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0" yWindow="-255" windowWidth="12855" windowHeight="12075" tabRatio="910" firstSheet="6" activeTab="11"/>
  </bookViews>
  <sheets>
    <sheet name="Best Selling status UAE" sheetId="44" r:id="rId1"/>
    <sheet name="Monthly UAE" sheetId="39" r:id="rId2"/>
    <sheet name="Supplier Forecast -UAE" sheetId="41" state="hidden" r:id="rId3"/>
    <sheet name="Best Selling Status- QAT" sheetId="45" r:id="rId4"/>
    <sheet name="Monthly - QAT" sheetId="42" r:id="rId5"/>
    <sheet name="Supplier Forecast _QAT" sheetId="43" state="hidden" r:id="rId6"/>
    <sheet name="NET Profit " sheetId="38" r:id="rId7"/>
    <sheet name="Consolidate Sales Reports" sheetId="47" r:id="rId8"/>
    <sheet name="Supplier Forecast" sheetId="48" r:id="rId9"/>
    <sheet name="VMS UAE" sheetId="50" r:id="rId10"/>
    <sheet name="VQAT" sheetId="51" r:id="rId11"/>
    <sheet name="Total Sales" sheetId="49" r:id="rId12"/>
    <sheet name="Item Cost" sheetId="52" r:id="rId13"/>
    <sheet name="Quarterly report UAE" sheetId="35" state="hidden" r:id="rId14"/>
    <sheet name="Precise Supplier Report" sheetId="37" state="hidden" r:id="rId15"/>
    <sheet name="DCC - 401" sheetId="26" state="hidden" r:id="rId16"/>
    <sheet name="Abu Dhabi - 402" sheetId="22" state="hidden" r:id="rId17"/>
    <sheet name="MER - 404" sheetId="28" state="hidden" r:id="rId18"/>
    <sheet name="MOE - 405" sheetId="30" state="hidden" r:id="rId19"/>
    <sheet name="MCC - 412" sheetId="29" state="hidden" r:id="rId20"/>
    <sheet name="TDM - 416" sheetId="32" state="hidden" r:id="rId21"/>
    <sheet name="AWM - 417" sheetId="25" state="hidden" r:id="rId22"/>
    <sheet name="DMM - 423" sheetId="27" state="hidden" r:id="rId23"/>
    <sheet name="YAS - 424" sheetId="33" state="hidden" r:id="rId24"/>
    <sheet name="ARD - 425" sheetId="24" state="hidden" r:id="rId25"/>
    <sheet name="Al Jimi Mall - 426" sheetId="23" state="hidden" r:id="rId26"/>
    <sheet name="SHC - 429" sheetId="31" state="hidden" r:id="rId27"/>
    <sheet name="Sheet1" sheetId="34" state="hidden" r:id="rId28"/>
  </sheets>
  <externalReferences>
    <externalReference r:id="rId29"/>
  </externalReferences>
  <definedNames>
    <definedName name="_xlnm._FilterDatabase" localSheetId="16" hidden="1">'Abu Dhabi - 402'!$A$12:$AT$12</definedName>
    <definedName name="_xlnm._FilterDatabase" localSheetId="25" hidden="1">'Al Jimi Mall - 426'!$A$12:$AU$12</definedName>
    <definedName name="_xlnm._FilterDatabase" localSheetId="24" hidden="1">'ARD - 425'!$A$12:$AU$12</definedName>
    <definedName name="_xlnm._FilterDatabase" localSheetId="21" hidden="1">'AWM - 417'!$A$12:$AU$12</definedName>
    <definedName name="_xlnm._FilterDatabase" localSheetId="3" hidden="1">'Best Selling Status- QAT'!$A$4:$Z$112</definedName>
    <definedName name="_xlnm._FilterDatabase" localSheetId="0" hidden="1">'Best Selling status UAE'!$A$4:$AA$239</definedName>
    <definedName name="_xlnm._FilterDatabase" localSheetId="7" hidden="1">'Consolidate Sales Reports'!$A$3:$BJ$347</definedName>
    <definedName name="_xlnm._FilterDatabase" localSheetId="15" hidden="1">'DCC - 401'!$A$12:$AU$12</definedName>
    <definedName name="_xlnm._FilterDatabase" localSheetId="22" hidden="1">'DMM - 423'!$A$12:$AU$12</definedName>
    <definedName name="_xlnm._FilterDatabase" localSheetId="19" hidden="1">'MCC - 412'!$A$12:$AU$12</definedName>
    <definedName name="_xlnm._FilterDatabase" localSheetId="17" hidden="1">'MER - 404'!$A$12:$AU$12</definedName>
    <definedName name="_xlnm._FilterDatabase" localSheetId="18" hidden="1">'MOE - 405'!$A$12:$AU$12</definedName>
    <definedName name="_xlnm._FilterDatabase" localSheetId="1" hidden="1">'Monthly UAE'!$A$3:$BH$3</definedName>
    <definedName name="_xlnm._FilterDatabase" localSheetId="14" hidden="1">'Precise Supplier Report'!$A$13:$AY$13</definedName>
    <definedName name="_xlnm._FilterDatabase" localSheetId="26" hidden="1">'SHC - 429'!$A$12:$AU$12</definedName>
    <definedName name="_xlnm._FilterDatabase" localSheetId="8" hidden="1">'Supplier Forecast'!$A$4:$AQ$4</definedName>
    <definedName name="_xlnm._FilterDatabase" localSheetId="20" hidden="1">'TDM - 416'!$A$12:$AU$12</definedName>
    <definedName name="_xlnm._FilterDatabase" localSheetId="23" hidden="1">'YAS - 424'!$A$12:$AU$12</definedName>
    <definedName name="_xlnm.Print_Area" localSheetId="16">'Abu Dhabi - 402'!$A$1:$AO$214</definedName>
    <definedName name="_xlnm.Print_Area" localSheetId="25">'Al Jimi Mall - 426'!$A$1:$AO$217</definedName>
    <definedName name="_xlnm.Print_Area" localSheetId="24">'ARD - 425'!$A$1:$AO$215</definedName>
    <definedName name="_xlnm.Print_Area" localSheetId="21">'AWM - 417'!$A$1:$AO$216</definedName>
    <definedName name="_xlnm.Print_Area" localSheetId="15">'DCC - 401'!$A$1:$AO$213</definedName>
    <definedName name="_xlnm.Print_Area" localSheetId="22">'DMM - 423'!$A$1:$AO$214</definedName>
    <definedName name="_xlnm.Print_Area" localSheetId="19">'MCC - 412'!$A$1:$AO$215</definedName>
    <definedName name="_xlnm.Print_Area" localSheetId="17">'MER - 404'!$A$1:$AO$218</definedName>
    <definedName name="_xlnm.Print_Area" localSheetId="18">'MOE - 405'!$A$1:$AO$215</definedName>
    <definedName name="_xlnm.Print_Area" localSheetId="6">'NET Profit '!$A$1:$K$37</definedName>
    <definedName name="_xlnm.Print_Area" localSheetId="14">'Precise Supplier Report'!$A$1:$AV$19</definedName>
    <definedName name="_xlnm.Print_Area" localSheetId="26">'SHC - 429'!$A$1:$AO$216</definedName>
    <definedName name="_xlnm.Print_Area" localSheetId="20">'TDM - 416'!$A$1:$AO$214</definedName>
    <definedName name="_xlnm.Print_Area" localSheetId="11">'Total Sales'!$A$2:$L$62</definedName>
    <definedName name="_xlnm.Print_Area" localSheetId="23">'YAS - 424'!$A$1:$AO$217</definedName>
    <definedName name="_xlnm.Print_Titles" localSheetId="16">'Abu Dhabi - 402'!$9:$12</definedName>
    <definedName name="_xlnm.Print_Titles" localSheetId="25">'Al Jimi Mall - 426'!$9:$12</definedName>
    <definedName name="_xlnm.Print_Titles" localSheetId="24">'ARD - 425'!$9:$12</definedName>
    <definedName name="_xlnm.Print_Titles" localSheetId="21">'AWM - 417'!$9:$12</definedName>
    <definedName name="_xlnm.Print_Titles" localSheetId="15">'DCC - 401'!$9:$12</definedName>
    <definedName name="_xlnm.Print_Titles" localSheetId="22">'DMM - 423'!$9:$12</definedName>
    <definedName name="_xlnm.Print_Titles" localSheetId="19">'MCC - 412'!$9:$12</definedName>
    <definedName name="_xlnm.Print_Titles" localSheetId="17">'MER - 404'!$9:$12</definedName>
    <definedName name="_xlnm.Print_Titles" localSheetId="18">'MOE - 405'!$9:$12</definedName>
    <definedName name="_xlnm.Print_Titles" localSheetId="14">'Precise Supplier Report'!$1:$13</definedName>
    <definedName name="_xlnm.Print_Titles" localSheetId="26">'SHC - 429'!$9:$12</definedName>
    <definedName name="_xlnm.Print_Titles" localSheetId="20">'TDM - 416'!$9:$12</definedName>
    <definedName name="_xlnm.Print_Titles" localSheetId="23">'YAS - 424'!$9:$12</definedName>
  </definedNames>
  <calcPr calcId="162913"/>
</workbook>
</file>

<file path=xl/calcChain.xml><?xml version="1.0" encoding="utf-8"?>
<calcChain xmlns="http://schemas.openxmlformats.org/spreadsheetml/2006/main">
  <c r="W21" i="50" l="1"/>
  <c r="Z21" i="50"/>
  <c r="W22" i="50"/>
  <c r="Z22" i="50"/>
  <c r="I10" i="38"/>
  <c r="H10" i="38"/>
  <c r="BC247" i="39"/>
  <c r="J10" i="44"/>
  <c r="M7" i="45" l="1"/>
  <c r="M15" i="45"/>
  <c r="M30" i="45"/>
  <c r="M33" i="45"/>
  <c r="M43" i="45"/>
  <c r="M44" i="45"/>
  <c r="M71" i="45"/>
  <c r="M73" i="45"/>
  <c r="M75" i="45"/>
  <c r="M82" i="45"/>
  <c r="M83" i="45"/>
  <c r="M86" i="45"/>
  <c r="M87" i="45"/>
  <c r="M88" i="45"/>
  <c r="M89" i="45"/>
  <c r="M90" i="45"/>
  <c r="M92" i="45"/>
  <c r="M96" i="45"/>
  <c r="M100" i="45"/>
  <c r="M105" i="45"/>
  <c r="M106" i="45"/>
  <c r="M107" i="45"/>
  <c r="C64" i="49"/>
  <c r="F14" i="49" l="1"/>
  <c r="E49" i="49"/>
  <c r="E48" i="49"/>
  <c r="F49" i="49"/>
  <c r="F48" i="49"/>
  <c r="G48" i="49" s="1"/>
  <c r="G46" i="49"/>
  <c r="J14" i="49"/>
  <c r="I14" i="49"/>
  <c r="H14" i="49"/>
  <c r="G14" i="49"/>
  <c r="E14" i="49"/>
  <c r="D14" i="49"/>
  <c r="C14" i="49"/>
  <c r="Y12" i="51" l="1"/>
  <c r="X12" i="51"/>
  <c r="V12" i="51"/>
  <c r="U12" i="51"/>
  <c r="T12" i="51"/>
  <c r="S12" i="51"/>
  <c r="R12" i="51"/>
  <c r="Z11" i="51"/>
  <c r="W11" i="51"/>
  <c r="Z10" i="51"/>
  <c r="W10" i="51"/>
  <c r="Z9" i="51"/>
  <c r="W9" i="51"/>
  <c r="Z8" i="51"/>
  <c r="W8" i="51"/>
  <c r="Y23" i="50"/>
  <c r="X23" i="50"/>
  <c r="V23" i="50"/>
  <c r="U23" i="50"/>
  <c r="T23" i="50"/>
  <c r="S23" i="50"/>
  <c r="R23" i="50"/>
  <c r="Z20" i="50"/>
  <c r="W20" i="50"/>
  <c r="Z19" i="50"/>
  <c r="W19" i="50"/>
  <c r="Z18" i="50"/>
  <c r="W18" i="50"/>
  <c r="Z17" i="50"/>
  <c r="W17" i="50"/>
  <c r="Z16" i="50"/>
  <c r="W16" i="50"/>
  <c r="Z15" i="50"/>
  <c r="W15" i="50"/>
  <c r="Z14" i="50"/>
  <c r="W14" i="50"/>
  <c r="Z13" i="50"/>
  <c r="W13" i="50"/>
  <c r="Z12" i="50"/>
  <c r="W12" i="50"/>
  <c r="Z11" i="50"/>
  <c r="W11" i="50"/>
  <c r="Z10" i="50"/>
  <c r="W10" i="50"/>
  <c r="Z9" i="50"/>
  <c r="W9" i="50"/>
  <c r="Z8" i="50"/>
  <c r="W8" i="50"/>
  <c r="L39" i="51"/>
  <c r="K39" i="51"/>
  <c r="H39" i="51"/>
  <c r="G39" i="51"/>
  <c r="F39" i="51"/>
  <c r="E39" i="51"/>
  <c r="M38" i="51"/>
  <c r="J38" i="51"/>
  <c r="M37" i="51"/>
  <c r="J37" i="51"/>
  <c r="M36" i="51"/>
  <c r="M39" i="51" s="1"/>
  <c r="J36" i="51"/>
  <c r="M35" i="51"/>
  <c r="J35" i="51"/>
  <c r="Y30" i="51"/>
  <c r="X30" i="51"/>
  <c r="U30" i="51"/>
  <c r="T30" i="51"/>
  <c r="S30" i="51"/>
  <c r="R30" i="51"/>
  <c r="L30" i="51"/>
  <c r="K30" i="51"/>
  <c r="H30" i="51"/>
  <c r="G30" i="51"/>
  <c r="F30" i="51"/>
  <c r="E30" i="51"/>
  <c r="Z29" i="51"/>
  <c r="W29" i="51"/>
  <c r="M29" i="51"/>
  <c r="J29" i="51"/>
  <c r="Z28" i="51"/>
  <c r="W28" i="51"/>
  <c r="M28" i="51"/>
  <c r="J28" i="51"/>
  <c r="Z27" i="51"/>
  <c r="W27" i="51"/>
  <c r="M27" i="51"/>
  <c r="J27" i="51"/>
  <c r="Z26" i="51"/>
  <c r="W26" i="51"/>
  <c r="W30" i="51" s="1"/>
  <c r="M26" i="51"/>
  <c r="M30" i="51" s="1"/>
  <c r="J26" i="51"/>
  <c r="J30" i="51" s="1"/>
  <c r="Y21" i="51"/>
  <c r="X21" i="51"/>
  <c r="V21" i="51"/>
  <c r="U21" i="51"/>
  <c r="T21" i="51"/>
  <c r="S21" i="51"/>
  <c r="R21" i="51"/>
  <c r="L21" i="51"/>
  <c r="K21" i="51"/>
  <c r="I21" i="51"/>
  <c r="H21" i="51"/>
  <c r="G21" i="51"/>
  <c r="F21" i="51"/>
  <c r="E21" i="51"/>
  <c r="Z20" i="51"/>
  <c r="W20" i="51"/>
  <c r="M20" i="51"/>
  <c r="J20" i="51"/>
  <c r="Z19" i="51"/>
  <c r="W19" i="51"/>
  <c r="M19" i="51"/>
  <c r="J19" i="51"/>
  <c r="Z18" i="51"/>
  <c r="W18" i="51"/>
  <c r="M18" i="51"/>
  <c r="J18" i="51"/>
  <c r="Z17" i="51"/>
  <c r="W17" i="51"/>
  <c r="W21" i="51" s="1"/>
  <c r="M17" i="51"/>
  <c r="M21" i="51" s="1"/>
  <c r="J17" i="51"/>
  <c r="J21" i="51" s="1"/>
  <c r="L12" i="51"/>
  <c r="K12" i="51"/>
  <c r="I12" i="51"/>
  <c r="H12" i="51"/>
  <c r="G12" i="51"/>
  <c r="F12" i="51"/>
  <c r="E12" i="51"/>
  <c r="M11" i="51"/>
  <c r="J11" i="51"/>
  <c r="M10" i="51"/>
  <c r="J10" i="51"/>
  <c r="M9" i="51"/>
  <c r="J9" i="51"/>
  <c r="M8" i="51"/>
  <c r="J8" i="51"/>
  <c r="Y77" i="50"/>
  <c r="X77" i="50"/>
  <c r="U77" i="50"/>
  <c r="T77" i="50"/>
  <c r="S77" i="50"/>
  <c r="R77" i="50"/>
  <c r="M77" i="50"/>
  <c r="L77" i="50"/>
  <c r="K77" i="50"/>
  <c r="I77" i="50"/>
  <c r="H77" i="50"/>
  <c r="G77" i="50"/>
  <c r="F77" i="50"/>
  <c r="E77" i="50"/>
  <c r="Z75" i="50"/>
  <c r="W75" i="50"/>
  <c r="M75" i="50"/>
  <c r="J75" i="50"/>
  <c r="Z74" i="50"/>
  <c r="W74" i="50"/>
  <c r="M74" i="50"/>
  <c r="J74" i="50"/>
  <c r="Z73" i="50"/>
  <c r="W73" i="50"/>
  <c r="M73" i="50"/>
  <c r="J73" i="50"/>
  <c r="Z72" i="50"/>
  <c r="W72" i="50"/>
  <c r="M72" i="50"/>
  <c r="J72" i="50"/>
  <c r="Z71" i="50"/>
  <c r="W71" i="50"/>
  <c r="M71" i="50"/>
  <c r="J71" i="50"/>
  <c r="Z70" i="50"/>
  <c r="W70" i="50"/>
  <c r="M70" i="50"/>
  <c r="J70" i="50"/>
  <c r="Z69" i="50"/>
  <c r="W69" i="50"/>
  <c r="M69" i="50"/>
  <c r="J69" i="50"/>
  <c r="Z68" i="50"/>
  <c r="W68" i="50"/>
  <c r="M68" i="50"/>
  <c r="J68" i="50"/>
  <c r="Z67" i="50"/>
  <c r="W67" i="50"/>
  <c r="M67" i="50"/>
  <c r="J67" i="50"/>
  <c r="Z66" i="50"/>
  <c r="W66" i="50"/>
  <c r="M66" i="50"/>
  <c r="J66" i="50"/>
  <c r="Z65" i="50"/>
  <c r="W65" i="50"/>
  <c r="M65" i="50"/>
  <c r="J65" i="50"/>
  <c r="Z64" i="50"/>
  <c r="Z77" i="50" s="1"/>
  <c r="W64" i="50"/>
  <c r="W77" i="50" s="1"/>
  <c r="M64" i="50"/>
  <c r="J64" i="50"/>
  <c r="J77" i="50" s="1"/>
  <c r="Y59" i="50"/>
  <c r="X59" i="50"/>
  <c r="U59" i="50"/>
  <c r="T59" i="50"/>
  <c r="S59" i="50"/>
  <c r="R59" i="50"/>
  <c r="M59" i="50"/>
  <c r="L59" i="50"/>
  <c r="K59" i="50"/>
  <c r="J59" i="50"/>
  <c r="H59" i="50"/>
  <c r="G59" i="50"/>
  <c r="F59" i="50"/>
  <c r="E59" i="50"/>
  <c r="Z58" i="50"/>
  <c r="Z59" i="50" s="1"/>
  <c r="M58" i="50"/>
  <c r="J58" i="50"/>
  <c r="Z57" i="50"/>
  <c r="W57" i="50"/>
  <c r="M57" i="50"/>
  <c r="J57" i="50"/>
  <c r="Z56" i="50"/>
  <c r="W56" i="50"/>
  <c r="M56" i="50"/>
  <c r="J56" i="50"/>
  <c r="Z55" i="50"/>
  <c r="W55" i="50"/>
  <c r="M55" i="50"/>
  <c r="J55" i="50"/>
  <c r="Z54" i="50"/>
  <c r="W54" i="50"/>
  <c r="M54" i="50"/>
  <c r="J54" i="50"/>
  <c r="Z53" i="50"/>
  <c r="W53" i="50"/>
  <c r="M53" i="50"/>
  <c r="J53" i="50"/>
  <c r="Z52" i="50"/>
  <c r="W52" i="50"/>
  <c r="M52" i="50"/>
  <c r="J52" i="50"/>
  <c r="Z51" i="50"/>
  <c r="W51" i="50"/>
  <c r="M51" i="50"/>
  <c r="J51" i="50"/>
  <c r="Z50" i="50"/>
  <c r="W50" i="50"/>
  <c r="M50" i="50"/>
  <c r="J50" i="50"/>
  <c r="Z49" i="50"/>
  <c r="W49" i="50"/>
  <c r="M49" i="50"/>
  <c r="J49" i="50"/>
  <c r="Z48" i="50"/>
  <c r="W48" i="50"/>
  <c r="M48" i="50"/>
  <c r="J48" i="50"/>
  <c r="Z47" i="50"/>
  <c r="W47" i="50"/>
  <c r="M47" i="50"/>
  <c r="J47" i="50"/>
  <c r="Z46" i="50"/>
  <c r="W46" i="50"/>
  <c r="W59" i="50" s="1"/>
  <c r="M46" i="50"/>
  <c r="J46" i="50"/>
  <c r="Z41" i="50"/>
  <c r="Y41" i="50"/>
  <c r="X41" i="50"/>
  <c r="V41" i="50"/>
  <c r="U41" i="50"/>
  <c r="T41" i="50"/>
  <c r="S41" i="50"/>
  <c r="R41" i="50"/>
  <c r="M41" i="50"/>
  <c r="L41" i="50"/>
  <c r="K41" i="50"/>
  <c r="I41" i="50"/>
  <c r="H41" i="50"/>
  <c r="G41" i="50"/>
  <c r="F41" i="50"/>
  <c r="E41" i="50"/>
  <c r="Z40" i="50"/>
  <c r="W40" i="50"/>
  <c r="M40" i="50"/>
  <c r="J40" i="50"/>
  <c r="Z39" i="50"/>
  <c r="W39" i="50"/>
  <c r="M39" i="50"/>
  <c r="J39" i="50"/>
  <c r="Z38" i="50"/>
  <c r="W38" i="50"/>
  <c r="M38" i="50"/>
  <c r="J38" i="50"/>
  <c r="Z37" i="50"/>
  <c r="W37" i="50"/>
  <c r="M37" i="50"/>
  <c r="J37" i="50"/>
  <c r="Z36" i="50"/>
  <c r="W36" i="50"/>
  <c r="M36" i="50"/>
  <c r="J36" i="50"/>
  <c r="Z35" i="50"/>
  <c r="W35" i="50"/>
  <c r="M35" i="50"/>
  <c r="J35" i="50"/>
  <c r="Z34" i="50"/>
  <c r="W34" i="50"/>
  <c r="M34" i="50"/>
  <c r="J34" i="50"/>
  <c r="Z33" i="50"/>
  <c r="W33" i="50"/>
  <c r="M33" i="50"/>
  <c r="J33" i="50"/>
  <c r="Z32" i="50"/>
  <c r="W32" i="50"/>
  <c r="M32" i="50"/>
  <c r="J32" i="50"/>
  <c r="Z31" i="50"/>
  <c r="W31" i="50"/>
  <c r="M31" i="50"/>
  <c r="J31" i="50"/>
  <c r="Z30" i="50"/>
  <c r="W30" i="50"/>
  <c r="M30" i="50"/>
  <c r="J30" i="50"/>
  <c r="Z29" i="50"/>
  <c r="W29" i="50"/>
  <c r="M29" i="50"/>
  <c r="J29" i="50"/>
  <c r="Z28" i="50"/>
  <c r="W28" i="50"/>
  <c r="W41" i="50" s="1"/>
  <c r="M28" i="50"/>
  <c r="J28" i="50"/>
  <c r="J41" i="50" s="1"/>
  <c r="L23" i="50"/>
  <c r="K23" i="50"/>
  <c r="I23" i="50"/>
  <c r="H23" i="50"/>
  <c r="G23" i="50"/>
  <c r="F23" i="50"/>
  <c r="E23" i="50"/>
  <c r="M20" i="50"/>
  <c r="J20" i="50"/>
  <c r="M19" i="50"/>
  <c r="J19" i="50"/>
  <c r="M18" i="50"/>
  <c r="J18" i="50"/>
  <c r="M17" i="50"/>
  <c r="J17" i="50"/>
  <c r="M16" i="50"/>
  <c r="J16" i="50"/>
  <c r="M15" i="50"/>
  <c r="J15" i="50"/>
  <c r="M14" i="50"/>
  <c r="J14" i="50"/>
  <c r="M13" i="50"/>
  <c r="J13" i="50"/>
  <c r="M12" i="50"/>
  <c r="J12" i="50"/>
  <c r="M11" i="50"/>
  <c r="J11" i="50"/>
  <c r="M10" i="50"/>
  <c r="J10" i="50"/>
  <c r="M9" i="50"/>
  <c r="J9" i="50"/>
  <c r="J23" i="50" s="1"/>
  <c r="M8" i="50"/>
  <c r="J8" i="50"/>
  <c r="C63" i="49"/>
  <c r="C62" i="49"/>
  <c r="C61" i="49"/>
  <c r="C60" i="49"/>
  <c r="C59" i="49"/>
  <c r="C58" i="49"/>
  <c r="C57" i="49"/>
  <c r="J50" i="49"/>
  <c r="I50" i="49"/>
  <c r="G44" i="49"/>
  <c r="G42" i="49"/>
  <c r="G40" i="49"/>
  <c r="G38" i="49"/>
  <c r="G36" i="49"/>
  <c r="G34" i="49"/>
  <c r="G32" i="49"/>
  <c r="J27" i="49"/>
  <c r="I27" i="49"/>
  <c r="H27" i="49"/>
  <c r="G27" i="49"/>
  <c r="F27" i="49"/>
  <c r="E27" i="49"/>
  <c r="D27" i="49"/>
  <c r="C27" i="49"/>
  <c r="Z12" i="51" l="1"/>
  <c r="W12" i="51"/>
  <c r="M23" i="50"/>
  <c r="G49" i="49"/>
  <c r="E50" i="49"/>
  <c r="F50" i="49"/>
  <c r="C65" i="49"/>
  <c r="Z23" i="50"/>
  <c r="Z21" i="51"/>
  <c r="Z30" i="51"/>
  <c r="J12" i="51"/>
  <c r="M12" i="51"/>
  <c r="J39" i="51"/>
  <c r="W23" i="50"/>
  <c r="S348" i="48" l="1"/>
  <c r="S347" i="48"/>
  <c r="S346" i="48"/>
  <c r="S345" i="48"/>
  <c r="S344" i="48"/>
  <c r="S343" i="48"/>
  <c r="S342" i="48"/>
  <c r="S341" i="48"/>
  <c r="S340" i="48"/>
  <c r="S339" i="48"/>
  <c r="S338" i="48"/>
  <c r="S337" i="48"/>
  <c r="S336" i="48"/>
  <c r="S335" i="48"/>
  <c r="S334" i="48"/>
  <c r="S333" i="48"/>
  <c r="S332" i="48"/>
  <c r="S331" i="48"/>
  <c r="S330" i="48"/>
  <c r="S329" i="48"/>
  <c r="S328" i="48"/>
  <c r="S327" i="48"/>
  <c r="S326" i="48"/>
  <c r="S325" i="48"/>
  <c r="S324" i="48"/>
  <c r="S323" i="48"/>
  <c r="S322" i="48"/>
  <c r="S321" i="48"/>
  <c r="S320" i="48"/>
  <c r="S319" i="48"/>
  <c r="S318" i="48"/>
  <c r="S317" i="48"/>
  <c r="S316" i="48"/>
  <c r="S315" i="48"/>
  <c r="S314" i="48"/>
  <c r="S313" i="48"/>
  <c r="S312" i="48"/>
  <c r="S311" i="48"/>
  <c r="S310" i="48"/>
  <c r="S309" i="48"/>
  <c r="S308" i="48"/>
  <c r="S307" i="48"/>
  <c r="S306" i="48"/>
  <c r="S305" i="48"/>
  <c r="S304" i="48"/>
  <c r="S303" i="48"/>
  <c r="S302" i="48"/>
  <c r="S301" i="48"/>
  <c r="S300" i="48"/>
  <c r="S299" i="48"/>
  <c r="S298" i="48"/>
  <c r="S297" i="48"/>
  <c r="S296" i="48"/>
  <c r="S295" i="48"/>
  <c r="S294" i="48"/>
  <c r="S293" i="48"/>
  <c r="S292" i="48"/>
  <c r="S291" i="48"/>
  <c r="S290" i="48"/>
  <c r="S289" i="48"/>
  <c r="S288" i="48"/>
  <c r="S287" i="48"/>
  <c r="S286" i="48"/>
  <c r="S285" i="48"/>
  <c r="S284" i="48"/>
  <c r="S283" i="48"/>
  <c r="S282" i="48"/>
  <c r="S281" i="48"/>
  <c r="S280" i="48"/>
  <c r="S279" i="48"/>
  <c r="S278" i="48"/>
  <c r="S277" i="48"/>
  <c r="S276" i="48"/>
  <c r="S275" i="48"/>
  <c r="S274" i="48"/>
  <c r="S273" i="48"/>
  <c r="S272" i="48"/>
  <c r="S271" i="48"/>
  <c r="S270" i="48"/>
  <c r="S269" i="48"/>
  <c r="S268" i="48"/>
  <c r="S267" i="48"/>
  <c r="S266" i="48"/>
  <c r="S265" i="48"/>
  <c r="S264" i="48"/>
  <c r="S263" i="48"/>
  <c r="S262" i="48"/>
  <c r="S261" i="48"/>
  <c r="S260" i="48"/>
  <c r="S259" i="48"/>
  <c r="S258" i="48"/>
  <c r="S257" i="48"/>
  <c r="S256" i="48"/>
  <c r="S255" i="48"/>
  <c r="S254" i="48"/>
  <c r="S253" i="48"/>
  <c r="S252" i="48"/>
  <c r="S251" i="48"/>
  <c r="S250" i="48"/>
  <c r="S249" i="48"/>
  <c r="S248" i="48"/>
  <c r="S247" i="48"/>
  <c r="S246" i="48"/>
  <c r="S245" i="48"/>
  <c r="S244" i="48"/>
  <c r="S243" i="48"/>
  <c r="S242" i="48"/>
  <c r="S241" i="48"/>
  <c r="S240" i="48"/>
  <c r="S239" i="48"/>
  <c r="S238" i="48"/>
  <c r="S237" i="48"/>
  <c r="S236" i="48"/>
  <c r="S235" i="48"/>
  <c r="S234" i="48"/>
  <c r="S233" i="48"/>
  <c r="S232" i="48"/>
  <c r="S231" i="48"/>
  <c r="S230" i="48"/>
  <c r="S229" i="48"/>
  <c r="S228" i="48"/>
  <c r="S227" i="48"/>
  <c r="S226" i="48"/>
  <c r="S225" i="48"/>
  <c r="S224" i="48"/>
  <c r="S223" i="48"/>
  <c r="S222" i="48"/>
  <c r="S221" i="48"/>
  <c r="S220" i="48"/>
  <c r="S219" i="48"/>
  <c r="S218" i="48"/>
  <c r="S217" i="48"/>
  <c r="S216" i="48"/>
  <c r="S215" i="48"/>
  <c r="S214" i="48"/>
  <c r="S213" i="48"/>
  <c r="S212" i="48"/>
  <c r="S211" i="48"/>
  <c r="S210" i="48"/>
  <c r="S209" i="48"/>
  <c r="S208" i="48"/>
  <c r="S207" i="48"/>
  <c r="S206" i="48"/>
  <c r="S205" i="48"/>
  <c r="S204" i="48"/>
  <c r="S203" i="48"/>
  <c r="S202" i="48"/>
  <c r="S201" i="48"/>
  <c r="S200" i="48"/>
  <c r="S199" i="48"/>
  <c r="S198" i="48"/>
  <c r="S197" i="48"/>
  <c r="S196" i="48"/>
  <c r="S195" i="48"/>
  <c r="S194" i="48"/>
  <c r="S193" i="48"/>
  <c r="S192" i="48"/>
  <c r="S191" i="48"/>
  <c r="S190" i="48"/>
  <c r="S189" i="48"/>
  <c r="S188" i="48"/>
  <c r="S187" i="48"/>
  <c r="S186" i="48"/>
  <c r="S185" i="48"/>
  <c r="S184" i="48"/>
  <c r="S183" i="48"/>
  <c r="S182" i="48"/>
  <c r="S181" i="48"/>
  <c r="S180" i="48"/>
  <c r="S179" i="48"/>
  <c r="S178" i="48"/>
  <c r="S177" i="48"/>
  <c r="S176" i="48"/>
  <c r="S175" i="48"/>
  <c r="S174" i="48"/>
  <c r="S173" i="48"/>
  <c r="S172" i="48"/>
  <c r="S171" i="48"/>
  <c r="S170" i="48"/>
  <c r="S169" i="48"/>
  <c r="S168" i="48"/>
  <c r="S167" i="48"/>
  <c r="S166" i="48"/>
  <c r="S165" i="48"/>
  <c r="S164" i="48"/>
  <c r="S163" i="48"/>
  <c r="S162" i="48"/>
  <c r="S161" i="48"/>
  <c r="S160" i="48"/>
  <c r="S159" i="48"/>
  <c r="S158" i="48"/>
  <c r="S157" i="48"/>
  <c r="S156" i="48"/>
  <c r="S155" i="48"/>
  <c r="S154" i="48"/>
  <c r="S153" i="48"/>
  <c r="S152" i="48"/>
  <c r="S151" i="48"/>
  <c r="S150" i="48"/>
  <c r="S149" i="48"/>
  <c r="S148" i="48"/>
  <c r="S147" i="48"/>
  <c r="S146" i="48"/>
  <c r="S145" i="48"/>
  <c r="S144" i="48"/>
  <c r="S143" i="48"/>
  <c r="S142" i="48"/>
  <c r="S141" i="48"/>
  <c r="S140" i="48"/>
  <c r="S139" i="48"/>
  <c r="S138" i="48"/>
  <c r="S137" i="48"/>
  <c r="S136" i="48"/>
  <c r="S135" i="48"/>
  <c r="S134" i="48"/>
  <c r="S133" i="48"/>
  <c r="S132" i="48"/>
  <c r="S131" i="48"/>
  <c r="S130" i="48"/>
  <c r="S129" i="48"/>
  <c r="S128" i="48"/>
  <c r="S127" i="48"/>
  <c r="S126" i="48"/>
  <c r="S125" i="48"/>
  <c r="S124" i="48"/>
  <c r="S123" i="48"/>
  <c r="S122" i="48"/>
  <c r="S121" i="48"/>
  <c r="S120" i="48"/>
  <c r="S119" i="48"/>
  <c r="S118" i="48"/>
  <c r="S117" i="48"/>
  <c r="S116" i="48"/>
  <c r="S115" i="48"/>
  <c r="S114" i="48"/>
  <c r="S113" i="48"/>
  <c r="S112" i="48"/>
  <c r="S111" i="48"/>
  <c r="S110" i="48"/>
  <c r="S109" i="48"/>
  <c r="S108" i="48"/>
  <c r="S107" i="48"/>
  <c r="S106" i="48"/>
  <c r="S105" i="48"/>
  <c r="S104" i="48"/>
  <c r="S103" i="48"/>
  <c r="S102" i="48"/>
  <c r="S101" i="48"/>
  <c r="S100" i="48"/>
  <c r="S99" i="48"/>
  <c r="S98" i="48"/>
  <c r="S97" i="48"/>
  <c r="S96" i="48"/>
  <c r="S95" i="48"/>
  <c r="S94" i="48"/>
  <c r="S93" i="48"/>
  <c r="S92" i="48"/>
  <c r="S91" i="48"/>
  <c r="S90" i="48"/>
  <c r="S89" i="48"/>
  <c r="S88" i="48"/>
  <c r="S87" i="48"/>
  <c r="S86" i="48"/>
  <c r="S85" i="48"/>
  <c r="S84" i="48"/>
  <c r="S83" i="48"/>
  <c r="S82" i="48"/>
  <c r="S81" i="48"/>
  <c r="S80" i="48"/>
  <c r="S79" i="48"/>
  <c r="S78" i="48"/>
  <c r="S77" i="48"/>
  <c r="S76" i="48"/>
  <c r="S75" i="48"/>
  <c r="S74" i="48"/>
  <c r="S73" i="48"/>
  <c r="S72" i="48"/>
  <c r="S71" i="48"/>
  <c r="S70" i="48"/>
  <c r="S69" i="48"/>
  <c r="S68" i="48"/>
  <c r="S67" i="48"/>
  <c r="S66" i="48"/>
  <c r="S65" i="48"/>
  <c r="S64" i="48"/>
  <c r="S63" i="48"/>
  <c r="S62" i="48"/>
  <c r="S61" i="48"/>
  <c r="S60" i="48"/>
  <c r="S59" i="48"/>
  <c r="S58" i="48"/>
  <c r="S57" i="48"/>
  <c r="S56" i="48"/>
  <c r="S55" i="48"/>
  <c r="S54" i="48"/>
  <c r="S53" i="48"/>
  <c r="S52" i="48"/>
  <c r="S51" i="48"/>
  <c r="S50" i="48"/>
  <c r="S49" i="48"/>
  <c r="S48" i="48"/>
  <c r="S47" i="48"/>
  <c r="S46" i="48"/>
  <c r="S45" i="48"/>
  <c r="S44" i="48"/>
  <c r="S43" i="48"/>
  <c r="S42" i="48"/>
  <c r="S41" i="48"/>
  <c r="S40" i="48"/>
  <c r="S39" i="48"/>
  <c r="S38" i="48"/>
  <c r="S37" i="48"/>
  <c r="S36" i="48"/>
  <c r="S35" i="48"/>
  <c r="S34" i="48"/>
  <c r="S33" i="48"/>
  <c r="S32" i="48"/>
  <c r="S31" i="48"/>
  <c r="S30" i="48"/>
  <c r="S29" i="48"/>
  <c r="S28" i="48"/>
  <c r="S27" i="48"/>
  <c r="S26" i="48"/>
  <c r="S25" i="48"/>
  <c r="S24" i="48"/>
  <c r="S23" i="48"/>
  <c r="S22" i="48"/>
  <c r="S21" i="48"/>
  <c r="S20" i="48"/>
  <c r="S19" i="48"/>
  <c r="S18" i="48"/>
  <c r="S17" i="48"/>
  <c r="S16" i="48"/>
  <c r="S15" i="48"/>
  <c r="S14" i="48"/>
  <c r="S13" i="48"/>
  <c r="S12" i="48"/>
  <c r="S11" i="48"/>
  <c r="S10" i="48"/>
  <c r="S9" i="48"/>
  <c r="S8" i="48"/>
  <c r="S7" i="48"/>
  <c r="S6" i="48"/>
  <c r="S5" i="48"/>
  <c r="AC378" i="48"/>
  <c r="Z378" i="48"/>
  <c r="Y378" i="48"/>
  <c r="L378" i="48"/>
  <c r="K378" i="48"/>
  <c r="J378" i="48"/>
  <c r="I378" i="48"/>
  <c r="H378" i="48"/>
  <c r="G378" i="48"/>
  <c r="F378" i="48"/>
  <c r="AG348" i="48"/>
  <c r="AA348" i="48"/>
  <c r="V348" i="48"/>
  <c r="AG347" i="48"/>
  <c r="AA347" i="48"/>
  <c r="V347" i="48"/>
  <c r="AG346" i="48"/>
  <c r="AA346" i="48"/>
  <c r="V346" i="48"/>
  <c r="AG345" i="48"/>
  <c r="AA345" i="48"/>
  <c r="V345" i="48"/>
  <c r="W345" i="48" s="1"/>
  <c r="AG344" i="48"/>
  <c r="AA344" i="48"/>
  <c r="V344" i="48"/>
  <c r="AG343" i="48"/>
  <c r="AA343" i="48"/>
  <c r="V343" i="48"/>
  <c r="AG342" i="48"/>
  <c r="AA342" i="48"/>
  <c r="V342" i="48"/>
  <c r="AG341" i="48"/>
  <c r="AA341" i="48"/>
  <c r="V341" i="48"/>
  <c r="W341" i="48" s="1"/>
  <c r="AG340" i="48"/>
  <c r="AA340" i="48"/>
  <c r="V340" i="48"/>
  <c r="AG339" i="48"/>
  <c r="AA339" i="48"/>
  <c r="V339" i="48"/>
  <c r="AG338" i="48"/>
  <c r="AA338" i="48"/>
  <c r="V338" i="48"/>
  <c r="AG337" i="48"/>
  <c r="AA337" i="48"/>
  <c r="V337" i="48"/>
  <c r="W337" i="48" s="1"/>
  <c r="AG336" i="48"/>
  <c r="AA336" i="48"/>
  <c r="V336" i="48"/>
  <c r="AG335" i="48"/>
  <c r="AA335" i="48"/>
  <c r="V335" i="48"/>
  <c r="W335" i="48" s="1"/>
  <c r="AG334" i="48"/>
  <c r="AA334" i="48"/>
  <c r="V334" i="48"/>
  <c r="AG333" i="48"/>
  <c r="AA333" i="48"/>
  <c r="V333" i="48"/>
  <c r="W333" i="48"/>
  <c r="AG332" i="48"/>
  <c r="AA332" i="48"/>
  <c r="V332" i="48"/>
  <c r="AG331" i="48"/>
  <c r="AA331" i="48"/>
  <c r="V331" i="48"/>
  <c r="W331" i="48" s="1"/>
  <c r="AG330" i="48"/>
  <c r="AA330" i="48"/>
  <c r="V330" i="48"/>
  <c r="AG329" i="48"/>
  <c r="AA329" i="48"/>
  <c r="V329" i="48"/>
  <c r="AG328" i="48"/>
  <c r="AA328" i="48"/>
  <c r="V328" i="48"/>
  <c r="AG327" i="48"/>
  <c r="AA327" i="48"/>
  <c r="W327" i="48"/>
  <c r="V327" i="48"/>
  <c r="AG326" i="48"/>
  <c r="AA326" i="48"/>
  <c r="V326" i="48"/>
  <c r="AG325" i="48"/>
  <c r="AA325" i="48"/>
  <c r="V325" i="48"/>
  <c r="W325" i="48"/>
  <c r="AG324" i="48"/>
  <c r="AA324" i="48"/>
  <c r="V324" i="48"/>
  <c r="AG323" i="48"/>
  <c r="AA323" i="48"/>
  <c r="V323" i="48"/>
  <c r="W323" i="48" s="1"/>
  <c r="AG322" i="48"/>
  <c r="AA322" i="48"/>
  <c r="V322" i="48"/>
  <c r="AG321" i="48"/>
  <c r="AA321" i="48"/>
  <c r="V321" i="48"/>
  <c r="AG320" i="48"/>
  <c r="AA320" i="48"/>
  <c r="V320" i="48"/>
  <c r="AG319" i="48"/>
  <c r="AA319" i="48"/>
  <c r="V319" i="48"/>
  <c r="W319" i="48" s="1"/>
  <c r="X319" i="48" s="1"/>
  <c r="AE319" i="48" s="1"/>
  <c r="AG318" i="48"/>
  <c r="AA318" i="48"/>
  <c r="V318" i="48"/>
  <c r="AG317" i="48"/>
  <c r="AA317" i="48"/>
  <c r="V317" i="48"/>
  <c r="W317" i="48" s="1"/>
  <c r="AB317" i="48" s="1"/>
  <c r="AG316" i="48"/>
  <c r="AA316" i="48"/>
  <c r="V316" i="48"/>
  <c r="AG315" i="48"/>
  <c r="AA315" i="48"/>
  <c r="V315" i="48"/>
  <c r="AG314" i="48"/>
  <c r="AA314" i="48"/>
  <c r="V314" i="48"/>
  <c r="AG313" i="48"/>
  <c r="AA313" i="48"/>
  <c r="V313" i="48"/>
  <c r="W313" i="48" s="1"/>
  <c r="AG312" i="48"/>
  <c r="AA312" i="48"/>
  <c r="V312" i="48"/>
  <c r="AG311" i="48"/>
  <c r="AA311" i="48"/>
  <c r="V311" i="48"/>
  <c r="AG310" i="48"/>
  <c r="AA310" i="48"/>
  <c r="V310" i="48"/>
  <c r="AG309" i="48"/>
  <c r="AA309" i="48"/>
  <c r="V309" i="48"/>
  <c r="W309" i="48" s="1"/>
  <c r="AG308" i="48"/>
  <c r="AA308" i="48"/>
  <c r="V308" i="48"/>
  <c r="AG307" i="48"/>
  <c r="AA307" i="48"/>
  <c r="V307" i="48"/>
  <c r="AG306" i="48"/>
  <c r="AA306" i="48"/>
  <c r="V306" i="48"/>
  <c r="AG305" i="48"/>
  <c r="AA305" i="48"/>
  <c r="V305" i="48"/>
  <c r="W305" i="48" s="1"/>
  <c r="AG304" i="48"/>
  <c r="AA304" i="48"/>
  <c r="V304" i="48"/>
  <c r="AG303" i="48"/>
  <c r="AA303" i="48"/>
  <c r="V303" i="48"/>
  <c r="W303" i="48" s="1"/>
  <c r="AG302" i="48"/>
  <c r="AA302" i="48"/>
  <c r="V302" i="48"/>
  <c r="AG301" i="48"/>
  <c r="AA301" i="48"/>
  <c r="V301" i="48"/>
  <c r="W301" i="48" s="1"/>
  <c r="AG300" i="48"/>
  <c r="AA300" i="48"/>
  <c r="V300" i="48"/>
  <c r="AG299" i="48"/>
  <c r="AA299" i="48"/>
  <c r="V299" i="48"/>
  <c r="AG298" i="48"/>
  <c r="AA298" i="48"/>
  <c r="V298" i="48"/>
  <c r="AG297" i="48"/>
  <c r="AA297" i="48"/>
  <c r="V297" i="48"/>
  <c r="W297" i="48" s="1"/>
  <c r="AI297" i="48" s="1"/>
  <c r="AG296" i="48"/>
  <c r="AA296" i="48"/>
  <c r="V296" i="48"/>
  <c r="AG295" i="48"/>
  <c r="AA295" i="48"/>
  <c r="V295" i="48"/>
  <c r="AG294" i="48"/>
  <c r="AA294" i="48"/>
  <c r="V294" i="48"/>
  <c r="AG293" i="48"/>
  <c r="AA293" i="48"/>
  <c r="V293" i="48"/>
  <c r="W293" i="48" s="1"/>
  <c r="AG292" i="48"/>
  <c r="AA292" i="48"/>
  <c r="V292" i="48"/>
  <c r="AG291" i="48"/>
  <c r="AA291" i="48"/>
  <c r="V291" i="48"/>
  <c r="AG290" i="48"/>
  <c r="AA290" i="48"/>
  <c r="V290" i="48"/>
  <c r="AG289" i="48"/>
  <c r="AA289" i="48"/>
  <c r="V289" i="48"/>
  <c r="AG288" i="48"/>
  <c r="AA288" i="48"/>
  <c r="V288" i="48"/>
  <c r="AG287" i="48"/>
  <c r="AA287" i="48"/>
  <c r="V287" i="48"/>
  <c r="W287" i="48" s="1"/>
  <c r="AG286" i="48"/>
  <c r="AA286" i="48"/>
  <c r="V286" i="48"/>
  <c r="AG285" i="48"/>
  <c r="AA285" i="48"/>
  <c r="V285" i="48"/>
  <c r="W285" i="48" s="1"/>
  <c r="AG284" i="48"/>
  <c r="AA284" i="48"/>
  <c r="V284" i="48"/>
  <c r="AG283" i="48"/>
  <c r="AA283" i="48"/>
  <c r="V283" i="48"/>
  <c r="W283" i="48" s="1"/>
  <c r="AG282" i="48"/>
  <c r="AA282" i="48"/>
  <c r="V282" i="48"/>
  <c r="AG281" i="48"/>
  <c r="AA281" i="48"/>
  <c r="V281" i="48"/>
  <c r="W281" i="48" s="1"/>
  <c r="AG280" i="48"/>
  <c r="AA280" i="48"/>
  <c r="V280" i="48"/>
  <c r="AG279" i="48"/>
  <c r="AA279" i="48"/>
  <c r="V279" i="48"/>
  <c r="AG278" i="48"/>
  <c r="AA278" i="48"/>
  <c r="V278" i="48"/>
  <c r="AG277" i="48"/>
  <c r="AA277" i="48"/>
  <c r="V277" i="48"/>
  <c r="W277" i="48" s="1"/>
  <c r="AG276" i="48"/>
  <c r="AA276" i="48"/>
  <c r="V276" i="48"/>
  <c r="AG275" i="48"/>
  <c r="AA275" i="48"/>
  <c r="V275" i="48"/>
  <c r="W275" i="48" s="1"/>
  <c r="X275" i="48" s="1"/>
  <c r="AE275" i="48" s="1"/>
  <c r="AG274" i="48"/>
  <c r="AA274" i="48"/>
  <c r="V274" i="48"/>
  <c r="AG273" i="48"/>
  <c r="AA273" i="48"/>
  <c r="V273" i="48"/>
  <c r="W273" i="48" s="1"/>
  <c r="AB273" i="48" s="1"/>
  <c r="AG272" i="48"/>
  <c r="AA272" i="48"/>
  <c r="V272" i="48"/>
  <c r="W272" i="48"/>
  <c r="AG271" i="48"/>
  <c r="AA271" i="48"/>
  <c r="V271" i="48"/>
  <c r="W271" i="48" s="1"/>
  <c r="X271" i="48" s="1"/>
  <c r="AE271" i="48" s="1"/>
  <c r="AG270" i="48"/>
  <c r="AA270" i="48"/>
  <c r="V270" i="48"/>
  <c r="AG269" i="48"/>
  <c r="AA269" i="48"/>
  <c r="V269" i="48"/>
  <c r="W269" i="48"/>
  <c r="AG268" i="48"/>
  <c r="AA268" i="48"/>
  <c r="V268" i="48"/>
  <c r="AG267" i="48"/>
  <c r="AA267" i="48"/>
  <c r="V267" i="48"/>
  <c r="AG266" i="48"/>
  <c r="AA266" i="48"/>
  <c r="V266" i="48"/>
  <c r="AG265" i="48"/>
  <c r="AA265" i="48"/>
  <c r="W265" i="48"/>
  <c r="V265" i="48"/>
  <c r="AG264" i="48"/>
  <c r="AA264" i="48"/>
  <c r="V264" i="48"/>
  <c r="AG263" i="48"/>
  <c r="AA263" i="48"/>
  <c r="V263" i="48"/>
  <c r="AG262" i="48"/>
  <c r="AA262" i="48"/>
  <c r="V262" i="48"/>
  <c r="AG261" i="48"/>
  <c r="AA261" i="48"/>
  <c r="V261" i="48"/>
  <c r="W261" i="48" s="1"/>
  <c r="AG260" i="48"/>
  <c r="AA260" i="48"/>
  <c r="V260" i="48"/>
  <c r="AG259" i="48"/>
  <c r="AA259" i="48"/>
  <c r="V259" i="48"/>
  <c r="AG258" i="48"/>
  <c r="AA258" i="48"/>
  <c r="V258" i="48"/>
  <c r="AG257" i="48"/>
  <c r="AA257" i="48"/>
  <c r="V257" i="48"/>
  <c r="AG256" i="48"/>
  <c r="AA256" i="48"/>
  <c r="V256" i="48"/>
  <c r="AG255" i="48"/>
  <c r="AA255" i="48"/>
  <c r="V255" i="48"/>
  <c r="AG254" i="48"/>
  <c r="AA254" i="48"/>
  <c r="V254" i="48"/>
  <c r="AG253" i="48"/>
  <c r="AA253" i="48"/>
  <c r="V253" i="48"/>
  <c r="W253" i="48"/>
  <c r="AG252" i="48"/>
  <c r="AA252" i="48"/>
  <c r="V252" i="48"/>
  <c r="AG251" i="48"/>
  <c r="AA251" i="48"/>
  <c r="V251" i="48"/>
  <c r="W251" i="48" s="1"/>
  <c r="AG250" i="48"/>
  <c r="AA250" i="48"/>
  <c r="V250" i="48"/>
  <c r="AG249" i="48"/>
  <c r="AA249" i="48"/>
  <c r="V249" i="48"/>
  <c r="AG248" i="48"/>
  <c r="AA248" i="48"/>
  <c r="V248" i="48"/>
  <c r="AG247" i="48"/>
  <c r="AA247" i="48"/>
  <c r="V247" i="48"/>
  <c r="W247" i="48" s="1"/>
  <c r="AG246" i="48"/>
  <c r="AA246" i="48"/>
  <c r="V246" i="48"/>
  <c r="AG245" i="48"/>
  <c r="AA245" i="48"/>
  <c r="V245" i="48"/>
  <c r="W245" i="48" s="1"/>
  <c r="AB245" i="48" s="1"/>
  <c r="AG244" i="48"/>
  <c r="AA244" i="48"/>
  <c r="V244" i="48"/>
  <c r="AG243" i="48"/>
  <c r="AA243" i="48"/>
  <c r="V243" i="48"/>
  <c r="W243" i="48" s="1"/>
  <c r="AI243" i="48" s="1"/>
  <c r="AG242" i="48"/>
  <c r="AA242" i="48"/>
  <c r="V242" i="48"/>
  <c r="W242" i="48" s="1"/>
  <c r="AG241" i="48"/>
  <c r="AA241" i="48"/>
  <c r="V241" i="48"/>
  <c r="W241" i="48" s="1"/>
  <c r="AB241" i="48" s="1"/>
  <c r="AG240" i="48"/>
  <c r="AA240" i="48"/>
  <c r="V240" i="48"/>
  <c r="AG239" i="48"/>
  <c r="AA239" i="48"/>
  <c r="V239" i="48"/>
  <c r="AG238" i="48"/>
  <c r="AA238" i="48"/>
  <c r="V238" i="48"/>
  <c r="AG237" i="48"/>
  <c r="AA237" i="48"/>
  <c r="V237" i="48"/>
  <c r="AG236" i="48"/>
  <c r="AA236" i="48"/>
  <c r="V236" i="48"/>
  <c r="AG235" i="48"/>
  <c r="AA235" i="48"/>
  <c r="V235" i="48"/>
  <c r="AG234" i="48"/>
  <c r="AA234" i="48"/>
  <c r="V234" i="48"/>
  <c r="AG233" i="48"/>
  <c r="AA233" i="48"/>
  <c r="V233" i="48"/>
  <c r="W233" i="48" s="1"/>
  <c r="AG232" i="48"/>
  <c r="AA232" i="48"/>
  <c r="V232" i="48"/>
  <c r="AG231" i="48"/>
  <c r="AA231" i="48"/>
  <c r="V231" i="48"/>
  <c r="W231" i="48" s="1"/>
  <c r="AG230" i="48"/>
  <c r="AA230" i="48"/>
  <c r="V230" i="48"/>
  <c r="AG229" i="48"/>
  <c r="AA229" i="48"/>
  <c r="V229" i="48"/>
  <c r="W229" i="48" s="1"/>
  <c r="AG228" i="48"/>
  <c r="AA228" i="48"/>
  <c r="V228" i="48"/>
  <c r="AG227" i="48"/>
  <c r="AA227" i="48"/>
  <c r="V227" i="48"/>
  <c r="W227" i="48" s="1"/>
  <c r="AG226" i="48"/>
  <c r="AA226" i="48"/>
  <c r="V226" i="48"/>
  <c r="AG225" i="48"/>
  <c r="AA225" i="48"/>
  <c r="V225" i="48"/>
  <c r="W225" i="48" s="1"/>
  <c r="AG224" i="48"/>
  <c r="AA224" i="48"/>
  <c r="V224" i="48"/>
  <c r="AG223" i="48"/>
  <c r="AA223" i="48"/>
  <c r="V223" i="48"/>
  <c r="W223" i="48" s="1"/>
  <c r="AG222" i="48"/>
  <c r="AA222" i="48"/>
  <c r="V222" i="48"/>
  <c r="AG221" i="48"/>
  <c r="AA221" i="48"/>
  <c r="V221" i="48"/>
  <c r="W221" i="48" s="1"/>
  <c r="AG220" i="48"/>
  <c r="AA220" i="48"/>
  <c r="V220" i="48"/>
  <c r="AG219" i="48"/>
  <c r="AA219" i="48"/>
  <c r="V219" i="48"/>
  <c r="W219" i="48" s="1"/>
  <c r="AG218" i="48"/>
  <c r="AA218" i="48"/>
  <c r="V218" i="48"/>
  <c r="AG217" i="48"/>
  <c r="AA217" i="48"/>
  <c r="V217" i="48"/>
  <c r="AG216" i="48"/>
  <c r="AA216" i="48"/>
  <c r="V216" i="48"/>
  <c r="AG215" i="48"/>
  <c r="AA215" i="48"/>
  <c r="V215" i="48"/>
  <c r="W215" i="48" s="1"/>
  <c r="AG214" i="48"/>
  <c r="AA214" i="48"/>
  <c r="V214" i="48"/>
  <c r="AG213" i="48"/>
  <c r="AA213" i="48"/>
  <c r="V213" i="48"/>
  <c r="W213" i="48" s="1"/>
  <c r="AG212" i="48"/>
  <c r="AA212" i="48"/>
  <c r="V212" i="48"/>
  <c r="AG211" i="48"/>
  <c r="AA211" i="48"/>
  <c r="V211" i="48"/>
  <c r="AG210" i="48"/>
  <c r="AA210" i="48"/>
  <c r="V210" i="48"/>
  <c r="AG209" i="48"/>
  <c r="AA209" i="48"/>
  <c r="V209" i="48"/>
  <c r="W209" i="48" s="1"/>
  <c r="AG208" i="48"/>
  <c r="AA208" i="48"/>
  <c r="V208" i="48"/>
  <c r="AG207" i="48"/>
  <c r="AA207" i="48"/>
  <c r="V207" i="48"/>
  <c r="AG206" i="48"/>
  <c r="AA206" i="48"/>
  <c r="V206" i="48"/>
  <c r="AG205" i="48"/>
  <c r="AA205" i="48"/>
  <c r="V205" i="48"/>
  <c r="AG204" i="48"/>
  <c r="AA204" i="48"/>
  <c r="V204" i="48"/>
  <c r="AG203" i="48"/>
  <c r="AA203" i="48"/>
  <c r="V203" i="48"/>
  <c r="W203" i="48" s="1"/>
  <c r="AG202" i="48"/>
  <c r="AA202" i="48"/>
  <c r="V202" i="48"/>
  <c r="AG201" i="48"/>
  <c r="AA201" i="48"/>
  <c r="V201" i="48"/>
  <c r="W201" i="48" s="1"/>
  <c r="AG200" i="48"/>
  <c r="AA200" i="48"/>
  <c r="V200" i="48"/>
  <c r="AG199" i="48"/>
  <c r="AA199" i="48"/>
  <c r="V199" i="48"/>
  <c r="W199" i="48" s="1"/>
  <c r="AG198" i="48"/>
  <c r="AA198" i="48"/>
  <c r="V198" i="48"/>
  <c r="AG197" i="48"/>
  <c r="AA197" i="48"/>
  <c r="V197" i="48"/>
  <c r="W197" i="48"/>
  <c r="AI197" i="48" s="1"/>
  <c r="AG196" i="48"/>
  <c r="AA196" i="48"/>
  <c r="V196" i="48"/>
  <c r="AG195" i="48"/>
  <c r="AA195" i="48"/>
  <c r="V195" i="48"/>
  <c r="AG194" i="48"/>
  <c r="AA194" i="48"/>
  <c r="V194" i="48"/>
  <c r="AG193" i="48"/>
  <c r="AA193" i="48"/>
  <c r="V193" i="48"/>
  <c r="W193" i="48" s="1"/>
  <c r="AG192" i="48"/>
  <c r="AA192" i="48"/>
  <c r="V192" i="48"/>
  <c r="AG191" i="48"/>
  <c r="AA191" i="48"/>
  <c r="V191" i="48"/>
  <c r="AG190" i="48"/>
  <c r="AA190" i="48"/>
  <c r="V190" i="48"/>
  <c r="AG189" i="48"/>
  <c r="AA189" i="48"/>
  <c r="V189" i="48"/>
  <c r="W189" i="48" s="1"/>
  <c r="AI189" i="48" s="1"/>
  <c r="AJ189" i="48" s="1"/>
  <c r="AG188" i="48"/>
  <c r="AA188" i="48"/>
  <c r="V188" i="48"/>
  <c r="AG187" i="48"/>
  <c r="AA187" i="48"/>
  <c r="V187" i="48"/>
  <c r="AG186" i="48"/>
  <c r="AA186" i="48"/>
  <c r="V186" i="48"/>
  <c r="AG185" i="48"/>
  <c r="AA185" i="48"/>
  <c r="V185" i="48"/>
  <c r="AG184" i="48"/>
  <c r="AA184" i="48"/>
  <c r="V184" i="48"/>
  <c r="AG183" i="48"/>
  <c r="AA183" i="48"/>
  <c r="V183" i="48"/>
  <c r="AG182" i="48"/>
  <c r="AA182" i="48"/>
  <c r="V182" i="48"/>
  <c r="AG181" i="48"/>
  <c r="AA181" i="48"/>
  <c r="V181" i="48"/>
  <c r="AG180" i="48"/>
  <c r="AA180" i="48"/>
  <c r="V180" i="48"/>
  <c r="AG179" i="48"/>
  <c r="AA179" i="48"/>
  <c r="V179" i="48"/>
  <c r="AG178" i="48"/>
  <c r="AA178" i="48"/>
  <c r="V178" i="48"/>
  <c r="AG177" i="48"/>
  <c r="AA177" i="48"/>
  <c r="V177" i="48"/>
  <c r="W177" i="48" s="1"/>
  <c r="X177" i="48" s="1"/>
  <c r="AE177" i="48" s="1"/>
  <c r="AG176" i="48"/>
  <c r="AA176" i="48"/>
  <c r="V176" i="48"/>
  <c r="AG175" i="48"/>
  <c r="AA175" i="48"/>
  <c r="V175" i="48"/>
  <c r="AG174" i="48"/>
  <c r="AA174" i="48"/>
  <c r="V174" i="48"/>
  <c r="W174" i="48" s="1"/>
  <c r="AG173" i="48"/>
  <c r="AA173" i="48"/>
  <c r="V173" i="48"/>
  <c r="W173" i="48" s="1"/>
  <c r="AG172" i="48"/>
  <c r="AA172" i="48"/>
  <c r="V172" i="48"/>
  <c r="AG171" i="48"/>
  <c r="AA171" i="48"/>
  <c r="V171" i="48"/>
  <c r="AG170" i="48"/>
  <c r="AA170" i="48"/>
  <c r="V170" i="48"/>
  <c r="AG169" i="48"/>
  <c r="AA169" i="48"/>
  <c r="V169" i="48"/>
  <c r="W169" i="48" s="1"/>
  <c r="X169" i="48" s="1"/>
  <c r="AE169" i="48" s="1"/>
  <c r="AG168" i="48"/>
  <c r="AA168" i="48"/>
  <c r="V168" i="48"/>
  <c r="AG167" i="48"/>
  <c r="AA167" i="48"/>
  <c r="V167" i="48"/>
  <c r="AG166" i="48"/>
  <c r="AA166" i="48"/>
  <c r="V166" i="48"/>
  <c r="AG165" i="48"/>
  <c r="AA165" i="48"/>
  <c r="V165" i="48"/>
  <c r="AG164" i="48"/>
  <c r="AA164" i="48"/>
  <c r="V164" i="48"/>
  <c r="AG163" i="48"/>
  <c r="AA163" i="48"/>
  <c r="V163" i="48"/>
  <c r="AG162" i="48"/>
  <c r="AA162" i="48"/>
  <c r="V162" i="48"/>
  <c r="AG161" i="48"/>
  <c r="AA161" i="48"/>
  <c r="V161" i="48"/>
  <c r="AG160" i="48"/>
  <c r="AA160" i="48"/>
  <c r="V160" i="48"/>
  <c r="AG159" i="48"/>
  <c r="AA159" i="48"/>
  <c r="V159" i="48"/>
  <c r="AG158" i="48"/>
  <c r="AA158" i="48"/>
  <c r="V158" i="48"/>
  <c r="W158" i="48" s="1"/>
  <c r="AG157" i="48"/>
  <c r="AA157" i="48"/>
  <c r="V157" i="48"/>
  <c r="W157" i="48" s="1"/>
  <c r="AG156" i="48"/>
  <c r="AA156" i="48"/>
  <c r="V156" i="48"/>
  <c r="AG155" i="48"/>
  <c r="AA155" i="48"/>
  <c r="V155" i="48"/>
  <c r="AG154" i="48"/>
  <c r="AA154" i="48"/>
  <c r="V154" i="48"/>
  <c r="AG153" i="48"/>
  <c r="AA153" i="48"/>
  <c r="V153" i="48"/>
  <c r="W153" i="48" s="1"/>
  <c r="X153" i="48" s="1"/>
  <c r="AE153" i="48" s="1"/>
  <c r="AG152" i="48"/>
  <c r="AA152" i="48"/>
  <c r="V152" i="48"/>
  <c r="AG151" i="48"/>
  <c r="AA151" i="48"/>
  <c r="V151" i="48"/>
  <c r="AG150" i="48"/>
  <c r="AA150" i="48"/>
  <c r="V150" i="48"/>
  <c r="AG149" i="48"/>
  <c r="AA149" i="48"/>
  <c r="V149" i="48"/>
  <c r="AG148" i="48"/>
  <c r="AA148" i="48"/>
  <c r="V148" i="48"/>
  <c r="AG147" i="48"/>
  <c r="AA147" i="48"/>
  <c r="V147" i="48"/>
  <c r="AG146" i="48"/>
  <c r="AA146" i="48"/>
  <c r="V146" i="48"/>
  <c r="AG145" i="48"/>
  <c r="AA145" i="48"/>
  <c r="V145" i="48"/>
  <c r="W145" i="48" s="1"/>
  <c r="AG144" i="48"/>
  <c r="AA144" i="48"/>
  <c r="V144" i="48"/>
  <c r="AG143" i="48"/>
  <c r="AA143" i="48"/>
  <c r="V143" i="48"/>
  <c r="AG142" i="48"/>
  <c r="AA142" i="48"/>
  <c r="V142" i="48"/>
  <c r="AG141" i="48"/>
  <c r="AA141" i="48"/>
  <c r="V141" i="48"/>
  <c r="W141" i="48" s="1"/>
  <c r="AG140" i="48"/>
  <c r="AA140" i="48"/>
  <c r="V140" i="48"/>
  <c r="AG139" i="48"/>
  <c r="AA139" i="48"/>
  <c r="V139" i="48"/>
  <c r="AG138" i="48"/>
  <c r="AA138" i="48"/>
  <c r="V138" i="48"/>
  <c r="W138" i="48" s="1"/>
  <c r="AG137" i="48"/>
  <c r="AA137" i="48"/>
  <c r="V137" i="48"/>
  <c r="W137" i="48" s="1"/>
  <c r="AB137" i="48" s="1"/>
  <c r="AG136" i="48"/>
  <c r="AA136" i="48"/>
  <c r="V136" i="48"/>
  <c r="AG135" i="48"/>
  <c r="AA135" i="48"/>
  <c r="V135" i="48"/>
  <c r="AG134" i="48"/>
  <c r="AA134" i="48"/>
  <c r="V134" i="48"/>
  <c r="W134" i="48" s="1"/>
  <c r="AG133" i="48"/>
  <c r="AA133" i="48"/>
  <c r="V133" i="48"/>
  <c r="W133" i="48" s="1"/>
  <c r="AB133" i="48" s="1"/>
  <c r="AG132" i="48"/>
  <c r="AA132" i="48"/>
  <c r="V132" i="48"/>
  <c r="AG131" i="48"/>
  <c r="AA131" i="48"/>
  <c r="V131" i="48"/>
  <c r="AG130" i="48"/>
  <c r="AA130" i="48"/>
  <c r="V130" i="48"/>
  <c r="W130" i="48" s="1"/>
  <c r="AG129" i="48"/>
  <c r="AA129" i="48"/>
  <c r="V129" i="48"/>
  <c r="W129" i="48" s="1"/>
  <c r="AG128" i="48"/>
  <c r="AA128" i="48"/>
  <c r="V128" i="48"/>
  <c r="AG127" i="48"/>
  <c r="AA127" i="48"/>
  <c r="V127" i="48"/>
  <c r="AG126" i="48"/>
  <c r="AA126" i="48"/>
  <c r="V126" i="48"/>
  <c r="AG125" i="48"/>
  <c r="AA125" i="48"/>
  <c r="V125" i="48"/>
  <c r="W125" i="48" s="1"/>
  <c r="AI125" i="48" s="1"/>
  <c r="AG124" i="48"/>
  <c r="AA124" i="48"/>
  <c r="V124" i="48"/>
  <c r="AG123" i="48"/>
  <c r="AA123" i="48"/>
  <c r="V123" i="48"/>
  <c r="AG122" i="48"/>
  <c r="AA122" i="48"/>
  <c r="V122" i="48"/>
  <c r="AG121" i="48"/>
  <c r="AA121" i="48"/>
  <c r="V121" i="48"/>
  <c r="AG120" i="48"/>
  <c r="AA120" i="48"/>
  <c r="V120" i="48"/>
  <c r="AG119" i="48"/>
  <c r="AA119" i="48"/>
  <c r="V119" i="48"/>
  <c r="AG118" i="48"/>
  <c r="AA118" i="48"/>
  <c r="V118" i="48"/>
  <c r="W118" i="48" s="1"/>
  <c r="AG117" i="48"/>
  <c r="AA117" i="48"/>
  <c r="V117" i="48"/>
  <c r="AG116" i="48"/>
  <c r="AA116" i="48"/>
  <c r="V116" i="48"/>
  <c r="AG115" i="48"/>
  <c r="AA115" i="48"/>
  <c r="V115" i="48"/>
  <c r="AG114" i="48"/>
  <c r="AA114" i="48"/>
  <c r="V114" i="48"/>
  <c r="AG113" i="48"/>
  <c r="AA113" i="48"/>
  <c r="V113" i="48"/>
  <c r="W113" i="48" s="1"/>
  <c r="X113" i="48" s="1"/>
  <c r="AE113" i="48" s="1"/>
  <c r="AG112" i="48"/>
  <c r="AA112" i="48"/>
  <c r="V112" i="48"/>
  <c r="AG111" i="48"/>
  <c r="AA111" i="48"/>
  <c r="V111" i="48"/>
  <c r="AG110" i="48"/>
  <c r="AA110" i="48"/>
  <c r="V110" i="48"/>
  <c r="W110" i="48" s="1"/>
  <c r="AG109" i="48"/>
  <c r="AA109" i="48"/>
  <c r="V109" i="48"/>
  <c r="AG108" i="48"/>
  <c r="AA108" i="48"/>
  <c r="V108" i="48"/>
  <c r="AG107" i="48"/>
  <c r="AA107" i="48"/>
  <c r="V107" i="48"/>
  <c r="AG106" i="48"/>
  <c r="AA106" i="48"/>
  <c r="V106" i="48"/>
  <c r="AG105" i="48"/>
  <c r="AA105" i="48"/>
  <c r="V105" i="48"/>
  <c r="W105" i="48" s="1"/>
  <c r="X105" i="48" s="1"/>
  <c r="AE105" i="48" s="1"/>
  <c r="AG104" i="48"/>
  <c r="AA104" i="48"/>
  <c r="V104" i="48"/>
  <c r="AG103" i="48"/>
  <c r="AA103" i="48"/>
  <c r="V103" i="48"/>
  <c r="AG102" i="48"/>
  <c r="AA102" i="48"/>
  <c r="V102" i="48"/>
  <c r="AG101" i="48"/>
  <c r="AA101" i="48"/>
  <c r="V101" i="48"/>
  <c r="W101" i="48" s="1"/>
  <c r="AG100" i="48"/>
  <c r="AA100" i="48"/>
  <c r="V100" i="48"/>
  <c r="AG99" i="48"/>
  <c r="AA99" i="48"/>
  <c r="V99" i="48"/>
  <c r="AG98" i="48"/>
  <c r="AA98" i="48"/>
  <c r="V98" i="48"/>
  <c r="W98" i="48" s="1"/>
  <c r="AG97" i="48"/>
  <c r="AA97" i="48"/>
  <c r="V97" i="48"/>
  <c r="AG96" i="48"/>
  <c r="AA96" i="48"/>
  <c r="V96" i="48"/>
  <c r="W96" i="48" s="1"/>
  <c r="AG95" i="48"/>
  <c r="AA95" i="48"/>
  <c r="V95" i="48"/>
  <c r="AG94" i="48"/>
  <c r="AA94" i="48"/>
  <c r="V94" i="48"/>
  <c r="AG93" i="48"/>
  <c r="AA93" i="48"/>
  <c r="V93" i="48"/>
  <c r="W93" i="48" s="1"/>
  <c r="AG92" i="48"/>
  <c r="AA92" i="48"/>
  <c r="V92" i="48"/>
  <c r="AG91" i="48"/>
  <c r="AA91" i="48"/>
  <c r="V91" i="48"/>
  <c r="AG90" i="48"/>
  <c r="AA90" i="48"/>
  <c r="V90" i="48"/>
  <c r="AG89" i="48"/>
  <c r="AA89" i="48"/>
  <c r="V89" i="48"/>
  <c r="AG88" i="48"/>
  <c r="AA88" i="48"/>
  <c r="V88" i="48"/>
  <c r="W88" i="48" s="1"/>
  <c r="AG87" i="48"/>
  <c r="AA87" i="48"/>
  <c r="V87" i="48"/>
  <c r="AG86" i="48"/>
  <c r="AA86" i="48"/>
  <c r="V86" i="48"/>
  <c r="W86" i="48" s="1"/>
  <c r="AG85" i="48"/>
  <c r="AA85" i="48"/>
  <c r="V85" i="48"/>
  <c r="AG84" i="48"/>
  <c r="AA84" i="48"/>
  <c r="V84" i="48"/>
  <c r="AG83" i="48"/>
  <c r="AA83" i="48"/>
  <c r="V83" i="48"/>
  <c r="AG82" i="48"/>
  <c r="AA82" i="48"/>
  <c r="V82" i="48"/>
  <c r="W82" i="48" s="1"/>
  <c r="AI82" i="48" s="1"/>
  <c r="AJ82" i="48" s="1"/>
  <c r="AG81" i="48"/>
  <c r="AA81" i="48"/>
  <c r="V81" i="48"/>
  <c r="AG80" i="48"/>
  <c r="AA80" i="48"/>
  <c r="V80" i="48"/>
  <c r="AG79" i="48"/>
  <c r="AA79" i="48"/>
  <c r="V79" i="48"/>
  <c r="W79" i="48" s="1"/>
  <c r="X79" i="48" s="1"/>
  <c r="AE79" i="48" s="1"/>
  <c r="AG78" i="48"/>
  <c r="AA78" i="48"/>
  <c r="V78" i="48"/>
  <c r="AG77" i="48"/>
  <c r="AA77" i="48"/>
  <c r="V77" i="48"/>
  <c r="AG76" i="48"/>
  <c r="AA76" i="48"/>
  <c r="V76" i="48"/>
  <c r="AG75" i="48"/>
  <c r="AA75" i="48"/>
  <c r="V75" i="48"/>
  <c r="W75" i="48" s="1"/>
  <c r="AG74" i="48"/>
  <c r="AA74" i="48"/>
  <c r="V74" i="48"/>
  <c r="AG73" i="48"/>
  <c r="AA73" i="48"/>
  <c r="V73" i="48"/>
  <c r="AG72" i="48"/>
  <c r="AA72" i="48"/>
  <c r="V72" i="48"/>
  <c r="AG71" i="48"/>
  <c r="AA71" i="48"/>
  <c r="V71" i="48"/>
  <c r="AG70" i="48"/>
  <c r="AA70" i="48"/>
  <c r="V70" i="48"/>
  <c r="AG69" i="48"/>
  <c r="AA69" i="48"/>
  <c r="V69" i="48"/>
  <c r="AG68" i="48"/>
  <c r="AA68" i="48"/>
  <c r="V68" i="48"/>
  <c r="W68" i="48" s="1"/>
  <c r="AG67" i="48"/>
  <c r="AA67" i="48"/>
  <c r="V67" i="48"/>
  <c r="AG66" i="48"/>
  <c r="AA66" i="48"/>
  <c r="V66" i="48"/>
  <c r="AG65" i="48"/>
  <c r="AA65" i="48"/>
  <c r="V65" i="48"/>
  <c r="W65" i="48" s="1"/>
  <c r="AG64" i="48"/>
  <c r="AA64" i="48"/>
  <c r="V64" i="48"/>
  <c r="AG63" i="48"/>
  <c r="AA63" i="48"/>
  <c r="V63" i="48"/>
  <c r="AG62" i="48"/>
  <c r="AA62" i="48"/>
  <c r="V62" i="48"/>
  <c r="AG61" i="48"/>
  <c r="AA61" i="48"/>
  <c r="V61" i="48"/>
  <c r="W61" i="48" s="1"/>
  <c r="AG60" i="48"/>
  <c r="AA60" i="48"/>
  <c r="V60" i="48"/>
  <c r="AG59" i="48"/>
  <c r="AA59" i="48"/>
  <c r="V59" i="48"/>
  <c r="AG58" i="48"/>
  <c r="AA58" i="48"/>
  <c r="V58" i="48"/>
  <c r="AG57" i="48"/>
  <c r="AA57" i="48"/>
  <c r="V57" i="48"/>
  <c r="AG56" i="48"/>
  <c r="AA56" i="48"/>
  <c r="V56" i="48"/>
  <c r="AG55" i="48"/>
  <c r="AA55" i="48"/>
  <c r="V55" i="48"/>
  <c r="W55" i="48" s="1"/>
  <c r="AG54" i="48"/>
  <c r="AA54" i="48"/>
  <c r="V54" i="48"/>
  <c r="AG53" i="48"/>
  <c r="AA53" i="48"/>
  <c r="V53" i="48"/>
  <c r="W53" i="48" s="1"/>
  <c r="AG52" i="48"/>
  <c r="AA52" i="48"/>
  <c r="V52" i="48"/>
  <c r="AG51" i="48"/>
  <c r="AA51" i="48"/>
  <c r="V51" i="48"/>
  <c r="W51" i="48"/>
  <c r="AG50" i="48"/>
  <c r="AA50" i="48"/>
  <c r="V50" i="48"/>
  <c r="AG49" i="48"/>
  <c r="AA49" i="48"/>
  <c r="V49" i="48"/>
  <c r="W49" i="48" s="1"/>
  <c r="AG48" i="48"/>
  <c r="AA48" i="48"/>
  <c r="V48" i="48"/>
  <c r="AG47" i="48"/>
  <c r="AA47" i="48"/>
  <c r="V47" i="48"/>
  <c r="W47" i="48" s="1"/>
  <c r="AG46" i="48"/>
  <c r="AA46" i="48"/>
  <c r="V46" i="48"/>
  <c r="AG45" i="48"/>
  <c r="AA45" i="48"/>
  <c r="V45" i="48"/>
  <c r="W45" i="48" s="1"/>
  <c r="AG44" i="48"/>
  <c r="AA44" i="48"/>
  <c r="V44" i="48"/>
  <c r="AG43" i="48"/>
  <c r="AA43" i="48"/>
  <c r="V43" i="48"/>
  <c r="W43" i="48" s="1"/>
  <c r="AG42" i="48"/>
  <c r="AA42" i="48"/>
  <c r="V42" i="48"/>
  <c r="AG41" i="48"/>
  <c r="AA41" i="48"/>
  <c r="V41" i="48"/>
  <c r="W41" i="48"/>
  <c r="AG40" i="48"/>
  <c r="AA40" i="48"/>
  <c r="V40" i="48"/>
  <c r="AG39" i="48"/>
  <c r="AA39" i="48"/>
  <c r="V39" i="48"/>
  <c r="W39" i="48" s="1"/>
  <c r="AG38" i="48"/>
  <c r="AA38" i="48"/>
  <c r="V38" i="48"/>
  <c r="AG37" i="48"/>
  <c r="AA37" i="48"/>
  <c r="V37" i="48"/>
  <c r="W37" i="48" s="1"/>
  <c r="AG36" i="48"/>
  <c r="AA36" i="48"/>
  <c r="V36" i="48"/>
  <c r="AG35" i="48"/>
  <c r="AA35" i="48"/>
  <c r="V35" i="48"/>
  <c r="AG34" i="48"/>
  <c r="AA34" i="48"/>
  <c r="V34" i="48"/>
  <c r="AG33" i="48"/>
  <c r="AA33" i="48"/>
  <c r="V33" i="48"/>
  <c r="AG32" i="48"/>
  <c r="AA32" i="48"/>
  <c r="V32" i="48"/>
  <c r="AG31" i="48"/>
  <c r="AA31" i="48"/>
  <c r="V31" i="48"/>
  <c r="AG30" i="48"/>
  <c r="AA30" i="48"/>
  <c r="V30" i="48"/>
  <c r="AG29" i="48"/>
  <c r="AA29" i="48"/>
  <c r="V29" i="48"/>
  <c r="W29" i="48" s="1"/>
  <c r="X29" i="48" s="1"/>
  <c r="AE29" i="48" s="1"/>
  <c r="AG28" i="48"/>
  <c r="AA28" i="48"/>
  <c r="V28" i="48"/>
  <c r="AG27" i="48"/>
  <c r="AA27" i="48"/>
  <c r="V27" i="48"/>
  <c r="AG26" i="48"/>
  <c r="AA26" i="48"/>
  <c r="V26" i="48"/>
  <c r="AG25" i="48"/>
  <c r="AA25" i="48"/>
  <c r="V25" i="48"/>
  <c r="W25" i="48" s="1"/>
  <c r="AG24" i="48"/>
  <c r="AA24" i="48"/>
  <c r="V24" i="48"/>
  <c r="AG23" i="48"/>
  <c r="AA23" i="48"/>
  <c r="V23" i="48"/>
  <c r="AG22" i="48"/>
  <c r="AA22" i="48"/>
  <c r="V22" i="48"/>
  <c r="AG21" i="48"/>
  <c r="AA21" i="48"/>
  <c r="V21" i="48"/>
  <c r="W21" i="48" s="1"/>
  <c r="AG20" i="48"/>
  <c r="AA20" i="48"/>
  <c r="V20" i="48"/>
  <c r="AG19" i="48"/>
  <c r="AA19" i="48"/>
  <c r="V19" i="48"/>
  <c r="AG18" i="48"/>
  <c r="AA18" i="48"/>
  <c r="V18" i="48"/>
  <c r="W18" i="48" s="1"/>
  <c r="X18" i="48" s="1"/>
  <c r="AE18" i="48" s="1"/>
  <c r="AG17" i="48"/>
  <c r="AA17" i="48"/>
  <c r="V17" i="48"/>
  <c r="AG16" i="48"/>
  <c r="AA16" i="48"/>
  <c r="V16" i="48"/>
  <c r="AG15" i="48"/>
  <c r="AA15" i="48"/>
  <c r="V15" i="48"/>
  <c r="AG14" i="48"/>
  <c r="AA14" i="48"/>
  <c r="V14" i="48"/>
  <c r="AG13" i="48"/>
  <c r="AA13" i="48"/>
  <c r="V13" i="48"/>
  <c r="W13" i="48"/>
  <c r="AG12" i="48"/>
  <c r="AA12" i="48"/>
  <c r="V12" i="48"/>
  <c r="AG11" i="48"/>
  <c r="AA11" i="48"/>
  <c r="V11" i="48"/>
  <c r="W11" i="48" s="1"/>
  <c r="AI11" i="48" s="1"/>
  <c r="AG10" i="48"/>
  <c r="AA10" i="48"/>
  <c r="V10" i="48"/>
  <c r="AG9" i="48"/>
  <c r="AA9" i="48"/>
  <c r="V9" i="48"/>
  <c r="W9" i="48" s="1"/>
  <c r="AG8" i="48"/>
  <c r="AA8" i="48"/>
  <c r="V8" i="48"/>
  <c r="AG7" i="48"/>
  <c r="AA7" i="48"/>
  <c r="V7" i="48"/>
  <c r="W7" i="48" s="1"/>
  <c r="AI7" i="48" s="1"/>
  <c r="AG6" i="48"/>
  <c r="AA6" i="48"/>
  <c r="V6" i="48"/>
  <c r="AG5" i="48"/>
  <c r="AA5" i="48"/>
  <c r="V5" i="48"/>
  <c r="C3" i="48"/>
  <c r="BO347" i="47"/>
  <c r="BJ333" i="47"/>
  <c r="BE333" i="47"/>
  <c r="AZ333" i="47"/>
  <c r="AU333" i="47"/>
  <c r="AP333" i="47"/>
  <c r="AK333" i="47"/>
  <c r="AF333" i="47"/>
  <c r="S333" i="47"/>
  <c r="N333" i="47"/>
  <c r="G333" i="47"/>
  <c r="F333" i="47"/>
  <c r="E333" i="47"/>
  <c r="D333" i="47"/>
  <c r="BO346" i="47"/>
  <c r="BJ332" i="47"/>
  <c r="BE332" i="47"/>
  <c r="AZ332" i="47"/>
  <c r="AU332" i="47"/>
  <c r="AP332" i="47"/>
  <c r="AK332" i="47"/>
  <c r="AF332" i="47"/>
  <c r="S332" i="47"/>
  <c r="N332" i="47"/>
  <c r="G332" i="47"/>
  <c r="F332" i="47"/>
  <c r="E332" i="47"/>
  <c r="D332" i="47"/>
  <c r="BO345" i="47"/>
  <c r="BJ331" i="47"/>
  <c r="BE331" i="47"/>
  <c r="AZ331" i="47"/>
  <c r="AU331" i="47"/>
  <c r="AP331" i="47"/>
  <c r="AK331" i="47"/>
  <c r="AF331" i="47"/>
  <c r="S331" i="47"/>
  <c r="N331" i="47"/>
  <c r="G331" i="47"/>
  <c r="F331" i="47"/>
  <c r="E331" i="47"/>
  <c r="D331" i="47"/>
  <c r="BO344" i="47"/>
  <c r="BJ330" i="47"/>
  <c r="BE330" i="47"/>
  <c r="AZ330" i="47"/>
  <c r="AU330" i="47"/>
  <c r="AP330" i="47"/>
  <c r="AK330" i="47"/>
  <c r="AF330" i="47"/>
  <c r="S330" i="47"/>
  <c r="N330" i="47"/>
  <c r="G330" i="47"/>
  <c r="F330" i="47"/>
  <c r="E330" i="47"/>
  <c r="D330" i="47"/>
  <c r="BO343" i="47"/>
  <c r="BJ325" i="47"/>
  <c r="BE325" i="47"/>
  <c r="AZ325" i="47"/>
  <c r="AU325" i="47"/>
  <c r="AP325" i="47"/>
  <c r="AK325" i="47"/>
  <c r="AF325" i="47"/>
  <c r="S325" i="47"/>
  <c r="N325" i="47"/>
  <c r="G325" i="47"/>
  <c r="F325" i="47"/>
  <c r="E325" i="47"/>
  <c r="D325" i="47"/>
  <c r="BO342" i="47"/>
  <c r="BJ324" i="47"/>
  <c r="BE324" i="47"/>
  <c r="AZ324" i="47"/>
  <c r="AU324" i="47"/>
  <c r="AP324" i="47"/>
  <c r="AK324" i="47"/>
  <c r="AF324" i="47"/>
  <c r="S324" i="47"/>
  <c r="N324" i="47"/>
  <c r="G324" i="47"/>
  <c r="F324" i="47"/>
  <c r="E324" i="47"/>
  <c r="D324" i="47"/>
  <c r="BO341" i="47"/>
  <c r="BJ323" i="47"/>
  <c r="BE323" i="47"/>
  <c r="AZ323" i="47"/>
  <c r="AU323" i="47"/>
  <c r="AP323" i="47"/>
  <c r="AK323" i="47"/>
  <c r="AF323" i="47"/>
  <c r="S323" i="47"/>
  <c r="N323" i="47"/>
  <c r="G323" i="47"/>
  <c r="F323" i="47"/>
  <c r="E323" i="47"/>
  <c r="D323" i="47"/>
  <c r="BO340" i="47"/>
  <c r="BJ321" i="47"/>
  <c r="BE321" i="47"/>
  <c r="AZ321" i="47"/>
  <c r="AU321" i="47"/>
  <c r="AP321" i="47"/>
  <c r="AK321" i="47"/>
  <c r="AF321" i="47"/>
  <c r="S321" i="47"/>
  <c r="N321" i="47"/>
  <c r="G321" i="47"/>
  <c r="F321" i="47"/>
  <c r="E321" i="47"/>
  <c r="D321" i="47"/>
  <c r="BO339" i="47"/>
  <c r="BJ320" i="47"/>
  <c r="BE320" i="47"/>
  <c r="AZ320" i="47"/>
  <c r="AU320" i="47"/>
  <c r="AP320" i="47"/>
  <c r="AK320" i="47"/>
  <c r="AF320" i="47"/>
  <c r="S320" i="47"/>
  <c r="N320" i="47"/>
  <c r="G320" i="47"/>
  <c r="F320" i="47"/>
  <c r="E320" i="47"/>
  <c r="D320" i="47"/>
  <c r="BO338" i="47"/>
  <c r="BJ315" i="47"/>
  <c r="BE315" i="47"/>
  <c r="AZ315" i="47"/>
  <c r="AU315" i="47"/>
  <c r="AP315" i="47"/>
  <c r="AK315" i="47"/>
  <c r="AF315" i="47"/>
  <c r="S315" i="47"/>
  <c r="N315" i="47"/>
  <c r="G315" i="47"/>
  <c r="F315" i="47"/>
  <c r="E315" i="47"/>
  <c r="D315" i="47"/>
  <c r="BO337" i="47"/>
  <c r="BJ314" i="47"/>
  <c r="BE314" i="47"/>
  <c r="AZ314" i="47"/>
  <c r="AU314" i="47"/>
  <c r="AP314" i="47"/>
  <c r="AK314" i="47"/>
  <c r="AF314" i="47"/>
  <c r="S314" i="47"/>
  <c r="N314" i="47"/>
  <c r="G314" i="47"/>
  <c r="F314" i="47"/>
  <c r="E314" i="47"/>
  <c r="D314" i="47"/>
  <c r="BO336" i="47"/>
  <c r="BJ313" i="47"/>
  <c r="BE313" i="47"/>
  <c r="AZ313" i="47"/>
  <c r="AU313" i="47"/>
  <c r="AP313" i="47"/>
  <c r="AK313" i="47"/>
  <c r="AF313" i="47"/>
  <c r="S313" i="47"/>
  <c r="N313" i="47"/>
  <c r="G313" i="47"/>
  <c r="F313" i="47"/>
  <c r="E313" i="47"/>
  <c r="D313" i="47"/>
  <c r="BO335" i="47"/>
  <c r="BJ311" i="47"/>
  <c r="BE311" i="47"/>
  <c r="AZ311" i="47"/>
  <c r="AU311" i="47"/>
  <c r="AP311" i="47"/>
  <c r="AK311" i="47"/>
  <c r="AF311" i="47"/>
  <c r="S311" i="47"/>
  <c r="N311" i="47"/>
  <c r="G311" i="47"/>
  <c r="F311" i="47"/>
  <c r="E311" i="47"/>
  <c r="D311" i="47"/>
  <c r="BO334" i="47"/>
  <c r="BJ310" i="47"/>
  <c r="BE310" i="47"/>
  <c r="AZ310" i="47"/>
  <c r="AU310" i="47"/>
  <c r="AP310" i="47"/>
  <c r="AK310" i="47"/>
  <c r="AF310" i="47"/>
  <c r="S310" i="47"/>
  <c r="N310" i="47"/>
  <c r="G310" i="47"/>
  <c r="F310" i="47"/>
  <c r="E310" i="47"/>
  <c r="D310" i="47"/>
  <c r="BO333" i="47"/>
  <c r="BJ302" i="47"/>
  <c r="BE302" i="47"/>
  <c r="AZ302" i="47"/>
  <c r="AU302" i="47"/>
  <c r="AP302" i="47"/>
  <c r="AK302" i="47"/>
  <c r="AF302" i="47"/>
  <c r="S302" i="47"/>
  <c r="N302" i="47"/>
  <c r="G302" i="47"/>
  <c r="F302" i="47"/>
  <c r="E302" i="47"/>
  <c r="D302" i="47"/>
  <c r="BO332" i="47"/>
  <c r="BJ295" i="47"/>
  <c r="BE295" i="47"/>
  <c r="AZ295" i="47"/>
  <c r="AU295" i="47"/>
  <c r="AP295" i="47"/>
  <c r="AK295" i="47"/>
  <c r="AF295" i="47"/>
  <c r="S295" i="47"/>
  <c r="N295" i="47"/>
  <c r="G295" i="47"/>
  <c r="F295" i="47"/>
  <c r="E295" i="47"/>
  <c r="D295" i="47"/>
  <c r="BO331" i="47"/>
  <c r="BJ282" i="47"/>
  <c r="BE282" i="47"/>
  <c r="AZ282" i="47"/>
  <c r="AU282" i="47"/>
  <c r="AP282" i="47"/>
  <c r="AK282" i="47"/>
  <c r="AF282" i="47"/>
  <c r="S282" i="47"/>
  <c r="N282" i="47"/>
  <c r="G282" i="47"/>
  <c r="F282" i="47"/>
  <c r="E282" i="47"/>
  <c r="D282" i="47"/>
  <c r="BO330" i="47"/>
  <c r="BJ278" i="47"/>
  <c r="BE278" i="47"/>
  <c r="AZ278" i="47"/>
  <c r="AU278" i="47"/>
  <c r="AP278" i="47"/>
  <c r="AK278" i="47"/>
  <c r="AF278" i="47"/>
  <c r="S278" i="47"/>
  <c r="N278" i="47"/>
  <c r="G278" i="47"/>
  <c r="F278" i="47"/>
  <c r="E278" i="47"/>
  <c r="D278" i="47"/>
  <c r="BO329" i="47"/>
  <c r="BJ261" i="47"/>
  <c r="BE261" i="47"/>
  <c r="AZ261" i="47"/>
  <c r="AU261" i="47"/>
  <c r="AP261" i="47"/>
  <c r="AK261" i="47"/>
  <c r="AF261" i="47"/>
  <c r="S261" i="47"/>
  <c r="N261" i="47"/>
  <c r="G261" i="47"/>
  <c r="F261" i="47"/>
  <c r="E261" i="47"/>
  <c r="D261" i="47"/>
  <c r="BO328" i="47"/>
  <c r="BJ256" i="47"/>
  <c r="BE256" i="47"/>
  <c r="AZ256" i="47"/>
  <c r="AU256" i="47"/>
  <c r="AP256" i="47"/>
  <c r="AK256" i="47"/>
  <c r="AF256" i="47"/>
  <c r="S256" i="47"/>
  <c r="N256" i="47"/>
  <c r="G256" i="47"/>
  <c r="F256" i="47"/>
  <c r="E256" i="47"/>
  <c r="D256" i="47"/>
  <c r="BO327" i="47"/>
  <c r="BJ255" i="47"/>
  <c r="BE255" i="47"/>
  <c r="AZ255" i="47"/>
  <c r="AU255" i="47"/>
  <c r="AP255" i="47"/>
  <c r="AK255" i="47"/>
  <c r="AF255" i="47"/>
  <c r="S255" i="47"/>
  <c r="N255" i="47"/>
  <c r="G255" i="47"/>
  <c r="F255" i="47"/>
  <c r="E255" i="47"/>
  <c r="D255" i="47"/>
  <c r="BO326" i="47"/>
  <c r="BJ254" i="47"/>
  <c r="BE254" i="47"/>
  <c r="AZ254" i="47"/>
  <c r="AU254" i="47"/>
  <c r="AP254" i="47"/>
  <c r="AK254" i="47"/>
  <c r="AF254" i="47"/>
  <c r="S254" i="47"/>
  <c r="N254" i="47"/>
  <c r="G254" i="47"/>
  <c r="F254" i="47"/>
  <c r="E254" i="47"/>
  <c r="D254" i="47"/>
  <c r="BO325" i="47"/>
  <c r="BJ253" i="47"/>
  <c r="BE253" i="47"/>
  <c r="AZ253" i="47"/>
  <c r="AU253" i="47"/>
  <c r="AP253" i="47"/>
  <c r="AK253" i="47"/>
  <c r="AF253" i="47"/>
  <c r="S253" i="47"/>
  <c r="N253" i="47"/>
  <c r="G253" i="47"/>
  <c r="F253" i="47"/>
  <c r="E253" i="47"/>
  <c r="D253" i="47"/>
  <c r="BO324" i="47"/>
  <c r="BJ246" i="47"/>
  <c r="BE246" i="47"/>
  <c r="AZ246" i="47"/>
  <c r="AU246" i="47"/>
  <c r="AP246" i="47"/>
  <c r="AK246" i="47"/>
  <c r="AF246" i="47"/>
  <c r="S246" i="47"/>
  <c r="N246" i="47"/>
  <c r="G246" i="47"/>
  <c r="F246" i="47"/>
  <c r="E246" i="47"/>
  <c r="D246" i="47"/>
  <c r="BO323" i="47"/>
  <c r="BJ207" i="47"/>
  <c r="BE207" i="47"/>
  <c r="AZ207" i="47"/>
  <c r="AU207" i="47"/>
  <c r="AP207" i="47"/>
  <c r="AK207" i="47"/>
  <c r="AF207" i="47"/>
  <c r="S207" i="47"/>
  <c r="N207" i="47"/>
  <c r="G207" i="47"/>
  <c r="F207" i="47"/>
  <c r="E207" i="47"/>
  <c r="D207" i="47"/>
  <c r="BO322" i="47"/>
  <c r="BJ206" i="47"/>
  <c r="BE206" i="47"/>
  <c r="AZ206" i="47"/>
  <c r="AU206" i="47"/>
  <c r="AP206" i="47"/>
  <c r="AK206" i="47"/>
  <c r="AF206" i="47"/>
  <c r="S206" i="47"/>
  <c r="N206" i="47"/>
  <c r="G206" i="47"/>
  <c r="F206" i="47"/>
  <c r="E206" i="47"/>
  <c r="D206" i="47"/>
  <c r="BO321" i="47"/>
  <c r="BJ184" i="47"/>
  <c r="BE184" i="47"/>
  <c r="AZ184" i="47"/>
  <c r="AU184" i="47"/>
  <c r="AP184" i="47"/>
  <c r="AK184" i="47"/>
  <c r="AF184" i="47"/>
  <c r="S184" i="47"/>
  <c r="N184" i="47"/>
  <c r="G184" i="47"/>
  <c r="F184" i="47"/>
  <c r="E184" i="47"/>
  <c r="D184" i="47"/>
  <c r="BO320" i="47"/>
  <c r="BJ177" i="47"/>
  <c r="BE177" i="47"/>
  <c r="AZ177" i="47"/>
  <c r="AU177" i="47"/>
  <c r="AP177" i="47"/>
  <c r="AK177" i="47"/>
  <c r="AF177" i="47"/>
  <c r="S177" i="47"/>
  <c r="N177" i="47"/>
  <c r="G177" i="47"/>
  <c r="F177" i="47"/>
  <c r="E177" i="47"/>
  <c r="D177" i="47"/>
  <c r="BO319" i="47"/>
  <c r="BJ173" i="47"/>
  <c r="BE173" i="47"/>
  <c r="AZ173" i="47"/>
  <c r="AU173" i="47"/>
  <c r="AP173" i="47"/>
  <c r="AK173" i="47"/>
  <c r="AF173" i="47"/>
  <c r="S173" i="47"/>
  <c r="N173" i="47"/>
  <c r="G173" i="47"/>
  <c r="F173" i="47"/>
  <c r="E173" i="47"/>
  <c r="D173" i="47"/>
  <c r="BO318" i="47"/>
  <c r="BJ171" i="47"/>
  <c r="BE171" i="47"/>
  <c r="AZ171" i="47"/>
  <c r="AU171" i="47"/>
  <c r="AP171" i="47"/>
  <c r="AK171" i="47"/>
  <c r="AF171" i="47"/>
  <c r="S171" i="47"/>
  <c r="N171" i="47"/>
  <c r="G171" i="47"/>
  <c r="F171" i="47"/>
  <c r="E171" i="47"/>
  <c r="D171" i="47"/>
  <c r="BO317" i="47"/>
  <c r="BJ170" i="47"/>
  <c r="BE170" i="47"/>
  <c r="AZ170" i="47"/>
  <c r="AU170" i="47"/>
  <c r="AP170" i="47"/>
  <c r="AK170" i="47"/>
  <c r="AF170" i="47"/>
  <c r="S170" i="47"/>
  <c r="N170" i="47"/>
  <c r="G170" i="47"/>
  <c r="F170" i="47"/>
  <c r="E170" i="47"/>
  <c r="D170" i="47"/>
  <c r="BO316" i="47"/>
  <c r="BJ169" i="47"/>
  <c r="BE169" i="47"/>
  <c r="AZ169" i="47"/>
  <c r="AU169" i="47"/>
  <c r="AP169" i="47"/>
  <c r="AK169" i="47"/>
  <c r="AF169" i="47"/>
  <c r="S169" i="47"/>
  <c r="N169" i="47"/>
  <c r="G169" i="47"/>
  <c r="F169" i="47"/>
  <c r="E169" i="47"/>
  <c r="D169" i="47"/>
  <c r="BO315" i="47"/>
  <c r="BJ168" i="47"/>
  <c r="BE168" i="47"/>
  <c r="AZ168" i="47"/>
  <c r="AU168" i="47"/>
  <c r="AP168" i="47"/>
  <c r="AK168" i="47"/>
  <c r="AF168" i="47"/>
  <c r="S168" i="47"/>
  <c r="N168" i="47"/>
  <c r="G168" i="47"/>
  <c r="F168" i="47"/>
  <c r="E168" i="47"/>
  <c r="D168" i="47"/>
  <c r="BO314" i="47"/>
  <c r="BJ167" i="47"/>
  <c r="BE167" i="47"/>
  <c r="AZ167" i="47"/>
  <c r="AU167" i="47"/>
  <c r="AP167" i="47"/>
  <c r="AK167" i="47"/>
  <c r="AF167" i="47"/>
  <c r="S167" i="47"/>
  <c r="N167" i="47"/>
  <c r="G167" i="47"/>
  <c r="F167" i="47"/>
  <c r="E167" i="47"/>
  <c r="D167" i="47"/>
  <c r="BO313" i="47"/>
  <c r="BJ166" i="47"/>
  <c r="BE166" i="47"/>
  <c r="AZ166" i="47"/>
  <c r="AU166" i="47"/>
  <c r="AP166" i="47"/>
  <c r="AK166" i="47"/>
  <c r="AF166" i="47"/>
  <c r="S166" i="47"/>
  <c r="N166" i="47"/>
  <c r="G166" i="47"/>
  <c r="F166" i="47"/>
  <c r="E166" i="47"/>
  <c r="D166" i="47"/>
  <c r="BO312" i="47"/>
  <c r="BJ159" i="47"/>
  <c r="BE159" i="47"/>
  <c r="AZ159" i="47"/>
  <c r="AU159" i="47"/>
  <c r="AP159" i="47"/>
  <c r="AK159" i="47"/>
  <c r="AF159" i="47"/>
  <c r="S159" i="47"/>
  <c r="N159" i="47"/>
  <c r="G159" i="47"/>
  <c r="F159" i="47"/>
  <c r="E159" i="47"/>
  <c r="D159" i="47"/>
  <c r="BO311" i="47"/>
  <c r="BJ158" i="47"/>
  <c r="BE158" i="47"/>
  <c r="AZ158" i="47"/>
  <c r="AU158" i="47"/>
  <c r="AP158" i="47"/>
  <c r="AK158" i="47"/>
  <c r="AF158" i="47"/>
  <c r="S158" i="47"/>
  <c r="N158" i="47"/>
  <c r="G158" i="47"/>
  <c r="F158" i="47"/>
  <c r="E158" i="47"/>
  <c r="D158" i="47"/>
  <c r="BO310" i="47"/>
  <c r="BJ152" i="47"/>
  <c r="BE152" i="47"/>
  <c r="AZ152" i="47"/>
  <c r="AU152" i="47"/>
  <c r="AP152" i="47"/>
  <c r="AK152" i="47"/>
  <c r="AF152" i="47"/>
  <c r="S152" i="47"/>
  <c r="N152" i="47"/>
  <c r="G152" i="47"/>
  <c r="F152" i="47"/>
  <c r="E152" i="47"/>
  <c r="D152" i="47"/>
  <c r="BO309" i="47"/>
  <c r="BJ151" i="47"/>
  <c r="BE151" i="47"/>
  <c r="AZ151" i="47"/>
  <c r="AU151" i="47"/>
  <c r="AP151" i="47"/>
  <c r="AK151" i="47"/>
  <c r="AF151" i="47"/>
  <c r="S151" i="47"/>
  <c r="N151" i="47"/>
  <c r="G151" i="47"/>
  <c r="F151" i="47"/>
  <c r="E151" i="47"/>
  <c r="D151" i="47"/>
  <c r="BO308" i="47"/>
  <c r="BJ150" i="47"/>
  <c r="BE150" i="47"/>
  <c r="AZ150" i="47"/>
  <c r="AU150" i="47"/>
  <c r="AP150" i="47"/>
  <c r="AK150" i="47"/>
  <c r="AF150" i="47"/>
  <c r="S150" i="47"/>
  <c r="N150" i="47"/>
  <c r="G150" i="47"/>
  <c r="F150" i="47"/>
  <c r="E150" i="47"/>
  <c r="D150" i="47"/>
  <c r="BO307" i="47"/>
  <c r="BJ149" i="47"/>
  <c r="BE149" i="47"/>
  <c r="AZ149" i="47"/>
  <c r="AU149" i="47"/>
  <c r="AP149" i="47"/>
  <c r="AK149" i="47"/>
  <c r="AF149" i="47"/>
  <c r="S149" i="47"/>
  <c r="N149" i="47"/>
  <c r="G149" i="47"/>
  <c r="F149" i="47"/>
  <c r="E149" i="47"/>
  <c r="D149" i="47"/>
  <c r="BO306" i="47"/>
  <c r="BJ133" i="47"/>
  <c r="BE133" i="47"/>
  <c r="AZ133" i="47"/>
  <c r="AU133" i="47"/>
  <c r="AP133" i="47"/>
  <c r="AK133" i="47"/>
  <c r="AF133" i="47"/>
  <c r="S133" i="47"/>
  <c r="N133" i="47"/>
  <c r="G133" i="47"/>
  <c r="F133" i="47"/>
  <c r="E133" i="47"/>
  <c r="D133" i="47"/>
  <c r="BO305" i="47"/>
  <c r="BJ120" i="47"/>
  <c r="BE120" i="47"/>
  <c r="AZ120" i="47"/>
  <c r="AU120" i="47"/>
  <c r="AP120" i="47"/>
  <c r="AK120" i="47"/>
  <c r="AF120" i="47"/>
  <c r="S120" i="47"/>
  <c r="N120" i="47"/>
  <c r="G120" i="47"/>
  <c r="F120" i="47"/>
  <c r="E120" i="47"/>
  <c r="D120" i="47"/>
  <c r="BO304" i="47"/>
  <c r="BJ119" i="47"/>
  <c r="BE119" i="47"/>
  <c r="AZ119" i="47"/>
  <c r="AU119" i="47"/>
  <c r="AP119" i="47"/>
  <c r="AK119" i="47"/>
  <c r="AF119" i="47"/>
  <c r="S119" i="47"/>
  <c r="N119" i="47"/>
  <c r="G119" i="47"/>
  <c r="F119" i="47"/>
  <c r="E119" i="47"/>
  <c r="D119" i="47"/>
  <c r="BO303" i="47"/>
  <c r="BJ118" i="47"/>
  <c r="BE118" i="47"/>
  <c r="AZ118" i="47"/>
  <c r="AU118" i="47"/>
  <c r="AP118" i="47"/>
  <c r="AK118" i="47"/>
  <c r="AF118" i="47"/>
  <c r="S118" i="47"/>
  <c r="N118" i="47"/>
  <c r="G118" i="47"/>
  <c r="F118" i="47"/>
  <c r="E118" i="47"/>
  <c r="D118" i="47"/>
  <c r="BO302" i="47"/>
  <c r="BJ117" i="47"/>
  <c r="BE117" i="47"/>
  <c r="AZ117" i="47"/>
  <c r="AU117" i="47"/>
  <c r="AP117" i="47"/>
  <c r="AK117" i="47"/>
  <c r="AF117" i="47"/>
  <c r="S117" i="47"/>
  <c r="N117" i="47"/>
  <c r="G117" i="47"/>
  <c r="F117" i="47"/>
  <c r="E117" i="47"/>
  <c r="D117" i="47"/>
  <c r="BO301" i="47"/>
  <c r="BJ116" i="47"/>
  <c r="BE116" i="47"/>
  <c r="AZ116" i="47"/>
  <c r="AU116" i="47"/>
  <c r="AP116" i="47"/>
  <c r="AK116" i="47"/>
  <c r="AF116" i="47"/>
  <c r="S116" i="47"/>
  <c r="N116" i="47"/>
  <c r="G116" i="47"/>
  <c r="F116" i="47"/>
  <c r="E116" i="47"/>
  <c r="D116" i="47"/>
  <c r="BO300" i="47"/>
  <c r="BJ115" i="47"/>
  <c r="BE115" i="47"/>
  <c r="AZ115" i="47"/>
  <c r="AU115" i="47"/>
  <c r="AP115" i="47"/>
  <c r="AK115" i="47"/>
  <c r="AF115" i="47"/>
  <c r="S115" i="47"/>
  <c r="N115" i="47"/>
  <c r="G115" i="47"/>
  <c r="F115" i="47"/>
  <c r="E115" i="47"/>
  <c r="D115" i="47"/>
  <c r="BO299" i="47"/>
  <c r="BJ110" i="47"/>
  <c r="BE110" i="47"/>
  <c r="AZ110" i="47"/>
  <c r="AU110" i="47"/>
  <c r="AP110" i="47"/>
  <c r="AK110" i="47"/>
  <c r="AF110" i="47"/>
  <c r="S110" i="47"/>
  <c r="N110" i="47"/>
  <c r="G110" i="47"/>
  <c r="F110" i="47"/>
  <c r="E110" i="47"/>
  <c r="D110" i="47"/>
  <c r="BO298" i="47"/>
  <c r="BJ109" i="47"/>
  <c r="BE109" i="47"/>
  <c r="AZ109" i="47"/>
  <c r="AU109" i="47"/>
  <c r="AP109" i="47"/>
  <c r="AK109" i="47"/>
  <c r="AF109" i="47"/>
  <c r="S109" i="47"/>
  <c r="N109" i="47"/>
  <c r="G109" i="47"/>
  <c r="F109" i="47"/>
  <c r="E109" i="47"/>
  <c r="D109" i="47"/>
  <c r="BO297" i="47"/>
  <c r="BJ108" i="47"/>
  <c r="BE108" i="47"/>
  <c r="AZ108" i="47"/>
  <c r="AU108" i="47"/>
  <c r="AP108" i="47"/>
  <c r="AK108" i="47"/>
  <c r="AF108" i="47"/>
  <c r="S108" i="47"/>
  <c r="N108" i="47"/>
  <c r="G108" i="47"/>
  <c r="F108" i="47"/>
  <c r="E108" i="47"/>
  <c r="D108" i="47"/>
  <c r="BO296" i="47"/>
  <c r="BJ107" i="47"/>
  <c r="BE107" i="47"/>
  <c r="AZ107" i="47"/>
  <c r="AU107" i="47"/>
  <c r="AP107" i="47"/>
  <c r="AK107" i="47"/>
  <c r="AF107" i="47"/>
  <c r="S107" i="47"/>
  <c r="N107" i="47"/>
  <c r="G107" i="47"/>
  <c r="F107" i="47"/>
  <c r="E107" i="47"/>
  <c r="D107" i="47"/>
  <c r="BO295" i="47"/>
  <c r="BJ106" i="47"/>
  <c r="BE106" i="47"/>
  <c r="AZ106" i="47"/>
  <c r="AU106" i="47"/>
  <c r="AP106" i="47"/>
  <c r="AK106" i="47"/>
  <c r="AF106" i="47"/>
  <c r="S106" i="47"/>
  <c r="N106" i="47"/>
  <c r="G106" i="47"/>
  <c r="F106" i="47"/>
  <c r="E106" i="47"/>
  <c r="D106" i="47"/>
  <c r="BO294" i="47"/>
  <c r="BJ105" i="47"/>
  <c r="BE105" i="47"/>
  <c r="AZ105" i="47"/>
  <c r="AU105" i="47"/>
  <c r="AP105" i="47"/>
  <c r="AK105" i="47"/>
  <c r="AF105" i="47"/>
  <c r="S105" i="47"/>
  <c r="N105" i="47"/>
  <c r="G105" i="47"/>
  <c r="F105" i="47"/>
  <c r="E105" i="47"/>
  <c r="D105" i="47"/>
  <c r="BO293" i="47"/>
  <c r="BJ104" i="47"/>
  <c r="BE104" i="47"/>
  <c r="AZ104" i="47"/>
  <c r="AU104" i="47"/>
  <c r="AP104" i="47"/>
  <c r="AK104" i="47"/>
  <c r="AF104" i="47"/>
  <c r="S104" i="47"/>
  <c r="N104" i="47"/>
  <c r="G104" i="47"/>
  <c r="F104" i="47"/>
  <c r="E104" i="47"/>
  <c r="D104" i="47"/>
  <c r="BO292" i="47"/>
  <c r="BJ103" i="47"/>
  <c r="BE103" i="47"/>
  <c r="AZ103" i="47"/>
  <c r="AU103" i="47"/>
  <c r="AP103" i="47"/>
  <c r="AK103" i="47"/>
  <c r="AF103" i="47"/>
  <c r="S103" i="47"/>
  <c r="N103" i="47"/>
  <c r="G103" i="47"/>
  <c r="F103" i="47"/>
  <c r="E103" i="47"/>
  <c r="D103" i="47"/>
  <c r="BO291" i="47"/>
  <c r="BJ101" i="47"/>
  <c r="BE101" i="47"/>
  <c r="AZ101" i="47"/>
  <c r="AU101" i="47"/>
  <c r="AP101" i="47"/>
  <c r="AK101" i="47"/>
  <c r="AF101" i="47"/>
  <c r="S101" i="47"/>
  <c r="N101" i="47"/>
  <c r="G101" i="47"/>
  <c r="F101" i="47"/>
  <c r="E101" i="47"/>
  <c r="D101" i="47"/>
  <c r="BO290" i="47"/>
  <c r="BJ100" i="47"/>
  <c r="BE100" i="47"/>
  <c r="AZ100" i="47"/>
  <c r="AU100" i="47"/>
  <c r="AP100" i="47"/>
  <c r="AK100" i="47"/>
  <c r="AF100" i="47"/>
  <c r="S100" i="47"/>
  <c r="N100" i="47"/>
  <c r="G100" i="47"/>
  <c r="F100" i="47"/>
  <c r="E100" i="47"/>
  <c r="D100" i="47"/>
  <c r="BO289" i="47"/>
  <c r="BJ91" i="47"/>
  <c r="BE91" i="47"/>
  <c r="AZ91" i="47"/>
  <c r="AU91" i="47"/>
  <c r="AP91" i="47"/>
  <c r="AK91" i="47"/>
  <c r="AF91" i="47"/>
  <c r="S91" i="47"/>
  <c r="N91" i="47"/>
  <c r="G91" i="47"/>
  <c r="F91" i="47"/>
  <c r="E91" i="47"/>
  <c r="D91" i="47"/>
  <c r="BO288" i="47"/>
  <c r="BJ90" i="47"/>
  <c r="BE90" i="47"/>
  <c r="AZ90" i="47"/>
  <c r="AU90" i="47"/>
  <c r="AP90" i="47"/>
  <c r="AK90" i="47"/>
  <c r="AF90" i="47"/>
  <c r="S90" i="47"/>
  <c r="N90" i="47"/>
  <c r="G90" i="47"/>
  <c r="F90" i="47"/>
  <c r="E90" i="47"/>
  <c r="D90" i="47"/>
  <c r="BO287" i="47"/>
  <c r="BJ89" i="47"/>
  <c r="BE89" i="47"/>
  <c r="AZ89" i="47"/>
  <c r="AU89" i="47"/>
  <c r="AP89" i="47"/>
  <c r="AK89" i="47"/>
  <c r="AF89" i="47"/>
  <c r="S89" i="47"/>
  <c r="N89" i="47"/>
  <c r="G89" i="47"/>
  <c r="F89" i="47"/>
  <c r="E89" i="47"/>
  <c r="D89" i="47"/>
  <c r="BO286" i="47"/>
  <c r="BJ88" i="47"/>
  <c r="BE88" i="47"/>
  <c r="AZ88" i="47"/>
  <c r="AU88" i="47"/>
  <c r="AP88" i="47"/>
  <c r="AK88" i="47"/>
  <c r="AF88" i="47"/>
  <c r="S88" i="47"/>
  <c r="N88" i="47"/>
  <c r="G88" i="47"/>
  <c r="F88" i="47"/>
  <c r="E88" i="47"/>
  <c r="D88" i="47"/>
  <c r="BO285" i="47"/>
  <c r="BJ85" i="47"/>
  <c r="BE85" i="47"/>
  <c r="AZ85" i="47"/>
  <c r="AU85" i="47"/>
  <c r="AP85" i="47"/>
  <c r="AK85" i="47"/>
  <c r="AF85" i="47"/>
  <c r="S85" i="47"/>
  <c r="N85" i="47"/>
  <c r="G85" i="47"/>
  <c r="F85" i="47"/>
  <c r="E85" i="47"/>
  <c r="D85" i="47"/>
  <c r="BO284" i="47"/>
  <c r="BJ84" i="47"/>
  <c r="BE84" i="47"/>
  <c r="AZ84" i="47"/>
  <c r="AU84" i="47"/>
  <c r="AP84" i="47"/>
  <c r="AK84" i="47"/>
  <c r="AF84" i="47"/>
  <c r="S84" i="47"/>
  <c r="N84" i="47"/>
  <c r="G84" i="47"/>
  <c r="F84" i="47"/>
  <c r="E84" i="47"/>
  <c r="D84" i="47"/>
  <c r="BO283" i="47"/>
  <c r="BJ83" i="47"/>
  <c r="BE83" i="47"/>
  <c r="AZ83" i="47"/>
  <c r="AU83" i="47"/>
  <c r="AP83" i="47"/>
  <c r="AK83" i="47"/>
  <c r="AF83" i="47"/>
  <c r="S83" i="47"/>
  <c r="N83" i="47"/>
  <c r="G83" i="47"/>
  <c r="F83" i="47"/>
  <c r="E83" i="47"/>
  <c r="D83" i="47"/>
  <c r="BO282" i="47"/>
  <c r="BJ82" i="47"/>
  <c r="BE82" i="47"/>
  <c r="AZ82" i="47"/>
  <c r="AU82" i="47"/>
  <c r="AP82" i="47"/>
  <c r="AK82" i="47"/>
  <c r="AF82" i="47"/>
  <c r="S82" i="47"/>
  <c r="N82" i="47"/>
  <c r="G82" i="47"/>
  <c r="F82" i="47"/>
  <c r="E82" i="47"/>
  <c r="D82" i="47"/>
  <c r="BO281" i="47"/>
  <c r="BJ80" i="47"/>
  <c r="BE80" i="47"/>
  <c r="AZ80" i="47"/>
  <c r="AU80" i="47"/>
  <c r="AP80" i="47"/>
  <c r="AK80" i="47"/>
  <c r="AF80" i="47"/>
  <c r="S80" i="47"/>
  <c r="N80" i="47"/>
  <c r="G80" i="47"/>
  <c r="F80" i="47"/>
  <c r="E80" i="47"/>
  <c r="D80" i="47"/>
  <c r="BO280" i="47"/>
  <c r="BJ79" i="47"/>
  <c r="BE79" i="47"/>
  <c r="AZ79" i="47"/>
  <c r="AU79" i="47"/>
  <c r="AP79" i="47"/>
  <c r="AK79" i="47"/>
  <c r="AF79" i="47"/>
  <c r="S79" i="47"/>
  <c r="N79" i="47"/>
  <c r="G79" i="47"/>
  <c r="F79" i="47"/>
  <c r="E79" i="47"/>
  <c r="D79" i="47"/>
  <c r="BO279" i="47"/>
  <c r="BJ78" i="47"/>
  <c r="BE78" i="47"/>
  <c r="AZ78" i="47"/>
  <c r="AU78" i="47"/>
  <c r="AP78" i="47"/>
  <c r="AK78" i="47"/>
  <c r="AF78" i="47"/>
  <c r="S78" i="47"/>
  <c r="N78" i="47"/>
  <c r="G78" i="47"/>
  <c r="F78" i="47"/>
  <c r="E78" i="47"/>
  <c r="D78" i="47"/>
  <c r="BO278" i="47"/>
  <c r="BJ77" i="47"/>
  <c r="BE77" i="47"/>
  <c r="AZ77" i="47"/>
  <c r="AU77" i="47"/>
  <c r="AP77" i="47"/>
  <c r="AK77" i="47"/>
  <c r="AF77" i="47"/>
  <c r="S77" i="47"/>
  <c r="N77" i="47"/>
  <c r="G77" i="47"/>
  <c r="F77" i="47"/>
  <c r="E77" i="47"/>
  <c r="D77" i="47"/>
  <c r="BO277" i="47"/>
  <c r="BJ76" i="47"/>
  <c r="BE76" i="47"/>
  <c r="AZ76" i="47"/>
  <c r="AU76" i="47"/>
  <c r="AP76" i="47"/>
  <c r="AK76" i="47"/>
  <c r="AF76" i="47"/>
  <c r="S76" i="47"/>
  <c r="N76" i="47"/>
  <c r="G76" i="47"/>
  <c r="F76" i="47"/>
  <c r="E76" i="47"/>
  <c r="D76" i="47"/>
  <c r="BO276" i="47"/>
  <c r="BJ75" i="47"/>
  <c r="BE75" i="47"/>
  <c r="AZ75" i="47"/>
  <c r="AU75" i="47"/>
  <c r="AP75" i="47"/>
  <c r="AK75" i="47"/>
  <c r="AF75" i="47"/>
  <c r="S75" i="47"/>
  <c r="N75" i="47"/>
  <c r="G75" i="47"/>
  <c r="F75" i="47"/>
  <c r="E75" i="47"/>
  <c r="D75" i="47"/>
  <c r="BO275" i="47"/>
  <c r="BJ74" i="47"/>
  <c r="BE74" i="47"/>
  <c r="AZ74" i="47"/>
  <c r="AU74" i="47"/>
  <c r="AP74" i="47"/>
  <c r="AK74" i="47"/>
  <c r="AF74" i="47"/>
  <c r="S74" i="47"/>
  <c r="N74" i="47"/>
  <c r="G74" i="47"/>
  <c r="F74" i="47"/>
  <c r="E74" i="47"/>
  <c r="D74" i="47"/>
  <c r="BO274" i="47"/>
  <c r="BJ72" i="47"/>
  <c r="BE72" i="47"/>
  <c r="AZ72" i="47"/>
  <c r="AU72" i="47"/>
  <c r="AP72" i="47"/>
  <c r="AK72" i="47"/>
  <c r="AF72" i="47"/>
  <c r="S72" i="47"/>
  <c r="N72" i="47"/>
  <c r="G72" i="47"/>
  <c r="F72" i="47"/>
  <c r="E72" i="47"/>
  <c r="D72" i="47"/>
  <c r="BO273" i="47"/>
  <c r="BJ71" i="47"/>
  <c r="BE71" i="47"/>
  <c r="AZ71" i="47"/>
  <c r="AU71" i="47"/>
  <c r="AP71" i="47"/>
  <c r="AK71" i="47"/>
  <c r="AF71" i="47"/>
  <c r="S71" i="47"/>
  <c r="N71" i="47"/>
  <c r="G71" i="47"/>
  <c r="F71" i="47"/>
  <c r="E71" i="47"/>
  <c r="D71" i="47"/>
  <c r="BO272" i="47"/>
  <c r="BJ70" i="47"/>
  <c r="BE70" i="47"/>
  <c r="AZ70" i="47"/>
  <c r="AU70" i="47"/>
  <c r="AP70" i="47"/>
  <c r="AK70" i="47"/>
  <c r="AF70" i="47"/>
  <c r="S70" i="47"/>
  <c r="N70" i="47"/>
  <c r="G70" i="47"/>
  <c r="F70" i="47"/>
  <c r="E70" i="47"/>
  <c r="D70" i="47"/>
  <c r="BO271" i="47"/>
  <c r="BJ69" i="47"/>
  <c r="BE69" i="47"/>
  <c r="AZ69" i="47"/>
  <c r="AU69" i="47"/>
  <c r="AP69" i="47"/>
  <c r="AK69" i="47"/>
  <c r="AF69" i="47"/>
  <c r="S69" i="47"/>
  <c r="N69" i="47"/>
  <c r="G69" i="47"/>
  <c r="F69" i="47"/>
  <c r="E69" i="47"/>
  <c r="D69" i="47"/>
  <c r="BO270" i="47"/>
  <c r="BJ60" i="47"/>
  <c r="BE60" i="47"/>
  <c r="AZ60" i="47"/>
  <c r="AU60" i="47"/>
  <c r="AP60" i="47"/>
  <c r="AK60" i="47"/>
  <c r="AF60" i="47"/>
  <c r="S60" i="47"/>
  <c r="N60" i="47"/>
  <c r="G60" i="47"/>
  <c r="F60" i="47"/>
  <c r="E60" i="47"/>
  <c r="D60" i="47"/>
  <c r="BO269" i="47"/>
  <c r="BJ59" i="47"/>
  <c r="BE59" i="47"/>
  <c r="AZ59" i="47"/>
  <c r="AU59" i="47"/>
  <c r="AP59" i="47"/>
  <c r="AK59" i="47"/>
  <c r="AF59" i="47"/>
  <c r="S59" i="47"/>
  <c r="N59" i="47"/>
  <c r="G59" i="47"/>
  <c r="F59" i="47"/>
  <c r="E59" i="47"/>
  <c r="D59" i="47"/>
  <c r="BO268" i="47"/>
  <c r="BJ55" i="47"/>
  <c r="BE55" i="47"/>
  <c r="AZ55" i="47"/>
  <c r="AU55" i="47"/>
  <c r="AP55" i="47"/>
  <c r="AK55" i="47"/>
  <c r="AF55" i="47"/>
  <c r="O55" i="47"/>
  <c r="S55" i="47" s="1"/>
  <c r="N55" i="47"/>
  <c r="G55" i="47"/>
  <c r="F55" i="47"/>
  <c r="E55" i="47"/>
  <c r="D55" i="47"/>
  <c r="BO267" i="47"/>
  <c r="BJ54" i="47"/>
  <c r="BE54" i="47"/>
  <c r="AZ54" i="47"/>
  <c r="AU54" i="47"/>
  <c r="AP54" i="47"/>
  <c r="AK54" i="47"/>
  <c r="AF54" i="47"/>
  <c r="O54" i="47"/>
  <c r="S54" i="47" s="1"/>
  <c r="N54" i="47"/>
  <c r="G54" i="47"/>
  <c r="F54" i="47"/>
  <c r="E54" i="47"/>
  <c r="D54" i="47"/>
  <c r="BO266" i="47"/>
  <c r="BJ53" i="47"/>
  <c r="BE53" i="47"/>
  <c r="AZ53" i="47"/>
  <c r="AU53" i="47"/>
  <c r="AP53" i="47"/>
  <c r="AK53" i="47"/>
  <c r="AF53" i="47"/>
  <c r="O53" i="47"/>
  <c r="S53" i="47" s="1"/>
  <c r="N53" i="47"/>
  <c r="G53" i="47"/>
  <c r="F53" i="47"/>
  <c r="E53" i="47"/>
  <c r="D53" i="47"/>
  <c r="BO265" i="47"/>
  <c r="BJ43" i="47"/>
  <c r="BE43" i="47"/>
  <c r="AZ43" i="47"/>
  <c r="AU43" i="47"/>
  <c r="AP43" i="47"/>
  <c r="AK43" i="47"/>
  <c r="AF43" i="47"/>
  <c r="O43" i="47"/>
  <c r="S43" i="47" s="1"/>
  <c r="N43" i="47"/>
  <c r="G43" i="47"/>
  <c r="F43" i="47"/>
  <c r="E43" i="47"/>
  <c r="D43" i="47"/>
  <c r="BO264" i="47"/>
  <c r="BJ42" i="47"/>
  <c r="BE42" i="47"/>
  <c r="AZ42" i="47"/>
  <c r="AU42" i="47"/>
  <c r="AP42" i="47"/>
  <c r="AK42" i="47"/>
  <c r="AF42" i="47"/>
  <c r="O42" i="47"/>
  <c r="S42" i="47" s="1"/>
  <c r="N42" i="47"/>
  <c r="G42" i="47"/>
  <c r="F42" i="47"/>
  <c r="E42" i="47"/>
  <c r="D42" i="47"/>
  <c r="BO263" i="47"/>
  <c r="BJ41" i="47"/>
  <c r="BE41" i="47"/>
  <c r="AZ41" i="47"/>
  <c r="AU41" i="47"/>
  <c r="AP41" i="47"/>
  <c r="AK41" i="47"/>
  <c r="AF41" i="47"/>
  <c r="O41" i="47"/>
  <c r="S41" i="47" s="1"/>
  <c r="N41" i="47"/>
  <c r="G41" i="47"/>
  <c r="F41" i="47"/>
  <c r="E41" i="47"/>
  <c r="D41" i="47"/>
  <c r="BO262" i="47"/>
  <c r="BJ31" i="47"/>
  <c r="BE31" i="47"/>
  <c r="AZ31" i="47"/>
  <c r="AU31" i="47"/>
  <c r="AP31" i="47"/>
  <c r="AK31" i="47"/>
  <c r="AF31" i="47"/>
  <c r="O31" i="47"/>
  <c r="S31" i="47" s="1"/>
  <c r="N31" i="47"/>
  <c r="G31" i="47"/>
  <c r="F31" i="47"/>
  <c r="E31" i="47"/>
  <c r="D31" i="47"/>
  <c r="BO261" i="47"/>
  <c r="BJ30" i="47"/>
  <c r="BE30" i="47"/>
  <c r="AZ30" i="47"/>
  <c r="AU30" i="47"/>
  <c r="AP30" i="47"/>
  <c r="AK30" i="47"/>
  <c r="AF30" i="47"/>
  <c r="O30" i="47"/>
  <c r="S30" i="47" s="1"/>
  <c r="N30" i="47"/>
  <c r="G30" i="47"/>
  <c r="F30" i="47"/>
  <c r="E30" i="47"/>
  <c r="D30" i="47"/>
  <c r="BO260" i="47"/>
  <c r="BJ29" i="47"/>
  <c r="BE29" i="47"/>
  <c r="AZ29" i="47"/>
  <c r="AU29" i="47"/>
  <c r="AP29" i="47"/>
  <c r="AK29" i="47"/>
  <c r="AF29" i="47"/>
  <c r="O29" i="47"/>
  <c r="S29" i="47" s="1"/>
  <c r="N29" i="47"/>
  <c r="G29" i="47"/>
  <c r="F29" i="47"/>
  <c r="E29" i="47"/>
  <c r="D29" i="47"/>
  <c r="BO259" i="47"/>
  <c r="BJ28" i="47"/>
  <c r="BE28" i="47"/>
  <c r="AZ28" i="47"/>
  <c r="AU28" i="47"/>
  <c r="AP28" i="47"/>
  <c r="AK28" i="47"/>
  <c r="AF28" i="47"/>
  <c r="O28" i="47"/>
  <c r="S28" i="47" s="1"/>
  <c r="N28" i="47"/>
  <c r="G28" i="47"/>
  <c r="F28" i="47"/>
  <c r="E28" i="47"/>
  <c r="D28" i="47"/>
  <c r="BO258" i="47"/>
  <c r="BJ27" i="47"/>
  <c r="BE27" i="47"/>
  <c r="AZ27" i="47"/>
  <c r="AU27" i="47"/>
  <c r="AP27" i="47"/>
  <c r="AK27" i="47"/>
  <c r="AF27" i="47"/>
  <c r="O27" i="47"/>
  <c r="S27" i="47" s="1"/>
  <c r="N27" i="47"/>
  <c r="G27" i="47"/>
  <c r="F27" i="47"/>
  <c r="E27" i="47"/>
  <c r="D27" i="47"/>
  <c r="BO257" i="47"/>
  <c r="BJ26" i="47"/>
  <c r="BE26" i="47"/>
  <c r="AZ26" i="47"/>
  <c r="AU26" i="47"/>
  <c r="AP26" i="47"/>
  <c r="AK26" i="47"/>
  <c r="AF26" i="47"/>
  <c r="O26" i="47"/>
  <c r="S26" i="47" s="1"/>
  <c r="N26" i="47"/>
  <c r="G26" i="47"/>
  <c r="F26" i="47"/>
  <c r="E26" i="47"/>
  <c r="D26" i="47"/>
  <c r="BO256" i="47"/>
  <c r="BJ25" i="47"/>
  <c r="BE25" i="47"/>
  <c r="AZ25" i="47"/>
  <c r="AU25" i="47"/>
  <c r="AP25" i="47"/>
  <c r="AK25" i="47"/>
  <c r="AF25" i="47"/>
  <c r="O25" i="47"/>
  <c r="S25" i="47" s="1"/>
  <c r="N25" i="47"/>
  <c r="G25" i="47"/>
  <c r="F25" i="47"/>
  <c r="E25" i="47"/>
  <c r="D25" i="47"/>
  <c r="BO255" i="47"/>
  <c r="BJ24" i="47"/>
  <c r="BE24" i="47"/>
  <c r="AZ24" i="47"/>
  <c r="AU24" i="47"/>
  <c r="AP24" i="47"/>
  <c r="AK24" i="47"/>
  <c r="AF24" i="47"/>
  <c r="O24" i="47"/>
  <c r="S24" i="47" s="1"/>
  <c r="N24" i="47"/>
  <c r="G24" i="47"/>
  <c r="F24" i="47"/>
  <c r="E24" i="47"/>
  <c r="D24" i="47"/>
  <c r="BO254" i="47"/>
  <c r="BJ22" i="47"/>
  <c r="BE22" i="47"/>
  <c r="AZ22" i="47"/>
  <c r="AU22" i="47"/>
  <c r="AP22" i="47"/>
  <c r="AK22" i="47"/>
  <c r="AF22" i="47"/>
  <c r="O22" i="47"/>
  <c r="S22" i="47" s="1"/>
  <c r="N22" i="47"/>
  <c r="G22" i="47"/>
  <c r="F22" i="47"/>
  <c r="E22" i="47"/>
  <c r="D22" i="47"/>
  <c r="BO253" i="47"/>
  <c r="BJ21" i="47"/>
  <c r="BE21" i="47"/>
  <c r="AZ21" i="47"/>
  <c r="AU21" i="47"/>
  <c r="AP21" i="47"/>
  <c r="AK21" i="47"/>
  <c r="AF21" i="47"/>
  <c r="O21" i="47"/>
  <c r="S21" i="47" s="1"/>
  <c r="N21" i="47"/>
  <c r="G21" i="47"/>
  <c r="F21" i="47"/>
  <c r="E21" i="47"/>
  <c r="D21" i="47"/>
  <c r="BO252" i="47"/>
  <c r="BJ20" i="47"/>
  <c r="BE20" i="47"/>
  <c r="AZ20" i="47"/>
  <c r="AU20" i="47"/>
  <c r="AP20" i="47"/>
  <c r="AK20" i="47"/>
  <c r="AF20" i="47"/>
  <c r="O20" i="47"/>
  <c r="S20" i="47" s="1"/>
  <c r="N20" i="47"/>
  <c r="G20" i="47"/>
  <c r="F20" i="47"/>
  <c r="E20" i="47"/>
  <c r="D20" i="47"/>
  <c r="BO251" i="47"/>
  <c r="BJ19" i="47"/>
  <c r="BE19" i="47"/>
  <c r="AZ19" i="47"/>
  <c r="AU19" i="47"/>
  <c r="AP19" i="47"/>
  <c r="AK19" i="47"/>
  <c r="AF19" i="47"/>
  <c r="O19" i="47"/>
  <c r="S19" i="47" s="1"/>
  <c r="N19" i="47"/>
  <c r="G19" i="47"/>
  <c r="F19" i="47"/>
  <c r="E19" i="47"/>
  <c r="D19" i="47"/>
  <c r="BO250" i="47"/>
  <c r="BJ18" i="47"/>
  <c r="BE18" i="47"/>
  <c r="AZ18" i="47"/>
  <c r="AU18" i="47"/>
  <c r="AP18" i="47"/>
  <c r="AK18" i="47"/>
  <c r="AF18" i="47"/>
  <c r="O18" i="47"/>
  <c r="S18" i="47" s="1"/>
  <c r="N18" i="47"/>
  <c r="G18" i="47"/>
  <c r="F18" i="47"/>
  <c r="E18" i="47"/>
  <c r="D18" i="47"/>
  <c r="BO249" i="47"/>
  <c r="BJ17" i="47"/>
  <c r="BE17" i="47"/>
  <c r="AZ17" i="47"/>
  <c r="AU17" i="47"/>
  <c r="AP17" i="47"/>
  <c r="AK17" i="47"/>
  <c r="AF17" i="47"/>
  <c r="O17" i="47"/>
  <c r="S17" i="47" s="1"/>
  <c r="N17" i="47"/>
  <c r="G17" i="47"/>
  <c r="F17" i="47"/>
  <c r="E17" i="47"/>
  <c r="D17" i="47"/>
  <c r="BO248" i="47"/>
  <c r="BJ16" i="47"/>
  <c r="BE16" i="47"/>
  <c r="AZ16" i="47"/>
  <c r="AU16" i="47"/>
  <c r="AP16" i="47"/>
  <c r="AK16" i="47"/>
  <c r="AF16" i="47"/>
  <c r="O16" i="47"/>
  <c r="S16" i="47" s="1"/>
  <c r="N16" i="47"/>
  <c r="G16" i="47"/>
  <c r="F16" i="47"/>
  <c r="E16" i="47"/>
  <c r="D16" i="47"/>
  <c r="BO247" i="47"/>
  <c r="BJ15" i="47"/>
  <c r="BE15" i="47"/>
  <c r="AZ15" i="47"/>
  <c r="AU15" i="47"/>
  <c r="AP15" i="47"/>
  <c r="AK15" i="47"/>
  <c r="AF15" i="47"/>
  <c r="O15" i="47"/>
  <c r="S15" i="47" s="1"/>
  <c r="N15" i="47"/>
  <c r="G15" i="47"/>
  <c r="F15" i="47"/>
  <c r="E15" i="47"/>
  <c r="D15" i="47"/>
  <c r="BO246" i="47"/>
  <c r="BJ14" i="47"/>
  <c r="BE14" i="47"/>
  <c r="AZ14" i="47"/>
  <c r="AU14" i="47"/>
  <c r="AP14" i="47"/>
  <c r="AK14" i="47"/>
  <c r="AF14" i="47"/>
  <c r="O14" i="47"/>
  <c r="S14" i="47" s="1"/>
  <c r="N14" i="47"/>
  <c r="G14" i="47"/>
  <c r="F14" i="47"/>
  <c r="E14" i="47"/>
  <c r="D14" i="47"/>
  <c r="BO245" i="47"/>
  <c r="BJ13" i="47"/>
  <c r="BE13" i="47"/>
  <c r="AZ13" i="47"/>
  <c r="AU13" i="47"/>
  <c r="AP13" i="47"/>
  <c r="AK13" i="47"/>
  <c r="AF13" i="47"/>
  <c r="O13" i="47"/>
  <c r="S13" i="47" s="1"/>
  <c r="N13" i="47"/>
  <c r="G13" i="47"/>
  <c r="F13" i="47"/>
  <c r="E13" i="47"/>
  <c r="D13" i="47"/>
  <c r="BO244" i="47"/>
  <c r="BJ12" i="47"/>
  <c r="BE12" i="47"/>
  <c r="AZ12" i="47"/>
  <c r="AU12" i="47"/>
  <c r="AP12" i="47"/>
  <c r="AK12" i="47"/>
  <c r="AF12" i="47"/>
  <c r="S12" i="47"/>
  <c r="N12" i="47"/>
  <c r="G12" i="47"/>
  <c r="F12" i="47"/>
  <c r="E12" i="47"/>
  <c r="D12" i="47"/>
  <c r="BO243" i="47"/>
  <c r="BJ11" i="47"/>
  <c r="BE11" i="47"/>
  <c r="AZ11" i="47"/>
  <c r="AU11" i="47"/>
  <c r="AP11" i="47"/>
  <c r="AK11" i="47"/>
  <c r="AF11" i="47"/>
  <c r="S11" i="47"/>
  <c r="N11" i="47"/>
  <c r="G11" i="47"/>
  <c r="F11" i="47"/>
  <c r="E11" i="47"/>
  <c r="D11" i="47"/>
  <c r="BO242" i="47"/>
  <c r="BJ10" i="47"/>
  <c r="BE10" i="47"/>
  <c r="AZ10" i="47"/>
  <c r="AU10" i="47"/>
  <c r="AP10" i="47"/>
  <c r="AK10" i="47"/>
  <c r="AF10" i="47"/>
  <c r="S10" i="47"/>
  <c r="N10" i="47"/>
  <c r="G10" i="47"/>
  <c r="F10" i="47"/>
  <c r="E10" i="47"/>
  <c r="D10" i="47"/>
  <c r="BO241" i="47"/>
  <c r="BJ9" i="47"/>
  <c r="BE9" i="47"/>
  <c r="AZ9" i="47"/>
  <c r="AU9" i="47"/>
  <c r="AP9" i="47"/>
  <c r="AK9" i="47"/>
  <c r="AF9" i="47"/>
  <c r="S9" i="47"/>
  <c r="N9" i="47"/>
  <c r="G9" i="47"/>
  <c r="F9" i="47"/>
  <c r="E9" i="47"/>
  <c r="D9" i="47"/>
  <c r="BO240" i="47"/>
  <c r="BJ6" i="47"/>
  <c r="BE6" i="47"/>
  <c r="AZ6" i="47"/>
  <c r="AU6" i="47"/>
  <c r="AP6" i="47"/>
  <c r="AK6" i="47"/>
  <c r="AF6" i="47"/>
  <c r="S6" i="47"/>
  <c r="N6" i="47"/>
  <c r="G6" i="47"/>
  <c r="F6" i="47"/>
  <c r="E6" i="47"/>
  <c r="D6" i="47"/>
  <c r="BO239" i="47"/>
  <c r="BJ4" i="47"/>
  <c r="BE4" i="47"/>
  <c r="AZ4" i="47"/>
  <c r="AU4" i="47"/>
  <c r="AP4" i="47"/>
  <c r="AK4" i="47"/>
  <c r="AF4" i="47"/>
  <c r="S4" i="47"/>
  <c r="N4" i="47"/>
  <c r="G4" i="47"/>
  <c r="F4" i="47"/>
  <c r="E4" i="47"/>
  <c r="D4" i="47"/>
  <c r="BO238" i="47"/>
  <c r="BJ347" i="47"/>
  <c r="BE347" i="47"/>
  <c r="AZ347" i="47"/>
  <c r="AU347" i="47"/>
  <c r="AP347" i="47"/>
  <c r="AK347" i="47"/>
  <c r="AF347" i="47"/>
  <c r="S347" i="47"/>
  <c r="N347" i="47"/>
  <c r="G347" i="47"/>
  <c r="F347" i="47"/>
  <c r="E347" i="47"/>
  <c r="D347" i="47"/>
  <c r="BO237" i="47"/>
  <c r="BJ346" i="47"/>
  <c r="BE346" i="47"/>
  <c r="AZ346" i="47"/>
  <c r="AU346" i="47"/>
  <c r="AP346" i="47"/>
  <c r="AK346" i="47"/>
  <c r="AF346" i="47"/>
  <c r="S346" i="47"/>
  <c r="N346" i="47"/>
  <c r="G346" i="47"/>
  <c r="F346" i="47"/>
  <c r="E346" i="47"/>
  <c r="D346" i="47"/>
  <c r="BO236" i="47"/>
  <c r="BJ345" i="47"/>
  <c r="BE345" i="47"/>
  <c r="AZ345" i="47"/>
  <c r="AU345" i="47"/>
  <c r="AP345" i="47"/>
  <c r="AK345" i="47"/>
  <c r="AF345" i="47"/>
  <c r="S345" i="47"/>
  <c r="N345" i="47"/>
  <c r="G345" i="47"/>
  <c r="F345" i="47"/>
  <c r="E345" i="47"/>
  <c r="D345" i="47"/>
  <c r="BO235" i="47"/>
  <c r="BJ344" i="47"/>
  <c r="BE344" i="47"/>
  <c r="AZ344" i="47"/>
  <c r="AU344" i="47"/>
  <c r="AP344" i="47"/>
  <c r="AK344" i="47"/>
  <c r="AF344" i="47"/>
  <c r="S344" i="47"/>
  <c r="N344" i="47"/>
  <c r="G344" i="47"/>
  <c r="F344" i="47"/>
  <c r="E344" i="47"/>
  <c r="D344" i="47"/>
  <c r="BO234" i="47"/>
  <c r="BJ343" i="47"/>
  <c r="BE343" i="47"/>
  <c r="AZ343" i="47"/>
  <c r="AU343" i="47"/>
  <c r="AP343" i="47"/>
  <c r="AK343" i="47"/>
  <c r="AF343" i="47"/>
  <c r="S343" i="47"/>
  <c r="O343" i="47"/>
  <c r="N343" i="47"/>
  <c r="G343" i="47"/>
  <c r="F343" i="47"/>
  <c r="E343" i="47"/>
  <c r="D343" i="47"/>
  <c r="BO233" i="47"/>
  <c r="BJ342" i="47"/>
  <c r="BE342" i="47"/>
  <c r="AZ342" i="47"/>
  <c r="AU342" i="47"/>
  <c r="AP342" i="47"/>
  <c r="AK342" i="47"/>
  <c r="AF342" i="47"/>
  <c r="S342" i="47"/>
  <c r="O342" i="47"/>
  <c r="N342" i="47"/>
  <c r="G342" i="47"/>
  <c r="F342" i="47"/>
  <c r="E342" i="47"/>
  <c r="D342" i="47"/>
  <c r="BO232" i="47"/>
  <c r="BJ341" i="47"/>
  <c r="BE341" i="47"/>
  <c r="AZ341" i="47"/>
  <c r="AU341" i="47"/>
  <c r="AP341" i="47"/>
  <c r="AK341" i="47"/>
  <c r="AF341" i="47"/>
  <c r="S341" i="47"/>
  <c r="O341" i="47"/>
  <c r="N341" i="47"/>
  <c r="G341" i="47"/>
  <c r="F341" i="47"/>
  <c r="E341" i="47"/>
  <c r="D341" i="47"/>
  <c r="BO231" i="47"/>
  <c r="BJ340" i="47"/>
  <c r="BE340" i="47"/>
  <c r="AZ340" i="47"/>
  <c r="AU340" i="47"/>
  <c r="AP340" i="47"/>
  <c r="AK340" i="47"/>
  <c r="AF340" i="47"/>
  <c r="S340" i="47"/>
  <c r="O340" i="47"/>
  <c r="N340" i="47"/>
  <c r="G340" i="47"/>
  <c r="F340" i="47"/>
  <c r="E340" i="47"/>
  <c r="D340" i="47"/>
  <c r="BO230" i="47"/>
  <c r="BJ339" i="47"/>
  <c r="BE339" i="47"/>
  <c r="AZ339" i="47"/>
  <c r="AU339" i="47"/>
  <c r="AP339" i="47"/>
  <c r="AK339" i="47"/>
  <c r="AF339" i="47"/>
  <c r="S339" i="47"/>
  <c r="O339" i="47"/>
  <c r="N339" i="47"/>
  <c r="G339" i="47"/>
  <c r="F339" i="47"/>
  <c r="E339" i="47"/>
  <c r="D339" i="47"/>
  <c r="BO229" i="47"/>
  <c r="BJ338" i="47"/>
  <c r="BE338" i="47"/>
  <c r="AZ338" i="47"/>
  <c r="AU338" i="47"/>
  <c r="AP338" i="47"/>
  <c r="AK338" i="47"/>
  <c r="AF338" i="47"/>
  <c r="S338" i="47"/>
  <c r="N338" i="47"/>
  <c r="G338" i="47"/>
  <c r="F338" i="47"/>
  <c r="E338" i="47"/>
  <c r="D338" i="47"/>
  <c r="BO228" i="47"/>
  <c r="BJ337" i="47"/>
  <c r="BE337" i="47"/>
  <c r="AZ337" i="47"/>
  <c r="AU337" i="47"/>
  <c r="AP337" i="47"/>
  <c r="AK337" i="47"/>
  <c r="AF337" i="47"/>
  <c r="S337" i="47"/>
  <c r="N337" i="47"/>
  <c r="G337" i="47"/>
  <c r="F337" i="47"/>
  <c r="E337" i="47"/>
  <c r="D337" i="47"/>
  <c r="BO227" i="47"/>
  <c r="BJ336" i="47"/>
  <c r="BE336" i="47"/>
  <c r="AZ336" i="47"/>
  <c r="AU336" i="47"/>
  <c r="AP336" i="47"/>
  <c r="AK336" i="47"/>
  <c r="AF336" i="47"/>
  <c r="S336" i="47"/>
  <c r="N336" i="47"/>
  <c r="G336" i="47"/>
  <c r="F336" i="47"/>
  <c r="E336" i="47"/>
  <c r="D336" i="47"/>
  <c r="BO226" i="47"/>
  <c r="BJ335" i="47"/>
  <c r="BE335" i="47"/>
  <c r="AZ335" i="47"/>
  <c r="AU335" i="47"/>
  <c r="AP335" i="47"/>
  <c r="AK335" i="47"/>
  <c r="AF335" i="47"/>
  <c r="S335" i="47"/>
  <c r="N335" i="47"/>
  <c r="G335" i="47"/>
  <c r="F335" i="47"/>
  <c r="E335" i="47"/>
  <c r="D335" i="47"/>
  <c r="BO225" i="47"/>
  <c r="BJ334" i="47"/>
  <c r="BE334" i="47"/>
  <c r="AZ334" i="47"/>
  <c r="AU334" i="47"/>
  <c r="AP334" i="47"/>
  <c r="AK334" i="47"/>
  <c r="AF334" i="47"/>
  <c r="S334" i="47"/>
  <c r="N334" i="47"/>
  <c r="G334" i="47"/>
  <c r="F334" i="47"/>
  <c r="E334" i="47"/>
  <c r="D334" i="47"/>
  <c r="BO224" i="47"/>
  <c r="BJ329" i="47"/>
  <c r="BE329" i="47"/>
  <c r="AZ329" i="47"/>
  <c r="AU329" i="47"/>
  <c r="AP329" i="47"/>
  <c r="AK329" i="47"/>
  <c r="AF329" i="47"/>
  <c r="S329" i="47"/>
  <c r="N329" i="47"/>
  <c r="G329" i="47"/>
  <c r="F329" i="47"/>
  <c r="E329" i="47"/>
  <c r="D329" i="47"/>
  <c r="BO223" i="47"/>
  <c r="BJ328" i="47"/>
  <c r="BE328" i="47"/>
  <c r="AZ328" i="47"/>
  <c r="AU328" i="47"/>
  <c r="AP328" i="47"/>
  <c r="AK328" i="47"/>
  <c r="AF328" i="47"/>
  <c r="S328" i="47"/>
  <c r="N328" i="47"/>
  <c r="G328" i="47"/>
  <c r="F328" i="47"/>
  <c r="E328" i="47"/>
  <c r="D328" i="47"/>
  <c r="BO222" i="47"/>
  <c r="BJ327" i="47"/>
  <c r="BE327" i="47"/>
  <c r="AZ327" i="47"/>
  <c r="AU327" i="47"/>
  <c r="AP327" i="47"/>
  <c r="AK327" i="47"/>
  <c r="AF327" i="47"/>
  <c r="S327" i="47"/>
  <c r="N327" i="47"/>
  <c r="G327" i="47"/>
  <c r="F327" i="47"/>
  <c r="E327" i="47"/>
  <c r="D327" i="47"/>
  <c r="BO221" i="47"/>
  <c r="BJ326" i="47"/>
  <c r="BE326" i="47"/>
  <c r="AZ326" i="47"/>
  <c r="AU326" i="47"/>
  <c r="AP326" i="47"/>
  <c r="AK326" i="47"/>
  <c r="AF326" i="47"/>
  <c r="S326" i="47"/>
  <c r="N326" i="47"/>
  <c r="G326" i="47"/>
  <c r="F326" i="47"/>
  <c r="E326" i="47"/>
  <c r="D326" i="47"/>
  <c r="BO220" i="47"/>
  <c r="BJ322" i="47"/>
  <c r="BE322" i="47"/>
  <c r="AZ322" i="47"/>
  <c r="AU322" i="47"/>
  <c r="AP322" i="47"/>
  <c r="AK322" i="47"/>
  <c r="AF322" i="47"/>
  <c r="S322" i="47"/>
  <c r="N322" i="47"/>
  <c r="G322" i="47"/>
  <c r="F322" i="47"/>
  <c r="E322" i="47"/>
  <c r="D322" i="47"/>
  <c r="BO219" i="47"/>
  <c r="BJ319" i="47"/>
  <c r="BE319" i="47"/>
  <c r="AZ319" i="47"/>
  <c r="AU319" i="47"/>
  <c r="AP319" i="47"/>
  <c r="AK319" i="47"/>
  <c r="AF319" i="47"/>
  <c r="S319" i="47"/>
  <c r="N319" i="47"/>
  <c r="G319" i="47"/>
  <c r="F319" i="47"/>
  <c r="E319" i="47"/>
  <c r="D319" i="47"/>
  <c r="BO218" i="47"/>
  <c r="BJ318" i="47"/>
  <c r="BE318" i="47"/>
  <c r="AZ318" i="47"/>
  <c r="AU318" i="47"/>
  <c r="AP318" i="47"/>
  <c r="AK318" i="47"/>
  <c r="AF318" i="47"/>
  <c r="S318" i="47"/>
  <c r="N318" i="47"/>
  <c r="G318" i="47"/>
  <c r="F318" i="47"/>
  <c r="E318" i="47"/>
  <c r="D318" i="47"/>
  <c r="BO217" i="47"/>
  <c r="BJ317" i="47"/>
  <c r="BE317" i="47"/>
  <c r="AZ317" i="47"/>
  <c r="AU317" i="47"/>
  <c r="AP317" i="47"/>
  <c r="AK317" i="47"/>
  <c r="AF317" i="47"/>
  <c r="S317" i="47"/>
  <c r="N317" i="47"/>
  <c r="G317" i="47"/>
  <c r="F317" i="47"/>
  <c r="E317" i="47"/>
  <c r="D317" i="47"/>
  <c r="BO216" i="47"/>
  <c r="BJ316" i="47"/>
  <c r="BE316" i="47"/>
  <c r="AZ316" i="47"/>
  <c r="AU316" i="47"/>
  <c r="AP316" i="47"/>
  <c r="AK316" i="47"/>
  <c r="AF316" i="47"/>
  <c r="S316" i="47"/>
  <c r="N316" i="47"/>
  <c r="G316" i="47"/>
  <c r="F316" i="47"/>
  <c r="E316" i="47"/>
  <c r="D316" i="47"/>
  <c r="BO215" i="47"/>
  <c r="BJ312" i="47"/>
  <c r="BE312" i="47"/>
  <c r="AZ312" i="47"/>
  <c r="AU312" i="47"/>
  <c r="AP312" i="47"/>
  <c r="AK312" i="47"/>
  <c r="AF312" i="47"/>
  <c r="S312" i="47"/>
  <c r="N312" i="47"/>
  <c r="G312" i="47"/>
  <c r="F312" i="47"/>
  <c r="E312" i="47"/>
  <c r="D312" i="47"/>
  <c r="BO214" i="47"/>
  <c r="BJ309" i="47"/>
  <c r="BE309" i="47"/>
  <c r="AZ309" i="47"/>
  <c r="AU309" i="47"/>
  <c r="AP309" i="47"/>
  <c r="AK309" i="47"/>
  <c r="AF309" i="47"/>
  <c r="S309" i="47"/>
  <c r="N309" i="47"/>
  <c r="G309" i="47"/>
  <c r="F309" i="47"/>
  <c r="E309" i="47"/>
  <c r="D309" i="47"/>
  <c r="BO213" i="47"/>
  <c r="BJ308" i="47"/>
  <c r="BE308" i="47"/>
  <c r="AZ308" i="47"/>
  <c r="AU308" i="47"/>
  <c r="AP308" i="47"/>
  <c r="AK308" i="47"/>
  <c r="AF308" i="47"/>
  <c r="S308" i="47"/>
  <c r="N308" i="47"/>
  <c r="G308" i="47"/>
  <c r="F308" i="47"/>
  <c r="E308" i="47"/>
  <c r="D308" i="47"/>
  <c r="BO212" i="47"/>
  <c r="BJ307" i="47"/>
  <c r="BE307" i="47"/>
  <c r="AZ307" i="47"/>
  <c r="AU307" i="47"/>
  <c r="AP307" i="47"/>
  <c r="AK307" i="47"/>
  <c r="AF307" i="47"/>
  <c r="S307" i="47"/>
  <c r="N307" i="47"/>
  <c r="G307" i="47"/>
  <c r="F307" i="47"/>
  <c r="E307" i="47"/>
  <c r="D307" i="47"/>
  <c r="BO211" i="47"/>
  <c r="BJ306" i="47"/>
  <c r="BE306" i="47"/>
  <c r="AZ306" i="47"/>
  <c r="AU306" i="47"/>
  <c r="AP306" i="47"/>
  <c r="AK306" i="47"/>
  <c r="AF306" i="47"/>
  <c r="S306" i="47"/>
  <c r="N306" i="47"/>
  <c r="G306" i="47"/>
  <c r="F306" i="47"/>
  <c r="E306" i="47"/>
  <c r="D306" i="47"/>
  <c r="BO210" i="47"/>
  <c r="BJ305" i="47"/>
  <c r="BE305" i="47"/>
  <c r="AZ305" i="47"/>
  <c r="AU305" i="47"/>
  <c r="AP305" i="47"/>
  <c r="AK305" i="47"/>
  <c r="AF305" i="47"/>
  <c r="S305" i="47"/>
  <c r="N305" i="47"/>
  <c r="G305" i="47"/>
  <c r="F305" i="47"/>
  <c r="E305" i="47"/>
  <c r="D305" i="47"/>
  <c r="BO209" i="47"/>
  <c r="BJ304" i="47"/>
  <c r="BE304" i="47"/>
  <c r="AZ304" i="47"/>
  <c r="AU304" i="47"/>
  <c r="AP304" i="47"/>
  <c r="AK304" i="47"/>
  <c r="AF304" i="47"/>
  <c r="S304" i="47"/>
  <c r="N304" i="47"/>
  <c r="G304" i="47"/>
  <c r="F304" i="47"/>
  <c r="E304" i="47"/>
  <c r="D304" i="47"/>
  <c r="BO208" i="47"/>
  <c r="BJ303" i="47"/>
  <c r="BE303" i="47"/>
  <c r="AZ303" i="47"/>
  <c r="AU303" i="47"/>
  <c r="AP303" i="47"/>
  <c r="AK303" i="47"/>
  <c r="AF303" i="47"/>
  <c r="S303" i="47"/>
  <c r="N303" i="47"/>
  <c r="G303" i="47"/>
  <c r="F303" i="47"/>
  <c r="E303" i="47"/>
  <c r="D303" i="47"/>
  <c r="BO207" i="47"/>
  <c r="BJ301" i="47"/>
  <c r="BE301" i="47"/>
  <c r="AZ301" i="47"/>
  <c r="AU301" i="47"/>
  <c r="AP301" i="47"/>
  <c r="AK301" i="47"/>
  <c r="AF301" i="47"/>
  <c r="S301" i="47"/>
  <c r="N301" i="47"/>
  <c r="G301" i="47"/>
  <c r="F301" i="47"/>
  <c r="E301" i="47"/>
  <c r="D301" i="47"/>
  <c r="BO206" i="47"/>
  <c r="BJ300" i="47"/>
  <c r="BE300" i="47"/>
  <c r="AZ300" i="47"/>
  <c r="AU300" i="47"/>
  <c r="AP300" i="47"/>
  <c r="AK300" i="47"/>
  <c r="AF300" i="47"/>
  <c r="S300" i="47"/>
  <c r="N300" i="47"/>
  <c r="G300" i="47"/>
  <c r="F300" i="47"/>
  <c r="E300" i="47"/>
  <c r="D300" i="47"/>
  <c r="BO205" i="47"/>
  <c r="BJ299" i="47"/>
  <c r="BE299" i="47"/>
  <c r="AZ299" i="47"/>
  <c r="AU299" i="47"/>
  <c r="AP299" i="47"/>
  <c r="AK299" i="47"/>
  <c r="AF299" i="47"/>
  <c r="S299" i="47"/>
  <c r="N299" i="47"/>
  <c r="G299" i="47"/>
  <c r="F299" i="47"/>
  <c r="E299" i="47"/>
  <c r="D299" i="47"/>
  <c r="BO204" i="47"/>
  <c r="BJ298" i="47"/>
  <c r="BE298" i="47"/>
  <c r="AZ298" i="47"/>
  <c r="AU298" i="47"/>
  <c r="AP298" i="47"/>
  <c r="AK298" i="47"/>
  <c r="AF298" i="47"/>
  <c r="S298" i="47"/>
  <c r="N298" i="47"/>
  <c r="G298" i="47"/>
  <c r="F298" i="47"/>
  <c r="E298" i="47"/>
  <c r="D298" i="47"/>
  <c r="BO203" i="47"/>
  <c r="BJ297" i="47"/>
  <c r="BE297" i="47"/>
  <c r="AZ297" i="47"/>
  <c r="AU297" i="47"/>
  <c r="AP297" i="47"/>
  <c r="AK297" i="47"/>
  <c r="AF297" i="47"/>
  <c r="S297" i="47"/>
  <c r="N297" i="47"/>
  <c r="G297" i="47"/>
  <c r="F297" i="47"/>
  <c r="E297" i="47"/>
  <c r="D297" i="47"/>
  <c r="BO202" i="47"/>
  <c r="BJ296" i="47"/>
  <c r="BE296" i="47"/>
  <c r="AZ296" i="47"/>
  <c r="AU296" i="47"/>
  <c r="AP296" i="47"/>
  <c r="AK296" i="47"/>
  <c r="AF296" i="47"/>
  <c r="S296" i="47"/>
  <c r="N296" i="47"/>
  <c r="G296" i="47"/>
  <c r="F296" i="47"/>
  <c r="E296" i="47"/>
  <c r="D296" i="47"/>
  <c r="BO201" i="47"/>
  <c r="BJ294" i="47"/>
  <c r="BE294" i="47"/>
  <c r="AZ294" i="47"/>
  <c r="AU294" i="47"/>
  <c r="AP294" i="47"/>
  <c r="AK294" i="47"/>
  <c r="AF294" i="47"/>
  <c r="S294" i="47"/>
  <c r="N294" i="47"/>
  <c r="G294" i="47"/>
  <c r="F294" i="47"/>
  <c r="E294" i="47"/>
  <c r="D294" i="47"/>
  <c r="BO200" i="47"/>
  <c r="BJ293" i="47"/>
  <c r="BE293" i="47"/>
  <c r="AZ293" i="47"/>
  <c r="AU293" i="47"/>
  <c r="AP293" i="47"/>
  <c r="AK293" i="47"/>
  <c r="AF293" i="47"/>
  <c r="S293" i="47"/>
  <c r="N293" i="47"/>
  <c r="G293" i="47"/>
  <c r="F293" i="47"/>
  <c r="E293" i="47"/>
  <c r="D293" i="47"/>
  <c r="BO199" i="47"/>
  <c r="BJ292" i="47"/>
  <c r="BE292" i="47"/>
  <c r="AZ292" i="47"/>
  <c r="AU292" i="47"/>
  <c r="AP292" i="47"/>
  <c r="AK292" i="47"/>
  <c r="AF292" i="47"/>
  <c r="S292" i="47"/>
  <c r="N292" i="47"/>
  <c r="G292" i="47"/>
  <c r="F292" i="47"/>
  <c r="E292" i="47"/>
  <c r="D292" i="47"/>
  <c r="BO198" i="47"/>
  <c r="BJ291" i="47"/>
  <c r="BE291" i="47"/>
  <c r="AZ291" i="47"/>
  <c r="AU291" i="47"/>
  <c r="AP291" i="47"/>
  <c r="AK291" i="47"/>
  <c r="AF291" i="47"/>
  <c r="S291" i="47"/>
  <c r="N291" i="47"/>
  <c r="G291" i="47"/>
  <c r="F291" i="47"/>
  <c r="E291" i="47"/>
  <c r="D291" i="47"/>
  <c r="BO197" i="47"/>
  <c r="BJ290" i="47"/>
  <c r="BE290" i="47"/>
  <c r="AZ290" i="47"/>
  <c r="AU290" i="47"/>
  <c r="AP290" i="47"/>
  <c r="AK290" i="47"/>
  <c r="AF290" i="47"/>
  <c r="S290" i="47"/>
  <c r="N290" i="47"/>
  <c r="G290" i="47"/>
  <c r="F290" i="47"/>
  <c r="E290" i="47"/>
  <c r="D290" i="47"/>
  <c r="BO196" i="47"/>
  <c r="BJ289" i="47"/>
  <c r="BE289" i="47"/>
  <c r="AZ289" i="47"/>
  <c r="AU289" i="47"/>
  <c r="AP289" i="47"/>
  <c r="AK289" i="47"/>
  <c r="AF289" i="47"/>
  <c r="S289" i="47"/>
  <c r="N289" i="47"/>
  <c r="G289" i="47"/>
  <c r="F289" i="47"/>
  <c r="E289" i="47"/>
  <c r="D289" i="47"/>
  <c r="BO195" i="47"/>
  <c r="BJ288" i="47"/>
  <c r="BE288" i="47"/>
  <c r="AZ288" i="47"/>
  <c r="AU288" i="47"/>
  <c r="AP288" i="47"/>
  <c r="AK288" i="47"/>
  <c r="AF288" i="47"/>
  <c r="S288" i="47"/>
  <c r="N288" i="47"/>
  <c r="G288" i="47"/>
  <c r="F288" i="47"/>
  <c r="E288" i="47"/>
  <c r="D288" i="47"/>
  <c r="BO194" i="47"/>
  <c r="BJ287" i="47"/>
  <c r="BE287" i="47"/>
  <c r="AZ287" i="47"/>
  <c r="AU287" i="47"/>
  <c r="AP287" i="47"/>
  <c r="AK287" i="47"/>
  <c r="AF287" i="47"/>
  <c r="S287" i="47"/>
  <c r="N287" i="47"/>
  <c r="G287" i="47"/>
  <c r="F287" i="47"/>
  <c r="E287" i="47"/>
  <c r="D287" i="47"/>
  <c r="BO193" i="47"/>
  <c r="BJ286" i="47"/>
  <c r="BE286" i="47"/>
  <c r="AZ286" i="47"/>
  <c r="AU286" i="47"/>
  <c r="AP286" i="47"/>
  <c r="AK286" i="47"/>
  <c r="AF286" i="47"/>
  <c r="S286" i="47"/>
  <c r="N286" i="47"/>
  <c r="G286" i="47"/>
  <c r="F286" i="47"/>
  <c r="E286" i="47"/>
  <c r="D286" i="47"/>
  <c r="BO192" i="47"/>
  <c r="BJ285" i="47"/>
  <c r="BE285" i="47"/>
  <c r="AZ285" i="47"/>
  <c r="AU285" i="47"/>
  <c r="AP285" i="47"/>
  <c r="AK285" i="47"/>
  <c r="AF285" i="47"/>
  <c r="S285" i="47"/>
  <c r="N285" i="47"/>
  <c r="G285" i="47"/>
  <c r="F285" i="47"/>
  <c r="E285" i="47"/>
  <c r="D285" i="47"/>
  <c r="BO191" i="47"/>
  <c r="BJ284" i="47"/>
  <c r="BE284" i="47"/>
  <c r="AZ284" i="47"/>
  <c r="AU284" i="47"/>
  <c r="AP284" i="47"/>
  <c r="AK284" i="47"/>
  <c r="AF284" i="47"/>
  <c r="S284" i="47"/>
  <c r="N284" i="47"/>
  <c r="G284" i="47"/>
  <c r="F284" i="47"/>
  <c r="E284" i="47"/>
  <c r="D284" i="47"/>
  <c r="BO190" i="47"/>
  <c r="BJ283" i="47"/>
  <c r="BE283" i="47"/>
  <c r="AZ283" i="47"/>
  <c r="AU283" i="47"/>
  <c r="AP283" i="47"/>
  <c r="AK283" i="47"/>
  <c r="AF283" i="47"/>
  <c r="S283" i="47"/>
  <c r="N283" i="47"/>
  <c r="G283" i="47"/>
  <c r="F283" i="47"/>
  <c r="E283" i="47"/>
  <c r="D283" i="47"/>
  <c r="BO189" i="47"/>
  <c r="BJ281" i="47"/>
  <c r="BE281" i="47"/>
  <c r="AZ281" i="47"/>
  <c r="AU281" i="47"/>
  <c r="AP281" i="47"/>
  <c r="AK281" i="47"/>
  <c r="AF281" i="47"/>
  <c r="S281" i="47"/>
  <c r="N281" i="47"/>
  <c r="G281" i="47"/>
  <c r="F281" i="47"/>
  <c r="E281" i="47"/>
  <c r="D281" i="47"/>
  <c r="BO188" i="47"/>
  <c r="BJ280" i="47"/>
  <c r="BE280" i="47"/>
  <c r="AZ280" i="47"/>
  <c r="AU280" i="47"/>
  <c r="AP280" i="47"/>
  <c r="AK280" i="47"/>
  <c r="AF280" i="47"/>
  <c r="S280" i="47"/>
  <c r="N280" i="47"/>
  <c r="G280" i="47"/>
  <c r="F280" i="47"/>
  <c r="E280" i="47"/>
  <c r="D280" i="47"/>
  <c r="BO187" i="47"/>
  <c r="BJ279" i="47"/>
  <c r="BE279" i="47"/>
  <c r="AZ279" i="47"/>
  <c r="AU279" i="47"/>
  <c r="AP279" i="47"/>
  <c r="AK279" i="47"/>
  <c r="AF279" i="47"/>
  <c r="S279" i="47"/>
  <c r="N279" i="47"/>
  <c r="G279" i="47"/>
  <c r="F279" i="47"/>
  <c r="E279" i="47"/>
  <c r="D279" i="47"/>
  <c r="BO186" i="47"/>
  <c r="BJ277" i="47"/>
  <c r="BE277" i="47"/>
  <c r="AZ277" i="47"/>
  <c r="AU277" i="47"/>
  <c r="AP277" i="47"/>
  <c r="AK277" i="47"/>
  <c r="AF277" i="47"/>
  <c r="S277" i="47"/>
  <c r="N277" i="47"/>
  <c r="G277" i="47"/>
  <c r="F277" i="47"/>
  <c r="E277" i="47"/>
  <c r="D277" i="47"/>
  <c r="BO185" i="47"/>
  <c r="BJ276" i="47"/>
  <c r="BE276" i="47"/>
  <c r="AZ276" i="47"/>
  <c r="AU276" i="47"/>
  <c r="AP276" i="47"/>
  <c r="AK276" i="47"/>
  <c r="AF276" i="47"/>
  <c r="S276" i="47"/>
  <c r="N276" i="47"/>
  <c r="G276" i="47"/>
  <c r="F276" i="47"/>
  <c r="E276" i="47"/>
  <c r="D276" i="47"/>
  <c r="BO184" i="47"/>
  <c r="BJ275" i="47"/>
  <c r="BE275" i="47"/>
  <c r="AZ275" i="47"/>
  <c r="AU275" i="47"/>
  <c r="AP275" i="47"/>
  <c r="AK275" i="47"/>
  <c r="AF275" i="47"/>
  <c r="S275" i="47"/>
  <c r="N275" i="47"/>
  <c r="G275" i="47"/>
  <c r="F275" i="47"/>
  <c r="E275" i="47"/>
  <c r="D275" i="47"/>
  <c r="BO183" i="47"/>
  <c r="BJ274" i="47"/>
  <c r="BE274" i="47"/>
  <c r="AZ274" i="47"/>
  <c r="AU274" i="47"/>
  <c r="AP274" i="47"/>
  <c r="AK274" i="47"/>
  <c r="AF274" i="47"/>
  <c r="S274" i="47"/>
  <c r="N274" i="47"/>
  <c r="G274" i="47"/>
  <c r="F274" i="47"/>
  <c r="E274" i="47"/>
  <c r="D274" i="47"/>
  <c r="BO182" i="47"/>
  <c r="BJ273" i="47"/>
  <c r="BE273" i="47"/>
  <c r="AZ273" i="47"/>
  <c r="AU273" i="47"/>
  <c r="AP273" i="47"/>
  <c r="AK273" i="47"/>
  <c r="AF273" i="47"/>
  <c r="S273" i="47"/>
  <c r="N273" i="47"/>
  <c r="G273" i="47"/>
  <c r="F273" i="47"/>
  <c r="E273" i="47"/>
  <c r="D273" i="47"/>
  <c r="BO181" i="47"/>
  <c r="BJ272" i="47"/>
  <c r="BE272" i="47"/>
  <c r="AZ272" i="47"/>
  <c r="AU272" i="47"/>
  <c r="AP272" i="47"/>
  <c r="AK272" i="47"/>
  <c r="AF272" i="47"/>
  <c r="S272" i="47"/>
  <c r="N272" i="47"/>
  <c r="G272" i="47"/>
  <c r="F272" i="47"/>
  <c r="E272" i="47"/>
  <c r="D272" i="47"/>
  <c r="BO180" i="47"/>
  <c r="BJ271" i="47"/>
  <c r="BE271" i="47"/>
  <c r="AZ271" i="47"/>
  <c r="AU271" i="47"/>
  <c r="AP271" i="47"/>
  <c r="AK271" i="47"/>
  <c r="AF271" i="47"/>
  <c r="S271" i="47"/>
  <c r="N271" i="47"/>
  <c r="G271" i="47"/>
  <c r="F271" i="47"/>
  <c r="E271" i="47"/>
  <c r="D271" i="47"/>
  <c r="BO179" i="47"/>
  <c r="BJ270" i="47"/>
  <c r="BE270" i="47"/>
  <c r="AZ270" i="47"/>
  <c r="AU270" i="47"/>
  <c r="AP270" i="47"/>
  <c r="AK270" i="47"/>
  <c r="AF270" i="47"/>
  <c r="S270" i="47"/>
  <c r="N270" i="47"/>
  <c r="G270" i="47"/>
  <c r="F270" i="47"/>
  <c r="E270" i="47"/>
  <c r="D270" i="47"/>
  <c r="BO178" i="47"/>
  <c r="BJ269" i="47"/>
  <c r="BE269" i="47"/>
  <c r="AZ269" i="47"/>
  <c r="AU269" i="47"/>
  <c r="AP269" i="47"/>
  <c r="AK269" i="47"/>
  <c r="AF269" i="47"/>
  <c r="S269" i="47"/>
  <c r="N269" i="47"/>
  <c r="G269" i="47"/>
  <c r="F269" i="47"/>
  <c r="E269" i="47"/>
  <c r="D269" i="47"/>
  <c r="BO177" i="47"/>
  <c r="BJ268" i="47"/>
  <c r="BE268" i="47"/>
  <c r="AZ268" i="47"/>
  <c r="AU268" i="47"/>
  <c r="AP268" i="47"/>
  <c r="AK268" i="47"/>
  <c r="AF268" i="47"/>
  <c r="S268" i="47"/>
  <c r="N268" i="47"/>
  <c r="G268" i="47"/>
  <c r="F268" i="47"/>
  <c r="E268" i="47"/>
  <c r="D268" i="47"/>
  <c r="BO176" i="47"/>
  <c r="BJ267" i="47"/>
  <c r="BE267" i="47"/>
  <c r="AZ267" i="47"/>
  <c r="AU267" i="47"/>
  <c r="AP267" i="47"/>
  <c r="AK267" i="47"/>
  <c r="AF267" i="47"/>
  <c r="S267" i="47"/>
  <c r="N267" i="47"/>
  <c r="G267" i="47"/>
  <c r="F267" i="47"/>
  <c r="E267" i="47"/>
  <c r="D267" i="47"/>
  <c r="BO175" i="47"/>
  <c r="BJ266" i="47"/>
  <c r="BE266" i="47"/>
  <c r="AZ266" i="47"/>
  <c r="AU266" i="47"/>
  <c r="AP266" i="47"/>
  <c r="AK266" i="47"/>
  <c r="AF266" i="47"/>
  <c r="S266" i="47"/>
  <c r="N266" i="47"/>
  <c r="G266" i="47"/>
  <c r="F266" i="47"/>
  <c r="E266" i="47"/>
  <c r="D266" i="47"/>
  <c r="BO174" i="47"/>
  <c r="BJ265" i="47"/>
  <c r="BE265" i="47"/>
  <c r="AZ265" i="47"/>
  <c r="AU265" i="47"/>
  <c r="AP265" i="47"/>
  <c r="AK265" i="47"/>
  <c r="AF265" i="47"/>
  <c r="S265" i="47"/>
  <c r="N265" i="47"/>
  <c r="G265" i="47"/>
  <c r="F265" i="47"/>
  <c r="E265" i="47"/>
  <c r="D265" i="47"/>
  <c r="BO173" i="47"/>
  <c r="BJ264" i="47"/>
  <c r="BE264" i="47"/>
  <c r="AZ264" i="47"/>
  <c r="AU264" i="47"/>
  <c r="AP264" i="47"/>
  <c r="AK264" i="47"/>
  <c r="AF264" i="47"/>
  <c r="S264" i="47"/>
  <c r="N264" i="47"/>
  <c r="G264" i="47"/>
  <c r="F264" i="47"/>
  <c r="E264" i="47"/>
  <c r="D264" i="47"/>
  <c r="BO172" i="47"/>
  <c r="BJ263" i="47"/>
  <c r="BE263" i="47"/>
  <c r="AZ263" i="47"/>
  <c r="AU263" i="47"/>
  <c r="AP263" i="47"/>
  <c r="AK263" i="47"/>
  <c r="AF263" i="47"/>
  <c r="S263" i="47"/>
  <c r="N263" i="47"/>
  <c r="G263" i="47"/>
  <c r="F263" i="47"/>
  <c r="E263" i="47"/>
  <c r="D263" i="47"/>
  <c r="BO171" i="47"/>
  <c r="BJ262" i="47"/>
  <c r="BE262" i="47"/>
  <c r="AZ262" i="47"/>
  <c r="AU262" i="47"/>
  <c r="AP262" i="47"/>
  <c r="AK262" i="47"/>
  <c r="AF262" i="47"/>
  <c r="S262" i="47"/>
  <c r="N262" i="47"/>
  <c r="G262" i="47"/>
  <c r="F262" i="47"/>
  <c r="E262" i="47"/>
  <c r="D262" i="47"/>
  <c r="BO170" i="47"/>
  <c r="BJ260" i="47"/>
  <c r="BE260" i="47"/>
  <c r="AZ260" i="47"/>
  <c r="AU260" i="47"/>
  <c r="AP260" i="47"/>
  <c r="AK260" i="47"/>
  <c r="AF260" i="47"/>
  <c r="S260" i="47"/>
  <c r="N260" i="47"/>
  <c r="G260" i="47"/>
  <c r="F260" i="47"/>
  <c r="E260" i="47"/>
  <c r="D260" i="47"/>
  <c r="BO169" i="47"/>
  <c r="BJ259" i="47"/>
  <c r="BE259" i="47"/>
  <c r="AZ259" i="47"/>
  <c r="AU259" i="47"/>
  <c r="AP259" i="47"/>
  <c r="AK259" i="47"/>
  <c r="AF259" i="47"/>
  <c r="S259" i="47"/>
  <c r="N259" i="47"/>
  <c r="G259" i="47"/>
  <c r="F259" i="47"/>
  <c r="E259" i="47"/>
  <c r="D259" i="47"/>
  <c r="BO168" i="47"/>
  <c r="BJ258" i="47"/>
  <c r="BE258" i="47"/>
  <c r="AZ258" i="47"/>
  <c r="AU258" i="47"/>
  <c r="AP258" i="47"/>
  <c r="AK258" i="47"/>
  <c r="AF258" i="47"/>
  <c r="S258" i="47"/>
  <c r="N258" i="47"/>
  <c r="G258" i="47"/>
  <c r="F258" i="47"/>
  <c r="E258" i="47"/>
  <c r="D258" i="47"/>
  <c r="BO167" i="47"/>
  <c r="BJ257" i="47"/>
  <c r="BE257" i="47"/>
  <c r="AZ257" i="47"/>
  <c r="AU257" i="47"/>
  <c r="AP257" i="47"/>
  <c r="AK257" i="47"/>
  <c r="AF257" i="47"/>
  <c r="S257" i="47"/>
  <c r="N257" i="47"/>
  <c r="G257" i="47"/>
  <c r="F257" i="47"/>
  <c r="E257" i="47"/>
  <c r="D257" i="47"/>
  <c r="BO166" i="47"/>
  <c r="BJ252" i="47"/>
  <c r="BE252" i="47"/>
  <c r="AZ252" i="47"/>
  <c r="AU252" i="47"/>
  <c r="AP252" i="47"/>
  <c r="AK252" i="47"/>
  <c r="AF252" i="47"/>
  <c r="S252" i="47"/>
  <c r="N252" i="47"/>
  <c r="G252" i="47"/>
  <c r="F252" i="47"/>
  <c r="E252" i="47"/>
  <c r="D252" i="47"/>
  <c r="BO165" i="47"/>
  <c r="BJ251" i="47"/>
  <c r="BE251" i="47"/>
  <c r="AZ251" i="47"/>
  <c r="AU251" i="47"/>
  <c r="AP251" i="47"/>
  <c r="AK251" i="47"/>
  <c r="AF251" i="47"/>
  <c r="S251" i="47"/>
  <c r="N251" i="47"/>
  <c r="G251" i="47"/>
  <c r="F251" i="47"/>
  <c r="E251" i="47"/>
  <c r="D251" i="47"/>
  <c r="BO164" i="47"/>
  <c r="BJ250" i="47"/>
  <c r="BE250" i="47"/>
  <c r="AZ250" i="47"/>
  <c r="AU250" i="47"/>
  <c r="AP250" i="47"/>
  <c r="AK250" i="47"/>
  <c r="AF250" i="47"/>
  <c r="S250" i="47"/>
  <c r="N250" i="47"/>
  <c r="G250" i="47"/>
  <c r="F250" i="47"/>
  <c r="E250" i="47"/>
  <c r="D250" i="47"/>
  <c r="BO163" i="47"/>
  <c r="BJ249" i="47"/>
  <c r="BE249" i="47"/>
  <c r="AZ249" i="47"/>
  <c r="AU249" i="47"/>
  <c r="AP249" i="47"/>
  <c r="AK249" i="47"/>
  <c r="AF249" i="47"/>
  <c r="S249" i="47"/>
  <c r="N249" i="47"/>
  <c r="G249" i="47"/>
  <c r="F249" i="47"/>
  <c r="E249" i="47"/>
  <c r="D249" i="47"/>
  <c r="BO162" i="47"/>
  <c r="BJ248" i="47"/>
  <c r="BE248" i="47"/>
  <c r="AZ248" i="47"/>
  <c r="AU248" i="47"/>
  <c r="AP248" i="47"/>
  <c r="AK248" i="47"/>
  <c r="AF248" i="47"/>
  <c r="S248" i="47"/>
  <c r="N248" i="47"/>
  <c r="G248" i="47"/>
  <c r="F248" i="47"/>
  <c r="E248" i="47"/>
  <c r="D248" i="47"/>
  <c r="BO161" i="47"/>
  <c r="BJ247" i="47"/>
  <c r="BE247" i="47"/>
  <c r="AZ247" i="47"/>
  <c r="AU247" i="47"/>
  <c r="AP247" i="47"/>
  <c r="AK247" i="47"/>
  <c r="AF247" i="47"/>
  <c r="S247" i="47"/>
  <c r="N247" i="47"/>
  <c r="G247" i="47"/>
  <c r="F247" i="47"/>
  <c r="E247" i="47"/>
  <c r="D247" i="47"/>
  <c r="BO160" i="47"/>
  <c r="BJ245" i="47"/>
  <c r="BE245" i="47"/>
  <c r="AZ245" i="47"/>
  <c r="AU245" i="47"/>
  <c r="AP245" i="47"/>
  <c r="AK245" i="47"/>
  <c r="AF245" i="47"/>
  <c r="S245" i="47"/>
  <c r="N245" i="47"/>
  <c r="G245" i="47"/>
  <c r="F245" i="47"/>
  <c r="E245" i="47"/>
  <c r="D245" i="47"/>
  <c r="BO159" i="47"/>
  <c r="BJ244" i="47"/>
  <c r="BE244" i="47"/>
  <c r="AZ244" i="47"/>
  <c r="AU244" i="47"/>
  <c r="AP244" i="47"/>
  <c r="AK244" i="47"/>
  <c r="AF244" i="47"/>
  <c r="S244" i="47"/>
  <c r="N244" i="47"/>
  <c r="G244" i="47"/>
  <c r="F244" i="47"/>
  <c r="E244" i="47"/>
  <c r="D244" i="47"/>
  <c r="BO158" i="47"/>
  <c r="BJ243" i="47"/>
  <c r="BE243" i="47"/>
  <c r="AZ243" i="47"/>
  <c r="AU243" i="47"/>
  <c r="AP243" i="47"/>
  <c r="AK243" i="47"/>
  <c r="AF243" i="47"/>
  <c r="S243" i="47"/>
  <c r="N243" i="47"/>
  <c r="G243" i="47"/>
  <c r="F243" i="47"/>
  <c r="E243" i="47"/>
  <c r="D243" i="47"/>
  <c r="BO157" i="47"/>
  <c r="BJ242" i="47"/>
  <c r="BE242" i="47"/>
  <c r="AZ242" i="47"/>
  <c r="AU242" i="47"/>
  <c r="AP242" i="47"/>
  <c r="AK242" i="47"/>
  <c r="AF242" i="47"/>
  <c r="S242" i="47"/>
  <c r="N242" i="47"/>
  <c r="G242" i="47"/>
  <c r="F242" i="47"/>
  <c r="E242" i="47"/>
  <c r="D242" i="47"/>
  <c r="BO156" i="47"/>
  <c r="BJ241" i="47"/>
  <c r="BE241" i="47"/>
  <c r="AZ241" i="47"/>
  <c r="AU241" i="47"/>
  <c r="AP241" i="47"/>
  <c r="AK241" i="47"/>
  <c r="AF241" i="47"/>
  <c r="S241" i="47"/>
  <c r="N241" i="47"/>
  <c r="G241" i="47"/>
  <c r="F241" i="47"/>
  <c r="E241" i="47"/>
  <c r="D241" i="47"/>
  <c r="BO155" i="47"/>
  <c r="BJ240" i="47"/>
  <c r="BE240" i="47"/>
  <c r="AZ240" i="47"/>
  <c r="AU240" i="47"/>
  <c r="AP240" i="47"/>
  <c r="AK240" i="47"/>
  <c r="AF240" i="47"/>
  <c r="S240" i="47"/>
  <c r="N240" i="47"/>
  <c r="G240" i="47"/>
  <c r="F240" i="47"/>
  <c r="E240" i="47"/>
  <c r="D240" i="47"/>
  <c r="BO154" i="47"/>
  <c r="BJ239" i="47"/>
  <c r="BE239" i="47"/>
  <c r="AZ239" i="47"/>
  <c r="AU239" i="47"/>
  <c r="AP239" i="47"/>
  <c r="AK239" i="47"/>
  <c r="AF239" i="47"/>
  <c r="S239" i="47"/>
  <c r="N239" i="47"/>
  <c r="G239" i="47"/>
  <c r="F239" i="47"/>
  <c r="E239" i="47"/>
  <c r="D239" i="47"/>
  <c r="BO153" i="47"/>
  <c r="BJ238" i="47"/>
  <c r="BE238" i="47"/>
  <c r="AZ238" i="47"/>
  <c r="AU238" i="47"/>
  <c r="AP238" i="47"/>
  <c r="AK238" i="47"/>
  <c r="AF238" i="47"/>
  <c r="S238" i="47"/>
  <c r="N238" i="47"/>
  <c r="G238" i="47"/>
  <c r="F238" i="47"/>
  <c r="E238" i="47"/>
  <c r="D238" i="47"/>
  <c r="BO152" i="47"/>
  <c r="BJ237" i="47"/>
  <c r="BE237" i="47"/>
  <c r="AZ237" i="47"/>
  <c r="AU237" i="47"/>
  <c r="AP237" i="47"/>
  <c r="AK237" i="47"/>
  <c r="AF237" i="47"/>
  <c r="S237" i="47"/>
  <c r="N237" i="47"/>
  <c r="G237" i="47"/>
  <c r="F237" i="47"/>
  <c r="E237" i="47"/>
  <c r="D237" i="47"/>
  <c r="BO151" i="47"/>
  <c r="BJ236" i="47"/>
  <c r="BE236" i="47"/>
  <c r="AZ236" i="47"/>
  <c r="AU236" i="47"/>
  <c r="AP236" i="47"/>
  <c r="AK236" i="47"/>
  <c r="AF236" i="47"/>
  <c r="S236" i="47"/>
  <c r="N236" i="47"/>
  <c r="G236" i="47"/>
  <c r="F236" i="47"/>
  <c r="E236" i="47"/>
  <c r="D236" i="47"/>
  <c r="BO150" i="47"/>
  <c r="BJ235" i="47"/>
  <c r="BE235" i="47"/>
  <c r="AZ235" i="47"/>
  <c r="AU235" i="47"/>
  <c r="AP235" i="47"/>
  <c r="AK235" i="47"/>
  <c r="AF235" i="47"/>
  <c r="S235" i="47"/>
  <c r="N235" i="47"/>
  <c r="G235" i="47"/>
  <c r="F235" i="47"/>
  <c r="E235" i="47"/>
  <c r="D235" i="47"/>
  <c r="BO149" i="47"/>
  <c r="BJ234" i="47"/>
  <c r="BE234" i="47"/>
  <c r="AZ234" i="47"/>
  <c r="AU234" i="47"/>
  <c r="AP234" i="47"/>
  <c r="AK234" i="47"/>
  <c r="AF234" i="47"/>
  <c r="S234" i="47"/>
  <c r="N234" i="47"/>
  <c r="G234" i="47"/>
  <c r="F234" i="47"/>
  <c r="E234" i="47"/>
  <c r="D234" i="47"/>
  <c r="BO148" i="47"/>
  <c r="BJ233" i="47"/>
  <c r="BE233" i="47"/>
  <c r="AZ233" i="47"/>
  <c r="AU233" i="47"/>
  <c r="AP233" i="47"/>
  <c r="AK233" i="47"/>
  <c r="AF233" i="47"/>
  <c r="S233" i="47"/>
  <c r="N233" i="47"/>
  <c r="G233" i="47"/>
  <c r="F233" i="47"/>
  <c r="E233" i="47"/>
  <c r="D233" i="47"/>
  <c r="BO147" i="47"/>
  <c r="BJ232" i="47"/>
  <c r="BE232" i="47"/>
  <c r="AZ232" i="47"/>
  <c r="AU232" i="47"/>
  <c r="AP232" i="47"/>
  <c r="AK232" i="47"/>
  <c r="AF232" i="47"/>
  <c r="S232" i="47"/>
  <c r="N232" i="47"/>
  <c r="G232" i="47"/>
  <c r="F232" i="47"/>
  <c r="E232" i="47"/>
  <c r="D232" i="47"/>
  <c r="BO146" i="47"/>
  <c r="BJ231" i="47"/>
  <c r="BE231" i="47"/>
  <c r="AZ231" i="47"/>
  <c r="AU231" i="47"/>
  <c r="AP231" i="47"/>
  <c r="AK231" i="47"/>
  <c r="AF231" i="47"/>
  <c r="S231" i="47"/>
  <c r="N231" i="47"/>
  <c r="G231" i="47"/>
  <c r="F231" i="47"/>
  <c r="E231" i="47"/>
  <c r="D231" i="47"/>
  <c r="BO145" i="47"/>
  <c r="BJ230" i="47"/>
  <c r="BE230" i="47"/>
  <c r="AZ230" i="47"/>
  <c r="AU230" i="47"/>
  <c r="AP230" i="47"/>
  <c r="AK230" i="47"/>
  <c r="AF230" i="47"/>
  <c r="S230" i="47"/>
  <c r="N230" i="47"/>
  <c r="G230" i="47"/>
  <c r="F230" i="47"/>
  <c r="E230" i="47"/>
  <c r="D230" i="47"/>
  <c r="BO144" i="47"/>
  <c r="BJ229" i="47"/>
  <c r="BE229" i="47"/>
  <c r="AZ229" i="47"/>
  <c r="AU229" i="47"/>
  <c r="AP229" i="47"/>
  <c r="AK229" i="47"/>
  <c r="AF229" i="47"/>
  <c r="S229" i="47"/>
  <c r="N229" i="47"/>
  <c r="G229" i="47"/>
  <c r="F229" i="47"/>
  <c r="E229" i="47"/>
  <c r="D229" i="47"/>
  <c r="BO143" i="47"/>
  <c r="BJ228" i="47"/>
  <c r="BE228" i="47"/>
  <c r="AZ228" i="47"/>
  <c r="AU228" i="47"/>
  <c r="AP228" i="47"/>
  <c r="AK228" i="47"/>
  <c r="AF228" i="47"/>
  <c r="S228" i="47"/>
  <c r="N228" i="47"/>
  <c r="G228" i="47"/>
  <c r="F228" i="47"/>
  <c r="E228" i="47"/>
  <c r="D228" i="47"/>
  <c r="BO142" i="47"/>
  <c r="BJ227" i="47"/>
  <c r="BE227" i="47"/>
  <c r="AZ227" i="47"/>
  <c r="AU227" i="47"/>
  <c r="AP227" i="47"/>
  <c r="AK227" i="47"/>
  <c r="AF227" i="47"/>
  <c r="S227" i="47"/>
  <c r="N227" i="47"/>
  <c r="G227" i="47"/>
  <c r="F227" i="47"/>
  <c r="E227" i="47"/>
  <c r="D227" i="47"/>
  <c r="BO141" i="47"/>
  <c r="BJ226" i="47"/>
  <c r="BE226" i="47"/>
  <c r="AZ226" i="47"/>
  <c r="AU226" i="47"/>
  <c r="AP226" i="47"/>
  <c r="AK226" i="47"/>
  <c r="AF226" i="47"/>
  <c r="S226" i="47"/>
  <c r="N226" i="47"/>
  <c r="G226" i="47"/>
  <c r="F226" i="47"/>
  <c r="E226" i="47"/>
  <c r="D226" i="47"/>
  <c r="BO140" i="47"/>
  <c r="BJ225" i="47"/>
  <c r="BE225" i="47"/>
  <c r="AZ225" i="47"/>
  <c r="AU225" i="47"/>
  <c r="AP225" i="47"/>
  <c r="AK225" i="47"/>
  <c r="AF225" i="47"/>
  <c r="S225" i="47"/>
  <c r="N225" i="47"/>
  <c r="G225" i="47"/>
  <c r="F225" i="47"/>
  <c r="E225" i="47"/>
  <c r="D225" i="47"/>
  <c r="BO139" i="47"/>
  <c r="BJ224" i="47"/>
  <c r="BE224" i="47"/>
  <c r="AZ224" i="47"/>
  <c r="AU224" i="47"/>
  <c r="AP224" i="47"/>
  <c r="AK224" i="47"/>
  <c r="AF224" i="47"/>
  <c r="S224" i="47"/>
  <c r="N224" i="47"/>
  <c r="G224" i="47"/>
  <c r="F224" i="47"/>
  <c r="E224" i="47"/>
  <c r="D224" i="47"/>
  <c r="BO138" i="47"/>
  <c r="BJ223" i="47"/>
  <c r="BE223" i="47"/>
  <c r="AZ223" i="47"/>
  <c r="AU223" i="47"/>
  <c r="AP223" i="47"/>
  <c r="AK223" i="47"/>
  <c r="AF223" i="47"/>
  <c r="S223" i="47"/>
  <c r="N223" i="47"/>
  <c r="G223" i="47"/>
  <c r="F223" i="47"/>
  <c r="E223" i="47"/>
  <c r="D223" i="47"/>
  <c r="BO137" i="47"/>
  <c r="BJ222" i="47"/>
  <c r="BE222" i="47"/>
  <c r="AZ222" i="47"/>
  <c r="AU222" i="47"/>
  <c r="AP222" i="47"/>
  <c r="AK222" i="47"/>
  <c r="AF222" i="47"/>
  <c r="S222" i="47"/>
  <c r="N222" i="47"/>
  <c r="G222" i="47"/>
  <c r="F222" i="47"/>
  <c r="E222" i="47"/>
  <c r="D222" i="47"/>
  <c r="BO136" i="47"/>
  <c r="BJ221" i="47"/>
  <c r="BE221" i="47"/>
  <c r="AZ221" i="47"/>
  <c r="AU221" i="47"/>
  <c r="AP221" i="47"/>
  <c r="AK221" i="47"/>
  <c r="AF221" i="47"/>
  <c r="S221" i="47"/>
  <c r="N221" i="47"/>
  <c r="G221" i="47"/>
  <c r="F221" i="47"/>
  <c r="E221" i="47"/>
  <c r="D221" i="47"/>
  <c r="BO135" i="47"/>
  <c r="BJ220" i="47"/>
  <c r="BE220" i="47"/>
  <c r="AZ220" i="47"/>
  <c r="AU220" i="47"/>
  <c r="AP220" i="47"/>
  <c r="AK220" i="47"/>
  <c r="AF220" i="47"/>
  <c r="S220" i="47"/>
  <c r="N220" i="47"/>
  <c r="G220" i="47"/>
  <c r="F220" i="47"/>
  <c r="E220" i="47"/>
  <c r="D220" i="47"/>
  <c r="BO134" i="47"/>
  <c r="BJ219" i="47"/>
  <c r="BE219" i="47"/>
  <c r="AZ219" i="47"/>
  <c r="AU219" i="47"/>
  <c r="AP219" i="47"/>
  <c r="AK219" i="47"/>
  <c r="AF219" i="47"/>
  <c r="S219" i="47"/>
  <c r="N219" i="47"/>
  <c r="G219" i="47"/>
  <c r="F219" i="47"/>
  <c r="E219" i="47"/>
  <c r="D219" i="47"/>
  <c r="BO133" i="47"/>
  <c r="BJ218" i="47"/>
  <c r="BE218" i="47"/>
  <c r="AZ218" i="47"/>
  <c r="AU218" i="47"/>
  <c r="AP218" i="47"/>
  <c r="AK218" i="47"/>
  <c r="AF218" i="47"/>
  <c r="S218" i="47"/>
  <c r="N218" i="47"/>
  <c r="G218" i="47"/>
  <c r="F218" i="47"/>
  <c r="E218" i="47"/>
  <c r="D218" i="47"/>
  <c r="BO132" i="47"/>
  <c r="BJ217" i="47"/>
  <c r="BE217" i="47"/>
  <c r="AZ217" i="47"/>
  <c r="AU217" i="47"/>
  <c r="AP217" i="47"/>
  <c r="AK217" i="47"/>
  <c r="AF217" i="47"/>
  <c r="S217" i="47"/>
  <c r="N217" i="47"/>
  <c r="G217" i="47"/>
  <c r="F217" i="47"/>
  <c r="E217" i="47"/>
  <c r="D217" i="47"/>
  <c r="BO131" i="47"/>
  <c r="BJ216" i="47"/>
  <c r="BE216" i="47"/>
  <c r="AZ216" i="47"/>
  <c r="AU216" i="47"/>
  <c r="AP216" i="47"/>
  <c r="AK216" i="47"/>
  <c r="AF216" i="47"/>
  <c r="S216" i="47"/>
  <c r="N216" i="47"/>
  <c r="G216" i="47"/>
  <c r="F216" i="47"/>
  <c r="E216" i="47"/>
  <c r="D216" i="47"/>
  <c r="BO130" i="47"/>
  <c r="BJ215" i="47"/>
  <c r="BE215" i="47"/>
  <c r="AZ215" i="47"/>
  <c r="AU215" i="47"/>
  <c r="AP215" i="47"/>
  <c r="AK215" i="47"/>
  <c r="AF215" i="47"/>
  <c r="S215" i="47"/>
  <c r="N215" i="47"/>
  <c r="G215" i="47"/>
  <c r="F215" i="47"/>
  <c r="E215" i="47"/>
  <c r="D215" i="47"/>
  <c r="BO129" i="47"/>
  <c r="BJ214" i="47"/>
  <c r="BE214" i="47"/>
  <c r="AZ214" i="47"/>
  <c r="AU214" i="47"/>
  <c r="AP214" i="47"/>
  <c r="AK214" i="47"/>
  <c r="AF214" i="47"/>
  <c r="S214" i="47"/>
  <c r="N214" i="47"/>
  <c r="G214" i="47"/>
  <c r="F214" i="47"/>
  <c r="E214" i="47"/>
  <c r="D214" i="47"/>
  <c r="BO128" i="47"/>
  <c r="BJ213" i="47"/>
  <c r="BE213" i="47"/>
  <c r="AZ213" i="47"/>
  <c r="AU213" i="47"/>
  <c r="AP213" i="47"/>
  <c r="AK213" i="47"/>
  <c r="AF213" i="47"/>
  <c r="S213" i="47"/>
  <c r="N213" i="47"/>
  <c r="G213" i="47"/>
  <c r="F213" i="47"/>
  <c r="E213" i="47"/>
  <c r="D213" i="47"/>
  <c r="BO127" i="47"/>
  <c r="BJ212" i="47"/>
  <c r="BE212" i="47"/>
  <c r="AZ212" i="47"/>
  <c r="AU212" i="47"/>
  <c r="AP212" i="47"/>
  <c r="AK212" i="47"/>
  <c r="AF212" i="47"/>
  <c r="S212" i="47"/>
  <c r="N212" i="47"/>
  <c r="G212" i="47"/>
  <c r="F212" i="47"/>
  <c r="E212" i="47"/>
  <c r="D212" i="47"/>
  <c r="BO126" i="47"/>
  <c r="BJ211" i="47"/>
  <c r="BE211" i="47"/>
  <c r="AZ211" i="47"/>
  <c r="AU211" i="47"/>
  <c r="AP211" i="47"/>
  <c r="AK211" i="47"/>
  <c r="AF211" i="47"/>
  <c r="S211" i="47"/>
  <c r="N211" i="47"/>
  <c r="G211" i="47"/>
  <c r="F211" i="47"/>
  <c r="E211" i="47"/>
  <c r="D211" i="47"/>
  <c r="BO125" i="47"/>
  <c r="BJ210" i="47"/>
  <c r="BE210" i="47"/>
  <c r="AZ210" i="47"/>
  <c r="AU210" i="47"/>
  <c r="AP210" i="47"/>
  <c r="AK210" i="47"/>
  <c r="AF210" i="47"/>
  <c r="S210" i="47"/>
  <c r="N210" i="47"/>
  <c r="G210" i="47"/>
  <c r="F210" i="47"/>
  <c r="E210" i="47"/>
  <c r="D210" i="47"/>
  <c r="BO124" i="47"/>
  <c r="BJ209" i="47"/>
  <c r="BE209" i="47"/>
  <c r="AZ209" i="47"/>
  <c r="AU209" i="47"/>
  <c r="AP209" i="47"/>
  <c r="AK209" i="47"/>
  <c r="AF209" i="47"/>
  <c r="S209" i="47"/>
  <c r="N209" i="47"/>
  <c r="G209" i="47"/>
  <c r="F209" i="47"/>
  <c r="E209" i="47"/>
  <c r="D209" i="47"/>
  <c r="BO123" i="47"/>
  <c r="BJ208" i="47"/>
  <c r="BE208" i="47"/>
  <c r="AZ208" i="47"/>
  <c r="AU208" i="47"/>
  <c r="AP208" i="47"/>
  <c r="AK208" i="47"/>
  <c r="AF208" i="47"/>
  <c r="S208" i="47"/>
  <c r="N208" i="47"/>
  <c r="G208" i="47"/>
  <c r="F208" i="47"/>
  <c r="E208" i="47"/>
  <c r="D208" i="47"/>
  <c r="BO122" i="47"/>
  <c r="BJ205" i="47"/>
  <c r="BE205" i="47"/>
  <c r="AZ205" i="47"/>
  <c r="AU205" i="47"/>
  <c r="AP205" i="47"/>
  <c r="AK205" i="47"/>
  <c r="AF205" i="47"/>
  <c r="S205" i="47"/>
  <c r="N205" i="47"/>
  <c r="G205" i="47"/>
  <c r="F205" i="47"/>
  <c r="E205" i="47"/>
  <c r="D205" i="47"/>
  <c r="BO121" i="47"/>
  <c r="BJ204" i="47"/>
  <c r="BE204" i="47"/>
  <c r="AZ204" i="47"/>
  <c r="AU204" i="47"/>
  <c r="AP204" i="47"/>
  <c r="AK204" i="47"/>
  <c r="AF204" i="47"/>
  <c r="S204" i="47"/>
  <c r="N204" i="47"/>
  <c r="G204" i="47"/>
  <c r="F204" i="47"/>
  <c r="E204" i="47"/>
  <c r="D204" i="47"/>
  <c r="BO120" i="47"/>
  <c r="BJ203" i="47"/>
  <c r="BE203" i="47"/>
  <c r="AZ203" i="47"/>
  <c r="AU203" i="47"/>
  <c r="AP203" i="47"/>
  <c r="AK203" i="47"/>
  <c r="AF203" i="47"/>
  <c r="S203" i="47"/>
  <c r="N203" i="47"/>
  <c r="G203" i="47"/>
  <c r="F203" i="47"/>
  <c r="E203" i="47"/>
  <c r="D203" i="47"/>
  <c r="BO119" i="47"/>
  <c r="BJ202" i="47"/>
  <c r="BE202" i="47"/>
  <c r="AZ202" i="47"/>
  <c r="AU202" i="47"/>
  <c r="AP202" i="47"/>
  <c r="AK202" i="47"/>
  <c r="AF202" i="47"/>
  <c r="S202" i="47"/>
  <c r="N202" i="47"/>
  <c r="G202" i="47"/>
  <c r="F202" i="47"/>
  <c r="E202" i="47"/>
  <c r="D202" i="47"/>
  <c r="BO118" i="47"/>
  <c r="BJ201" i="47"/>
  <c r="BE201" i="47"/>
  <c r="AZ201" i="47"/>
  <c r="AU201" i="47"/>
  <c r="AP201" i="47"/>
  <c r="AK201" i="47"/>
  <c r="AF201" i="47"/>
  <c r="S201" i="47"/>
  <c r="N201" i="47"/>
  <c r="G201" i="47"/>
  <c r="F201" i="47"/>
  <c r="E201" i="47"/>
  <c r="D201" i="47"/>
  <c r="BO117" i="47"/>
  <c r="BJ200" i="47"/>
  <c r="BE200" i="47"/>
  <c r="AZ200" i="47"/>
  <c r="AU200" i="47"/>
  <c r="AP200" i="47"/>
  <c r="AK200" i="47"/>
  <c r="AF200" i="47"/>
  <c r="S200" i="47"/>
  <c r="N200" i="47"/>
  <c r="G200" i="47"/>
  <c r="F200" i="47"/>
  <c r="E200" i="47"/>
  <c r="D200" i="47"/>
  <c r="BO116" i="47"/>
  <c r="BJ199" i="47"/>
  <c r="BE199" i="47"/>
  <c r="AZ199" i="47"/>
  <c r="AU199" i="47"/>
  <c r="AP199" i="47"/>
  <c r="AK199" i="47"/>
  <c r="AF199" i="47"/>
  <c r="S199" i="47"/>
  <c r="N199" i="47"/>
  <c r="G199" i="47"/>
  <c r="F199" i="47"/>
  <c r="E199" i="47"/>
  <c r="D199" i="47"/>
  <c r="BO115" i="47"/>
  <c r="BJ198" i="47"/>
  <c r="BE198" i="47"/>
  <c r="AZ198" i="47"/>
  <c r="AU198" i="47"/>
  <c r="AP198" i="47"/>
  <c r="AK198" i="47"/>
  <c r="AF198" i="47"/>
  <c r="S198" i="47"/>
  <c r="N198" i="47"/>
  <c r="G198" i="47"/>
  <c r="F198" i="47"/>
  <c r="E198" i="47"/>
  <c r="D198" i="47"/>
  <c r="BO114" i="47"/>
  <c r="BJ197" i="47"/>
  <c r="BE197" i="47"/>
  <c r="AZ197" i="47"/>
  <c r="AU197" i="47"/>
  <c r="AP197" i="47"/>
  <c r="AK197" i="47"/>
  <c r="AF197" i="47"/>
  <c r="S197" i="47"/>
  <c r="N197" i="47"/>
  <c r="G197" i="47"/>
  <c r="F197" i="47"/>
  <c r="E197" i="47"/>
  <c r="D197" i="47"/>
  <c r="BO113" i="47"/>
  <c r="BJ196" i="47"/>
  <c r="BE196" i="47"/>
  <c r="AZ196" i="47"/>
  <c r="AU196" i="47"/>
  <c r="AP196" i="47"/>
  <c r="AK196" i="47"/>
  <c r="AF196" i="47"/>
  <c r="S196" i="47"/>
  <c r="N196" i="47"/>
  <c r="G196" i="47"/>
  <c r="F196" i="47"/>
  <c r="E196" i="47"/>
  <c r="D196" i="47"/>
  <c r="BO112" i="47"/>
  <c r="BJ195" i="47"/>
  <c r="BE195" i="47"/>
  <c r="AZ195" i="47"/>
  <c r="AU195" i="47"/>
  <c r="AP195" i="47"/>
  <c r="AK195" i="47"/>
  <c r="AF195" i="47"/>
  <c r="S195" i="47"/>
  <c r="N195" i="47"/>
  <c r="G195" i="47"/>
  <c r="F195" i="47"/>
  <c r="E195" i="47"/>
  <c r="D195" i="47"/>
  <c r="BO111" i="47"/>
  <c r="BJ194" i="47"/>
  <c r="BE194" i="47"/>
  <c r="AZ194" i="47"/>
  <c r="AU194" i="47"/>
  <c r="AP194" i="47"/>
  <c r="AK194" i="47"/>
  <c r="AF194" i="47"/>
  <c r="S194" i="47"/>
  <c r="N194" i="47"/>
  <c r="G194" i="47"/>
  <c r="F194" i="47"/>
  <c r="E194" i="47"/>
  <c r="D194" i="47"/>
  <c r="BO110" i="47"/>
  <c r="BJ193" i="47"/>
  <c r="BE193" i="47"/>
  <c r="AZ193" i="47"/>
  <c r="AU193" i="47"/>
  <c r="AP193" i="47"/>
  <c r="AK193" i="47"/>
  <c r="AF193" i="47"/>
  <c r="S193" i="47"/>
  <c r="N193" i="47"/>
  <c r="G193" i="47"/>
  <c r="F193" i="47"/>
  <c r="E193" i="47"/>
  <c r="D193" i="47"/>
  <c r="BO109" i="47"/>
  <c r="BJ192" i="47"/>
  <c r="BE192" i="47"/>
  <c r="AZ192" i="47"/>
  <c r="AU192" i="47"/>
  <c r="AP192" i="47"/>
  <c r="AK192" i="47"/>
  <c r="AF192" i="47"/>
  <c r="S192" i="47"/>
  <c r="N192" i="47"/>
  <c r="G192" i="47"/>
  <c r="F192" i="47"/>
  <c r="E192" i="47"/>
  <c r="D192" i="47"/>
  <c r="BO108" i="47"/>
  <c r="BJ191" i="47"/>
  <c r="BE191" i="47"/>
  <c r="AZ191" i="47"/>
  <c r="AU191" i="47"/>
  <c r="AP191" i="47"/>
  <c r="AK191" i="47"/>
  <c r="AF191" i="47"/>
  <c r="S191" i="47"/>
  <c r="N191" i="47"/>
  <c r="G191" i="47"/>
  <c r="F191" i="47"/>
  <c r="E191" i="47"/>
  <c r="D191" i="47"/>
  <c r="BO107" i="47"/>
  <c r="BJ190" i="47"/>
  <c r="BE190" i="47"/>
  <c r="AZ190" i="47"/>
  <c r="AU190" i="47"/>
  <c r="AP190" i="47"/>
  <c r="AK190" i="47"/>
  <c r="AF190" i="47"/>
  <c r="S190" i="47"/>
  <c r="N190" i="47"/>
  <c r="G190" i="47"/>
  <c r="F190" i="47"/>
  <c r="E190" i="47"/>
  <c r="D190" i="47"/>
  <c r="BO106" i="47"/>
  <c r="BJ189" i="47"/>
  <c r="BE189" i="47"/>
  <c r="AZ189" i="47"/>
  <c r="AU189" i="47"/>
  <c r="AP189" i="47"/>
  <c r="AK189" i="47"/>
  <c r="AF189" i="47"/>
  <c r="S189" i="47"/>
  <c r="N189" i="47"/>
  <c r="G189" i="47"/>
  <c r="F189" i="47"/>
  <c r="E189" i="47"/>
  <c r="D189" i="47"/>
  <c r="BO105" i="47"/>
  <c r="BJ188" i="47"/>
  <c r="BE188" i="47"/>
  <c r="AZ188" i="47"/>
  <c r="AU188" i="47"/>
  <c r="AP188" i="47"/>
  <c r="AK188" i="47"/>
  <c r="AF188" i="47"/>
  <c r="S188" i="47"/>
  <c r="N188" i="47"/>
  <c r="G188" i="47"/>
  <c r="F188" i="47"/>
  <c r="E188" i="47"/>
  <c r="D188" i="47"/>
  <c r="BO104" i="47"/>
  <c r="BJ187" i="47"/>
  <c r="BE187" i="47"/>
  <c r="AZ187" i="47"/>
  <c r="AU187" i="47"/>
  <c r="AP187" i="47"/>
  <c r="AK187" i="47"/>
  <c r="AF187" i="47"/>
  <c r="S187" i="47"/>
  <c r="N187" i="47"/>
  <c r="G187" i="47"/>
  <c r="F187" i="47"/>
  <c r="E187" i="47"/>
  <c r="D187" i="47"/>
  <c r="BO103" i="47"/>
  <c r="BJ186" i="47"/>
  <c r="BE186" i="47"/>
  <c r="AZ186" i="47"/>
  <c r="AU186" i="47"/>
  <c r="AP186" i="47"/>
  <c r="AK186" i="47"/>
  <c r="AF186" i="47"/>
  <c r="S186" i="47"/>
  <c r="N186" i="47"/>
  <c r="G186" i="47"/>
  <c r="F186" i="47"/>
  <c r="E186" i="47"/>
  <c r="D186" i="47"/>
  <c r="BO102" i="47"/>
  <c r="BJ185" i="47"/>
  <c r="BE185" i="47"/>
  <c r="AZ185" i="47"/>
  <c r="AU185" i="47"/>
  <c r="AP185" i="47"/>
  <c r="AK185" i="47"/>
  <c r="AF185" i="47"/>
  <c r="S185" i="47"/>
  <c r="N185" i="47"/>
  <c r="G185" i="47"/>
  <c r="F185" i="47"/>
  <c r="E185" i="47"/>
  <c r="D185" i="47"/>
  <c r="BO101" i="47"/>
  <c r="BJ183" i="47"/>
  <c r="BE183" i="47"/>
  <c r="AZ183" i="47"/>
  <c r="AU183" i="47"/>
  <c r="AP183" i="47"/>
  <c r="AK183" i="47"/>
  <c r="AF183" i="47"/>
  <c r="S183" i="47"/>
  <c r="N183" i="47"/>
  <c r="G183" i="47"/>
  <c r="F183" i="47"/>
  <c r="E183" i="47"/>
  <c r="D183" i="47"/>
  <c r="BO100" i="47"/>
  <c r="BJ182" i="47"/>
  <c r="BE182" i="47"/>
  <c r="AZ182" i="47"/>
  <c r="AU182" i="47"/>
  <c r="AP182" i="47"/>
  <c r="AK182" i="47"/>
  <c r="AF182" i="47"/>
  <c r="S182" i="47"/>
  <c r="N182" i="47"/>
  <c r="G182" i="47"/>
  <c r="F182" i="47"/>
  <c r="E182" i="47"/>
  <c r="D182" i="47"/>
  <c r="BO99" i="47"/>
  <c r="BJ181" i="47"/>
  <c r="BE181" i="47"/>
  <c r="AZ181" i="47"/>
  <c r="AU181" i="47"/>
  <c r="AP181" i="47"/>
  <c r="AK181" i="47"/>
  <c r="AF181" i="47"/>
  <c r="S181" i="47"/>
  <c r="N181" i="47"/>
  <c r="G181" i="47"/>
  <c r="F181" i="47"/>
  <c r="E181" i="47"/>
  <c r="D181" i="47"/>
  <c r="BO98" i="47"/>
  <c r="BJ180" i="47"/>
  <c r="BE180" i="47"/>
  <c r="AZ180" i="47"/>
  <c r="AU180" i="47"/>
  <c r="AP180" i="47"/>
  <c r="AK180" i="47"/>
  <c r="AF180" i="47"/>
  <c r="S180" i="47"/>
  <c r="N180" i="47"/>
  <c r="G180" i="47"/>
  <c r="F180" i="47"/>
  <c r="E180" i="47"/>
  <c r="D180" i="47"/>
  <c r="BO97" i="47"/>
  <c r="BJ179" i="47"/>
  <c r="BE179" i="47"/>
  <c r="AZ179" i="47"/>
  <c r="AU179" i="47"/>
  <c r="AP179" i="47"/>
  <c r="AK179" i="47"/>
  <c r="AF179" i="47"/>
  <c r="S179" i="47"/>
  <c r="N179" i="47"/>
  <c r="G179" i="47"/>
  <c r="F179" i="47"/>
  <c r="E179" i="47"/>
  <c r="D179" i="47"/>
  <c r="BO96" i="47"/>
  <c r="BJ178" i="47"/>
  <c r="BE178" i="47"/>
  <c r="AZ178" i="47"/>
  <c r="AU178" i="47"/>
  <c r="AP178" i="47"/>
  <c r="AK178" i="47"/>
  <c r="AF178" i="47"/>
  <c r="S178" i="47"/>
  <c r="N178" i="47"/>
  <c r="G178" i="47"/>
  <c r="F178" i="47"/>
  <c r="E178" i="47"/>
  <c r="D178" i="47"/>
  <c r="BO95" i="47"/>
  <c r="BJ176" i="47"/>
  <c r="BE176" i="47"/>
  <c r="AZ176" i="47"/>
  <c r="AU176" i="47"/>
  <c r="AP176" i="47"/>
  <c r="AK176" i="47"/>
  <c r="AF176" i="47"/>
  <c r="S176" i="47"/>
  <c r="N176" i="47"/>
  <c r="G176" i="47"/>
  <c r="F176" i="47"/>
  <c r="E176" i="47"/>
  <c r="D176" i="47"/>
  <c r="BO94" i="47"/>
  <c r="BJ175" i="47"/>
  <c r="BE175" i="47"/>
  <c r="AZ175" i="47"/>
  <c r="AU175" i="47"/>
  <c r="AP175" i="47"/>
  <c r="AK175" i="47"/>
  <c r="AF175" i="47"/>
  <c r="S175" i="47"/>
  <c r="N175" i="47"/>
  <c r="G175" i="47"/>
  <c r="F175" i="47"/>
  <c r="E175" i="47"/>
  <c r="D175" i="47"/>
  <c r="BO93" i="47"/>
  <c r="BJ174" i="47"/>
  <c r="BE174" i="47"/>
  <c r="AZ174" i="47"/>
  <c r="AU174" i="47"/>
  <c r="AP174" i="47"/>
  <c r="AK174" i="47"/>
  <c r="AF174" i="47"/>
  <c r="S174" i="47"/>
  <c r="N174" i="47"/>
  <c r="G174" i="47"/>
  <c r="F174" i="47"/>
  <c r="E174" i="47"/>
  <c r="D174" i="47"/>
  <c r="BO92" i="47"/>
  <c r="BJ172" i="47"/>
  <c r="BE172" i="47"/>
  <c r="AZ172" i="47"/>
  <c r="AU172" i="47"/>
  <c r="AP172" i="47"/>
  <c r="AK172" i="47"/>
  <c r="AF172" i="47"/>
  <c r="S172" i="47"/>
  <c r="N172" i="47"/>
  <c r="G172" i="47"/>
  <c r="F172" i="47"/>
  <c r="E172" i="47"/>
  <c r="D172" i="47"/>
  <c r="BO91" i="47"/>
  <c r="BJ165" i="47"/>
  <c r="BE165" i="47"/>
  <c r="AZ165" i="47"/>
  <c r="AU165" i="47"/>
  <c r="AP165" i="47"/>
  <c r="AK165" i="47"/>
  <c r="AF165" i="47"/>
  <c r="S165" i="47"/>
  <c r="N165" i="47"/>
  <c r="G165" i="47"/>
  <c r="F165" i="47"/>
  <c r="E165" i="47"/>
  <c r="D165" i="47"/>
  <c r="BO90" i="47"/>
  <c r="BJ164" i="47"/>
  <c r="BE164" i="47"/>
  <c r="AZ164" i="47"/>
  <c r="AU164" i="47"/>
  <c r="AP164" i="47"/>
  <c r="AK164" i="47"/>
  <c r="AF164" i="47"/>
  <c r="S164" i="47"/>
  <c r="N164" i="47"/>
  <c r="G164" i="47"/>
  <c r="F164" i="47"/>
  <c r="E164" i="47"/>
  <c r="D164" i="47"/>
  <c r="BO89" i="47"/>
  <c r="BJ163" i="47"/>
  <c r="BE163" i="47"/>
  <c r="AZ163" i="47"/>
  <c r="AU163" i="47"/>
  <c r="AP163" i="47"/>
  <c r="AK163" i="47"/>
  <c r="AF163" i="47"/>
  <c r="S163" i="47"/>
  <c r="N163" i="47"/>
  <c r="G163" i="47"/>
  <c r="F163" i="47"/>
  <c r="E163" i="47"/>
  <c r="D163" i="47"/>
  <c r="BO88" i="47"/>
  <c r="BJ162" i="47"/>
  <c r="BE162" i="47"/>
  <c r="AZ162" i="47"/>
  <c r="AU162" i="47"/>
  <c r="AP162" i="47"/>
  <c r="AK162" i="47"/>
  <c r="AF162" i="47"/>
  <c r="S162" i="47"/>
  <c r="N162" i="47"/>
  <c r="G162" i="47"/>
  <c r="F162" i="47"/>
  <c r="E162" i="47"/>
  <c r="D162" i="47"/>
  <c r="BO87" i="47"/>
  <c r="BJ161" i="47"/>
  <c r="BE161" i="47"/>
  <c r="AZ161" i="47"/>
  <c r="AU161" i="47"/>
  <c r="AP161" i="47"/>
  <c r="AK161" i="47"/>
  <c r="AF161" i="47"/>
  <c r="S161" i="47"/>
  <c r="N161" i="47"/>
  <c r="G161" i="47"/>
  <c r="F161" i="47"/>
  <c r="E161" i="47"/>
  <c r="D161" i="47"/>
  <c r="BO86" i="47"/>
  <c r="BJ160" i="47"/>
  <c r="BE160" i="47"/>
  <c r="AZ160" i="47"/>
  <c r="AU160" i="47"/>
  <c r="AP160" i="47"/>
  <c r="AK160" i="47"/>
  <c r="AF160" i="47"/>
  <c r="S160" i="47"/>
  <c r="N160" i="47"/>
  <c r="G160" i="47"/>
  <c r="F160" i="47"/>
  <c r="E160" i="47"/>
  <c r="D160" i="47"/>
  <c r="BO85" i="47"/>
  <c r="BJ157" i="47"/>
  <c r="BE157" i="47"/>
  <c r="AZ157" i="47"/>
  <c r="AU157" i="47"/>
  <c r="AP157" i="47"/>
  <c r="AK157" i="47"/>
  <c r="AF157" i="47"/>
  <c r="S157" i="47"/>
  <c r="N157" i="47"/>
  <c r="G157" i="47"/>
  <c r="F157" i="47"/>
  <c r="E157" i="47"/>
  <c r="D157" i="47"/>
  <c r="BO84" i="47"/>
  <c r="BJ156" i="47"/>
  <c r="BE156" i="47"/>
  <c r="AZ156" i="47"/>
  <c r="AU156" i="47"/>
  <c r="AP156" i="47"/>
  <c r="AK156" i="47"/>
  <c r="AF156" i="47"/>
  <c r="S156" i="47"/>
  <c r="N156" i="47"/>
  <c r="G156" i="47"/>
  <c r="F156" i="47"/>
  <c r="E156" i="47"/>
  <c r="D156" i="47"/>
  <c r="BO83" i="47"/>
  <c r="BJ155" i="47"/>
  <c r="BE155" i="47"/>
  <c r="AZ155" i="47"/>
  <c r="AU155" i="47"/>
  <c r="AP155" i="47"/>
  <c r="AK155" i="47"/>
  <c r="AF155" i="47"/>
  <c r="S155" i="47"/>
  <c r="N155" i="47"/>
  <c r="G155" i="47"/>
  <c r="F155" i="47"/>
  <c r="E155" i="47"/>
  <c r="D155" i="47"/>
  <c r="BO82" i="47"/>
  <c r="BJ154" i="47"/>
  <c r="BE154" i="47"/>
  <c r="AZ154" i="47"/>
  <c r="AU154" i="47"/>
  <c r="AP154" i="47"/>
  <c r="AK154" i="47"/>
  <c r="AF154" i="47"/>
  <c r="S154" i="47"/>
  <c r="N154" i="47"/>
  <c r="G154" i="47"/>
  <c r="F154" i="47"/>
  <c r="E154" i="47"/>
  <c r="D154" i="47"/>
  <c r="BO81" i="47"/>
  <c r="BJ153" i="47"/>
  <c r="BE153" i="47"/>
  <c r="AZ153" i="47"/>
  <c r="AU153" i="47"/>
  <c r="AP153" i="47"/>
  <c r="AK153" i="47"/>
  <c r="AF153" i="47"/>
  <c r="S153" i="47"/>
  <c r="N153" i="47"/>
  <c r="G153" i="47"/>
  <c r="F153" i="47"/>
  <c r="E153" i="47"/>
  <c r="D153" i="47"/>
  <c r="BO80" i="47"/>
  <c r="BJ148" i="47"/>
  <c r="BE148" i="47"/>
  <c r="AZ148" i="47"/>
  <c r="AU148" i="47"/>
  <c r="AP148" i="47"/>
  <c r="AK148" i="47"/>
  <c r="AF148" i="47"/>
  <c r="S148" i="47"/>
  <c r="N148" i="47"/>
  <c r="G148" i="47"/>
  <c r="F148" i="47"/>
  <c r="E148" i="47"/>
  <c r="D148" i="47"/>
  <c r="BO79" i="47"/>
  <c r="BJ147" i="47"/>
  <c r="BE147" i="47"/>
  <c r="AZ147" i="47"/>
  <c r="AU147" i="47"/>
  <c r="AP147" i="47"/>
  <c r="AK147" i="47"/>
  <c r="AF147" i="47"/>
  <c r="S147" i="47"/>
  <c r="N147" i="47"/>
  <c r="G147" i="47"/>
  <c r="F147" i="47"/>
  <c r="E147" i="47"/>
  <c r="D147" i="47"/>
  <c r="BO78" i="47"/>
  <c r="BJ146" i="47"/>
  <c r="BE146" i="47"/>
  <c r="AZ146" i="47"/>
  <c r="AU146" i="47"/>
  <c r="AP146" i="47"/>
  <c r="AK146" i="47"/>
  <c r="AF146" i="47"/>
  <c r="S146" i="47"/>
  <c r="N146" i="47"/>
  <c r="G146" i="47"/>
  <c r="F146" i="47"/>
  <c r="E146" i="47"/>
  <c r="D146" i="47"/>
  <c r="BO77" i="47"/>
  <c r="BJ145" i="47"/>
  <c r="BE145" i="47"/>
  <c r="AZ145" i="47"/>
  <c r="AU145" i="47"/>
  <c r="AP145" i="47"/>
  <c r="AK145" i="47"/>
  <c r="AF145" i="47"/>
  <c r="S145" i="47"/>
  <c r="N145" i="47"/>
  <c r="G145" i="47"/>
  <c r="F145" i="47"/>
  <c r="E145" i="47"/>
  <c r="D145" i="47"/>
  <c r="BO76" i="47"/>
  <c r="BJ144" i="47"/>
  <c r="BE144" i="47"/>
  <c r="AZ144" i="47"/>
  <c r="AU144" i="47"/>
  <c r="AP144" i="47"/>
  <c r="AK144" i="47"/>
  <c r="AF144" i="47"/>
  <c r="S144" i="47"/>
  <c r="N144" i="47"/>
  <c r="G144" i="47"/>
  <c r="F144" i="47"/>
  <c r="E144" i="47"/>
  <c r="D144" i="47"/>
  <c r="BO75" i="47"/>
  <c r="BJ143" i="47"/>
  <c r="BE143" i="47"/>
  <c r="AZ143" i="47"/>
  <c r="AU143" i="47"/>
  <c r="AP143" i="47"/>
  <c r="AK143" i="47"/>
  <c r="AF143" i="47"/>
  <c r="S143" i="47"/>
  <c r="N143" i="47"/>
  <c r="G143" i="47"/>
  <c r="F143" i="47"/>
  <c r="E143" i="47"/>
  <c r="D143" i="47"/>
  <c r="BO74" i="47"/>
  <c r="BJ142" i="47"/>
  <c r="BE142" i="47"/>
  <c r="AZ142" i="47"/>
  <c r="AU142" i="47"/>
  <c r="AP142" i="47"/>
  <c r="AK142" i="47"/>
  <c r="AF142" i="47"/>
  <c r="S142" i="47"/>
  <c r="N142" i="47"/>
  <c r="G142" i="47"/>
  <c r="F142" i="47"/>
  <c r="E142" i="47"/>
  <c r="D142" i="47"/>
  <c r="BO73" i="47"/>
  <c r="BJ141" i="47"/>
  <c r="BE141" i="47"/>
  <c r="AZ141" i="47"/>
  <c r="AU141" i="47"/>
  <c r="AP141" i="47"/>
  <c r="AK141" i="47"/>
  <c r="AF141" i="47"/>
  <c r="S141" i="47"/>
  <c r="N141" i="47"/>
  <c r="G141" i="47"/>
  <c r="F141" i="47"/>
  <c r="E141" i="47"/>
  <c r="D141" i="47"/>
  <c r="BO72" i="47"/>
  <c r="BJ140" i="47"/>
  <c r="BE140" i="47"/>
  <c r="AZ140" i="47"/>
  <c r="AU140" i="47"/>
  <c r="AP140" i="47"/>
  <c r="AK140" i="47"/>
  <c r="AF140" i="47"/>
  <c r="S140" i="47"/>
  <c r="N140" i="47"/>
  <c r="G140" i="47"/>
  <c r="F140" i="47"/>
  <c r="E140" i="47"/>
  <c r="D140" i="47"/>
  <c r="BO71" i="47"/>
  <c r="BJ139" i="47"/>
  <c r="BE139" i="47"/>
  <c r="AZ139" i="47"/>
  <c r="AU139" i="47"/>
  <c r="AP139" i="47"/>
  <c r="AK139" i="47"/>
  <c r="AF139" i="47"/>
  <c r="S139" i="47"/>
  <c r="N139" i="47"/>
  <c r="G139" i="47"/>
  <c r="F139" i="47"/>
  <c r="E139" i="47"/>
  <c r="D139" i="47"/>
  <c r="BO70" i="47"/>
  <c r="BJ138" i="47"/>
  <c r="BE138" i="47"/>
  <c r="AZ138" i="47"/>
  <c r="AU138" i="47"/>
  <c r="AP138" i="47"/>
  <c r="AK138" i="47"/>
  <c r="AF138" i="47"/>
  <c r="S138" i="47"/>
  <c r="N138" i="47"/>
  <c r="G138" i="47"/>
  <c r="F138" i="47"/>
  <c r="E138" i="47"/>
  <c r="D138" i="47"/>
  <c r="BO69" i="47"/>
  <c r="BJ137" i="47"/>
  <c r="BE137" i="47"/>
  <c r="AZ137" i="47"/>
  <c r="AU137" i="47"/>
  <c r="AP137" i="47"/>
  <c r="AK137" i="47"/>
  <c r="AF137" i="47"/>
  <c r="S137" i="47"/>
  <c r="N137" i="47"/>
  <c r="G137" i="47"/>
  <c r="F137" i="47"/>
  <c r="E137" i="47"/>
  <c r="D137" i="47"/>
  <c r="BO68" i="47"/>
  <c r="BJ136" i="47"/>
  <c r="BE136" i="47"/>
  <c r="AZ136" i="47"/>
  <c r="AU136" i="47"/>
  <c r="AP136" i="47"/>
  <c r="AK136" i="47"/>
  <c r="AF136" i="47"/>
  <c r="S136" i="47"/>
  <c r="N136" i="47"/>
  <c r="G136" i="47"/>
  <c r="F136" i="47"/>
  <c r="E136" i="47"/>
  <c r="D136" i="47"/>
  <c r="BO67" i="47"/>
  <c r="BJ135" i="47"/>
  <c r="BE135" i="47"/>
  <c r="AZ135" i="47"/>
  <c r="AU135" i="47"/>
  <c r="AP135" i="47"/>
  <c r="AK135" i="47"/>
  <c r="AF135" i="47"/>
  <c r="S135" i="47"/>
  <c r="N135" i="47"/>
  <c r="G135" i="47"/>
  <c r="F135" i="47"/>
  <c r="E135" i="47"/>
  <c r="D135" i="47"/>
  <c r="BO66" i="47"/>
  <c r="BJ134" i="47"/>
  <c r="BE134" i="47"/>
  <c r="AZ134" i="47"/>
  <c r="AU134" i="47"/>
  <c r="AP134" i="47"/>
  <c r="AK134" i="47"/>
  <c r="AF134" i="47"/>
  <c r="S134" i="47"/>
  <c r="N134" i="47"/>
  <c r="G134" i="47"/>
  <c r="F134" i="47"/>
  <c r="E134" i="47"/>
  <c r="D134" i="47"/>
  <c r="BO65" i="47"/>
  <c r="BJ132" i="47"/>
  <c r="BE132" i="47"/>
  <c r="AZ132" i="47"/>
  <c r="AU132" i="47"/>
  <c r="AP132" i="47"/>
  <c r="AK132" i="47"/>
  <c r="AF132" i="47"/>
  <c r="S132" i="47"/>
  <c r="N132" i="47"/>
  <c r="G132" i="47"/>
  <c r="F132" i="47"/>
  <c r="E132" i="47"/>
  <c r="D132" i="47"/>
  <c r="BO64" i="47"/>
  <c r="BJ131" i="47"/>
  <c r="BE131" i="47"/>
  <c r="AZ131" i="47"/>
  <c r="AU131" i="47"/>
  <c r="AP131" i="47"/>
  <c r="AK131" i="47"/>
  <c r="AF131" i="47"/>
  <c r="S131" i="47"/>
  <c r="N131" i="47"/>
  <c r="G131" i="47"/>
  <c r="F131" i="47"/>
  <c r="E131" i="47"/>
  <c r="D131" i="47"/>
  <c r="BO63" i="47"/>
  <c r="BJ130" i="47"/>
  <c r="BE130" i="47"/>
  <c r="AZ130" i="47"/>
  <c r="AU130" i="47"/>
  <c r="AP130" i="47"/>
  <c r="AK130" i="47"/>
  <c r="AF130" i="47"/>
  <c r="S130" i="47"/>
  <c r="N130" i="47"/>
  <c r="G130" i="47"/>
  <c r="F130" i="47"/>
  <c r="E130" i="47"/>
  <c r="D130" i="47"/>
  <c r="BO62" i="47"/>
  <c r="BJ129" i="47"/>
  <c r="BE129" i="47"/>
  <c r="AZ129" i="47"/>
  <c r="AU129" i="47"/>
  <c r="AP129" i="47"/>
  <c r="AK129" i="47"/>
  <c r="AF129" i="47"/>
  <c r="S129" i="47"/>
  <c r="N129" i="47"/>
  <c r="G129" i="47"/>
  <c r="F129" i="47"/>
  <c r="E129" i="47"/>
  <c r="D129" i="47"/>
  <c r="BO61" i="47"/>
  <c r="BJ128" i="47"/>
  <c r="BE128" i="47"/>
  <c r="AZ128" i="47"/>
  <c r="AU128" i="47"/>
  <c r="AP128" i="47"/>
  <c r="AK128" i="47"/>
  <c r="AF128" i="47"/>
  <c r="S128" i="47"/>
  <c r="N128" i="47"/>
  <c r="G128" i="47"/>
  <c r="F128" i="47"/>
  <c r="E128" i="47"/>
  <c r="D128" i="47"/>
  <c r="BO60" i="47"/>
  <c r="BJ127" i="47"/>
  <c r="BE127" i="47"/>
  <c r="AZ127" i="47"/>
  <c r="AU127" i="47"/>
  <c r="AP127" i="47"/>
  <c r="AK127" i="47"/>
  <c r="AF127" i="47"/>
  <c r="S127" i="47"/>
  <c r="N127" i="47"/>
  <c r="G127" i="47"/>
  <c r="F127" i="47"/>
  <c r="E127" i="47"/>
  <c r="D127" i="47"/>
  <c r="BO59" i="47"/>
  <c r="BJ126" i="47"/>
  <c r="BE126" i="47"/>
  <c r="AZ126" i="47"/>
  <c r="AU126" i="47"/>
  <c r="AP126" i="47"/>
  <c r="AK126" i="47"/>
  <c r="AF126" i="47"/>
  <c r="S126" i="47"/>
  <c r="N126" i="47"/>
  <c r="G126" i="47"/>
  <c r="F126" i="47"/>
  <c r="E126" i="47"/>
  <c r="D126" i="47"/>
  <c r="BO58" i="47"/>
  <c r="BJ125" i="47"/>
  <c r="BE125" i="47"/>
  <c r="AZ125" i="47"/>
  <c r="AU125" i="47"/>
  <c r="AP125" i="47"/>
  <c r="AK125" i="47"/>
  <c r="AF125" i="47"/>
  <c r="S125" i="47"/>
  <c r="N125" i="47"/>
  <c r="G125" i="47"/>
  <c r="F125" i="47"/>
  <c r="E125" i="47"/>
  <c r="D125" i="47"/>
  <c r="BO57" i="47"/>
  <c r="BJ124" i="47"/>
  <c r="BE124" i="47"/>
  <c r="AZ124" i="47"/>
  <c r="AU124" i="47"/>
  <c r="AP124" i="47"/>
  <c r="AK124" i="47"/>
  <c r="AF124" i="47"/>
  <c r="S124" i="47"/>
  <c r="N124" i="47"/>
  <c r="G124" i="47"/>
  <c r="F124" i="47"/>
  <c r="E124" i="47"/>
  <c r="D124" i="47"/>
  <c r="BO56" i="47"/>
  <c r="BJ123" i="47"/>
  <c r="BE123" i="47"/>
  <c r="AZ123" i="47"/>
  <c r="AU123" i="47"/>
  <c r="AP123" i="47"/>
  <c r="AK123" i="47"/>
  <c r="AF123" i="47"/>
  <c r="S123" i="47"/>
  <c r="N123" i="47"/>
  <c r="G123" i="47"/>
  <c r="F123" i="47"/>
  <c r="E123" i="47"/>
  <c r="D123" i="47"/>
  <c r="BO55" i="47"/>
  <c r="BJ122" i="47"/>
  <c r="BE122" i="47"/>
  <c r="AZ122" i="47"/>
  <c r="AU122" i="47"/>
  <c r="AP122" i="47"/>
  <c r="AK122" i="47"/>
  <c r="AF122" i="47"/>
  <c r="S122" i="47"/>
  <c r="N122" i="47"/>
  <c r="G122" i="47"/>
  <c r="F122" i="47"/>
  <c r="E122" i="47"/>
  <c r="D122" i="47"/>
  <c r="BO54" i="47"/>
  <c r="BJ121" i="47"/>
  <c r="BE121" i="47"/>
  <c r="AZ121" i="47"/>
  <c r="AU121" i="47"/>
  <c r="AP121" i="47"/>
  <c r="AK121" i="47"/>
  <c r="AF121" i="47"/>
  <c r="S121" i="47"/>
  <c r="N121" i="47"/>
  <c r="G121" i="47"/>
  <c r="F121" i="47"/>
  <c r="E121" i="47"/>
  <c r="D121" i="47"/>
  <c r="BO53" i="47"/>
  <c r="BJ114" i="47"/>
  <c r="BE114" i="47"/>
  <c r="AZ114" i="47"/>
  <c r="AU114" i="47"/>
  <c r="AP114" i="47"/>
  <c r="AK114" i="47"/>
  <c r="AF114" i="47"/>
  <c r="S114" i="47"/>
  <c r="N114" i="47"/>
  <c r="G114" i="47"/>
  <c r="F114" i="47"/>
  <c r="E114" i="47"/>
  <c r="D114" i="47"/>
  <c r="BO52" i="47"/>
  <c r="BJ113" i="47"/>
  <c r="BE113" i="47"/>
  <c r="AZ113" i="47"/>
  <c r="AU113" i="47"/>
  <c r="AP113" i="47"/>
  <c r="AK113" i="47"/>
  <c r="AF113" i="47"/>
  <c r="S113" i="47"/>
  <c r="N113" i="47"/>
  <c r="G113" i="47"/>
  <c r="F113" i="47"/>
  <c r="E113" i="47"/>
  <c r="D113" i="47"/>
  <c r="BO51" i="47"/>
  <c r="BJ112" i="47"/>
  <c r="BE112" i="47"/>
  <c r="AZ112" i="47"/>
  <c r="AU112" i="47"/>
  <c r="AP112" i="47"/>
  <c r="AK112" i="47"/>
  <c r="AF112" i="47"/>
  <c r="S112" i="47"/>
  <c r="N112" i="47"/>
  <c r="G112" i="47"/>
  <c r="F112" i="47"/>
  <c r="E112" i="47"/>
  <c r="D112" i="47"/>
  <c r="BO50" i="47"/>
  <c r="BJ111" i="47"/>
  <c r="BE111" i="47"/>
  <c r="AZ111" i="47"/>
  <c r="AU111" i="47"/>
  <c r="AP111" i="47"/>
  <c r="AK111" i="47"/>
  <c r="AF111" i="47"/>
  <c r="S111" i="47"/>
  <c r="N111" i="47"/>
  <c r="G111" i="47"/>
  <c r="F111" i="47"/>
  <c r="E111" i="47"/>
  <c r="D111" i="47"/>
  <c r="BO49" i="47"/>
  <c r="BJ102" i="47"/>
  <c r="BE102" i="47"/>
  <c r="AZ102" i="47"/>
  <c r="AU102" i="47"/>
  <c r="AP102" i="47"/>
  <c r="AK102" i="47"/>
  <c r="AF102" i="47"/>
  <c r="S102" i="47"/>
  <c r="N102" i="47"/>
  <c r="G102" i="47"/>
  <c r="F102" i="47"/>
  <c r="E102" i="47"/>
  <c r="D102" i="47"/>
  <c r="BO48" i="47"/>
  <c r="BJ99" i="47"/>
  <c r="BE99" i="47"/>
  <c r="AZ99" i="47"/>
  <c r="AU99" i="47"/>
  <c r="AP99" i="47"/>
  <c r="AK99" i="47"/>
  <c r="AF99" i="47"/>
  <c r="S99" i="47"/>
  <c r="N99" i="47"/>
  <c r="G99" i="47"/>
  <c r="F99" i="47"/>
  <c r="E99" i="47"/>
  <c r="D99" i="47"/>
  <c r="BO47" i="47"/>
  <c r="BJ98" i="47"/>
  <c r="BE98" i="47"/>
  <c r="AZ98" i="47"/>
  <c r="AU98" i="47"/>
  <c r="AP98" i="47"/>
  <c r="AK98" i="47"/>
  <c r="AF98" i="47"/>
  <c r="S98" i="47"/>
  <c r="N98" i="47"/>
  <c r="G98" i="47"/>
  <c r="F98" i="47"/>
  <c r="E98" i="47"/>
  <c r="D98" i="47"/>
  <c r="BO46" i="47"/>
  <c r="BJ97" i="47"/>
  <c r="BE97" i="47"/>
  <c r="AZ97" i="47"/>
  <c r="AU97" i="47"/>
  <c r="AP97" i="47"/>
  <c r="AK97" i="47"/>
  <c r="AF97" i="47"/>
  <c r="S97" i="47"/>
  <c r="N97" i="47"/>
  <c r="G97" i="47"/>
  <c r="F97" i="47"/>
  <c r="E97" i="47"/>
  <c r="D97" i="47"/>
  <c r="BO45" i="47"/>
  <c r="BJ96" i="47"/>
  <c r="BE96" i="47"/>
  <c r="AZ96" i="47"/>
  <c r="AU96" i="47"/>
  <c r="AP96" i="47"/>
  <c r="AK96" i="47"/>
  <c r="AF96" i="47"/>
  <c r="S96" i="47"/>
  <c r="N96" i="47"/>
  <c r="G96" i="47"/>
  <c r="F96" i="47"/>
  <c r="E96" i="47"/>
  <c r="D96" i="47"/>
  <c r="BO44" i="47"/>
  <c r="BJ95" i="47"/>
  <c r="BE95" i="47"/>
  <c r="AZ95" i="47"/>
  <c r="AU95" i="47"/>
  <c r="AP95" i="47"/>
  <c r="AK95" i="47"/>
  <c r="AF95" i="47"/>
  <c r="S95" i="47"/>
  <c r="N95" i="47"/>
  <c r="G95" i="47"/>
  <c r="F95" i="47"/>
  <c r="E95" i="47"/>
  <c r="D95" i="47"/>
  <c r="BO43" i="47"/>
  <c r="BJ94" i="47"/>
  <c r="BE94" i="47"/>
  <c r="AZ94" i="47"/>
  <c r="AU94" i="47"/>
  <c r="AP94" i="47"/>
  <c r="AK94" i="47"/>
  <c r="AF94" i="47"/>
  <c r="S94" i="47"/>
  <c r="N94" i="47"/>
  <c r="G94" i="47"/>
  <c r="F94" i="47"/>
  <c r="E94" i="47"/>
  <c r="D94" i="47"/>
  <c r="BO42" i="47"/>
  <c r="BJ93" i="47"/>
  <c r="BE93" i="47"/>
  <c r="AZ93" i="47"/>
  <c r="AU93" i="47"/>
  <c r="AP93" i="47"/>
  <c r="AK93" i="47"/>
  <c r="AF93" i="47"/>
  <c r="S93" i="47"/>
  <c r="N93" i="47"/>
  <c r="G93" i="47"/>
  <c r="F93" i="47"/>
  <c r="E93" i="47"/>
  <c r="D93" i="47"/>
  <c r="BO41" i="47"/>
  <c r="BJ92" i="47"/>
  <c r="BE92" i="47"/>
  <c r="AZ92" i="47"/>
  <c r="AU92" i="47"/>
  <c r="AP92" i="47"/>
  <c r="AK92" i="47"/>
  <c r="AF92" i="47"/>
  <c r="S92" i="47"/>
  <c r="N92" i="47"/>
  <c r="G92" i="47"/>
  <c r="F92" i="47"/>
  <c r="E92" i="47"/>
  <c r="D92" i="47"/>
  <c r="BO40" i="47"/>
  <c r="BJ87" i="47"/>
  <c r="BE87" i="47"/>
  <c r="AZ87" i="47"/>
  <c r="AU87" i="47"/>
  <c r="AP87" i="47"/>
  <c r="AK87" i="47"/>
  <c r="AF87" i="47"/>
  <c r="S87" i="47"/>
  <c r="N87" i="47"/>
  <c r="G87" i="47"/>
  <c r="F87" i="47"/>
  <c r="E87" i="47"/>
  <c r="D87" i="47"/>
  <c r="BO39" i="47"/>
  <c r="BJ86" i="47"/>
  <c r="BE86" i="47"/>
  <c r="AZ86" i="47"/>
  <c r="AU86" i="47"/>
  <c r="AP86" i="47"/>
  <c r="AK86" i="47"/>
  <c r="AF86" i="47"/>
  <c r="S86" i="47"/>
  <c r="N86" i="47"/>
  <c r="G86" i="47"/>
  <c r="F86" i="47"/>
  <c r="E86" i="47"/>
  <c r="D86" i="47"/>
  <c r="BO38" i="47"/>
  <c r="BJ81" i="47"/>
  <c r="BE81" i="47"/>
  <c r="AZ81" i="47"/>
  <c r="AU81" i="47"/>
  <c r="AP81" i="47"/>
  <c r="AK81" i="47"/>
  <c r="AF81" i="47"/>
  <c r="S81" i="47"/>
  <c r="N81" i="47"/>
  <c r="G81" i="47"/>
  <c r="F81" i="47"/>
  <c r="E81" i="47"/>
  <c r="D81" i="47"/>
  <c r="BO37" i="47"/>
  <c r="BJ73" i="47"/>
  <c r="BE73" i="47"/>
  <c r="AZ73" i="47"/>
  <c r="AU73" i="47"/>
  <c r="AP73" i="47"/>
  <c r="AK73" i="47"/>
  <c r="AF73" i="47"/>
  <c r="S73" i="47"/>
  <c r="N73" i="47"/>
  <c r="G73" i="47"/>
  <c r="F73" i="47"/>
  <c r="E73" i="47"/>
  <c r="D73" i="47"/>
  <c r="BO36" i="47"/>
  <c r="BJ68" i="47"/>
  <c r="BE68" i="47"/>
  <c r="AZ68" i="47"/>
  <c r="AU68" i="47"/>
  <c r="AP68" i="47"/>
  <c r="AK68" i="47"/>
  <c r="AF68" i="47"/>
  <c r="S68" i="47"/>
  <c r="N68" i="47"/>
  <c r="G68" i="47"/>
  <c r="F68" i="47"/>
  <c r="E68" i="47"/>
  <c r="D68" i="47"/>
  <c r="BO35" i="47"/>
  <c r="BJ67" i="47"/>
  <c r="BE67" i="47"/>
  <c r="AZ67" i="47"/>
  <c r="AU67" i="47"/>
  <c r="AP67" i="47"/>
  <c r="AK67" i="47"/>
  <c r="AF67" i="47"/>
  <c r="S67" i="47"/>
  <c r="N67" i="47"/>
  <c r="G67" i="47"/>
  <c r="F67" i="47"/>
  <c r="E67" i="47"/>
  <c r="D67" i="47"/>
  <c r="BO34" i="47"/>
  <c r="BJ66" i="47"/>
  <c r="BE66" i="47"/>
  <c r="AZ66" i="47"/>
  <c r="AU66" i="47"/>
  <c r="AP66" i="47"/>
  <c r="AK66" i="47"/>
  <c r="AF66" i="47"/>
  <c r="S66" i="47"/>
  <c r="N66" i="47"/>
  <c r="G66" i="47"/>
  <c r="F66" i="47"/>
  <c r="E66" i="47"/>
  <c r="D66" i="47"/>
  <c r="BO33" i="47"/>
  <c r="BJ65" i="47"/>
  <c r="BE65" i="47"/>
  <c r="AZ65" i="47"/>
  <c r="AU65" i="47"/>
  <c r="AP65" i="47"/>
  <c r="AK65" i="47"/>
  <c r="AF65" i="47"/>
  <c r="S65" i="47"/>
  <c r="N65" i="47"/>
  <c r="G65" i="47"/>
  <c r="F65" i="47"/>
  <c r="E65" i="47"/>
  <c r="D65" i="47"/>
  <c r="BO32" i="47"/>
  <c r="BJ64" i="47"/>
  <c r="BE64" i="47"/>
  <c r="AZ64" i="47"/>
  <c r="AU64" i="47"/>
  <c r="AP64" i="47"/>
  <c r="AK64" i="47"/>
  <c r="AF64" i="47"/>
  <c r="S64" i="47"/>
  <c r="N64" i="47"/>
  <c r="G64" i="47"/>
  <c r="F64" i="47"/>
  <c r="E64" i="47"/>
  <c r="D64" i="47"/>
  <c r="BO31" i="47"/>
  <c r="BJ63" i="47"/>
  <c r="BE63" i="47"/>
  <c r="AZ63" i="47"/>
  <c r="AU63" i="47"/>
  <c r="AP63" i="47"/>
  <c r="AK63" i="47"/>
  <c r="AF63" i="47"/>
  <c r="S63" i="47"/>
  <c r="N63" i="47"/>
  <c r="G63" i="47"/>
  <c r="F63" i="47"/>
  <c r="E63" i="47"/>
  <c r="D63" i="47"/>
  <c r="BO30" i="47"/>
  <c r="BJ62" i="47"/>
  <c r="BE62" i="47"/>
  <c r="AZ62" i="47"/>
  <c r="AU62" i="47"/>
  <c r="AP62" i="47"/>
  <c r="AK62" i="47"/>
  <c r="AF62" i="47"/>
  <c r="S62" i="47"/>
  <c r="N62" i="47"/>
  <c r="G62" i="47"/>
  <c r="F62" i="47"/>
  <c r="E62" i="47"/>
  <c r="D62" i="47"/>
  <c r="BO29" i="47"/>
  <c r="BJ61" i="47"/>
  <c r="BE61" i="47"/>
  <c r="AZ61" i="47"/>
  <c r="AU61" i="47"/>
  <c r="AP61" i="47"/>
  <c r="AK61" i="47"/>
  <c r="AF61" i="47"/>
  <c r="S61" i="47"/>
  <c r="N61" i="47"/>
  <c r="G61" i="47"/>
  <c r="F61" i="47"/>
  <c r="E61" i="47"/>
  <c r="D61" i="47"/>
  <c r="BO28" i="47"/>
  <c r="BJ58" i="47"/>
  <c r="BE58" i="47"/>
  <c r="AZ58" i="47"/>
  <c r="AU58" i="47"/>
  <c r="AP58" i="47"/>
  <c r="AK58" i="47"/>
  <c r="AF58" i="47"/>
  <c r="S58" i="47"/>
  <c r="O58" i="47"/>
  <c r="N58" i="47"/>
  <c r="G58" i="47"/>
  <c r="F58" i="47"/>
  <c r="E58" i="47"/>
  <c r="D58" i="47"/>
  <c r="BO27" i="47"/>
  <c r="BJ57" i="47"/>
  <c r="BE57" i="47"/>
  <c r="AZ57" i="47"/>
  <c r="AU57" i="47"/>
  <c r="AP57" i="47"/>
  <c r="AK57" i="47"/>
  <c r="AF57" i="47"/>
  <c r="S57" i="47"/>
  <c r="N57" i="47"/>
  <c r="G57" i="47"/>
  <c r="F57" i="47"/>
  <c r="E57" i="47"/>
  <c r="D57" i="47"/>
  <c r="BO26" i="47"/>
  <c r="BJ56" i="47"/>
  <c r="BE56" i="47"/>
  <c r="AZ56" i="47"/>
  <c r="AU56" i="47"/>
  <c r="AP56" i="47"/>
  <c r="AK56" i="47"/>
  <c r="AF56" i="47"/>
  <c r="S56" i="47"/>
  <c r="O56" i="47"/>
  <c r="N56" i="47"/>
  <c r="G56" i="47"/>
  <c r="F56" i="47"/>
  <c r="E56" i="47"/>
  <c r="D56" i="47"/>
  <c r="BO25" i="47"/>
  <c r="BJ52" i="47"/>
  <c r="BE52" i="47"/>
  <c r="AZ52" i="47"/>
  <c r="AU52" i="47"/>
  <c r="AP52" i="47"/>
  <c r="AK52" i="47"/>
  <c r="AF52" i="47"/>
  <c r="S52" i="47"/>
  <c r="O52" i="47"/>
  <c r="N52" i="47"/>
  <c r="G52" i="47"/>
  <c r="F52" i="47"/>
  <c r="E52" i="47"/>
  <c r="D52" i="47"/>
  <c r="BO24" i="47"/>
  <c r="BJ51" i="47"/>
  <c r="BE51" i="47"/>
  <c r="AZ51" i="47"/>
  <c r="AU51" i="47"/>
  <c r="AP51" i="47"/>
  <c r="AK51" i="47"/>
  <c r="AF51" i="47"/>
  <c r="S51" i="47"/>
  <c r="O51" i="47"/>
  <c r="N51" i="47"/>
  <c r="G51" i="47"/>
  <c r="F51" i="47"/>
  <c r="E51" i="47"/>
  <c r="D51" i="47"/>
  <c r="BO23" i="47"/>
  <c r="BJ50" i="47"/>
  <c r="BE50" i="47"/>
  <c r="AZ50" i="47"/>
  <c r="AU50" i="47"/>
  <c r="AP50" i="47"/>
  <c r="AK50" i="47"/>
  <c r="AF50" i="47"/>
  <c r="S50" i="47"/>
  <c r="O50" i="47"/>
  <c r="N50" i="47"/>
  <c r="G50" i="47"/>
  <c r="F50" i="47"/>
  <c r="E50" i="47"/>
  <c r="D50" i="47"/>
  <c r="BO22" i="47"/>
  <c r="BJ49" i="47"/>
  <c r="BE49" i="47"/>
  <c r="AZ49" i="47"/>
  <c r="AU49" i="47"/>
  <c r="AP49" i="47"/>
  <c r="AK49" i="47"/>
  <c r="AF49" i="47"/>
  <c r="S49" i="47"/>
  <c r="O49" i="47"/>
  <c r="N49" i="47"/>
  <c r="G49" i="47"/>
  <c r="F49" i="47"/>
  <c r="E49" i="47"/>
  <c r="D49" i="47"/>
  <c r="BO21" i="47"/>
  <c r="BJ48" i="47"/>
  <c r="BE48" i="47"/>
  <c r="AZ48" i="47"/>
  <c r="AU48" i="47"/>
  <c r="AP48" i="47"/>
  <c r="AK48" i="47"/>
  <c r="AF48" i="47"/>
  <c r="S48" i="47"/>
  <c r="O48" i="47"/>
  <c r="N48" i="47"/>
  <c r="G48" i="47"/>
  <c r="F48" i="47"/>
  <c r="E48" i="47"/>
  <c r="D48" i="47"/>
  <c r="BO20" i="47"/>
  <c r="BJ47" i="47"/>
  <c r="BE47" i="47"/>
  <c r="AZ47" i="47"/>
  <c r="AU47" i="47"/>
  <c r="AP47" i="47"/>
  <c r="AK47" i="47"/>
  <c r="AF47" i="47"/>
  <c r="S47" i="47"/>
  <c r="O47" i="47"/>
  <c r="N47" i="47"/>
  <c r="G47" i="47"/>
  <c r="F47" i="47"/>
  <c r="E47" i="47"/>
  <c r="D47" i="47"/>
  <c r="BO19" i="47"/>
  <c r="BJ46" i="47"/>
  <c r="BE46" i="47"/>
  <c r="AZ46" i="47"/>
  <c r="AU46" i="47"/>
  <c r="AP46" i="47"/>
  <c r="AK46" i="47"/>
  <c r="AF46" i="47"/>
  <c r="S46" i="47"/>
  <c r="O46" i="47"/>
  <c r="N46" i="47"/>
  <c r="G46" i="47"/>
  <c r="F46" i="47"/>
  <c r="E46" i="47"/>
  <c r="D46" i="47"/>
  <c r="BO18" i="47"/>
  <c r="BJ45" i="47"/>
  <c r="BE45" i="47"/>
  <c r="AZ45" i="47"/>
  <c r="AU45" i="47"/>
  <c r="AP45" i="47"/>
  <c r="AK45" i="47"/>
  <c r="AF45" i="47"/>
  <c r="S45" i="47"/>
  <c r="O45" i="47"/>
  <c r="N45" i="47"/>
  <c r="G45" i="47"/>
  <c r="F45" i="47"/>
  <c r="E45" i="47"/>
  <c r="D45" i="47"/>
  <c r="BO17" i="47"/>
  <c r="BJ44" i="47"/>
  <c r="BE44" i="47"/>
  <c r="AZ44" i="47"/>
  <c r="AU44" i="47"/>
  <c r="AP44" i="47"/>
  <c r="AK44" i="47"/>
  <c r="AF44" i="47"/>
  <c r="S44" i="47"/>
  <c r="O44" i="47"/>
  <c r="N44" i="47"/>
  <c r="G44" i="47"/>
  <c r="F44" i="47"/>
  <c r="E44" i="47"/>
  <c r="D44" i="47"/>
  <c r="BO16" i="47"/>
  <c r="BJ40" i="47"/>
  <c r="BE40" i="47"/>
  <c r="AZ40" i="47"/>
  <c r="AU40" i="47"/>
  <c r="AP40" i="47"/>
  <c r="AK40" i="47"/>
  <c r="AF40" i="47"/>
  <c r="S40" i="47"/>
  <c r="N40" i="47"/>
  <c r="G40" i="47"/>
  <c r="F40" i="47"/>
  <c r="E40" i="47"/>
  <c r="D40" i="47"/>
  <c r="BO15" i="47"/>
  <c r="BJ39" i="47"/>
  <c r="BE39" i="47"/>
  <c r="AZ39" i="47"/>
  <c r="AU39" i="47"/>
  <c r="AP39" i="47"/>
  <c r="AK39" i="47"/>
  <c r="AF39" i="47"/>
  <c r="S39" i="47"/>
  <c r="N39" i="47"/>
  <c r="G39" i="47"/>
  <c r="F39" i="47"/>
  <c r="E39" i="47"/>
  <c r="D39" i="47"/>
  <c r="BO14" i="47"/>
  <c r="BJ38" i="47"/>
  <c r="BE38" i="47"/>
  <c r="AZ38" i="47"/>
  <c r="AU38" i="47"/>
  <c r="AP38" i="47"/>
  <c r="AK38" i="47"/>
  <c r="AF38" i="47"/>
  <c r="S38" i="47"/>
  <c r="N38" i="47"/>
  <c r="G38" i="47"/>
  <c r="F38" i="47"/>
  <c r="E38" i="47"/>
  <c r="D38" i="47"/>
  <c r="BO13" i="47"/>
  <c r="BJ37" i="47"/>
  <c r="BE37" i="47"/>
  <c r="AZ37" i="47"/>
  <c r="AU37" i="47"/>
  <c r="AP37" i="47"/>
  <c r="AK37" i="47"/>
  <c r="AF37" i="47"/>
  <c r="S37" i="47"/>
  <c r="N37" i="47"/>
  <c r="G37" i="47"/>
  <c r="F37" i="47"/>
  <c r="E37" i="47"/>
  <c r="D37" i="47"/>
  <c r="BO12" i="47"/>
  <c r="BJ36" i="47"/>
  <c r="BE36" i="47"/>
  <c r="AZ36" i="47"/>
  <c r="AU36" i="47"/>
  <c r="AP36" i="47"/>
  <c r="AK36" i="47"/>
  <c r="AF36" i="47"/>
  <c r="S36" i="47"/>
  <c r="N36" i="47"/>
  <c r="G36" i="47"/>
  <c r="F36" i="47"/>
  <c r="E36" i="47"/>
  <c r="D36" i="47"/>
  <c r="BO11" i="47"/>
  <c r="BJ35" i="47"/>
  <c r="BE35" i="47"/>
  <c r="AZ35" i="47"/>
  <c r="AU35" i="47"/>
  <c r="AP35" i="47"/>
  <c r="AK35" i="47"/>
  <c r="AF35" i="47"/>
  <c r="S35" i="47"/>
  <c r="N35" i="47"/>
  <c r="G35" i="47"/>
  <c r="F35" i="47"/>
  <c r="E35" i="47"/>
  <c r="D35" i="47"/>
  <c r="BO10" i="47"/>
  <c r="BJ34" i="47"/>
  <c r="BE34" i="47"/>
  <c r="AZ34" i="47"/>
  <c r="AU34" i="47"/>
  <c r="AP34" i="47"/>
  <c r="AK34" i="47"/>
  <c r="AF34" i="47"/>
  <c r="S34" i="47"/>
  <c r="N34" i="47"/>
  <c r="G34" i="47"/>
  <c r="F34" i="47"/>
  <c r="E34" i="47"/>
  <c r="D34" i="47"/>
  <c r="BO9" i="47"/>
  <c r="BJ33" i="47"/>
  <c r="BE33" i="47"/>
  <c r="AZ33" i="47"/>
  <c r="AU33" i="47"/>
  <c r="AP33" i="47"/>
  <c r="AK33" i="47"/>
  <c r="AF33" i="47"/>
  <c r="S33" i="47"/>
  <c r="N33" i="47"/>
  <c r="G33" i="47"/>
  <c r="F33" i="47"/>
  <c r="E33" i="47"/>
  <c r="D33" i="47"/>
  <c r="BO8" i="47"/>
  <c r="BJ32" i="47"/>
  <c r="BE32" i="47"/>
  <c r="AZ32" i="47"/>
  <c r="AU32" i="47"/>
  <c r="AP32" i="47"/>
  <c r="AK32" i="47"/>
  <c r="AF32" i="47"/>
  <c r="S32" i="47"/>
  <c r="N32" i="47"/>
  <c r="G32" i="47"/>
  <c r="F32" i="47"/>
  <c r="E32" i="47"/>
  <c r="D32" i="47"/>
  <c r="BO7" i="47"/>
  <c r="BJ23" i="47"/>
  <c r="BE23" i="47"/>
  <c r="AZ23" i="47"/>
  <c r="AU23" i="47"/>
  <c r="AP23" i="47"/>
  <c r="AK23" i="47"/>
  <c r="AF23" i="47"/>
  <c r="S23" i="47"/>
  <c r="O23" i="47"/>
  <c r="N23" i="47"/>
  <c r="G23" i="47"/>
  <c r="F23" i="47"/>
  <c r="E23" i="47"/>
  <c r="D23" i="47"/>
  <c r="BO6" i="47"/>
  <c r="BJ8" i="47"/>
  <c r="BE8" i="47"/>
  <c r="AZ8" i="47"/>
  <c r="AU8" i="47"/>
  <c r="AP8" i="47"/>
  <c r="AK8" i="47"/>
  <c r="AF8" i="47"/>
  <c r="S8" i="47"/>
  <c r="N8" i="47"/>
  <c r="G8" i="47"/>
  <c r="F8" i="47"/>
  <c r="E8" i="47"/>
  <c r="D8" i="47"/>
  <c r="BO5" i="47"/>
  <c r="BJ7" i="47"/>
  <c r="BE7" i="47"/>
  <c r="AZ7" i="47"/>
  <c r="AU7" i="47"/>
  <c r="AP7" i="47"/>
  <c r="AK7" i="47"/>
  <c r="AF7" i="47"/>
  <c r="S7" i="47"/>
  <c r="N7" i="47"/>
  <c r="G7" i="47"/>
  <c r="F7" i="47"/>
  <c r="E7" i="47"/>
  <c r="D7" i="47"/>
  <c r="BO4" i="47"/>
  <c r="BJ5" i="47"/>
  <c r="BE5" i="47"/>
  <c r="AZ5" i="47"/>
  <c r="AU5" i="47"/>
  <c r="AP5" i="47"/>
  <c r="AK5" i="47"/>
  <c r="AF5" i="47"/>
  <c r="S5" i="47"/>
  <c r="N5" i="47"/>
  <c r="G5" i="47"/>
  <c r="F5" i="47"/>
  <c r="E5" i="47"/>
  <c r="D5" i="47"/>
  <c r="W26" i="48" l="1"/>
  <c r="W74" i="48"/>
  <c r="AI74" i="48" s="1"/>
  <c r="AJ74" i="48" s="1"/>
  <c r="W90" i="48"/>
  <c r="W246" i="48"/>
  <c r="AI246" i="48" s="1"/>
  <c r="W306" i="48"/>
  <c r="W322" i="48"/>
  <c r="W15" i="48"/>
  <c r="AI15" i="48" s="1"/>
  <c r="W191" i="48"/>
  <c r="W255" i="48"/>
  <c r="X255" i="48" s="1"/>
  <c r="AE255" i="48" s="1"/>
  <c r="AB26" i="48"/>
  <c r="AJ197" i="48"/>
  <c r="W38" i="48"/>
  <c r="X38" i="48" s="1"/>
  <c r="AE38" i="48" s="1"/>
  <c r="W70" i="48"/>
  <c r="W250" i="48"/>
  <c r="AI250" i="48" s="1"/>
  <c r="AJ250" i="48" s="1"/>
  <c r="W19" i="48"/>
  <c r="W83" i="48"/>
  <c r="X83" i="48" s="1"/>
  <c r="AE83" i="48" s="1"/>
  <c r="W91" i="48"/>
  <c r="AI91" i="48" s="1"/>
  <c r="W95" i="48"/>
  <c r="AI95" i="48" s="1"/>
  <c r="AJ95" i="48" s="1"/>
  <c r="W103" i="48"/>
  <c r="AI103" i="48" s="1"/>
  <c r="W115" i="48"/>
  <c r="AI115" i="48" s="1"/>
  <c r="W131" i="48"/>
  <c r="W135" i="48"/>
  <c r="AB135" i="48" s="1"/>
  <c r="W159" i="48"/>
  <c r="W163" i="48"/>
  <c r="W167" i="48"/>
  <c r="W179" i="48"/>
  <c r="X179" i="48" s="1"/>
  <c r="AE179" i="48" s="1"/>
  <c r="W183" i="48"/>
  <c r="W187" i="48"/>
  <c r="W198" i="48"/>
  <c r="X198" i="48" s="1"/>
  <c r="AE198" i="48" s="1"/>
  <c r="W218" i="48"/>
  <c r="AB218" i="48" s="1"/>
  <c r="W235" i="48"/>
  <c r="W239" i="48"/>
  <c r="AB239" i="48" s="1"/>
  <c r="AF239" i="48" s="1"/>
  <c r="AH239" i="48" s="1"/>
  <c r="W244" i="48"/>
  <c r="W259" i="48"/>
  <c r="X259" i="48" s="1"/>
  <c r="AE259" i="48" s="1"/>
  <c r="W294" i="48"/>
  <c r="W318" i="48"/>
  <c r="W58" i="48"/>
  <c r="W208" i="48"/>
  <c r="AB208" i="48" s="1"/>
  <c r="W212" i="48"/>
  <c r="X212" i="48" s="1"/>
  <c r="AE212" i="48" s="1"/>
  <c r="W292" i="48"/>
  <c r="W300" i="48"/>
  <c r="W308" i="48"/>
  <c r="AI308" i="48" s="1"/>
  <c r="AJ308" i="48" s="1"/>
  <c r="W330" i="48"/>
  <c r="W348" i="48"/>
  <c r="W320" i="48"/>
  <c r="W312" i="48"/>
  <c r="AB312" i="48" s="1"/>
  <c r="W296" i="48"/>
  <c r="X296" i="48" s="1"/>
  <c r="AE296" i="48" s="1"/>
  <c r="W276" i="48"/>
  <c r="W148" i="48"/>
  <c r="W140" i="48"/>
  <c r="X140" i="48" s="1"/>
  <c r="AE140" i="48" s="1"/>
  <c r="W116" i="48"/>
  <c r="AI116" i="48" s="1"/>
  <c r="AJ116" i="48" s="1"/>
  <c r="W112" i="48"/>
  <c r="W108" i="48"/>
  <c r="W104" i="48"/>
  <c r="X104" i="48" s="1"/>
  <c r="AE104" i="48" s="1"/>
  <c r="W84" i="48"/>
  <c r="AI84" i="48" s="1"/>
  <c r="AJ84" i="48" s="1"/>
  <c r="W76" i="48"/>
  <c r="AB55" i="48"/>
  <c r="AD55" i="48" s="1"/>
  <c r="AB15" i="48"/>
  <c r="AF15" i="48" s="1"/>
  <c r="AH15" i="48" s="1"/>
  <c r="W64" i="48"/>
  <c r="AB64" i="48" s="1"/>
  <c r="AF64" i="48" s="1"/>
  <c r="AH64" i="48" s="1"/>
  <c r="W160" i="48"/>
  <c r="AB160" i="48" s="1"/>
  <c r="W216" i="48"/>
  <c r="AB216" i="48" s="1"/>
  <c r="AF216" i="48" s="1"/>
  <c r="AH216" i="48" s="1"/>
  <c r="W228" i="48"/>
  <c r="AB228" i="48" s="1"/>
  <c r="W268" i="48"/>
  <c r="X268" i="48" s="1"/>
  <c r="AE268" i="48" s="1"/>
  <c r="W280" i="48"/>
  <c r="AB280" i="48" s="1"/>
  <c r="AB297" i="48"/>
  <c r="AF297" i="48" s="1"/>
  <c r="AH297" i="48" s="1"/>
  <c r="W16" i="48"/>
  <c r="X16" i="48" s="1"/>
  <c r="AE16" i="48" s="1"/>
  <c r="W120" i="48"/>
  <c r="W124" i="48"/>
  <c r="X124" i="48" s="1"/>
  <c r="AE124" i="48" s="1"/>
  <c r="AB125" i="48"/>
  <c r="AF125" i="48" s="1"/>
  <c r="AH125" i="48" s="1"/>
  <c r="W176" i="48"/>
  <c r="X176" i="48" s="1"/>
  <c r="AE176" i="48" s="1"/>
  <c r="AB219" i="48"/>
  <c r="AF219" i="48" s="1"/>
  <c r="AH219" i="48" s="1"/>
  <c r="W224" i="48"/>
  <c r="AB224" i="48" s="1"/>
  <c r="W236" i="48"/>
  <c r="X236" i="48" s="1"/>
  <c r="AE236" i="48" s="1"/>
  <c r="W256" i="48"/>
  <c r="W28" i="48"/>
  <c r="X28" i="48" s="1"/>
  <c r="AE28" i="48" s="1"/>
  <c r="W36" i="48"/>
  <c r="AI36" i="48" s="1"/>
  <c r="AJ36" i="48" s="1"/>
  <c r="W48" i="48"/>
  <c r="W56" i="48"/>
  <c r="AI56" i="48" s="1"/>
  <c r="W60" i="48"/>
  <c r="X60" i="48" s="1"/>
  <c r="AE60" i="48" s="1"/>
  <c r="AB95" i="48"/>
  <c r="AF95" i="48" s="1"/>
  <c r="AH95" i="48" s="1"/>
  <c r="W184" i="48"/>
  <c r="X189" i="48"/>
  <c r="AE189" i="48" s="1"/>
  <c r="X197" i="48"/>
  <c r="AE197" i="48" s="1"/>
  <c r="AL197" i="48" s="1"/>
  <c r="AM197" i="48" s="1"/>
  <c r="AB212" i="48"/>
  <c r="AF212" i="48" s="1"/>
  <c r="AH212" i="48" s="1"/>
  <c r="W240" i="48"/>
  <c r="AI240" i="48" s="1"/>
  <c r="AJ240" i="48" s="1"/>
  <c r="W260" i="48"/>
  <c r="AB260" i="48" s="1"/>
  <c r="W264" i="48"/>
  <c r="AB264" i="48" s="1"/>
  <c r="AF264" i="48" s="1"/>
  <c r="AH264" i="48" s="1"/>
  <c r="W34" i="48"/>
  <c r="AB34" i="48" s="1"/>
  <c r="AF34" i="48" s="1"/>
  <c r="AH34" i="48" s="1"/>
  <c r="W46" i="48"/>
  <c r="X46" i="48" s="1"/>
  <c r="AE46" i="48" s="1"/>
  <c r="X125" i="48"/>
  <c r="AE125" i="48" s="1"/>
  <c r="W190" i="48"/>
  <c r="AI190" i="48" s="1"/>
  <c r="AJ190" i="48" s="1"/>
  <c r="W214" i="48"/>
  <c r="X214" i="48" s="1"/>
  <c r="AE214" i="48" s="1"/>
  <c r="AB253" i="48"/>
  <c r="AD253" i="48" s="1"/>
  <c r="W290" i="48"/>
  <c r="AI290" i="48" s="1"/>
  <c r="AJ290" i="48" s="1"/>
  <c r="W302" i="48"/>
  <c r="AI302" i="48" s="1"/>
  <c r="AJ302" i="48" s="1"/>
  <c r="W314" i="48"/>
  <c r="AB314" i="48" s="1"/>
  <c r="AB322" i="48"/>
  <c r="AD322" i="48" s="1"/>
  <c r="W342" i="48"/>
  <c r="AI342" i="48" s="1"/>
  <c r="AJ342" i="48" s="1"/>
  <c r="W6" i="48"/>
  <c r="AB6" i="48" s="1"/>
  <c r="W62" i="48"/>
  <c r="AI62" i="48" s="1"/>
  <c r="AJ62" i="48" s="1"/>
  <c r="X74" i="48"/>
  <c r="AE74" i="48" s="1"/>
  <c r="W114" i="48"/>
  <c r="AI114" i="48" s="1"/>
  <c r="AJ114" i="48" s="1"/>
  <c r="X115" i="48"/>
  <c r="AE115" i="48" s="1"/>
  <c r="W122" i="48"/>
  <c r="X122" i="48" s="1"/>
  <c r="AE122" i="48" s="1"/>
  <c r="W142" i="48"/>
  <c r="W146" i="48"/>
  <c r="AB146" i="48" s="1"/>
  <c r="W162" i="48"/>
  <c r="AI162" i="48" s="1"/>
  <c r="AJ162" i="48" s="1"/>
  <c r="W166" i="48"/>
  <c r="AI166" i="48" s="1"/>
  <c r="W178" i="48"/>
  <c r="W182" i="48"/>
  <c r="X182" i="48" s="1"/>
  <c r="AE182" i="48" s="1"/>
  <c r="W194" i="48"/>
  <c r="X194" i="48" s="1"/>
  <c r="AE194" i="48" s="1"/>
  <c r="W206" i="48"/>
  <c r="AI206" i="48" s="1"/>
  <c r="AJ206" i="48" s="1"/>
  <c r="W222" i="48"/>
  <c r="AB222" i="48" s="1"/>
  <c r="W254" i="48"/>
  <c r="AI254" i="48" s="1"/>
  <c r="AJ254" i="48" s="1"/>
  <c r="W266" i="48"/>
  <c r="AB266" i="48" s="1"/>
  <c r="AB90" i="48"/>
  <c r="AD90" i="48" s="1"/>
  <c r="W66" i="48"/>
  <c r="X66" i="48" s="1"/>
  <c r="AE66" i="48" s="1"/>
  <c r="W78" i="48"/>
  <c r="X78" i="48" s="1"/>
  <c r="AE78" i="48" s="1"/>
  <c r="W106" i="48"/>
  <c r="AI106" i="48" s="1"/>
  <c r="AJ106" i="48" s="1"/>
  <c r="W126" i="48"/>
  <c r="W150" i="48"/>
  <c r="X150" i="48" s="1"/>
  <c r="AE150" i="48" s="1"/>
  <c r="W170" i="48"/>
  <c r="X170" i="48" s="1"/>
  <c r="AE170" i="48" s="1"/>
  <c r="W186" i="48"/>
  <c r="AI186" i="48" s="1"/>
  <c r="AJ186" i="48" s="1"/>
  <c r="X239" i="48"/>
  <c r="AE239" i="48" s="1"/>
  <c r="AI239" i="48"/>
  <c r="AJ239" i="48" s="1"/>
  <c r="AJ246" i="48"/>
  <c r="AI25" i="48"/>
  <c r="AJ25" i="48" s="1"/>
  <c r="X25" i="48"/>
  <c r="AE25" i="48" s="1"/>
  <c r="AB272" i="48"/>
  <c r="X272" i="48"/>
  <c r="AE272" i="48" s="1"/>
  <c r="AI157" i="48"/>
  <c r="AJ157" i="48" s="1"/>
  <c r="X157" i="48"/>
  <c r="AE157" i="48" s="1"/>
  <c r="AB247" i="48"/>
  <c r="AI247" i="48"/>
  <c r="AJ247" i="48" s="1"/>
  <c r="X247" i="48"/>
  <c r="AE247" i="48" s="1"/>
  <c r="W5" i="48"/>
  <c r="X5" i="48" s="1"/>
  <c r="AB11" i="48"/>
  <c r="AD11" i="48" s="1"/>
  <c r="W27" i="48"/>
  <c r="AB27" i="48" s="1"/>
  <c r="W33" i="48"/>
  <c r="X33" i="48" s="1"/>
  <c r="AE33" i="48" s="1"/>
  <c r="W35" i="48"/>
  <c r="AB47" i="48"/>
  <c r="AB56" i="48"/>
  <c r="AD56" i="48" s="1"/>
  <c r="AB58" i="48"/>
  <c r="AD58" i="48" s="1"/>
  <c r="W63" i="48"/>
  <c r="X63" i="48" s="1"/>
  <c r="AE63" i="48" s="1"/>
  <c r="W67" i="48"/>
  <c r="AB67" i="48" s="1"/>
  <c r="AB91" i="48"/>
  <c r="AF91" i="48" s="1"/>
  <c r="AH91" i="48" s="1"/>
  <c r="W100" i="48"/>
  <c r="W102" i="48"/>
  <c r="AB103" i="48"/>
  <c r="AF103" i="48" s="1"/>
  <c r="AH103" i="48" s="1"/>
  <c r="AI113" i="48"/>
  <c r="AJ113" i="48" s="1"/>
  <c r="AL113" i="48" s="1"/>
  <c r="W132" i="48"/>
  <c r="AI132" i="48" s="1"/>
  <c r="AJ132" i="48" s="1"/>
  <c r="W136" i="48"/>
  <c r="AI136" i="48" s="1"/>
  <c r="AJ136" i="48" s="1"/>
  <c r="AB141" i="48"/>
  <c r="X141" i="48"/>
  <c r="AE141" i="48" s="1"/>
  <c r="X246" i="48"/>
  <c r="AE246" i="48" s="1"/>
  <c r="AB276" i="48"/>
  <c r="AF276" i="48" s="1"/>
  <c r="AH276" i="48" s="1"/>
  <c r="X276" i="48"/>
  <c r="AE276" i="48" s="1"/>
  <c r="AI323" i="48"/>
  <c r="AJ323" i="48" s="1"/>
  <c r="X323" i="48"/>
  <c r="AE323" i="48" s="1"/>
  <c r="AI173" i="48"/>
  <c r="AJ173" i="48" s="1"/>
  <c r="X173" i="48"/>
  <c r="AE173" i="48" s="1"/>
  <c r="AB337" i="48"/>
  <c r="AI337" i="48"/>
  <c r="AJ337" i="48" s="1"/>
  <c r="AA378" i="48"/>
  <c r="W8" i="48"/>
  <c r="AI8" i="48" s="1"/>
  <c r="AJ8" i="48" s="1"/>
  <c r="W10" i="48"/>
  <c r="X10" i="48" s="1"/>
  <c r="AE10" i="48" s="1"/>
  <c r="W20" i="48"/>
  <c r="AI20" i="48" s="1"/>
  <c r="AJ20" i="48" s="1"/>
  <c r="W22" i="48"/>
  <c r="W23" i="48"/>
  <c r="X23" i="48" s="1"/>
  <c r="AE23" i="48" s="1"/>
  <c r="W30" i="48"/>
  <c r="AB30" i="48" s="1"/>
  <c r="W31" i="48"/>
  <c r="AB31" i="48" s="1"/>
  <c r="W32" i="48"/>
  <c r="W42" i="48"/>
  <c r="AB42" i="48" s="1"/>
  <c r="AF42" i="48" s="1"/>
  <c r="AH42" i="48" s="1"/>
  <c r="W44" i="48"/>
  <c r="W54" i="48"/>
  <c r="X56" i="48"/>
  <c r="AE56" i="48" s="1"/>
  <c r="AB61" i="48"/>
  <c r="AF61" i="48" s="1"/>
  <c r="AH61" i="48" s="1"/>
  <c r="X64" i="48"/>
  <c r="AE64" i="48" s="1"/>
  <c r="AI64" i="48"/>
  <c r="AJ64" i="48" s="1"/>
  <c r="W69" i="48"/>
  <c r="AB69" i="48" s="1"/>
  <c r="W71" i="48"/>
  <c r="AB71" i="48" s="1"/>
  <c r="AF71" i="48" s="1"/>
  <c r="AH71" i="48" s="1"/>
  <c r="W77" i="48"/>
  <c r="X77" i="48" s="1"/>
  <c r="AE77" i="48" s="1"/>
  <c r="W80" i="48"/>
  <c r="W89" i="48"/>
  <c r="AB89" i="48" s="1"/>
  <c r="X91" i="48"/>
  <c r="AE91" i="48" s="1"/>
  <c r="AB98" i="48"/>
  <c r="W99" i="48"/>
  <c r="X103" i="48"/>
  <c r="AE103" i="48" s="1"/>
  <c r="W109" i="48"/>
  <c r="X109" i="48" s="1"/>
  <c r="AE109" i="48" s="1"/>
  <c r="W111" i="48"/>
  <c r="AJ115" i="48"/>
  <c r="W121" i="48"/>
  <c r="AB121" i="48" s="1"/>
  <c r="AF121" i="48" s="1"/>
  <c r="AH121" i="48" s="1"/>
  <c r="AB130" i="48"/>
  <c r="X133" i="48"/>
  <c r="AE133" i="48" s="1"/>
  <c r="AI133" i="48"/>
  <c r="AJ133" i="48" s="1"/>
  <c r="W139" i="48"/>
  <c r="AB139" i="48" s="1"/>
  <c r="AD139" i="48" s="1"/>
  <c r="AI255" i="48"/>
  <c r="AJ255" i="48" s="1"/>
  <c r="AL255" i="48" s="1"/>
  <c r="AI301" i="48"/>
  <c r="AJ301" i="48" s="1"/>
  <c r="X301" i="48"/>
  <c r="AE301" i="48" s="1"/>
  <c r="X305" i="48"/>
  <c r="AE305" i="48" s="1"/>
  <c r="AI305" i="48"/>
  <c r="AJ305" i="48" s="1"/>
  <c r="AB243" i="48"/>
  <c r="X243" i="48"/>
  <c r="AE243" i="48" s="1"/>
  <c r="AI259" i="48"/>
  <c r="AJ259" i="48" s="1"/>
  <c r="AB7" i="48"/>
  <c r="W12" i="48"/>
  <c r="AI12" i="48" s="1"/>
  <c r="AJ12" i="48" s="1"/>
  <c r="W14" i="48"/>
  <c r="X14" i="48" s="1"/>
  <c r="AE14" i="48" s="1"/>
  <c r="W17" i="48"/>
  <c r="AI17" i="48" s="1"/>
  <c r="AJ17" i="48" s="1"/>
  <c r="AI38" i="48"/>
  <c r="AJ38" i="48" s="1"/>
  <c r="AL38" i="48" s="1"/>
  <c r="AB39" i="48"/>
  <c r="W40" i="48"/>
  <c r="AB48" i="48"/>
  <c r="AF48" i="48" s="1"/>
  <c r="AH48" i="48" s="1"/>
  <c r="W50" i="48"/>
  <c r="AB50" i="48" s="1"/>
  <c r="AD50" i="48" s="1"/>
  <c r="W52" i="48"/>
  <c r="AJ56" i="48"/>
  <c r="W57" i="48"/>
  <c r="X57" i="48" s="1"/>
  <c r="AE57" i="48" s="1"/>
  <c r="W59" i="48"/>
  <c r="W72" i="48"/>
  <c r="AI72" i="48" s="1"/>
  <c r="AJ72" i="48" s="1"/>
  <c r="W85" i="48"/>
  <c r="AI85" i="48" s="1"/>
  <c r="AJ85" i="48" s="1"/>
  <c r="W87" i="48"/>
  <c r="AJ91" i="48"/>
  <c r="W92" i="48"/>
  <c r="X92" i="48" s="1"/>
  <c r="AE92" i="48" s="1"/>
  <c r="W94" i="48"/>
  <c r="X94" i="48" s="1"/>
  <c r="AE94" i="48" s="1"/>
  <c r="W97" i="48"/>
  <c r="AB97" i="48" s="1"/>
  <c r="AI105" i="48"/>
  <c r="AJ105" i="48" s="1"/>
  <c r="AL105" i="48" s="1"/>
  <c r="W107" i="48"/>
  <c r="AB115" i="48"/>
  <c r="AD115" i="48" s="1"/>
  <c r="W117" i="48"/>
  <c r="AB117" i="48" s="1"/>
  <c r="W119" i="48"/>
  <c r="W123" i="48"/>
  <c r="W127" i="48"/>
  <c r="AB127" i="48" s="1"/>
  <c r="AD127" i="48" s="1"/>
  <c r="W128" i="48"/>
  <c r="X128" i="48" s="1"/>
  <c r="AE128" i="48" s="1"/>
  <c r="AB138" i="48"/>
  <c r="AD138" i="48" s="1"/>
  <c r="AI141" i="48"/>
  <c r="AJ141" i="48" s="1"/>
  <c r="AB191" i="48"/>
  <c r="AD191" i="48" s="1"/>
  <c r="X218" i="48"/>
  <c r="AE218" i="48" s="1"/>
  <c r="X260" i="48"/>
  <c r="AE260" i="48" s="1"/>
  <c r="AI292" i="48"/>
  <c r="AJ292" i="48" s="1"/>
  <c r="X292" i="48"/>
  <c r="AE292" i="48" s="1"/>
  <c r="AB305" i="48"/>
  <c r="AF305" i="48" s="1"/>
  <c r="AH305" i="48" s="1"/>
  <c r="AB309" i="48"/>
  <c r="AI309" i="48"/>
  <c r="AJ309" i="48" s="1"/>
  <c r="X309" i="48"/>
  <c r="AE309" i="48" s="1"/>
  <c r="AB313" i="48"/>
  <c r="AD313" i="48" s="1"/>
  <c r="X313" i="48"/>
  <c r="AE313" i="48" s="1"/>
  <c r="W147" i="48"/>
  <c r="AI147" i="48" s="1"/>
  <c r="AJ147" i="48" s="1"/>
  <c r="W149" i="48"/>
  <c r="W151" i="48"/>
  <c r="X151" i="48" s="1"/>
  <c r="AE151" i="48" s="1"/>
  <c r="W152" i="48"/>
  <c r="AI152" i="48" s="1"/>
  <c r="AJ152" i="48" s="1"/>
  <c r="W171" i="48"/>
  <c r="AB171" i="48" s="1"/>
  <c r="W181" i="48"/>
  <c r="X181" i="48" s="1"/>
  <c r="AE181" i="48" s="1"/>
  <c r="AB184" i="48"/>
  <c r="AF184" i="48" s="1"/>
  <c r="AH184" i="48" s="1"/>
  <c r="W195" i="48"/>
  <c r="W200" i="48"/>
  <c r="W202" i="48"/>
  <c r="AB202" i="48" s="1"/>
  <c r="AD202" i="48" s="1"/>
  <c r="W205" i="48"/>
  <c r="X205" i="48" s="1"/>
  <c r="AE205" i="48" s="1"/>
  <c r="W207" i="48"/>
  <c r="AI207" i="48" s="1"/>
  <c r="AJ207" i="48" s="1"/>
  <c r="W210" i="48"/>
  <c r="AB210" i="48" s="1"/>
  <c r="W211" i="48"/>
  <c r="AB211" i="48" s="1"/>
  <c r="W226" i="48"/>
  <c r="AI226" i="48" s="1"/>
  <c r="AJ226" i="48" s="1"/>
  <c r="W238" i="48"/>
  <c r="AB238" i="48" s="1"/>
  <c r="W263" i="48"/>
  <c r="AI263" i="48" s="1"/>
  <c r="AJ263" i="48" s="1"/>
  <c r="W270" i="48"/>
  <c r="W286" i="48"/>
  <c r="W288" i="48"/>
  <c r="W295" i="48"/>
  <c r="AI295" i="48" s="1"/>
  <c r="AJ295" i="48" s="1"/>
  <c r="W304" i="48"/>
  <c r="X304" i="48" s="1"/>
  <c r="AE304" i="48" s="1"/>
  <c r="W307" i="48"/>
  <c r="W315" i="48"/>
  <c r="X315" i="48" s="1"/>
  <c r="AE315" i="48" s="1"/>
  <c r="W316" i="48"/>
  <c r="AB316" i="48" s="1"/>
  <c r="W324" i="48"/>
  <c r="AB327" i="48"/>
  <c r="W328" i="48"/>
  <c r="W338" i="48"/>
  <c r="AB338" i="48" s="1"/>
  <c r="AF338" i="48" s="1"/>
  <c r="AH338" i="48" s="1"/>
  <c r="W340" i="48"/>
  <c r="W344" i="48"/>
  <c r="X344" i="48" s="1"/>
  <c r="AE344" i="48" s="1"/>
  <c r="AB348" i="48"/>
  <c r="AF348" i="48" s="1"/>
  <c r="AH348" i="48" s="1"/>
  <c r="W143" i="48"/>
  <c r="X143" i="48" s="1"/>
  <c r="AE143" i="48" s="1"/>
  <c r="W144" i="48"/>
  <c r="X144" i="48" s="1"/>
  <c r="AE144" i="48" s="1"/>
  <c r="W154" i="48"/>
  <c r="AB154" i="48" s="1"/>
  <c r="W161" i="48"/>
  <c r="AI161" i="48" s="1"/>
  <c r="AJ161" i="48" s="1"/>
  <c r="W165" i="48"/>
  <c r="AB165" i="48" s="1"/>
  <c r="W168" i="48"/>
  <c r="X168" i="48" s="1"/>
  <c r="AE168" i="48" s="1"/>
  <c r="W175" i="48"/>
  <c r="AI175" i="48" s="1"/>
  <c r="AJ175" i="48" s="1"/>
  <c r="W185" i="48"/>
  <c r="AB185" i="48" s="1"/>
  <c r="W192" i="48"/>
  <c r="AB192" i="48" s="1"/>
  <c r="W217" i="48"/>
  <c r="AI217" i="48" s="1"/>
  <c r="AJ217" i="48" s="1"/>
  <c r="W220" i="48"/>
  <c r="AB220" i="48" s="1"/>
  <c r="W230" i="48"/>
  <c r="W232" i="48"/>
  <c r="W234" i="48"/>
  <c r="W248" i="48"/>
  <c r="AB248" i="48" s="1"/>
  <c r="W249" i="48"/>
  <c r="AB249" i="48" s="1"/>
  <c r="AF249" i="48" s="1"/>
  <c r="AH249" i="48" s="1"/>
  <c r="W252" i="48"/>
  <c r="AI252" i="48" s="1"/>
  <c r="AJ252" i="48" s="1"/>
  <c r="W267" i="48"/>
  <c r="X267" i="48" s="1"/>
  <c r="AE267" i="48" s="1"/>
  <c r="W279" i="48"/>
  <c r="AB279" i="48" s="1"/>
  <c r="W282" i="48"/>
  <c r="AB282" i="48" s="1"/>
  <c r="W284" i="48"/>
  <c r="AI284" i="48" s="1"/>
  <c r="AJ284" i="48" s="1"/>
  <c r="W289" i="48"/>
  <c r="AI289" i="48" s="1"/>
  <c r="W298" i="48"/>
  <c r="AB298" i="48" s="1"/>
  <c r="AB301" i="48"/>
  <c r="AF301" i="48" s="1"/>
  <c r="AH301" i="48" s="1"/>
  <c r="W310" i="48"/>
  <c r="X310" i="48" s="1"/>
  <c r="AE310" i="48" s="1"/>
  <c r="W321" i="48"/>
  <c r="X321" i="48" s="1"/>
  <c r="AE321" i="48" s="1"/>
  <c r="AB324" i="48"/>
  <c r="AF324" i="48" s="1"/>
  <c r="AH324" i="48" s="1"/>
  <c r="W326" i="48"/>
  <c r="AI326" i="48" s="1"/>
  <c r="AJ326" i="48" s="1"/>
  <c r="W329" i="48"/>
  <c r="AB329" i="48" s="1"/>
  <c r="W332" i="48"/>
  <c r="AB332" i="48" s="1"/>
  <c r="AD332" i="48" s="1"/>
  <c r="W334" i="48"/>
  <c r="AB334" i="48" s="1"/>
  <c r="AF334" i="48" s="1"/>
  <c r="AH334" i="48" s="1"/>
  <c r="W336" i="48"/>
  <c r="AB336" i="48" s="1"/>
  <c r="W346" i="48"/>
  <c r="AB346" i="48" s="1"/>
  <c r="AF346" i="48" s="1"/>
  <c r="AH346" i="48" s="1"/>
  <c r="I33" i="47"/>
  <c r="I37" i="47"/>
  <c r="I52" i="47"/>
  <c r="I58" i="47"/>
  <c r="I59" i="47"/>
  <c r="I69" i="47"/>
  <c r="I71" i="47"/>
  <c r="I76" i="47"/>
  <c r="I78" i="47"/>
  <c r="I91" i="47"/>
  <c r="I104" i="47"/>
  <c r="I106" i="47"/>
  <c r="I110" i="47"/>
  <c r="I116" i="47"/>
  <c r="I118" i="47"/>
  <c r="I120" i="47"/>
  <c r="I149" i="47"/>
  <c r="I151" i="47"/>
  <c r="I35" i="47"/>
  <c r="I39" i="47"/>
  <c r="I44" i="47"/>
  <c r="I48" i="47"/>
  <c r="I74" i="47"/>
  <c r="I80" i="47"/>
  <c r="I83" i="47"/>
  <c r="I85" i="47"/>
  <c r="I89" i="47"/>
  <c r="I101" i="47"/>
  <c r="I108" i="47"/>
  <c r="I158" i="47"/>
  <c r="I166" i="47"/>
  <c r="I168" i="47"/>
  <c r="I170" i="47"/>
  <c r="I173" i="47"/>
  <c r="I184" i="47"/>
  <c r="I207" i="47"/>
  <c r="I253" i="47"/>
  <c r="I255" i="47"/>
  <c r="I261" i="47"/>
  <c r="I282" i="47"/>
  <c r="I302" i="47"/>
  <c r="I311" i="47"/>
  <c r="I314" i="47"/>
  <c r="I320" i="47"/>
  <c r="I323" i="47"/>
  <c r="I197" i="47"/>
  <c r="I199" i="47"/>
  <c r="I201" i="47"/>
  <c r="I203" i="47"/>
  <c r="I205" i="47"/>
  <c r="I209" i="47"/>
  <c r="I211" i="47"/>
  <c r="I213" i="47"/>
  <c r="I215" i="47"/>
  <c r="I217" i="47"/>
  <c r="I219" i="47"/>
  <c r="I221" i="47"/>
  <c r="I223" i="47"/>
  <c r="I225" i="47"/>
  <c r="I227" i="47"/>
  <c r="I229" i="47"/>
  <c r="I231" i="47"/>
  <c r="I233" i="47"/>
  <c r="I235" i="47"/>
  <c r="I237" i="47"/>
  <c r="I239" i="47"/>
  <c r="I241" i="47"/>
  <c r="I243" i="47"/>
  <c r="I245" i="47"/>
  <c r="I248" i="47"/>
  <c r="I250" i="47"/>
  <c r="I252" i="47"/>
  <c r="I258" i="47"/>
  <c r="I260" i="47"/>
  <c r="I263" i="47"/>
  <c r="I265" i="47"/>
  <c r="I267" i="47"/>
  <c r="I269" i="47"/>
  <c r="I271" i="47"/>
  <c r="I273" i="47"/>
  <c r="I275" i="47"/>
  <c r="I277" i="47"/>
  <c r="I280" i="47"/>
  <c r="I283" i="47"/>
  <c r="I285" i="47"/>
  <c r="I287" i="47"/>
  <c r="I289" i="47"/>
  <c r="I291" i="47"/>
  <c r="I293" i="47"/>
  <c r="I296" i="47"/>
  <c r="I298" i="47"/>
  <c r="I300" i="47"/>
  <c r="I303" i="47"/>
  <c r="I305" i="47"/>
  <c r="I307" i="47"/>
  <c r="I309" i="47"/>
  <c r="I316" i="47"/>
  <c r="I318" i="47"/>
  <c r="I322" i="47"/>
  <c r="I327" i="47"/>
  <c r="I329" i="47"/>
  <c r="I335" i="47"/>
  <c r="I337" i="47"/>
  <c r="I339" i="47"/>
  <c r="I343" i="47"/>
  <c r="I324" i="47"/>
  <c r="I330" i="47"/>
  <c r="I332" i="47"/>
  <c r="I5" i="47"/>
  <c r="I32" i="47"/>
  <c r="I34" i="47"/>
  <c r="I36" i="47"/>
  <c r="I7" i="47"/>
  <c r="I23" i="47"/>
  <c r="I45" i="47"/>
  <c r="I49" i="47"/>
  <c r="I56" i="47"/>
  <c r="I61" i="47"/>
  <c r="I63" i="47"/>
  <c r="I65" i="47"/>
  <c r="I67" i="47"/>
  <c r="I73" i="47"/>
  <c r="I86" i="47"/>
  <c r="I92" i="47"/>
  <c r="I94" i="47"/>
  <c r="I96" i="47"/>
  <c r="I98" i="47"/>
  <c r="I102" i="47"/>
  <c r="I112" i="47"/>
  <c r="I8" i="47"/>
  <c r="I47" i="47"/>
  <c r="I51" i="47"/>
  <c r="I62" i="47"/>
  <c r="I64" i="47"/>
  <c r="I66" i="47"/>
  <c r="I68" i="47"/>
  <c r="I81" i="47"/>
  <c r="I87" i="47"/>
  <c r="I93" i="47"/>
  <c r="I95" i="47"/>
  <c r="I97" i="47"/>
  <c r="I99" i="47"/>
  <c r="I111" i="47"/>
  <c r="I113" i="47"/>
  <c r="I121" i="47"/>
  <c r="I123" i="47"/>
  <c r="I125" i="47"/>
  <c r="I127" i="47"/>
  <c r="I129" i="47"/>
  <c r="I131" i="47"/>
  <c r="I38" i="47"/>
  <c r="I40" i="47"/>
  <c r="I46" i="47"/>
  <c r="I50" i="47"/>
  <c r="I57" i="47"/>
  <c r="I198" i="47"/>
  <c r="I200" i="47"/>
  <c r="I202" i="47"/>
  <c r="I204" i="47"/>
  <c r="I208" i="47"/>
  <c r="I210" i="47"/>
  <c r="I212" i="47"/>
  <c r="I214" i="47"/>
  <c r="I216" i="47"/>
  <c r="I218" i="47"/>
  <c r="I220" i="47"/>
  <c r="I222" i="47"/>
  <c r="I224" i="47"/>
  <c r="I226" i="47"/>
  <c r="I228" i="47"/>
  <c r="I230" i="47"/>
  <c r="I232" i="47"/>
  <c r="I234" i="47"/>
  <c r="I236" i="47"/>
  <c r="I238" i="47"/>
  <c r="I240" i="47"/>
  <c r="I242" i="47"/>
  <c r="I244" i="47"/>
  <c r="I247" i="47"/>
  <c r="I249" i="47"/>
  <c r="I251" i="47"/>
  <c r="I257" i="47"/>
  <c r="I259" i="47"/>
  <c r="I262" i="47"/>
  <c r="I264" i="47"/>
  <c r="I266" i="47"/>
  <c r="I268" i="47"/>
  <c r="I270" i="47"/>
  <c r="I272" i="47"/>
  <c r="I274" i="47"/>
  <c r="I276" i="47"/>
  <c r="I279" i="47"/>
  <c r="I281" i="47"/>
  <c r="I284" i="47"/>
  <c r="I286" i="47"/>
  <c r="I288" i="47"/>
  <c r="I290" i="47"/>
  <c r="I292" i="47"/>
  <c r="I294" i="47"/>
  <c r="I297" i="47"/>
  <c r="I299" i="47"/>
  <c r="I301" i="47"/>
  <c r="I304" i="47"/>
  <c r="I306" i="47"/>
  <c r="I308" i="47"/>
  <c r="I312" i="47"/>
  <c r="I317" i="47"/>
  <c r="I319" i="47"/>
  <c r="I326" i="47"/>
  <c r="I328" i="47"/>
  <c r="I334" i="47"/>
  <c r="I336" i="47"/>
  <c r="I338" i="47"/>
  <c r="I341" i="47"/>
  <c r="I134" i="47"/>
  <c r="I136" i="47"/>
  <c r="I138" i="47"/>
  <c r="I140" i="47"/>
  <c r="I142" i="47"/>
  <c r="I144" i="47"/>
  <c r="I146" i="47"/>
  <c r="I148" i="47"/>
  <c r="I154" i="47"/>
  <c r="I156" i="47"/>
  <c r="I160" i="47"/>
  <c r="I162" i="47"/>
  <c r="I164" i="47"/>
  <c r="I172" i="47"/>
  <c r="I175" i="47"/>
  <c r="I178" i="47"/>
  <c r="I180" i="47"/>
  <c r="I182" i="47"/>
  <c r="I185" i="47"/>
  <c r="I187" i="47"/>
  <c r="I189" i="47"/>
  <c r="I191" i="47"/>
  <c r="I193" i="47"/>
  <c r="I195" i="47"/>
  <c r="I340" i="47"/>
  <c r="I344" i="47"/>
  <c r="I346" i="47"/>
  <c r="I4" i="47"/>
  <c r="I9" i="47"/>
  <c r="I11" i="47"/>
  <c r="I13" i="47"/>
  <c r="I15" i="47"/>
  <c r="I17" i="47"/>
  <c r="I19" i="47"/>
  <c r="I21" i="47"/>
  <c r="I24" i="47"/>
  <c r="I26" i="47"/>
  <c r="I28" i="47"/>
  <c r="I30" i="47"/>
  <c r="I41" i="47"/>
  <c r="I43" i="47"/>
  <c r="I54" i="47"/>
  <c r="I325" i="47"/>
  <c r="I331" i="47"/>
  <c r="I333" i="47"/>
  <c r="I114" i="47"/>
  <c r="I122" i="47"/>
  <c r="I124" i="47"/>
  <c r="I126" i="47"/>
  <c r="I128" i="47"/>
  <c r="I130" i="47"/>
  <c r="I132" i="47"/>
  <c r="I135" i="47"/>
  <c r="I137" i="47"/>
  <c r="I139" i="47"/>
  <c r="I141" i="47"/>
  <c r="I143" i="47"/>
  <c r="I145" i="47"/>
  <c r="I147" i="47"/>
  <c r="I153" i="47"/>
  <c r="I155" i="47"/>
  <c r="I157" i="47"/>
  <c r="I161" i="47"/>
  <c r="I163" i="47"/>
  <c r="I165" i="47"/>
  <c r="I174" i="47"/>
  <c r="I176" i="47"/>
  <c r="I179" i="47"/>
  <c r="I181" i="47"/>
  <c r="I183" i="47"/>
  <c r="I186" i="47"/>
  <c r="I188" i="47"/>
  <c r="I190" i="47"/>
  <c r="I192" i="47"/>
  <c r="I194" i="47"/>
  <c r="I196" i="47"/>
  <c r="I342" i="47"/>
  <c r="I345" i="47"/>
  <c r="I347" i="47"/>
  <c r="I6" i="47"/>
  <c r="I10" i="47"/>
  <c r="I12" i="47"/>
  <c r="I14" i="47"/>
  <c r="I16" i="47"/>
  <c r="I18" i="47"/>
  <c r="I20" i="47"/>
  <c r="I22" i="47"/>
  <c r="I25" i="47"/>
  <c r="I27" i="47"/>
  <c r="I29" i="47"/>
  <c r="I31" i="47"/>
  <c r="I42" i="47"/>
  <c r="I53" i="47"/>
  <c r="I55" i="47"/>
  <c r="I60" i="47"/>
  <c r="I70" i="47"/>
  <c r="I72" i="47"/>
  <c r="I75" i="47"/>
  <c r="I77" i="47"/>
  <c r="I79" i="47"/>
  <c r="I82" i="47"/>
  <c r="I84" i="47"/>
  <c r="I88" i="47"/>
  <c r="I90" i="47"/>
  <c r="I100" i="47"/>
  <c r="I103" i="47"/>
  <c r="I105" i="47"/>
  <c r="I107" i="47"/>
  <c r="I109" i="47"/>
  <c r="I115" i="47"/>
  <c r="I117" i="47"/>
  <c r="I119" i="47"/>
  <c r="I133" i="47"/>
  <c r="I150" i="47"/>
  <c r="I152" i="47"/>
  <c r="I159" i="47"/>
  <c r="I167" i="47"/>
  <c r="I169" i="47"/>
  <c r="I171" i="47"/>
  <c r="I177" i="47"/>
  <c r="I206" i="47"/>
  <c r="I246" i="47"/>
  <c r="I254" i="47"/>
  <c r="I256" i="47"/>
  <c r="I278" i="47"/>
  <c r="I295" i="47"/>
  <c r="I310" i="47"/>
  <c r="I313" i="47"/>
  <c r="I315" i="47"/>
  <c r="I321" i="47"/>
  <c r="AI9" i="48"/>
  <c r="AJ9" i="48" s="1"/>
  <c r="X9" i="48"/>
  <c r="AE9" i="48" s="1"/>
  <c r="X21" i="48"/>
  <c r="AE21" i="48" s="1"/>
  <c r="AI21" i="48"/>
  <c r="AJ21" i="48" s="1"/>
  <c r="AF26" i="48"/>
  <c r="AH26" i="48" s="1"/>
  <c r="AD26" i="48"/>
  <c r="AI43" i="48"/>
  <c r="AJ43" i="48" s="1"/>
  <c r="X43" i="48"/>
  <c r="AE43" i="48" s="1"/>
  <c r="AB13" i="48"/>
  <c r="AI16" i="48"/>
  <c r="AJ16" i="48" s="1"/>
  <c r="AI35" i="48"/>
  <c r="AJ35" i="48" s="1"/>
  <c r="X35" i="48"/>
  <c r="AE35" i="48" s="1"/>
  <c r="AF58" i="48"/>
  <c r="AH58" i="48" s="1"/>
  <c r="AD15" i="48"/>
  <c r="AI41" i="48"/>
  <c r="AJ41" i="48" s="1"/>
  <c r="X41" i="48"/>
  <c r="AE41" i="48" s="1"/>
  <c r="X8" i="48"/>
  <c r="AE8" i="48" s="1"/>
  <c r="AB8" i="48"/>
  <c r="AI13" i="48"/>
  <c r="AJ13" i="48" s="1"/>
  <c r="X13" i="48"/>
  <c r="AE13" i="48" s="1"/>
  <c r="AI23" i="48"/>
  <c r="AJ23" i="48" s="1"/>
  <c r="X31" i="48"/>
  <c r="AE31" i="48" s="1"/>
  <c r="AI49" i="48"/>
  <c r="AJ49" i="48" s="1"/>
  <c r="X49" i="48"/>
  <c r="AE49" i="48" s="1"/>
  <c r="AI51" i="48"/>
  <c r="X51" i="48"/>
  <c r="AE51" i="48" s="1"/>
  <c r="AF7" i="48"/>
  <c r="AH7" i="48" s="1"/>
  <c r="AD7" i="48"/>
  <c r="AB9" i="48"/>
  <c r="AF50" i="48"/>
  <c r="AH50" i="48" s="1"/>
  <c r="AI57" i="48"/>
  <c r="AJ57" i="48" s="1"/>
  <c r="AI19" i="48"/>
  <c r="AJ19" i="48" s="1"/>
  <c r="X19" i="48"/>
  <c r="AE19" i="48" s="1"/>
  <c r="AB21" i="48"/>
  <c r="AI26" i="48"/>
  <c r="AJ26" i="48" s="1"/>
  <c r="AI29" i="48"/>
  <c r="AJ29" i="48" s="1"/>
  <c r="AL29" i="48" s="1"/>
  <c r="AB35" i="48"/>
  <c r="AI37" i="48"/>
  <c r="AJ37" i="48" s="1"/>
  <c r="X37" i="48"/>
  <c r="AE37" i="48" s="1"/>
  <c r="AB43" i="48"/>
  <c r="AI45" i="48"/>
  <c r="AJ45" i="48" s="1"/>
  <c r="X45" i="48"/>
  <c r="AE45" i="48" s="1"/>
  <c r="AB51" i="48"/>
  <c r="AI53" i="48"/>
  <c r="AJ53" i="48" s="1"/>
  <c r="X53" i="48"/>
  <c r="AE53" i="48" s="1"/>
  <c r="X62" i="48"/>
  <c r="AE62" i="48" s="1"/>
  <c r="X70" i="48"/>
  <c r="AE70" i="48" s="1"/>
  <c r="AI70" i="48"/>
  <c r="AJ70" i="48" s="1"/>
  <c r="AI76" i="48"/>
  <c r="AJ76" i="48" s="1"/>
  <c r="X76" i="48"/>
  <c r="AE76" i="48" s="1"/>
  <c r="AI80" i="48"/>
  <c r="AJ80" i="48" s="1"/>
  <c r="AI86" i="48"/>
  <c r="AJ86" i="48" s="1"/>
  <c r="X86" i="48"/>
  <c r="AE86" i="48" s="1"/>
  <c r="AB93" i="48"/>
  <c r="AI93" i="48"/>
  <c r="AJ93" i="48" s="1"/>
  <c r="X93" i="48"/>
  <c r="AE93" i="48" s="1"/>
  <c r="AI104" i="48"/>
  <c r="AJ104" i="48" s="1"/>
  <c r="X116" i="48"/>
  <c r="AE116" i="48" s="1"/>
  <c r="AI118" i="48"/>
  <c r="AJ118" i="48" s="1"/>
  <c r="X118" i="48"/>
  <c r="AE118" i="48" s="1"/>
  <c r="V378" i="48"/>
  <c r="X7" i="48"/>
  <c r="AE7" i="48" s="1"/>
  <c r="X11" i="48"/>
  <c r="AE11" i="48" s="1"/>
  <c r="X15" i="48"/>
  <c r="AE15" i="48" s="1"/>
  <c r="AB18" i="48"/>
  <c r="X20" i="48"/>
  <c r="AE20" i="48" s="1"/>
  <c r="X26" i="48"/>
  <c r="AE26" i="48" s="1"/>
  <c r="AB28" i="48"/>
  <c r="AI28" i="48"/>
  <c r="AJ28" i="48" s="1"/>
  <c r="AL28" i="48" s="1"/>
  <c r="AB37" i="48"/>
  <c r="AB38" i="48"/>
  <c r="AI39" i="48"/>
  <c r="AJ39" i="48" s="1"/>
  <c r="X39" i="48"/>
  <c r="AE39" i="48" s="1"/>
  <c r="AB45" i="48"/>
  <c r="AI47" i="48"/>
  <c r="AJ47" i="48" s="1"/>
  <c r="X47" i="48"/>
  <c r="AE47" i="48" s="1"/>
  <c r="AJ51" i="48"/>
  <c r="AB53" i="48"/>
  <c r="AB54" i="48"/>
  <c r="AI55" i="48"/>
  <c r="AJ55" i="48" s="1"/>
  <c r="X55" i="48"/>
  <c r="AE55" i="48" s="1"/>
  <c r="X58" i="48"/>
  <c r="AE58" i="48" s="1"/>
  <c r="AI61" i="48"/>
  <c r="AJ61" i="48" s="1"/>
  <c r="X61" i="48"/>
  <c r="AE61" i="48" s="1"/>
  <c r="AD64" i="48"/>
  <c r="AI66" i="48"/>
  <c r="AJ66" i="48" s="1"/>
  <c r="AI68" i="48"/>
  <c r="AJ68" i="48" s="1"/>
  <c r="X68" i="48"/>
  <c r="AE68" i="48" s="1"/>
  <c r="AB68" i="48"/>
  <c r="X72" i="48"/>
  <c r="AE72" i="48" s="1"/>
  <c r="AI79" i="48"/>
  <c r="AJ79" i="48" s="1"/>
  <c r="AL79" i="48" s="1"/>
  <c r="AB79" i="48"/>
  <c r="AB101" i="48"/>
  <c r="AI101" i="48"/>
  <c r="AJ101" i="48" s="1"/>
  <c r="X101" i="48"/>
  <c r="AE101" i="48" s="1"/>
  <c r="AB110" i="48"/>
  <c r="AI112" i="48"/>
  <c r="AJ112" i="48" s="1"/>
  <c r="X112" i="48"/>
  <c r="AE112" i="48" s="1"/>
  <c r="AB129" i="48"/>
  <c r="AI129" i="48"/>
  <c r="AJ129" i="48" s="1"/>
  <c r="X129" i="48"/>
  <c r="AE129" i="48" s="1"/>
  <c r="AL141" i="48"/>
  <c r="AB145" i="48"/>
  <c r="AI145" i="48"/>
  <c r="AJ145" i="48" s="1"/>
  <c r="X145" i="48"/>
  <c r="AE145" i="48" s="1"/>
  <c r="X193" i="48"/>
  <c r="AE193" i="48" s="1"/>
  <c r="AI193" i="48"/>
  <c r="AJ193" i="48" s="1"/>
  <c r="X201" i="48"/>
  <c r="AE201" i="48" s="1"/>
  <c r="AI201" i="48"/>
  <c r="AJ7" i="48"/>
  <c r="AJ11" i="48"/>
  <c r="AJ15" i="48"/>
  <c r="AI18" i="48"/>
  <c r="AJ18" i="48" s="1"/>
  <c r="AL18" i="48" s="1"/>
  <c r="AB19" i="48"/>
  <c r="AB29" i="48"/>
  <c r="AD48" i="48"/>
  <c r="AI58" i="48"/>
  <c r="AJ58" i="48" s="1"/>
  <c r="AI65" i="48"/>
  <c r="AJ65" i="48" s="1"/>
  <c r="X65" i="48"/>
  <c r="AE65" i="48" s="1"/>
  <c r="AI67" i="48"/>
  <c r="AJ67" i="48" s="1"/>
  <c r="AB70" i="48"/>
  <c r="AI78" i="48"/>
  <c r="AJ78" i="48" s="1"/>
  <c r="AL78" i="48" s="1"/>
  <c r="X82" i="48"/>
  <c r="AE82" i="48" s="1"/>
  <c r="AL82" i="48" s="1"/>
  <c r="AB86" i="48"/>
  <c r="AI88" i="48"/>
  <c r="AJ88" i="48" s="1"/>
  <c r="X88" i="48"/>
  <c r="AE88" i="48" s="1"/>
  <c r="AI100" i="48"/>
  <c r="AJ100" i="48" s="1"/>
  <c r="X100" i="48"/>
  <c r="AE100" i="48" s="1"/>
  <c r="AB118" i="48"/>
  <c r="AI120" i="48"/>
  <c r="AJ120" i="48" s="1"/>
  <c r="X120" i="48"/>
  <c r="AE120" i="48" s="1"/>
  <c r="AI131" i="48"/>
  <c r="AJ131" i="48" s="1"/>
  <c r="X131" i="48"/>
  <c r="AE131" i="48" s="1"/>
  <c r="AB131" i="48"/>
  <c r="AB187" i="48"/>
  <c r="W24" i="48"/>
  <c r="AB25" i="48"/>
  <c r="AB33" i="48"/>
  <c r="AB41" i="48"/>
  <c r="AB49" i="48"/>
  <c r="AB57" i="48"/>
  <c r="AB65" i="48"/>
  <c r="AL74" i="48"/>
  <c r="AB75" i="48"/>
  <c r="X75" i="48"/>
  <c r="AE75" i="48" s="1"/>
  <c r="AI75" i="48"/>
  <c r="AJ75" i="48" s="1"/>
  <c r="AB76" i="48"/>
  <c r="AI96" i="48"/>
  <c r="AJ96" i="48" s="1"/>
  <c r="X96" i="48"/>
  <c r="AE96" i="48" s="1"/>
  <c r="AI108" i="48"/>
  <c r="AJ108" i="48" s="1"/>
  <c r="X108" i="48"/>
  <c r="AE108" i="48" s="1"/>
  <c r="AI110" i="48"/>
  <c r="AJ110" i="48" s="1"/>
  <c r="X110" i="48"/>
  <c r="AE110" i="48" s="1"/>
  <c r="X117" i="48"/>
  <c r="AE117" i="48" s="1"/>
  <c r="AI124" i="48"/>
  <c r="AJ124" i="48" s="1"/>
  <c r="AI126" i="48"/>
  <c r="X126" i="48"/>
  <c r="AE126" i="48" s="1"/>
  <c r="AI142" i="48"/>
  <c r="AJ142" i="48" s="1"/>
  <c r="X142" i="48"/>
  <c r="AE142" i="48" s="1"/>
  <c r="AB175" i="48"/>
  <c r="W81" i="48"/>
  <c r="AB82" i="48"/>
  <c r="AB83" i="48"/>
  <c r="AI83" i="48"/>
  <c r="AJ83" i="48" s="1"/>
  <c r="AL83" i="48" s="1"/>
  <c r="AB88" i="48"/>
  <c r="AI90" i="48"/>
  <c r="AJ90" i="48" s="1"/>
  <c r="X90" i="48"/>
  <c r="AE90" i="48" s="1"/>
  <c r="AB96" i="48"/>
  <c r="AI98" i="48"/>
  <c r="AJ98" i="48" s="1"/>
  <c r="X98" i="48"/>
  <c r="AE98" i="48" s="1"/>
  <c r="AB105" i="48"/>
  <c r="X106" i="48"/>
  <c r="AE106" i="48" s="1"/>
  <c r="AB112" i="48"/>
  <c r="AB113" i="48"/>
  <c r="AB120" i="48"/>
  <c r="AB124" i="48"/>
  <c r="AB126" i="48"/>
  <c r="AI130" i="48"/>
  <c r="AJ130" i="48" s="1"/>
  <c r="X130" i="48"/>
  <c r="AE130" i="48" s="1"/>
  <c r="X132" i="48"/>
  <c r="AE132" i="48" s="1"/>
  <c r="AD133" i="48"/>
  <c r="AF133" i="48"/>
  <c r="AH133" i="48" s="1"/>
  <c r="AI135" i="48"/>
  <c r="AJ135" i="48" s="1"/>
  <c r="AB142" i="48"/>
  <c r="AI148" i="48"/>
  <c r="AJ148" i="48" s="1"/>
  <c r="X148" i="48"/>
  <c r="AE148" i="48" s="1"/>
  <c r="AI167" i="48"/>
  <c r="AJ167" i="48" s="1"/>
  <c r="X167" i="48"/>
  <c r="AE167" i="48" s="1"/>
  <c r="AB167" i="48"/>
  <c r="AI181" i="48"/>
  <c r="AJ181" i="48" s="1"/>
  <c r="AI242" i="48"/>
  <c r="AJ242" i="48" s="1"/>
  <c r="X242" i="48"/>
  <c r="AE242" i="48" s="1"/>
  <c r="X123" i="48"/>
  <c r="AE123" i="48" s="1"/>
  <c r="AI134" i="48"/>
  <c r="AJ134" i="48" s="1"/>
  <c r="X134" i="48"/>
  <c r="AE134" i="48" s="1"/>
  <c r="AD137" i="48"/>
  <c r="AF137" i="48"/>
  <c r="AH137" i="48" s="1"/>
  <c r="AI139" i="48"/>
  <c r="AJ139" i="48" s="1"/>
  <c r="AI163" i="48"/>
  <c r="AJ163" i="48" s="1"/>
  <c r="X163" i="48"/>
  <c r="AE163" i="48" s="1"/>
  <c r="AN197" i="48"/>
  <c r="W73" i="48"/>
  <c r="AB74" i="48"/>
  <c r="AB100" i="48"/>
  <c r="AJ103" i="48"/>
  <c r="AB108" i="48"/>
  <c r="AB116" i="48"/>
  <c r="AI122" i="48"/>
  <c r="AJ122" i="48" s="1"/>
  <c r="AI127" i="48"/>
  <c r="AJ127" i="48" s="1"/>
  <c r="AB132" i="48"/>
  <c r="AB134" i="48"/>
  <c r="X137" i="48"/>
  <c r="AE137" i="48" s="1"/>
  <c r="AI137" i="48"/>
  <c r="AJ137" i="48" s="1"/>
  <c r="AI138" i="48"/>
  <c r="AJ138" i="48" s="1"/>
  <c r="X138" i="48"/>
  <c r="AE138" i="48" s="1"/>
  <c r="AI140" i="48"/>
  <c r="AJ140" i="48" s="1"/>
  <c r="AI143" i="48"/>
  <c r="AJ143" i="48" s="1"/>
  <c r="AB148" i="48"/>
  <c r="AB150" i="48"/>
  <c r="AI205" i="48"/>
  <c r="AJ205" i="48" s="1"/>
  <c r="AJ125" i="48"/>
  <c r="W155" i="48"/>
  <c r="AB155" i="48" s="1"/>
  <c r="AB158" i="48"/>
  <c r="X158" i="48"/>
  <c r="AE158" i="48" s="1"/>
  <c r="AI158" i="48"/>
  <c r="AJ158" i="48" s="1"/>
  <c r="AI159" i="48"/>
  <c r="AJ159" i="48" s="1"/>
  <c r="X159" i="48"/>
  <c r="AE159" i="48" s="1"/>
  <c r="AB163" i="48"/>
  <c r="AJ166" i="48"/>
  <c r="AI169" i="48"/>
  <c r="AB176" i="48"/>
  <c r="AI178" i="48"/>
  <c r="AJ178" i="48" s="1"/>
  <c r="AB178" i="48"/>
  <c r="AI184" i="48"/>
  <c r="AJ184" i="48" s="1"/>
  <c r="X184" i="48"/>
  <c r="AE184" i="48" s="1"/>
  <c r="AL189" i="48"/>
  <c r="AI199" i="48"/>
  <c r="AJ199" i="48" s="1"/>
  <c r="X199" i="48"/>
  <c r="AE199" i="48" s="1"/>
  <c r="AB199" i="48"/>
  <c r="AI203" i="48"/>
  <c r="X203" i="48"/>
  <c r="AE203" i="48" s="1"/>
  <c r="AI213" i="48"/>
  <c r="AJ213" i="48" s="1"/>
  <c r="X213" i="48"/>
  <c r="AE213" i="48" s="1"/>
  <c r="AI225" i="48"/>
  <c r="AJ225" i="48" s="1"/>
  <c r="X225" i="48"/>
  <c r="AE225" i="48" s="1"/>
  <c r="AB235" i="48"/>
  <c r="AD245" i="48"/>
  <c r="AF245" i="48"/>
  <c r="AH245" i="48" s="1"/>
  <c r="AJ126" i="48"/>
  <c r="AB153" i="48"/>
  <c r="X160" i="48"/>
  <c r="AE160" i="48" s="1"/>
  <c r="AI160" i="48"/>
  <c r="AJ160" i="48" s="1"/>
  <c r="AB169" i="48"/>
  <c r="AJ169" i="48"/>
  <c r="AL169" i="48" s="1"/>
  <c r="AI177" i="48"/>
  <c r="AJ177" i="48" s="1"/>
  <c r="AL177" i="48" s="1"/>
  <c r="X178" i="48"/>
  <c r="AE178" i="48" s="1"/>
  <c r="X185" i="48"/>
  <c r="AE185" i="48" s="1"/>
  <c r="AI191" i="48"/>
  <c r="AJ191" i="48" s="1"/>
  <c r="X191" i="48"/>
  <c r="AE191" i="48" s="1"/>
  <c r="AI195" i="48"/>
  <c r="AJ195" i="48" s="1"/>
  <c r="X195" i="48"/>
  <c r="AE195" i="48" s="1"/>
  <c r="AB201" i="48"/>
  <c r="AJ201" i="48"/>
  <c r="X202" i="48"/>
  <c r="AE202" i="48" s="1"/>
  <c r="AJ203" i="48"/>
  <c r="AB203" i="48"/>
  <c r="AB207" i="48"/>
  <c r="AI209" i="48"/>
  <c r="AJ209" i="48" s="1"/>
  <c r="X209" i="48"/>
  <c r="AE209" i="48" s="1"/>
  <c r="AI227" i="48"/>
  <c r="AJ227" i="48" s="1"/>
  <c r="X227" i="48"/>
  <c r="AE227" i="48" s="1"/>
  <c r="AI153" i="48"/>
  <c r="AJ153" i="48" s="1"/>
  <c r="AL153" i="48" s="1"/>
  <c r="AB159" i="48"/>
  <c r="X171" i="48"/>
  <c r="AE171" i="48" s="1"/>
  <c r="AB174" i="48"/>
  <c r="X174" i="48"/>
  <c r="AE174" i="48" s="1"/>
  <c r="AI174" i="48"/>
  <c r="AJ174" i="48" s="1"/>
  <c r="AI183" i="48"/>
  <c r="AJ183" i="48" s="1"/>
  <c r="X183" i="48"/>
  <c r="AE183" i="48" s="1"/>
  <c r="AB183" i="48"/>
  <c r="AI187" i="48"/>
  <c r="AJ187" i="48" s="1"/>
  <c r="X187" i="48"/>
  <c r="AE187" i="48" s="1"/>
  <c r="AB195" i="48"/>
  <c r="AI211" i="48"/>
  <c r="AJ211" i="48" s="1"/>
  <c r="X211" i="48"/>
  <c r="AE211" i="48" s="1"/>
  <c r="AB221" i="48"/>
  <c r="AI223" i="48"/>
  <c r="AJ223" i="48" s="1"/>
  <c r="X223" i="48"/>
  <c r="AE223" i="48" s="1"/>
  <c r="X228" i="48"/>
  <c r="AE228" i="48" s="1"/>
  <c r="AD264" i="48"/>
  <c r="W164" i="48"/>
  <c r="W180" i="48"/>
  <c r="AB181" i="48"/>
  <c r="W196" i="48"/>
  <c r="AB197" i="48"/>
  <c r="AB198" i="48"/>
  <c r="AB209" i="48"/>
  <c r="AB213" i="48"/>
  <c r="AI215" i="48"/>
  <c r="AJ215" i="48" s="1"/>
  <c r="X215" i="48"/>
  <c r="AE215" i="48" s="1"/>
  <c r="AI219" i="48"/>
  <c r="AJ219" i="48" s="1"/>
  <c r="X219" i="48"/>
  <c r="AE219" i="48" s="1"/>
  <c r="AB227" i="48"/>
  <c r="AB233" i="48"/>
  <c r="X250" i="48"/>
  <c r="AE250" i="48" s="1"/>
  <c r="AI269" i="48"/>
  <c r="AJ269" i="48" s="1"/>
  <c r="X269" i="48"/>
  <c r="AE269" i="48" s="1"/>
  <c r="AB177" i="48"/>
  <c r="AB193" i="48"/>
  <c r="AI198" i="48"/>
  <c r="AJ198" i="48" s="1"/>
  <c r="AL198" i="48" s="1"/>
  <c r="AB225" i="48"/>
  <c r="AI229" i="48"/>
  <c r="AJ229" i="48" s="1"/>
  <c r="X229" i="48"/>
  <c r="AE229" i="48" s="1"/>
  <c r="AI236" i="48"/>
  <c r="AJ236" i="48" s="1"/>
  <c r="X240" i="48"/>
  <c r="AE240" i="48" s="1"/>
  <c r="AB240" i="48"/>
  <c r="AD241" i="48"/>
  <c r="AF241" i="48"/>
  <c r="AH241" i="48" s="1"/>
  <c r="W156" i="48"/>
  <c r="AB157" i="48"/>
  <c r="W172" i="48"/>
  <c r="AB173" i="48"/>
  <c r="W188" i="48"/>
  <c r="AB189" i="48"/>
  <c r="W204" i="48"/>
  <c r="AI212" i="48"/>
  <c r="AJ212" i="48" s="1"/>
  <c r="AL212" i="48" s="1"/>
  <c r="AD219" i="48"/>
  <c r="AI221" i="48"/>
  <c r="AJ221" i="48" s="1"/>
  <c r="X221" i="48"/>
  <c r="AE221" i="48" s="1"/>
  <c r="AB229" i="48"/>
  <c r="AI231" i="48"/>
  <c r="AJ231" i="48" s="1"/>
  <c r="X231" i="48"/>
  <c r="AE231" i="48" s="1"/>
  <c r="AI233" i="48"/>
  <c r="AJ233" i="48" s="1"/>
  <c r="X233" i="48"/>
  <c r="AE233" i="48" s="1"/>
  <c r="AI235" i="48"/>
  <c r="AJ235" i="48" s="1"/>
  <c r="X235" i="48"/>
  <c r="AE235" i="48" s="1"/>
  <c r="AI261" i="48"/>
  <c r="AJ261" i="48" s="1"/>
  <c r="X261" i="48"/>
  <c r="AE261" i="48" s="1"/>
  <c r="AB261" i="48"/>
  <c r="AI267" i="48"/>
  <c r="AJ267" i="48" s="1"/>
  <c r="AB215" i="48"/>
  <c r="AB223" i="48"/>
  <c r="AB231" i="48"/>
  <c r="AI245" i="48"/>
  <c r="AJ245" i="48" s="1"/>
  <c r="X245" i="48"/>
  <c r="AE245" i="48" s="1"/>
  <c r="AB256" i="48"/>
  <c r="X256" i="48"/>
  <c r="AE256" i="48" s="1"/>
  <c r="AI256" i="48"/>
  <c r="AJ256" i="48" s="1"/>
  <c r="AB268" i="48"/>
  <c r="AI273" i="48"/>
  <c r="AJ273" i="48" s="1"/>
  <c r="X273" i="48"/>
  <c r="AE273" i="48" s="1"/>
  <c r="AI285" i="48"/>
  <c r="AJ285" i="48" s="1"/>
  <c r="X285" i="48"/>
  <c r="AE285" i="48" s="1"/>
  <c r="X293" i="48"/>
  <c r="AE293" i="48" s="1"/>
  <c r="AB293" i="48"/>
  <c r="AI293" i="48"/>
  <c r="AJ293" i="48" s="1"/>
  <c r="AB323" i="48"/>
  <c r="AI241" i="48"/>
  <c r="AJ241" i="48" s="1"/>
  <c r="X241" i="48"/>
  <c r="AE241" i="48" s="1"/>
  <c r="AI244" i="48"/>
  <c r="AJ244" i="48" s="1"/>
  <c r="X244" i="48"/>
  <c r="AE244" i="48" s="1"/>
  <c r="AB244" i="48"/>
  <c r="AF260" i="48"/>
  <c r="AH260" i="48" s="1"/>
  <c r="AD260" i="48"/>
  <c r="AI264" i="48"/>
  <c r="AJ264" i="48" s="1"/>
  <c r="AB269" i="48"/>
  <c r="AI271" i="48"/>
  <c r="AJ271" i="48" s="1"/>
  <c r="AL271" i="48" s="1"/>
  <c r="AI280" i="48"/>
  <c r="AJ280" i="48" s="1"/>
  <c r="AI294" i="48"/>
  <c r="AJ294" i="48" s="1"/>
  <c r="X294" i="48"/>
  <c r="AE294" i="48" s="1"/>
  <c r="AB294" i="48"/>
  <c r="AB252" i="48"/>
  <c r="AB265" i="48"/>
  <c r="AI266" i="48"/>
  <c r="AJ266" i="48" s="1"/>
  <c r="X266" i="48"/>
  <c r="AE266" i="48" s="1"/>
  <c r="AI268" i="48"/>
  <c r="AJ268" i="48" s="1"/>
  <c r="AL268" i="48" s="1"/>
  <c r="AF273" i="48"/>
  <c r="AH273" i="48" s="1"/>
  <c r="AD273" i="48"/>
  <c r="AI277" i="48"/>
  <c r="AJ277" i="48" s="1"/>
  <c r="X277" i="48"/>
  <c r="AE277" i="48" s="1"/>
  <c r="AB277" i="48"/>
  <c r="AI281" i="48"/>
  <c r="AJ281" i="48" s="1"/>
  <c r="X281" i="48"/>
  <c r="AE281" i="48" s="1"/>
  <c r="AB246" i="48"/>
  <c r="AI251" i="48"/>
  <c r="AJ251" i="48" s="1"/>
  <c r="X251" i="48"/>
  <c r="AE251" i="48" s="1"/>
  <c r="W257" i="48"/>
  <c r="AI265" i="48"/>
  <c r="AJ265" i="48" s="1"/>
  <c r="X265" i="48"/>
  <c r="AE265" i="48" s="1"/>
  <c r="AB270" i="48"/>
  <c r="AI272" i="48"/>
  <c r="AJ272" i="48" s="1"/>
  <c r="AI275" i="48"/>
  <c r="AJ275" i="48" s="1"/>
  <c r="AL275" i="48" s="1"/>
  <c r="AI283" i="48"/>
  <c r="AJ283" i="48" s="1"/>
  <c r="X283" i="48"/>
  <c r="AE283" i="48" s="1"/>
  <c r="AI310" i="48"/>
  <c r="AJ310" i="48" s="1"/>
  <c r="AB310" i="48"/>
  <c r="W237" i="48"/>
  <c r="AB242" i="48"/>
  <c r="AJ243" i="48"/>
  <c r="AL243" i="48" s="1"/>
  <c r="AB251" i="48"/>
  <c r="AI253" i="48"/>
  <c r="AJ253" i="48" s="1"/>
  <c r="X253" i="48"/>
  <c r="AE253" i="48" s="1"/>
  <c r="W262" i="48"/>
  <c r="AB281" i="48"/>
  <c r="AB283" i="48"/>
  <c r="AB306" i="48"/>
  <c r="AB255" i="48"/>
  <c r="AI260" i="48"/>
  <c r="AJ260" i="48" s="1"/>
  <c r="AB271" i="48"/>
  <c r="AI276" i="48"/>
  <c r="AJ276" i="48" s="1"/>
  <c r="AL276" i="48" s="1"/>
  <c r="X298" i="48"/>
  <c r="AE298" i="48" s="1"/>
  <c r="AI303" i="48"/>
  <c r="AJ303" i="48" s="1"/>
  <c r="AB303" i="48"/>
  <c r="X303" i="48"/>
  <c r="AE303" i="48" s="1"/>
  <c r="AI304" i="48"/>
  <c r="AJ304" i="48" s="1"/>
  <c r="AI318" i="48"/>
  <c r="X318" i="48"/>
  <c r="AE318" i="48" s="1"/>
  <c r="AI333" i="48"/>
  <c r="AJ333" i="48" s="1"/>
  <c r="X333" i="48"/>
  <c r="AE333" i="48" s="1"/>
  <c r="W278" i="48"/>
  <c r="AB285" i="48"/>
  <c r="AI287" i="48"/>
  <c r="AJ287" i="48" s="1"/>
  <c r="X287" i="48"/>
  <c r="AE287" i="48" s="1"/>
  <c r="AI300" i="48"/>
  <c r="AJ300" i="48" s="1"/>
  <c r="X300" i="48"/>
  <c r="AE300" i="48" s="1"/>
  <c r="X325" i="48"/>
  <c r="AE325" i="48" s="1"/>
  <c r="AI325" i="48"/>
  <c r="AJ325" i="48" s="1"/>
  <c r="W258" i="48"/>
  <c r="AB259" i="48"/>
  <c r="W274" i="48"/>
  <c r="AB275" i="48"/>
  <c r="AB287" i="48"/>
  <c r="X297" i="48"/>
  <c r="AE297" i="48" s="1"/>
  <c r="AI321" i="48"/>
  <c r="AJ321" i="48" s="1"/>
  <c r="AB321" i="48"/>
  <c r="AB326" i="48"/>
  <c r="AI330" i="48"/>
  <c r="AJ330" i="48" s="1"/>
  <c r="X330" i="48"/>
  <c r="AE330" i="48" s="1"/>
  <c r="AB330" i="48"/>
  <c r="AJ289" i="48"/>
  <c r="W291" i="48"/>
  <c r="AB292" i="48"/>
  <c r="AI317" i="48"/>
  <c r="AJ317" i="48" s="1"/>
  <c r="X317" i="48"/>
  <c r="AE317" i="48" s="1"/>
  <c r="AI319" i="48"/>
  <c r="AJ319" i="48" s="1"/>
  <c r="AL319" i="48" s="1"/>
  <c r="AB319" i="48"/>
  <c r="AI320" i="48"/>
  <c r="AJ320" i="48" s="1"/>
  <c r="X320" i="48"/>
  <c r="AE320" i="48" s="1"/>
  <c r="AI331" i="48"/>
  <c r="AJ331" i="48" s="1"/>
  <c r="X331" i="48"/>
  <c r="AE331" i="48" s="1"/>
  <c r="AI335" i="48"/>
  <c r="AJ335" i="48" s="1"/>
  <c r="X335" i="48"/>
  <c r="AE335" i="48" s="1"/>
  <c r="AJ297" i="48"/>
  <c r="W299" i="48"/>
  <c r="AB299" i="48" s="1"/>
  <c r="AB307" i="48"/>
  <c r="AF317" i="48"/>
  <c r="AH317" i="48" s="1"/>
  <c r="AD317" i="48"/>
  <c r="AB318" i="48"/>
  <c r="AJ318" i="48"/>
  <c r="AB320" i="48"/>
  <c r="AI322" i="48"/>
  <c r="AJ322" i="48" s="1"/>
  <c r="X322" i="48"/>
  <c r="AE322" i="48" s="1"/>
  <c r="AD346" i="48"/>
  <c r="AB300" i="48"/>
  <c r="AB304" i="48"/>
  <c r="AI306" i="48"/>
  <c r="AJ306" i="48" s="1"/>
  <c r="X306" i="48"/>
  <c r="AE306" i="48" s="1"/>
  <c r="AB325" i="48"/>
  <c r="AI313" i="48"/>
  <c r="AJ313" i="48" s="1"/>
  <c r="AI327" i="48"/>
  <c r="AJ327" i="48" s="1"/>
  <c r="X327" i="48"/>
  <c r="AE327" i="48" s="1"/>
  <c r="X332" i="48"/>
  <c r="AE332" i="48" s="1"/>
  <c r="AI341" i="48"/>
  <c r="AJ341" i="48" s="1"/>
  <c r="AB341" i="48"/>
  <c r="X341" i="48"/>
  <c r="AE341" i="48" s="1"/>
  <c r="X342" i="48"/>
  <c r="AE342" i="48" s="1"/>
  <c r="AB342" i="48"/>
  <c r="W311" i="48"/>
  <c r="AB311" i="48" s="1"/>
  <c r="AB331" i="48"/>
  <c r="AB333" i="48"/>
  <c r="AB335" i="48"/>
  <c r="X337" i="48"/>
  <c r="AE337" i="48" s="1"/>
  <c r="W339" i="48"/>
  <c r="AB339" i="48" s="1"/>
  <c r="W347" i="48"/>
  <c r="AB347" i="48" s="1"/>
  <c r="X348" i="48"/>
  <c r="AE348" i="48" s="1"/>
  <c r="AI348" i="48"/>
  <c r="AJ348" i="48" s="1"/>
  <c r="AI346" i="48"/>
  <c r="AJ346" i="48" s="1"/>
  <c r="X346" i="48"/>
  <c r="AE346" i="48" s="1"/>
  <c r="W343" i="48"/>
  <c r="AI345" i="48"/>
  <c r="AJ345" i="48" s="1"/>
  <c r="X345" i="48"/>
  <c r="AE345" i="48" s="1"/>
  <c r="AB345" i="48"/>
  <c r="AL25" i="48" l="1"/>
  <c r="AF55" i="48"/>
  <c r="AH55" i="48" s="1"/>
  <c r="AL20" i="48"/>
  <c r="AN20" i="48" s="1"/>
  <c r="AF322" i="48"/>
  <c r="AH322" i="48" s="1"/>
  <c r="AF332" i="48"/>
  <c r="AH332" i="48" s="1"/>
  <c r="AF202" i="48"/>
  <c r="AH202" i="48" s="1"/>
  <c r="AF253" i="48"/>
  <c r="AH253" i="48" s="1"/>
  <c r="AF115" i="48"/>
  <c r="AH115" i="48" s="1"/>
  <c r="AF90" i="48"/>
  <c r="AH90" i="48" s="1"/>
  <c r="AL215" i="48"/>
  <c r="AM215" i="48" s="1"/>
  <c r="AL133" i="48"/>
  <c r="AD239" i="48"/>
  <c r="AF208" i="48"/>
  <c r="AH208" i="48" s="1"/>
  <c r="AD208" i="48"/>
  <c r="AD218" i="48"/>
  <c r="AF218" i="48"/>
  <c r="AH218" i="48" s="1"/>
  <c r="X308" i="48"/>
  <c r="AE308" i="48" s="1"/>
  <c r="AI248" i="48"/>
  <c r="AJ248" i="48" s="1"/>
  <c r="AL219" i="48"/>
  <c r="AD184" i="48"/>
  <c r="X121" i="48"/>
  <c r="AE121" i="48" s="1"/>
  <c r="X139" i="48"/>
  <c r="AE139" i="48" s="1"/>
  <c r="AL139" i="48" s="1"/>
  <c r="AN139" i="48" s="1"/>
  <c r="AD121" i="48"/>
  <c r="X135" i="48"/>
  <c r="AE135" i="48" s="1"/>
  <c r="AD125" i="48"/>
  <c r="X154" i="48"/>
  <c r="AE154" i="48" s="1"/>
  <c r="AF139" i="48"/>
  <c r="AH139" i="48" s="1"/>
  <c r="AB85" i="48"/>
  <c r="AD85" i="48" s="1"/>
  <c r="AI179" i="48"/>
  <c r="AJ179" i="48" s="1"/>
  <c r="AL179" i="48" s="1"/>
  <c r="AL49" i="48"/>
  <c r="AM49" i="48" s="1"/>
  <c r="AI208" i="48"/>
  <c r="AJ208" i="48" s="1"/>
  <c r="AL305" i="48"/>
  <c r="AN305" i="48" s="1"/>
  <c r="AO305" i="48" s="1"/>
  <c r="AB308" i="48"/>
  <c r="AF308" i="48" s="1"/>
  <c r="AH308" i="48" s="1"/>
  <c r="AI298" i="48"/>
  <c r="AJ298" i="48" s="1"/>
  <c r="AL298" i="48" s="1"/>
  <c r="AB250" i="48"/>
  <c r="AD276" i="48"/>
  <c r="AB205" i="48"/>
  <c r="AF205" i="48" s="1"/>
  <c r="AH205" i="48" s="1"/>
  <c r="AD91" i="48"/>
  <c r="X175" i="48"/>
  <c r="AE175" i="48" s="1"/>
  <c r="AI71" i="48"/>
  <c r="AJ71" i="48" s="1"/>
  <c r="AD71" i="48"/>
  <c r="AI10" i="48"/>
  <c r="AJ10" i="48" s="1"/>
  <c r="AL10" i="48" s="1"/>
  <c r="AI218" i="48"/>
  <c r="AJ218" i="48" s="1"/>
  <c r="X224" i="48"/>
  <c r="AE224" i="48" s="1"/>
  <c r="AB140" i="48"/>
  <c r="AD140" i="48" s="1"/>
  <c r="X248" i="48"/>
  <c r="AE248" i="48" s="1"/>
  <c r="AL248" i="48" s="1"/>
  <c r="AN248" i="48" s="1"/>
  <c r="AB226" i="48"/>
  <c r="AB179" i="48"/>
  <c r="AI121" i="48"/>
  <c r="AJ121" i="48" s="1"/>
  <c r="AL121" i="48" s="1"/>
  <c r="AL103" i="48"/>
  <c r="AM103" i="48" s="1"/>
  <c r="AI154" i="48"/>
  <c r="AJ154" i="48" s="1"/>
  <c r="X85" i="48"/>
  <c r="AE85" i="48" s="1"/>
  <c r="AD61" i="48"/>
  <c r="X71" i="48"/>
  <c r="AE71" i="48" s="1"/>
  <c r="AL53" i="48"/>
  <c r="X27" i="48"/>
  <c r="AE27" i="48" s="1"/>
  <c r="X208" i="48"/>
  <c r="AE208" i="48" s="1"/>
  <c r="AI312" i="48"/>
  <c r="AJ312" i="48" s="1"/>
  <c r="AI222" i="48"/>
  <c r="AJ222" i="48" s="1"/>
  <c r="X95" i="48"/>
  <c r="AE95" i="48" s="1"/>
  <c r="AL95" i="48" s="1"/>
  <c r="AI228" i="48"/>
  <c r="AJ228" i="48" s="1"/>
  <c r="AL228" i="48" s="1"/>
  <c r="X206" i="48"/>
  <c r="AE206" i="48" s="1"/>
  <c r="AL206" i="48" s="1"/>
  <c r="X190" i="48"/>
  <c r="AE190" i="48" s="1"/>
  <c r="AL190" i="48" s="1"/>
  <c r="AB186" i="48"/>
  <c r="AB46" i="48"/>
  <c r="AD46" i="48" s="1"/>
  <c r="AI214" i="48"/>
  <c r="AJ214" i="48" s="1"/>
  <c r="AL214" i="48" s="1"/>
  <c r="X312" i="48"/>
  <c r="AE312" i="48" s="1"/>
  <c r="AL115" i="48"/>
  <c r="AM115" i="48" s="1"/>
  <c r="X314" i="48"/>
  <c r="AE314" i="48" s="1"/>
  <c r="AI315" i="48"/>
  <c r="AJ315" i="48" s="1"/>
  <c r="AL315" i="48" s="1"/>
  <c r="AM315" i="48" s="1"/>
  <c r="AB296" i="48"/>
  <c r="AF296" i="48" s="1"/>
  <c r="AH296" i="48" s="1"/>
  <c r="AI296" i="48"/>
  <c r="AJ296" i="48" s="1"/>
  <c r="AL296" i="48" s="1"/>
  <c r="AM296" i="48" s="1"/>
  <c r="AD216" i="48"/>
  <c r="AI176" i="48"/>
  <c r="AJ176" i="48" s="1"/>
  <c r="AL176" i="48" s="1"/>
  <c r="AM176" i="48" s="1"/>
  <c r="AB166" i="48"/>
  <c r="AD166" i="48" s="1"/>
  <c r="AB84" i="48"/>
  <c r="AF84" i="48" s="1"/>
  <c r="AH84" i="48" s="1"/>
  <c r="X161" i="48"/>
  <c r="AE161" i="48" s="1"/>
  <c r="AF191" i="48"/>
  <c r="AH191" i="48" s="1"/>
  <c r="AF127" i="48"/>
  <c r="AH127" i="48" s="1"/>
  <c r="AD103" i="48"/>
  <c r="X67" i="48"/>
  <c r="AE67" i="48" s="1"/>
  <c r="AF56" i="48"/>
  <c r="AH56" i="48" s="1"/>
  <c r="X84" i="48"/>
  <c r="AE84" i="48" s="1"/>
  <c r="AL84" i="48" s="1"/>
  <c r="X17" i="48"/>
  <c r="AE17" i="48" s="1"/>
  <c r="AB16" i="48"/>
  <c r="AF16" i="48" s="1"/>
  <c r="AH16" i="48" s="1"/>
  <c r="AI332" i="48"/>
  <c r="AJ332" i="48" s="1"/>
  <c r="AL332" i="48" s="1"/>
  <c r="AL313" i="48"/>
  <c r="AN313" i="48" s="1"/>
  <c r="AL306" i="48"/>
  <c r="AN306" i="48" s="1"/>
  <c r="AI344" i="48"/>
  <c r="AJ344" i="48" s="1"/>
  <c r="AL344" i="48" s="1"/>
  <c r="X302" i="48"/>
  <c r="AE302" i="48" s="1"/>
  <c r="AL302" i="48" s="1"/>
  <c r="AM302" i="48" s="1"/>
  <c r="X289" i="48"/>
  <c r="AE289" i="48" s="1"/>
  <c r="AB236" i="48"/>
  <c r="AF236" i="48" s="1"/>
  <c r="AH236" i="48" s="1"/>
  <c r="X217" i="48"/>
  <c r="AE217" i="48" s="1"/>
  <c r="AB206" i="48"/>
  <c r="AF206" i="48" s="1"/>
  <c r="AH206" i="48" s="1"/>
  <c r="AI202" i="48"/>
  <c r="AJ202" i="48" s="1"/>
  <c r="AL202" i="48" s="1"/>
  <c r="AB168" i="48"/>
  <c r="AI168" i="48"/>
  <c r="AJ168" i="48" s="1"/>
  <c r="AL168" i="48" s="1"/>
  <c r="AN168" i="48" s="1"/>
  <c r="X186" i="48"/>
  <c r="AE186" i="48" s="1"/>
  <c r="AL186" i="48" s="1"/>
  <c r="AB104" i="48"/>
  <c r="AD104" i="48" s="1"/>
  <c r="AI77" i="48"/>
  <c r="AJ77" i="48" s="1"/>
  <c r="AL77" i="48" s="1"/>
  <c r="AN77" i="48" s="1"/>
  <c r="AB136" i="48"/>
  <c r="AD136" i="48" s="1"/>
  <c r="AB23" i="48"/>
  <c r="AF23" i="48" s="1"/>
  <c r="AH23" i="48" s="1"/>
  <c r="X6" i="48"/>
  <c r="AE6" i="48" s="1"/>
  <c r="AI33" i="48"/>
  <c r="AJ33" i="48" s="1"/>
  <c r="AL33" i="48" s="1"/>
  <c r="AB302" i="48"/>
  <c r="AF302" i="48" s="1"/>
  <c r="AH302" i="48" s="1"/>
  <c r="AL309" i="48"/>
  <c r="AM309" i="48" s="1"/>
  <c r="AL292" i="48"/>
  <c r="AM292" i="48" s="1"/>
  <c r="AB106" i="48"/>
  <c r="AB60" i="48"/>
  <c r="AD60" i="48" s="1"/>
  <c r="AL157" i="48"/>
  <c r="AF224" i="48"/>
  <c r="AH224" i="48" s="1"/>
  <c r="AD224" i="48"/>
  <c r="X326" i="48"/>
  <c r="AE326" i="48" s="1"/>
  <c r="AB295" i="48"/>
  <c r="AD295" i="48" s="1"/>
  <c r="X162" i="48"/>
  <c r="AE162" i="48" s="1"/>
  <c r="AL162" i="48" s="1"/>
  <c r="AB190" i="48"/>
  <c r="AD190" i="48" s="1"/>
  <c r="AD212" i="48"/>
  <c r="AI69" i="48"/>
  <c r="AJ69" i="48" s="1"/>
  <c r="AB72" i="48"/>
  <c r="AI34" i="48"/>
  <c r="AJ34" i="48" s="1"/>
  <c r="AI92" i="48"/>
  <c r="AJ92" i="48" s="1"/>
  <c r="AL92" i="48" s="1"/>
  <c r="AM92" i="48" s="1"/>
  <c r="AI31" i="48"/>
  <c r="AJ31" i="48" s="1"/>
  <c r="AL31" i="48" s="1"/>
  <c r="AI6" i="48"/>
  <c r="AJ6" i="48" s="1"/>
  <c r="AI27" i="48"/>
  <c r="AJ27" i="48" s="1"/>
  <c r="AI224" i="48"/>
  <c r="AJ224" i="48" s="1"/>
  <c r="AL224" i="48" s="1"/>
  <c r="AN224" i="48" s="1"/>
  <c r="AB36" i="48"/>
  <c r="X338" i="48"/>
  <c r="AE338" i="48" s="1"/>
  <c r="AD334" i="48"/>
  <c r="AD302" i="48"/>
  <c r="X290" i="48"/>
  <c r="AE290" i="48" s="1"/>
  <c r="AL260" i="48"/>
  <c r="AN260" i="48" s="1"/>
  <c r="AO260" i="48" s="1"/>
  <c r="AD297" i="48"/>
  <c r="AI249" i="48"/>
  <c r="AJ249" i="48" s="1"/>
  <c r="X280" i="48"/>
  <c r="AE280" i="48" s="1"/>
  <c r="AI282" i="48"/>
  <c r="AJ282" i="48" s="1"/>
  <c r="AI216" i="48"/>
  <c r="AJ216" i="48" s="1"/>
  <c r="AB182" i="48"/>
  <c r="AF182" i="48" s="1"/>
  <c r="AH182" i="48" s="1"/>
  <c r="AI194" i="48"/>
  <c r="AJ194" i="48" s="1"/>
  <c r="AL194" i="48" s="1"/>
  <c r="AN194" i="48" s="1"/>
  <c r="AB161" i="48"/>
  <c r="AD161" i="48" s="1"/>
  <c r="X152" i="48"/>
  <c r="AE152" i="48" s="1"/>
  <c r="AL152" i="48" s="1"/>
  <c r="AB162" i="48"/>
  <c r="AF162" i="48" s="1"/>
  <c r="AH162" i="48" s="1"/>
  <c r="X207" i="48"/>
  <c r="AE207" i="48" s="1"/>
  <c r="X165" i="48"/>
  <c r="AE165" i="48" s="1"/>
  <c r="AI150" i="48"/>
  <c r="AJ150" i="48" s="1"/>
  <c r="AL150" i="48" s="1"/>
  <c r="AN150" i="48" s="1"/>
  <c r="AB128" i="48"/>
  <c r="AD128" i="48" s="1"/>
  <c r="AB78" i="48"/>
  <c r="AD78" i="48" s="1"/>
  <c r="AI117" i="48"/>
  <c r="AJ117" i="48" s="1"/>
  <c r="AL117" i="48" s="1"/>
  <c r="AM117" i="48" s="1"/>
  <c r="AL108" i="48"/>
  <c r="AM108" i="48" s="1"/>
  <c r="AL96" i="48"/>
  <c r="AN96" i="48" s="1"/>
  <c r="AD95" i="48"/>
  <c r="AI50" i="48"/>
  <c r="AJ50" i="48" s="1"/>
  <c r="AF138" i="48"/>
  <c r="AH138" i="48" s="1"/>
  <c r="AL112" i="48"/>
  <c r="AN112" i="48" s="1"/>
  <c r="AI60" i="48"/>
  <c r="AJ60" i="48" s="1"/>
  <c r="AL60" i="48" s="1"/>
  <c r="X42" i="48"/>
  <c r="AE42" i="48" s="1"/>
  <c r="X12" i="48"/>
  <c r="AE12" i="48" s="1"/>
  <c r="AL12" i="48" s="1"/>
  <c r="X30" i="48"/>
  <c r="AE30" i="48" s="1"/>
  <c r="AD34" i="48"/>
  <c r="AB20" i="48"/>
  <c r="AB143" i="48"/>
  <c r="AD143" i="48" s="1"/>
  <c r="X36" i="48"/>
  <c r="AE36" i="48" s="1"/>
  <c r="AL36" i="48" s="1"/>
  <c r="X254" i="48"/>
  <c r="AE254" i="48" s="1"/>
  <c r="AL254" i="48" s="1"/>
  <c r="AL323" i="48"/>
  <c r="AN323" i="48" s="1"/>
  <c r="AL272" i="48"/>
  <c r="AM272" i="48" s="1"/>
  <c r="X252" i="48"/>
  <c r="AE252" i="48" s="1"/>
  <c r="AB194" i="48"/>
  <c r="AD348" i="48"/>
  <c r="AD301" i="48"/>
  <c r="X295" i="48"/>
  <c r="AE295" i="48" s="1"/>
  <c r="AL295" i="48" s="1"/>
  <c r="AN295" i="48" s="1"/>
  <c r="AB254" i="48"/>
  <c r="X264" i="48"/>
  <c r="AE264" i="48" s="1"/>
  <c r="AL264" i="48" s="1"/>
  <c r="AB290" i="48"/>
  <c r="AD290" i="48" s="1"/>
  <c r="X216" i="48"/>
  <c r="AE216" i="48" s="1"/>
  <c r="AD249" i="48"/>
  <c r="AI165" i="48"/>
  <c r="AJ165" i="48" s="1"/>
  <c r="X136" i="48"/>
  <c r="AE136" i="48" s="1"/>
  <c r="X146" i="48"/>
  <c r="AE146" i="48" s="1"/>
  <c r="X114" i="48"/>
  <c r="AE114" i="48" s="1"/>
  <c r="AI63" i="48"/>
  <c r="AJ63" i="48" s="1"/>
  <c r="X34" i="48"/>
  <c r="AE34" i="48" s="1"/>
  <c r="AI128" i="48"/>
  <c r="AJ128" i="48" s="1"/>
  <c r="AL128" i="48" s="1"/>
  <c r="AD42" i="48"/>
  <c r="AI30" i="48"/>
  <c r="AJ30" i="48" s="1"/>
  <c r="AF11" i="48"/>
  <c r="AH11" i="48" s="1"/>
  <c r="AL173" i="48"/>
  <c r="AM173" i="48" s="1"/>
  <c r="AI48" i="48"/>
  <c r="AJ48" i="48" s="1"/>
  <c r="X48" i="48"/>
  <c r="AE48" i="48" s="1"/>
  <c r="AF222" i="48"/>
  <c r="AH222" i="48" s="1"/>
  <c r="AD222" i="48"/>
  <c r="AF146" i="48"/>
  <c r="AH146" i="48" s="1"/>
  <c r="AD146" i="48"/>
  <c r="AF69" i="48"/>
  <c r="AH69" i="48" s="1"/>
  <c r="AD69" i="48"/>
  <c r="AL240" i="48"/>
  <c r="AN240" i="48" s="1"/>
  <c r="AI151" i="48"/>
  <c r="AJ151" i="48" s="1"/>
  <c r="AL151" i="48" s="1"/>
  <c r="AI144" i="48"/>
  <c r="AJ144" i="48" s="1"/>
  <c r="AL144" i="48" s="1"/>
  <c r="AB214" i="48"/>
  <c r="AB17" i="48"/>
  <c r="AL246" i="48"/>
  <c r="AM246" i="48" s="1"/>
  <c r="AB122" i="48"/>
  <c r="AD122" i="48" s="1"/>
  <c r="AL337" i="48"/>
  <c r="AD338" i="48"/>
  <c r="AI338" i="48"/>
  <c r="AJ338" i="48" s="1"/>
  <c r="AI314" i="48"/>
  <c r="AJ314" i="48" s="1"/>
  <c r="AL314" i="48" s="1"/>
  <c r="AD324" i="48"/>
  <c r="AL239" i="48"/>
  <c r="AM239" i="48" s="1"/>
  <c r="AB267" i="48"/>
  <c r="AF267" i="48" s="1"/>
  <c r="AH267" i="48" s="1"/>
  <c r="AB263" i="48"/>
  <c r="AD263" i="48" s="1"/>
  <c r="X282" i="48"/>
  <c r="AE282" i="48" s="1"/>
  <c r="AL218" i="48"/>
  <c r="AM218" i="48" s="1"/>
  <c r="AB217" i="48"/>
  <c r="AF217" i="48" s="1"/>
  <c r="AH217" i="48" s="1"/>
  <c r="AI182" i="48"/>
  <c r="AJ182" i="48" s="1"/>
  <c r="AL182" i="48" s="1"/>
  <c r="AM182" i="48" s="1"/>
  <c r="AL191" i="48"/>
  <c r="AL125" i="48"/>
  <c r="AN125" i="48" s="1"/>
  <c r="AO125" i="48" s="1"/>
  <c r="X166" i="48"/>
  <c r="AE166" i="48" s="1"/>
  <c r="AL166" i="48" s="1"/>
  <c r="AB151" i="48"/>
  <c r="AF151" i="48" s="1"/>
  <c r="AH151" i="48" s="1"/>
  <c r="X127" i="48"/>
  <c r="AE127" i="48" s="1"/>
  <c r="AB92" i="48"/>
  <c r="AF92" i="48" s="1"/>
  <c r="AH92" i="48" s="1"/>
  <c r="AB144" i="48"/>
  <c r="AF144" i="48" s="1"/>
  <c r="AH144" i="48" s="1"/>
  <c r="AI146" i="48"/>
  <c r="AJ146" i="48" s="1"/>
  <c r="X69" i="48"/>
  <c r="AE69" i="48" s="1"/>
  <c r="AB63" i="48"/>
  <c r="AD63" i="48" s="1"/>
  <c r="AB77" i="48"/>
  <c r="AD77" i="48" s="1"/>
  <c r="AL116" i="48"/>
  <c r="AM116" i="48" s="1"/>
  <c r="AL45" i="48"/>
  <c r="AN45" i="48" s="1"/>
  <c r="AB12" i="48"/>
  <c r="AF12" i="48" s="1"/>
  <c r="AH12" i="48" s="1"/>
  <c r="AB10" i="48"/>
  <c r="AF10" i="48" s="1"/>
  <c r="AH10" i="48" s="1"/>
  <c r="X222" i="48"/>
  <c r="AE222" i="48" s="1"/>
  <c r="AB114" i="48"/>
  <c r="AD114" i="48" s="1"/>
  <c r="AI46" i="48"/>
  <c r="AJ46" i="48" s="1"/>
  <c r="AL46" i="48" s="1"/>
  <c r="AB344" i="48"/>
  <c r="AF344" i="48" s="1"/>
  <c r="AH344" i="48" s="1"/>
  <c r="X334" i="48"/>
  <c r="AE334" i="48" s="1"/>
  <c r="AF313" i="48"/>
  <c r="AH313" i="48" s="1"/>
  <c r="X263" i="48"/>
  <c r="AE263" i="48" s="1"/>
  <c r="AL263" i="48" s="1"/>
  <c r="AN263" i="48" s="1"/>
  <c r="X249" i="48"/>
  <c r="AE249" i="48" s="1"/>
  <c r="X226" i="48"/>
  <c r="AE226" i="48" s="1"/>
  <c r="AL226" i="48" s="1"/>
  <c r="AL208" i="48"/>
  <c r="AN208" i="48" s="1"/>
  <c r="AI185" i="48"/>
  <c r="AJ185" i="48" s="1"/>
  <c r="AL185" i="48" s="1"/>
  <c r="AL163" i="48"/>
  <c r="AN163" i="48" s="1"/>
  <c r="AL242" i="48"/>
  <c r="AN242" i="48" s="1"/>
  <c r="AB66" i="48"/>
  <c r="AF66" i="48" s="1"/>
  <c r="AH66" i="48" s="1"/>
  <c r="AB62" i="48"/>
  <c r="AF62" i="48" s="1"/>
  <c r="AH62" i="48" s="1"/>
  <c r="AI42" i="48"/>
  <c r="AJ42" i="48" s="1"/>
  <c r="X50" i="48"/>
  <c r="AE50" i="48" s="1"/>
  <c r="AL104" i="48"/>
  <c r="AN104" i="48" s="1"/>
  <c r="AL57" i="48"/>
  <c r="AM57" i="48" s="1"/>
  <c r="AL64" i="48"/>
  <c r="AN64" i="48" s="1"/>
  <c r="AO64" i="48" s="1"/>
  <c r="AI170" i="48"/>
  <c r="AJ170" i="48" s="1"/>
  <c r="AL170" i="48" s="1"/>
  <c r="AB170" i="48"/>
  <c r="AI5" i="48"/>
  <c r="AJ5" i="48" s="1"/>
  <c r="AB5" i="48"/>
  <c r="AD5" i="48" s="1"/>
  <c r="AN38" i="48"/>
  <c r="AM38" i="48"/>
  <c r="X22" i="48"/>
  <c r="AE22" i="48" s="1"/>
  <c r="AI22" i="48"/>
  <c r="AJ22" i="48" s="1"/>
  <c r="AL289" i="48"/>
  <c r="AN289" i="48" s="1"/>
  <c r="AL320" i="48"/>
  <c r="AM320" i="48" s="1"/>
  <c r="AL317" i="48"/>
  <c r="AM317" i="48" s="1"/>
  <c r="AD305" i="48"/>
  <c r="AL265" i="48"/>
  <c r="AN265" i="48" s="1"/>
  <c r="AL293" i="48"/>
  <c r="AN293" i="48" s="1"/>
  <c r="X210" i="48"/>
  <c r="AE210" i="48" s="1"/>
  <c r="AI210" i="48"/>
  <c r="AJ210" i="48" s="1"/>
  <c r="AB200" i="48"/>
  <c r="X200" i="48"/>
  <c r="AE200" i="48" s="1"/>
  <c r="AB147" i="48"/>
  <c r="AF147" i="48" s="1"/>
  <c r="AH147" i="48" s="1"/>
  <c r="X147" i="48"/>
  <c r="AE147" i="48" s="1"/>
  <c r="AI87" i="48"/>
  <c r="AJ87" i="48" s="1"/>
  <c r="X87" i="48"/>
  <c r="AE87" i="48" s="1"/>
  <c r="X59" i="48"/>
  <c r="AE59" i="48" s="1"/>
  <c r="AB59" i="48"/>
  <c r="AD59" i="48" s="1"/>
  <c r="AI59" i="48"/>
  <c r="AJ59" i="48" s="1"/>
  <c r="AF130" i="48"/>
  <c r="AH130" i="48" s="1"/>
  <c r="AD130" i="48"/>
  <c r="AB109" i="48"/>
  <c r="AD109" i="48" s="1"/>
  <c r="AI109" i="48"/>
  <c r="AJ109" i="48" s="1"/>
  <c r="AL109" i="48" s="1"/>
  <c r="AI334" i="48"/>
  <c r="AJ334" i="48" s="1"/>
  <c r="AL297" i="48"/>
  <c r="AN297" i="48" s="1"/>
  <c r="AO297" i="48" s="1"/>
  <c r="AB22" i="48"/>
  <c r="AF22" i="48" s="1"/>
  <c r="AH22" i="48" s="1"/>
  <c r="X328" i="48"/>
  <c r="AE328" i="48" s="1"/>
  <c r="AI328" i="48"/>
  <c r="AJ328" i="48" s="1"/>
  <c r="AB328" i="48"/>
  <c r="AB288" i="48"/>
  <c r="X288" i="48"/>
  <c r="AE288" i="48" s="1"/>
  <c r="AI288" i="48"/>
  <c r="AJ288" i="48" s="1"/>
  <c r="X238" i="48"/>
  <c r="AE238" i="48" s="1"/>
  <c r="AI238" i="48"/>
  <c r="AJ238" i="48" s="1"/>
  <c r="AB123" i="48"/>
  <c r="AI123" i="48"/>
  <c r="AJ123" i="48" s="1"/>
  <c r="AL123" i="48" s="1"/>
  <c r="AI107" i="48"/>
  <c r="AJ107" i="48" s="1"/>
  <c r="X107" i="48"/>
  <c r="AE107" i="48" s="1"/>
  <c r="AB107" i="48"/>
  <c r="AI94" i="48"/>
  <c r="AJ94" i="48" s="1"/>
  <c r="AL94" i="48" s="1"/>
  <c r="AB94" i="48"/>
  <c r="AD94" i="48" s="1"/>
  <c r="AB315" i="48"/>
  <c r="AB87" i="48"/>
  <c r="AI32" i="48"/>
  <c r="AJ32" i="48" s="1"/>
  <c r="X32" i="48"/>
  <c r="AE32" i="48" s="1"/>
  <c r="AB32" i="48"/>
  <c r="AL256" i="48"/>
  <c r="AM256" i="48" s="1"/>
  <c r="AI200" i="48"/>
  <c r="AJ200" i="48" s="1"/>
  <c r="AL174" i="48"/>
  <c r="AN174" i="48" s="1"/>
  <c r="AI171" i="48"/>
  <c r="AJ171" i="48" s="1"/>
  <c r="AL171" i="48" s="1"/>
  <c r="X284" i="48"/>
  <c r="AE284" i="48" s="1"/>
  <c r="AL284" i="48" s="1"/>
  <c r="AM284" i="48" s="1"/>
  <c r="AB284" i="48"/>
  <c r="AI232" i="48"/>
  <c r="AJ232" i="48" s="1"/>
  <c r="X232" i="48"/>
  <c r="AE232" i="48" s="1"/>
  <c r="AB232" i="48"/>
  <c r="AF232" i="48" s="1"/>
  <c r="AH232" i="48" s="1"/>
  <c r="X192" i="48"/>
  <c r="AE192" i="48" s="1"/>
  <c r="AI192" i="48"/>
  <c r="AJ192" i="48" s="1"/>
  <c r="AI52" i="48"/>
  <c r="AJ52" i="48" s="1"/>
  <c r="X52" i="48"/>
  <c r="AE52" i="48" s="1"/>
  <c r="AB52" i="48"/>
  <c r="AD39" i="48"/>
  <c r="AF39" i="48"/>
  <c r="AH39" i="48" s="1"/>
  <c r="AB14" i="48"/>
  <c r="AF14" i="48" s="1"/>
  <c r="AH14" i="48" s="1"/>
  <c r="AI14" i="48"/>
  <c r="AJ14" i="48" s="1"/>
  <c r="AD98" i="48"/>
  <c r="AF98" i="48"/>
  <c r="AH98" i="48" s="1"/>
  <c r="AB80" i="48"/>
  <c r="AD80" i="48" s="1"/>
  <c r="X80" i="48"/>
  <c r="AE80" i="48" s="1"/>
  <c r="AI44" i="48"/>
  <c r="AJ44" i="48" s="1"/>
  <c r="X44" i="48"/>
  <c r="AE44" i="48" s="1"/>
  <c r="AB44" i="48"/>
  <c r="AF141" i="48"/>
  <c r="AH141" i="48" s="1"/>
  <c r="AD141" i="48"/>
  <c r="X102" i="48"/>
  <c r="AE102" i="48" s="1"/>
  <c r="AB102" i="48"/>
  <c r="AF102" i="48" s="1"/>
  <c r="AH102" i="48" s="1"/>
  <c r="AI102" i="48"/>
  <c r="AJ102" i="48" s="1"/>
  <c r="AL318" i="48"/>
  <c r="AM318" i="48" s="1"/>
  <c r="AL304" i="48"/>
  <c r="AM304" i="48" s="1"/>
  <c r="AL247" i="48"/>
  <c r="AN247" i="48" s="1"/>
  <c r="AL281" i="48"/>
  <c r="AM281" i="48" s="1"/>
  <c r="AL261" i="48"/>
  <c r="AN261" i="48" s="1"/>
  <c r="AL138" i="48"/>
  <c r="AN138" i="48" s="1"/>
  <c r="AL161" i="48"/>
  <c r="AN161" i="48" s="1"/>
  <c r="AL148" i="48"/>
  <c r="AN148" i="48" s="1"/>
  <c r="AL175" i="48"/>
  <c r="AM175" i="48" s="1"/>
  <c r="AL75" i="48"/>
  <c r="AN75" i="48" s="1"/>
  <c r="AL66" i="48"/>
  <c r="AN66" i="48" s="1"/>
  <c r="AL63" i="48"/>
  <c r="AM63" i="48" s="1"/>
  <c r="AL13" i="48"/>
  <c r="AN13" i="48" s="1"/>
  <c r="X336" i="48"/>
  <c r="AE336" i="48" s="1"/>
  <c r="AI336" i="48"/>
  <c r="AJ336" i="48" s="1"/>
  <c r="AI234" i="48"/>
  <c r="AJ234" i="48" s="1"/>
  <c r="X234" i="48"/>
  <c r="AE234" i="48" s="1"/>
  <c r="AB234" i="48"/>
  <c r="AI316" i="48"/>
  <c r="AJ316" i="48" s="1"/>
  <c r="X316" i="48"/>
  <c r="AE316" i="48" s="1"/>
  <c r="AB149" i="48"/>
  <c r="AI149" i="48"/>
  <c r="AJ149" i="48" s="1"/>
  <c r="X149" i="48"/>
  <c r="AE149" i="48" s="1"/>
  <c r="AF309" i="48"/>
  <c r="AH309" i="48" s="1"/>
  <c r="AD309" i="48"/>
  <c r="X97" i="48"/>
  <c r="AE97" i="48" s="1"/>
  <c r="AI97" i="48"/>
  <c r="AJ97" i="48" s="1"/>
  <c r="AI40" i="48"/>
  <c r="AJ40" i="48" s="1"/>
  <c r="X40" i="48"/>
  <c r="AE40" i="48" s="1"/>
  <c r="AL259" i="48"/>
  <c r="AB152" i="48"/>
  <c r="AI111" i="48"/>
  <c r="AJ111" i="48" s="1"/>
  <c r="X111" i="48"/>
  <c r="AE111" i="48" s="1"/>
  <c r="AB111" i="48"/>
  <c r="AI99" i="48"/>
  <c r="AJ99" i="48" s="1"/>
  <c r="X99" i="48"/>
  <c r="AE99" i="48" s="1"/>
  <c r="AB99" i="48"/>
  <c r="X89" i="48"/>
  <c r="AE89" i="48" s="1"/>
  <c r="AI89" i="48"/>
  <c r="AJ89" i="48" s="1"/>
  <c r="AL56" i="48"/>
  <c r="AL126" i="48"/>
  <c r="AN126" i="48" s="1"/>
  <c r="AI230" i="48"/>
  <c r="AJ230" i="48" s="1"/>
  <c r="X230" i="48"/>
  <c r="AE230" i="48" s="1"/>
  <c r="AB230" i="48"/>
  <c r="AF327" i="48"/>
  <c r="AH327" i="48" s="1"/>
  <c r="AD327" i="48"/>
  <c r="AI307" i="48"/>
  <c r="AJ307" i="48" s="1"/>
  <c r="X307" i="48"/>
  <c r="AE307" i="48" s="1"/>
  <c r="AI286" i="48"/>
  <c r="AJ286" i="48" s="1"/>
  <c r="X286" i="48"/>
  <c r="AE286" i="48" s="1"/>
  <c r="AB286" i="48"/>
  <c r="AI119" i="48"/>
  <c r="AJ119" i="48" s="1"/>
  <c r="X119" i="48"/>
  <c r="AE119" i="48" s="1"/>
  <c r="AD106" i="48"/>
  <c r="AF106" i="48"/>
  <c r="AH106" i="48" s="1"/>
  <c r="AL91" i="48"/>
  <c r="X54" i="48"/>
  <c r="AE54" i="48" s="1"/>
  <c r="AI54" i="48"/>
  <c r="AJ54" i="48" s="1"/>
  <c r="AB289" i="48"/>
  <c r="AF114" i="48"/>
  <c r="AH114" i="48" s="1"/>
  <c r="AB119" i="48"/>
  <c r="AF272" i="48"/>
  <c r="AH272" i="48" s="1"/>
  <c r="AD272" i="48"/>
  <c r="AL160" i="48"/>
  <c r="AN160" i="48" s="1"/>
  <c r="AL122" i="48"/>
  <c r="AM122" i="48" s="1"/>
  <c r="AL65" i="48"/>
  <c r="AN65" i="48" s="1"/>
  <c r="AL201" i="48"/>
  <c r="AN201" i="48" s="1"/>
  <c r="AL15" i="48"/>
  <c r="AN15" i="48" s="1"/>
  <c r="AO15" i="48" s="1"/>
  <c r="AL17" i="48"/>
  <c r="AM17" i="48" s="1"/>
  <c r="AI329" i="48"/>
  <c r="AJ329" i="48" s="1"/>
  <c r="X329" i="48"/>
  <c r="AE329" i="48" s="1"/>
  <c r="AI279" i="48"/>
  <c r="AJ279" i="48" s="1"/>
  <c r="X279" i="48"/>
  <c r="AE279" i="48" s="1"/>
  <c r="X220" i="48"/>
  <c r="AE220" i="48" s="1"/>
  <c r="AI220" i="48"/>
  <c r="AJ220" i="48" s="1"/>
  <c r="AI340" i="48"/>
  <c r="AJ340" i="48" s="1"/>
  <c r="X340" i="48"/>
  <c r="AE340" i="48" s="1"/>
  <c r="X324" i="48"/>
  <c r="AE324" i="48" s="1"/>
  <c r="AI324" i="48"/>
  <c r="AJ324" i="48" s="1"/>
  <c r="AI270" i="48"/>
  <c r="AJ270" i="48" s="1"/>
  <c r="X270" i="48"/>
  <c r="AE270" i="48" s="1"/>
  <c r="AF243" i="48"/>
  <c r="AH243" i="48" s="1"/>
  <c r="AD243" i="48"/>
  <c r="AL301" i="48"/>
  <c r="AB40" i="48"/>
  <c r="AF337" i="48"/>
  <c r="AH337" i="48" s="1"/>
  <c r="AD337" i="48"/>
  <c r="AB340" i="48"/>
  <c r="AD47" i="48"/>
  <c r="AF47" i="48"/>
  <c r="AH47" i="48" s="1"/>
  <c r="AF247" i="48"/>
  <c r="AH247" i="48" s="1"/>
  <c r="AD247" i="48"/>
  <c r="AM28" i="48"/>
  <c r="AN28" i="48"/>
  <c r="AN276" i="48"/>
  <c r="AO276" i="48" s="1"/>
  <c r="AM276" i="48"/>
  <c r="AM105" i="48"/>
  <c r="AN105" i="48"/>
  <c r="AD299" i="48"/>
  <c r="AF299" i="48"/>
  <c r="AH299" i="48" s="1"/>
  <c r="AF155" i="48"/>
  <c r="AH155" i="48" s="1"/>
  <c r="AD155" i="48"/>
  <c r="AM113" i="48"/>
  <c r="AN113" i="48"/>
  <c r="AN296" i="48"/>
  <c r="AM243" i="48"/>
  <c r="AN243" i="48"/>
  <c r="AM271" i="48"/>
  <c r="AN271" i="48"/>
  <c r="AN177" i="48"/>
  <c r="AM177" i="48"/>
  <c r="AN153" i="48"/>
  <c r="AM153" i="48"/>
  <c r="AM260" i="48"/>
  <c r="AM77" i="48"/>
  <c r="AM83" i="48"/>
  <c r="AN83" i="48"/>
  <c r="AN18" i="48"/>
  <c r="AM18" i="48"/>
  <c r="AN29" i="48"/>
  <c r="AM29" i="48"/>
  <c r="AM305" i="48"/>
  <c r="AM268" i="48"/>
  <c r="AN268" i="48"/>
  <c r="AM212" i="48"/>
  <c r="AN212" i="48"/>
  <c r="AO212" i="48" s="1"/>
  <c r="AN169" i="48"/>
  <c r="AM169" i="48"/>
  <c r="AM319" i="48"/>
  <c r="AN319" i="48"/>
  <c r="AM275" i="48"/>
  <c r="AN275" i="48"/>
  <c r="AN198" i="48"/>
  <c r="AM198" i="48"/>
  <c r="AN78" i="48"/>
  <c r="AM78" i="48"/>
  <c r="AN79" i="48"/>
  <c r="AM79" i="48"/>
  <c r="AI343" i="48"/>
  <c r="AJ343" i="48" s="1"/>
  <c r="X343" i="48"/>
  <c r="AE343" i="48" s="1"/>
  <c r="AL348" i="48"/>
  <c r="AB343" i="48"/>
  <c r="AD335" i="48"/>
  <c r="AF335" i="48"/>
  <c r="AH335" i="48" s="1"/>
  <c r="AD329" i="48"/>
  <c r="AF329" i="48"/>
  <c r="AH329" i="48" s="1"/>
  <c r="AL341" i="48"/>
  <c r="AF314" i="48"/>
  <c r="AH314" i="48" s="1"/>
  <c r="AD314" i="48"/>
  <c r="AF304" i="48"/>
  <c r="AH304" i="48" s="1"/>
  <c r="AD304" i="48"/>
  <c r="AD318" i="48"/>
  <c r="AF318" i="48"/>
  <c r="AH318" i="48" s="1"/>
  <c r="AF292" i="48"/>
  <c r="AH292" i="48" s="1"/>
  <c r="AD292" i="48"/>
  <c r="AI274" i="48"/>
  <c r="AJ274" i="48" s="1"/>
  <c r="X274" i="48"/>
  <c r="AE274" i="48" s="1"/>
  <c r="AD311" i="48"/>
  <c r="AF311" i="48"/>
  <c r="AH311" i="48" s="1"/>
  <c r="AF255" i="48"/>
  <c r="AH255" i="48" s="1"/>
  <c r="AD255" i="48"/>
  <c r="AI257" i="48"/>
  <c r="AJ257" i="48" s="1"/>
  <c r="X257" i="48"/>
  <c r="AE257" i="48" s="1"/>
  <c r="AB257" i="48"/>
  <c r="AD254" i="48"/>
  <c r="AF254" i="48"/>
  <c r="AH254" i="48" s="1"/>
  <c r="AD282" i="48"/>
  <c r="AF282" i="48"/>
  <c r="AH282" i="48" s="1"/>
  <c r="AF256" i="48"/>
  <c r="AH256" i="48" s="1"/>
  <c r="AD256" i="48"/>
  <c r="AF223" i="48"/>
  <c r="AH223" i="48" s="1"/>
  <c r="AD223" i="48"/>
  <c r="AI204" i="48"/>
  <c r="AJ204" i="48" s="1"/>
  <c r="AB204" i="48"/>
  <c r="X204" i="48"/>
  <c r="AE204" i="48" s="1"/>
  <c r="AN219" i="48"/>
  <c r="AO219" i="48" s="1"/>
  <c r="AM219" i="48"/>
  <c r="AD210" i="48"/>
  <c r="AF210" i="48"/>
  <c r="AH210" i="48" s="1"/>
  <c r="AF165" i="48"/>
  <c r="AH165" i="48" s="1"/>
  <c r="AD165" i="48"/>
  <c r="AL178" i="48"/>
  <c r="AL199" i="48"/>
  <c r="AF108" i="48"/>
  <c r="AH108" i="48" s="1"/>
  <c r="AD108" i="48"/>
  <c r="AD167" i="48"/>
  <c r="AF167" i="48"/>
  <c r="AH167" i="48" s="1"/>
  <c r="AD124" i="48"/>
  <c r="AF124" i="48"/>
  <c r="AH124" i="48" s="1"/>
  <c r="AD113" i="48"/>
  <c r="AF113" i="48"/>
  <c r="AH113" i="48" s="1"/>
  <c r="AD97" i="48"/>
  <c r="AF97" i="48"/>
  <c r="AH97" i="48" s="1"/>
  <c r="AD89" i="48"/>
  <c r="AF89" i="48"/>
  <c r="AH89" i="48" s="1"/>
  <c r="AF25" i="48"/>
  <c r="AH25" i="48" s="1"/>
  <c r="AD25" i="48"/>
  <c r="AF187" i="48"/>
  <c r="AH187" i="48" s="1"/>
  <c r="AD187" i="48"/>
  <c r="AF131" i="48"/>
  <c r="AH131" i="48" s="1"/>
  <c r="AD131" i="48"/>
  <c r="AD19" i="48"/>
  <c r="AF19" i="48"/>
  <c r="AH19" i="48" s="1"/>
  <c r="AF110" i="48"/>
  <c r="AH110" i="48" s="1"/>
  <c r="AD110" i="48"/>
  <c r="AM66" i="48"/>
  <c r="AL55" i="48"/>
  <c r="AL39" i="48"/>
  <c r="AF18" i="48"/>
  <c r="AH18" i="48" s="1"/>
  <c r="AD18" i="48"/>
  <c r="AD93" i="48"/>
  <c r="AF93" i="48"/>
  <c r="AH93" i="48" s="1"/>
  <c r="AL8" i="48"/>
  <c r="AD6" i="48"/>
  <c r="AF6" i="48"/>
  <c r="AH6" i="48" s="1"/>
  <c r="W378" i="48"/>
  <c r="AD339" i="48"/>
  <c r="AF339" i="48"/>
  <c r="AH339" i="48" s="1"/>
  <c r="AD331" i="48"/>
  <c r="AF331" i="48"/>
  <c r="AH331" i="48" s="1"/>
  <c r="AD336" i="48"/>
  <c r="AF336" i="48"/>
  <c r="AH336" i="48" s="1"/>
  <c r="AD308" i="48"/>
  <c r="AD300" i="48"/>
  <c r="AF300" i="48"/>
  <c r="AH300" i="48" s="1"/>
  <c r="AL322" i="48"/>
  <c r="AD316" i="48"/>
  <c r="AF316" i="48"/>
  <c r="AH316" i="48" s="1"/>
  <c r="AD307" i="48"/>
  <c r="AF307" i="48"/>
  <c r="AH307" i="48" s="1"/>
  <c r="AL331" i="48"/>
  <c r="AF330" i="48"/>
  <c r="AH330" i="48" s="1"/>
  <c r="AD330" i="48"/>
  <c r="AL326" i="48"/>
  <c r="AL321" i="48"/>
  <c r="AN292" i="48"/>
  <c r="AF275" i="48"/>
  <c r="AH275" i="48" s="1"/>
  <c r="AD275" i="48"/>
  <c r="AD259" i="48"/>
  <c r="AF259" i="48"/>
  <c r="AH259" i="48" s="1"/>
  <c r="AL287" i="48"/>
  <c r="AD285" i="48"/>
  <c r="AF285" i="48"/>
  <c r="AH285" i="48" s="1"/>
  <c r="AD303" i="48"/>
  <c r="AF303" i="48"/>
  <c r="AH303" i="48" s="1"/>
  <c r="AL290" i="48"/>
  <c r="AF283" i="48"/>
  <c r="AH283" i="48" s="1"/>
  <c r="AD283" i="48"/>
  <c r="AF251" i="48"/>
  <c r="AH251" i="48" s="1"/>
  <c r="AD251" i="48"/>
  <c r="AD242" i="48"/>
  <c r="AF242" i="48"/>
  <c r="AH242" i="48" s="1"/>
  <c r="AL310" i="48"/>
  <c r="AL283" i="48"/>
  <c r="AD270" i="48"/>
  <c r="AF270" i="48"/>
  <c r="AH270" i="48" s="1"/>
  <c r="AL277" i="48"/>
  <c r="AL252" i="48"/>
  <c r="AL294" i="48"/>
  <c r="AM255" i="48"/>
  <c r="AN255" i="48"/>
  <c r="AL244" i="48"/>
  <c r="AL273" i="48"/>
  <c r="AL245" i="48"/>
  <c r="AB274" i="48"/>
  <c r="AD261" i="48"/>
  <c r="AF261" i="48"/>
  <c r="AH261" i="48" s="1"/>
  <c r="AL235" i="48"/>
  <c r="AL231" i="48"/>
  <c r="AI188" i="48"/>
  <c r="AJ188" i="48" s="1"/>
  <c r="AB188" i="48"/>
  <c r="X188" i="48"/>
  <c r="AE188" i="48" s="1"/>
  <c r="AF240" i="48"/>
  <c r="AH240" i="48" s="1"/>
  <c r="AD240" i="48"/>
  <c r="AD225" i="48"/>
  <c r="AF225" i="48"/>
  <c r="AH225" i="48" s="1"/>
  <c r="AD211" i="48"/>
  <c r="AF211" i="48"/>
  <c r="AH211" i="48" s="1"/>
  <c r="AL269" i="48"/>
  <c r="AF248" i="48"/>
  <c r="AH248" i="48" s="1"/>
  <c r="AD248" i="48"/>
  <c r="AF227" i="48"/>
  <c r="AH227" i="48" s="1"/>
  <c r="AD227" i="48"/>
  <c r="AD213" i="48"/>
  <c r="AF213" i="48"/>
  <c r="AH213" i="48" s="1"/>
  <c r="AD197" i="48"/>
  <c r="AF197" i="48"/>
  <c r="AH197" i="48" s="1"/>
  <c r="AF195" i="48"/>
  <c r="AH195" i="48" s="1"/>
  <c r="AD195" i="48"/>
  <c r="AL183" i="48"/>
  <c r="AD160" i="48"/>
  <c r="AF160" i="48"/>
  <c r="AH160" i="48" s="1"/>
  <c r="AM152" i="48"/>
  <c r="AN152" i="48"/>
  <c r="AL227" i="48"/>
  <c r="AF201" i="48"/>
  <c r="AH201" i="48" s="1"/>
  <c r="AD201" i="48"/>
  <c r="AF235" i="48"/>
  <c r="AH235" i="48" s="1"/>
  <c r="AD235" i="48"/>
  <c r="AD199" i="48"/>
  <c r="AF199" i="48"/>
  <c r="AH199" i="48" s="1"/>
  <c r="AL184" i="48"/>
  <c r="AF178" i="48"/>
  <c r="AH178" i="48" s="1"/>
  <c r="AD178" i="48"/>
  <c r="AL207" i="48"/>
  <c r="AD148" i="48"/>
  <c r="AF148" i="48"/>
  <c r="AH148" i="48" s="1"/>
  <c r="AL137" i="48"/>
  <c r="AD132" i="48"/>
  <c r="AF132" i="48"/>
  <c r="AH132" i="48" s="1"/>
  <c r="AF100" i="48"/>
  <c r="AH100" i="48" s="1"/>
  <c r="AD100" i="48"/>
  <c r="AI73" i="48"/>
  <c r="AJ73" i="48" s="1"/>
  <c r="AB73" i="48"/>
  <c r="X73" i="48"/>
  <c r="AE73" i="48" s="1"/>
  <c r="AF186" i="48"/>
  <c r="AH186" i="48" s="1"/>
  <c r="AD186" i="48"/>
  <c r="AL134" i="48"/>
  <c r="AL181" i="48"/>
  <c r="AF171" i="48"/>
  <c r="AH171" i="48" s="1"/>
  <c r="AD171" i="48"/>
  <c r="AF83" i="48"/>
  <c r="AH83" i="48" s="1"/>
  <c r="AD83" i="48"/>
  <c r="AF175" i="48"/>
  <c r="AH175" i="48" s="1"/>
  <c r="AD175" i="48"/>
  <c r="AM133" i="48"/>
  <c r="AN133" i="48"/>
  <c r="AO133" i="48" s="1"/>
  <c r="AF94" i="48"/>
  <c r="AH94" i="48" s="1"/>
  <c r="AF41" i="48"/>
  <c r="AH41" i="48" s="1"/>
  <c r="AD41" i="48"/>
  <c r="AL147" i="48"/>
  <c r="AL100" i="48"/>
  <c r="AL88" i="48"/>
  <c r="AF70" i="48"/>
  <c r="AH70" i="48" s="1"/>
  <c r="AD70" i="48"/>
  <c r="AL145" i="48"/>
  <c r="AM141" i="48"/>
  <c r="AN141" i="48"/>
  <c r="AF79" i="48"/>
  <c r="AH79" i="48" s="1"/>
  <c r="AD79" i="48"/>
  <c r="AL72" i="48"/>
  <c r="AL61" i="48"/>
  <c r="AL58" i="48"/>
  <c r="AF53" i="48"/>
  <c r="AH53" i="48" s="1"/>
  <c r="AD53" i="48"/>
  <c r="AF37" i="48"/>
  <c r="AH37" i="48" s="1"/>
  <c r="AD37" i="48"/>
  <c r="AM20" i="48"/>
  <c r="AL7" i="48"/>
  <c r="AL86" i="48"/>
  <c r="AL80" i="48"/>
  <c r="AL76" i="48"/>
  <c r="AL62" i="48"/>
  <c r="AL37" i="48"/>
  <c r="AF35" i="48"/>
  <c r="AH35" i="48" s="1"/>
  <c r="AD35" i="48"/>
  <c r="AL19" i="48"/>
  <c r="AL14" i="48"/>
  <c r="AL51" i="48"/>
  <c r="AF8" i="48"/>
  <c r="AH8" i="48" s="1"/>
  <c r="AD8" i="48"/>
  <c r="AL41" i="48"/>
  <c r="AL27" i="48"/>
  <c r="AL16" i="48"/>
  <c r="AL43" i="48"/>
  <c r="AM337" i="48"/>
  <c r="AN337" i="48"/>
  <c r="AO337" i="48" s="1"/>
  <c r="X299" i="48"/>
  <c r="AE299" i="48" s="1"/>
  <c r="AI299" i="48"/>
  <c r="AJ299" i="48" s="1"/>
  <c r="AL330" i="48"/>
  <c r="X258" i="48"/>
  <c r="AE258" i="48" s="1"/>
  <c r="AI258" i="48"/>
  <c r="AJ258" i="48" s="1"/>
  <c r="AB258" i="48"/>
  <c r="AL253" i="48"/>
  <c r="AD226" i="48"/>
  <c r="AF226" i="48"/>
  <c r="AH226" i="48" s="1"/>
  <c r="X196" i="48"/>
  <c r="AE196" i="48" s="1"/>
  <c r="AB196" i="48"/>
  <c r="AI196" i="48"/>
  <c r="AJ196" i="48" s="1"/>
  <c r="AL187" i="48"/>
  <c r="AF174" i="48"/>
  <c r="AH174" i="48" s="1"/>
  <c r="AD174" i="48"/>
  <c r="AF163" i="48"/>
  <c r="AH163" i="48" s="1"/>
  <c r="AD163" i="48"/>
  <c r="AN122" i="48"/>
  <c r="AF142" i="48"/>
  <c r="AH142" i="48" s="1"/>
  <c r="AD142" i="48"/>
  <c r="AD105" i="48"/>
  <c r="AF105" i="48"/>
  <c r="AH105" i="48" s="1"/>
  <c r="AD82" i="48"/>
  <c r="AF82" i="48"/>
  <c r="AH82" i="48" s="1"/>
  <c r="AN175" i="48"/>
  <c r="AN108" i="48"/>
  <c r="AF75" i="48"/>
  <c r="AH75" i="48" s="1"/>
  <c r="AD75" i="48"/>
  <c r="AF49" i="48"/>
  <c r="AH49" i="48" s="1"/>
  <c r="AD49" i="48"/>
  <c r="AN82" i="48"/>
  <c r="AM82" i="48"/>
  <c r="AF46" i="48"/>
  <c r="AH46" i="48" s="1"/>
  <c r="AD28" i="48"/>
  <c r="AF28" i="48"/>
  <c r="AH28" i="48" s="1"/>
  <c r="AF67" i="48"/>
  <c r="AH67" i="48" s="1"/>
  <c r="AD67" i="48"/>
  <c r="AF345" i="48"/>
  <c r="AH345" i="48" s="1"/>
  <c r="AD345" i="48"/>
  <c r="AI347" i="48"/>
  <c r="AJ347" i="48" s="1"/>
  <c r="X347" i="48"/>
  <c r="AE347" i="48" s="1"/>
  <c r="AD333" i="48"/>
  <c r="AF333" i="48"/>
  <c r="AH333" i="48" s="1"/>
  <c r="AD312" i="48"/>
  <c r="AF312" i="48"/>
  <c r="AH312" i="48" s="1"/>
  <c r="AD342" i="48"/>
  <c r="AF342" i="48"/>
  <c r="AH342" i="48" s="1"/>
  <c r="AF341" i="48"/>
  <c r="AH341" i="48" s="1"/>
  <c r="AD341" i="48"/>
  <c r="AL335" i="48"/>
  <c r="AB291" i="48"/>
  <c r="X291" i="48"/>
  <c r="AE291" i="48" s="1"/>
  <c r="AI291" i="48"/>
  <c r="AJ291" i="48" s="1"/>
  <c r="AF321" i="48"/>
  <c r="AH321" i="48" s="1"/>
  <c r="AD321" i="48"/>
  <c r="AD296" i="48"/>
  <c r="AD287" i="48"/>
  <c r="AF287" i="48"/>
  <c r="AH287" i="48" s="1"/>
  <c r="AL300" i="48"/>
  <c r="X278" i="48"/>
  <c r="AE278" i="48" s="1"/>
  <c r="AB278" i="48"/>
  <c r="AI278" i="48"/>
  <c r="AJ278" i="48" s="1"/>
  <c r="AL333" i="48"/>
  <c r="AL308" i="48"/>
  <c r="AF271" i="48"/>
  <c r="AH271" i="48" s="1"/>
  <c r="AD271" i="48"/>
  <c r="AD250" i="48"/>
  <c r="AF250" i="48"/>
  <c r="AH250" i="48" s="1"/>
  <c r="AB237" i="48"/>
  <c r="X237" i="48"/>
  <c r="AE237" i="48" s="1"/>
  <c r="AI237" i="48"/>
  <c r="AJ237" i="48" s="1"/>
  <c r="AD246" i="48"/>
  <c r="AF246" i="48"/>
  <c r="AH246" i="48" s="1"/>
  <c r="AL266" i="48"/>
  <c r="AD265" i="48"/>
  <c r="AF265" i="48"/>
  <c r="AH265" i="48" s="1"/>
  <c r="AF252" i="48"/>
  <c r="AH252" i="48" s="1"/>
  <c r="AD252" i="48"/>
  <c r="AF280" i="48"/>
  <c r="AH280" i="48" s="1"/>
  <c r="AD280" i="48"/>
  <c r="AD269" i="48"/>
  <c r="AF269" i="48"/>
  <c r="AH269" i="48" s="1"/>
  <c r="AD323" i="48"/>
  <c r="AF323" i="48"/>
  <c r="AH323" i="48" s="1"/>
  <c r="AF268" i="48"/>
  <c r="AH268" i="48" s="1"/>
  <c r="AD268" i="48"/>
  <c r="AL267" i="48"/>
  <c r="AL233" i="48"/>
  <c r="AF173" i="48"/>
  <c r="AH173" i="48" s="1"/>
  <c r="AD173" i="48"/>
  <c r="AB156" i="48"/>
  <c r="AI156" i="48"/>
  <c r="AJ156" i="48" s="1"/>
  <c r="X156" i="48"/>
  <c r="AE156" i="48" s="1"/>
  <c r="AL229" i="48"/>
  <c r="AD177" i="48"/>
  <c r="AF177" i="48"/>
  <c r="AH177" i="48" s="1"/>
  <c r="AL250" i="48"/>
  <c r="AF209" i="48"/>
  <c r="AH209" i="48" s="1"/>
  <c r="AD209" i="48"/>
  <c r="X180" i="48"/>
  <c r="AE180" i="48" s="1"/>
  <c r="AI180" i="48"/>
  <c r="AJ180" i="48" s="1"/>
  <c r="AB180" i="48"/>
  <c r="AB164" i="48"/>
  <c r="AI164" i="48"/>
  <c r="AJ164" i="48" s="1"/>
  <c r="X164" i="48"/>
  <c r="AE164" i="48" s="1"/>
  <c r="AD221" i="48"/>
  <c r="AF221" i="48"/>
  <c r="AH221" i="48" s="1"/>
  <c r="AN173" i="48"/>
  <c r="AF207" i="48"/>
  <c r="AH207" i="48" s="1"/>
  <c r="AD207" i="48"/>
  <c r="AL195" i="48"/>
  <c r="AD168" i="48"/>
  <c r="AF168" i="48"/>
  <c r="AH168" i="48" s="1"/>
  <c r="AL213" i="48"/>
  <c r="AL203" i="48"/>
  <c r="AD176" i="48"/>
  <c r="AF176" i="48"/>
  <c r="AH176" i="48" s="1"/>
  <c r="AL158" i="48"/>
  <c r="AL205" i="48"/>
  <c r="AF150" i="48"/>
  <c r="AH150" i="48" s="1"/>
  <c r="AD150" i="48"/>
  <c r="AL143" i="48"/>
  <c r="AL140" i="48"/>
  <c r="AF134" i="48"/>
  <c r="AH134" i="48" s="1"/>
  <c r="AD134" i="48"/>
  <c r="AL127" i="48"/>
  <c r="AF116" i="48"/>
  <c r="AH116" i="48" s="1"/>
  <c r="AD116" i="48"/>
  <c r="AL167" i="48"/>
  <c r="AL130" i="48"/>
  <c r="AF126" i="48"/>
  <c r="AH126" i="48" s="1"/>
  <c r="AD126" i="48"/>
  <c r="AF120" i="48"/>
  <c r="AH120" i="48" s="1"/>
  <c r="AD120" i="48"/>
  <c r="AF112" i="48"/>
  <c r="AH112" i="48" s="1"/>
  <c r="AD112" i="48"/>
  <c r="AF104" i="48"/>
  <c r="AH104" i="48" s="1"/>
  <c r="AF96" i="48"/>
  <c r="AH96" i="48" s="1"/>
  <c r="AD96" i="48"/>
  <c r="AF88" i="48"/>
  <c r="AH88" i="48" s="1"/>
  <c r="AD88" i="48"/>
  <c r="X81" i="48"/>
  <c r="AE81" i="48" s="1"/>
  <c r="AI81" i="48"/>
  <c r="AJ81" i="48" s="1"/>
  <c r="AB81" i="48"/>
  <c r="AL85" i="48"/>
  <c r="AF76" i="48"/>
  <c r="AH76" i="48" s="1"/>
  <c r="AD76" i="48"/>
  <c r="AM74" i="48"/>
  <c r="AN74" i="48"/>
  <c r="AF65" i="48"/>
  <c r="AH65" i="48" s="1"/>
  <c r="AD65" i="48"/>
  <c r="AF57" i="48"/>
  <c r="AH57" i="48" s="1"/>
  <c r="AD57" i="48"/>
  <c r="AI24" i="48"/>
  <c r="AJ24" i="48" s="1"/>
  <c r="AB24" i="48"/>
  <c r="X24" i="48"/>
  <c r="AE24" i="48" s="1"/>
  <c r="AL131" i="48"/>
  <c r="AF118" i="48"/>
  <c r="AH118" i="48" s="1"/>
  <c r="AD118" i="48"/>
  <c r="AD31" i="48"/>
  <c r="AF31" i="48"/>
  <c r="AH31" i="48" s="1"/>
  <c r="AD145" i="48"/>
  <c r="AF145" i="48"/>
  <c r="AH145" i="48" s="1"/>
  <c r="AD68" i="48"/>
  <c r="AF68" i="48"/>
  <c r="AH68" i="48" s="1"/>
  <c r="AF45" i="48"/>
  <c r="AH45" i="48" s="1"/>
  <c r="AD45" i="48"/>
  <c r="AL26" i="48"/>
  <c r="AL70" i="48"/>
  <c r="AN53" i="48"/>
  <c r="AM53" i="48"/>
  <c r="AF51" i="48"/>
  <c r="AH51" i="48" s="1"/>
  <c r="AD51" i="48"/>
  <c r="AF30" i="48"/>
  <c r="AH30" i="48" s="1"/>
  <c r="AD30" i="48"/>
  <c r="AL23" i="48"/>
  <c r="AM25" i="48"/>
  <c r="AN25" i="48"/>
  <c r="AL9" i="48"/>
  <c r="AL346" i="48"/>
  <c r="AN320" i="48"/>
  <c r="AL325" i="48"/>
  <c r="AM295" i="48"/>
  <c r="AD279" i="48"/>
  <c r="AF279" i="48"/>
  <c r="AH279" i="48" s="1"/>
  <c r="AD281" i="48"/>
  <c r="AF281" i="48"/>
  <c r="AH281" i="48" s="1"/>
  <c r="AF238" i="48"/>
  <c r="AH238" i="48" s="1"/>
  <c r="AD238" i="48"/>
  <c r="AL280" i="48"/>
  <c r="AF298" i="48"/>
  <c r="AH298" i="48" s="1"/>
  <c r="AD298" i="48"/>
  <c r="AF220" i="48"/>
  <c r="AH220" i="48" s="1"/>
  <c r="AD220" i="48"/>
  <c r="AD157" i="48"/>
  <c r="AF157" i="48"/>
  <c r="AH157" i="48" s="1"/>
  <c r="AD181" i="48"/>
  <c r="AF181" i="48"/>
  <c r="AH181" i="48" s="1"/>
  <c r="AF228" i="48"/>
  <c r="AH228" i="48" s="1"/>
  <c r="AD228" i="48"/>
  <c r="AF194" i="48"/>
  <c r="AH194" i="48" s="1"/>
  <c r="AD194" i="48"/>
  <c r="AD159" i="48"/>
  <c r="AF159" i="48"/>
  <c r="AH159" i="48" s="1"/>
  <c r="AN191" i="48"/>
  <c r="AM191" i="48"/>
  <c r="AF169" i="48"/>
  <c r="AH169" i="48" s="1"/>
  <c r="AD169" i="48"/>
  <c r="AI155" i="48"/>
  <c r="AJ155" i="48" s="1"/>
  <c r="X155" i="48"/>
  <c r="AE155" i="48" s="1"/>
  <c r="AF185" i="48"/>
  <c r="AH185" i="48" s="1"/>
  <c r="AD185" i="48"/>
  <c r="AF135" i="48"/>
  <c r="AH135" i="48" s="1"/>
  <c r="AD135" i="48"/>
  <c r="AL136" i="48"/>
  <c r="AD129" i="48"/>
  <c r="AF129" i="48"/>
  <c r="AH129" i="48" s="1"/>
  <c r="AD101" i="48"/>
  <c r="AF101" i="48"/>
  <c r="AH101" i="48" s="1"/>
  <c r="AL345" i="48"/>
  <c r="AI339" i="48"/>
  <c r="AJ339" i="48" s="1"/>
  <c r="X339" i="48"/>
  <c r="AE339" i="48" s="1"/>
  <c r="X311" i="48"/>
  <c r="AE311" i="48" s="1"/>
  <c r="AI311" i="48"/>
  <c r="AJ311" i="48" s="1"/>
  <c r="AD347" i="48"/>
  <c r="AF347" i="48"/>
  <c r="AH347" i="48" s="1"/>
  <c r="AL342" i="48"/>
  <c r="AL327" i="48"/>
  <c r="AD325" i="48"/>
  <c r="AF325" i="48"/>
  <c r="AH325" i="48" s="1"/>
  <c r="AF320" i="48"/>
  <c r="AH320" i="48" s="1"/>
  <c r="AD320" i="48"/>
  <c r="AD319" i="48"/>
  <c r="AF319" i="48"/>
  <c r="AH319" i="48" s="1"/>
  <c r="AF326" i="48"/>
  <c r="AH326" i="48" s="1"/>
  <c r="AD326" i="48"/>
  <c r="AL303" i="48"/>
  <c r="AD306" i="48"/>
  <c r="AF306" i="48"/>
  <c r="AH306" i="48" s="1"/>
  <c r="X262" i="48"/>
  <c r="AE262" i="48" s="1"/>
  <c r="AB262" i="48"/>
  <c r="AI262" i="48"/>
  <c r="AJ262" i="48" s="1"/>
  <c r="AF310" i="48"/>
  <c r="AH310" i="48" s="1"/>
  <c r="AD310" i="48"/>
  <c r="AL251" i="48"/>
  <c r="AF277" i="48"/>
  <c r="AH277" i="48" s="1"/>
  <c r="AD277" i="48"/>
  <c r="AD266" i="48"/>
  <c r="AF266" i="48"/>
  <c r="AH266" i="48" s="1"/>
  <c r="AD294" i="48"/>
  <c r="AF294" i="48"/>
  <c r="AH294" i="48" s="1"/>
  <c r="AF244" i="48"/>
  <c r="AH244" i="48" s="1"/>
  <c r="AD244" i="48"/>
  <c r="AL241" i="48"/>
  <c r="AF293" i="48"/>
  <c r="AH293" i="48" s="1"/>
  <c r="AD293" i="48"/>
  <c r="AL285" i="48"/>
  <c r="AF231" i="48"/>
  <c r="AH231" i="48" s="1"/>
  <c r="AD231" i="48"/>
  <c r="AD215" i="48"/>
  <c r="AF215" i="48"/>
  <c r="AH215" i="48" s="1"/>
  <c r="AD229" i="48"/>
  <c r="AF229" i="48"/>
  <c r="AH229" i="48" s="1"/>
  <c r="AL221" i="48"/>
  <c r="AF189" i="48"/>
  <c r="AH189" i="48" s="1"/>
  <c r="AD189" i="48"/>
  <c r="AI172" i="48"/>
  <c r="AJ172" i="48" s="1"/>
  <c r="AB172" i="48"/>
  <c r="X172" i="48"/>
  <c r="AE172" i="48" s="1"/>
  <c r="AL236" i="48"/>
  <c r="AD193" i="48"/>
  <c r="AF193" i="48"/>
  <c r="AH193" i="48" s="1"/>
  <c r="AF233" i="48"/>
  <c r="AH233" i="48" s="1"/>
  <c r="AD233" i="48"/>
  <c r="AL217" i="48"/>
  <c r="AF198" i="48"/>
  <c r="AH198" i="48" s="1"/>
  <c r="AD198" i="48"/>
  <c r="AL223" i="48"/>
  <c r="AL211" i="48"/>
  <c r="AD192" i="48"/>
  <c r="AF192" i="48"/>
  <c r="AH192" i="48" s="1"/>
  <c r="AD183" i="48"/>
  <c r="AF183" i="48"/>
  <c r="AH183" i="48" s="1"/>
  <c r="AF161" i="48"/>
  <c r="AH161" i="48" s="1"/>
  <c r="AL209" i="48"/>
  <c r="AF203" i="48"/>
  <c r="AH203" i="48" s="1"/>
  <c r="AD203" i="48"/>
  <c r="AF153" i="48"/>
  <c r="AH153" i="48" s="1"/>
  <c r="AD153" i="48"/>
  <c r="AL225" i="48"/>
  <c r="AM189" i="48"/>
  <c r="AN189" i="48"/>
  <c r="AF179" i="48"/>
  <c r="AH179" i="48" s="1"/>
  <c r="AD179" i="48"/>
  <c r="AL159" i="48"/>
  <c r="AF158" i="48"/>
  <c r="AH158" i="48" s="1"/>
  <c r="AD158" i="48"/>
  <c r="AF166" i="48"/>
  <c r="AH166" i="48" s="1"/>
  <c r="AF74" i="48"/>
  <c r="AH74" i="48" s="1"/>
  <c r="AD74" i="48"/>
  <c r="AO197" i="48"/>
  <c r="AL135" i="48"/>
  <c r="AL132" i="48"/>
  <c r="AL114" i="48"/>
  <c r="AL106" i="48"/>
  <c r="AL98" i="48"/>
  <c r="AL90" i="48"/>
  <c r="AF154" i="48"/>
  <c r="AH154" i="48" s="1"/>
  <c r="AD154" i="48"/>
  <c r="AL142" i="48"/>
  <c r="AL124" i="48"/>
  <c r="AD117" i="48"/>
  <c r="AF117" i="48"/>
  <c r="AH117" i="48" s="1"/>
  <c r="AL110" i="48"/>
  <c r="AF33" i="48"/>
  <c r="AH33" i="48" s="1"/>
  <c r="AD33" i="48"/>
  <c r="AD147" i="48"/>
  <c r="AL120" i="48"/>
  <c r="AF86" i="48"/>
  <c r="AH86" i="48" s="1"/>
  <c r="AD86" i="48"/>
  <c r="AF72" i="48"/>
  <c r="AH72" i="48" s="1"/>
  <c r="AD72" i="48"/>
  <c r="AL67" i="48"/>
  <c r="AD29" i="48"/>
  <c r="AF29" i="48"/>
  <c r="AH29" i="48" s="1"/>
  <c r="AL193" i="48"/>
  <c r="AL129" i="48"/>
  <c r="AL101" i="48"/>
  <c r="AF80" i="48"/>
  <c r="AH80" i="48" s="1"/>
  <c r="AL68" i="48"/>
  <c r="AF54" i="48"/>
  <c r="AH54" i="48" s="1"/>
  <c r="AD54" i="48"/>
  <c r="AL47" i="48"/>
  <c r="AF38" i="48"/>
  <c r="AH38" i="48" s="1"/>
  <c r="AD38" i="48"/>
  <c r="AL11" i="48"/>
  <c r="AL118" i="48"/>
  <c r="AL93" i="48"/>
  <c r="AM45" i="48"/>
  <c r="AF43" i="48"/>
  <c r="AH43" i="48" s="1"/>
  <c r="AD43" i="48"/>
  <c r="AF21" i="48"/>
  <c r="AH21" i="48" s="1"/>
  <c r="AD21" i="48"/>
  <c r="AD12" i="48"/>
  <c r="AD9" i="48"/>
  <c r="AF9" i="48"/>
  <c r="AH9" i="48" s="1"/>
  <c r="AL35" i="48"/>
  <c r="AF27" i="48"/>
  <c r="AH27" i="48" s="1"/>
  <c r="AD27" i="48"/>
  <c r="AD13" i="48"/>
  <c r="AF13" i="48"/>
  <c r="AH13" i="48" s="1"/>
  <c r="AE5" i="48"/>
  <c r="AL21" i="48"/>
  <c r="AF122" i="48" l="1"/>
  <c r="AH122" i="48" s="1"/>
  <c r="AL165" i="48"/>
  <c r="AM165" i="48" s="1"/>
  <c r="AL216" i="48"/>
  <c r="AM216" i="48" s="1"/>
  <c r="AN33" i="48"/>
  <c r="AM33" i="48"/>
  <c r="AM163" i="48"/>
  <c r="AF77" i="48"/>
  <c r="AH77" i="48" s="1"/>
  <c r="AO77" i="48" s="1"/>
  <c r="AF136" i="48"/>
  <c r="AH136" i="48" s="1"/>
  <c r="AF60" i="48"/>
  <c r="AH60" i="48" s="1"/>
  <c r="AD16" i="48"/>
  <c r="AD236" i="48"/>
  <c r="AM112" i="48"/>
  <c r="AD84" i="48"/>
  <c r="AM306" i="48"/>
  <c r="AF85" i="48"/>
  <c r="AH85" i="48" s="1"/>
  <c r="AD205" i="48"/>
  <c r="AM323" i="48"/>
  <c r="AN239" i="48"/>
  <c r="AO239" i="48" s="1"/>
  <c r="AM224" i="48"/>
  <c r="AO138" i="48"/>
  <c r="AL5" i="48"/>
  <c r="AD232" i="48"/>
  <c r="AF128" i="48"/>
  <c r="AH128" i="48" s="1"/>
  <c r="AM104" i="48"/>
  <c r="AN218" i="48"/>
  <c r="AO218" i="48" s="1"/>
  <c r="AD162" i="48"/>
  <c r="AD144" i="48"/>
  <c r="AD182" i="48"/>
  <c r="AM293" i="48"/>
  <c r="AF140" i="48"/>
  <c r="AH140" i="48" s="1"/>
  <c r="AN115" i="48"/>
  <c r="AO115" i="48" s="1"/>
  <c r="AL50" i="48"/>
  <c r="AL222" i="48"/>
  <c r="AM261" i="48"/>
  <c r="AD151" i="48"/>
  <c r="AF263" i="48"/>
  <c r="AH263" i="48" s="1"/>
  <c r="AO263" i="48" s="1"/>
  <c r="AM75" i="48"/>
  <c r="AM160" i="48"/>
  <c r="AN318" i="48"/>
  <c r="AO318" i="48" s="1"/>
  <c r="AN182" i="48"/>
  <c r="AO182" i="48" s="1"/>
  <c r="AO243" i="48"/>
  <c r="AM64" i="48"/>
  <c r="AO208" i="48"/>
  <c r="AN256" i="48"/>
  <c r="AO256" i="48" s="1"/>
  <c r="AN215" i="48"/>
  <c r="AO215" i="48" s="1"/>
  <c r="AN49" i="48"/>
  <c r="AO49" i="48" s="1"/>
  <c r="AL347" i="48"/>
  <c r="AM347" i="48" s="1"/>
  <c r="AM194" i="48"/>
  <c r="AN116" i="48"/>
  <c r="AO116" i="48" s="1"/>
  <c r="AD23" i="48"/>
  <c r="AN63" i="48"/>
  <c r="AM242" i="48"/>
  <c r="AN272" i="48"/>
  <c r="AO272" i="48" s="1"/>
  <c r="AN315" i="48"/>
  <c r="AM289" i="48"/>
  <c r="AL59" i="48"/>
  <c r="AN59" i="48" s="1"/>
  <c r="AL107" i="48"/>
  <c r="AM107" i="48" s="1"/>
  <c r="AO224" i="48"/>
  <c r="AL69" i="48"/>
  <c r="AN69" i="48" s="1"/>
  <c r="AO69" i="48" s="1"/>
  <c r="AL71" i="48"/>
  <c r="AL154" i="48"/>
  <c r="AN154" i="48" s="1"/>
  <c r="AO154" i="48" s="1"/>
  <c r="AO139" i="48"/>
  <c r="AM95" i="48"/>
  <c r="AN95" i="48"/>
  <c r="AO95" i="48" s="1"/>
  <c r="AM10" i="48"/>
  <c r="AN10" i="48"/>
  <c r="AO10" i="48" s="1"/>
  <c r="AD10" i="48"/>
  <c r="AN57" i="48"/>
  <c r="AN92" i="48"/>
  <c r="AD206" i="48"/>
  <c r="AM297" i="48"/>
  <c r="AM247" i="48"/>
  <c r="AL102" i="48"/>
  <c r="AL192" i="48"/>
  <c r="AM192" i="48" s="1"/>
  <c r="AF143" i="48"/>
  <c r="AH143" i="48" s="1"/>
  <c r="AL249" i="48"/>
  <c r="AM249" i="48" s="1"/>
  <c r="AL34" i="48"/>
  <c r="AL30" i="48"/>
  <c r="AM30" i="48" s="1"/>
  <c r="AL6" i="48"/>
  <c r="AM6" i="48" s="1"/>
  <c r="AL312" i="48"/>
  <c r="AM312" i="48" s="1"/>
  <c r="AF295" i="48"/>
  <c r="AH295" i="48" s="1"/>
  <c r="AO295" i="48" s="1"/>
  <c r="AM96" i="48"/>
  <c r="AO191" i="48"/>
  <c r="AO261" i="48"/>
  <c r="AM201" i="48"/>
  <c r="AN317" i="48"/>
  <c r="AO317" i="48" s="1"/>
  <c r="AN103" i="48"/>
  <c r="AO103" i="48" s="1"/>
  <c r="AN176" i="48"/>
  <c r="AN309" i="48"/>
  <c r="AO309" i="48" s="1"/>
  <c r="AN246" i="48"/>
  <c r="AO246" i="48" s="1"/>
  <c r="AD217" i="48"/>
  <c r="AO108" i="48"/>
  <c r="AD102" i="48"/>
  <c r="AO126" i="48"/>
  <c r="AO75" i="48"/>
  <c r="AF5" i="48"/>
  <c r="AH5" i="48" s="1"/>
  <c r="AM162" i="48"/>
  <c r="AN162" i="48"/>
  <c r="AO162" i="48" s="1"/>
  <c r="AM84" i="48"/>
  <c r="AN84" i="48"/>
  <c r="AO84" i="48" s="1"/>
  <c r="AM190" i="48"/>
  <c r="AN190" i="48"/>
  <c r="AL42" i="48"/>
  <c r="AM42" i="48" s="1"/>
  <c r="AL338" i="48"/>
  <c r="AM338" i="48" s="1"/>
  <c r="AN304" i="48"/>
  <c r="AO304" i="48" s="1"/>
  <c r="AM240" i="48"/>
  <c r="AF290" i="48"/>
  <c r="AH290" i="48" s="1"/>
  <c r="AF78" i="48"/>
  <c r="AH78" i="48" s="1"/>
  <c r="AN302" i="48"/>
  <c r="AO302" i="48" s="1"/>
  <c r="AM139" i="48"/>
  <c r="AM313" i="48"/>
  <c r="AO161" i="48"/>
  <c r="AN157" i="48"/>
  <c r="AO157" i="48" s="1"/>
  <c r="AM157" i="48"/>
  <c r="AD92" i="48"/>
  <c r="AM126" i="48"/>
  <c r="AO38" i="48"/>
  <c r="AM168" i="48"/>
  <c r="AN17" i="48"/>
  <c r="AN254" i="48"/>
  <c r="AO254" i="48" s="1"/>
  <c r="AM254" i="48"/>
  <c r="AN36" i="48"/>
  <c r="AM36" i="48"/>
  <c r="AL172" i="48"/>
  <c r="AN172" i="48" s="1"/>
  <c r="AF109" i="48"/>
  <c r="AH109" i="48" s="1"/>
  <c r="AF190" i="48"/>
  <c r="AH190" i="48" s="1"/>
  <c r="AO190" i="48" s="1"/>
  <c r="AO313" i="48"/>
  <c r="AO18" i="48"/>
  <c r="AM125" i="48"/>
  <c r="AM208" i="48"/>
  <c r="AO104" i="48"/>
  <c r="AD20" i="48"/>
  <c r="AF20" i="48"/>
  <c r="AH20" i="48" s="1"/>
  <c r="AO20" i="48" s="1"/>
  <c r="AO25" i="48"/>
  <c r="AN165" i="48"/>
  <c r="AO165" i="48" s="1"/>
  <c r="AF63" i="48"/>
  <c r="AH63" i="48" s="1"/>
  <c r="AL282" i="48"/>
  <c r="AL48" i="48"/>
  <c r="AD36" i="48"/>
  <c r="AF36" i="48"/>
  <c r="AH36" i="48" s="1"/>
  <c r="AL339" i="48"/>
  <c r="AN339" i="48" s="1"/>
  <c r="AO339" i="48" s="1"/>
  <c r="AO141" i="48"/>
  <c r="AL329" i="48"/>
  <c r="AL22" i="48"/>
  <c r="AN22" i="48" s="1"/>
  <c r="AO22" i="48" s="1"/>
  <c r="AL334" i="48"/>
  <c r="AM334" i="48" s="1"/>
  <c r="AL146" i="48"/>
  <c r="AM146" i="48" s="1"/>
  <c r="AN46" i="48"/>
  <c r="AO46" i="48" s="1"/>
  <c r="AM46" i="48"/>
  <c r="AN222" i="48"/>
  <c r="AO222" i="48" s="1"/>
  <c r="AM222" i="48"/>
  <c r="AL180" i="48"/>
  <c r="AN180" i="48" s="1"/>
  <c r="AN284" i="48"/>
  <c r="AL328" i="48"/>
  <c r="AF170" i="48"/>
  <c r="AH170" i="48" s="1"/>
  <c r="AD170" i="48"/>
  <c r="AM13" i="48"/>
  <c r="AD62" i="48"/>
  <c r="AN281" i="48"/>
  <c r="AO281" i="48" s="1"/>
  <c r="AD14" i="48"/>
  <c r="AM150" i="48"/>
  <c r="AM138" i="48"/>
  <c r="AN216" i="48"/>
  <c r="AO216" i="48" s="1"/>
  <c r="AM161" i="48"/>
  <c r="AM174" i="48"/>
  <c r="AD344" i="48"/>
  <c r="AM65" i="48"/>
  <c r="AD66" i="48"/>
  <c r="AD267" i="48"/>
  <c r="AO160" i="48"/>
  <c r="AL54" i="48"/>
  <c r="AM54" i="48" s="1"/>
  <c r="AL286" i="48"/>
  <c r="AM286" i="48" s="1"/>
  <c r="AL89" i="48"/>
  <c r="AL97" i="48"/>
  <c r="AN97" i="48" s="1"/>
  <c r="AO97" i="48" s="1"/>
  <c r="AL149" i="48"/>
  <c r="AM149" i="48" s="1"/>
  <c r="AL336" i="48"/>
  <c r="AO148" i="48"/>
  <c r="AO168" i="48"/>
  <c r="AL232" i="48"/>
  <c r="AM232" i="48" s="1"/>
  <c r="AO248" i="48"/>
  <c r="AO265" i="48"/>
  <c r="AD17" i="48"/>
  <c r="AF17" i="48"/>
  <c r="AH17" i="48" s="1"/>
  <c r="AN214" i="48"/>
  <c r="AM214" i="48"/>
  <c r="AL311" i="48"/>
  <c r="AM311" i="48" s="1"/>
  <c r="AO122" i="48"/>
  <c r="AL270" i="48"/>
  <c r="AL230" i="48"/>
  <c r="AM230" i="48" s="1"/>
  <c r="AL52" i="48"/>
  <c r="AL288" i="48"/>
  <c r="AN288" i="48" s="1"/>
  <c r="AL87" i="48"/>
  <c r="AL262" i="48"/>
  <c r="AN262" i="48" s="1"/>
  <c r="AL257" i="48"/>
  <c r="AM257" i="48" s="1"/>
  <c r="AL274" i="48"/>
  <c r="AM274" i="48" s="1"/>
  <c r="AO275" i="48"/>
  <c r="AO113" i="48"/>
  <c r="AL40" i="48"/>
  <c r="AM40" i="48" s="1"/>
  <c r="AL32" i="48"/>
  <c r="AM32" i="48" s="1"/>
  <c r="AD214" i="48"/>
  <c r="AF214" i="48"/>
  <c r="AH214" i="48" s="1"/>
  <c r="AN259" i="48"/>
  <c r="AO259" i="48" s="1"/>
  <c r="AM259" i="48"/>
  <c r="AD234" i="48"/>
  <c r="AF234" i="48"/>
  <c r="AH234" i="48" s="1"/>
  <c r="AD315" i="48"/>
  <c r="AF315" i="48"/>
  <c r="AH315" i="48" s="1"/>
  <c r="AF288" i="48"/>
  <c r="AH288" i="48" s="1"/>
  <c r="AD288" i="48"/>
  <c r="AO112" i="48"/>
  <c r="AL24" i="48"/>
  <c r="AM24" i="48" s="1"/>
  <c r="AM148" i="48"/>
  <c r="AO173" i="48"/>
  <c r="AL278" i="48"/>
  <c r="AN278" i="48" s="1"/>
  <c r="AF59" i="48"/>
  <c r="AH59" i="48" s="1"/>
  <c r="AM248" i="48"/>
  <c r="AM265" i="48"/>
  <c r="AD22" i="48"/>
  <c r="AM263" i="48"/>
  <c r="AL324" i="48"/>
  <c r="AL220" i="48"/>
  <c r="AD119" i="48"/>
  <c r="AF119" i="48"/>
  <c r="AH119" i="48" s="1"/>
  <c r="AM91" i="48"/>
  <c r="AN91" i="48"/>
  <c r="AO91" i="48" s="1"/>
  <c r="AL119" i="48"/>
  <c r="AD230" i="48"/>
  <c r="AF230" i="48"/>
  <c r="AH230" i="48" s="1"/>
  <c r="AF99" i="48"/>
  <c r="AH99" i="48" s="1"/>
  <c r="AD99" i="48"/>
  <c r="AD149" i="48"/>
  <c r="AF149" i="48"/>
  <c r="AH149" i="48" s="1"/>
  <c r="AF52" i="48"/>
  <c r="AH52" i="48" s="1"/>
  <c r="AD52" i="48"/>
  <c r="AD284" i="48"/>
  <c r="AF284" i="48"/>
  <c r="AH284" i="48" s="1"/>
  <c r="AL238" i="48"/>
  <c r="AD328" i="48"/>
  <c r="AF328" i="48"/>
  <c r="AH328" i="48" s="1"/>
  <c r="AL210" i="48"/>
  <c r="AD111" i="48"/>
  <c r="AF111" i="48"/>
  <c r="AH111" i="48" s="1"/>
  <c r="AD32" i="48"/>
  <c r="AF32" i="48"/>
  <c r="AH32" i="48" s="1"/>
  <c r="AN107" i="48"/>
  <c r="AO96" i="48"/>
  <c r="AO240" i="48"/>
  <c r="AM15" i="48"/>
  <c r="AL196" i="48"/>
  <c r="AM196" i="48" s="1"/>
  <c r="AL258" i="48"/>
  <c r="AM258" i="48" s="1"/>
  <c r="AO194" i="48"/>
  <c r="AL73" i="48"/>
  <c r="AM73" i="48" s="1"/>
  <c r="AN117" i="48"/>
  <c r="AO117" i="48" s="1"/>
  <c r="AL204" i="48"/>
  <c r="AM204" i="48" s="1"/>
  <c r="AO79" i="48"/>
  <c r="AO323" i="48"/>
  <c r="AF40" i="48"/>
  <c r="AH40" i="48" s="1"/>
  <c r="AD40" i="48"/>
  <c r="AL340" i="48"/>
  <c r="AL279" i="48"/>
  <c r="AD289" i="48"/>
  <c r="AF289" i="48"/>
  <c r="AH289" i="48" s="1"/>
  <c r="AO289" i="48" s="1"/>
  <c r="AD286" i="48"/>
  <c r="AF286" i="48"/>
  <c r="AH286" i="48" s="1"/>
  <c r="AL307" i="48"/>
  <c r="AN56" i="48"/>
  <c r="AO56" i="48" s="1"/>
  <c r="AM56" i="48"/>
  <c r="AL99" i="48"/>
  <c r="AL111" i="48"/>
  <c r="AL316" i="48"/>
  <c r="AL234" i="48"/>
  <c r="AF44" i="48"/>
  <c r="AH44" i="48" s="1"/>
  <c r="AD44" i="48"/>
  <c r="AL200" i="48"/>
  <c r="AO150" i="48"/>
  <c r="AO33" i="48"/>
  <c r="AO65" i="48"/>
  <c r="AL343" i="48"/>
  <c r="AM343" i="48" s="1"/>
  <c r="AO268" i="48"/>
  <c r="AO247" i="48"/>
  <c r="AD340" i="48"/>
  <c r="AF340" i="48"/>
  <c r="AH340" i="48" s="1"/>
  <c r="AM301" i="48"/>
  <c r="AN301" i="48"/>
  <c r="AO301" i="48" s="1"/>
  <c r="AD152" i="48"/>
  <c r="AF152" i="48"/>
  <c r="AH152" i="48" s="1"/>
  <c r="AO152" i="48" s="1"/>
  <c r="AL44" i="48"/>
  <c r="AF87" i="48"/>
  <c r="AH87" i="48" s="1"/>
  <c r="AD87" i="48"/>
  <c r="AD107" i="48"/>
  <c r="AF107" i="48"/>
  <c r="AH107" i="48" s="1"/>
  <c r="AF123" i="48"/>
  <c r="AH123" i="48" s="1"/>
  <c r="AD123" i="48"/>
  <c r="AD200" i="48"/>
  <c r="AF200" i="48"/>
  <c r="AH200" i="48" s="1"/>
  <c r="AN193" i="48"/>
  <c r="AO193" i="48" s="1"/>
  <c r="AM193" i="48"/>
  <c r="AN142" i="48"/>
  <c r="AO142" i="48" s="1"/>
  <c r="AM142" i="48"/>
  <c r="AN98" i="48"/>
  <c r="AO98" i="48" s="1"/>
  <c r="AM98" i="48"/>
  <c r="AN171" i="48"/>
  <c r="AO171" i="48" s="1"/>
  <c r="AM171" i="48"/>
  <c r="AD172" i="48"/>
  <c r="AF172" i="48"/>
  <c r="AH172" i="48" s="1"/>
  <c r="AM339" i="48"/>
  <c r="AN23" i="48"/>
  <c r="AO23" i="48" s="1"/>
  <c r="AM23" i="48"/>
  <c r="AO92" i="48"/>
  <c r="AN195" i="48"/>
  <c r="AO195" i="48" s="1"/>
  <c r="AM195" i="48"/>
  <c r="AN267" i="48"/>
  <c r="AO267" i="48" s="1"/>
  <c r="AM267" i="48"/>
  <c r="AM266" i="48"/>
  <c r="AN266" i="48"/>
  <c r="AO266" i="48" s="1"/>
  <c r="AM308" i="48"/>
  <c r="AN308" i="48"/>
  <c r="AO308" i="48" s="1"/>
  <c r="AN253" i="48"/>
  <c r="AO253" i="48" s="1"/>
  <c r="AM253" i="48"/>
  <c r="AN51" i="48"/>
  <c r="AO51" i="48" s="1"/>
  <c r="AM51" i="48"/>
  <c r="AN19" i="48"/>
  <c r="AO19" i="48" s="1"/>
  <c r="AM19" i="48"/>
  <c r="AN86" i="48"/>
  <c r="AO86" i="48" s="1"/>
  <c r="AM86" i="48"/>
  <c r="AN88" i="48"/>
  <c r="AO88" i="48" s="1"/>
  <c r="AM88" i="48"/>
  <c r="AN134" i="48"/>
  <c r="AO134" i="48" s="1"/>
  <c r="AM134" i="48"/>
  <c r="AD73" i="48"/>
  <c r="AF73" i="48"/>
  <c r="AH73" i="48" s="1"/>
  <c r="AM121" i="48"/>
  <c r="AN121" i="48"/>
  <c r="AO121" i="48" s="1"/>
  <c r="AN227" i="48"/>
  <c r="AO227" i="48" s="1"/>
  <c r="AM227" i="48"/>
  <c r="AM235" i="48"/>
  <c r="AN235" i="48"/>
  <c r="AO235" i="48" s="1"/>
  <c r="AN287" i="48"/>
  <c r="AO287" i="48" s="1"/>
  <c r="AM287" i="48"/>
  <c r="AN326" i="48"/>
  <c r="AO326" i="48" s="1"/>
  <c r="AM326" i="48"/>
  <c r="AN322" i="48"/>
  <c r="AO322" i="48" s="1"/>
  <c r="AM322" i="48"/>
  <c r="AN55" i="48"/>
  <c r="AO55" i="48" s="1"/>
  <c r="AM55" i="48"/>
  <c r="AN178" i="48"/>
  <c r="AO178" i="48" s="1"/>
  <c r="AM178" i="48"/>
  <c r="AD204" i="48"/>
  <c r="AF204" i="48"/>
  <c r="AH204" i="48" s="1"/>
  <c r="AN35" i="48"/>
  <c r="AO35" i="48" s="1"/>
  <c r="AM35" i="48"/>
  <c r="AN67" i="48"/>
  <c r="AO67" i="48" s="1"/>
  <c r="AM67" i="48"/>
  <c r="AN151" i="48"/>
  <c r="AO151" i="48" s="1"/>
  <c r="AM151" i="48"/>
  <c r="AN31" i="48"/>
  <c r="AO31" i="48" s="1"/>
  <c r="AM31" i="48"/>
  <c r="AN110" i="48"/>
  <c r="AO110" i="48" s="1"/>
  <c r="AM110" i="48"/>
  <c r="AN135" i="48"/>
  <c r="AO135" i="48" s="1"/>
  <c r="AM135" i="48"/>
  <c r="AM241" i="48"/>
  <c r="AN241" i="48"/>
  <c r="AO241" i="48" s="1"/>
  <c r="AM71" i="48"/>
  <c r="AN71" i="48"/>
  <c r="AO71" i="48" s="1"/>
  <c r="AD24" i="48"/>
  <c r="AF24" i="48"/>
  <c r="AH24" i="48" s="1"/>
  <c r="AN158" i="48"/>
  <c r="AO158" i="48" s="1"/>
  <c r="AM158" i="48"/>
  <c r="AN213" i="48"/>
  <c r="AO213" i="48" s="1"/>
  <c r="AM213" i="48"/>
  <c r="AD164" i="48"/>
  <c r="AF164" i="48"/>
  <c r="AH164" i="48" s="1"/>
  <c r="AD156" i="48"/>
  <c r="AF156" i="48"/>
  <c r="AH156" i="48" s="1"/>
  <c r="AO306" i="48"/>
  <c r="AM59" i="48"/>
  <c r="AM245" i="48"/>
  <c r="AN245" i="48"/>
  <c r="AO245" i="48" s="1"/>
  <c r="AN8" i="48"/>
  <c r="AO8" i="48" s="1"/>
  <c r="AM8" i="48"/>
  <c r="AF257" i="48"/>
  <c r="AH257" i="48" s="1"/>
  <c r="AD257" i="48"/>
  <c r="AO176" i="48"/>
  <c r="AN5" i="48"/>
  <c r="AO5" i="48" s="1"/>
  <c r="AM5" i="48"/>
  <c r="AN106" i="48"/>
  <c r="AO106" i="48" s="1"/>
  <c r="AM106" i="48"/>
  <c r="AO189" i="48"/>
  <c r="AN209" i="48"/>
  <c r="AO209" i="48" s="1"/>
  <c r="AM209" i="48"/>
  <c r="AN211" i="48"/>
  <c r="AO211" i="48" s="1"/>
  <c r="AM211" i="48"/>
  <c r="AN217" i="48"/>
  <c r="AO217" i="48" s="1"/>
  <c r="AM217" i="48"/>
  <c r="AN285" i="48"/>
  <c r="AO285" i="48" s="1"/>
  <c r="AM285" i="48"/>
  <c r="AO163" i="48"/>
  <c r="AN102" i="48"/>
  <c r="AO102" i="48" s="1"/>
  <c r="AM102" i="48"/>
  <c r="AL81" i="48"/>
  <c r="AN167" i="48"/>
  <c r="AO167" i="48" s="1"/>
  <c r="AM167" i="48"/>
  <c r="AM202" i="48"/>
  <c r="AN202" i="48"/>
  <c r="AO202" i="48" s="1"/>
  <c r="AM228" i="48"/>
  <c r="AN228" i="48"/>
  <c r="AO228" i="48" s="1"/>
  <c r="AD180" i="48"/>
  <c r="AF180" i="48"/>
  <c r="AH180" i="48" s="1"/>
  <c r="AN229" i="48"/>
  <c r="AO229" i="48" s="1"/>
  <c r="AM229" i="48"/>
  <c r="AL237" i="48"/>
  <c r="AN333" i="48"/>
  <c r="AO333" i="48" s="1"/>
  <c r="AM333" i="48"/>
  <c r="AN300" i="48"/>
  <c r="AO300" i="48" s="1"/>
  <c r="AM300" i="48"/>
  <c r="AL291" i="48"/>
  <c r="AM335" i="48"/>
  <c r="AN335" i="48"/>
  <c r="AO335" i="48" s="1"/>
  <c r="AB378" i="48"/>
  <c r="AO201" i="48"/>
  <c r="AO82" i="48"/>
  <c r="AD258" i="48"/>
  <c r="AF258" i="48"/>
  <c r="AH258" i="48" s="1"/>
  <c r="AN16" i="48"/>
  <c r="AO16" i="48" s="1"/>
  <c r="AM16" i="48"/>
  <c r="AN62" i="48"/>
  <c r="AO62" i="48" s="1"/>
  <c r="AM62" i="48"/>
  <c r="AN7" i="48"/>
  <c r="AO7" i="48" s="1"/>
  <c r="AM7" i="48"/>
  <c r="AN58" i="48"/>
  <c r="AO58" i="48" s="1"/>
  <c r="AM58" i="48"/>
  <c r="AM145" i="48"/>
  <c r="AN145" i="48"/>
  <c r="AO145" i="48" s="1"/>
  <c r="AN100" i="48"/>
  <c r="AO100" i="48" s="1"/>
  <c r="AM100" i="48"/>
  <c r="AN147" i="48"/>
  <c r="AO147" i="48" s="1"/>
  <c r="AM147" i="48"/>
  <c r="AL188" i="48"/>
  <c r="AO293" i="48"/>
  <c r="AN294" i="48"/>
  <c r="AO294" i="48" s="1"/>
  <c r="AM294" i="48"/>
  <c r="AO242" i="48"/>
  <c r="AN341" i="48"/>
  <c r="AO341" i="48" s="1"/>
  <c r="AM341" i="48"/>
  <c r="AO78" i="48"/>
  <c r="AO169" i="48"/>
  <c r="AO153" i="48"/>
  <c r="AO296" i="48"/>
  <c r="X378" i="48"/>
  <c r="AO45" i="48"/>
  <c r="AN11" i="48"/>
  <c r="AO11" i="48" s="1"/>
  <c r="AM11" i="48"/>
  <c r="AM60" i="48"/>
  <c r="AN60" i="48"/>
  <c r="AO60" i="48" s="1"/>
  <c r="AM101" i="48"/>
  <c r="AN101" i="48"/>
  <c r="AO101" i="48" s="1"/>
  <c r="AN179" i="48"/>
  <c r="AO179" i="48" s="1"/>
  <c r="AM179" i="48"/>
  <c r="AN114" i="48"/>
  <c r="AO114" i="48" s="1"/>
  <c r="AM114" i="48"/>
  <c r="AN159" i="48"/>
  <c r="AO159" i="48" s="1"/>
  <c r="AM159" i="48"/>
  <c r="AM170" i="48"/>
  <c r="AN170" i="48"/>
  <c r="AN223" i="48"/>
  <c r="AO223" i="48" s="1"/>
  <c r="AM223" i="48"/>
  <c r="AN236" i="48"/>
  <c r="AO236" i="48" s="1"/>
  <c r="AM236" i="48"/>
  <c r="AN221" i="48"/>
  <c r="AO221" i="48" s="1"/>
  <c r="AM221" i="48"/>
  <c r="AM251" i="48"/>
  <c r="AN251" i="48"/>
  <c r="AO251" i="48" s="1"/>
  <c r="AD262" i="48"/>
  <c r="AF262" i="48"/>
  <c r="AH262" i="48" s="1"/>
  <c r="AM303" i="48"/>
  <c r="AN303" i="48"/>
  <c r="AO303" i="48" s="1"/>
  <c r="AN327" i="48"/>
  <c r="AO327" i="48" s="1"/>
  <c r="AM327" i="48"/>
  <c r="AN345" i="48"/>
  <c r="AO345" i="48" s="1"/>
  <c r="AM345" i="48"/>
  <c r="AO57" i="48"/>
  <c r="AL155" i="48"/>
  <c r="AN280" i="48"/>
  <c r="AO280" i="48" s="1"/>
  <c r="AM280" i="48"/>
  <c r="AN346" i="48"/>
  <c r="AO346" i="48" s="1"/>
  <c r="AM346" i="48"/>
  <c r="AO53" i="48"/>
  <c r="AN26" i="48"/>
  <c r="AO26" i="48" s="1"/>
  <c r="AM26" i="48"/>
  <c r="AM50" i="48"/>
  <c r="AN50" i="48"/>
  <c r="AO50" i="48" s="1"/>
  <c r="AN131" i="48"/>
  <c r="AO131" i="48" s="1"/>
  <c r="AM131" i="48"/>
  <c r="AO74" i="48"/>
  <c r="AM85" i="48"/>
  <c r="AN85" i="48"/>
  <c r="AN130" i="48"/>
  <c r="AO130" i="48" s="1"/>
  <c r="AM130" i="48"/>
  <c r="AM186" i="48"/>
  <c r="AN186" i="48"/>
  <c r="AO186" i="48" s="1"/>
  <c r="AN140" i="48"/>
  <c r="AO140" i="48" s="1"/>
  <c r="AM140" i="48"/>
  <c r="AN205" i="48"/>
  <c r="AO205" i="48" s="1"/>
  <c r="AM205" i="48"/>
  <c r="AM206" i="48"/>
  <c r="AN206" i="48"/>
  <c r="AO206" i="48" s="1"/>
  <c r="AL164" i="48"/>
  <c r="AM250" i="48"/>
  <c r="AN250" i="48"/>
  <c r="AO250" i="48" s="1"/>
  <c r="AL156" i="48"/>
  <c r="AD237" i="48"/>
  <c r="AF237" i="48"/>
  <c r="AH237" i="48" s="1"/>
  <c r="AD291" i="48"/>
  <c r="AF291" i="48"/>
  <c r="AH291" i="48" s="1"/>
  <c r="AN314" i="48"/>
  <c r="AO314" i="48" s="1"/>
  <c r="AM314" i="48"/>
  <c r="AO175" i="48"/>
  <c r="AN187" i="48"/>
  <c r="AO187" i="48" s="1"/>
  <c r="AM187" i="48"/>
  <c r="AD196" i="48"/>
  <c r="AF196" i="48"/>
  <c r="AH196" i="48" s="1"/>
  <c r="AN330" i="48"/>
  <c r="AO330" i="48" s="1"/>
  <c r="AM330" i="48"/>
  <c r="AL299" i="48"/>
  <c r="AN27" i="48"/>
  <c r="AO27" i="48" s="1"/>
  <c r="AM27" i="48"/>
  <c r="AN12" i="48"/>
  <c r="AO12" i="48" s="1"/>
  <c r="AM12" i="48"/>
  <c r="AN76" i="48"/>
  <c r="AO76" i="48" s="1"/>
  <c r="AM76" i="48"/>
  <c r="AN61" i="48"/>
  <c r="AO61" i="48" s="1"/>
  <c r="AM61" i="48"/>
  <c r="AN94" i="48"/>
  <c r="AO94" i="48" s="1"/>
  <c r="AM94" i="48"/>
  <c r="AM109" i="48"/>
  <c r="AN109" i="48"/>
  <c r="AN181" i="48"/>
  <c r="AO181" i="48" s="1"/>
  <c r="AM181" i="48"/>
  <c r="AN166" i="48"/>
  <c r="AO166" i="48" s="1"/>
  <c r="AM166" i="48"/>
  <c r="AM184" i="48"/>
  <c r="AN184" i="48"/>
  <c r="AO184" i="48" s="1"/>
  <c r="AO174" i="48"/>
  <c r="AN269" i="48"/>
  <c r="AO269" i="48" s="1"/>
  <c r="AM269" i="48"/>
  <c r="AD188" i="48"/>
  <c r="AF188" i="48"/>
  <c r="AH188" i="48" s="1"/>
  <c r="AM226" i="48"/>
  <c r="AN226" i="48"/>
  <c r="AO226" i="48" s="1"/>
  <c r="AN244" i="48"/>
  <c r="AO244" i="48" s="1"/>
  <c r="AM244" i="48"/>
  <c r="AM252" i="48"/>
  <c r="AN252" i="48"/>
  <c r="AO252" i="48" s="1"/>
  <c r="AN283" i="48"/>
  <c r="AO283" i="48" s="1"/>
  <c r="AM283" i="48"/>
  <c r="AN290" i="48"/>
  <c r="AM290" i="48"/>
  <c r="AO66" i="48"/>
  <c r="AD343" i="48"/>
  <c r="AF343" i="48"/>
  <c r="AH343" i="48" s="1"/>
  <c r="AO319" i="48"/>
  <c r="AO83" i="48"/>
  <c r="AO271" i="48"/>
  <c r="AO105" i="48"/>
  <c r="AO28" i="48"/>
  <c r="AN21" i="48"/>
  <c r="AO21" i="48" s="1"/>
  <c r="AM21" i="48"/>
  <c r="AN118" i="48"/>
  <c r="AO118" i="48" s="1"/>
  <c r="AM118" i="48"/>
  <c r="AO13" i="48"/>
  <c r="AM93" i="48"/>
  <c r="AN93" i="48"/>
  <c r="AO93" i="48" s="1"/>
  <c r="AN47" i="48"/>
  <c r="AO47" i="48" s="1"/>
  <c r="AM47" i="48"/>
  <c r="AN68" i="48"/>
  <c r="AO68" i="48" s="1"/>
  <c r="AM68" i="48"/>
  <c r="AM129" i="48"/>
  <c r="AN129" i="48"/>
  <c r="AO129" i="48" s="1"/>
  <c r="AN120" i="48"/>
  <c r="AO120" i="48" s="1"/>
  <c r="AM120" i="48"/>
  <c r="AN124" i="48"/>
  <c r="AO124" i="48" s="1"/>
  <c r="AM124" i="48"/>
  <c r="AN90" i="48"/>
  <c r="AO90" i="48" s="1"/>
  <c r="AM90" i="48"/>
  <c r="AN132" i="48"/>
  <c r="AO132" i="48" s="1"/>
  <c r="AM132" i="48"/>
  <c r="AN225" i="48"/>
  <c r="AO225" i="48" s="1"/>
  <c r="AM225" i="48"/>
  <c r="AM172" i="48"/>
  <c r="AM262" i="48"/>
  <c r="AM344" i="48"/>
  <c r="AN344" i="48"/>
  <c r="AO344" i="48" s="1"/>
  <c r="AN342" i="48"/>
  <c r="AO342" i="48" s="1"/>
  <c r="AM342" i="48"/>
  <c r="AN136" i="48"/>
  <c r="AO136" i="48" s="1"/>
  <c r="AM136" i="48"/>
  <c r="AN325" i="48"/>
  <c r="AO325" i="48" s="1"/>
  <c r="AM325" i="48"/>
  <c r="AO320" i="48"/>
  <c r="AN9" i="48"/>
  <c r="AO9" i="48" s="1"/>
  <c r="AM9" i="48"/>
  <c r="AN70" i="48"/>
  <c r="AO70" i="48" s="1"/>
  <c r="AM70" i="48"/>
  <c r="AN128" i="48"/>
  <c r="AM128" i="48"/>
  <c r="AM34" i="48"/>
  <c r="AN34" i="48"/>
  <c r="AO34" i="48" s="1"/>
  <c r="AD81" i="48"/>
  <c r="AF81" i="48"/>
  <c r="AH81" i="48" s="1"/>
  <c r="AN127" i="48"/>
  <c r="AO127" i="48" s="1"/>
  <c r="AM127" i="48"/>
  <c r="AN143" i="48"/>
  <c r="AM143" i="48"/>
  <c r="AN203" i="48"/>
  <c r="AO203" i="48" s="1"/>
  <c r="AM203" i="48"/>
  <c r="AM180" i="48"/>
  <c r="AN233" i="48"/>
  <c r="AO233" i="48" s="1"/>
  <c r="AM233" i="48"/>
  <c r="AM264" i="48"/>
  <c r="AN264" i="48"/>
  <c r="AO264" i="48" s="1"/>
  <c r="AN298" i="48"/>
  <c r="AO298" i="48" s="1"/>
  <c r="AM298" i="48"/>
  <c r="AD278" i="48"/>
  <c r="AF278" i="48"/>
  <c r="AH278" i="48" s="1"/>
  <c r="AM332" i="48"/>
  <c r="AN332" i="48"/>
  <c r="AO332" i="48" s="1"/>
  <c r="AN185" i="48"/>
  <c r="AO185" i="48" s="1"/>
  <c r="AM185" i="48"/>
  <c r="AN258" i="48"/>
  <c r="AN43" i="48"/>
  <c r="AO43" i="48" s="1"/>
  <c r="AM43" i="48"/>
  <c r="AN41" i="48"/>
  <c r="AO41" i="48" s="1"/>
  <c r="AM41" i="48"/>
  <c r="AM14" i="48"/>
  <c r="AN14" i="48"/>
  <c r="AO14" i="48" s="1"/>
  <c r="AN37" i="48"/>
  <c r="AO37" i="48" s="1"/>
  <c r="AM37" i="48"/>
  <c r="AN80" i="48"/>
  <c r="AO80" i="48" s="1"/>
  <c r="AM80" i="48"/>
  <c r="AN144" i="48"/>
  <c r="AO144" i="48" s="1"/>
  <c r="AM144" i="48"/>
  <c r="AN72" i="48"/>
  <c r="AO72" i="48" s="1"/>
  <c r="AM72" i="48"/>
  <c r="AN123" i="48"/>
  <c r="AM123" i="48"/>
  <c r="AM137" i="48"/>
  <c r="AN137" i="48"/>
  <c r="AO137" i="48" s="1"/>
  <c r="AN207" i="48"/>
  <c r="AO207" i="48" s="1"/>
  <c r="AM207" i="48"/>
  <c r="AN183" i="48"/>
  <c r="AO183" i="48" s="1"/>
  <c r="AM183" i="48"/>
  <c r="AN231" i="48"/>
  <c r="AO231" i="48" s="1"/>
  <c r="AM231" i="48"/>
  <c r="AD274" i="48"/>
  <c r="AF274" i="48"/>
  <c r="AH274" i="48" s="1"/>
  <c r="AN273" i="48"/>
  <c r="AO273" i="48" s="1"/>
  <c r="AM273" i="48"/>
  <c r="AO255" i="48"/>
  <c r="AN277" i="48"/>
  <c r="AO277" i="48" s="1"/>
  <c r="AM277" i="48"/>
  <c r="AN310" i="48"/>
  <c r="AO310" i="48" s="1"/>
  <c r="AM310" i="48"/>
  <c r="AO292" i="48"/>
  <c r="AM321" i="48"/>
  <c r="AN321" i="48"/>
  <c r="AO321" i="48" s="1"/>
  <c r="AN331" i="48"/>
  <c r="AO331" i="48" s="1"/>
  <c r="AM331" i="48"/>
  <c r="AN39" i="48"/>
  <c r="AO39" i="48" s="1"/>
  <c r="AM39" i="48"/>
  <c r="AN199" i="48"/>
  <c r="AO199" i="48" s="1"/>
  <c r="AM199" i="48"/>
  <c r="AM348" i="48"/>
  <c r="AN348" i="48"/>
  <c r="AO348" i="48" s="1"/>
  <c r="AO198" i="48"/>
  <c r="AO29" i="48"/>
  <c r="AO177" i="48"/>
  <c r="AM154" i="48" l="1"/>
  <c r="AN347" i="48"/>
  <c r="AO347" i="48" s="1"/>
  <c r="AN73" i="48"/>
  <c r="AN146" i="48"/>
  <c r="AO146" i="48" s="1"/>
  <c r="AN311" i="48"/>
  <c r="AO311" i="48" s="1"/>
  <c r="AM69" i="48"/>
  <c r="AN6" i="48"/>
  <c r="AO6" i="48" s="1"/>
  <c r="AO85" i="48"/>
  <c r="AN334" i="48"/>
  <c r="AO334" i="48" s="1"/>
  <c r="AO128" i="48"/>
  <c r="AO315" i="48"/>
  <c r="AO143" i="48"/>
  <c r="AM22" i="48"/>
  <c r="AN42" i="48"/>
  <c r="AO42" i="48" s="1"/>
  <c r="AN257" i="48"/>
  <c r="AM97" i="48"/>
  <c r="AN192" i="48"/>
  <c r="AO192" i="48" s="1"/>
  <c r="AO17" i="48"/>
  <c r="AN230" i="48"/>
  <c r="AO230" i="48" s="1"/>
  <c r="AN30" i="48"/>
  <c r="AO30" i="48" s="1"/>
  <c r="AO63" i="48"/>
  <c r="AN32" i="48"/>
  <c r="AN286" i="48"/>
  <c r="AO286" i="48" s="1"/>
  <c r="AN149" i="48"/>
  <c r="AN249" i="48"/>
  <c r="AO249" i="48" s="1"/>
  <c r="AO180" i="48"/>
  <c r="AO172" i="48"/>
  <c r="AN312" i="48"/>
  <c r="AO312" i="48" s="1"/>
  <c r="AN338" i="48"/>
  <c r="AO338" i="48" s="1"/>
  <c r="AO123" i="48"/>
  <c r="AO290" i="48"/>
  <c r="AO109" i="48"/>
  <c r="AN343" i="48"/>
  <c r="AO343" i="48" s="1"/>
  <c r="AN24" i="48"/>
  <c r="AO24" i="48" s="1"/>
  <c r="AN204" i="48"/>
  <c r="AO204" i="48" s="1"/>
  <c r="AM278" i="48"/>
  <c r="AN54" i="48"/>
  <c r="AO54" i="48" s="1"/>
  <c r="AN329" i="48"/>
  <c r="AO329" i="48" s="1"/>
  <c r="AM329" i="48"/>
  <c r="AN282" i="48"/>
  <c r="AO282" i="48" s="1"/>
  <c r="AM282" i="48"/>
  <c r="AN274" i="48"/>
  <c r="AO274" i="48" s="1"/>
  <c r="AN40" i="48"/>
  <c r="AO40" i="48" s="1"/>
  <c r="AO170" i="48"/>
  <c r="AM48" i="48"/>
  <c r="AN48" i="48"/>
  <c r="AO48" i="48" s="1"/>
  <c r="AO36" i="48"/>
  <c r="AN232" i="48"/>
  <c r="AO232" i="48" s="1"/>
  <c r="AN196" i="48"/>
  <c r="AO196" i="48" s="1"/>
  <c r="AM288" i="48"/>
  <c r="AO284" i="48"/>
  <c r="AM89" i="48"/>
  <c r="AN89" i="48"/>
  <c r="AO89" i="48" s="1"/>
  <c r="AN328" i="48"/>
  <c r="AO328" i="48" s="1"/>
  <c r="AM328" i="48"/>
  <c r="AN52" i="48"/>
  <c r="AO52" i="48" s="1"/>
  <c r="AM52" i="48"/>
  <c r="AO73" i="48"/>
  <c r="AM87" i="48"/>
  <c r="AN87" i="48"/>
  <c r="AO87" i="48" s="1"/>
  <c r="AN270" i="48"/>
  <c r="AO270" i="48" s="1"/>
  <c r="AM270" i="48"/>
  <c r="AO214" i="48"/>
  <c r="AM336" i="48"/>
  <c r="AN336" i="48"/>
  <c r="AO336" i="48" s="1"/>
  <c r="AO257" i="48"/>
  <c r="AN99" i="48"/>
  <c r="AO99" i="48" s="1"/>
  <c r="AM99" i="48"/>
  <c r="AM279" i="48"/>
  <c r="AN279" i="48"/>
  <c r="AO279" i="48" s="1"/>
  <c r="AO107" i="48"/>
  <c r="AM234" i="48"/>
  <c r="AN234" i="48"/>
  <c r="AO234" i="48" s="1"/>
  <c r="AN340" i="48"/>
  <c r="AO340" i="48" s="1"/>
  <c r="AM340" i="48"/>
  <c r="AM44" i="48"/>
  <c r="AN44" i="48"/>
  <c r="AO44" i="48" s="1"/>
  <c r="AM200" i="48"/>
  <c r="AN200" i="48"/>
  <c r="AO200" i="48" s="1"/>
  <c r="AN316" i="48"/>
  <c r="AO316" i="48" s="1"/>
  <c r="AM316" i="48"/>
  <c r="AN238" i="48"/>
  <c r="AO238" i="48" s="1"/>
  <c r="AM238" i="48"/>
  <c r="AN220" i="48"/>
  <c r="AO220" i="48" s="1"/>
  <c r="AM220" i="48"/>
  <c r="AN119" i="48"/>
  <c r="AO119" i="48" s="1"/>
  <c r="AM119" i="48"/>
  <c r="AO258" i="48"/>
  <c r="AL378" i="48"/>
  <c r="AO59" i="48"/>
  <c r="AO288" i="48"/>
  <c r="AM111" i="48"/>
  <c r="AN111" i="48"/>
  <c r="AO111" i="48" s="1"/>
  <c r="AN307" i="48"/>
  <c r="AO307" i="48" s="1"/>
  <c r="AM307" i="48"/>
  <c r="AM210" i="48"/>
  <c r="AN210" i="48"/>
  <c r="AO210" i="48" s="1"/>
  <c r="AO32" i="48"/>
  <c r="AM324" i="48"/>
  <c r="AN324" i="48"/>
  <c r="AO324" i="48" s="1"/>
  <c r="AO149" i="48"/>
  <c r="AO262" i="48"/>
  <c r="AO278" i="48"/>
  <c r="AM156" i="48"/>
  <c r="AN156" i="48"/>
  <c r="AO156" i="48" s="1"/>
  <c r="AN155" i="48"/>
  <c r="AO155" i="48" s="1"/>
  <c r="AM155" i="48"/>
  <c r="AM188" i="48"/>
  <c r="AN188" i="48"/>
  <c r="AO188" i="48" s="1"/>
  <c r="AM291" i="48"/>
  <c r="AN291" i="48"/>
  <c r="AO291" i="48" s="1"/>
  <c r="AM81" i="48"/>
  <c r="AN81" i="48"/>
  <c r="AO81" i="48" s="1"/>
  <c r="AM299" i="48"/>
  <c r="AN299" i="48"/>
  <c r="AO299" i="48" s="1"/>
  <c r="AM164" i="48"/>
  <c r="AN164" i="48"/>
  <c r="AO164" i="48" s="1"/>
  <c r="AM237" i="48"/>
  <c r="AN237" i="48"/>
  <c r="AO237" i="48" s="1"/>
  <c r="AM378" i="48" l="1"/>
  <c r="K15" i="38"/>
  <c r="J10" i="38"/>
  <c r="J15" i="38" s="1"/>
  <c r="K10" i="38"/>
  <c r="AD247" i="39"/>
  <c r="AE5" i="42"/>
  <c r="AF5" i="42"/>
  <c r="AE6" i="42"/>
  <c r="AF6" i="42"/>
  <c r="AE7" i="42"/>
  <c r="AF7" i="42"/>
  <c r="AE8" i="42"/>
  <c r="AF8" i="42"/>
  <c r="AE9" i="42"/>
  <c r="AF9" i="42"/>
  <c r="AE10" i="42"/>
  <c r="AF10" i="42"/>
  <c r="AE11" i="42"/>
  <c r="AF11" i="42"/>
  <c r="AE12" i="42"/>
  <c r="AF12" i="42"/>
  <c r="AE13" i="42"/>
  <c r="AF13" i="42"/>
  <c r="AE14" i="42"/>
  <c r="AF14" i="42"/>
  <c r="AE15" i="42"/>
  <c r="AF15" i="42"/>
  <c r="AE16" i="42"/>
  <c r="AF16" i="42"/>
  <c r="AE17" i="42"/>
  <c r="AF17" i="42"/>
  <c r="AE18" i="42"/>
  <c r="AF18" i="42"/>
  <c r="AE19" i="42"/>
  <c r="AF19" i="42"/>
  <c r="AE20" i="42"/>
  <c r="AF20" i="42"/>
  <c r="AE21" i="42"/>
  <c r="AF21" i="42"/>
  <c r="AE22" i="42"/>
  <c r="AF22" i="42"/>
  <c r="AE23" i="42"/>
  <c r="AF23" i="42"/>
  <c r="AE24" i="42"/>
  <c r="AF24" i="42"/>
  <c r="AE25" i="42"/>
  <c r="AF25" i="42"/>
  <c r="AE26" i="42"/>
  <c r="AF26" i="42"/>
  <c r="AE27" i="42"/>
  <c r="AF27" i="42"/>
  <c r="AE28" i="42"/>
  <c r="AF28" i="42"/>
  <c r="AE29" i="42"/>
  <c r="AF29" i="42"/>
  <c r="AE30" i="42"/>
  <c r="AF30" i="42"/>
  <c r="AE31" i="42"/>
  <c r="AF31" i="42"/>
  <c r="AE32" i="42"/>
  <c r="AF32" i="42"/>
  <c r="AE33" i="42"/>
  <c r="AF33" i="42"/>
  <c r="AE34" i="42"/>
  <c r="AF34" i="42"/>
  <c r="AE35" i="42"/>
  <c r="AF35" i="42"/>
  <c r="AE36" i="42"/>
  <c r="AF36" i="42"/>
  <c r="AE37" i="42"/>
  <c r="AF37" i="42"/>
  <c r="AE38" i="42"/>
  <c r="AF38" i="42"/>
  <c r="AE39" i="42"/>
  <c r="AF39" i="42"/>
  <c r="AE40" i="42"/>
  <c r="AF40" i="42"/>
  <c r="AE41" i="42"/>
  <c r="AF41" i="42"/>
  <c r="AE42" i="42"/>
  <c r="AF42" i="42"/>
  <c r="AE43" i="42"/>
  <c r="AF43" i="42"/>
  <c r="AE44" i="42"/>
  <c r="AF44" i="42"/>
  <c r="AE45" i="42"/>
  <c r="AF45" i="42"/>
  <c r="AE46" i="42"/>
  <c r="AF46" i="42"/>
  <c r="AE47" i="42"/>
  <c r="AF47" i="42"/>
  <c r="AE48" i="42"/>
  <c r="AF48" i="42"/>
  <c r="AE49" i="42"/>
  <c r="AF49" i="42"/>
  <c r="AE50" i="42"/>
  <c r="AF50" i="42"/>
  <c r="AE51" i="42"/>
  <c r="AF51" i="42"/>
  <c r="AE52" i="42"/>
  <c r="AF52" i="42"/>
  <c r="AE53" i="42"/>
  <c r="AF53" i="42"/>
  <c r="AE54" i="42"/>
  <c r="AF54" i="42"/>
  <c r="AE55" i="42"/>
  <c r="AF55" i="42"/>
  <c r="AE56" i="42"/>
  <c r="AF56" i="42"/>
  <c r="AE57" i="42"/>
  <c r="AF57" i="42"/>
  <c r="AE58" i="42"/>
  <c r="AF58" i="42"/>
  <c r="AE59" i="42"/>
  <c r="AF59" i="42"/>
  <c r="AE60" i="42"/>
  <c r="AF60" i="42"/>
  <c r="AE61" i="42"/>
  <c r="AF61" i="42"/>
  <c r="AE62" i="42"/>
  <c r="AF62" i="42"/>
  <c r="AE63" i="42"/>
  <c r="AF63" i="42"/>
  <c r="AE64" i="42"/>
  <c r="AF64" i="42"/>
  <c r="AE65" i="42"/>
  <c r="AF65" i="42"/>
  <c r="AE66" i="42"/>
  <c r="AF66" i="42"/>
  <c r="AE67" i="42"/>
  <c r="AF67" i="42"/>
  <c r="AE68" i="42"/>
  <c r="AF68" i="42"/>
  <c r="AE69" i="42"/>
  <c r="AF69" i="42"/>
  <c r="AE70" i="42"/>
  <c r="AF70" i="42"/>
  <c r="AE71" i="42"/>
  <c r="AF71" i="42"/>
  <c r="AE72" i="42"/>
  <c r="AF72" i="42"/>
  <c r="AE73" i="42"/>
  <c r="AF73" i="42"/>
  <c r="AE74" i="42"/>
  <c r="AF74" i="42"/>
  <c r="AE75" i="42"/>
  <c r="AF75" i="42"/>
  <c r="AE76" i="42"/>
  <c r="AF76" i="42"/>
  <c r="AE77" i="42"/>
  <c r="AF77" i="42"/>
  <c r="AE78" i="42"/>
  <c r="AF78" i="42"/>
  <c r="AE79" i="42"/>
  <c r="AF79" i="42"/>
  <c r="AE80" i="42"/>
  <c r="AF80" i="42"/>
  <c r="AE81" i="42"/>
  <c r="AF81" i="42"/>
  <c r="AE82" i="42"/>
  <c r="AF82" i="42"/>
  <c r="AE83" i="42"/>
  <c r="AF83" i="42"/>
  <c r="AE84" i="42"/>
  <c r="AF84" i="42"/>
  <c r="AE85" i="42"/>
  <c r="AF85" i="42"/>
  <c r="AE86" i="42"/>
  <c r="AF86" i="42"/>
  <c r="AE87" i="42"/>
  <c r="AF87" i="42"/>
  <c r="AE88" i="42"/>
  <c r="AF88" i="42"/>
  <c r="AE89" i="42"/>
  <c r="AF89" i="42"/>
  <c r="AE90" i="42"/>
  <c r="AF90" i="42"/>
  <c r="AE91" i="42"/>
  <c r="AF91" i="42"/>
  <c r="AE92" i="42"/>
  <c r="AF92" i="42"/>
  <c r="AE93" i="42"/>
  <c r="AF93" i="42"/>
  <c r="AE94" i="42"/>
  <c r="AF94" i="42"/>
  <c r="AE95" i="42"/>
  <c r="AF95" i="42"/>
  <c r="AE96" i="42"/>
  <c r="AF96" i="42"/>
  <c r="AE97" i="42"/>
  <c r="AF97" i="42"/>
  <c r="AE98" i="42"/>
  <c r="AF98" i="42"/>
  <c r="AE99" i="42"/>
  <c r="AF99" i="42"/>
  <c r="AE100" i="42"/>
  <c r="AF100" i="42"/>
  <c r="AE101" i="42"/>
  <c r="AF101" i="42"/>
  <c r="AE102" i="42"/>
  <c r="AF102" i="42"/>
  <c r="AE103" i="42"/>
  <c r="AF103" i="42"/>
  <c r="AE104" i="42"/>
  <c r="AF104" i="42"/>
  <c r="AE105" i="42"/>
  <c r="AF105" i="42"/>
  <c r="AE106" i="42"/>
  <c r="AF106" i="42"/>
  <c r="AE107" i="42"/>
  <c r="AF107" i="42"/>
  <c r="AE108" i="42"/>
  <c r="AF108" i="42"/>
  <c r="AE109" i="42"/>
  <c r="AF109" i="42"/>
  <c r="AE110" i="42"/>
  <c r="AF110" i="42"/>
  <c r="AE111" i="42"/>
  <c r="AF111" i="42"/>
  <c r="AE112" i="42"/>
  <c r="AF112" i="42"/>
  <c r="AE113" i="42"/>
  <c r="AF113" i="42"/>
  <c r="AE114" i="42"/>
  <c r="AF114" i="42"/>
  <c r="AE115" i="42"/>
  <c r="AF115" i="42"/>
  <c r="AE116" i="42"/>
  <c r="AF116" i="42"/>
  <c r="AE117" i="42"/>
  <c r="AF117" i="42"/>
  <c r="AE118" i="42"/>
  <c r="AF118" i="42"/>
  <c r="AE119" i="42"/>
  <c r="AF119" i="42"/>
  <c r="AE120" i="42"/>
  <c r="AF120" i="42"/>
  <c r="AE121" i="42"/>
  <c r="AF121" i="42"/>
  <c r="AE122" i="42"/>
  <c r="AF122" i="42"/>
  <c r="AE123" i="42"/>
  <c r="AF123" i="42"/>
  <c r="AE124" i="42"/>
  <c r="AF124" i="42"/>
  <c r="AE125" i="42"/>
  <c r="AF125" i="42"/>
  <c r="AE126" i="42"/>
  <c r="AF126" i="42"/>
  <c r="AE127" i="42"/>
  <c r="AF127" i="42"/>
  <c r="AE128" i="42"/>
  <c r="AF128" i="42"/>
  <c r="AE129" i="42"/>
  <c r="AF129" i="42"/>
  <c r="AE130" i="42"/>
  <c r="AF130" i="42"/>
  <c r="AE131" i="42"/>
  <c r="AF131" i="42"/>
  <c r="AE132" i="42"/>
  <c r="AF132" i="42"/>
  <c r="AE133" i="42"/>
  <c r="AF133" i="42"/>
  <c r="AE134" i="42"/>
  <c r="AF134" i="42"/>
  <c r="AE135" i="42"/>
  <c r="AF135" i="42"/>
  <c r="AE136" i="42"/>
  <c r="AF136" i="42"/>
  <c r="AE137" i="42"/>
  <c r="AF137" i="42"/>
  <c r="AE138" i="42"/>
  <c r="AF138" i="42"/>
  <c r="AE139" i="42"/>
  <c r="AF139" i="42"/>
  <c r="AE140" i="42"/>
  <c r="AF140" i="42"/>
  <c r="AE141" i="42"/>
  <c r="AF141" i="42"/>
  <c r="AE142" i="42"/>
  <c r="AF142" i="42"/>
  <c r="AE143" i="42"/>
  <c r="AF143" i="42"/>
  <c r="AE144" i="42"/>
  <c r="AF144" i="42"/>
  <c r="AE145" i="42"/>
  <c r="AF145" i="42"/>
  <c r="AE146" i="42"/>
  <c r="AF146" i="42"/>
  <c r="AE147" i="42"/>
  <c r="AF147" i="42"/>
  <c r="AE148" i="42"/>
  <c r="AF148" i="42"/>
  <c r="AE149" i="42"/>
  <c r="AF149" i="42"/>
  <c r="AE150" i="42"/>
  <c r="AF150" i="42"/>
  <c r="AE151" i="42"/>
  <c r="AF151" i="42"/>
  <c r="AE152" i="42"/>
  <c r="AF152" i="42"/>
  <c r="AE153" i="42"/>
  <c r="AF153" i="42"/>
  <c r="AE154" i="42"/>
  <c r="AF154" i="42"/>
  <c r="AE155" i="42"/>
  <c r="AF155" i="42"/>
  <c r="AE156" i="42"/>
  <c r="AF156" i="42"/>
  <c r="AE157" i="42"/>
  <c r="AF157" i="42"/>
  <c r="AE158" i="42"/>
  <c r="AF158" i="42"/>
  <c r="AE159" i="42"/>
  <c r="AF159" i="42"/>
  <c r="AE160" i="42"/>
  <c r="AF160" i="42"/>
  <c r="AE161" i="42"/>
  <c r="AF161" i="42"/>
  <c r="AE162" i="42"/>
  <c r="AF162" i="42"/>
  <c r="AE163" i="42"/>
  <c r="AF163" i="42"/>
  <c r="AE164" i="42"/>
  <c r="AF164" i="42"/>
  <c r="AE165" i="42"/>
  <c r="AF165" i="42"/>
  <c r="AE166" i="42"/>
  <c r="AF166" i="42"/>
  <c r="AE167" i="42"/>
  <c r="AF167" i="42"/>
  <c r="AE168" i="42"/>
  <c r="AF168" i="42"/>
  <c r="AE169" i="42"/>
  <c r="AF169" i="42"/>
  <c r="AE170" i="42"/>
  <c r="AF170" i="42"/>
  <c r="AE171" i="42"/>
  <c r="AF171" i="42"/>
  <c r="AE172" i="42"/>
  <c r="AF172" i="42"/>
  <c r="AE173" i="42"/>
  <c r="AF173" i="42"/>
  <c r="AE174" i="42"/>
  <c r="AF174" i="42"/>
  <c r="AE175" i="42"/>
  <c r="AF175" i="42"/>
  <c r="AE176" i="42"/>
  <c r="AF176" i="42"/>
  <c r="AE177" i="42"/>
  <c r="AF177" i="42"/>
  <c r="AE178" i="42"/>
  <c r="AF178" i="42"/>
  <c r="AE179" i="42"/>
  <c r="AF179" i="42"/>
  <c r="AE180" i="42"/>
  <c r="AF180" i="42"/>
  <c r="AE181" i="42"/>
  <c r="AF181" i="42"/>
  <c r="AE182" i="42"/>
  <c r="AF182" i="42"/>
  <c r="AE183" i="42"/>
  <c r="AF183" i="42"/>
  <c r="AE184" i="42"/>
  <c r="AF184" i="42"/>
  <c r="AE185" i="42"/>
  <c r="AF185" i="42"/>
  <c r="AE186" i="42"/>
  <c r="AF186" i="42"/>
  <c r="AE187" i="42"/>
  <c r="AF187" i="42"/>
  <c r="AE188" i="42"/>
  <c r="AF188" i="42"/>
  <c r="AE189" i="42"/>
  <c r="AF189" i="42"/>
  <c r="AE190" i="42"/>
  <c r="AF190" i="42"/>
  <c r="AE191" i="42"/>
  <c r="AF191" i="42"/>
  <c r="AE192" i="42"/>
  <c r="AF192" i="42"/>
  <c r="AE193" i="42"/>
  <c r="AF193" i="42"/>
  <c r="AE194" i="42"/>
  <c r="AF194" i="42"/>
  <c r="AE195" i="42"/>
  <c r="AF195" i="42"/>
  <c r="AE196" i="42"/>
  <c r="AF196" i="42"/>
  <c r="AE197" i="42"/>
  <c r="AF197" i="42"/>
  <c r="AE198" i="42"/>
  <c r="AF198" i="42"/>
  <c r="AE199" i="42"/>
  <c r="AF199" i="42"/>
  <c r="AE200" i="42"/>
  <c r="AF200" i="42"/>
  <c r="AE201" i="42"/>
  <c r="AF201" i="42"/>
  <c r="AE202" i="42"/>
  <c r="AF202" i="42"/>
  <c r="AE203" i="42"/>
  <c r="AF203" i="42"/>
  <c r="AE204" i="42"/>
  <c r="AF204" i="42"/>
  <c r="AE205" i="42"/>
  <c r="AF205" i="42"/>
  <c r="AE206" i="42"/>
  <c r="AF206" i="42"/>
  <c r="AE207" i="42"/>
  <c r="AF207" i="42"/>
  <c r="AE208" i="42"/>
  <c r="AF208" i="42"/>
  <c r="AE209" i="42"/>
  <c r="AF209" i="42"/>
  <c r="AE210" i="42"/>
  <c r="AF210" i="42"/>
  <c r="AE211" i="42"/>
  <c r="AF211" i="42"/>
  <c r="AE212" i="42"/>
  <c r="AF212" i="42"/>
  <c r="AE213" i="42"/>
  <c r="AF213" i="42"/>
  <c r="AE214" i="42"/>
  <c r="AF214" i="42"/>
  <c r="AE215" i="42"/>
  <c r="AF215" i="42"/>
  <c r="AE216" i="42"/>
  <c r="AF216" i="42"/>
  <c r="AE217" i="42"/>
  <c r="AF217" i="42"/>
  <c r="AE218" i="42"/>
  <c r="AF218" i="42"/>
  <c r="AE219" i="42"/>
  <c r="AF219" i="42"/>
  <c r="AE220" i="42"/>
  <c r="AF220" i="42"/>
  <c r="AE221" i="42"/>
  <c r="AF221" i="42"/>
  <c r="AE222" i="42"/>
  <c r="AF222" i="42"/>
  <c r="AE223" i="42"/>
  <c r="AF223" i="42"/>
  <c r="AE224" i="42"/>
  <c r="AF224" i="42"/>
  <c r="AE225" i="42"/>
  <c r="AF225" i="42"/>
  <c r="AE226" i="42"/>
  <c r="AF226" i="42"/>
  <c r="AE227" i="42"/>
  <c r="AF227" i="42"/>
  <c r="AE228" i="42"/>
  <c r="AF228" i="42"/>
  <c r="AE229" i="42"/>
  <c r="AF229" i="42"/>
  <c r="AE230" i="42"/>
  <c r="AF230" i="42"/>
  <c r="AE231" i="42"/>
  <c r="AF231" i="42"/>
  <c r="AE232" i="42"/>
  <c r="AF232" i="42"/>
  <c r="AE233" i="42"/>
  <c r="AF233" i="42"/>
  <c r="AE234" i="42"/>
  <c r="AF234" i="42"/>
  <c r="AE235" i="42"/>
  <c r="AF235" i="42"/>
  <c r="AE236" i="42"/>
  <c r="AF236" i="42"/>
  <c r="AE237" i="42"/>
  <c r="AF237" i="42"/>
  <c r="AE238" i="42"/>
  <c r="AF238" i="42"/>
  <c r="AE239" i="42"/>
  <c r="AF239" i="42"/>
  <c r="AE240" i="42"/>
  <c r="AF240" i="42"/>
  <c r="AE241" i="42"/>
  <c r="AF241" i="42"/>
  <c r="AE242" i="42"/>
  <c r="AF242" i="42"/>
  <c r="AE243" i="42"/>
  <c r="AF243" i="42"/>
  <c r="AE244" i="42"/>
  <c r="AF244" i="42"/>
  <c r="AE245" i="42"/>
  <c r="AF245" i="42"/>
  <c r="AF4" i="42"/>
  <c r="AE4" i="42"/>
  <c r="AD247" i="42"/>
  <c r="J104" i="45"/>
  <c r="J103" i="45"/>
  <c r="J100" i="45"/>
  <c r="J106" i="45"/>
  <c r="J105" i="45"/>
  <c r="J109" i="45"/>
  <c r="J69" i="45"/>
  <c r="J68" i="45"/>
  <c r="J79" i="45"/>
  <c r="J77" i="45"/>
  <c r="J78" i="45"/>
  <c r="J91" i="45"/>
  <c r="J90" i="45"/>
  <c r="J87" i="45"/>
  <c r="J86" i="45"/>
  <c r="J82" i="45"/>
  <c r="J85" i="45"/>
  <c r="J84" i="45"/>
  <c r="J83" i="45"/>
  <c r="J111" i="45"/>
  <c r="J107" i="45"/>
  <c r="J33" i="45"/>
  <c r="J32" i="45"/>
  <c r="J89" i="45"/>
  <c r="J88" i="45"/>
  <c r="J72" i="45"/>
  <c r="J60" i="45"/>
  <c r="J44" i="45"/>
  <c r="J35" i="45"/>
  <c r="J81" i="45"/>
  <c r="J80" i="45"/>
  <c r="J5" i="45"/>
  <c r="J110" i="45"/>
  <c r="J10" i="45"/>
  <c r="J9" i="45"/>
  <c r="J12" i="45"/>
  <c r="J47" i="45"/>
  <c r="J48" i="45"/>
  <c r="J71" i="45"/>
  <c r="J70" i="45"/>
  <c r="J59" i="45"/>
  <c r="J65" i="45"/>
  <c r="J34" i="45"/>
  <c r="J49" i="45"/>
  <c r="J58" i="45"/>
  <c r="J51" i="45"/>
  <c r="J50" i="45"/>
  <c r="J76" i="45"/>
  <c r="J66" i="45"/>
  <c r="J62" i="45"/>
  <c r="J61" i="45"/>
  <c r="J67" i="45"/>
  <c r="J43" i="45"/>
  <c r="J55" i="45"/>
  <c r="J53" i="45"/>
  <c r="J54" i="45"/>
  <c r="J57" i="45"/>
  <c r="J29" i="45"/>
  <c r="J28" i="45"/>
  <c r="J39" i="45"/>
  <c r="J38" i="45"/>
  <c r="J37" i="45"/>
  <c r="J31" i="45"/>
  <c r="J27" i="45"/>
  <c r="J26" i="45"/>
  <c r="J30" i="45"/>
  <c r="J45" i="45"/>
  <c r="J36" i="45"/>
  <c r="J42" i="45"/>
  <c r="J46" i="45"/>
  <c r="J52" i="45"/>
  <c r="J41" i="45"/>
  <c r="J40" i="45"/>
  <c r="J64" i="45"/>
  <c r="J63" i="45"/>
  <c r="J56" i="45"/>
  <c r="J112" i="45"/>
  <c r="J108" i="45"/>
  <c r="J73" i="45"/>
  <c r="J74" i="45"/>
  <c r="J75" i="45"/>
  <c r="J92" i="45"/>
  <c r="J102" i="45"/>
  <c r="J101" i="45"/>
  <c r="J97" i="45"/>
  <c r="J96" i="45"/>
  <c r="J99" i="45"/>
  <c r="J98" i="45"/>
  <c r="J94" i="45"/>
  <c r="J93" i="45"/>
  <c r="J95" i="45"/>
  <c r="J22" i="45"/>
  <c r="J21" i="45"/>
  <c r="J20" i="45"/>
  <c r="J19" i="45"/>
  <c r="J18" i="45"/>
  <c r="J17" i="45"/>
  <c r="J16" i="45"/>
  <c r="J15" i="45"/>
  <c r="J14" i="45"/>
  <c r="J25" i="45"/>
  <c r="J24" i="45"/>
  <c r="J23" i="45"/>
  <c r="J11" i="45"/>
  <c r="J13" i="45"/>
  <c r="J8" i="45"/>
  <c r="J6" i="45"/>
  <c r="J7" i="45"/>
  <c r="AE247" i="42" l="1"/>
  <c r="AF249" i="42" s="1"/>
  <c r="AF247" i="42"/>
  <c r="AF5" i="39"/>
  <c r="AF6" i="39"/>
  <c r="AF7" i="39"/>
  <c r="AF8" i="39"/>
  <c r="AF9" i="39"/>
  <c r="AF10" i="39"/>
  <c r="AF11" i="39"/>
  <c r="AF12" i="39"/>
  <c r="AF13" i="39"/>
  <c r="AF14" i="39"/>
  <c r="AF15" i="39"/>
  <c r="AF16" i="39"/>
  <c r="AF17" i="39"/>
  <c r="AF18" i="39"/>
  <c r="AF19" i="39"/>
  <c r="AF20" i="39"/>
  <c r="AF21" i="39"/>
  <c r="AF22" i="39"/>
  <c r="AF23" i="39"/>
  <c r="AF24" i="39"/>
  <c r="AF25" i="39"/>
  <c r="AF26" i="39"/>
  <c r="AF27" i="39"/>
  <c r="AF28" i="39"/>
  <c r="AF29" i="39"/>
  <c r="AF30" i="39"/>
  <c r="AF31" i="39"/>
  <c r="AF32" i="39"/>
  <c r="AF33" i="39"/>
  <c r="AF34" i="39"/>
  <c r="AF35" i="39"/>
  <c r="AF36" i="39"/>
  <c r="AF37" i="39"/>
  <c r="AF38" i="39"/>
  <c r="AF39" i="39"/>
  <c r="AF40" i="39"/>
  <c r="AF41" i="39"/>
  <c r="AF42" i="39"/>
  <c r="AF43" i="39"/>
  <c r="AF44" i="39"/>
  <c r="AF45" i="39"/>
  <c r="AF46" i="39"/>
  <c r="AF47" i="39"/>
  <c r="AF48" i="39"/>
  <c r="AF49" i="39"/>
  <c r="AF50" i="39"/>
  <c r="AF51" i="39"/>
  <c r="AF52" i="39"/>
  <c r="AF53" i="39"/>
  <c r="AF54" i="39"/>
  <c r="AF55" i="39"/>
  <c r="AF56" i="39"/>
  <c r="AF57" i="39"/>
  <c r="AF58" i="39"/>
  <c r="AF59" i="39"/>
  <c r="AF60" i="39"/>
  <c r="AF61" i="39"/>
  <c r="AF62" i="39"/>
  <c r="AF63" i="39"/>
  <c r="AF64" i="39"/>
  <c r="AF65" i="39"/>
  <c r="AF66" i="39"/>
  <c r="AF67" i="39"/>
  <c r="AF68" i="39"/>
  <c r="AF69" i="39"/>
  <c r="AF70" i="39"/>
  <c r="AF71" i="39"/>
  <c r="AF72" i="39"/>
  <c r="AF73" i="39"/>
  <c r="AF74" i="39"/>
  <c r="AF75" i="39"/>
  <c r="AF76" i="39"/>
  <c r="AF77" i="39"/>
  <c r="AF78" i="39"/>
  <c r="AF79" i="39"/>
  <c r="AF80" i="39"/>
  <c r="AF81" i="39"/>
  <c r="AF82" i="39"/>
  <c r="AF83" i="39"/>
  <c r="AF84" i="39"/>
  <c r="AF85" i="39"/>
  <c r="AF86" i="39"/>
  <c r="AF87" i="39"/>
  <c r="AF88" i="39"/>
  <c r="AF89" i="39"/>
  <c r="AF90" i="39"/>
  <c r="AF91" i="39"/>
  <c r="AF92" i="39"/>
  <c r="AF93" i="39"/>
  <c r="AF94" i="39"/>
  <c r="AF95" i="39"/>
  <c r="AF96" i="39"/>
  <c r="AF97" i="39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121" i="39"/>
  <c r="AF122" i="39"/>
  <c r="AF123" i="39"/>
  <c r="AF124" i="39"/>
  <c r="AF125" i="39"/>
  <c r="AF126" i="39"/>
  <c r="AF127" i="39"/>
  <c r="AF128" i="39"/>
  <c r="AF129" i="39"/>
  <c r="AF130" i="39"/>
  <c r="AF131" i="39"/>
  <c r="AF132" i="39"/>
  <c r="AF133" i="39"/>
  <c r="AF134" i="39"/>
  <c r="AF135" i="39"/>
  <c r="AF136" i="39"/>
  <c r="AF137" i="39"/>
  <c r="AF138" i="39"/>
  <c r="AF139" i="39"/>
  <c r="AF140" i="39"/>
  <c r="AF141" i="39"/>
  <c r="AF142" i="39"/>
  <c r="AF143" i="39"/>
  <c r="AF144" i="39"/>
  <c r="AF145" i="39"/>
  <c r="AF146" i="39"/>
  <c r="AF147" i="39"/>
  <c r="AF148" i="39"/>
  <c r="AF149" i="39"/>
  <c r="AF150" i="39"/>
  <c r="AF151" i="39"/>
  <c r="AF152" i="39"/>
  <c r="AF153" i="39"/>
  <c r="AF154" i="39"/>
  <c r="AF155" i="39"/>
  <c r="AF156" i="39"/>
  <c r="AF157" i="39"/>
  <c r="AF158" i="39"/>
  <c r="AF159" i="39"/>
  <c r="AF160" i="39"/>
  <c r="AF161" i="39"/>
  <c r="AF162" i="39"/>
  <c r="AF163" i="39"/>
  <c r="AF164" i="39"/>
  <c r="AF165" i="39"/>
  <c r="AF166" i="39"/>
  <c r="AF167" i="39"/>
  <c r="AF168" i="39"/>
  <c r="AF169" i="39"/>
  <c r="AF170" i="39"/>
  <c r="AF171" i="39"/>
  <c r="AF172" i="39"/>
  <c r="AF173" i="39"/>
  <c r="AF174" i="39"/>
  <c r="AF175" i="39"/>
  <c r="AF176" i="39"/>
  <c r="AF177" i="39"/>
  <c r="AF178" i="39"/>
  <c r="AF179" i="39"/>
  <c r="AF180" i="39"/>
  <c r="AF181" i="39"/>
  <c r="AF182" i="39"/>
  <c r="AF183" i="39"/>
  <c r="AF184" i="39"/>
  <c r="AF185" i="39"/>
  <c r="AF186" i="39"/>
  <c r="AF187" i="39"/>
  <c r="AF188" i="39"/>
  <c r="AF189" i="39"/>
  <c r="AF190" i="39"/>
  <c r="AF191" i="39"/>
  <c r="AF192" i="39"/>
  <c r="AF193" i="39"/>
  <c r="AF194" i="39"/>
  <c r="AF195" i="39"/>
  <c r="AF196" i="39"/>
  <c r="AF197" i="39"/>
  <c r="AF198" i="39"/>
  <c r="AF199" i="39"/>
  <c r="AF200" i="39"/>
  <c r="AF201" i="39"/>
  <c r="AF202" i="39"/>
  <c r="AF203" i="39"/>
  <c r="AF204" i="39"/>
  <c r="AF205" i="39"/>
  <c r="AF206" i="39"/>
  <c r="AF207" i="39"/>
  <c r="AF208" i="39"/>
  <c r="AF209" i="39"/>
  <c r="AF210" i="39"/>
  <c r="AF211" i="39"/>
  <c r="AF212" i="39"/>
  <c r="AF213" i="39"/>
  <c r="AF214" i="39"/>
  <c r="AF215" i="39"/>
  <c r="AF216" i="39"/>
  <c r="AF217" i="39"/>
  <c r="AF218" i="39"/>
  <c r="AF219" i="39"/>
  <c r="AF220" i="39"/>
  <c r="AF221" i="39"/>
  <c r="AF222" i="39"/>
  <c r="AF223" i="39"/>
  <c r="AF224" i="39"/>
  <c r="AF225" i="39"/>
  <c r="AF226" i="39"/>
  <c r="AF227" i="39"/>
  <c r="AF228" i="39"/>
  <c r="AF229" i="39"/>
  <c r="AF230" i="39"/>
  <c r="AF231" i="39"/>
  <c r="AF232" i="39"/>
  <c r="AF233" i="39"/>
  <c r="AF234" i="39"/>
  <c r="AF235" i="39"/>
  <c r="AF236" i="39"/>
  <c r="AF237" i="39"/>
  <c r="AF238" i="39"/>
  <c r="AF239" i="39"/>
  <c r="AF240" i="39"/>
  <c r="AF241" i="39"/>
  <c r="AF242" i="39"/>
  <c r="AF243" i="39"/>
  <c r="AF244" i="39"/>
  <c r="AF245" i="39"/>
  <c r="AF4" i="39"/>
  <c r="AE5" i="39"/>
  <c r="AE6" i="39"/>
  <c r="AE7" i="39"/>
  <c r="AE8" i="39"/>
  <c r="AE9" i="39"/>
  <c r="AE10" i="39"/>
  <c r="AE11" i="39"/>
  <c r="AE12" i="39"/>
  <c r="AE13" i="39"/>
  <c r="AE14" i="39"/>
  <c r="AE15" i="39"/>
  <c r="AE16" i="39"/>
  <c r="AE17" i="39"/>
  <c r="AE18" i="39"/>
  <c r="AE19" i="39"/>
  <c r="AE20" i="39"/>
  <c r="AE21" i="39"/>
  <c r="AE22" i="39"/>
  <c r="AE23" i="39"/>
  <c r="AE24" i="39"/>
  <c r="AE25" i="39"/>
  <c r="AE26" i="39"/>
  <c r="AE27" i="39"/>
  <c r="AE28" i="39"/>
  <c r="AE29" i="39"/>
  <c r="AE30" i="39"/>
  <c r="AE31" i="39"/>
  <c r="AE32" i="39"/>
  <c r="AE33" i="39"/>
  <c r="AE34" i="39"/>
  <c r="AE35" i="39"/>
  <c r="AE36" i="39"/>
  <c r="AE37" i="39"/>
  <c r="AE38" i="39"/>
  <c r="AE39" i="39"/>
  <c r="AE40" i="39"/>
  <c r="AE41" i="39"/>
  <c r="AE42" i="39"/>
  <c r="AE43" i="39"/>
  <c r="AE44" i="39"/>
  <c r="AE45" i="39"/>
  <c r="AE46" i="39"/>
  <c r="AE47" i="39"/>
  <c r="AE48" i="39"/>
  <c r="AE49" i="39"/>
  <c r="AE50" i="39"/>
  <c r="AE51" i="39"/>
  <c r="AE52" i="39"/>
  <c r="AE53" i="39"/>
  <c r="AE54" i="39"/>
  <c r="AE55" i="39"/>
  <c r="AE56" i="39"/>
  <c r="AE57" i="39"/>
  <c r="AE58" i="39"/>
  <c r="AE59" i="39"/>
  <c r="AE60" i="39"/>
  <c r="AE61" i="39"/>
  <c r="AE62" i="39"/>
  <c r="AE63" i="39"/>
  <c r="AE64" i="39"/>
  <c r="AE65" i="39"/>
  <c r="AE66" i="39"/>
  <c r="AE67" i="39"/>
  <c r="AE68" i="39"/>
  <c r="AE69" i="39"/>
  <c r="AE70" i="39"/>
  <c r="AE71" i="39"/>
  <c r="AE72" i="39"/>
  <c r="AE73" i="39"/>
  <c r="AE74" i="39"/>
  <c r="AE75" i="39"/>
  <c r="AE76" i="39"/>
  <c r="AE77" i="39"/>
  <c r="AE78" i="39"/>
  <c r="AE79" i="39"/>
  <c r="AE80" i="39"/>
  <c r="AE81" i="39"/>
  <c r="AE82" i="39"/>
  <c r="AE83" i="39"/>
  <c r="AE84" i="39"/>
  <c r="AE85" i="39"/>
  <c r="AE86" i="39"/>
  <c r="AE87" i="39"/>
  <c r="AE88" i="39"/>
  <c r="AE89" i="39"/>
  <c r="AE90" i="39"/>
  <c r="AE91" i="39"/>
  <c r="AE92" i="39"/>
  <c r="AE93" i="39"/>
  <c r="AE94" i="39"/>
  <c r="AE95" i="39"/>
  <c r="AE96" i="39"/>
  <c r="AE97" i="39"/>
  <c r="AE98" i="39"/>
  <c r="AE99" i="39"/>
  <c r="AE100" i="39"/>
  <c r="AE101" i="39"/>
  <c r="AE102" i="39"/>
  <c r="AE103" i="39"/>
  <c r="AE104" i="39"/>
  <c r="AE105" i="39"/>
  <c r="AE106" i="39"/>
  <c r="AE107" i="39"/>
  <c r="AE108" i="39"/>
  <c r="AE109" i="39"/>
  <c r="AE110" i="39"/>
  <c r="AE111" i="39"/>
  <c r="AE112" i="39"/>
  <c r="AE113" i="39"/>
  <c r="AE114" i="39"/>
  <c r="AE115" i="39"/>
  <c r="AE116" i="39"/>
  <c r="AE117" i="39"/>
  <c r="AE118" i="39"/>
  <c r="AE119" i="39"/>
  <c r="AE120" i="39"/>
  <c r="AE121" i="39"/>
  <c r="AE122" i="39"/>
  <c r="AE123" i="39"/>
  <c r="AE124" i="39"/>
  <c r="AE125" i="39"/>
  <c r="AE126" i="39"/>
  <c r="AE127" i="39"/>
  <c r="AE128" i="39"/>
  <c r="AE129" i="39"/>
  <c r="AE130" i="39"/>
  <c r="AE131" i="39"/>
  <c r="AE132" i="39"/>
  <c r="AE133" i="39"/>
  <c r="AE134" i="39"/>
  <c r="AE135" i="39"/>
  <c r="AE136" i="39"/>
  <c r="AE137" i="39"/>
  <c r="AE138" i="39"/>
  <c r="AE139" i="39"/>
  <c r="AE140" i="39"/>
  <c r="AE141" i="39"/>
  <c r="AE142" i="39"/>
  <c r="AE143" i="39"/>
  <c r="AE144" i="39"/>
  <c r="AE145" i="39"/>
  <c r="AE146" i="39"/>
  <c r="AE147" i="39"/>
  <c r="AE148" i="39"/>
  <c r="AE149" i="39"/>
  <c r="AE150" i="39"/>
  <c r="AE151" i="39"/>
  <c r="AE152" i="39"/>
  <c r="AE153" i="39"/>
  <c r="AE154" i="39"/>
  <c r="AE155" i="39"/>
  <c r="AE156" i="39"/>
  <c r="AE157" i="39"/>
  <c r="AE158" i="39"/>
  <c r="AE159" i="39"/>
  <c r="AE160" i="39"/>
  <c r="AE161" i="39"/>
  <c r="AE162" i="39"/>
  <c r="AE163" i="39"/>
  <c r="AE164" i="39"/>
  <c r="AE165" i="39"/>
  <c r="AE166" i="39"/>
  <c r="AE167" i="39"/>
  <c r="AE168" i="39"/>
  <c r="AE169" i="39"/>
  <c r="AE170" i="39"/>
  <c r="AE171" i="39"/>
  <c r="AE172" i="39"/>
  <c r="AE173" i="39"/>
  <c r="AE174" i="39"/>
  <c r="AE175" i="39"/>
  <c r="AE176" i="39"/>
  <c r="AE177" i="39"/>
  <c r="AE178" i="39"/>
  <c r="AE179" i="39"/>
  <c r="AE180" i="39"/>
  <c r="AE181" i="39"/>
  <c r="AE182" i="39"/>
  <c r="AE183" i="39"/>
  <c r="AE184" i="39"/>
  <c r="AE185" i="39"/>
  <c r="AE186" i="39"/>
  <c r="AE187" i="39"/>
  <c r="AE188" i="39"/>
  <c r="AE189" i="39"/>
  <c r="AE190" i="39"/>
  <c r="AE191" i="39"/>
  <c r="AE192" i="39"/>
  <c r="AE193" i="39"/>
  <c r="AE194" i="39"/>
  <c r="AE195" i="39"/>
  <c r="AE196" i="39"/>
  <c r="AE197" i="39"/>
  <c r="AE198" i="39"/>
  <c r="AE199" i="39"/>
  <c r="AE200" i="39"/>
  <c r="AE201" i="39"/>
  <c r="AE202" i="39"/>
  <c r="AE203" i="39"/>
  <c r="AE204" i="39"/>
  <c r="AE205" i="39"/>
  <c r="AE206" i="39"/>
  <c r="AE207" i="39"/>
  <c r="AE208" i="39"/>
  <c r="AE209" i="39"/>
  <c r="AE210" i="39"/>
  <c r="AE211" i="39"/>
  <c r="AE212" i="39"/>
  <c r="AE213" i="39"/>
  <c r="AE214" i="39"/>
  <c r="AE215" i="39"/>
  <c r="AE216" i="39"/>
  <c r="AE217" i="39"/>
  <c r="AE218" i="39"/>
  <c r="AE219" i="39"/>
  <c r="AE220" i="39"/>
  <c r="AE221" i="39"/>
  <c r="AE222" i="39"/>
  <c r="AE223" i="39"/>
  <c r="AE224" i="39"/>
  <c r="AE225" i="39"/>
  <c r="AE226" i="39"/>
  <c r="AE227" i="39"/>
  <c r="AE228" i="39"/>
  <c r="AE229" i="39"/>
  <c r="AE230" i="39"/>
  <c r="AE231" i="39"/>
  <c r="AE232" i="39"/>
  <c r="AE233" i="39"/>
  <c r="AE234" i="39"/>
  <c r="AE235" i="39"/>
  <c r="AE236" i="39"/>
  <c r="AE237" i="39"/>
  <c r="AE238" i="39"/>
  <c r="AE239" i="39"/>
  <c r="AE240" i="39"/>
  <c r="AE241" i="39"/>
  <c r="AE242" i="39"/>
  <c r="AE243" i="39"/>
  <c r="AE244" i="39"/>
  <c r="AE245" i="39"/>
  <c r="AE4" i="39"/>
  <c r="J225" i="44"/>
  <c r="J224" i="44"/>
  <c r="J221" i="44"/>
  <c r="J227" i="44"/>
  <c r="J226" i="44"/>
  <c r="J236" i="44"/>
  <c r="J175" i="44"/>
  <c r="J174" i="44"/>
  <c r="J194" i="44"/>
  <c r="J192" i="44"/>
  <c r="J193" i="44"/>
  <c r="J212" i="44"/>
  <c r="J211" i="44"/>
  <c r="J208" i="44"/>
  <c r="J207" i="44"/>
  <c r="J202" i="44"/>
  <c r="J206" i="44"/>
  <c r="J204" i="44"/>
  <c r="J205" i="44"/>
  <c r="J203" i="44"/>
  <c r="J238" i="44"/>
  <c r="J229" i="44"/>
  <c r="J49" i="44"/>
  <c r="J48" i="44"/>
  <c r="J210" i="44"/>
  <c r="J209" i="44"/>
  <c r="J184" i="44"/>
  <c r="J158" i="44"/>
  <c r="J102" i="44"/>
  <c r="J66" i="44"/>
  <c r="J199" i="44"/>
  <c r="J198" i="44"/>
  <c r="J5" i="44"/>
  <c r="J237" i="44"/>
  <c r="J197" i="44"/>
  <c r="J196" i="44"/>
  <c r="J201" i="44"/>
  <c r="J200" i="44"/>
  <c r="J8" i="44"/>
  <c r="J13" i="44"/>
  <c r="J12" i="44"/>
  <c r="J14" i="44"/>
  <c r="J16" i="44"/>
  <c r="J231" i="44"/>
  <c r="J232" i="44"/>
  <c r="J233" i="44"/>
  <c r="J234" i="44"/>
  <c r="J235" i="44"/>
  <c r="J7" i="44"/>
  <c r="J6" i="44"/>
  <c r="J155" i="44"/>
  <c r="J154" i="44"/>
  <c r="J152" i="44"/>
  <c r="J117" i="44"/>
  <c r="J185" i="44"/>
  <c r="J187" i="44"/>
  <c r="J113" i="44"/>
  <c r="J114" i="44"/>
  <c r="J186" i="44"/>
  <c r="J183" i="44"/>
  <c r="J182" i="44"/>
  <c r="J181" i="44"/>
  <c r="J180" i="44"/>
  <c r="J179" i="44"/>
  <c r="J178" i="44"/>
  <c r="J177" i="44"/>
  <c r="J176" i="44"/>
  <c r="J195" i="44"/>
  <c r="J62" i="44"/>
  <c r="J63" i="44"/>
  <c r="J61" i="44"/>
  <c r="J157" i="44"/>
  <c r="J156" i="44"/>
  <c r="J228" i="44"/>
  <c r="J171" i="44"/>
  <c r="J55" i="44"/>
  <c r="J67" i="44"/>
  <c r="J115" i="44"/>
  <c r="J116" i="44"/>
  <c r="J153" i="44"/>
  <c r="J119" i="44"/>
  <c r="J118" i="44"/>
  <c r="J191" i="44"/>
  <c r="J172" i="44"/>
  <c r="J170" i="44"/>
  <c r="J169" i="44"/>
  <c r="J168" i="44"/>
  <c r="J165" i="44"/>
  <c r="J164" i="44"/>
  <c r="J123" i="44"/>
  <c r="J163" i="44"/>
  <c r="J162" i="44"/>
  <c r="J173" i="44"/>
  <c r="J56" i="44"/>
  <c r="J39" i="44"/>
  <c r="J50" i="44"/>
  <c r="J57" i="44"/>
  <c r="J130" i="44"/>
  <c r="J131" i="44"/>
  <c r="J132" i="44"/>
  <c r="J85" i="44"/>
  <c r="J86" i="44"/>
  <c r="J93" i="44"/>
  <c r="J36" i="44"/>
  <c r="J142" i="44"/>
  <c r="J141" i="44"/>
  <c r="J151" i="44"/>
  <c r="J150" i="44"/>
  <c r="J149" i="44"/>
  <c r="J148" i="44"/>
  <c r="J147" i="44"/>
  <c r="J146" i="44"/>
  <c r="J92" i="44"/>
  <c r="J122" i="44"/>
  <c r="J121" i="44"/>
  <c r="J137" i="44"/>
  <c r="J135" i="44"/>
  <c r="J136" i="44"/>
  <c r="J139" i="44"/>
  <c r="J140" i="44"/>
  <c r="J108" i="44"/>
  <c r="J161" i="44"/>
  <c r="J160" i="44"/>
  <c r="J134" i="44"/>
  <c r="J133" i="44"/>
  <c r="J145" i="44"/>
  <c r="J144" i="44"/>
  <c r="J143" i="44"/>
  <c r="J37" i="44"/>
  <c r="J41" i="44"/>
  <c r="J35" i="44"/>
  <c r="J34" i="44"/>
  <c r="J47" i="44"/>
  <c r="J46" i="44"/>
  <c r="J45" i="44"/>
  <c r="J44" i="44"/>
  <c r="J75" i="44"/>
  <c r="J74" i="44"/>
  <c r="J73" i="44"/>
  <c r="J91" i="44"/>
  <c r="J43" i="44"/>
  <c r="J42" i="44"/>
  <c r="J125" i="44"/>
  <c r="J124" i="44"/>
  <c r="J33" i="44"/>
  <c r="J40" i="44"/>
  <c r="J31" i="44"/>
  <c r="J32" i="44"/>
  <c r="J30" i="44"/>
  <c r="J38" i="44"/>
  <c r="J53" i="44"/>
  <c r="J104" i="44"/>
  <c r="J103" i="44"/>
  <c r="J90" i="44"/>
  <c r="J54" i="44"/>
  <c r="J98" i="44"/>
  <c r="J97" i="44"/>
  <c r="J72" i="44"/>
  <c r="J107" i="44"/>
  <c r="J106" i="44"/>
  <c r="J105" i="44"/>
  <c r="J89" i="44"/>
  <c r="J84" i="44"/>
  <c r="J83" i="44"/>
  <c r="J82" i="44"/>
  <c r="J60" i="44"/>
  <c r="J59" i="44"/>
  <c r="J58" i="44"/>
  <c r="J78" i="44"/>
  <c r="J77" i="44"/>
  <c r="J76" i="44"/>
  <c r="J71" i="44"/>
  <c r="J70" i="44"/>
  <c r="J112" i="44"/>
  <c r="J111" i="44"/>
  <c r="J120" i="44"/>
  <c r="J88" i="44"/>
  <c r="J87" i="44"/>
  <c r="J79" i="44"/>
  <c r="J69" i="44"/>
  <c r="J68" i="44"/>
  <c r="J96" i="44"/>
  <c r="J95" i="44"/>
  <c r="J94" i="44"/>
  <c r="J65" i="44"/>
  <c r="J64" i="44"/>
  <c r="J51" i="44"/>
  <c r="J52" i="44"/>
  <c r="J81" i="44"/>
  <c r="J80" i="44"/>
  <c r="J101" i="44"/>
  <c r="J99" i="44"/>
  <c r="J100" i="44"/>
  <c r="J129" i="44"/>
  <c r="J128" i="44"/>
  <c r="J127" i="44"/>
  <c r="J126" i="44"/>
  <c r="J110" i="44"/>
  <c r="J109" i="44"/>
  <c r="J167" i="44"/>
  <c r="J166" i="44"/>
  <c r="J138" i="44"/>
  <c r="J159" i="44"/>
  <c r="J239" i="44"/>
  <c r="J230" i="44"/>
  <c r="J188" i="44"/>
  <c r="J189" i="44"/>
  <c r="J190" i="44"/>
  <c r="J213" i="44"/>
  <c r="J223" i="44"/>
  <c r="J222" i="44"/>
  <c r="J218" i="44"/>
  <c r="J217" i="44"/>
  <c r="J220" i="44"/>
  <c r="J219" i="44"/>
  <c r="J215" i="44"/>
  <c r="J214" i="44"/>
  <c r="J216" i="44"/>
  <c r="J26" i="44"/>
  <c r="J25" i="44"/>
  <c r="J24" i="44"/>
  <c r="J23" i="44"/>
  <c r="J22" i="44"/>
  <c r="J21" i="44"/>
  <c r="J20" i="44"/>
  <c r="J19" i="44"/>
  <c r="J18" i="44"/>
  <c r="J29" i="44"/>
  <c r="J28" i="44"/>
  <c r="J27" i="44"/>
  <c r="J15" i="44"/>
  <c r="J17" i="44"/>
  <c r="J11" i="44"/>
  <c r="J9" i="44"/>
  <c r="AF253" i="42" l="1"/>
  <c r="AF254" i="42" s="1"/>
  <c r="AF251" i="42"/>
  <c r="AF247" i="39"/>
  <c r="AE247" i="39"/>
  <c r="AW4" i="39" l="1"/>
  <c r="AZ4" i="39" l="1"/>
  <c r="N104" i="45"/>
  <c r="L104" i="45"/>
  <c r="N103" i="45"/>
  <c r="L103" i="45"/>
  <c r="N100" i="45"/>
  <c r="Q100" i="45"/>
  <c r="L100" i="45"/>
  <c r="N106" i="45"/>
  <c r="Q106" i="45"/>
  <c r="L106" i="45"/>
  <c r="N105" i="45"/>
  <c r="Q105" i="45"/>
  <c r="L105" i="45"/>
  <c r="N109" i="45"/>
  <c r="L109" i="45"/>
  <c r="N69" i="45"/>
  <c r="L69" i="45"/>
  <c r="N68" i="45"/>
  <c r="L68" i="45"/>
  <c r="N79" i="45"/>
  <c r="L79" i="45"/>
  <c r="N77" i="45"/>
  <c r="L77" i="45"/>
  <c r="N78" i="45"/>
  <c r="L78" i="45"/>
  <c r="N91" i="45"/>
  <c r="L91" i="45"/>
  <c r="N90" i="45"/>
  <c r="Q90" i="45"/>
  <c r="L90" i="45"/>
  <c r="N87" i="45"/>
  <c r="Q87" i="45"/>
  <c r="L87" i="45"/>
  <c r="N86" i="45"/>
  <c r="Q86" i="45"/>
  <c r="L86" i="45"/>
  <c r="N82" i="45"/>
  <c r="Q82" i="45"/>
  <c r="L82" i="45"/>
  <c r="N85" i="45"/>
  <c r="L85" i="45"/>
  <c r="N84" i="45"/>
  <c r="L84" i="45"/>
  <c r="N83" i="45"/>
  <c r="Q83" i="45"/>
  <c r="L83" i="45"/>
  <c r="N111" i="45"/>
  <c r="L111" i="45"/>
  <c r="N107" i="45"/>
  <c r="Q107" i="45"/>
  <c r="L107" i="45"/>
  <c r="N33" i="45"/>
  <c r="Q33" i="45"/>
  <c r="L33" i="45"/>
  <c r="N32" i="45"/>
  <c r="L32" i="45"/>
  <c r="N89" i="45"/>
  <c r="Q89" i="45"/>
  <c r="L89" i="45"/>
  <c r="N88" i="45"/>
  <c r="Q88" i="45"/>
  <c r="L88" i="45"/>
  <c r="N72" i="45"/>
  <c r="L72" i="45"/>
  <c r="N60" i="45"/>
  <c r="L60" i="45"/>
  <c r="N44" i="45"/>
  <c r="Q44" i="45"/>
  <c r="L44" i="45"/>
  <c r="N35" i="45"/>
  <c r="L35" i="45"/>
  <c r="N81" i="45"/>
  <c r="L81" i="45"/>
  <c r="N80" i="45"/>
  <c r="L80" i="45"/>
  <c r="N5" i="45"/>
  <c r="L5" i="45"/>
  <c r="N110" i="45"/>
  <c r="L110" i="45"/>
  <c r="N10" i="45"/>
  <c r="L10" i="45"/>
  <c r="N9" i="45"/>
  <c r="L9" i="45"/>
  <c r="N12" i="45"/>
  <c r="L12" i="45"/>
  <c r="N47" i="45"/>
  <c r="L47" i="45"/>
  <c r="N48" i="45"/>
  <c r="L48" i="45"/>
  <c r="N71" i="45"/>
  <c r="Q71" i="45"/>
  <c r="L71" i="45"/>
  <c r="N70" i="45"/>
  <c r="L70" i="45"/>
  <c r="N59" i="45"/>
  <c r="L59" i="45"/>
  <c r="N65" i="45"/>
  <c r="L65" i="45"/>
  <c r="N34" i="45"/>
  <c r="L34" i="45"/>
  <c r="N49" i="45"/>
  <c r="L49" i="45"/>
  <c r="N58" i="45"/>
  <c r="L58" i="45"/>
  <c r="N51" i="45"/>
  <c r="L51" i="45"/>
  <c r="N50" i="45"/>
  <c r="L50" i="45"/>
  <c r="N76" i="45"/>
  <c r="L76" i="45"/>
  <c r="N66" i="45"/>
  <c r="L66" i="45"/>
  <c r="N62" i="45"/>
  <c r="L62" i="45"/>
  <c r="N61" i="45"/>
  <c r="L61" i="45"/>
  <c r="N67" i="45"/>
  <c r="L67" i="45"/>
  <c r="N43" i="45"/>
  <c r="Q43" i="45"/>
  <c r="L43" i="45"/>
  <c r="N55" i="45"/>
  <c r="L55" i="45"/>
  <c r="N53" i="45"/>
  <c r="L53" i="45"/>
  <c r="N54" i="45"/>
  <c r="L54" i="45"/>
  <c r="N57" i="45"/>
  <c r="L57" i="45"/>
  <c r="N29" i="45"/>
  <c r="L29" i="45"/>
  <c r="N28" i="45"/>
  <c r="L28" i="45"/>
  <c r="N39" i="45"/>
  <c r="L39" i="45"/>
  <c r="N38" i="45"/>
  <c r="L38" i="45"/>
  <c r="N37" i="45"/>
  <c r="L37" i="45"/>
  <c r="N31" i="45"/>
  <c r="L31" i="45"/>
  <c r="N27" i="45"/>
  <c r="L27" i="45"/>
  <c r="N26" i="45"/>
  <c r="L26" i="45"/>
  <c r="N30" i="45"/>
  <c r="Q30" i="45"/>
  <c r="L30" i="45"/>
  <c r="N45" i="45"/>
  <c r="L45" i="45"/>
  <c r="N36" i="45"/>
  <c r="L36" i="45"/>
  <c r="N42" i="45"/>
  <c r="L42" i="45"/>
  <c r="N46" i="45"/>
  <c r="L46" i="45"/>
  <c r="N52" i="45"/>
  <c r="L52" i="45"/>
  <c r="N41" i="45"/>
  <c r="L41" i="45"/>
  <c r="N40" i="45"/>
  <c r="L40" i="45"/>
  <c r="N64" i="45"/>
  <c r="L64" i="45"/>
  <c r="N63" i="45"/>
  <c r="L63" i="45"/>
  <c r="N56" i="45"/>
  <c r="L56" i="45"/>
  <c r="N112" i="45"/>
  <c r="L112" i="45"/>
  <c r="N108" i="45"/>
  <c r="L108" i="45"/>
  <c r="N73" i="45"/>
  <c r="Q73" i="45"/>
  <c r="L73" i="45"/>
  <c r="N74" i="45"/>
  <c r="L74" i="45"/>
  <c r="N75" i="45"/>
  <c r="Q75" i="45"/>
  <c r="L75" i="45"/>
  <c r="N92" i="45"/>
  <c r="Q92" i="45"/>
  <c r="L92" i="45"/>
  <c r="N102" i="45"/>
  <c r="L102" i="45"/>
  <c r="N101" i="45"/>
  <c r="L101" i="45"/>
  <c r="N97" i="45"/>
  <c r="L97" i="45"/>
  <c r="N96" i="45"/>
  <c r="Q96" i="45"/>
  <c r="L96" i="45"/>
  <c r="N99" i="45"/>
  <c r="L99" i="45"/>
  <c r="N98" i="45"/>
  <c r="L98" i="45"/>
  <c r="N94" i="45"/>
  <c r="L94" i="45"/>
  <c r="N93" i="45"/>
  <c r="L93" i="45"/>
  <c r="N95" i="45"/>
  <c r="L95" i="45"/>
  <c r="N22" i="45"/>
  <c r="L22" i="45"/>
  <c r="N21" i="45"/>
  <c r="L21" i="45"/>
  <c r="N20" i="45"/>
  <c r="L20" i="45"/>
  <c r="N19" i="45"/>
  <c r="L19" i="45"/>
  <c r="N18" i="45"/>
  <c r="L18" i="45"/>
  <c r="N17" i="45"/>
  <c r="L17" i="45"/>
  <c r="N16" i="45"/>
  <c r="L16" i="45"/>
  <c r="N15" i="45"/>
  <c r="Q15" i="45"/>
  <c r="L15" i="45"/>
  <c r="N14" i="45"/>
  <c r="L14" i="45"/>
  <c r="N25" i="45"/>
  <c r="L25" i="45"/>
  <c r="N24" i="45"/>
  <c r="L24" i="45"/>
  <c r="N23" i="45"/>
  <c r="L23" i="45"/>
  <c r="N11" i="45"/>
  <c r="L11" i="45"/>
  <c r="N13" i="45"/>
  <c r="L13" i="45"/>
  <c r="N8" i="45"/>
  <c r="L8" i="45"/>
  <c r="N6" i="45"/>
  <c r="L6" i="45"/>
  <c r="N7" i="45"/>
  <c r="Q7" i="45"/>
  <c r="L7" i="45"/>
  <c r="N225" i="44"/>
  <c r="N224" i="44"/>
  <c r="N221" i="44"/>
  <c r="N227" i="44"/>
  <c r="N226" i="44"/>
  <c r="N236" i="44"/>
  <c r="N175" i="44"/>
  <c r="N174" i="44"/>
  <c r="N194" i="44"/>
  <c r="N192" i="44"/>
  <c r="N193" i="44"/>
  <c r="N212" i="44"/>
  <c r="N211" i="44"/>
  <c r="N208" i="44"/>
  <c r="N207" i="44"/>
  <c r="N202" i="44"/>
  <c r="N206" i="44"/>
  <c r="N204" i="44"/>
  <c r="N205" i="44"/>
  <c r="N203" i="44"/>
  <c r="N238" i="44"/>
  <c r="N229" i="44"/>
  <c r="N49" i="44"/>
  <c r="N48" i="44"/>
  <c r="N210" i="44"/>
  <c r="N209" i="44"/>
  <c r="N184" i="44"/>
  <c r="N158" i="44"/>
  <c r="N102" i="44"/>
  <c r="N66" i="44"/>
  <c r="N199" i="44"/>
  <c r="N198" i="44"/>
  <c r="N5" i="44"/>
  <c r="N237" i="44"/>
  <c r="N197" i="44"/>
  <c r="N196" i="44"/>
  <c r="N201" i="44"/>
  <c r="N200" i="44"/>
  <c r="N8" i="44"/>
  <c r="N13" i="44"/>
  <c r="N12" i="44"/>
  <c r="N14" i="44"/>
  <c r="N16" i="44"/>
  <c r="N231" i="44"/>
  <c r="N232" i="44"/>
  <c r="N233" i="44"/>
  <c r="N234" i="44"/>
  <c r="N235" i="44"/>
  <c r="N7" i="44"/>
  <c r="N6" i="44"/>
  <c r="N155" i="44"/>
  <c r="N154" i="44"/>
  <c r="N152" i="44"/>
  <c r="N117" i="44"/>
  <c r="N185" i="44"/>
  <c r="N187" i="44"/>
  <c r="N113" i="44"/>
  <c r="N114" i="44"/>
  <c r="N186" i="44"/>
  <c r="N183" i="44"/>
  <c r="N182" i="44"/>
  <c r="N181" i="44"/>
  <c r="N180" i="44"/>
  <c r="N179" i="44"/>
  <c r="N178" i="44"/>
  <c r="N177" i="44"/>
  <c r="N176" i="44"/>
  <c r="N195" i="44"/>
  <c r="N62" i="44"/>
  <c r="N63" i="44"/>
  <c r="N61" i="44"/>
  <c r="N157" i="44"/>
  <c r="N156" i="44"/>
  <c r="N228" i="44"/>
  <c r="N171" i="44"/>
  <c r="N55" i="44"/>
  <c r="N67" i="44"/>
  <c r="N115" i="44"/>
  <c r="N116" i="44"/>
  <c r="N153" i="44"/>
  <c r="N119" i="44"/>
  <c r="N118" i="44"/>
  <c r="N191" i="44"/>
  <c r="N172" i="44"/>
  <c r="N170" i="44"/>
  <c r="N169" i="44"/>
  <c r="N168" i="44"/>
  <c r="N165" i="44"/>
  <c r="N164" i="44"/>
  <c r="N123" i="44"/>
  <c r="N163" i="44"/>
  <c r="N162" i="44"/>
  <c r="N173" i="44"/>
  <c r="N56" i="44"/>
  <c r="N39" i="44"/>
  <c r="N50" i="44"/>
  <c r="N57" i="44"/>
  <c r="N130" i="44"/>
  <c r="N131" i="44"/>
  <c r="N132" i="44"/>
  <c r="N85" i="44"/>
  <c r="N86" i="44"/>
  <c r="N93" i="44"/>
  <c r="N36" i="44"/>
  <c r="N142" i="44"/>
  <c r="N141" i="44"/>
  <c r="N151" i="44"/>
  <c r="N150" i="44"/>
  <c r="N149" i="44"/>
  <c r="N148" i="44"/>
  <c r="N147" i="44"/>
  <c r="N146" i="44"/>
  <c r="N92" i="44"/>
  <c r="N122" i="44"/>
  <c r="N121" i="44"/>
  <c r="N137" i="44"/>
  <c r="N135" i="44"/>
  <c r="N136" i="44"/>
  <c r="N139" i="44"/>
  <c r="N140" i="44"/>
  <c r="N108" i="44"/>
  <c r="N161" i="44"/>
  <c r="N160" i="44"/>
  <c r="N134" i="44"/>
  <c r="N133" i="44"/>
  <c r="N145" i="44"/>
  <c r="N144" i="44"/>
  <c r="N143" i="44"/>
  <c r="N37" i="44"/>
  <c r="N41" i="44"/>
  <c r="N35" i="44"/>
  <c r="N34" i="44"/>
  <c r="N47" i="44"/>
  <c r="N46" i="44"/>
  <c r="N45" i="44"/>
  <c r="N44" i="44"/>
  <c r="N75" i="44"/>
  <c r="N74" i="44"/>
  <c r="N73" i="44"/>
  <c r="N91" i="44"/>
  <c r="N43" i="44"/>
  <c r="N42" i="44"/>
  <c r="N125" i="44"/>
  <c r="N124" i="44"/>
  <c r="N33" i="44"/>
  <c r="N40" i="44"/>
  <c r="N31" i="44"/>
  <c r="N32" i="44"/>
  <c r="N30" i="44"/>
  <c r="N38" i="44"/>
  <c r="N53" i="44"/>
  <c r="N104" i="44"/>
  <c r="N103" i="44"/>
  <c r="N90" i="44"/>
  <c r="N54" i="44"/>
  <c r="N98" i="44"/>
  <c r="N97" i="44"/>
  <c r="N72" i="44"/>
  <c r="N107" i="44"/>
  <c r="N106" i="44"/>
  <c r="N105" i="44"/>
  <c r="N89" i="44"/>
  <c r="N84" i="44"/>
  <c r="N83" i="44"/>
  <c r="N82" i="44"/>
  <c r="N60" i="44"/>
  <c r="N59" i="44"/>
  <c r="N58" i="44"/>
  <c r="N78" i="44"/>
  <c r="N77" i="44"/>
  <c r="N76" i="44"/>
  <c r="N71" i="44"/>
  <c r="N70" i="44"/>
  <c r="N112" i="44"/>
  <c r="N111" i="44"/>
  <c r="N120" i="44"/>
  <c r="N88" i="44"/>
  <c r="N87" i="44"/>
  <c r="N79" i="44"/>
  <c r="N69" i="44"/>
  <c r="N68" i="44"/>
  <c r="N96" i="44"/>
  <c r="N95" i="44"/>
  <c r="N94" i="44"/>
  <c r="N65" i="44"/>
  <c r="N64" i="44"/>
  <c r="N51" i="44"/>
  <c r="N52" i="44"/>
  <c r="N81" i="44"/>
  <c r="N80" i="44"/>
  <c r="N101" i="44"/>
  <c r="N99" i="44"/>
  <c r="N100" i="44"/>
  <c r="N129" i="44"/>
  <c r="N128" i="44"/>
  <c r="N127" i="44"/>
  <c r="N126" i="44"/>
  <c r="N110" i="44"/>
  <c r="N109" i="44"/>
  <c r="N167" i="44"/>
  <c r="N166" i="44"/>
  <c r="N138" i="44"/>
  <c r="N159" i="44"/>
  <c r="N239" i="44"/>
  <c r="N230" i="44"/>
  <c r="N188" i="44"/>
  <c r="N189" i="44"/>
  <c r="N190" i="44"/>
  <c r="N213" i="44"/>
  <c r="N223" i="44"/>
  <c r="N222" i="44"/>
  <c r="N218" i="44"/>
  <c r="N217" i="44"/>
  <c r="N220" i="44"/>
  <c r="N219" i="44"/>
  <c r="N215" i="44"/>
  <c r="N214" i="44"/>
  <c r="N216" i="44"/>
  <c r="N26" i="44"/>
  <c r="N25" i="44"/>
  <c r="N24" i="44"/>
  <c r="N23" i="44"/>
  <c r="N22" i="44"/>
  <c r="N21" i="44"/>
  <c r="N20" i="44"/>
  <c r="N19" i="44"/>
  <c r="N18" i="44"/>
  <c r="N29" i="44"/>
  <c r="N28" i="44"/>
  <c r="N27" i="44"/>
  <c r="N15" i="44"/>
  <c r="N17" i="44"/>
  <c r="N11" i="44"/>
  <c r="N9" i="44"/>
  <c r="N10" i="44"/>
  <c r="P2" i="45" l="1"/>
  <c r="P3" i="45"/>
  <c r="P2" i="44"/>
  <c r="P1" i="44"/>
  <c r="P3" i="44"/>
  <c r="M2" i="45"/>
  <c r="M1" i="45"/>
  <c r="M3" i="45"/>
  <c r="P1" i="45"/>
  <c r="K9" i="38"/>
  <c r="K8" i="38"/>
  <c r="K7" i="38"/>
  <c r="K6" i="38"/>
  <c r="K5" i="38"/>
  <c r="K4" i="38"/>
  <c r="I9" i="38"/>
  <c r="I8" i="38"/>
  <c r="I7" i="38"/>
  <c r="I6" i="38"/>
  <c r="I5" i="38"/>
  <c r="I4" i="38"/>
  <c r="G15" i="38"/>
  <c r="F15" i="38"/>
  <c r="E15" i="38"/>
  <c r="D15" i="38"/>
  <c r="C15" i="38"/>
  <c r="AE244" i="43"/>
  <c r="AB244" i="43"/>
  <c r="AA244" i="43"/>
  <c r="N244" i="43"/>
  <c r="M244" i="43"/>
  <c r="L244" i="43"/>
  <c r="K244" i="43"/>
  <c r="J244" i="43"/>
  <c r="I244" i="43"/>
  <c r="H244" i="43"/>
  <c r="AI239" i="43"/>
  <c r="AC239" i="43"/>
  <c r="X239" i="43"/>
  <c r="Y239" i="43" s="1"/>
  <c r="AI238" i="43"/>
  <c r="AC238" i="43"/>
  <c r="X238" i="43"/>
  <c r="Y238" i="43" s="1"/>
  <c r="AI237" i="43"/>
  <c r="AC237" i="43"/>
  <c r="X237" i="43"/>
  <c r="Y237" i="43" s="1"/>
  <c r="AI236" i="43"/>
  <c r="AC236" i="43"/>
  <c r="X236" i="43"/>
  <c r="Y236" i="43" s="1"/>
  <c r="AI235" i="43"/>
  <c r="AC235" i="43"/>
  <c r="X235" i="43"/>
  <c r="Y235" i="43" s="1"/>
  <c r="AI234" i="43"/>
  <c r="AC234" i="43"/>
  <c r="X234" i="43"/>
  <c r="Y234" i="43" s="1"/>
  <c r="AI233" i="43"/>
  <c r="AC233" i="43"/>
  <c r="X233" i="43"/>
  <c r="Y233" i="43" s="1"/>
  <c r="AI232" i="43"/>
  <c r="AC232" i="43"/>
  <c r="X232" i="43"/>
  <c r="Y232" i="43" s="1"/>
  <c r="AI231" i="43"/>
  <c r="AC231" i="43"/>
  <c r="X231" i="43"/>
  <c r="Y231" i="43"/>
  <c r="AI230" i="43"/>
  <c r="AC230" i="43"/>
  <c r="X230" i="43"/>
  <c r="Y230" i="43" s="1"/>
  <c r="AI229" i="43"/>
  <c r="AC229" i="43"/>
  <c r="X229" i="43"/>
  <c r="Y229" i="43" s="1"/>
  <c r="AI228" i="43"/>
  <c r="AC228" i="43"/>
  <c r="X228" i="43"/>
  <c r="Y228" i="43" s="1"/>
  <c r="AI227" i="43"/>
  <c r="AC227" i="43"/>
  <c r="X227" i="43"/>
  <c r="AI226" i="43"/>
  <c r="AC226" i="43"/>
  <c r="X226" i="43"/>
  <c r="Y226" i="43" s="1"/>
  <c r="AI225" i="43"/>
  <c r="AC225" i="43"/>
  <c r="X225" i="43"/>
  <c r="Y225" i="43" s="1"/>
  <c r="AI224" i="43"/>
  <c r="AC224" i="43"/>
  <c r="X224" i="43"/>
  <c r="Y224" i="43" s="1"/>
  <c r="AI223" i="43"/>
  <c r="AC223" i="43"/>
  <c r="X223" i="43"/>
  <c r="AI222" i="43"/>
  <c r="AC222" i="43"/>
  <c r="X222" i="43"/>
  <c r="Y222" i="43" s="1"/>
  <c r="AI221" i="43"/>
  <c r="AC221" i="43"/>
  <c r="X221" i="43"/>
  <c r="Y221" i="43" s="1"/>
  <c r="AI220" i="43"/>
  <c r="AC220" i="43"/>
  <c r="X220" i="43"/>
  <c r="Y220" i="43" s="1"/>
  <c r="AI219" i="43"/>
  <c r="AC219" i="43"/>
  <c r="X219" i="43"/>
  <c r="AI218" i="43"/>
  <c r="AC218" i="43"/>
  <c r="X218" i="43"/>
  <c r="Y218" i="43" s="1"/>
  <c r="AI217" i="43"/>
  <c r="AC217" i="43"/>
  <c r="X217" i="43"/>
  <c r="Y217" i="43" s="1"/>
  <c r="AI216" i="43"/>
  <c r="AC216" i="43"/>
  <c r="X216" i="43"/>
  <c r="Y216" i="43" s="1"/>
  <c r="AI215" i="43"/>
  <c r="AC215" i="43"/>
  <c r="X215" i="43"/>
  <c r="AI214" i="43"/>
  <c r="AC214" i="43"/>
  <c r="X214" i="43"/>
  <c r="Y214" i="43" s="1"/>
  <c r="AI213" i="43"/>
  <c r="AC213" i="43"/>
  <c r="X213" i="43"/>
  <c r="Y213" i="43" s="1"/>
  <c r="AI212" i="43"/>
  <c r="AC212" i="43"/>
  <c r="X212" i="43"/>
  <c r="Y212" i="43" s="1"/>
  <c r="AI211" i="43"/>
  <c r="AC211" i="43"/>
  <c r="X211" i="43"/>
  <c r="Y211" i="43" s="1"/>
  <c r="AI210" i="43"/>
  <c r="AC210" i="43"/>
  <c r="X210" i="43"/>
  <c r="Y210" i="43" s="1"/>
  <c r="AI209" i="43"/>
  <c r="AC209" i="43"/>
  <c r="X209" i="43"/>
  <c r="Y209" i="43" s="1"/>
  <c r="AI208" i="43"/>
  <c r="AC208" i="43"/>
  <c r="X208" i="43"/>
  <c r="Y208" i="43" s="1"/>
  <c r="AI207" i="43"/>
  <c r="AC207" i="43"/>
  <c r="X207" i="43"/>
  <c r="Y207" i="43" s="1"/>
  <c r="AI206" i="43"/>
  <c r="AC206" i="43"/>
  <c r="X206" i="43"/>
  <c r="Y206" i="43" s="1"/>
  <c r="AI205" i="43"/>
  <c r="AC205" i="43"/>
  <c r="Y205" i="43"/>
  <c r="AK205" i="43" s="1"/>
  <c r="AL205" i="43" s="1"/>
  <c r="X205" i="43"/>
  <c r="AI204" i="43"/>
  <c r="AC204" i="43"/>
  <c r="X204" i="43"/>
  <c r="AI203" i="43"/>
  <c r="AC203" i="43"/>
  <c r="X203" i="43"/>
  <c r="Y203" i="43" s="1"/>
  <c r="AI202" i="43"/>
  <c r="AC202" i="43"/>
  <c r="X202" i="43"/>
  <c r="Y202" i="43" s="1"/>
  <c r="AI201" i="43"/>
  <c r="AC201" i="43"/>
  <c r="X201" i="43"/>
  <c r="Y201" i="43" s="1"/>
  <c r="AI200" i="43"/>
  <c r="AC200" i="43"/>
  <c r="X200" i="43"/>
  <c r="Y200" i="43" s="1"/>
  <c r="AI199" i="43"/>
  <c r="AC199" i="43"/>
  <c r="X199" i="43"/>
  <c r="Y199" i="43" s="1"/>
  <c r="AI198" i="43"/>
  <c r="AC198" i="43"/>
  <c r="X198" i="43"/>
  <c r="Y198" i="43"/>
  <c r="AI197" i="43"/>
  <c r="AC197" i="43"/>
  <c r="Z197" i="43"/>
  <c r="AG197" i="43" s="1"/>
  <c r="X197" i="43"/>
  <c r="Y197" i="43" s="1"/>
  <c r="AK197" i="43" s="1"/>
  <c r="AI196" i="43"/>
  <c r="AC196" i="43"/>
  <c r="X196" i="43"/>
  <c r="Y196" i="43" s="1"/>
  <c r="AI195" i="43"/>
  <c r="AC195" i="43"/>
  <c r="X195" i="43"/>
  <c r="Y195" i="43" s="1"/>
  <c r="AI194" i="43"/>
  <c r="AC194" i="43"/>
  <c r="X194" i="43"/>
  <c r="Y194" i="43" s="1"/>
  <c r="AI193" i="43"/>
  <c r="AD193" i="43"/>
  <c r="AC193" i="43"/>
  <c r="X193" i="43"/>
  <c r="Y193" i="43" s="1"/>
  <c r="AK193" i="43" s="1"/>
  <c r="AI192" i="43"/>
  <c r="AC192" i="43"/>
  <c r="X192" i="43"/>
  <c r="Y192" i="43" s="1"/>
  <c r="AI191" i="43"/>
  <c r="AC191" i="43"/>
  <c r="X191" i="43"/>
  <c r="Y191" i="43" s="1"/>
  <c r="AI190" i="43"/>
  <c r="AC190" i="43"/>
  <c r="X190" i="43"/>
  <c r="Y190" i="43" s="1"/>
  <c r="AI189" i="43"/>
  <c r="AD189" i="43"/>
  <c r="AC189" i="43"/>
  <c r="X189" i="43"/>
  <c r="Y189" i="43" s="1"/>
  <c r="AK189" i="43" s="1"/>
  <c r="AI188" i="43"/>
  <c r="AC188" i="43"/>
  <c r="X188" i="43"/>
  <c r="Y188" i="43" s="1"/>
  <c r="AK187" i="43"/>
  <c r="AI187" i="43"/>
  <c r="AC187" i="43"/>
  <c r="X187" i="43"/>
  <c r="Y187" i="43" s="1"/>
  <c r="AI186" i="43"/>
  <c r="AC186" i="43"/>
  <c r="X186" i="43"/>
  <c r="Y186" i="43" s="1"/>
  <c r="AI185" i="43"/>
  <c r="AC185" i="43"/>
  <c r="X185" i="43"/>
  <c r="Y185" i="43" s="1"/>
  <c r="AK185" i="43" s="1"/>
  <c r="AI184" i="43"/>
  <c r="AC184" i="43"/>
  <c r="X184" i="43"/>
  <c r="Y184" i="43" s="1"/>
  <c r="AI183" i="43"/>
  <c r="AC183" i="43"/>
  <c r="X183" i="43"/>
  <c r="AI182" i="43"/>
  <c r="AC182" i="43"/>
  <c r="X182" i="43"/>
  <c r="Y182" i="43" s="1"/>
  <c r="AI181" i="43"/>
  <c r="AC181" i="43"/>
  <c r="X181" i="43"/>
  <c r="Y181" i="43" s="1"/>
  <c r="AI180" i="43"/>
  <c r="AC180" i="43"/>
  <c r="X180" i="43"/>
  <c r="Y180" i="43" s="1"/>
  <c r="AI179" i="43"/>
  <c r="AC179" i="43"/>
  <c r="X179" i="43"/>
  <c r="Y179" i="43" s="1"/>
  <c r="AI178" i="43"/>
  <c r="AC178" i="43"/>
  <c r="X178" i="43"/>
  <c r="Y178" i="43" s="1"/>
  <c r="AI177" i="43"/>
  <c r="AC177" i="43"/>
  <c r="Z177" i="43"/>
  <c r="AG177" i="43" s="1"/>
  <c r="X177" i="43"/>
  <c r="Y177" i="43" s="1"/>
  <c r="AD177" i="43" s="1"/>
  <c r="AI176" i="43"/>
  <c r="AC176" i="43"/>
  <c r="Y176" i="43"/>
  <c r="X176" i="43"/>
  <c r="AI175" i="43"/>
  <c r="AC175" i="43"/>
  <c r="X175" i="43"/>
  <c r="Y175" i="43" s="1"/>
  <c r="AI174" i="43"/>
  <c r="AC174" i="43"/>
  <c r="X174" i="43"/>
  <c r="Y174" i="43"/>
  <c r="AI173" i="43"/>
  <c r="AC173" i="43"/>
  <c r="X173" i="43"/>
  <c r="Y173" i="43" s="1"/>
  <c r="Z173" i="43" s="1"/>
  <c r="AG173" i="43" s="1"/>
  <c r="AI172" i="43"/>
  <c r="AC172" i="43"/>
  <c r="X172" i="43"/>
  <c r="Y172" i="43" s="1"/>
  <c r="AI171" i="43"/>
  <c r="AC171" i="43"/>
  <c r="Z171" i="43"/>
  <c r="AG171" i="43" s="1"/>
  <c r="X171" i="43"/>
  <c r="Y171" i="43" s="1"/>
  <c r="AI170" i="43"/>
  <c r="AC170" i="43"/>
  <c r="Y170" i="43"/>
  <c r="X170" i="43"/>
  <c r="AI169" i="43"/>
  <c r="AD169" i="43"/>
  <c r="AC169" i="43"/>
  <c r="X169" i="43"/>
  <c r="Y169" i="43" s="1"/>
  <c r="AK169" i="43" s="1"/>
  <c r="AI168" i="43"/>
  <c r="AC168" i="43"/>
  <c r="X168" i="43"/>
  <c r="Y168" i="43" s="1"/>
  <c r="AI167" i="43"/>
  <c r="AC167" i="43"/>
  <c r="X167" i="43"/>
  <c r="Y167" i="43" s="1"/>
  <c r="AI166" i="43"/>
  <c r="AC166" i="43"/>
  <c r="X166" i="43"/>
  <c r="Y166" i="43" s="1"/>
  <c r="AI165" i="43"/>
  <c r="AC165" i="43"/>
  <c r="X165" i="43"/>
  <c r="Y165" i="43" s="1"/>
  <c r="AI164" i="43"/>
  <c r="AC164" i="43"/>
  <c r="X164" i="43"/>
  <c r="Y164" i="43" s="1"/>
  <c r="AI163" i="43"/>
  <c r="AC163" i="43"/>
  <c r="X163" i="43"/>
  <c r="Y163" i="43" s="1"/>
  <c r="AI162" i="43"/>
  <c r="AC162" i="43"/>
  <c r="X162" i="43"/>
  <c r="Y162" i="43" s="1"/>
  <c r="AI161" i="43"/>
  <c r="AC161" i="43"/>
  <c r="Z161" i="43"/>
  <c r="AG161" i="43" s="1"/>
  <c r="X161" i="43"/>
  <c r="Y161" i="43" s="1"/>
  <c r="AI160" i="43"/>
  <c r="AC160" i="43"/>
  <c r="Y160" i="43"/>
  <c r="X160" i="43"/>
  <c r="AI159" i="43"/>
  <c r="AD159" i="43"/>
  <c r="AC159" i="43"/>
  <c r="X159" i="43"/>
  <c r="Y159" i="43" s="1"/>
  <c r="AI158" i="43"/>
  <c r="AC158" i="43"/>
  <c r="X158" i="43"/>
  <c r="Y158" i="43" s="1"/>
  <c r="AI157" i="43"/>
  <c r="AC157" i="43"/>
  <c r="X157" i="43"/>
  <c r="Y157" i="43" s="1"/>
  <c r="Z157" i="43" s="1"/>
  <c r="AG157" i="43" s="1"/>
  <c r="AI156" i="43"/>
  <c r="AC156" i="43"/>
  <c r="X156" i="43"/>
  <c r="Y156" i="43" s="1"/>
  <c r="AI155" i="43"/>
  <c r="AC155" i="43"/>
  <c r="Z155" i="43"/>
  <c r="AG155" i="43" s="1"/>
  <c r="X155" i="43"/>
  <c r="Y155" i="43" s="1"/>
  <c r="AD155" i="43" s="1"/>
  <c r="AI154" i="43"/>
  <c r="AC154" i="43"/>
  <c r="X154" i="43"/>
  <c r="Y154" i="43" s="1"/>
  <c r="AI153" i="43"/>
  <c r="AC153" i="43"/>
  <c r="X153" i="43"/>
  <c r="Y153" i="43" s="1"/>
  <c r="AK153" i="43" s="1"/>
  <c r="AI152" i="43"/>
  <c r="AC152" i="43"/>
  <c r="X152" i="43"/>
  <c r="Y152" i="43" s="1"/>
  <c r="AI151" i="43"/>
  <c r="AC151" i="43"/>
  <c r="X151" i="43"/>
  <c r="Y151" i="43" s="1"/>
  <c r="Z151" i="43" s="1"/>
  <c r="AG151" i="43" s="1"/>
  <c r="AI150" i="43"/>
  <c r="AC150" i="43"/>
  <c r="X150" i="43"/>
  <c r="Y150" i="43" s="1"/>
  <c r="AI149" i="43"/>
  <c r="AC149" i="43"/>
  <c r="Z149" i="43"/>
  <c r="AG149" i="43" s="1"/>
  <c r="X149" i="43"/>
  <c r="Y149" i="43" s="1"/>
  <c r="AK149" i="43" s="1"/>
  <c r="AI148" i="43"/>
  <c r="AC148" i="43"/>
  <c r="X148" i="43"/>
  <c r="Y148" i="43" s="1"/>
  <c r="AI147" i="43"/>
  <c r="AC147" i="43"/>
  <c r="X147" i="43"/>
  <c r="Y147" i="43" s="1"/>
  <c r="AI146" i="43"/>
  <c r="AC146" i="43"/>
  <c r="X146" i="43"/>
  <c r="Y146" i="43" s="1"/>
  <c r="AI145" i="43"/>
  <c r="AC145" i="43"/>
  <c r="X145" i="43"/>
  <c r="Y145" i="43" s="1"/>
  <c r="AI144" i="43"/>
  <c r="AC144" i="43"/>
  <c r="X144" i="43"/>
  <c r="Y144" i="43" s="1"/>
  <c r="AI143" i="43"/>
  <c r="AC143" i="43"/>
  <c r="X143" i="43"/>
  <c r="Y143" i="43" s="1"/>
  <c r="AI142" i="43"/>
  <c r="AC142" i="43"/>
  <c r="X142" i="43"/>
  <c r="Y142" i="43" s="1"/>
  <c r="AK142" i="43" s="1"/>
  <c r="AI141" i="43"/>
  <c r="AC141" i="43"/>
  <c r="X141" i="43"/>
  <c r="Y141" i="43"/>
  <c r="AI140" i="43"/>
  <c r="AC140" i="43"/>
  <c r="X140" i="43"/>
  <c r="AI139" i="43"/>
  <c r="AC139" i="43"/>
  <c r="X139" i="43"/>
  <c r="Y139" i="43" s="1"/>
  <c r="AI138" i="43"/>
  <c r="AC138" i="43"/>
  <c r="X138" i="43"/>
  <c r="Y138" i="43" s="1"/>
  <c r="AK138" i="43" s="1"/>
  <c r="AI137" i="43"/>
  <c r="AC137" i="43"/>
  <c r="X137" i="43"/>
  <c r="Y137" i="43"/>
  <c r="AI136" i="43"/>
  <c r="AC136" i="43"/>
  <c r="X136" i="43"/>
  <c r="Y136" i="43" s="1"/>
  <c r="AI135" i="43"/>
  <c r="AC135" i="43"/>
  <c r="X135" i="43"/>
  <c r="Y135" i="43"/>
  <c r="AD135" i="43" s="1"/>
  <c r="AI134" i="43"/>
  <c r="AC134" i="43"/>
  <c r="X134" i="43"/>
  <c r="Y134" i="43" s="1"/>
  <c r="AI133" i="43"/>
  <c r="AC133" i="43"/>
  <c r="X133" i="43"/>
  <c r="Y133" i="43" s="1"/>
  <c r="AI132" i="43"/>
  <c r="AC132" i="43"/>
  <c r="X132" i="43"/>
  <c r="AI131" i="43"/>
  <c r="AC131" i="43"/>
  <c r="X131" i="43"/>
  <c r="Y131" i="43" s="1"/>
  <c r="AI130" i="43"/>
  <c r="AC130" i="43"/>
  <c r="X130" i="43"/>
  <c r="Y130" i="43" s="1"/>
  <c r="AK130" i="43" s="1"/>
  <c r="AI129" i="43"/>
  <c r="AC129" i="43"/>
  <c r="X129" i="43"/>
  <c r="Y129" i="43" s="1"/>
  <c r="AI128" i="43"/>
  <c r="AC128" i="43"/>
  <c r="X128" i="43"/>
  <c r="Y128" i="43" s="1"/>
  <c r="AI127" i="43"/>
  <c r="AC127" i="43"/>
  <c r="X127" i="43"/>
  <c r="Y127" i="43" s="1"/>
  <c r="AI126" i="43"/>
  <c r="AC126" i="43"/>
  <c r="Y126" i="43"/>
  <c r="X126" i="43"/>
  <c r="AI125" i="43"/>
  <c r="AC125" i="43"/>
  <c r="X125" i="43"/>
  <c r="Y125" i="43" s="1"/>
  <c r="AI124" i="43"/>
  <c r="AC124" i="43"/>
  <c r="X124" i="43"/>
  <c r="AI123" i="43"/>
  <c r="AC123" i="43"/>
  <c r="AD123" i="43" s="1"/>
  <c r="AH123" i="43" s="1"/>
  <c r="X123" i="43"/>
  <c r="Y123" i="43" s="1"/>
  <c r="AI122" i="43"/>
  <c r="AC122" i="43"/>
  <c r="Z122" i="43"/>
  <c r="AG122" i="43" s="1"/>
  <c r="X122" i="43"/>
  <c r="Y122" i="43" s="1"/>
  <c r="AI121" i="43"/>
  <c r="AC121" i="43"/>
  <c r="X121" i="43"/>
  <c r="Y121" i="43" s="1"/>
  <c r="AI120" i="43"/>
  <c r="AC120" i="43"/>
  <c r="Z120" i="43"/>
  <c r="AG120" i="43" s="1"/>
  <c r="X120" i="43"/>
  <c r="Y120" i="43" s="1"/>
  <c r="AD120" i="43" s="1"/>
  <c r="AI119" i="43"/>
  <c r="AC119" i="43"/>
  <c r="X119" i="43"/>
  <c r="Y119" i="43" s="1"/>
  <c r="AI118" i="43"/>
  <c r="AC118" i="43"/>
  <c r="X118" i="43"/>
  <c r="Y118" i="43" s="1"/>
  <c r="AK118" i="43" s="1"/>
  <c r="AI117" i="43"/>
  <c r="AC117" i="43"/>
  <c r="X117" i="43"/>
  <c r="Y117" i="43" s="1"/>
  <c r="AI116" i="43"/>
  <c r="AC116" i="43"/>
  <c r="X116" i="43"/>
  <c r="Y116" i="43" s="1"/>
  <c r="AI115" i="43"/>
  <c r="AC115" i="43"/>
  <c r="X115" i="43"/>
  <c r="Y115" i="43" s="1"/>
  <c r="AI114" i="43"/>
  <c r="AC114" i="43"/>
  <c r="X114" i="43"/>
  <c r="Y114" i="43" s="1"/>
  <c r="Z114" i="43" s="1"/>
  <c r="AG114" i="43" s="1"/>
  <c r="AI113" i="43"/>
  <c r="AC113" i="43"/>
  <c r="X113" i="43"/>
  <c r="Y113" i="43" s="1"/>
  <c r="AI112" i="43"/>
  <c r="AC112" i="43"/>
  <c r="X112" i="43"/>
  <c r="Y112" i="43" s="1"/>
  <c r="AI111" i="43"/>
  <c r="AC111" i="43"/>
  <c r="X111" i="43"/>
  <c r="Y111" i="43" s="1"/>
  <c r="AI110" i="43"/>
  <c r="AC110" i="43"/>
  <c r="X110" i="43"/>
  <c r="Y110" i="43" s="1"/>
  <c r="AK110" i="43" s="1"/>
  <c r="AI109" i="43"/>
  <c r="AC109" i="43"/>
  <c r="X109" i="43"/>
  <c r="Y109" i="43" s="1"/>
  <c r="AI108" i="43"/>
  <c r="AC108" i="43"/>
  <c r="X108" i="43"/>
  <c r="Y108" i="43" s="1"/>
  <c r="AD108" i="43" s="1"/>
  <c r="AI107" i="43"/>
  <c r="AC107" i="43"/>
  <c r="X107" i="43"/>
  <c r="Y107" i="43" s="1"/>
  <c r="AI106" i="43"/>
  <c r="AC106" i="43"/>
  <c r="X106" i="43"/>
  <c r="Y106" i="43" s="1"/>
  <c r="AI105" i="43"/>
  <c r="AC105" i="43"/>
  <c r="X105" i="43"/>
  <c r="Y105" i="43" s="1"/>
  <c r="AI104" i="43"/>
  <c r="AC104" i="43"/>
  <c r="X104" i="43"/>
  <c r="Y104" i="43" s="1"/>
  <c r="AD104" i="43" s="1"/>
  <c r="AI103" i="43"/>
  <c r="AC103" i="43"/>
  <c r="X103" i="43"/>
  <c r="Y103" i="43" s="1"/>
  <c r="AI102" i="43"/>
  <c r="AC102" i="43"/>
  <c r="Y102" i="43"/>
  <c r="AK102" i="43" s="1"/>
  <c r="X102" i="43"/>
  <c r="AI101" i="43"/>
  <c r="AC101" i="43"/>
  <c r="X101" i="43"/>
  <c r="Y101" i="43" s="1"/>
  <c r="AI100" i="43"/>
  <c r="AC100" i="43"/>
  <c r="X100" i="43"/>
  <c r="AI99" i="43"/>
  <c r="AC99" i="43"/>
  <c r="X99" i="43"/>
  <c r="AI98" i="43"/>
  <c r="AC98" i="43"/>
  <c r="X98" i="43"/>
  <c r="Y98" i="43" s="1"/>
  <c r="AI97" i="43"/>
  <c r="AC97" i="43"/>
  <c r="X97" i="43"/>
  <c r="Y97" i="43" s="1"/>
  <c r="AI96" i="43"/>
  <c r="AC96" i="43"/>
  <c r="X96" i="43"/>
  <c r="Y96" i="43" s="1"/>
  <c r="AK96" i="43" s="1"/>
  <c r="AI95" i="43"/>
  <c r="AC95" i="43"/>
  <c r="X95" i="43"/>
  <c r="Y95" i="43" s="1"/>
  <c r="AI94" i="43"/>
  <c r="AC94" i="43"/>
  <c r="X94" i="43"/>
  <c r="Y94" i="43" s="1"/>
  <c r="AI93" i="43"/>
  <c r="AC93" i="43"/>
  <c r="X93" i="43"/>
  <c r="Y93" i="43" s="1"/>
  <c r="AI92" i="43"/>
  <c r="AC92" i="43"/>
  <c r="X92" i="43"/>
  <c r="Y92" i="43" s="1"/>
  <c r="AI91" i="43"/>
  <c r="AC91" i="43"/>
  <c r="X91" i="43"/>
  <c r="Y91" i="43" s="1"/>
  <c r="AI90" i="43"/>
  <c r="AC90" i="43"/>
  <c r="X90" i="43"/>
  <c r="AI89" i="43"/>
  <c r="AC89" i="43"/>
  <c r="X89" i="43"/>
  <c r="Y89" i="43" s="1"/>
  <c r="AI88" i="43"/>
  <c r="AC88" i="43"/>
  <c r="X88" i="43"/>
  <c r="Y88" i="43" s="1"/>
  <c r="AI87" i="43"/>
  <c r="AC87" i="43"/>
  <c r="X87" i="43"/>
  <c r="Y87" i="43" s="1"/>
  <c r="AK87" i="43" s="1"/>
  <c r="AL87" i="43" s="1"/>
  <c r="AI86" i="43"/>
  <c r="AC86" i="43"/>
  <c r="X86" i="43"/>
  <c r="Y86" i="43" s="1"/>
  <c r="AI85" i="43"/>
  <c r="AC85" i="43"/>
  <c r="X85" i="43"/>
  <c r="Y85" i="43" s="1"/>
  <c r="AI84" i="43"/>
  <c r="AC84" i="43"/>
  <c r="X84" i="43"/>
  <c r="Y84" i="43" s="1"/>
  <c r="AD84" i="43" s="1"/>
  <c r="AH84" i="43" s="1"/>
  <c r="AI83" i="43"/>
  <c r="AC83" i="43"/>
  <c r="X83" i="43"/>
  <c r="Y83" i="43" s="1"/>
  <c r="AI82" i="43"/>
  <c r="AC82" i="43"/>
  <c r="X82" i="43"/>
  <c r="AI81" i="43"/>
  <c r="AC81" i="43"/>
  <c r="X81" i="43"/>
  <c r="Y81" i="43" s="1"/>
  <c r="AI80" i="43"/>
  <c r="AC80" i="43"/>
  <c r="X80" i="43"/>
  <c r="Y80" i="43" s="1"/>
  <c r="AI79" i="43"/>
  <c r="AC79" i="43"/>
  <c r="X79" i="43"/>
  <c r="Y79" i="43"/>
  <c r="AK79" i="43" s="1"/>
  <c r="AL79" i="43" s="1"/>
  <c r="AI78" i="43"/>
  <c r="AC78" i="43"/>
  <c r="X78" i="43"/>
  <c r="Y78" i="43" s="1"/>
  <c r="AI77" i="43"/>
  <c r="AC77" i="43"/>
  <c r="X77" i="43"/>
  <c r="Y77" i="43" s="1"/>
  <c r="AD77" i="43" s="1"/>
  <c r="AI76" i="43"/>
  <c r="AC76" i="43"/>
  <c r="X76" i="43"/>
  <c r="Y76" i="43" s="1"/>
  <c r="AI75" i="43"/>
  <c r="AC75" i="43"/>
  <c r="X75" i="43"/>
  <c r="Y75" i="43" s="1"/>
  <c r="Z75" i="43" s="1"/>
  <c r="AG75" i="43" s="1"/>
  <c r="AI74" i="43"/>
  <c r="AC74" i="43"/>
  <c r="X74" i="43"/>
  <c r="AI73" i="43"/>
  <c r="AC73" i="43"/>
  <c r="X73" i="43"/>
  <c r="Y73" i="43" s="1"/>
  <c r="AI72" i="43"/>
  <c r="AC72" i="43"/>
  <c r="X72" i="43"/>
  <c r="Y72" i="43" s="1"/>
  <c r="AK72" i="43" s="1"/>
  <c r="AI71" i="43"/>
  <c r="AC71" i="43"/>
  <c r="X71" i="43"/>
  <c r="Y71" i="43" s="1"/>
  <c r="AI70" i="43"/>
  <c r="AC70" i="43"/>
  <c r="X70" i="43"/>
  <c r="Y70" i="43" s="1"/>
  <c r="AI69" i="43"/>
  <c r="AC69" i="43"/>
  <c r="X69" i="43"/>
  <c r="Y69" i="43" s="1"/>
  <c r="AD69" i="43" s="1"/>
  <c r="AI68" i="43"/>
  <c r="AC68" i="43"/>
  <c r="X68" i="43"/>
  <c r="Y68" i="43" s="1"/>
  <c r="AI67" i="43"/>
  <c r="AC67" i="43"/>
  <c r="X67" i="43"/>
  <c r="Y67" i="43"/>
  <c r="Z67" i="43" s="1"/>
  <c r="AG67" i="43" s="1"/>
  <c r="AI66" i="43"/>
  <c r="AC66" i="43"/>
  <c r="X66" i="43"/>
  <c r="AI65" i="43"/>
  <c r="AC65" i="43"/>
  <c r="Y65" i="43"/>
  <c r="X65" i="43"/>
  <c r="AI64" i="43"/>
  <c r="AC64" i="43"/>
  <c r="X64" i="43"/>
  <c r="Y64" i="43" s="1"/>
  <c r="AK64" i="43" s="1"/>
  <c r="AI63" i="43"/>
  <c r="AC63" i="43"/>
  <c r="X63" i="43"/>
  <c r="Y63" i="43"/>
  <c r="AI62" i="43"/>
  <c r="AC62" i="43"/>
  <c r="AD62" i="43" s="1"/>
  <c r="X62" i="43"/>
  <c r="Y62" i="43" s="1"/>
  <c r="AI61" i="43"/>
  <c r="AC61" i="43"/>
  <c r="X61" i="43"/>
  <c r="Y61" i="43" s="1"/>
  <c r="AI60" i="43"/>
  <c r="AC60" i="43"/>
  <c r="X60" i="43"/>
  <c r="Y60" i="43" s="1"/>
  <c r="AI59" i="43"/>
  <c r="AC59" i="43"/>
  <c r="X59" i="43"/>
  <c r="Y59" i="43" s="1"/>
  <c r="AI58" i="43"/>
  <c r="AC58" i="43"/>
  <c r="X58" i="43"/>
  <c r="Y58" i="43" s="1"/>
  <c r="Z58" i="43" s="1"/>
  <c r="AG58" i="43" s="1"/>
  <c r="AI57" i="43"/>
  <c r="AC57" i="43"/>
  <c r="X57" i="43"/>
  <c r="Y57" i="43" s="1"/>
  <c r="AI56" i="43"/>
  <c r="AC56" i="43"/>
  <c r="X56" i="43"/>
  <c r="Y56" i="43" s="1"/>
  <c r="AD56" i="43" s="1"/>
  <c r="AI55" i="43"/>
  <c r="AC55" i="43"/>
  <c r="X55" i="43"/>
  <c r="Y55" i="43" s="1"/>
  <c r="AK55" i="43" s="1"/>
  <c r="AI54" i="43"/>
  <c r="AC54" i="43"/>
  <c r="X54" i="43"/>
  <c r="Y54" i="43" s="1"/>
  <c r="Z54" i="43" s="1"/>
  <c r="AG54" i="43" s="1"/>
  <c r="AI53" i="43"/>
  <c r="AC53" i="43"/>
  <c r="X53" i="43"/>
  <c r="Y53" i="43" s="1"/>
  <c r="AI52" i="43"/>
  <c r="AC52" i="43"/>
  <c r="X52" i="43"/>
  <c r="Y52" i="43" s="1"/>
  <c r="AI51" i="43"/>
  <c r="AC51" i="43"/>
  <c r="X51" i="43"/>
  <c r="Y51" i="43" s="1"/>
  <c r="AK51" i="43" s="1"/>
  <c r="AL51" i="43" s="1"/>
  <c r="AI50" i="43"/>
  <c r="AC50" i="43"/>
  <c r="X50" i="43"/>
  <c r="AI49" i="43"/>
  <c r="AC49" i="43"/>
  <c r="X49" i="43"/>
  <c r="Y49" i="43" s="1"/>
  <c r="AI48" i="43"/>
  <c r="AC48" i="43"/>
  <c r="X48" i="43"/>
  <c r="Y48" i="43" s="1"/>
  <c r="AI47" i="43"/>
  <c r="AC47" i="43"/>
  <c r="Y47" i="43"/>
  <c r="Z47" i="43" s="1"/>
  <c r="AG47" i="43" s="1"/>
  <c r="X47" i="43"/>
  <c r="AI46" i="43"/>
  <c r="AC46" i="43"/>
  <c r="Z46" i="43"/>
  <c r="AG46" i="43" s="1"/>
  <c r="X46" i="43"/>
  <c r="Y46" i="43" s="1"/>
  <c r="AK46" i="43" s="1"/>
  <c r="AI45" i="43"/>
  <c r="AC45" i="43"/>
  <c r="X45" i="43"/>
  <c r="Y45" i="43" s="1"/>
  <c r="AI44" i="43"/>
  <c r="AC44" i="43"/>
  <c r="X44" i="43"/>
  <c r="Y44" i="43" s="1"/>
  <c r="Z44" i="43" s="1"/>
  <c r="AG44" i="43" s="1"/>
  <c r="AI43" i="43"/>
  <c r="AC43" i="43"/>
  <c r="X43" i="43"/>
  <c r="Y43" i="43" s="1"/>
  <c r="AI42" i="43"/>
  <c r="AC42" i="43"/>
  <c r="X42" i="43"/>
  <c r="Y42" i="43" s="1"/>
  <c r="Z42" i="43" s="1"/>
  <c r="AG42" i="43" s="1"/>
  <c r="AI41" i="43"/>
  <c r="AC41" i="43"/>
  <c r="Y41" i="43"/>
  <c r="X41" i="43"/>
  <c r="AI40" i="43"/>
  <c r="AC40" i="43"/>
  <c r="X40" i="43"/>
  <c r="Y40" i="43" s="1"/>
  <c r="AI39" i="43"/>
  <c r="AC39" i="43"/>
  <c r="X39" i="43"/>
  <c r="Y39" i="43"/>
  <c r="AK39" i="43" s="1"/>
  <c r="AI38" i="43"/>
  <c r="AC38" i="43"/>
  <c r="X38" i="43"/>
  <c r="AI37" i="43"/>
  <c r="AC37" i="43"/>
  <c r="X37" i="43"/>
  <c r="Y37" i="43" s="1"/>
  <c r="AI36" i="43"/>
  <c r="AC36" i="43"/>
  <c r="X36" i="43"/>
  <c r="Y36" i="43" s="1"/>
  <c r="AI35" i="43"/>
  <c r="AC35" i="43"/>
  <c r="X35" i="43"/>
  <c r="Y35" i="43" s="1"/>
  <c r="AI34" i="43"/>
  <c r="AC34" i="43"/>
  <c r="X34" i="43"/>
  <c r="AI33" i="43"/>
  <c r="AC33" i="43"/>
  <c r="X33" i="43"/>
  <c r="Y33" i="43" s="1"/>
  <c r="AI32" i="43"/>
  <c r="AC32" i="43"/>
  <c r="X32" i="43"/>
  <c r="Y32" i="43" s="1"/>
  <c r="AI31" i="43"/>
  <c r="AC31" i="43"/>
  <c r="X31" i="43"/>
  <c r="Y31" i="43" s="1"/>
  <c r="Z31" i="43" s="1"/>
  <c r="AG31" i="43" s="1"/>
  <c r="AI30" i="43"/>
  <c r="AC30" i="43"/>
  <c r="X30" i="43"/>
  <c r="Y30" i="43" s="1"/>
  <c r="AK30" i="43" s="1"/>
  <c r="AI29" i="43"/>
  <c r="AC29" i="43"/>
  <c r="X29" i="43"/>
  <c r="Y29" i="43" s="1"/>
  <c r="AI28" i="43"/>
  <c r="AC28" i="43"/>
  <c r="X28" i="43"/>
  <c r="Y28" i="43" s="1"/>
  <c r="AI27" i="43"/>
  <c r="AC27" i="43"/>
  <c r="X27" i="43"/>
  <c r="Y27" i="43" s="1"/>
  <c r="AI26" i="43"/>
  <c r="AC26" i="43"/>
  <c r="X26" i="43"/>
  <c r="Y26" i="43" s="1"/>
  <c r="Z26" i="43" s="1"/>
  <c r="AG26" i="43" s="1"/>
  <c r="AI25" i="43"/>
  <c r="AC25" i="43"/>
  <c r="X25" i="43"/>
  <c r="Y25" i="43" s="1"/>
  <c r="AI24" i="43"/>
  <c r="AC24" i="43"/>
  <c r="X24" i="43"/>
  <c r="Y24" i="43" s="1"/>
  <c r="AD24" i="43" s="1"/>
  <c r="AH24" i="43" s="1"/>
  <c r="AI23" i="43"/>
  <c r="AC23" i="43"/>
  <c r="X23" i="43"/>
  <c r="Y23" i="43"/>
  <c r="AK23" i="43" s="1"/>
  <c r="AL23" i="43" s="1"/>
  <c r="AI22" i="43"/>
  <c r="AC22" i="43"/>
  <c r="X22" i="43"/>
  <c r="Y22" i="43" s="1"/>
  <c r="AI21" i="43"/>
  <c r="AC21" i="43"/>
  <c r="X21" i="43"/>
  <c r="Y21" i="43" s="1"/>
  <c r="AD21" i="43" s="1"/>
  <c r="AH21" i="43" s="1"/>
  <c r="AJ21" i="43" s="1"/>
  <c r="AI20" i="43"/>
  <c r="AC20" i="43"/>
  <c r="X20" i="43"/>
  <c r="Y20" i="43" s="1"/>
  <c r="AI19" i="43"/>
  <c r="AC19" i="43"/>
  <c r="X19" i="43"/>
  <c r="Y19" i="43" s="1"/>
  <c r="Z19" i="43" s="1"/>
  <c r="AG19" i="43" s="1"/>
  <c r="AI18" i="43"/>
  <c r="AC18" i="43"/>
  <c r="X18" i="43"/>
  <c r="AI17" i="43"/>
  <c r="AC17" i="43"/>
  <c r="X17" i="43"/>
  <c r="Y17" i="43" s="1"/>
  <c r="AI16" i="43"/>
  <c r="AC16" i="43"/>
  <c r="X16" i="43"/>
  <c r="Y16" i="43" s="1"/>
  <c r="AI15" i="43"/>
  <c r="AC15" i="43"/>
  <c r="X15" i="43"/>
  <c r="Y15" i="43" s="1"/>
  <c r="AK15" i="43" s="1"/>
  <c r="AL15" i="43" s="1"/>
  <c r="AI14" i="43"/>
  <c r="AC14" i="43"/>
  <c r="X14" i="43"/>
  <c r="Y14" i="43" s="1"/>
  <c r="AI13" i="43"/>
  <c r="AC13" i="43"/>
  <c r="AD13" i="43" s="1"/>
  <c r="AH13" i="43" s="1"/>
  <c r="Y13" i="43"/>
  <c r="X13" i="43"/>
  <c r="AI12" i="43"/>
  <c r="AC12" i="43"/>
  <c r="Y12" i="43"/>
  <c r="X12" i="43"/>
  <c r="AI11" i="43"/>
  <c r="AC11" i="43"/>
  <c r="X11" i="43"/>
  <c r="Y11" i="43" s="1"/>
  <c r="AI10" i="43"/>
  <c r="AC10" i="43"/>
  <c r="X10" i="43"/>
  <c r="AI9" i="43"/>
  <c r="AC9" i="43"/>
  <c r="X9" i="43"/>
  <c r="Y9" i="43" s="1"/>
  <c r="AI8" i="43"/>
  <c r="AC8" i="43"/>
  <c r="X8" i="43"/>
  <c r="Y8" i="43" s="1"/>
  <c r="AI7" i="43"/>
  <c r="AC7" i="43"/>
  <c r="X7" i="43"/>
  <c r="Y7" i="43" s="1"/>
  <c r="AI6" i="43"/>
  <c r="AC6" i="43"/>
  <c r="X6" i="43"/>
  <c r="Y6" i="43" s="1"/>
  <c r="AK6" i="43" s="1"/>
  <c r="AI5" i="43"/>
  <c r="AC5" i="43"/>
  <c r="X5" i="43"/>
  <c r="Y5" i="43" s="1"/>
  <c r="D3" i="43"/>
  <c r="AW4" i="42"/>
  <c r="J118" i="42"/>
  <c r="K118" i="42"/>
  <c r="M118" i="42"/>
  <c r="N118" i="42"/>
  <c r="P118" i="42"/>
  <c r="Q118" i="42"/>
  <c r="S118" i="42"/>
  <c r="T118" i="42"/>
  <c r="V118" i="42"/>
  <c r="W118" i="42"/>
  <c r="Y118" i="42"/>
  <c r="Z118" i="42"/>
  <c r="AB118" i="42"/>
  <c r="AC118" i="42"/>
  <c r="AW118" i="42"/>
  <c r="BD118" i="42"/>
  <c r="J119" i="42"/>
  <c r="K119" i="42"/>
  <c r="M119" i="42"/>
  <c r="N119" i="42"/>
  <c r="P119" i="42"/>
  <c r="Q119" i="42"/>
  <c r="S119" i="42"/>
  <c r="T119" i="42"/>
  <c r="V119" i="42"/>
  <c r="W119" i="42"/>
  <c r="Y119" i="42"/>
  <c r="Z119" i="42"/>
  <c r="AB119" i="42"/>
  <c r="AC119" i="42"/>
  <c r="AW119" i="42"/>
  <c r="AX119" i="42" s="1"/>
  <c r="BD119" i="42"/>
  <c r="J120" i="42"/>
  <c r="K120" i="42"/>
  <c r="M120" i="42"/>
  <c r="N120" i="42"/>
  <c r="P120" i="42"/>
  <c r="Q120" i="42"/>
  <c r="S120" i="42"/>
  <c r="T120" i="42"/>
  <c r="V120" i="42"/>
  <c r="W120" i="42"/>
  <c r="Y120" i="42"/>
  <c r="Z120" i="42"/>
  <c r="AB120" i="42"/>
  <c r="AC120" i="42"/>
  <c r="AW120" i="42"/>
  <c r="AZ120" i="42" s="1"/>
  <c r="BD120" i="42"/>
  <c r="J121" i="42"/>
  <c r="K121" i="42"/>
  <c r="M121" i="42"/>
  <c r="N121" i="42"/>
  <c r="P121" i="42"/>
  <c r="Q121" i="42"/>
  <c r="S121" i="42"/>
  <c r="T121" i="42"/>
  <c r="V121" i="42"/>
  <c r="W121" i="42"/>
  <c r="Y121" i="42"/>
  <c r="Z121" i="42"/>
  <c r="AB121" i="42"/>
  <c r="AC121" i="42"/>
  <c r="AW121" i="42"/>
  <c r="AZ121" i="42" s="1"/>
  <c r="BD121" i="42"/>
  <c r="J122" i="42"/>
  <c r="K122" i="42"/>
  <c r="M122" i="42"/>
  <c r="N122" i="42"/>
  <c r="P122" i="42"/>
  <c r="Q122" i="42"/>
  <c r="S122" i="42"/>
  <c r="T122" i="42"/>
  <c r="V122" i="42"/>
  <c r="W122" i="42"/>
  <c r="Y122" i="42"/>
  <c r="Z122" i="42"/>
  <c r="AB122" i="42"/>
  <c r="AC122" i="42"/>
  <c r="AW122" i="42"/>
  <c r="BD122" i="42"/>
  <c r="J123" i="42"/>
  <c r="K123" i="42"/>
  <c r="M123" i="42"/>
  <c r="N123" i="42"/>
  <c r="P123" i="42"/>
  <c r="Q123" i="42"/>
  <c r="S123" i="42"/>
  <c r="T123" i="42"/>
  <c r="V123" i="42"/>
  <c r="W123" i="42"/>
  <c r="Y123" i="42"/>
  <c r="Z123" i="42"/>
  <c r="AB123" i="42"/>
  <c r="AC123" i="42"/>
  <c r="AW123" i="42"/>
  <c r="AZ123" i="42" s="1"/>
  <c r="BD123" i="42"/>
  <c r="J124" i="42"/>
  <c r="K124" i="42"/>
  <c r="M124" i="42"/>
  <c r="N124" i="42"/>
  <c r="P124" i="42"/>
  <c r="Q124" i="42"/>
  <c r="S124" i="42"/>
  <c r="T124" i="42"/>
  <c r="V124" i="42"/>
  <c r="W124" i="42"/>
  <c r="Y124" i="42"/>
  <c r="Z124" i="42"/>
  <c r="AB124" i="42"/>
  <c r="AC124" i="42"/>
  <c r="AW124" i="42"/>
  <c r="AZ124" i="42" s="1"/>
  <c r="BD124" i="42"/>
  <c r="J125" i="42"/>
  <c r="K125" i="42"/>
  <c r="M125" i="42"/>
  <c r="N125" i="42"/>
  <c r="P125" i="42"/>
  <c r="Q125" i="42"/>
  <c r="S125" i="42"/>
  <c r="T125" i="42"/>
  <c r="V125" i="42"/>
  <c r="W125" i="42"/>
  <c r="Y125" i="42"/>
  <c r="Z125" i="42"/>
  <c r="AB125" i="42"/>
  <c r="AC125" i="42"/>
  <c r="AW125" i="42"/>
  <c r="AZ125" i="42" s="1"/>
  <c r="BD125" i="42"/>
  <c r="J126" i="42"/>
  <c r="K126" i="42"/>
  <c r="M126" i="42"/>
  <c r="N126" i="42"/>
  <c r="P126" i="42"/>
  <c r="Q126" i="42"/>
  <c r="S126" i="42"/>
  <c r="T126" i="42"/>
  <c r="V126" i="42"/>
  <c r="W126" i="42"/>
  <c r="Y126" i="42"/>
  <c r="Z126" i="42"/>
  <c r="AB126" i="42"/>
  <c r="AC126" i="42"/>
  <c r="AW126" i="42"/>
  <c r="BD126" i="42"/>
  <c r="J127" i="42"/>
  <c r="K127" i="42"/>
  <c r="M127" i="42"/>
  <c r="N127" i="42"/>
  <c r="P127" i="42"/>
  <c r="Q127" i="42"/>
  <c r="S127" i="42"/>
  <c r="T127" i="42"/>
  <c r="V127" i="42"/>
  <c r="W127" i="42"/>
  <c r="Y127" i="42"/>
  <c r="Z127" i="42"/>
  <c r="AB127" i="42"/>
  <c r="AC127" i="42"/>
  <c r="AW127" i="42"/>
  <c r="AY127" i="42" s="1"/>
  <c r="BD127" i="42"/>
  <c r="J128" i="42"/>
  <c r="K128" i="42"/>
  <c r="M128" i="42"/>
  <c r="N128" i="42"/>
  <c r="P128" i="42"/>
  <c r="Q128" i="42"/>
  <c r="S128" i="42"/>
  <c r="T128" i="42"/>
  <c r="V128" i="42"/>
  <c r="W128" i="42"/>
  <c r="Y128" i="42"/>
  <c r="Z128" i="42"/>
  <c r="AB128" i="42"/>
  <c r="AC128" i="42"/>
  <c r="AW128" i="42"/>
  <c r="AZ128" i="42" s="1"/>
  <c r="BD128" i="42"/>
  <c r="J129" i="42"/>
  <c r="K129" i="42"/>
  <c r="M129" i="42"/>
  <c r="N129" i="42"/>
  <c r="P129" i="42"/>
  <c r="Q129" i="42"/>
  <c r="S129" i="42"/>
  <c r="T129" i="42"/>
  <c r="V129" i="42"/>
  <c r="W129" i="42"/>
  <c r="Y129" i="42"/>
  <c r="Z129" i="42"/>
  <c r="AB129" i="42"/>
  <c r="AC129" i="42"/>
  <c r="AW129" i="42"/>
  <c r="AZ129" i="42" s="1"/>
  <c r="BD129" i="42"/>
  <c r="J130" i="42"/>
  <c r="K130" i="42"/>
  <c r="M130" i="42"/>
  <c r="N130" i="42"/>
  <c r="P130" i="42"/>
  <c r="Q130" i="42"/>
  <c r="S130" i="42"/>
  <c r="T130" i="42"/>
  <c r="V130" i="42"/>
  <c r="W130" i="42"/>
  <c r="Y130" i="42"/>
  <c r="Z130" i="42"/>
  <c r="AB130" i="42"/>
  <c r="AC130" i="42"/>
  <c r="AW130" i="42"/>
  <c r="BD130" i="42"/>
  <c r="J131" i="42"/>
  <c r="K131" i="42"/>
  <c r="M131" i="42"/>
  <c r="N131" i="42"/>
  <c r="P131" i="42"/>
  <c r="Q131" i="42"/>
  <c r="S131" i="42"/>
  <c r="T131" i="42"/>
  <c r="V131" i="42"/>
  <c r="W131" i="42"/>
  <c r="Y131" i="42"/>
  <c r="Z131" i="42"/>
  <c r="AB131" i="42"/>
  <c r="AC131" i="42"/>
  <c r="AW131" i="42"/>
  <c r="AY131" i="42" s="1"/>
  <c r="BD131" i="42"/>
  <c r="J132" i="42"/>
  <c r="K132" i="42"/>
  <c r="M132" i="42"/>
  <c r="N132" i="42"/>
  <c r="P132" i="42"/>
  <c r="Q132" i="42"/>
  <c r="S132" i="42"/>
  <c r="T132" i="42"/>
  <c r="V132" i="42"/>
  <c r="W132" i="42"/>
  <c r="Y132" i="42"/>
  <c r="Z132" i="42"/>
  <c r="AB132" i="42"/>
  <c r="AC132" i="42"/>
  <c r="AW132" i="42"/>
  <c r="AZ132" i="42" s="1"/>
  <c r="BD132" i="42"/>
  <c r="J133" i="42"/>
  <c r="K133" i="42"/>
  <c r="M133" i="42"/>
  <c r="N133" i="42"/>
  <c r="P133" i="42"/>
  <c r="Q133" i="42"/>
  <c r="S133" i="42"/>
  <c r="T133" i="42"/>
  <c r="V133" i="42"/>
  <c r="W133" i="42"/>
  <c r="Y133" i="42"/>
  <c r="Z133" i="42"/>
  <c r="AB133" i="42"/>
  <c r="AC133" i="42"/>
  <c r="AW133" i="42"/>
  <c r="AZ133" i="42" s="1"/>
  <c r="BD133" i="42"/>
  <c r="J134" i="42"/>
  <c r="K134" i="42"/>
  <c r="M134" i="42"/>
  <c r="N134" i="42"/>
  <c r="P134" i="42"/>
  <c r="Q134" i="42"/>
  <c r="S134" i="42"/>
  <c r="T134" i="42"/>
  <c r="V134" i="42"/>
  <c r="W134" i="42"/>
  <c r="Y134" i="42"/>
  <c r="Z134" i="42"/>
  <c r="AB134" i="42"/>
  <c r="AC134" i="42"/>
  <c r="AW134" i="42"/>
  <c r="BD134" i="42"/>
  <c r="J135" i="42"/>
  <c r="K135" i="42"/>
  <c r="M135" i="42"/>
  <c r="N135" i="42"/>
  <c r="P135" i="42"/>
  <c r="Q135" i="42"/>
  <c r="S135" i="42"/>
  <c r="T135" i="42"/>
  <c r="V135" i="42"/>
  <c r="W135" i="42"/>
  <c r="Y135" i="42"/>
  <c r="Z135" i="42"/>
  <c r="AB135" i="42"/>
  <c r="AC135" i="42"/>
  <c r="AW135" i="42"/>
  <c r="AX135" i="42" s="1"/>
  <c r="BD135" i="42"/>
  <c r="J136" i="42"/>
  <c r="K136" i="42"/>
  <c r="M136" i="42"/>
  <c r="N136" i="42"/>
  <c r="P136" i="42"/>
  <c r="Q136" i="42"/>
  <c r="S136" i="42"/>
  <c r="T136" i="42"/>
  <c r="V136" i="42"/>
  <c r="W136" i="42"/>
  <c r="Y136" i="42"/>
  <c r="Z136" i="42"/>
  <c r="AB136" i="42"/>
  <c r="AC136" i="42"/>
  <c r="AW136" i="42"/>
  <c r="AY136" i="42" s="1"/>
  <c r="AZ136" i="42"/>
  <c r="BA136" i="42" s="1"/>
  <c r="BB136" i="42" s="1"/>
  <c r="BD136" i="42"/>
  <c r="J137" i="42"/>
  <c r="K137" i="42"/>
  <c r="M137" i="42"/>
  <c r="N137" i="42"/>
  <c r="P137" i="42"/>
  <c r="Q137" i="42"/>
  <c r="S137" i="42"/>
  <c r="T137" i="42"/>
  <c r="V137" i="42"/>
  <c r="W137" i="42"/>
  <c r="Y137" i="42"/>
  <c r="Z137" i="42"/>
  <c r="AB137" i="42"/>
  <c r="AC137" i="42"/>
  <c r="AW137" i="42"/>
  <c r="AZ137" i="42" s="1"/>
  <c r="BD137" i="42"/>
  <c r="J138" i="42"/>
  <c r="K138" i="42"/>
  <c r="M138" i="42"/>
  <c r="N138" i="42"/>
  <c r="P138" i="42"/>
  <c r="Q138" i="42"/>
  <c r="S138" i="42"/>
  <c r="T138" i="42"/>
  <c r="V138" i="42"/>
  <c r="W138" i="42"/>
  <c r="Y138" i="42"/>
  <c r="Z138" i="42"/>
  <c r="AB138" i="42"/>
  <c r="AC138" i="42"/>
  <c r="AW138" i="42"/>
  <c r="BD138" i="42"/>
  <c r="J139" i="42"/>
  <c r="K139" i="42"/>
  <c r="M139" i="42"/>
  <c r="N139" i="42"/>
  <c r="P139" i="42"/>
  <c r="Q139" i="42"/>
  <c r="S139" i="42"/>
  <c r="T139" i="42"/>
  <c r="V139" i="42"/>
  <c r="W139" i="42"/>
  <c r="Y139" i="42"/>
  <c r="Z139" i="42"/>
  <c r="AB139" i="42"/>
  <c r="AC139" i="42"/>
  <c r="AW139" i="42"/>
  <c r="AX139" i="42" s="1"/>
  <c r="BD139" i="42"/>
  <c r="J140" i="42"/>
  <c r="K140" i="42"/>
  <c r="M140" i="42"/>
  <c r="N140" i="42"/>
  <c r="P140" i="42"/>
  <c r="Q140" i="42"/>
  <c r="S140" i="42"/>
  <c r="T140" i="42"/>
  <c r="V140" i="42"/>
  <c r="W140" i="42"/>
  <c r="Y140" i="42"/>
  <c r="Z140" i="42"/>
  <c r="AB140" i="42"/>
  <c r="AC140" i="42"/>
  <c r="AW140" i="42"/>
  <c r="AY140" i="42" s="1"/>
  <c r="AZ140" i="42"/>
  <c r="BA140" i="42" s="1"/>
  <c r="BB140" i="42" s="1"/>
  <c r="BD140" i="42"/>
  <c r="J141" i="42"/>
  <c r="K141" i="42"/>
  <c r="M141" i="42"/>
  <c r="N141" i="42"/>
  <c r="P141" i="42"/>
  <c r="Q141" i="42"/>
  <c r="S141" i="42"/>
  <c r="T141" i="42"/>
  <c r="V141" i="42"/>
  <c r="W141" i="42"/>
  <c r="Y141" i="42"/>
  <c r="Z141" i="42"/>
  <c r="AB141" i="42"/>
  <c r="AC141" i="42"/>
  <c r="AW141" i="42"/>
  <c r="AZ141" i="42" s="1"/>
  <c r="BD141" i="42"/>
  <c r="J142" i="42"/>
  <c r="K142" i="42"/>
  <c r="M142" i="42"/>
  <c r="N142" i="42"/>
  <c r="P142" i="42"/>
  <c r="Q142" i="42"/>
  <c r="S142" i="42"/>
  <c r="T142" i="42"/>
  <c r="V142" i="42"/>
  <c r="W142" i="42"/>
  <c r="Y142" i="42"/>
  <c r="Z142" i="42"/>
  <c r="AB142" i="42"/>
  <c r="AC142" i="42"/>
  <c r="AW142" i="42"/>
  <c r="BD142" i="42"/>
  <c r="J143" i="42"/>
  <c r="K143" i="42"/>
  <c r="M143" i="42"/>
  <c r="N143" i="42"/>
  <c r="P143" i="42"/>
  <c r="Q143" i="42"/>
  <c r="S143" i="42"/>
  <c r="T143" i="42"/>
  <c r="V143" i="42"/>
  <c r="W143" i="42"/>
  <c r="Y143" i="42"/>
  <c r="Z143" i="42"/>
  <c r="AB143" i="42"/>
  <c r="AC143" i="42"/>
  <c r="AW143" i="42"/>
  <c r="AX143" i="42" s="1"/>
  <c r="BD143" i="42"/>
  <c r="J144" i="42"/>
  <c r="K144" i="42"/>
  <c r="M144" i="42"/>
  <c r="N144" i="42"/>
  <c r="P144" i="42"/>
  <c r="Q144" i="42"/>
  <c r="S144" i="42"/>
  <c r="T144" i="42"/>
  <c r="V144" i="42"/>
  <c r="W144" i="42"/>
  <c r="Y144" i="42"/>
  <c r="Z144" i="42"/>
  <c r="AB144" i="42"/>
  <c r="AC144" i="42"/>
  <c r="AW144" i="42"/>
  <c r="AY144" i="42" s="1"/>
  <c r="AZ144" i="42"/>
  <c r="BA144" i="42" s="1"/>
  <c r="BB144" i="42" s="1"/>
  <c r="BD144" i="42"/>
  <c r="J145" i="42"/>
  <c r="K145" i="42"/>
  <c r="M145" i="42"/>
  <c r="N145" i="42"/>
  <c r="P145" i="42"/>
  <c r="Q145" i="42"/>
  <c r="S145" i="42"/>
  <c r="T145" i="42"/>
  <c r="V145" i="42"/>
  <c r="W145" i="42"/>
  <c r="Y145" i="42"/>
  <c r="Z145" i="42"/>
  <c r="AB145" i="42"/>
  <c r="AC145" i="42"/>
  <c r="AW145" i="42"/>
  <c r="AZ145" i="42" s="1"/>
  <c r="BD145" i="42"/>
  <c r="J146" i="42"/>
  <c r="K146" i="42"/>
  <c r="M146" i="42"/>
  <c r="N146" i="42"/>
  <c r="P146" i="42"/>
  <c r="Q146" i="42"/>
  <c r="S146" i="42"/>
  <c r="T146" i="42"/>
  <c r="V146" i="42"/>
  <c r="W146" i="42"/>
  <c r="Y146" i="42"/>
  <c r="Z146" i="42"/>
  <c r="AB146" i="42"/>
  <c r="AC146" i="42"/>
  <c r="AW146" i="42"/>
  <c r="BD146" i="42"/>
  <c r="J147" i="42"/>
  <c r="K147" i="42"/>
  <c r="M147" i="42"/>
  <c r="N147" i="42"/>
  <c r="P147" i="42"/>
  <c r="Q147" i="42"/>
  <c r="S147" i="42"/>
  <c r="T147" i="42"/>
  <c r="V147" i="42"/>
  <c r="W147" i="42"/>
  <c r="Y147" i="42"/>
  <c r="Z147" i="42"/>
  <c r="AB147" i="42"/>
  <c r="AC147" i="42"/>
  <c r="AW147" i="42"/>
  <c r="AX147" i="42" s="1"/>
  <c r="BD147" i="42"/>
  <c r="J148" i="42"/>
  <c r="K148" i="42"/>
  <c r="M148" i="42"/>
  <c r="N148" i="42"/>
  <c r="P148" i="42"/>
  <c r="Q148" i="42"/>
  <c r="S148" i="42"/>
  <c r="T148" i="42"/>
  <c r="V148" i="42"/>
  <c r="W148" i="42"/>
  <c r="Y148" i="42"/>
  <c r="Z148" i="42"/>
  <c r="AB148" i="42"/>
  <c r="AC148" i="42"/>
  <c r="AW148" i="42"/>
  <c r="AX148" i="42" s="1"/>
  <c r="BD148" i="42"/>
  <c r="J149" i="42"/>
  <c r="K149" i="42"/>
  <c r="M149" i="42"/>
  <c r="N149" i="42"/>
  <c r="P149" i="42"/>
  <c r="Q149" i="42"/>
  <c r="S149" i="42"/>
  <c r="T149" i="42"/>
  <c r="V149" i="42"/>
  <c r="W149" i="42"/>
  <c r="Y149" i="42"/>
  <c r="Z149" i="42"/>
  <c r="AB149" i="42"/>
  <c r="AC149" i="42"/>
  <c r="AW149" i="42"/>
  <c r="AZ149" i="42" s="1"/>
  <c r="BD149" i="42"/>
  <c r="J150" i="42"/>
  <c r="K150" i="42"/>
  <c r="M150" i="42"/>
  <c r="N150" i="42"/>
  <c r="P150" i="42"/>
  <c r="Q150" i="42"/>
  <c r="S150" i="42"/>
  <c r="T150" i="42"/>
  <c r="V150" i="42"/>
  <c r="W150" i="42"/>
  <c r="Y150" i="42"/>
  <c r="Z150" i="42"/>
  <c r="AB150" i="42"/>
  <c r="AC150" i="42"/>
  <c r="AW150" i="42"/>
  <c r="BD150" i="42"/>
  <c r="J151" i="42"/>
  <c r="K151" i="42"/>
  <c r="M151" i="42"/>
  <c r="N151" i="42"/>
  <c r="P151" i="42"/>
  <c r="Q151" i="42"/>
  <c r="S151" i="42"/>
  <c r="T151" i="42"/>
  <c r="V151" i="42"/>
  <c r="W151" i="42"/>
  <c r="Y151" i="42"/>
  <c r="Z151" i="42"/>
  <c r="AB151" i="42"/>
  <c r="AC151" i="42"/>
  <c r="AW151" i="42"/>
  <c r="AX151" i="42" s="1"/>
  <c r="AZ151" i="42"/>
  <c r="BA151" i="42" s="1"/>
  <c r="BB151" i="42" s="1"/>
  <c r="BD151" i="42"/>
  <c r="J152" i="42"/>
  <c r="K152" i="42"/>
  <c r="M152" i="42"/>
  <c r="N152" i="42"/>
  <c r="P152" i="42"/>
  <c r="Q152" i="42"/>
  <c r="S152" i="42"/>
  <c r="T152" i="42"/>
  <c r="V152" i="42"/>
  <c r="W152" i="42"/>
  <c r="Y152" i="42"/>
  <c r="Z152" i="42"/>
  <c r="AB152" i="42"/>
  <c r="AC152" i="42"/>
  <c r="AW152" i="42"/>
  <c r="AY152" i="42" s="1"/>
  <c r="BD152" i="42"/>
  <c r="J153" i="42"/>
  <c r="K153" i="42"/>
  <c r="M153" i="42"/>
  <c r="N153" i="42"/>
  <c r="P153" i="42"/>
  <c r="Q153" i="42"/>
  <c r="S153" i="42"/>
  <c r="T153" i="42"/>
  <c r="V153" i="42"/>
  <c r="W153" i="42"/>
  <c r="Y153" i="42"/>
  <c r="Z153" i="42"/>
  <c r="AB153" i="42"/>
  <c r="AC153" i="42"/>
  <c r="AW153" i="42"/>
  <c r="AZ153" i="42" s="1"/>
  <c r="BD153" i="42"/>
  <c r="J154" i="42"/>
  <c r="K154" i="42"/>
  <c r="M154" i="42"/>
  <c r="N154" i="42"/>
  <c r="P154" i="42"/>
  <c r="Q154" i="42"/>
  <c r="S154" i="42"/>
  <c r="T154" i="42"/>
  <c r="V154" i="42"/>
  <c r="W154" i="42"/>
  <c r="Y154" i="42"/>
  <c r="Z154" i="42"/>
  <c r="AB154" i="42"/>
  <c r="AC154" i="42"/>
  <c r="AW154" i="42"/>
  <c r="AY154" i="42" s="1"/>
  <c r="BD154" i="42"/>
  <c r="J155" i="42"/>
  <c r="K155" i="42"/>
  <c r="M155" i="42"/>
  <c r="N155" i="42"/>
  <c r="P155" i="42"/>
  <c r="Q155" i="42"/>
  <c r="S155" i="42"/>
  <c r="T155" i="42"/>
  <c r="V155" i="42"/>
  <c r="W155" i="42"/>
  <c r="Y155" i="42"/>
  <c r="Z155" i="42"/>
  <c r="AB155" i="42"/>
  <c r="AC155" i="42"/>
  <c r="AW155" i="42"/>
  <c r="AX155" i="42" s="1"/>
  <c r="BD155" i="42"/>
  <c r="J156" i="42"/>
  <c r="K156" i="42"/>
  <c r="M156" i="42"/>
  <c r="N156" i="42"/>
  <c r="P156" i="42"/>
  <c r="Q156" i="42"/>
  <c r="S156" i="42"/>
  <c r="T156" i="42"/>
  <c r="V156" i="42"/>
  <c r="W156" i="42"/>
  <c r="Y156" i="42"/>
  <c r="Z156" i="42"/>
  <c r="AB156" i="42"/>
  <c r="AC156" i="42"/>
  <c r="AW156" i="42"/>
  <c r="AY156" i="42" s="1"/>
  <c r="BD156" i="42"/>
  <c r="J157" i="42"/>
  <c r="K157" i="42"/>
  <c r="M157" i="42"/>
  <c r="N157" i="42"/>
  <c r="P157" i="42"/>
  <c r="Q157" i="42"/>
  <c r="S157" i="42"/>
  <c r="T157" i="42"/>
  <c r="V157" i="42"/>
  <c r="W157" i="42"/>
  <c r="Y157" i="42"/>
  <c r="Z157" i="42"/>
  <c r="AB157" i="42"/>
  <c r="AC157" i="42"/>
  <c r="AW157" i="42"/>
  <c r="AX157" i="42" s="1"/>
  <c r="AY157" i="42"/>
  <c r="BD157" i="42"/>
  <c r="J158" i="42"/>
  <c r="K158" i="42"/>
  <c r="M158" i="42"/>
  <c r="N158" i="42"/>
  <c r="P158" i="42"/>
  <c r="Q158" i="42"/>
  <c r="S158" i="42"/>
  <c r="T158" i="42"/>
  <c r="V158" i="42"/>
  <c r="W158" i="42"/>
  <c r="Y158" i="42"/>
  <c r="Z158" i="42"/>
  <c r="AB158" i="42"/>
  <c r="AC158" i="42"/>
  <c r="AW158" i="42"/>
  <c r="AY158" i="42" s="1"/>
  <c r="BD158" i="42"/>
  <c r="J159" i="42"/>
  <c r="K159" i="42"/>
  <c r="M159" i="42"/>
  <c r="N159" i="42"/>
  <c r="P159" i="42"/>
  <c r="Q159" i="42"/>
  <c r="S159" i="42"/>
  <c r="T159" i="42"/>
  <c r="V159" i="42"/>
  <c r="W159" i="42"/>
  <c r="Y159" i="42"/>
  <c r="Z159" i="42"/>
  <c r="AB159" i="42"/>
  <c r="AC159" i="42"/>
  <c r="AW159" i="42"/>
  <c r="BD159" i="42"/>
  <c r="J160" i="42"/>
  <c r="K160" i="42"/>
  <c r="M160" i="42"/>
  <c r="N160" i="42"/>
  <c r="P160" i="42"/>
  <c r="Q160" i="42"/>
  <c r="S160" i="42"/>
  <c r="T160" i="42"/>
  <c r="V160" i="42"/>
  <c r="W160" i="42"/>
  <c r="Y160" i="42"/>
  <c r="Z160" i="42"/>
  <c r="AB160" i="42"/>
  <c r="AC160" i="42"/>
  <c r="AW160" i="42"/>
  <c r="AY160" i="42" s="1"/>
  <c r="BD160" i="42"/>
  <c r="J161" i="42"/>
  <c r="K161" i="42"/>
  <c r="M161" i="42"/>
  <c r="N161" i="42"/>
  <c r="P161" i="42"/>
  <c r="Q161" i="42"/>
  <c r="S161" i="42"/>
  <c r="T161" i="42"/>
  <c r="V161" i="42"/>
  <c r="W161" i="42"/>
  <c r="Y161" i="42"/>
  <c r="Z161" i="42"/>
  <c r="AB161" i="42"/>
  <c r="AC161" i="42"/>
  <c r="AW161" i="42"/>
  <c r="AX161" i="42" s="1"/>
  <c r="BD161" i="42"/>
  <c r="J162" i="42"/>
  <c r="K162" i="42"/>
  <c r="M162" i="42"/>
  <c r="N162" i="42"/>
  <c r="P162" i="42"/>
  <c r="Q162" i="42"/>
  <c r="S162" i="42"/>
  <c r="T162" i="42"/>
  <c r="V162" i="42"/>
  <c r="W162" i="42"/>
  <c r="Y162" i="42"/>
  <c r="Z162" i="42"/>
  <c r="AB162" i="42"/>
  <c r="AC162" i="42"/>
  <c r="AW162" i="42"/>
  <c r="AY162" i="42" s="1"/>
  <c r="BD162" i="42"/>
  <c r="J163" i="42"/>
  <c r="K163" i="42"/>
  <c r="M163" i="42"/>
  <c r="N163" i="42"/>
  <c r="P163" i="42"/>
  <c r="Q163" i="42"/>
  <c r="S163" i="42"/>
  <c r="T163" i="42"/>
  <c r="V163" i="42"/>
  <c r="W163" i="42"/>
  <c r="Y163" i="42"/>
  <c r="Z163" i="42"/>
  <c r="AB163" i="42"/>
  <c r="AC163" i="42"/>
  <c r="AW163" i="42"/>
  <c r="BD163" i="42"/>
  <c r="J164" i="42"/>
  <c r="K164" i="42"/>
  <c r="M164" i="42"/>
  <c r="N164" i="42"/>
  <c r="P164" i="42"/>
  <c r="Q164" i="42"/>
  <c r="S164" i="42"/>
  <c r="T164" i="42"/>
  <c r="V164" i="42"/>
  <c r="W164" i="42"/>
  <c r="Y164" i="42"/>
  <c r="Z164" i="42"/>
  <c r="AB164" i="42"/>
  <c r="AC164" i="42"/>
  <c r="AW164" i="42"/>
  <c r="AY164" i="42" s="1"/>
  <c r="AZ164" i="42"/>
  <c r="BD164" i="42"/>
  <c r="J165" i="42"/>
  <c r="K165" i="42"/>
  <c r="M165" i="42"/>
  <c r="N165" i="42"/>
  <c r="P165" i="42"/>
  <c r="Q165" i="42"/>
  <c r="S165" i="42"/>
  <c r="T165" i="42"/>
  <c r="V165" i="42"/>
  <c r="W165" i="42"/>
  <c r="Y165" i="42"/>
  <c r="Z165" i="42"/>
  <c r="AB165" i="42"/>
  <c r="AC165" i="42"/>
  <c r="AW165" i="42"/>
  <c r="AX165" i="42" s="1"/>
  <c r="BD165" i="42"/>
  <c r="J166" i="42"/>
  <c r="K166" i="42"/>
  <c r="M166" i="42"/>
  <c r="N166" i="42"/>
  <c r="P166" i="42"/>
  <c r="Q166" i="42"/>
  <c r="S166" i="42"/>
  <c r="T166" i="42"/>
  <c r="V166" i="42"/>
  <c r="W166" i="42"/>
  <c r="Y166" i="42"/>
  <c r="Z166" i="42"/>
  <c r="AB166" i="42"/>
  <c r="AC166" i="42"/>
  <c r="AW166" i="42"/>
  <c r="AZ166" i="42" s="1"/>
  <c r="BA166" i="42" s="1"/>
  <c r="BB166" i="42" s="1"/>
  <c r="BD166" i="42"/>
  <c r="J167" i="42"/>
  <c r="K167" i="42"/>
  <c r="M167" i="42"/>
  <c r="N167" i="42"/>
  <c r="P167" i="42"/>
  <c r="Q167" i="42"/>
  <c r="S167" i="42"/>
  <c r="T167" i="42"/>
  <c r="V167" i="42"/>
  <c r="W167" i="42"/>
  <c r="Y167" i="42"/>
  <c r="Z167" i="42"/>
  <c r="AB167" i="42"/>
  <c r="AC167" i="42"/>
  <c r="AW167" i="42"/>
  <c r="BD167" i="42"/>
  <c r="J168" i="42"/>
  <c r="K168" i="42"/>
  <c r="M168" i="42"/>
  <c r="N168" i="42"/>
  <c r="P168" i="42"/>
  <c r="Q168" i="42"/>
  <c r="S168" i="42"/>
  <c r="T168" i="42"/>
  <c r="V168" i="42"/>
  <c r="W168" i="42"/>
  <c r="Y168" i="42"/>
  <c r="Z168" i="42"/>
  <c r="AB168" i="42"/>
  <c r="AC168" i="42"/>
  <c r="AW168" i="42"/>
  <c r="AY168" i="42" s="1"/>
  <c r="AZ168" i="42"/>
  <c r="BA168" i="42" s="1"/>
  <c r="BB168" i="42" s="1"/>
  <c r="BD168" i="42"/>
  <c r="J169" i="42"/>
  <c r="K169" i="42"/>
  <c r="M169" i="42"/>
  <c r="N169" i="42"/>
  <c r="P169" i="42"/>
  <c r="Q169" i="42"/>
  <c r="S169" i="42"/>
  <c r="T169" i="42"/>
  <c r="V169" i="42"/>
  <c r="W169" i="42"/>
  <c r="Y169" i="42"/>
  <c r="Z169" i="42"/>
  <c r="AB169" i="42"/>
  <c r="AC169" i="42"/>
  <c r="AW169" i="42"/>
  <c r="AX169" i="42" s="1"/>
  <c r="BD169" i="42"/>
  <c r="J170" i="42"/>
  <c r="K170" i="42"/>
  <c r="M170" i="42"/>
  <c r="N170" i="42"/>
  <c r="P170" i="42"/>
  <c r="Q170" i="42"/>
  <c r="S170" i="42"/>
  <c r="T170" i="42"/>
  <c r="V170" i="42"/>
  <c r="W170" i="42"/>
  <c r="Y170" i="42"/>
  <c r="Z170" i="42"/>
  <c r="AB170" i="42"/>
  <c r="AC170" i="42"/>
  <c r="AW170" i="42"/>
  <c r="AY170" i="42" s="1"/>
  <c r="BD170" i="42"/>
  <c r="J171" i="42"/>
  <c r="K171" i="42"/>
  <c r="M171" i="42"/>
  <c r="N171" i="42"/>
  <c r="P171" i="42"/>
  <c r="Q171" i="42"/>
  <c r="S171" i="42"/>
  <c r="T171" i="42"/>
  <c r="V171" i="42"/>
  <c r="W171" i="42"/>
  <c r="Y171" i="42"/>
  <c r="Z171" i="42"/>
  <c r="AB171" i="42"/>
  <c r="AC171" i="42"/>
  <c r="AW171" i="42"/>
  <c r="BD171" i="42"/>
  <c r="J172" i="42"/>
  <c r="K172" i="42"/>
  <c r="M172" i="42"/>
  <c r="N172" i="42"/>
  <c r="P172" i="42"/>
  <c r="Q172" i="42"/>
  <c r="S172" i="42"/>
  <c r="T172" i="42"/>
  <c r="V172" i="42"/>
  <c r="W172" i="42"/>
  <c r="Y172" i="42"/>
  <c r="Z172" i="42"/>
  <c r="AB172" i="42"/>
  <c r="AC172" i="42"/>
  <c r="AW172" i="42"/>
  <c r="AY172" i="42" s="1"/>
  <c r="AZ172" i="42"/>
  <c r="BA172" i="42" s="1"/>
  <c r="BB172" i="42" s="1"/>
  <c r="BD172" i="42"/>
  <c r="J173" i="42"/>
  <c r="K173" i="42"/>
  <c r="M173" i="42"/>
  <c r="N173" i="42"/>
  <c r="P173" i="42"/>
  <c r="Q173" i="42"/>
  <c r="S173" i="42"/>
  <c r="T173" i="42"/>
  <c r="V173" i="42"/>
  <c r="W173" i="42"/>
  <c r="Y173" i="42"/>
  <c r="Z173" i="42"/>
  <c r="AB173" i="42"/>
  <c r="AC173" i="42"/>
  <c r="AW173" i="42"/>
  <c r="AX173" i="42" s="1"/>
  <c r="BD173" i="42"/>
  <c r="J174" i="42"/>
  <c r="K174" i="42"/>
  <c r="M174" i="42"/>
  <c r="N174" i="42"/>
  <c r="P174" i="42"/>
  <c r="Q174" i="42"/>
  <c r="S174" i="42"/>
  <c r="T174" i="42"/>
  <c r="V174" i="42"/>
  <c r="W174" i="42"/>
  <c r="Y174" i="42"/>
  <c r="Z174" i="42"/>
  <c r="AB174" i="42"/>
  <c r="AC174" i="42"/>
  <c r="AW174" i="42"/>
  <c r="AY174" i="42" s="1"/>
  <c r="AX174" i="42"/>
  <c r="BD174" i="42"/>
  <c r="J175" i="42"/>
  <c r="K175" i="42"/>
  <c r="M175" i="42"/>
  <c r="N175" i="42"/>
  <c r="P175" i="42"/>
  <c r="Q175" i="42"/>
  <c r="S175" i="42"/>
  <c r="T175" i="42"/>
  <c r="V175" i="42"/>
  <c r="W175" i="42"/>
  <c r="Y175" i="42"/>
  <c r="Z175" i="42"/>
  <c r="AB175" i="42"/>
  <c r="AC175" i="42"/>
  <c r="AW175" i="42"/>
  <c r="BD175" i="42"/>
  <c r="J176" i="42"/>
  <c r="K176" i="42"/>
  <c r="M176" i="42"/>
  <c r="N176" i="42"/>
  <c r="P176" i="42"/>
  <c r="Q176" i="42"/>
  <c r="S176" i="42"/>
  <c r="T176" i="42"/>
  <c r="V176" i="42"/>
  <c r="W176" i="42"/>
  <c r="Y176" i="42"/>
  <c r="Z176" i="42"/>
  <c r="AB176" i="42"/>
  <c r="AC176" i="42"/>
  <c r="AW176" i="42"/>
  <c r="AY176" i="42" s="1"/>
  <c r="BD176" i="42"/>
  <c r="J177" i="42"/>
  <c r="K177" i="42"/>
  <c r="M177" i="42"/>
  <c r="N177" i="42"/>
  <c r="P177" i="42"/>
  <c r="Q177" i="42"/>
  <c r="S177" i="42"/>
  <c r="T177" i="42"/>
  <c r="V177" i="42"/>
  <c r="W177" i="42"/>
  <c r="Y177" i="42"/>
  <c r="Z177" i="42"/>
  <c r="AB177" i="42"/>
  <c r="AC177" i="42"/>
  <c r="AW177" i="42"/>
  <c r="AX177" i="42" s="1"/>
  <c r="BD177" i="42"/>
  <c r="J178" i="42"/>
  <c r="K178" i="42"/>
  <c r="M178" i="42"/>
  <c r="N178" i="42"/>
  <c r="P178" i="42"/>
  <c r="Q178" i="42"/>
  <c r="S178" i="42"/>
  <c r="T178" i="42"/>
  <c r="V178" i="42"/>
  <c r="W178" i="42"/>
  <c r="Y178" i="42"/>
  <c r="Z178" i="42"/>
  <c r="AB178" i="42"/>
  <c r="AC178" i="42"/>
  <c r="AW178" i="42"/>
  <c r="AY178" i="42" s="1"/>
  <c r="BD178" i="42"/>
  <c r="J179" i="42"/>
  <c r="K179" i="42"/>
  <c r="M179" i="42"/>
  <c r="N179" i="42"/>
  <c r="P179" i="42"/>
  <c r="Q179" i="42"/>
  <c r="S179" i="42"/>
  <c r="T179" i="42"/>
  <c r="V179" i="42"/>
  <c r="W179" i="42"/>
  <c r="Y179" i="42"/>
  <c r="Z179" i="42"/>
  <c r="AB179" i="42"/>
  <c r="AC179" i="42"/>
  <c r="AW179" i="42"/>
  <c r="BD179" i="42"/>
  <c r="J180" i="42"/>
  <c r="K180" i="42"/>
  <c r="M180" i="42"/>
  <c r="N180" i="42"/>
  <c r="P180" i="42"/>
  <c r="Q180" i="42"/>
  <c r="S180" i="42"/>
  <c r="T180" i="42"/>
  <c r="V180" i="42"/>
  <c r="W180" i="42"/>
  <c r="Y180" i="42"/>
  <c r="Z180" i="42"/>
  <c r="AB180" i="42"/>
  <c r="AC180" i="42"/>
  <c r="AW180" i="42"/>
  <c r="AY180" i="42" s="1"/>
  <c r="BD180" i="42"/>
  <c r="J181" i="42"/>
  <c r="K181" i="42"/>
  <c r="M181" i="42"/>
  <c r="N181" i="42"/>
  <c r="P181" i="42"/>
  <c r="Q181" i="42"/>
  <c r="S181" i="42"/>
  <c r="T181" i="42"/>
  <c r="V181" i="42"/>
  <c r="W181" i="42"/>
  <c r="Y181" i="42"/>
  <c r="Z181" i="42"/>
  <c r="AB181" i="42"/>
  <c r="AC181" i="42"/>
  <c r="AW181" i="42"/>
  <c r="AX181" i="42" s="1"/>
  <c r="BD181" i="42"/>
  <c r="J182" i="42"/>
  <c r="K182" i="42"/>
  <c r="M182" i="42"/>
  <c r="N182" i="42"/>
  <c r="P182" i="42"/>
  <c r="Q182" i="42"/>
  <c r="S182" i="42"/>
  <c r="T182" i="42"/>
  <c r="V182" i="42"/>
  <c r="W182" i="42"/>
  <c r="Y182" i="42"/>
  <c r="Z182" i="42"/>
  <c r="AB182" i="42"/>
  <c r="AC182" i="42"/>
  <c r="AW182" i="42"/>
  <c r="AY182" i="42" s="1"/>
  <c r="AX182" i="42"/>
  <c r="BD182" i="42"/>
  <c r="J183" i="42"/>
  <c r="K183" i="42"/>
  <c r="M183" i="42"/>
  <c r="N183" i="42"/>
  <c r="P183" i="42"/>
  <c r="Q183" i="42"/>
  <c r="S183" i="42"/>
  <c r="T183" i="42"/>
  <c r="V183" i="42"/>
  <c r="W183" i="42"/>
  <c r="Y183" i="42"/>
  <c r="Z183" i="42"/>
  <c r="AB183" i="42"/>
  <c r="AC183" i="42"/>
  <c r="AW183" i="42"/>
  <c r="AY183" i="42"/>
  <c r="BD183" i="42"/>
  <c r="J184" i="42"/>
  <c r="K184" i="42"/>
  <c r="M184" i="42"/>
  <c r="N184" i="42"/>
  <c r="P184" i="42"/>
  <c r="Q184" i="42"/>
  <c r="S184" i="42"/>
  <c r="T184" i="42"/>
  <c r="V184" i="42"/>
  <c r="W184" i="42"/>
  <c r="Y184" i="42"/>
  <c r="Z184" i="42"/>
  <c r="AB184" i="42"/>
  <c r="AC184" i="42"/>
  <c r="AW184" i="42"/>
  <c r="AY184" i="42" s="1"/>
  <c r="BD184" i="42"/>
  <c r="J185" i="42"/>
  <c r="K185" i="42"/>
  <c r="M185" i="42"/>
  <c r="N185" i="42"/>
  <c r="P185" i="42"/>
  <c r="Q185" i="42"/>
  <c r="S185" i="42"/>
  <c r="T185" i="42"/>
  <c r="V185" i="42"/>
  <c r="W185" i="42"/>
  <c r="Y185" i="42"/>
  <c r="Z185" i="42"/>
  <c r="AB185" i="42"/>
  <c r="AC185" i="42"/>
  <c r="AW185" i="42"/>
  <c r="BD185" i="42"/>
  <c r="J186" i="42"/>
  <c r="K186" i="42"/>
  <c r="M186" i="42"/>
  <c r="N186" i="42"/>
  <c r="P186" i="42"/>
  <c r="Q186" i="42"/>
  <c r="S186" i="42"/>
  <c r="T186" i="42"/>
  <c r="V186" i="42"/>
  <c r="W186" i="42"/>
  <c r="Y186" i="42"/>
  <c r="Z186" i="42"/>
  <c r="AB186" i="42"/>
  <c r="AC186" i="42"/>
  <c r="AW186" i="42"/>
  <c r="AY186" i="42" s="1"/>
  <c r="AZ186" i="42"/>
  <c r="BA186" i="42" s="1"/>
  <c r="BB186" i="42" s="1"/>
  <c r="BD186" i="42"/>
  <c r="J187" i="42"/>
  <c r="K187" i="42"/>
  <c r="M187" i="42"/>
  <c r="N187" i="42"/>
  <c r="P187" i="42"/>
  <c r="Q187" i="42"/>
  <c r="S187" i="42"/>
  <c r="T187" i="42"/>
  <c r="V187" i="42"/>
  <c r="W187" i="42"/>
  <c r="Y187" i="42"/>
  <c r="Z187" i="42"/>
  <c r="AB187" i="42"/>
  <c r="AC187" i="42"/>
  <c r="AW187" i="42"/>
  <c r="AY187" i="42" s="1"/>
  <c r="BD187" i="42"/>
  <c r="J188" i="42"/>
  <c r="K188" i="42"/>
  <c r="M188" i="42"/>
  <c r="N188" i="42"/>
  <c r="P188" i="42"/>
  <c r="Q188" i="42"/>
  <c r="S188" i="42"/>
  <c r="T188" i="42"/>
  <c r="V188" i="42"/>
  <c r="W188" i="42"/>
  <c r="Y188" i="42"/>
  <c r="Z188" i="42"/>
  <c r="AB188" i="42"/>
  <c r="AC188" i="42"/>
  <c r="AW188" i="42"/>
  <c r="AY188" i="42" s="1"/>
  <c r="BD188" i="42"/>
  <c r="J189" i="42"/>
  <c r="K189" i="42"/>
  <c r="M189" i="42"/>
  <c r="N189" i="42"/>
  <c r="P189" i="42"/>
  <c r="Q189" i="42"/>
  <c r="S189" i="42"/>
  <c r="T189" i="42"/>
  <c r="V189" i="42"/>
  <c r="W189" i="42"/>
  <c r="Y189" i="42"/>
  <c r="Z189" i="42"/>
  <c r="AB189" i="42"/>
  <c r="AC189" i="42"/>
  <c r="AW189" i="42"/>
  <c r="AY189" i="42" s="1"/>
  <c r="BD189" i="42"/>
  <c r="J190" i="42"/>
  <c r="K190" i="42"/>
  <c r="M190" i="42"/>
  <c r="N190" i="42"/>
  <c r="P190" i="42"/>
  <c r="Q190" i="42"/>
  <c r="S190" i="42"/>
  <c r="T190" i="42"/>
  <c r="V190" i="42"/>
  <c r="W190" i="42"/>
  <c r="Y190" i="42"/>
  <c r="Z190" i="42"/>
  <c r="AB190" i="42"/>
  <c r="AC190" i="42"/>
  <c r="AW190" i="42"/>
  <c r="AX190" i="42" s="1"/>
  <c r="BD190" i="42"/>
  <c r="J191" i="42"/>
  <c r="K191" i="42"/>
  <c r="M191" i="42"/>
  <c r="N191" i="42"/>
  <c r="P191" i="42"/>
  <c r="Q191" i="42"/>
  <c r="S191" i="42"/>
  <c r="T191" i="42"/>
  <c r="V191" i="42"/>
  <c r="W191" i="42"/>
  <c r="Y191" i="42"/>
  <c r="Z191" i="42"/>
  <c r="AB191" i="42"/>
  <c r="AC191" i="42"/>
  <c r="AW191" i="42"/>
  <c r="AY191" i="42" s="1"/>
  <c r="BD191" i="42"/>
  <c r="J192" i="42"/>
  <c r="K192" i="42"/>
  <c r="M192" i="42"/>
  <c r="N192" i="42"/>
  <c r="P192" i="42"/>
  <c r="Q192" i="42"/>
  <c r="S192" i="42"/>
  <c r="T192" i="42"/>
  <c r="V192" i="42"/>
  <c r="W192" i="42"/>
  <c r="Y192" i="42"/>
  <c r="Z192" i="42"/>
  <c r="AB192" i="42"/>
  <c r="AC192" i="42"/>
  <c r="AW192" i="42"/>
  <c r="BD192" i="42"/>
  <c r="J193" i="42"/>
  <c r="K193" i="42"/>
  <c r="M193" i="42"/>
  <c r="N193" i="42"/>
  <c r="P193" i="42"/>
  <c r="Q193" i="42"/>
  <c r="S193" i="42"/>
  <c r="T193" i="42"/>
  <c r="V193" i="42"/>
  <c r="W193" i="42"/>
  <c r="Y193" i="42"/>
  <c r="Z193" i="42"/>
  <c r="AB193" i="42"/>
  <c r="AC193" i="42"/>
  <c r="AW193" i="42"/>
  <c r="AY193" i="42" s="1"/>
  <c r="BD193" i="42"/>
  <c r="J194" i="42"/>
  <c r="K194" i="42"/>
  <c r="M194" i="42"/>
  <c r="N194" i="42"/>
  <c r="P194" i="42"/>
  <c r="Q194" i="42"/>
  <c r="S194" i="42"/>
  <c r="T194" i="42"/>
  <c r="V194" i="42"/>
  <c r="W194" i="42"/>
  <c r="Y194" i="42"/>
  <c r="Z194" i="42"/>
  <c r="AB194" i="42"/>
  <c r="AC194" i="42"/>
  <c r="AW194" i="42"/>
  <c r="AX194" i="42" s="1"/>
  <c r="BD194" i="42"/>
  <c r="J195" i="42"/>
  <c r="K195" i="42"/>
  <c r="M195" i="42"/>
  <c r="N195" i="42"/>
  <c r="P195" i="42"/>
  <c r="Q195" i="42"/>
  <c r="S195" i="42"/>
  <c r="T195" i="42"/>
  <c r="V195" i="42"/>
  <c r="W195" i="42"/>
  <c r="Y195" i="42"/>
  <c r="Z195" i="42"/>
  <c r="AB195" i="42"/>
  <c r="AC195" i="42"/>
  <c r="AW195" i="42"/>
  <c r="AY195" i="42" s="1"/>
  <c r="BD195" i="42"/>
  <c r="J196" i="42"/>
  <c r="K196" i="42"/>
  <c r="M196" i="42"/>
  <c r="N196" i="42"/>
  <c r="P196" i="42"/>
  <c r="Q196" i="42"/>
  <c r="S196" i="42"/>
  <c r="T196" i="42"/>
  <c r="V196" i="42"/>
  <c r="W196" i="42"/>
  <c r="Y196" i="42"/>
  <c r="Z196" i="42"/>
  <c r="AB196" i="42"/>
  <c r="AC196" i="42"/>
  <c r="AW196" i="42"/>
  <c r="BD196" i="42"/>
  <c r="J197" i="42"/>
  <c r="K197" i="42"/>
  <c r="M197" i="42"/>
  <c r="N197" i="42"/>
  <c r="P197" i="42"/>
  <c r="Q197" i="42"/>
  <c r="S197" i="42"/>
  <c r="T197" i="42"/>
  <c r="V197" i="42"/>
  <c r="W197" i="42"/>
  <c r="Y197" i="42"/>
  <c r="Z197" i="42"/>
  <c r="AB197" i="42"/>
  <c r="AC197" i="42"/>
  <c r="AW197" i="42"/>
  <c r="AY197" i="42" s="1"/>
  <c r="AZ197" i="42"/>
  <c r="BA197" i="42" s="1"/>
  <c r="BB197" i="42" s="1"/>
  <c r="BD197" i="42"/>
  <c r="J198" i="42"/>
  <c r="K198" i="42"/>
  <c r="M198" i="42"/>
  <c r="N198" i="42"/>
  <c r="P198" i="42"/>
  <c r="Q198" i="42"/>
  <c r="S198" i="42"/>
  <c r="T198" i="42"/>
  <c r="V198" i="42"/>
  <c r="W198" i="42"/>
  <c r="Y198" i="42"/>
  <c r="Z198" i="42"/>
  <c r="AB198" i="42"/>
  <c r="AC198" i="42"/>
  <c r="AW198" i="42"/>
  <c r="AX198" i="42" s="1"/>
  <c r="BD198" i="42"/>
  <c r="J199" i="42"/>
  <c r="K199" i="42"/>
  <c r="M199" i="42"/>
  <c r="N199" i="42"/>
  <c r="P199" i="42"/>
  <c r="Q199" i="42"/>
  <c r="S199" i="42"/>
  <c r="T199" i="42"/>
  <c r="V199" i="42"/>
  <c r="W199" i="42"/>
  <c r="Y199" i="42"/>
  <c r="Z199" i="42"/>
  <c r="AB199" i="42"/>
  <c r="AC199" i="42"/>
  <c r="AW199" i="42"/>
  <c r="AY199" i="42" s="1"/>
  <c r="BD199" i="42"/>
  <c r="J200" i="42"/>
  <c r="K200" i="42"/>
  <c r="M200" i="42"/>
  <c r="N200" i="42"/>
  <c r="P200" i="42"/>
  <c r="Q200" i="42"/>
  <c r="S200" i="42"/>
  <c r="T200" i="42"/>
  <c r="V200" i="42"/>
  <c r="W200" i="42"/>
  <c r="Y200" i="42"/>
  <c r="Z200" i="42"/>
  <c r="AB200" i="42"/>
  <c r="AC200" i="42"/>
  <c r="AW200" i="42"/>
  <c r="BD200" i="42"/>
  <c r="J201" i="42"/>
  <c r="K201" i="42"/>
  <c r="M201" i="42"/>
  <c r="N201" i="42"/>
  <c r="P201" i="42"/>
  <c r="Q201" i="42"/>
  <c r="S201" i="42"/>
  <c r="T201" i="42"/>
  <c r="V201" i="42"/>
  <c r="W201" i="42"/>
  <c r="Y201" i="42"/>
  <c r="Z201" i="42"/>
  <c r="AB201" i="42"/>
  <c r="AC201" i="42"/>
  <c r="AW201" i="42"/>
  <c r="AY201" i="42" s="1"/>
  <c r="AZ201" i="42"/>
  <c r="BA201" i="42" s="1"/>
  <c r="BB201" i="42" s="1"/>
  <c r="BD201" i="42"/>
  <c r="J202" i="42"/>
  <c r="K202" i="42"/>
  <c r="M202" i="42"/>
  <c r="N202" i="42"/>
  <c r="P202" i="42"/>
  <c r="Q202" i="42"/>
  <c r="S202" i="42"/>
  <c r="T202" i="42"/>
  <c r="V202" i="42"/>
  <c r="W202" i="42"/>
  <c r="Y202" i="42"/>
  <c r="Z202" i="42"/>
  <c r="AB202" i="42"/>
  <c r="AC202" i="42"/>
  <c r="AW202" i="42"/>
  <c r="AX202" i="42" s="1"/>
  <c r="BD202" i="42"/>
  <c r="J203" i="42"/>
  <c r="K203" i="42"/>
  <c r="M203" i="42"/>
  <c r="N203" i="42"/>
  <c r="P203" i="42"/>
  <c r="Q203" i="42"/>
  <c r="S203" i="42"/>
  <c r="T203" i="42"/>
  <c r="V203" i="42"/>
  <c r="W203" i="42"/>
  <c r="Y203" i="42"/>
  <c r="Z203" i="42"/>
  <c r="AB203" i="42"/>
  <c r="AC203" i="42"/>
  <c r="AW203" i="42"/>
  <c r="AY203" i="42" s="1"/>
  <c r="BD203" i="42"/>
  <c r="J204" i="42"/>
  <c r="K204" i="42"/>
  <c r="M204" i="42"/>
  <c r="N204" i="42"/>
  <c r="P204" i="42"/>
  <c r="Q204" i="42"/>
  <c r="S204" i="42"/>
  <c r="T204" i="42"/>
  <c r="V204" i="42"/>
  <c r="W204" i="42"/>
  <c r="Y204" i="42"/>
  <c r="Z204" i="42"/>
  <c r="AB204" i="42"/>
  <c r="AC204" i="42"/>
  <c r="AW204" i="42"/>
  <c r="BD204" i="42"/>
  <c r="J205" i="42"/>
  <c r="K205" i="42"/>
  <c r="M205" i="42"/>
  <c r="N205" i="42"/>
  <c r="P205" i="42"/>
  <c r="Q205" i="42"/>
  <c r="S205" i="42"/>
  <c r="T205" i="42"/>
  <c r="V205" i="42"/>
  <c r="W205" i="42"/>
  <c r="Y205" i="42"/>
  <c r="Z205" i="42"/>
  <c r="AB205" i="42"/>
  <c r="AC205" i="42"/>
  <c r="AW205" i="42"/>
  <c r="AY205" i="42" s="1"/>
  <c r="AX205" i="42"/>
  <c r="BD205" i="42"/>
  <c r="J206" i="42"/>
  <c r="K206" i="42"/>
  <c r="M206" i="42"/>
  <c r="N206" i="42"/>
  <c r="P206" i="42"/>
  <c r="Q206" i="42"/>
  <c r="S206" i="42"/>
  <c r="T206" i="42"/>
  <c r="V206" i="42"/>
  <c r="W206" i="42"/>
  <c r="Y206" i="42"/>
  <c r="Z206" i="42"/>
  <c r="AB206" i="42"/>
  <c r="AC206" i="42"/>
  <c r="AW206" i="42"/>
  <c r="AX206" i="42" s="1"/>
  <c r="BD206" i="42"/>
  <c r="J207" i="42"/>
  <c r="K207" i="42"/>
  <c r="M207" i="42"/>
  <c r="N207" i="42"/>
  <c r="P207" i="42"/>
  <c r="Q207" i="42"/>
  <c r="S207" i="42"/>
  <c r="T207" i="42"/>
  <c r="V207" i="42"/>
  <c r="W207" i="42"/>
  <c r="Y207" i="42"/>
  <c r="Z207" i="42"/>
  <c r="AB207" i="42"/>
  <c r="AC207" i="42"/>
  <c r="AW207" i="42"/>
  <c r="AX207" i="42" s="1"/>
  <c r="BD207" i="42"/>
  <c r="J208" i="42"/>
  <c r="K208" i="42"/>
  <c r="M208" i="42"/>
  <c r="N208" i="42"/>
  <c r="P208" i="42"/>
  <c r="Q208" i="42"/>
  <c r="S208" i="42"/>
  <c r="T208" i="42"/>
  <c r="V208" i="42"/>
  <c r="W208" i="42"/>
  <c r="Y208" i="42"/>
  <c r="Z208" i="42"/>
  <c r="AB208" i="42"/>
  <c r="AC208" i="42"/>
  <c r="AW208" i="42"/>
  <c r="BD208" i="42"/>
  <c r="J209" i="42"/>
  <c r="K209" i="42"/>
  <c r="M209" i="42"/>
  <c r="N209" i="42"/>
  <c r="P209" i="42"/>
  <c r="Q209" i="42"/>
  <c r="S209" i="42"/>
  <c r="T209" i="42"/>
  <c r="V209" i="42"/>
  <c r="W209" i="42"/>
  <c r="Y209" i="42"/>
  <c r="Z209" i="42"/>
  <c r="AB209" i="42"/>
  <c r="AC209" i="42"/>
  <c r="AW209" i="42"/>
  <c r="AY209" i="42" s="1"/>
  <c r="BD209" i="42"/>
  <c r="J210" i="42"/>
  <c r="K210" i="42"/>
  <c r="M210" i="42"/>
  <c r="N210" i="42"/>
  <c r="P210" i="42"/>
  <c r="Q210" i="42"/>
  <c r="S210" i="42"/>
  <c r="T210" i="42"/>
  <c r="V210" i="42"/>
  <c r="W210" i="42"/>
  <c r="Y210" i="42"/>
  <c r="Z210" i="42"/>
  <c r="AB210" i="42"/>
  <c r="AC210" i="42"/>
  <c r="AW210" i="42"/>
  <c r="AX210" i="42" s="1"/>
  <c r="BD210" i="42"/>
  <c r="J211" i="42"/>
  <c r="K211" i="42"/>
  <c r="M211" i="42"/>
  <c r="N211" i="42"/>
  <c r="P211" i="42"/>
  <c r="Q211" i="42"/>
  <c r="S211" i="42"/>
  <c r="T211" i="42"/>
  <c r="V211" i="42"/>
  <c r="W211" i="42"/>
  <c r="Y211" i="42"/>
  <c r="Z211" i="42"/>
  <c r="AB211" i="42"/>
  <c r="AC211" i="42"/>
  <c r="AW211" i="42"/>
  <c r="AY211" i="42" s="1"/>
  <c r="AX211" i="42"/>
  <c r="BD211" i="42"/>
  <c r="J212" i="42"/>
  <c r="K212" i="42"/>
  <c r="M212" i="42"/>
  <c r="N212" i="42"/>
  <c r="P212" i="42"/>
  <c r="Q212" i="42"/>
  <c r="S212" i="42"/>
  <c r="T212" i="42"/>
  <c r="V212" i="42"/>
  <c r="W212" i="42"/>
  <c r="Y212" i="42"/>
  <c r="Z212" i="42"/>
  <c r="AB212" i="42"/>
  <c r="AC212" i="42"/>
  <c r="AW212" i="42"/>
  <c r="BD212" i="42"/>
  <c r="J213" i="42"/>
  <c r="K213" i="42"/>
  <c r="M213" i="42"/>
  <c r="N213" i="42"/>
  <c r="P213" i="42"/>
  <c r="Q213" i="42"/>
  <c r="S213" i="42"/>
  <c r="T213" i="42"/>
  <c r="V213" i="42"/>
  <c r="W213" i="42"/>
  <c r="Y213" i="42"/>
  <c r="Z213" i="42"/>
  <c r="AB213" i="42"/>
  <c r="AC213" i="42"/>
  <c r="AW213" i="42"/>
  <c r="AY213" i="42" s="1"/>
  <c r="BD213" i="42"/>
  <c r="J214" i="42"/>
  <c r="K214" i="42"/>
  <c r="M214" i="42"/>
  <c r="N214" i="42"/>
  <c r="P214" i="42"/>
  <c r="Q214" i="42"/>
  <c r="S214" i="42"/>
  <c r="T214" i="42"/>
  <c r="V214" i="42"/>
  <c r="W214" i="42"/>
  <c r="Y214" i="42"/>
  <c r="Z214" i="42"/>
  <c r="AB214" i="42"/>
  <c r="AC214" i="42"/>
  <c r="AW214" i="42"/>
  <c r="AX214" i="42" s="1"/>
  <c r="BD214" i="42"/>
  <c r="J215" i="42"/>
  <c r="K215" i="42"/>
  <c r="M215" i="42"/>
  <c r="N215" i="42"/>
  <c r="P215" i="42"/>
  <c r="Q215" i="42"/>
  <c r="S215" i="42"/>
  <c r="T215" i="42"/>
  <c r="V215" i="42"/>
  <c r="W215" i="42"/>
  <c r="Y215" i="42"/>
  <c r="Z215" i="42"/>
  <c r="AB215" i="42"/>
  <c r="AC215" i="42"/>
  <c r="AW215" i="42"/>
  <c r="AY215" i="42" s="1"/>
  <c r="BD215" i="42"/>
  <c r="J216" i="42"/>
  <c r="K216" i="42"/>
  <c r="M216" i="42"/>
  <c r="N216" i="42"/>
  <c r="P216" i="42"/>
  <c r="Q216" i="42"/>
  <c r="S216" i="42"/>
  <c r="T216" i="42"/>
  <c r="V216" i="42"/>
  <c r="W216" i="42"/>
  <c r="Y216" i="42"/>
  <c r="Z216" i="42"/>
  <c r="AB216" i="42"/>
  <c r="AC216" i="42"/>
  <c r="AW216" i="42"/>
  <c r="AY216" i="42" s="1"/>
  <c r="BD216" i="42"/>
  <c r="J217" i="42"/>
  <c r="K217" i="42"/>
  <c r="M217" i="42"/>
  <c r="N217" i="42"/>
  <c r="P217" i="42"/>
  <c r="Q217" i="42"/>
  <c r="S217" i="42"/>
  <c r="T217" i="42"/>
  <c r="V217" i="42"/>
  <c r="W217" i="42"/>
  <c r="Y217" i="42"/>
  <c r="Z217" i="42"/>
  <c r="AB217" i="42"/>
  <c r="AC217" i="42"/>
  <c r="AW217" i="42"/>
  <c r="AY217" i="42" s="1"/>
  <c r="BD217" i="42"/>
  <c r="J218" i="42"/>
  <c r="K218" i="42"/>
  <c r="M218" i="42"/>
  <c r="N218" i="42"/>
  <c r="P218" i="42"/>
  <c r="Q218" i="42"/>
  <c r="S218" i="42"/>
  <c r="T218" i="42"/>
  <c r="V218" i="42"/>
  <c r="W218" i="42"/>
  <c r="Y218" i="42"/>
  <c r="Z218" i="42"/>
  <c r="AB218" i="42"/>
  <c r="AC218" i="42"/>
  <c r="AW218" i="42"/>
  <c r="AY218" i="42" s="1"/>
  <c r="BD218" i="42"/>
  <c r="J219" i="42"/>
  <c r="K219" i="42"/>
  <c r="M219" i="42"/>
  <c r="N219" i="42"/>
  <c r="P219" i="42"/>
  <c r="Q219" i="42"/>
  <c r="S219" i="42"/>
  <c r="T219" i="42"/>
  <c r="V219" i="42"/>
  <c r="W219" i="42"/>
  <c r="Y219" i="42"/>
  <c r="Z219" i="42"/>
  <c r="AB219" i="42"/>
  <c r="AC219" i="42"/>
  <c r="AW219" i="42"/>
  <c r="AX219" i="42" s="1"/>
  <c r="AY219" i="42"/>
  <c r="BD219" i="42"/>
  <c r="J220" i="42"/>
  <c r="K220" i="42"/>
  <c r="M220" i="42"/>
  <c r="N220" i="42"/>
  <c r="P220" i="42"/>
  <c r="Q220" i="42"/>
  <c r="S220" i="42"/>
  <c r="T220" i="42"/>
  <c r="V220" i="42"/>
  <c r="W220" i="42"/>
  <c r="Y220" i="42"/>
  <c r="Z220" i="42"/>
  <c r="AB220" i="42"/>
  <c r="AC220" i="42"/>
  <c r="AW220" i="42"/>
  <c r="AY220" i="42" s="1"/>
  <c r="BD220" i="42"/>
  <c r="J221" i="42"/>
  <c r="K221" i="42"/>
  <c r="M221" i="42"/>
  <c r="N221" i="42"/>
  <c r="P221" i="42"/>
  <c r="Q221" i="42"/>
  <c r="S221" i="42"/>
  <c r="T221" i="42"/>
  <c r="V221" i="42"/>
  <c r="W221" i="42"/>
  <c r="Y221" i="42"/>
  <c r="Z221" i="42"/>
  <c r="AB221" i="42"/>
  <c r="AC221" i="42"/>
  <c r="AW221" i="42"/>
  <c r="AY221" i="42" s="1"/>
  <c r="BD221" i="42"/>
  <c r="J222" i="42"/>
  <c r="K222" i="42"/>
  <c r="M222" i="42"/>
  <c r="N222" i="42"/>
  <c r="P222" i="42"/>
  <c r="Q222" i="42"/>
  <c r="S222" i="42"/>
  <c r="T222" i="42"/>
  <c r="V222" i="42"/>
  <c r="W222" i="42"/>
  <c r="Y222" i="42"/>
  <c r="Z222" i="42"/>
  <c r="AB222" i="42"/>
  <c r="AC222" i="42"/>
  <c r="AW222" i="42"/>
  <c r="AY222" i="42" s="1"/>
  <c r="BD222" i="42"/>
  <c r="J223" i="42"/>
  <c r="K223" i="42"/>
  <c r="M223" i="42"/>
  <c r="N223" i="42"/>
  <c r="P223" i="42"/>
  <c r="Q223" i="42"/>
  <c r="S223" i="42"/>
  <c r="T223" i="42"/>
  <c r="V223" i="42"/>
  <c r="W223" i="42"/>
  <c r="Y223" i="42"/>
  <c r="Z223" i="42"/>
  <c r="AB223" i="42"/>
  <c r="AC223" i="42"/>
  <c r="AW223" i="42"/>
  <c r="AX223" i="42" s="1"/>
  <c r="BD223" i="42"/>
  <c r="J224" i="42"/>
  <c r="K224" i="42"/>
  <c r="M224" i="42"/>
  <c r="N224" i="42"/>
  <c r="P224" i="42"/>
  <c r="Q224" i="42"/>
  <c r="S224" i="42"/>
  <c r="T224" i="42"/>
  <c r="V224" i="42"/>
  <c r="W224" i="42"/>
  <c r="Y224" i="42"/>
  <c r="Z224" i="42"/>
  <c r="AB224" i="42"/>
  <c r="AC224" i="42"/>
  <c r="AW224" i="42"/>
  <c r="AZ224" i="42" s="1"/>
  <c r="BE224" i="42" s="1"/>
  <c r="BF224" i="42" s="1"/>
  <c r="AX224" i="42"/>
  <c r="BD224" i="42"/>
  <c r="J225" i="42"/>
  <c r="K225" i="42"/>
  <c r="M225" i="42"/>
  <c r="N225" i="42"/>
  <c r="P225" i="42"/>
  <c r="Q225" i="42"/>
  <c r="S225" i="42"/>
  <c r="T225" i="42"/>
  <c r="V225" i="42"/>
  <c r="W225" i="42"/>
  <c r="Y225" i="42"/>
  <c r="Z225" i="42"/>
  <c r="AB225" i="42"/>
  <c r="AC225" i="42"/>
  <c r="AW225" i="42"/>
  <c r="AY225" i="42" s="1"/>
  <c r="BD225" i="42"/>
  <c r="J226" i="42"/>
  <c r="K226" i="42"/>
  <c r="M226" i="42"/>
  <c r="N226" i="42"/>
  <c r="P226" i="42"/>
  <c r="Q226" i="42"/>
  <c r="S226" i="42"/>
  <c r="T226" i="42"/>
  <c r="V226" i="42"/>
  <c r="W226" i="42"/>
  <c r="Y226" i="42"/>
  <c r="Z226" i="42"/>
  <c r="AB226" i="42"/>
  <c r="AC226" i="42"/>
  <c r="AW226" i="42"/>
  <c r="AX226" i="42" s="1"/>
  <c r="BD226" i="42"/>
  <c r="J227" i="42"/>
  <c r="K227" i="42"/>
  <c r="M227" i="42"/>
  <c r="N227" i="42"/>
  <c r="P227" i="42"/>
  <c r="Q227" i="42"/>
  <c r="S227" i="42"/>
  <c r="T227" i="42"/>
  <c r="V227" i="42"/>
  <c r="W227" i="42"/>
  <c r="Y227" i="42"/>
  <c r="Z227" i="42"/>
  <c r="AB227" i="42"/>
  <c r="AC227" i="42"/>
  <c r="AW227" i="42"/>
  <c r="AZ227" i="42" s="1"/>
  <c r="BA227" i="42" s="1"/>
  <c r="BB227" i="42" s="1"/>
  <c r="AY227" i="42"/>
  <c r="BD227" i="42"/>
  <c r="J228" i="42"/>
  <c r="K228" i="42"/>
  <c r="M228" i="42"/>
  <c r="N228" i="42"/>
  <c r="P228" i="42"/>
  <c r="Q228" i="42"/>
  <c r="S228" i="42"/>
  <c r="T228" i="42"/>
  <c r="V228" i="42"/>
  <c r="W228" i="42"/>
  <c r="Y228" i="42"/>
  <c r="Z228" i="42"/>
  <c r="AB228" i="42"/>
  <c r="AC228" i="42"/>
  <c r="AW228" i="42"/>
  <c r="AY228" i="42" s="1"/>
  <c r="BD228" i="42"/>
  <c r="J229" i="42"/>
  <c r="K229" i="42"/>
  <c r="M229" i="42"/>
  <c r="N229" i="42"/>
  <c r="P229" i="42"/>
  <c r="Q229" i="42"/>
  <c r="S229" i="42"/>
  <c r="T229" i="42"/>
  <c r="V229" i="42"/>
  <c r="W229" i="42"/>
  <c r="Y229" i="42"/>
  <c r="Z229" i="42"/>
  <c r="AB229" i="42"/>
  <c r="AC229" i="42"/>
  <c r="AW229" i="42"/>
  <c r="AY229" i="42" s="1"/>
  <c r="BD229" i="42"/>
  <c r="J230" i="42"/>
  <c r="K230" i="42"/>
  <c r="M230" i="42"/>
  <c r="N230" i="42"/>
  <c r="P230" i="42"/>
  <c r="Q230" i="42"/>
  <c r="S230" i="42"/>
  <c r="T230" i="42"/>
  <c r="V230" i="42"/>
  <c r="W230" i="42"/>
  <c r="Y230" i="42"/>
  <c r="Z230" i="42"/>
  <c r="AB230" i="42"/>
  <c r="AC230" i="42"/>
  <c r="AW230" i="42"/>
  <c r="AX230" i="42" s="1"/>
  <c r="BD230" i="42"/>
  <c r="J231" i="42"/>
  <c r="K231" i="42"/>
  <c r="M231" i="42"/>
  <c r="N231" i="42"/>
  <c r="P231" i="42"/>
  <c r="Q231" i="42"/>
  <c r="S231" i="42"/>
  <c r="T231" i="42"/>
  <c r="V231" i="42"/>
  <c r="W231" i="42"/>
  <c r="Y231" i="42"/>
  <c r="Z231" i="42"/>
  <c r="AB231" i="42"/>
  <c r="AC231" i="42"/>
  <c r="AW231" i="42"/>
  <c r="AZ231" i="42" s="1"/>
  <c r="BA231" i="42" s="1"/>
  <c r="BB231" i="42" s="1"/>
  <c r="AX231" i="42"/>
  <c r="AY231" i="42"/>
  <c r="BD231" i="42"/>
  <c r="J232" i="42"/>
  <c r="K232" i="42"/>
  <c r="M232" i="42"/>
  <c r="N232" i="42"/>
  <c r="P232" i="42"/>
  <c r="Q232" i="42"/>
  <c r="S232" i="42"/>
  <c r="T232" i="42"/>
  <c r="V232" i="42"/>
  <c r="W232" i="42"/>
  <c r="Y232" i="42"/>
  <c r="Z232" i="42"/>
  <c r="AB232" i="42"/>
  <c r="AC232" i="42"/>
  <c r="AW232" i="42"/>
  <c r="AY232" i="42" s="1"/>
  <c r="BD232" i="42"/>
  <c r="J233" i="42"/>
  <c r="K233" i="42"/>
  <c r="M233" i="42"/>
  <c r="N233" i="42"/>
  <c r="P233" i="42"/>
  <c r="Q233" i="42"/>
  <c r="S233" i="42"/>
  <c r="T233" i="42"/>
  <c r="V233" i="42"/>
  <c r="W233" i="42"/>
  <c r="Y233" i="42"/>
  <c r="Z233" i="42"/>
  <c r="AB233" i="42"/>
  <c r="AC233" i="42"/>
  <c r="AW233" i="42"/>
  <c r="AY233" i="42" s="1"/>
  <c r="BD233" i="42"/>
  <c r="J234" i="42"/>
  <c r="K234" i="42"/>
  <c r="M234" i="42"/>
  <c r="N234" i="42"/>
  <c r="P234" i="42"/>
  <c r="Q234" i="42"/>
  <c r="S234" i="42"/>
  <c r="T234" i="42"/>
  <c r="V234" i="42"/>
  <c r="W234" i="42"/>
  <c r="Y234" i="42"/>
  <c r="Z234" i="42"/>
  <c r="AB234" i="42"/>
  <c r="AC234" i="42"/>
  <c r="AW234" i="42"/>
  <c r="AX234" i="42" s="1"/>
  <c r="BD234" i="42"/>
  <c r="J235" i="42"/>
  <c r="K235" i="42"/>
  <c r="M235" i="42"/>
  <c r="N235" i="42"/>
  <c r="P235" i="42"/>
  <c r="Q235" i="42"/>
  <c r="S235" i="42"/>
  <c r="T235" i="42"/>
  <c r="V235" i="42"/>
  <c r="W235" i="42"/>
  <c r="Y235" i="42"/>
  <c r="Z235" i="42"/>
  <c r="AB235" i="42"/>
  <c r="AC235" i="42"/>
  <c r="AW235" i="42"/>
  <c r="AZ235" i="42" s="1"/>
  <c r="BA235" i="42" s="1"/>
  <c r="BB235" i="42" s="1"/>
  <c r="AX235" i="42"/>
  <c r="AY235" i="42"/>
  <c r="BD235" i="42"/>
  <c r="J236" i="42"/>
  <c r="K236" i="42"/>
  <c r="M236" i="42"/>
  <c r="N236" i="42"/>
  <c r="P236" i="42"/>
  <c r="Q236" i="42"/>
  <c r="S236" i="42"/>
  <c r="T236" i="42"/>
  <c r="V236" i="42"/>
  <c r="W236" i="42"/>
  <c r="Y236" i="42"/>
  <c r="Z236" i="42"/>
  <c r="AB236" i="42"/>
  <c r="AC236" i="42"/>
  <c r="AW236" i="42"/>
  <c r="AY236" i="42" s="1"/>
  <c r="BD236" i="42"/>
  <c r="J237" i="42"/>
  <c r="K237" i="42"/>
  <c r="M237" i="42"/>
  <c r="N237" i="42"/>
  <c r="P237" i="42"/>
  <c r="Q237" i="42"/>
  <c r="S237" i="42"/>
  <c r="T237" i="42"/>
  <c r="V237" i="42"/>
  <c r="W237" i="42"/>
  <c r="Y237" i="42"/>
  <c r="Z237" i="42"/>
  <c r="AB237" i="42"/>
  <c r="AC237" i="42"/>
  <c r="AW237" i="42"/>
  <c r="AY237" i="42" s="1"/>
  <c r="BD237" i="42"/>
  <c r="J238" i="42"/>
  <c r="K238" i="42"/>
  <c r="M238" i="42"/>
  <c r="N238" i="42"/>
  <c r="P238" i="42"/>
  <c r="Q238" i="42"/>
  <c r="S238" i="42"/>
  <c r="T238" i="42"/>
  <c r="V238" i="42"/>
  <c r="W238" i="42"/>
  <c r="Y238" i="42"/>
  <c r="Z238" i="42"/>
  <c r="AB238" i="42"/>
  <c r="AC238" i="42"/>
  <c r="AW238" i="42"/>
  <c r="AX238" i="42" s="1"/>
  <c r="BD238" i="42"/>
  <c r="J239" i="42"/>
  <c r="K239" i="42"/>
  <c r="M239" i="42"/>
  <c r="N239" i="42"/>
  <c r="P239" i="42"/>
  <c r="Q239" i="42"/>
  <c r="S239" i="42"/>
  <c r="T239" i="42"/>
  <c r="V239" i="42"/>
  <c r="W239" i="42"/>
  <c r="Y239" i="42"/>
  <c r="Z239" i="42"/>
  <c r="AB239" i="42"/>
  <c r="AC239" i="42"/>
  <c r="AW239" i="42"/>
  <c r="AZ239" i="42" s="1"/>
  <c r="BA239" i="42" s="1"/>
  <c r="BB239" i="42" s="1"/>
  <c r="AX239" i="42"/>
  <c r="AY239" i="42"/>
  <c r="BD239" i="42"/>
  <c r="J240" i="42"/>
  <c r="K240" i="42"/>
  <c r="M240" i="42"/>
  <c r="N240" i="42"/>
  <c r="P240" i="42"/>
  <c r="Q240" i="42"/>
  <c r="S240" i="42"/>
  <c r="T240" i="42"/>
  <c r="V240" i="42"/>
  <c r="W240" i="42"/>
  <c r="Y240" i="42"/>
  <c r="Z240" i="42"/>
  <c r="AB240" i="42"/>
  <c r="AC240" i="42"/>
  <c r="AW240" i="42"/>
  <c r="AY240" i="42" s="1"/>
  <c r="BD240" i="42"/>
  <c r="J241" i="42"/>
  <c r="K241" i="42"/>
  <c r="M241" i="42"/>
  <c r="N241" i="42"/>
  <c r="P241" i="42"/>
  <c r="Q241" i="42"/>
  <c r="S241" i="42"/>
  <c r="T241" i="42"/>
  <c r="V241" i="42"/>
  <c r="W241" i="42"/>
  <c r="Y241" i="42"/>
  <c r="Z241" i="42"/>
  <c r="AB241" i="42"/>
  <c r="AC241" i="42"/>
  <c r="AW241" i="42"/>
  <c r="AY241" i="42" s="1"/>
  <c r="AZ241" i="42"/>
  <c r="BA241" i="42" s="1"/>
  <c r="BB241" i="42" s="1"/>
  <c r="BD241" i="42"/>
  <c r="J242" i="42"/>
  <c r="K242" i="42"/>
  <c r="M242" i="42"/>
  <c r="N242" i="42"/>
  <c r="P242" i="42"/>
  <c r="Q242" i="42"/>
  <c r="S242" i="42"/>
  <c r="T242" i="42"/>
  <c r="V242" i="42"/>
  <c r="W242" i="42"/>
  <c r="Y242" i="42"/>
  <c r="Z242" i="42"/>
  <c r="AB242" i="42"/>
  <c r="AC242" i="42"/>
  <c r="AW242" i="42"/>
  <c r="AX242" i="42" s="1"/>
  <c r="BD242" i="42"/>
  <c r="J243" i="42"/>
  <c r="K243" i="42"/>
  <c r="M243" i="42"/>
  <c r="N243" i="42"/>
  <c r="P243" i="42"/>
  <c r="Q243" i="42"/>
  <c r="S243" i="42"/>
  <c r="T243" i="42"/>
  <c r="V243" i="42"/>
  <c r="W243" i="42"/>
  <c r="Y243" i="42"/>
  <c r="Z243" i="42"/>
  <c r="AB243" i="42"/>
  <c r="AC243" i="42"/>
  <c r="AW243" i="42"/>
  <c r="AZ243" i="42" s="1"/>
  <c r="BA243" i="42" s="1"/>
  <c r="BB243" i="42" s="1"/>
  <c r="BD243" i="42"/>
  <c r="J244" i="42"/>
  <c r="K244" i="42"/>
  <c r="M244" i="42"/>
  <c r="N244" i="42"/>
  <c r="P244" i="42"/>
  <c r="Q244" i="42"/>
  <c r="S244" i="42"/>
  <c r="T244" i="42"/>
  <c r="V244" i="42"/>
  <c r="W244" i="42"/>
  <c r="Y244" i="42"/>
  <c r="Z244" i="42"/>
  <c r="AB244" i="42"/>
  <c r="AC244" i="42"/>
  <c r="AW244" i="42"/>
  <c r="AY244" i="42" s="1"/>
  <c r="BD244" i="42"/>
  <c r="J245" i="42"/>
  <c r="K245" i="42"/>
  <c r="M245" i="42"/>
  <c r="N245" i="42"/>
  <c r="P245" i="42"/>
  <c r="Q245" i="42"/>
  <c r="S245" i="42"/>
  <c r="T245" i="42"/>
  <c r="V245" i="42"/>
  <c r="W245" i="42"/>
  <c r="Y245" i="42"/>
  <c r="Z245" i="42"/>
  <c r="AB245" i="42"/>
  <c r="AC245" i="42"/>
  <c r="AW245" i="42"/>
  <c r="AY245" i="42" s="1"/>
  <c r="AZ245" i="42"/>
  <c r="BE245" i="42" s="1"/>
  <c r="BD245" i="42"/>
  <c r="AY250" i="42"/>
  <c r="BC247" i="42"/>
  <c r="AA247" i="42"/>
  <c r="X247" i="42"/>
  <c r="U247" i="42"/>
  <c r="R247" i="42"/>
  <c r="O247" i="42"/>
  <c r="L247" i="42"/>
  <c r="I247" i="42"/>
  <c r="BD117" i="42"/>
  <c r="AW117" i="42"/>
  <c r="AZ117" i="42" s="1"/>
  <c r="AC117" i="42"/>
  <c r="AB117" i="42"/>
  <c r="Z117" i="42"/>
  <c r="Y117" i="42"/>
  <c r="W117" i="42"/>
  <c r="V117" i="42"/>
  <c r="T117" i="42"/>
  <c r="S117" i="42"/>
  <c r="Q117" i="42"/>
  <c r="P117" i="42"/>
  <c r="N117" i="42"/>
  <c r="M117" i="42"/>
  <c r="K117" i="42"/>
  <c r="J117" i="42"/>
  <c r="BD116" i="42"/>
  <c r="AW116" i="42"/>
  <c r="AC116" i="42"/>
  <c r="AB116" i="42"/>
  <c r="Z116" i="42"/>
  <c r="Y116" i="42"/>
  <c r="W116" i="42"/>
  <c r="V116" i="42"/>
  <c r="T116" i="42"/>
  <c r="S116" i="42"/>
  <c r="Q116" i="42"/>
  <c r="P116" i="42"/>
  <c r="N116" i="42"/>
  <c r="M116" i="42"/>
  <c r="K116" i="42"/>
  <c r="J116" i="42"/>
  <c r="BD115" i="42"/>
  <c r="AW115" i="42"/>
  <c r="AC115" i="42"/>
  <c r="AB115" i="42"/>
  <c r="Z115" i="42"/>
  <c r="Y115" i="42"/>
  <c r="W115" i="42"/>
  <c r="V115" i="42"/>
  <c r="T115" i="42"/>
  <c r="S115" i="42"/>
  <c r="Q115" i="42"/>
  <c r="P115" i="42"/>
  <c r="N115" i="42"/>
  <c r="M115" i="42"/>
  <c r="K115" i="42"/>
  <c r="J115" i="42"/>
  <c r="BD114" i="42"/>
  <c r="AW114" i="42"/>
  <c r="AZ114" i="42" s="1"/>
  <c r="BE114" i="42" s="1"/>
  <c r="BG114" i="42" s="1"/>
  <c r="AC114" i="42"/>
  <c r="AB114" i="42"/>
  <c r="Z114" i="42"/>
  <c r="Y114" i="42"/>
  <c r="W114" i="42"/>
  <c r="V114" i="42"/>
  <c r="T114" i="42"/>
  <c r="S114" i="42"/>
  <c r="Q114" i="42"/>
  <c r="P114" i="42"/>
  <c r="N114" i="42"/>
  <c r="M114" i="42"/>
  <c r="K114" i="42"/>
  <c r="J114" i="42"/>
  <c r="BD113" i="42"/>
  <c r="AW113" i="42"/>
  <c r="AC113" i="42"/>
  <c r="AB113" i="42"/>
  <c r="Z113" i="42"/>
  <c r="Y113" i="42"/>
  <c r="W113" i="42"/>
  <c r="V113" i="42"/>
  <c r="T113" i="42"/>
  <c r="S113" i="42"/>
  <c r="Q113" i="42"/>
  <c r="P113" i="42"/>
  <c r="N113" i="42"/>
  <c r="M113" i="42"/>
  <c r="K113" i="42"/>
  <c r="J113" i="42"/>
  <c r="BD112" i="42"/>
  <c r="AW112" i="42"/>
  <c r="AY112" i="42" s="1"/>
  <c r="AC112" i="42"/>
  <c r="AB112" i="42"/>
  <c r="Z112" i="42"/>
  <c r="Y112" i="42"/>
  <c r="W112" i="42"/>
  <c r="V112" i="42"/>
  <c r="T112" i="42"/>
  <c r="S112" i="42"/>
  <c r="Q112" i="42"/>
  <c r="P112" i="42"/>
  <c r="N112" i="42"/>
  <c r="M112" i="42"/>
  <c r="K112" i="42"/>
  <c r="J112" i="42"/>
  <c r="BD111" i="42"/>
  <c r="AW111" i="42"/>
  <c r="AC111" i="42"/>
  <c r="AB111" i="42"/>
  <c r="Z111" i="42"/>
  <c r="Y111" i="42"/>
  <c r="W111" i="42"/>
  <c r="V111" i="42"/>
  <c r="T111" i="42"/>
  <c r="S111" i="42"/>
  <c r="Q111" i="42"/>
  <c r="P111" i="42"/>
  <c r="N111" i="42"/>
  <c r="M111" i="42"/>
  <c r="K111" i="42"/>
  <c r="J111" i="42"/>
  <c r="BD110" i="42"/>
  <c r="AW110" i="42"/>
  <c r="AX110" i="42" s="1"/>
  <c r="AC110" i="42"/>
  <c r="AB110" i="42"/>
  <c r="Z110" i="42"/>
  <c r="Y110" i="42"/>
  <c r="W110" i="42"/>
  <c r="V110" i="42"/>
  <c r="T110" i="42"/>
  <c r="S110" i="42"/>
  <c r="Q110" i="42"/>
  <c r="P110" i="42"/>
  <c r="N110" i="42"/>
  <c r="M110" i="42"/>
  <c r="K110" i="42"/>
  <c r="J110" i="42"/>
  <c r="BD109" i="42"/>
  <c r="AW109" i="42"/>
  <c r="AC109" i="42"/>
  <c r="AB109" i="42"/>
  <c r="Z109" i="42"/>
  <c r="Y109" i="42"/>
  <c r="W109" i="42"/>
  <c r="V109" i="42"/>
  <c r="T109" i="42"/>
  <c r="S109" i="42"/>
  <c r="Q109" i="42"/>
  <c r="P109" i="42"/>
  <c r="N109" i="42"/>
  <c r="M109" i="42"/>
  <c r="K109" i="42"/>
  <c r="J109" i="42"/>
  <c r="BD108" i="42"/>
  <c r="AW108" i="42"/>
  <c r="AC108" i="42"/>
  <c r="AB108" i="42"/>
  <c r="Z108" i="42"/>
  <c r="Y108" i="42"/>
  <c r="W108" i="42"/>
  <c r="V108" i="42"/>
  <c r="T108" i="42"/>
  <c r="S108" i="42"/>
  <c r="Q108" i="42"/>
  <c r="P108" i="42"/>
  <c r="N108" i="42"/>
  <c r="M108" i="42"/>
  <c r="K108" i="42"/>
  <c r="J108" i="42"/>
  <c r="BD107" i="42"/>
  <c r="AW107" i="42"/>
  <c r="AC107" i="42"/>
  <c r="AB107" i="42"/>
  <c r="Z107" i="42"/>
  <c r="Y107" i="42"/>
  <c r="W107" i="42"/>
  <c r="V107" i="42"/>
  <c r="T107" i="42"/>
  <c r="S107" i="42"/>
  <c r="Q107" i="42"/>
  <c r="P107" i="42"/>
  <c r="N107" i="42"/>
  <c r="M107" i="42"/>
  <c r="K107" i="42"/>
  <c r="J107" i="42"/>
  <c r="BD106" i="42"/>
  <c r="AW106" i="42"/>
  <c r="AZ106" i="42" s="1"/>
  <c r="BE106" i="42" s="1"/>
  <c r="BG106" i="42" s="1"/>
  <c r="AC106" i="42"/>
  <c r="AB106" i="42"/>
  <c r="Z106" i="42"/>
  <c r="Y106" i="42"/>
  <c r="W106" i="42"/>
  <c r="V106" i="42"/>
  <c r="T106" i="42"/>
  <c r="S106" i="42"/>
  <c r="Q106" i="42"/>
  <c r="P106" i="42"/>
  <c r="N106" i="42"/>
  <c r="M106" i="42"/>
  <c r="K106" i="42"/>
  <c r="J106" i="42"/>
  <c r="BD105" i="42"/>
  <c r="AW105" i="42"/>
  <c r="AC105" i="42"/>
  <c r="AB105" i="42"/>
  <c r="Z105" i="42"/>
  <c r="Y105" i="42"/>
  <c r="W105" i="42"/>
  <c r="V105" i="42"/>
  <c r="T105" i="42"/>
  <c r="S105" i="42"/>
  <c r="Q105" i="42"/>
  <c r="P105" i="42"/>
  <c r="N105" i="42"/>
  <c r="M105" i="42"/>
  <c r="K105" i="42"/>
  <c r="J105" i="42"/>
  <c r="BD104" i="42"/>
  <c r="AW104" i="42"/>
  <c r="AY104" i="42" s="1"/>
  <c r="AC104" i="42"/>
  <c r="AB104" i="42"/>
  <c r="Z104" i="42"/>
  <c r="Y104" i="42"/>
  <c r="W104" i="42"/>
  <c r="V104" i="42"/>
  <c r="T104" i="42"/>
  <c r="S104" i="42"/>
  <c r="Q104" i="42"/>
  <c r="P104" i="42"/>
  <c r="N104" i="42"/>
  <c r="M104" i="42"/>
  <c r="K104" i="42"/>
  <c r="J104" i="42"/>
  <c r="BD103" i="42"/>
  <c r="AW103" i="42"/>
  <c r="AC103" i="42"/>
  <c r="AB103" i="42"/>
  <c r="Z103" i="42"/>
  <c r="Y103" i="42"/>
  <c r="W103" i="42"/>
  <c r="V103" i="42"/>
  <c r="T103" i="42"/>
  <c r="S103" i="42"/>
  <c r="Q103" i="42"/>
  <c r="P103" i="42"/>
  <c r="N103" i="42"/>
  <c r="M103" i="42"/>
  <c r="K103" i="42"/>
  <c r="J103" i="42"/>
  <c r="BD102" i="42"/>
  <c r="AW102" i="42"/>
  <c r="AC102" i="42"/>
  <c r="AB102" i="42"/>
  <c r="Z102" i="42"/>
  <c r="Y102" i="42"/>
  <c r="W102" i="42"/>
  <c r="V102" i="42"/>
  <c r="T102" i="42"/>
  <c r="S102" i="42"/>
  <c r="Q102" i="42"/>
  <c r="P102" i="42"/>
  <c r="N102" i="42"/>
  <c r="M102" i="42"/>
  <c r="K102" i="42"/>
  <c r="J102" i="42"/>
  <c r="BD101" i="42"/>
  <c r="AW101" i="42"/>
  <c r="AC101" i="42"/>
  <c r="AB101" i="42"/>
  <c r="Z101" i="42"/>
  <c r="Y101" i="42"/>
  <c r="W101" i="42"/>
  <c r="V101" i="42"/>
  <c r="T101" i="42"/>
  <c r="S101" i="42"/>
  <c r="Q101" i="42"/>
  <c r="P101" i="42"/>
  <c r="N101" i="42"/>
  <c r="M101" i="42"/>
  <c r="K101" i="42"/>
  <c r="J101" i="42"/>
  <c r="BD100" i="42"/>
  <c r="AW100" i="42"/>
  <c r="AC100" i="42"/>
  <c r="AB100" i="42"/>
  <c r="Z100" i="42"/>
  <c r="Y100" i="42"/>
  <c r="W100" i="42"/>
  <c r="V100" i="42"/>
  <c r="T100" i="42"/>
  <c r="S100" i="42"/>
  <c r="Q100" i="42"/>
  <c r="P100" i="42"/>
  <c r="N100" i="42"/>
  <c r="M100" i="42"/>
  <c r="K100" i="42"/>
  <c r="J100" i="42"/>
  <c r="BD99" i="42"/>
  <c r="AW99" i="42"/>
  <c r="AC99" i="42"/>
  <c r="AB99" i="42"/>
  <c r="Z99" i="42"/>
  <c r="Y99" i="42"/>
  <c r="W99" i="42"/>
  <c r="V99" i="42"/>
  <c r="T99" i="42"/>
  <c r="S99" i="42"/>
  <c r="Q99" i="42"/>
  <c r="P99" i="42"/>
  <c r="N99" i="42"/>
  <c r="M99" i="42"/>
  <c r="K99" i="42"/>
  <c r="J99" i="42"/>
  <c r="BD98" i="42"/>
  <c r="AW98" i="42"/>
  <c r="AZ98" i="42" s="1"/>
  <c r="AC98" i="42"/>
  <c r="AB98" i="42"/>
  <c r="Z98" i="42"/>
  <c r="Y98" i="42"/>
  <c r="W98" i="42"/>
  <c r="V98" i="42"/>
  <c r="T98" i="42"/>
  <c r="S98" i="42"/>
  <c r="Q98" i="42"/>
  <c r="P98" i="42"/>
  <c r="N98" i="42"/>
  <c r="M98" i="42"/>
  <c r="K98" i="42"/>
  <c r="J98" i="42"/>
  <c r="BD97" i="42"/>
  <c r="AW97" i="42"/>
  <c r="AY97" i="42" s="1"/>
  <c r="AC97" i="42"/>
  <c r="AB97" i="42"/>
  <c r="Z97" i="42"/>
  <c r="Y97" i="42"/>
  <c r="W97" i="42"/>
  <c r="V97" i="42"/>
  <c r="T97" i="42"/>
  <c r="S97" i="42"/>
  <c r="Q97" i="42"/>
  <c r="P97" i="42"/>
  <c r="N97" i="42"/>
  <c r="M97" i="42"/>
  <c r="K97" i="42"/>
  <c r="J97" i="42"/>
  <c r="BD96" i="42"/>
  <c r="AW96" i="42"/>
  <c r="AC96" i="42"/>
  <c r="AB96" i="42"/>
  <c r="Z96" i="42"/>
  <c r="Y96" i="42"/>
  <c r="W96" i="42"/>
  <c r="V96" i="42"/>
  <c r="T96" i="42"/>
  <c r="S96" i="42"/>
  <c r="Q96" i="42"/>
  <c r="P96" i="42"/>
  <c r="N96" i="42"/>
  <c r="M96" i="42"/>
  <c r="K96" i="42"/>
  <c r="J96" i="42"/>
  <c r="BD95" i="42"/>
  <c r="AW95" i="42"/>
  <c r="AY95" i="42" s="1"/>
  <c r="AC95" i="42"/>
  <c r="AB95" i="42"/>
  <c r="Z95" i="42"/>
  <c r="Y95" i="42"/>
  <c r="W95" i="42"/>
  <c r="V95" i="42"/>
  <c r="T95" i="42"/>
  <c r="S95" i="42"/>
  <c r="Q95" i="42"/>
  <c r="P95" i="42"/>
  <c r="N95" i="42"/>
  <c r="M95" i="42"/>
  <c r="K95" i="42"/>
  <c r="J95" i="42"/>
  <c r="BD94" i="42"/>
  <c r="AW94" i="42"/>
  <c r="AZ94" i="42" s="1"/>
  <c r="BA94" i="42" s="1"/>
  <c r="BB94" i="42" s="1"/>
  <c r="AC94" i="42"/>
  <c r="AB94" i="42"/>
  <c r="Z94" i="42"/>
  <c r="Y94" i="42"/>
  <c r="W94" i="42"/>
  <c r="V94" i="42"/>
  <c r="T94" i="42"/>
  <c r="S94" i="42"/>
  <c r="Q94" i="42"/>
  <c r="P94" i="42"/>
  <c r="N94" i="42"/>
  <c r="M94" i="42"/>
  <c r="K94" i="42"/>
  <c r="J94" i="42"/>
  <c r="BD93" i="42"/>
  <c r="AW93" i="42"/>
  <c r="AX93" i="42" s="1"/>
  <c r="AC93" i="42"/>
  <c r="AB93" i="42"/>
  <c r="Z93" i="42"/>
  <c r="Y93" i="42"/>
  <c r="W93" i="42"/>
  <c r="V93" i="42"/>
  <c r="T93" i="42"/>
  <c r="S93" i="42"/>
  <c r="Q93" i="42"/>
  <c r="P93" i="42"/>
  <c r="N93" i="42"/>
  <c r="M93" i="42"/>
  <c r="K93" i="42"/>
  <c r="J93" i="42"/>
  <c r="BD92" i="42"/>
  <c r="AW92" i="42"/>
  <c r="AY92" i="42" s="1"/>
  <c r="AC92" i="42"/>
  <c r="AB92" i="42"/>
  <c r="Z92" i="42"/>
  <c r="Y92" i="42"/>
  <c r="W92" i="42"/>
  <c r="V92" i="42"/>
  <c r="T92" i="42"/>
  <c r="S92" i="42"/>
  <c r="Q92" i="42"/>
  <c r="P92" i="42"/>
  <c r="N92" i="42"/>
  <c r="M92" i="42"/>
  <c r="K92" i="42"/>
  <c r="J92" i="42"/>
  <c r="BD91" i="42"/>
  <c r="AW91" i="42"/>
  <c r="AC91" i="42"/>
  <c r="AB91" i="42"/>
  <c r="Z91" i="42"/>
  <c r="Y91" i="42"/>
  <c r="W91" i="42"/>
  <c r="V91" i="42"/>
  <c r="T91" i="42"/>
  <c r="S91" i="42"/>
  <c r="Q91" i="42"/>
  <c r="P91" i="42"/>
  <c r="N91" i="42"/>
  <c r="M91" i="42"/>
  <c r="K91" i="42"/>
  <c r="J91" i="42"/>
  <c r="BD90" i="42"/>
  <c r="AW90" i="42"/>
  <c r="AX90" i="42" s="1"/>
  <c r="AC90" i="42"/>
  <c r="AB90" i="42"/>
  <c r="Z90" i="42"/>
  <c r="Y90" i="42"/>
  <c r="W90" i="42"/>
  <c r="V90" i="42"/>
  <c r="T90" i="42"/>
  <c r="S90" i="42"/>
  <c r="Q90" i="42"/>
  <c r="P90" i="42"/>
  <c r="N90" i="42"/>
  <c r="M90" i="42"/>
  <c r="K90" i="42"/>
  <c r="J90" i="42"/>
  <c r="BD89" i="42"/>
  <c r="AW89" i="42"/>
  <c r="AX89" i="42" s="1"/>
  <c r="AC89" i="42"/>
  <c r="AB89" i="42"/>
  <c r="Z89" i="42"/>
  <c r="Y89" i="42"/>
  <c r="W89" i="42"/>
  <c r="V89" i="42"/>
  <c r="T89" i="42"/>
  <c r="S89" i="42"/>
  <c r="Q89" i="42"/>
  <c r="P89" i="42"/>
  <c r="N89" i="42"/>
  <c r="M89" i="42"/>
  <c r="K89" i="42"/>
  <c r="J89" i="42"/>
  <c r="BD88" i="42"/>
  <c r="AW88" i="42"/>
  <c r="AC88" i="42"/>
  <c r="AB88" i="42"/>
  <c r="Z88" i="42"/>
  <c r="Y88" i="42"/>
  <c r="W88" i="42"/>
  <c r="V88" i="42"/>
  <c r="T88" i="42"/>
  <c r="S88" i="42"/>
  <c r="Q88" i="42"/>
  <c r="P88" i="42"/>
  <c r="N88" i="42"/>
  <c r="M88" i="42"/>
  <c r="K88" i="42"/>
  <c r="J88" i="42"/>
  <c r="BD87" i="42"/>
  <c r="AW87" i="42"/>
  <c r="AC87" i="42"/>
  <c r="AB87" i="42"/>
  <c r="Z87" i="42"/>
  <c r="Y87" i="42"/>
  <c r="W87" i="42"/>
  <c r="V87" i="42"/>
  <c r="T87" i="42"/>
  <c r="S87" i="42"/>
  <c r="Q87" i="42"/>
  <c r="P87" i="42"/>
  <c r="N87" i="42"/>
  <c r="M87" i="42"/>
  <c r="K87" i="42"/>
  <c r="J87" i="42"/>
  <c r="BD86" i="42"/>
  <c r="AW86" i="42"/>
  <c r="AZ86" i="42" s="1"/>
  <c r="AC86" i="42"/>
  <c r="AB86" i="42"/>
  <c r="Z86" i="42"/>
  <c r="Y86" i="42"/>
  <c r="W86" i="42"/>
  <c r="V86" i="42"/>
  <c r="T86" i="42"/>
  <c r="S86" i="42"/>
  <c r="Q86" i="42"/>
  <c r="P86" i="42"/>
  <c r="N86" i="42"/>
  <c r="M86" i="42"/>
  <c r="K86" i="42"/>
  <c r="J86" i="42"/>
  <c r="BD85" i="42"/>
  <c r="AW85" i="42"/>
  <c r="AC85" i="42"/>
  <c r="AB85" i="42"/>
  <c r="Z85" i="42"/>
  <c r="Y85" i="42"/>
  <c r="W85" i="42"/>
  <c r="V85" i="42"/>
  <c r="T85" i="42"/>
  <c r="S85" i="42"/>
  <c r="Q85" i="42"/>
  <c r="P85" i="42"/>
  <c r="N85" i="42"/>
  <c r="M85" i="42"/>
  <c r="K85" i="42"/>
  <c r="J85" i="42"/>
  <c r="BD84" i="42"/>
  <c r="AW84" i="42"/>
  <c r="AC84" i="42"/>
  <c r="AB84" i="42"/>
  <c r="Z84" i="42"/>
  <c r="Y84" i="42"/>
  <c r="W84" i="42"/>
  <c r="V84" i="42"/>
  <c r="T84" i="42"/>
  <c r="S84" i="42"/>
  <c r="Q84" i="42"/>
  <c r="P84" i="42"/>
  <c r="N84" i="42"/>
  <c r="M84" i="42"/>
  <c r="K84" i="42"/>
  <c r="J84" i="42"/>
  <c r="BD83" i="42"/>
  <c r="AW83" i="42"/>
  <c r="AC83" i="42"/>
  <c r="AB83" i="42"/>
  <c r="Z83" i="42"/>
  <c r="Y83" i="42"/>
  <c r="W83" i="42"/>
  <c r="V83" i="42"/>
  <c r="T83" i="42"/>
  <c r="S83" i="42"/>
  <c r="Q83" i="42"/>
  <c r="P83" i="42"/>
  <c r="N83" i="42"/>
  <c r="M83" i="42"/>
  <c r="K83" i="42"/>
  <c r="J83" i="42"/>
  <c r="BD82" i="42"/>
  <c r="AW82" i="42"/>
  <c r="AZ82" i="42" s="1"/>
  <c r="AC82" i="42"/>
  <c r="AB82" i="42"/>
  <c r="Z82" i="42"/>
  <c r="Y82" i="42"/>
  <c r="W82" i="42"/>
  <c r="V82" i="42"/>
  <c r="T82" i="42"/>
  <c r="S82" i="42"/>
  <c r="Q82" i="42"/>
  <c r="P82" i="42"/>
  <c r="N82" i="42"/>
  <c r="M82" i="42"/>
  <c r="K82" i="42"/>
  <c r="J82" i="42"/>
  <c r="BD81" i="42"/>
  <c r="AW81" i="42"/>
  <c r="AC81" i="42"/>
  <c r="AB81" i="42"/>
  <c r="Z81" i="42"/>
  <c r="Y81" i="42"/>
  <c r="W81" i="42"/>
  <c r="V81" i="42"/>
  <c r="T81" i="42"/>
  <c r="S81" i="42"/>
  <c r="Q81" i="42"/>
  <c r="P81" i="42"/>
  <c r="N81" i="42"/>
  <c r="M81" i="42"/>
  <c r="K81" i="42"/>
  <c r="J81" i="42"/>
  <c r="BD80" i="42"/>
  <c r="AW80" i="42"/>
  <c r="AY80" i="42" s="1"/>
  <c r="AC80" i="42"/>
  <c r="AB80" i="42"/>
  <c r="Z80" i="42"/>
  <c r="Y80" i="42"/>
  <c r="W80" i="42"/>
  <c r="V80" i="42"/>
  <c r="T80" i="42"/>
  <c r="S80" i="42"/>
  <c r="Q80" i="42"/>
  <c r="P80" i="42"/>
  <c r="N80" i="42"/>
  <c r="M80" i="42"/>
  <c r="K80" i="42"/>
  <c r="J80" i="42"/>
  <c r="BD79" i="42"/>
  <c r="AW79" i="42"/>
  <c r="AC79" i="42"/>
  <c r="AB79" i="42"/>
  <c r="Z79" i="42"/>
  <c r="Y79" i="42"/>
  <c r="W79" i="42"/>
  <c r="V79" i="42"/>
  <c r="T79" i="42"/>
  <c r="S79" i="42"/>
  <c r="Q79" i="42"/>
  <c r="P79" i="42"/>
  <c r="N79" i="42"/>
  <c r="M79" i="42"/>
  <c r="K79" i="42"/>
  <c r="J79" i="42"/>
  <c r="BD78" i="42"/>
  <c r="AW78" i="42"/>
  <c r="AX78" i="42" s="1"/>
  <c r="AC78" i="42"/>
  <c r="AB78" i="42"/>
  <c r="Z78" i="42"/>
  <c r="Y78" i="42"/>
  <c r="W78" i="42"/>
  <c r="V78" i="42"/>
  <c r="T78" i="42"/>
  <c r="S78" i="42"/>
  <c r="Q78" i="42"/>
  <c r="P78" i="42"/>
  <c r="N78" i="42"/>
  <c r="M78" i="42"/>
  <c r="K78" i="42"/>
  <c r="J78" i="42"/>
  <c r="BD77" i="42"/>
  <c r="AW77" i="42"/>
  <c r="AX77" i="42" s="1"/>
  <c r="AC77" i="42"/>
  <c r="AB77" i="42"/>
  <c r="Z77" i="42"/>
  <c r="Y77" i="42"/>
  <c r="W77" i="42"/>
  <c r="V77" i="42"/>
  <c r="T77" i="42"/>
  <c r="S77" i="42"/>
  <c r="Q77" i="42"/>
  <c r="P77" i="42"/>
  <c r="N77" i="42"/>
  <c r="M77" i="42"/>
  <c r="K77" i="42"/>
  <c r="J77" i="42"/>
  <c r="BD76" i="42"/>
  <c r="AW76" i="42"/>
  <c r="AY76" i="42" s="1"/>
  <c r="AC76" i="42"/>
  <c r="AB76" i="42"/>
  <c r="Z76" i="42"/>
  <c r="Y76" i="42"/>
  <c r="W76" i="42"/>
  <c r="V76" i="42"/>
  <c r="T76" i="42"/>
  <c r="S76" i="42"/>
  <c r="Q76" i="42"/>
  <c r="P76" i="42"/>
  <c r="N76" i="42"/>
  <c r="M76" i="42"/>
  <c r="K76" i="42"/>
  <c r="J76" i="42"/>
  <c r="BD75" i="42"/>
  <c r="AW75" i="42"/>
  <c r="AC75" i="42"/>
  <c r="AB75" i="42"/>
  <c r="Z75" i="42"/>
  <c r="Y75" i="42"/>
  <c r="W75" i="42"/>
  <c r="V75" i="42"/>
  <c r="T75" i="42"/>
  <c r="S75" i="42"/>
  <c r="Q75" i="42"/>
  <c r="P75" i="42"/>
  <c r="N75" i="42"/>
  <c r="M75" i="42"/>
  <c r="K75" i="42"/>
  <c r="J75" i="42"/>
  <c r="BD74" i="42"/>
  <c r="AW74" i="42"/>
  <c r="AZ74" i="42" s="1"/>
  <c r="BA74" i="42" s="1"/>
  <c r="BB74" i="42" s="1"/>
  <c r="AC74" i="42"/>
  <c r="AB74" i="42"/>
  <c r="Z74" i="42"/>
  <c r="Y74" i="42"/>
  <c r="W74" i="42"/>
  <c r="V74" i="42"/>
  <c r="T74" i="42"/>
  <c r="S74" i="42"/>
  <c r="Q74" i="42"/>
  <c r="P74" i="42"/>
  <c r="N74" i="42"/>
  <c r="M74" i="42"/>
  <c r="K74" i="42"/>
  <c r="J74" i="42"/>
  <c r="BD73" i="42"/>
  <c r="AW73" i="42"/>
  <c r="AX73" i="42" s="1"/>
  <c r="AC73" i="42"/>
  <c r="AB73" i="42"/>
  <c r="Z73" i="42"/>
  <c r="Y73" i="42"/>
  <c r="W73" i="42"/>
  <c r="V73" i="42"/>
  <c r="T73" i="42"/>
  <c r="S73" i="42"/>
  <c r="Q73" i="42"/>
  <c r="P73" i="42"/>
  <c r="N73" i="42"/>
  <c r="M73" i="42"/>
  <c r="K73" i="42"/>
  <c r="J73" i="42"/>
  <c r="BD72" i="42"/>
  <c r="AW72" i="42"/>
  <c r="AY72" i="42" s="1"/>
  <c r="AC72" i="42"/>
  <c r="AB72" i="42"/>
  <c r="Z72" i="42"/>
  <c r="Y72" i="42"/>
  <c r="W72" i="42"/>
  <c r="V72" i="42"/>
  <c r="T72" i="42"/>
  <c r="S72" i="42"/>
  <c r="Q72" i="42"/>
  <c r="P72" i="42"/>
  <c r="N72" i="42"/>
  <c r="M72" i="42"/>
  <c r="K72" i="42"/>
  <c r="J72" i="42"/>
  <c r="BD71" i="42"/>
  <c r="AW71" i="42"/>
  <c r="AC71" i="42"/>
  <c r="AB71" i="42"/>
  <c r="Z71" i="42"/>
  <c r="Y71" i="42"/>
  <c r="W71" i="42"/>
  <c r="V71" i="42"/>
  <c r="T71" i="42"/>
  <c r="S71" i="42"/>
  <c r="Q71" i="42"/>
  <c r="P71" i="42"/>
  <c r="N71" i="42"/>
  <c r="M71" i="42"/>
  <c r="K71" i="42"/>
  <c r="J71" i="42"/>
  <c r="BD70" i="42"/>
  <c r="AW70" i="42"/>
  <c r="AY70" i="42" s="1"/>
  <c r="AC70" i="42"/>
  <c r="AB70" i="42"/>
  <c r="Z70" i="42"/>
  <c r="Y70" i="42"/>
  <c r="W70" i="42"/>
  <c r="V70" i="42"/>
  <c r="T70" i="42"/>
  <c r="S70" i="42"/>
  <c r="Q70" i="42"/>
  <c r="P70" i="42"/>
  <c r="N70" i="42"/>
  <c r="M70" i="42"/>
  <c r="K70" i="42"/>
  <c r="J70" i="42"/>
  <c r="BD69" i="42"/>
  <c r="AW69" i="42"/>
  <c r="AC69" i="42"/>
  <c r="AB69" i="42"/>
  <c r="Z69" i="42"/>
  <c r="Y69" i="42"/>
  <c r="W69" i="42"/>
  <c r="V69" i="42"/>
  <c r="T69" i="42"/>
  <c r="S69" i="42"/>
  <c r="Q69" i="42"/>
  <c r="P69" i="42"/>
  <c r="N69" i="42"/>
  <c r="M69" i="42"/>
  <c r="K69" i="42"/>
  <c r="J69" i="42"/>
  <c r="BD68" i="42"/>
  <c r="AW68" i="42"/>
  <c r="AC68" i="42"/>
  <c r="AB68" i="42"/>
  <c r="Z68" i="42"/>
  <c r="Y68" i="42"/>
  <c r="W68" i="42"/>
  <c r="V68" i="42"/>
  <c r="T68" i="42"/>
  <c r="S68" i="42"/>
  <c r="Q68" i="42"/>
  <c r="P68" i="42"/>
  <c r="N68" i="42"/>
  <c r="M68" i="42"/>
  <c r="K68" i="42"/>
  <c r="J68" i="42"/>
  <c r="BD67" i="42"/>
  <c r="AW67" i="42"/>
  <c r="AY67" i="42" s="1"/>
  <c r="AC67" i="42"/>
  <c r="AB67" i="42"/>
  <c r="Z67" i="42"/>
  <c r="Y67" i="42"/>
  <c r="W67" i="42"/>
  <c r="V67" i="42"/>
  <c r="T67" i="42"/>
  <c r="S67" i="42"/>
  <c r="Q67" i="42"/>
  <c r="P67" i="42"/>
  <c r="N67" i="42"/>
  <c r="M67" i="42"/>
  <c r="K67" i="42"/>
  <c r="J67" i="42"/>
  <c r="BD66" i="42"/>
  <c r="AW66" i="42"/>
  <c r="AZ66" i="42" s="1"/>
  <c r="AC66" i="42"/>
  <c r="AB66" i="42"/>
  <c r="Z66" i="42"/>
  <c r="Y66" i="42"/>
  <c r="W66" i="42"/>
  <c r="V66" i="42"/>
  <c r="T66" i="42"/>
  <c r="S66" i="42"/>
  <c r="Q66" i="42"/>
  <c r="P66" i="42"/>
  <c r="N66" i="42"/>
  <c r="M66" i="42"/>
  <c r="K66" i="42"/>
  <c r="J66" i="42"/>
  <c r="BD65" i="42"/>
  <c r="AW65" i="42"/>
  <c r="AX65" i="42" s="1"/>
  <c r="AC65" i="42"/>
  <c r="AB65" i="42"/>
  <c r="Z65" i="42"/>
  <c r="Y65" i="42"/>
  <c r="W65" i="42"/>
  <c r="V65" i="42"/>
  <c r="T65" i="42"/>
  <c r="S65" i="42"/>
  <c r="Q65" i="42"/>
  <c r="P65" i="42"/>
  <c r="N65" i="42"/>
  <c r="M65" i="42"/>
  <c r="K65" i="42"/>
  <c r="J65" i="42"/>
  <c r="BD64" i="42"/>
  <c r="AW64" i="42"/>
  <c r="AC64" i="42"/>
  <c r="AB64" i="42"/>
  <c r="Z64" i="42"/>
  <c r="Y64" i="42"/>
  <c r="W64" i="42"/>
  <c r="V64" i="42"/>
  <c r="T64" i="42"/>
  <c r="S64" i="42"/>
  <c r="Q64" i="42"/>
  <c r="P64" i="42"/>
  <c r="N64" i="42"/>
  <c r="M64" i="42"/>
  <c r="K64" i="42"/>
  <c r="J64" i="42"/>
  <c r="BD63" i="42"/>
  <c r="AW63" i="42"/>
  <c r="AY63" i="42" s="1"/>
  <c r="AC63" i="42"/>
  <c r="AB63" i="42"/>
  <c r="Z63" i="42"/>
  <c r="Y63" i="42"/>
  <c r="W63" i="42"/>
  <c r="V63" i="42"/>
  <c r="T63" i="42"/>
  <c r="S63" i="42"/>
  <c r="Q63" i="42"/>
  <c r="P63" i="42"/>
  <c r="N63" i="42"/>
  <c r="M63" i="42"/>
  <c r="K63" i="42"/>
  <c r="J63" i="42"/>
  <c r="BD62" i="42"/>
  <c r="AW62" i="42"/>
  <c r="AZ62" i="42" s="1"/>
  <c r="AC62" i="42"/>
  <c r="AB62" i="42"/>
  <c r="Z62" i="42"/>
  <c r="Y62" i="42"/>
  <c r="W62" i="42"/>
  <c r="V62" i="42"/>
  <c r="T62" i="42"/>
  <c r="S62" i="42"/>
  <c r="Q62" i="42"/>
  <c r="P62" i="42"/>
  <c r="N62" i="42"/>
  <c r="M62" i="42"/>
  <c r="K62" i="42"/>
  <c r="J62" i="42"/>
  <c r="BD61" i="42"/>
  <c r="AW61" i="42"/>
  <c r="AC61" i="42"/>
  <c r="AB61" i="42"/>
  <c r="Z61" i="42"/>
  <c r="Y61" i="42"/>
  <c r="W61" i="42"/>
  <c r="V61" i="42"/>
  <c r="T61" i="42"/>
  <c r="S61" i="42"/>
  <c r="Q61" i="42"/>
  <c r="P61" i="42"/>
  <c r="N61" i="42"/>
  <c r="M61" i="42"/>
  <c r="K61" i="42"/>
  <c r="J61" i="42"/>
  <c r="BD60" i="42"/>
  <c r="AW60" i="42"/>
  <c r="AC60" i="42"/>
  <c r="AB60" i="42"/>
  <c r="Z60" i="42"/>
  <c r="Y60" i="42"/>
  <c r="W60" i="42"/>
  <c r="V60" i="42"/>
  <c r="T60" i="42"/>
  <c r="S60" i="42"/>
  <c r="Q60" i="42"/>
  <c r="P60" i="42"/>
  <c r="N60" i="42"/>
  <c r="M60" i="42"/>
  <c r="K60" i="42"/>
  <c r="J60" i="42"/>
  <c r="BD59" i="42"/>
  <c r="AW59" i="42"/>
  <c r="AY59" i="42" s="1"/>
  <c r="AC59" i="42"/>
  <c r="AB59" i="42"/>
  <c r="Z59" i="42"/>
  <c r="Y59" i="42"/>
  <c r="W59" i="42"/>
  <c r="V59" i="42"/>
  <c r="T59" i="42"/>
  <c r="S59" i="42"/>
  <c r="Q59" i="42"/>
  <c r="P59" i="42"/>
  <c r="N59" i="42"/>
  <c r="M59" i="42"/>
  <c r="K59" i="42"/>
  <c r="J59" i="42"/>
  <c r="BD58" i="42"/>
  <c r="AW58" i="42"/>
  <c r="AZ58" i="42" s="1"/>
  <c r="AC58" i="42"/>
  <c r="AB58" i="42"/>
  <c r="Z58" i="42"/>
  <c r="Y58" i="42"/>
  <c r="W58" i="42"/>
  <c r="V58" i="42"/>
  <c r="T58" i="42"/>
  <c r="S58" i="42"/>
  <c r="Q58" i="42"/>
  <c r="P58" i="42"/>
  <c r="N58" i="42"/>
  <c r="M58" i="42"/>
  <c r="K58" i="42"/>
  <c r="J58" i="42"/>
  <c r="BD57" i="42"/>
  <c r="AW57" i="42"/>
  <c r="AY57" i="42" s="1"/>
  <c r="AC57" i="42"/>
  <c r="AB57" i="42"/>
  <c r="Z57" i="42"/>
  <c r="Y57" i="42"/>
  <c r="W57" i="42"/>
  <c r="V57" i="42"/>
  <c r="T57" i="42"/>
  <c r="S57" i="42"/>
  <c r="Q57" i="42"/>
  <c r="P57" i="42"/>
  <c r="N57" i="42"/>
  <c r="M57" i="42"/>
  <c r="K57" i="42"/>
  <c r="J57" i="42"/>
  <c r="BD56" i="42"/>
  <c r="AW56" i="42"/>
  <c r="AC56" i="42"/>
  <c r="AB56" i="42"/>
  <c r="Z56" i="42"/>
  <c r="Y56" i="42"/>
  <c r="W56" i="42"/>
  <c r="V56" i="42"/>
  <c r="T56" i="42"/>
  <c r="S56" i="42"/>
  <c r="Q56" i="42"/>
  <c r="P56" i="42"/>
  <c r="N56" i="42"/>
  <c r="M56" i="42"/>
  <c r="K56" i="42"/>
  <c r="J56" i="42"/>
  <c r="BD55" i="42"/>
  <c r="AW55" i="42"/>
  <c r="AX55" i="42" s="1"/>
  <c r="AC55" i="42"/>
  <c r="AB55" i="42"/>
  <c r="Z55" i="42"/>
  <c r="Y55" i="42"/>
  <c r="W55" i="42"/>
  <c r="V55" i="42"/>
  <c r="T55" i="42"/>
  <c r="S55" i="42"/>
  <c r="Q55" i="42"/>
  <c r="P55" i="42"/>
  <c r="N55" i="42"/>
  <c r="M55" i="42"/>
  <c r="K55" i="42"/>
  <c r="J55" i="42"/>
  <c r="BD54" i="42"/>
  <c r="AW54" i="42"/>
  <c r="AZ54" i="42" s="1"/>
  <c r="AC54" i="42"/>
  <c r="AB54" i="42"/>
  <c r="Z54" i="42"/>
  <c r="Y54" i="42"/>
  <c r="W54" i="42"/>
  <c r="V54" i="42"/>
  <c r="T54" i="42"/>
  <c r="S54" i="42"/>
  <c r="Q54" i="42"/>
  <c r="P54" i="42"/>
  <c r="N54" i="42"/>
  <c r="M54" i="42"/>
  <c r="K54" i="42"/>
  <c r="J54" i="42"/>
  <c r="BD53" i="42"/>
  <c r="AW53" i="42"/>
  <c r="AY53" i="42" s="1"/>
  <c r="AC53" i="42"/>
  <c r="AB53" i="42"/>
  <c r="Z53" i="42"/>
  <c r="Y53" i="42"/>
  <c r="W53" i="42"/>
  <c r="V53" i="42"/>
  <c r="T53" i="42"/>
  <c r="S53" i="42"/>
  <c r="Q53" i="42"/>
  <c r="P53" i="42"/>
  <c r="N53" i="42"/>
  <c r="M53" i="42"/>
  <c r="K53" i="42"/>
  <c r="J53" i="42"/>
  <c r="BD52" i="42"/>
  <c r="AW52" i="42"/>
  <c r="AC52" i="42"/>
  <c r="AB52" i="42"/>
  <c r="Z52" i="42"/>
  <c r="Y52" i="42"/>
  <c r="W52" i="42"/>
  <c r="V52" i="42"/>
  <c r="T52" i="42"/>
  <c r="S52" i="42"/>
  <c r="Q52" i="42"/>
  <c r="P52" i="42"/>
  <c r="N52" i="42"/>
  <c r="M52" i="42"/>
  <c r="K52" i="42"/>
  <c r="J52" i="42"/>
  <c r="BD51" i="42"/>
  <c r="AW51" i="42"/>
  <c r="AX51" i="42" s="1"/>
  <c r="AC51" i="42"/>
  <c r="AB51" i="42"/>
  <c r="Z51" i="42"/>
  <c r="Y51" i="42"/>
  <c r="W51" i="42"/>
  <c r="V51" i="42"/>
  <c r="T51" i="42"/>
  <c r="S51" i="42"/>
  <c r="Q51" i="42"/>
  <c r="P51" i="42"/>
  <c r="N51" i="42"/>
  <c r="M51" i="42"/>
  <c r="K51" i="42"/>
  <c r="J51" i="42"/>
  <c r="BD50" i="42"/>
  <c r="AW50" i="42"/>
  <c r="AZ50" i="42" s="1"/>
  <c r="AC50" i="42"/>
  <c r="AB50" i="42"/>
  <c r="Z50" i="42"/>
  <c r="Y50" i="42"/>
  <c r="W50" i="42"/>
  <c r="V50" i="42"/>
  <c r="T50" i="42"/>
  <c r="S50" i="42"/>
  <c r="Q50" i="42"/>
  <c r="P50" i="42"/>
  <c r="N50" i="42"/>
  <c r="M50" i="42"/>
  <c r="K50" i="42"/>
  <c r="J50" i="42"/>
  <c r="BD49" i="42"/>
  <c r="AW49" i="42"/>
  <c r="AY49" i="42" s="1"/>
  <c r="AC49" i="42"/>
  <c r="AB49" i="42"/>
  <c r="Z49" i="42"/>
  <c r="Y49" i="42"/>
  <c r="W49" i="42"/>
  <c r="V49" i="42"/>
  <c r="T49" i="42"/>
  <c r="S49" i="42"/>
  <c r="Q49" i="42"/>
  <c r="P49" i="42"/>
  <c r="N49" i="42"/>
  <c r="M49" i="42"/>
  <c r="K49" i="42"/>
  <c r="J49" i="42"/>
  <c r="BD48" i="42"/>
  <c r="AW48" i="42"/>
  <c r="AC48" i="42"/>
  <c r="AB48" i="42"/>
  <c r="Z48" i="42"/>
  <c r="Y48" i="42"/>
  <c r="W48" i="42"/>
  <c r="V48" i="42"/>
  <c r="T48" i="42"/>
  <c r="S48" i="42"/>
  <c r="Q48" i="42"/>
  <c r="P48" i="42"/>
  <c r="N48" i="42"/>
  <c r="M48" i="42"/>
  <c r="K48" i="42"/>
  <c r="J48" i="42"/>
  <c r="BD47" i="42"/>
  <c r="AW47" i="42"/>
  <c r="AX47" i="42" s="1"/>
  <c r="AC47" i="42"/>
  <c r="AB47" i="42"/>
  <c r="Z47" i="42"/>
  <c r="Y47" i="42"/>
  <c r="W47" i="42"/>
  <c r="V47" i="42"/>
  <c r="T47" i="42"/>
  <c r="S47" i="42"/>
  <c r="Q47" i="42"/>
  <c r="P47" i="42"/>
  <c r="N47" i="42"/>
  <c r="M47" i="42"/>
  <c r="K47" i="42"/>
  <c r="J47" i="42"/>
  <c r="BD46" i="42"/>
  <c r="AW46" i="42"/>
  <c r="AZ46" i="42" s="1"/>
  <c r="AC46" i="42"/>
  <c r="AB46" i="42"/>
  <c r="Z46" i="42"/>
  <c r="Y46" i="42"/>
  <c r="W46" i="42"/>
  <c r="V46" i="42"/>
  <c r="T46" i="42"/>
  <c r="S46" i="42"/>
  <c r="Q46" i="42"/>
  <c r="P46" i="42"/>
  <c r="N46" i="42"/>
  <c r="M46" i="42"/>
  <c r="K46" i="42"/>
  <c r="J46" i="42"/>
  <c r="BD45" i="42"/>
  <c r="AW45" i="42"/>
  <c r="AY45" i="42" s="1"/>
  <c r="AC45" i="42"/>
  <c r="AB45" i="42"/>
  <c r="Z45" i="42"/>
  <c r="Y45" i="42"/>
  <c r="W45" i="42"/>
  <c r="V45" i="42"/>
  <c r="T45" i="42"/>
  <c r="S45" i="42"/>
  <c r="Q45" i="42"/>
  <c r="P45" i="42"/>
  <c r="N45" i="42"/>
  <c r="M45" i="42"/>
  <c r="K45" i="42"/>
  <c r="J45" i="42"/>
  <c r="BD44" i="42"/>
  <c r="AW44" i="42"/>
  <c r="AC44" i="42"/>
  <c r="AB44" i="42"/>
  <c r="Z44" i="42"/>
  <c r="Y44" i="42"/>
  <c r="W44" i="42"/>
  <c r="V44" i="42"/>
  <c r="T44" i="42"/>
  <c r="S44" i="42"/>
  <c r="Q44" i="42"/>
  <c r="P44" i="42"/>
  <c r="N44" i="42"/>
  <c r="M44" i="42"/>
  <c r="K44" i="42"/>
  <c r="J44" i="42"/>
  <c r="BD43" i="42"/>
  <c r="AW43" i="42"/>
  <c r="AX43" i="42" s="1"/>
  <c r="AC43" i="42"/>
  <c r="AB43" i="42"/>
  <c r="Z43" i="42"/>
  <c r="Y43" i="42"/>
  <c r="W43" i="42"/>
  <c r="V43" i="42"/>
  <c r="T43" i="42"/>
  <c r="S43" i="42"/>
  <c r="Q43" i="42"/>
  <c r="P43" i="42"/>
  <c r="N43" i="42"/>
  <c r="M43" i="42"/>
  <c r="K43" i="42"/>
  <c r="J43" i="42"/>
  <c r="BD42" i="42"/>
  <c r="AW42" i="42"/>
  <c r="AZ42" i="42" s="1"/>
  <c r="AC42" i="42"/>
  <c r="AB42" i="42"/>
  <c r="Z42" i="42"/>
  <c r="Y42" i="42"/>
  <c r="W42" i="42"/>
  <c r="V42" i="42"/>
  <c r="T42" i="42"/>
  <c r="S42" i="42"/>
  <c r="Q42" i="42"/>
  <c r="P42" i="42"/>
  <c r="N42" i="42"/>
  <c r="M42" i="42"/>
  <c r="K42" i="42"/>
  <c r="J42" i="42"/>
  <c r="BD41" i="42"/>
  <c r="AW41" i="42"/>
  <c r="AY41" i="42" s="1"/>
  <c r="AC41" i="42"/>
  <c r="AB41" i="42"/>
  <c r="Z41" i="42"/>
  <c r="Y41" i="42"/>
  <c r="W41" i="42"/>
  <c r="V41" i="42"/>
  <c r="T41" i="42"/>
  <c r="S41" i="42"/>
  <c r="Q41" i="42"/>
  <c r="P41" i="42"/>
  <c r="N41" i="42"/>
  <c r="M41" i="42"/>
  <c r="K41" i="42"/>
  <c r="J41" i="42"/>
  <c r="BD40" i="42"/>
  <c r="AW40" i="42"/>
  <c r="AC40" i="42"/>
  <c r="AB40" i="42"/>
  <c r="Z40" i="42"/>
  <c r="Y40" i="42"/>
  <c r="W40" i="42"/>
  <c r="V40" i="42"/>
  <c r="T40" i="42"/>
  <c r="S40" i="42"/>
  <c r="Q40" i="42"/>
  <c r="P40" i="42"/>
  <c r="N40" i="42"/>
  <c r="M40" i="42"/>
  <c r="K40" i="42"/>
  <c r="J40" i="42"/>
  <c r="BD39" i="42"/>
  <c r="AW39" i="42"/>
  <c r="AX39" i="42" s="1"/>
  <c r="AC39" i="42"/>
  <c r="AB39" i="42"/>
  <c r="Z39" i="42"/>
  <c r="Y39" i="42"/>
  <c r="W39" i="42"/>
  <c r="V39" i="42"/>
  <c r="T39" i="42"/>
  <c r="S39" i="42"/>
  <c r="Q39" i="42"/>
  <c r="P39" i="42"/>
  <c r="N39" i="42"/>
  <c r="M39" i="42"/>
  <c r="K39" i="42"/>
  <c r="J39" i="42"/>
  <c r="BD38" i="42"/>
  <c r="AW38" i="42"/>
  <c r="AZ38" i="42" s="1"/>
  <c r="AC38" i="42"/>
  <c r="AB38" i="42"/>
  <c r="Z38" i="42"/>
  <c r="Y38" i="42"/>
  <c r="W38" i="42"/>
  <c r="V38" i="42"/>
  <c r="T38" i="42"/>
  <c r="S38" i="42"/>
  <c r="Q38" i="42"/>
  <c r="P38" i="42"/>
  <c r="N38" i="42"/>
  <c r="M38" i="42"/>
  <c r="K38" i="42"/>
  <c r="J38" i="42"/>
  <c r="BD37" i="42"/>
  <c r="AW37" i="42"/>
  <c r="AY37" i="42" s="1"/>
  <c r="AC37" i="42"/>
  <c r="AB37" i="42"/>
  <c r="Z37" i="42"/>
  <c r="Y37" i="42"/>
  <c r="W37" i="42"/>
  <c r="V37" i="42"/>
  <c r="T37" i="42"/>
  <c r="S37" i="42"/>
  <c r="Q37" i="42"/>
  <c r="P37" i="42"/>
  <c r="N37" i="42"/>
  <c r="M37" i="42"/>
  <c r="K37" i="42"/>
  <c r="J37" i="42"/>
  <c r="BD36" i="42"/>
  <c r="AW36" i="42"/>
  <c r="AC36" i="42"/>
  <c r="AB36" i="42"/>
  <c r="Z36" i="42"/>
  <c r="Y36" i="42"/>
  <c r="W36" i="42"/>
  <c r="V36" i="42"/>
  <c r="T36" i="42"/>
  <c r="S36" i="42"/>
  <c r="Q36" i="42"/>
  <c r="P36" i="42"/>
  <c r="N36" i="42"/>
  <c r="M36" i="42"/>
  <c r="K36" i="42"/>
  <c r="J36" i="42"/>
  <c r="BD35" i="42"/>
  <c r="AW35" i="42"/>
  <c r="AX35" i="42" s="1"/>
  <c r="AC35" i="42"/>
  <c r="AB35" i="42"/>
  <c r="Z35" i="42"/>
  <c r="Y35" i="42"/>
  <c r="W35" i="42"/>
  <c r="V35" i="42"/>
  <c r="T35" i="42"/>
  <c r="S35" i="42"/>
  <c r="Q35" i="42"/>
  <c r="P35" i="42"/>
  <c r="N35" i="42"/>
  <c r="M35" i="42"/>
  <c r="K35" i="42"/>
  <c r="J35" i="42"/>
  <c r="BD34" i="42"/>
  <c r="AW34" i="42"/>
  <c r="AZ34" i="42" s="1"/>
  <c r="AC34" i="42"/>
  <c r="AB34" i="42"/>
  <c r="Z34" i="42"/>
  <c r="Y34" i="42"/>
  <c r="W34" i="42"/>
  <c r="V34" i="42"/>
  <c r="T34" i="42"/>
  <c r="S34" i="42"/>
  <c r="Q34" i="42"/>
  <c r="P34" i="42"/>
  <c r="N34" i="42"/>
  <c r="M34" i="42"/>
  <c r="K34" i="42"/>
  <c r="J34" i="42"/>
  <c r="BD33" i="42"/>
  <c r="AW33" i="42"/>
  <c r="AY33" i="42" s="1"/>
  <c r="AC33" i="42"/>
  <c r="AB33" i="42"/>
  <c r="Z33" i="42"/>
  <c r="Y33" i="42"/>
  <c r="W33" i="42"/>
  <c r="V33" i="42"/>
  <c r="T33" i="42"/>
  <c r="S33" i="42"/>
  <c r="Q33" i="42"/>
  <c r="P33" i="42"/>
  <c r="N33" i="42"/>
  <c r="M33" i="42"/>
  <c r="K33" i="42"/>
  <c r="J33" i="42"/>
  <c r="BD32" i="42"/>
  <c r="AW32" i="42"/>
  <c r="AC32" i="42"/>
  <c r="AB32" i="42"/>
  <c r="Z32" i="42"/>
  <c r="Y32" i="42"/>
  <c r="W32" i="42"/>
  <c r="V32" i="42"/>
  <c r="T32" i="42"/>
  <c r="S32" i="42"/>
  <c r="Q32" i="42"/>
  <c r="P32" i="42"/>
  <c r="N32" i="42"/>
  <c r="M32" i="42"/>
  <c r="K32" i="42"/>
  <c r="J32" i="42"/>
  <c r="BD31" i="42"/>
  <c r="AW31" i="42"/>
  <c r="AC31" i="42"/>
  <c r="AB31" i="42"/>
  <c r="Z31" i="42"/>
  <c r="Y31" i="42"/>
  <c r="W31" i="42"/>
  <c r="V31" i="42"/>
  <c r="T31" i="42"/>
  <c r="S31" i="42"/>
  <c r="Q31" i="42"/>
  <c r="P31" i="42"/>
  <c r="N31" i="42"/>
  <c r="M31" i="42"/>
  <c r="K31" i="42"/>
  <c r="J31" i="42"/>
  <c r="BD30" i="42"/>
  <c r="AW30" i="42"/>
  <c r="AZ30" i="42" s="1"/>
  <c r="AC30" i="42"/>
  <c r="AB30" i="42"/>
  <c r="Z30" i="42"/>
  <c r="Y30" i="42"/>
  <c r="W30" i="42"/>
  <c r="V30" i="42"/>
  <c r="T30" i="42"/>
  <c r="S30" i="42"/>
  <c r="Q30" i="42"/>
  <c r="P30" i="42"/>
  <c r="N30" i="42"/>
  <c r="M30" i="42"/>
  <c r="K30" i="42"/>
  <c r="J30" i="42"/>
  <c r="BD29" i="42"/>
  <c r="AW29" i="42"/>
  <c r="AY29" i="42" s="1"/>
  <c r="AC29" i="42"/>
  <c r="AB29" i="42"/>
  <c r="Z29" i="42"/>
  <c r="Y29" i="42"/>
  <c r="W29" i="42"/>
  <c r="V29" i="42"/>
  <c r="T29" i="42"/>
  <c r="S29" i="42"/>
  <c r="Q29" i="42"/>
  <c r="P29" i="42"/>
  <c r="N29" i="42"/>
  <c r="M29" i="42"/>
  <c r="K29" i="42"/>
  <c r="J29" i="42"/>
  <c r="BD28" i="42"/>
  <c r="AW28" i="42"/>
  <c r="AC28" i="42"/>
  <c r="AB28" i="42"/>
  <c r="Z28" i="42"/>
  <c r="Y28" i="42"/>
  <c r="W28" i="42"/>
  <c r="V28" i="42"/>
  <c r="T28" i="42"/>
  <c r="S28" i="42"/>
  <c r="Q28" i="42"/>
  <c r="P28" i="42"/>
  <c r="N28" i="42"/>
  <c r="M28" i="42"/>
  <c r="K28" i="42"/>
  <c r="J28" i="42"/>
  <c r="BD27" i="42"/>
  <c r="AW27" i="42"/>
  <c r="AX27" i="42" s="1"/>
  <c r="AC27" i="42"/>
  <c r="AB27" i="42"/>
  <c r="Z27" i="42"/>
  <c r="Y27" i="42"/>
  <c r="W27" i="42"/>
  <c r="V27" i="42"/>
  <c r="T27" i="42"/>
  <c r="S27" i="42"/>
  <c r="Q27" i="42"/>
  <c r="P27" i="42"/>
  <c r="N27" i="42"/>
  <c r="M27" i="42"/>
  <c r="K27" i="42"/>
  <c r="J27" i="42"/>
  <c r="BD26" i="42"/>
  <c r="AW26" i="42"/>
  <c r="AZ26" i="42" s="1"/>
  <c r="AC26" i="42"/>
  <c r="AB26" i="42"/>
  <c r="Z26" i="42"/>
  <c r="Y26" i="42"/>
  <c r="W26" i="42"/>
  <c r="V26" i="42"/>
  <c r="T26" i="42"/>
  <c r="S26" i="42"/>
  <c r="Q26" i="42"/>
  <c r="P26" i="42"/>
  <c r="N26" i="42"/>
  <c r="M26" i="42"/>
  <c r="K26" i="42"/>
  <c r="J26" i="42"/>
  <c r="BD25" i="42"/>
  <c r="AW25" i="42"/>
  <c r="AY25" i="42" s="1"/>
  <c r="AC25" i="42"/>
  <c r="AB25" i="42"/>
  <c r="Z25" i="42"/>
  <c r="Y25" i="42"/>
  <c r="W25" i="42"/>
  <c r="V25" i="42"/>
  <c r="T25" i="42"/>
  <c r="S25" i="42"/>
  <c r="Q25" i="42"/>
  <c r="P25" i="42"/>
  <c r="N25" i="42"/>
  <c r="M25" i="42"/>
  <c r="K25" i="42"/>
  <c r="J25" i="42"/>
  <c r="BD24" i="42"/>
  <c r="AW24" i="42"/>
  <c r="AC24" i="42"/>
  <c r="AB24" i="42"/>
  <c r="Z24" i="42"/>
  <c r="Y24" i="42"/>
  <c r="W24" i="42"/>
  <c r="V24" i="42"/>
  <c r="T24" i="42"/>
  <c r="S24" i="42"/>
  <c r="Q24" i="42"/>
  <c r="P24" i="42"/>
  <c r="N24" i="42"/>
  <c r="M24" i="42"/>
  <c r="K24" i="42"/>
  <c r="J24" i="42"/>
  <c r="BD23" i="42"/>
  <c r="AW23" i="42"/>
  <c r="AX23" i="42" s="1"/>
  <c r="AC23" i="42"/>
  <c r="AB23" i="42"/>
  <c r="Z23" i="42"/>
  <c r="Y23" i="42"/>
  <c r="W23" i="42"/>
  <c r="V23" i="42"/>
  <c r="T23" i="42"/>
  <c r="S23" i="42"/>
  <c r="Q23" i="42"/>
  <c r="P23" i="42"/>
  <c r="N23" i="42"/>
  <c r="M23" i="42"/>
  <c r="K23" i="42"/>
  <c r="J23" i="42"/>
  <c r="BD22" i="42"/>
  <c r="AW22" i="42"/>
  <c r="AZ22" i="42" s="1"/>
  <c r="AC22" i="42"/>
  <c r="AB22" i="42"/>
  <c r="Z22" i="42"/>
  <c r="Y22" i="42"/>
  <c r="W22" i="42"/>
  <c r="V22" i="42"/>
  <c r="T22" i="42"/>
  <c r="S22" i="42"/>
  <c r="Q22" i="42"/>
  <c r="P22" i="42"/>
  <c r="N22" i="42"/>
  <c r="M22" i="42"/>
  <c r="K22" i="42"/>
  <c r="J22" i="42"/>
  <c r="BD21" i="42"/>
  <c r="AW21" i="42"/>
  <c r="AY21" i="42" s="1"/>
  <c r="AC21" i="42"/>
  <c r="AB21" i="42"/>
  <c r="Z21" i="42"/>
  <c r="Y21" i="42"/>
  <c r="W21" i="42"/>
  <c r="V21" i="42"/>
  <c r="T21" i="42"/>
  <c r="S21" i="42"/>
  <c r="Q21" i="42"/>
  <c r="P21" i="42"/>
  <c r="N21" i="42"/>
  <c r="M21" i="42"/>
  <c r="K21" i="42"/>
  <c r="J21" i="42"/>
  <c r="BD20" i="42"/>
  <c r="AW20" i="42"/>
  <c r="AC20" i="42"/>
  <c r="AB20" i="42"/>
  <c r="Z20" i="42"/>
  <c r="Y20" i="42"/>
  <c r="W20" i="42"/>
  <c r="V20" i="42"/>
  <c r="T20" i="42"/>
  <c r="S20" i="42"/>
  <c r="Q20" i="42"/>
  <c r="P20" i="42"/>
  <c r="N20" i="42"/>
  <c r="M20" i="42"/>
  <c r="K20" i="42"/>
  <c r="J20" i="42"/>
  <c r="BD19" i="42"/>
  <c r="AW19" i="42"/>
  <c r="AX19" i="42" s="1"/>
  <c r="AC19" i="42"/>
  <c r="AB19" i="42"/>
  <c r="Z19" i="42"/>
  <c r="Y19" i="42"/>
  <c r="W19" i="42"/>
  <c r="V19" i="42"/>
  <c r="T19" i="42"/>
  <c r="S19" i="42"/>
  <c r="Q19" i="42"/>
  <c r="P19" i="42"/>
  <c r="N19" i="42"/>
  <c r="M19" i="42"/>
  <c r="K19" i="42"/>
  <c r="J19" i="42"/>
  <c r="BD18" i="42"/>
  <c r="AW18" i="42"/>
  <c r="AZ18" i="42" s="1"/>
  <c r="AC18" i="42"/>
  <c r="AB18" i="42"/>
  <c r="Z18" i="42"/>
  <c r="Y18" i="42"/>
  <c r="W18" i="42"/>
  <c r="V18" i="42"/>
  <c r="T18" i="42"/>
  <c r="S18" i="42"/>
  <c r="Q18" i="42"/>
  <c r="P18" i="42"/>
  <c r="N18" i="42"/>
  <c r="M18" i="42"/>
  <c r="K18" i="42"/>
  <c r="J18" i="42"/>
  <c r="BD17" i="42"/>
  <c r="AW17" i="42"/>
  <c r="AY17" i="42" s="1"/>
  <c r="AC17" i="42"/>
  <c r="AB17" i="42"/>
  <c r="Z17" i="42"/>
  <c r="Y17" i="42"/>
  <c r="W17" i="42"/>
  <c r="V17" i="42"/>
  <c r="T17" i="42"/>
  <c r="S17" i="42"/>
  <c r="Q17" i="42"/>
  <c r="P17" i="42"/>
  <c r="N17" i="42"/>
  <c r="M17" i="42"/>
  <c r="K17" i="42"/>
  <c r="J17" i="42"/>
  <c r="BD16" i="42"/>
  <c r="AW16" i="42"/>
  <c r="AC16" i="42"/>
  <c r="AB16" i="42"/>
  <c r="Z16" i="42"/>
  <c r="Y16" i="42"/>
  <c r="W16" i="42"/>
  <c r="V16" i="42"/>
  <c r="T16" i="42"/>
  <c r="S16" i="42"/>
  <c r="Q16" i="42"/>
  <c r="P16" i="42"/>
  <c r="N16" i="42"/>
  <c r="M16" i="42"/>
  <c r="K16" i="42"/>
  <c r="J16" i="42"/>
  <c r="BD15" i="42"/>
  <c r="AW15" i="42"/>
  <c r="AY15" i="42" s="1"/>
  <c r="AC15" i="42"/>
  <c r="AB15" i="42"/>
  <c r="Z15" i="42"/>
  <c r="Y15" i="42"/>
  <c r="W15" i="42"/>
  <c r="V15" i="42"/>
  <c r="T15" i="42"/>
  <c r="S15" i="42"/>
  <c r="Q15" i="42"/>
  <c r="P15" i="42"/>
  <c r="N15" i="42"/>
  <c r="M15" i="42"/>
  <c r="K15" i="42"/>
  <c r="J15" i="42"/>
  <c r="BD14" i="42"/>
  <c r="AW14" i="42"/>
  <c r="AZ14" i="42" s="1"/>
  <c r="AC14" i="42"/>
  <c r="AB14" i="42"/>
  <c r="Z14" i="42"/>
  <c r="Y14" i="42"/>
  <c r="W14" i="42"/>
  <c r="V14" i="42"/>
  <c r="T14" i="42"/>
  <c r="S14" i="42"/>
  <c r="Q14" i="42"/>
  <c r="P14" i="42"/>
  <c r="N14" i="42"/>
  <c r="M14" i="42"/>
  <c r="K14" i="42"/>
  <c r="J14" i="42"/>
  <c r="BD13" i="42"/>
  <c r="AW13" i="42"/>
  <c r="AY13" i="42" s="1"/>
  <c r="AC13" i="42"/>
  <c r="AB13" i="42"/>
  <c r="Z13" i="42"/>
  <c r="Y13" i="42"/>
  <c r="W13" i="42"/>
  <c r="V13" i="42"/>
  <c r="T13" i="42"/>
  <c r="S13" i="42"/>
  <c r="Q13" i="42"/>
  <c r="P13" i="42"/>
  <c r="N13" i="42"/>
  <c r="M13" i="42"/>
  <c r="K13" i="42"/>
  <c r="J13" i="42"/>
  <c r="BD12" i="42"/>
  <c r="AW12" i="42"/>
  <c r="AZ12" i="42" s="1"/>
  <c r="BE12" i="42" s="1"/>
  <c r="BF12" i="42" s="1"/>
  <c r="AC12" i="42"/>
  <c r="AB12" i="42"/>
  <c r="Z12" i="42"/>
  <c r="Y12" i="42"/>
  <c r="W12" i="42"/>
  <c r="V12" i="42"/>
  <c r="T12" i="42"/>
  <c r="S12" i="42"/>
  <c r="Q12" i="42"/>
  <c r="P12" i="42"/>
  <c r="N12" i="42"/>
  <c r="M12" i="42"/>
  <c r="K12" i="42"/>
  <c r="J12" i="42"/>
  <c r="BD11" i="42"/>
  <c r="AW11" i="42"/>
  <c r="AY11" i="42" s="1"/>
  <c r="AC11" i="42"/>
  <c r="AB11" i="42"/>
  <c r="Z11" i="42"/>
  <c r="Y11" i="42"/>
  <c r="W11" i="42"/>
  <c r="V11" i="42"/>
  <c r="T11" i="42"/>
  <c r="S11" i="42"/>
  <c r="Q11" i="42"/>
  <c r="P11" i="42"/>
  <c r="N11" i="42"/>
  <c r="M11" i="42"/>
  <c r="K11" i="42"/>
  <c r="J11" i="42"/>
  <c r="BD10" i="42"/>
  <c r="AW10" i="42"/>
  <c r="AX10" i="42" s="1"/>
  <c r="AC10" i="42"/>
  <c r="AB10" i="42"/>
  <c r="Z10" i="42"/>
  <c r="Y10" i="42"/>
  <c r="W10" i="42"/>
  <c r="V10" i="42"/>
  <c r="T10" i="42"/>
  <c r="S10" i="42"/>
  <c r="Q10" i="42"/>
  <c r="P10" i="42"/>
  <c r="N10" i="42"/>
  <c r="M10" i="42"/>
  <c r="K10" i="42"/>
  <c r="J10" i="42"/>
  <c r="BD9" i="42"/>
  <c r="AW9" i="42"/>
  <c r="AY9" i="42" s="1"/>
  <c r="AC9" i="42"/>
  <c r="AB9" i="42"/>
  <c r="Z9" i="42"/>
  <c r="Y9" i="42"/>
  <c r="W9" i="42"/>
  <c r="V9" i="42"/>
  <c r="T9" i="42"/>
  <c r="S9" i="42"/>
  <c r="Q9" i="42"/>
  <c r="P9" i="42"/>
  <c r="N9" i="42"/>
  <c r="M9" i="42"/>
  <c r="K9" i="42"/>
  <c r="J9" i="42"/>
  <c r="BD8" i="42"/>
  <c r="AW8" i="42"/>
  <c r="AZ8" i="42" s="1"/>
  <c r="BE8" i="42" s="1"/>
  <c r="BH8" i="42" s="1"/>
  <c r="AC8" i="42"/>
  <c r="AB8" i="42"/>
  <c r="Z8" i="42"/>
  <c r="Y8" i="42"/>
  <c r="W8" i="42"/>
  <c r="V8" i="42"/>
  <c r="T8" i="42"/>
  <c r="S8" i="42"/>
  <c r="Q8" i="42"/>
  <c r="P8" i="42"/>
  <c r="N8" i="42"/>
  <c r="M8" i="42"/>
  <c r="K8" i="42"/>
  <c r="J8" i="42"/>
  <c r="BD7" i="42"/>
  <c r="AW7" i="42"/>
  <c r="AY7" i="42" s="1"/>
  <c r="AC7" i="42"/>
  <c r="AB7" i="42"/>
  <c r="Z7" i="42"/>
  <c r="Y7" i="42"/>
  <c r="W7" i="42"/>
  <c r="V7" i="42"/>
  <c r="T7" i="42"/>
  <c r="S7" i="42"/>
  <c r="Q7" i="42"/>
  <c r="P7" i="42"/>
  <c r="N7" i="42"/>
  <c r="M7" i="42"/>
  <c r="K7" i="42"/>
  <c r="J7" i="42"/>
  <c r="BD6" i="42"/>
  <c r="AW6" i="42"/>
  <c r="AX6" i="42" s="1"/>
  <c r="AC6" i="42"/>
  <c r="AB6" i="42"/>
  <c r="Z6" i="42"/>
  <c r="Y6" i="42"/>
  <c r="W6" i="42"/>
  <c r="V6" i="42"/>
  <c r="T6" i="42"/>
  <c r="S6" i="42"/>
  <c r="Q6" i="42"/>
  <c r="P6" i="42"/>
  <c r="N6" i="42"/>
  <c r="M6" i="42"/>
  <c r="K6" i="42"/>
  <c r="J6" i="42"/>
  <c r="BD5" i="42"/>
  <c r="AW5" i="42"/>
  <c r="AY5" i="42" s="1"/>
  <c r="AC5" i="42"/>
  <c r="AB5" i="42"/>
  <c r="Z5" i="42"/>
  <c r="Y5" i="42"/>
  <c r="W5" i="42"/>
  <c r="V5" i="42"/>
  <c r="T5" i="42"/>
  <c r="S5" i="42"/>
  <c r="Q5" i="42"/>
  <c r="P5" i="42"/>
  <c r="N5" i="42"/>
  <c r="M5" i="42"/>
  <c r="K5" i="42"/>
  <c r="J5" i="42"/>
  <c r="BD4" i="42"/>
  <c r="AX4" i="42"/>
  <c r="AC4" i="42"/>
  <c r="AB4" i="42"/>
  <c r="Z4" i="42"/>
  <c r="Y4" i="42"/>
  <c r="W4" i="42"/>
  <c r="V4" i="42"/>
  <c r="T4" i="42"/>
  <c r="S4" i="42"/>
  <c r="Q4" i="42"/>
  <c r="P4" i="42"/>
  <c r="N4" i="42"/>
  <c r="M4" i="42"/>
  <c r="K4" i="42"/>
  <c r="J4" i="42"/>
  <c r="F1" i="42"/>
  <c r="AY243" i="42" l="1"/>
  <c r="AX237" i="42"/>
  <c r="AX233" i="42"/>
  <c r="AX229" i="42"/>
  <c r="AZ213" i="42"/>
  <c r="BA213" i="42" s="1"/>
  <c r="BB213" i="42" s="1"/>
  <c r="AY177" i="42"/>
  <c r="AZ170" i="42"/>
  <c r="BA170" i="42" s="1"/>
  <c r="BB170" i="42" s="1"/>
  <c r="AY166" i="42"/>
  <c r="AZ160" i="42"/>
  <c r="BA160" i="42" s="1"/>
  <c r="BB160" i="42" s="1"/>
  <c r="AZ152" i="42"/>
  <c r="BA152" i="42" s="1"/>
  <c r="BB152" i="42" s="1"/>
  <c r="AY148" i="42"/>
  <c r="AX144" i="42"/>
  <c r="AX140" i="42"/>
  <c r="AX136" i="42"/>
  <c r="AX131" i="42"/>
  <c r="AY123" i="42"/>
  <c r="AZ203" i="42"/>
  <c r="BA203" i="42" s="1"/>
  <c r="BB203" i="42" s="1"/>
  <c r="AX243" i="42"/>
  <c r="AY223" i="42"/>
  <c r="AZ217" i="42"/>
  <c r="BA217" i="42" s="1"/>
  <c r="BB217" i="42" s="1"/>
  <c r="AX213" i="42"/>
  <c r="AX203" i="42"/>
  <c r="AY194" i="42"/>
  <c r="AZ184" i="42"/>
  <c r="BA184" i="42" s="1"/>
  <c r="BB184" i="42" s="1"/>
  <c r="AX176" i="42"/>
  <c r="AY169" i="42"/>
  <c r="AX166" i="42"/>
  <c r="AX160" i="42"/>
  <c r="AX152" i="42"/>
  <c r="AY145" i="42"/>
  <c r="AY141" i="42"/>
  <c r="AY137" i="42"/>
  <c r="AY135" i="42"/>
  <c r="AY128" i="42"/>
  <c r="AX123" i="42"/>
  <c r="AZ199" i="42"/>
  <c r="BA199" i="42" s="1"/>
  <c r="BB199" i="42" s="1"/>
  <c r="AX227" i="42"/>
  <c r="AX217" i="42"/>
  <c r="AY190" i="42"/>
  <c r="AZ131" i="42"/>
  <c r="AZ127" i="42"/>
  <c r="AY120" i="42"/>
  <c r="AX245" i="42"/>
  <c r="AX241" i="42"/>
  <c r="AZ237" i="42"/>
  <c r="BA237" i="42" s="1"/>
  <c r="BB237" i="42" s="1"/>
  <c r="AZ233" i="42"/>
  <c r="BA233" i="42" s="1"/>
  <c r="BB233" i="42" s="1"/>
  <c r="AZ229" i="42"/>
  <c r="BA229" i="42" s="1"/>
  <c r="BB229" i="42" s="1"/>
  <c r="AY226" i="42"/>
  <c r="AX221" i="42"/>
  <c r="AY214" i="42"/>
  <c r="AX199" i="42"/>
  <c r="AX188" i="42"/>
  <c r="AY161" i="42"/>
  <c r="AY155" i="42"/>
  <c r="AX149" i="42"/>
  <c r="AX127" i="42"/>
  <c r="AZ211" i="42"/>
  <c r="BA211" i="42" s="1"/>
  <c r="BB211" i="42" s="1"/>
  <c r="M32" i="45"/>
  <c r="M58" i="45"/>
  <c r="M36" i="45"/>
  <c r="Q36" i="45" s="1"/>
  <c r="M56" i="45"/>
  <c r="Q56" i="45" s="1"/>
  <c r="M22" i="45"/>
  <c r="M60" i="45"/>
  <c r="Q60" i="45" s="1"/>
  <c r="M67" i="45"/>
  <c r="Q67" i="45" s="1"/>
  <c r="M94" i="45"/>
  <c r="Q94" i="45" s="1"/>
  <c r="M80" i="45"/>
  <c r="M37" i="45"/>
  <c r="M69" i="45"/>
  <c r="Q69" i="45" s="1"/>
  <c r="M81" i="45"/>
  <c r="Q81" i="45" s="1"/>
  <c r="M48" i="45"/>
  <c r="M38" i="45"/>
  <c r="Q38" i="45" s="1"/>
  <c r="M102" i="45"/>
  <c r="Q102" i="45" s="1"/>
  <c r="M11" i="45"/>
  <c r="Q11" i="45" s="1"/>
  <c r="M51" i="45"/>
  <c r="M112" i="45"/>
  <c r="Q112" i="45" s="1"/>
  <c r="M17" i="45"/>
  <c r="Q17" i="45" s="1"/>
  <c r="M35" i="45"/>
  <c r="Q35" i="45" s="1"/>
  <c r="M39" i="45"/>
  <c r="M72" i="45"/>
  <c r="Q72" i="45" s="1"/>
  <c r="M50" i="45"/>
  <c r="Q50" i="45" s="1"/>
  <c r="M46" i="45"/>
  <c r="Q46" i="45" s="1"/>
  <c r="M108" i="45"/>
  <c r="M20" i="45"/>
  <c r="Q20" i="45" s="1"/>
  <c r="M70" i="45"/>
  <c r="Q70" i="45" s="1"/>
  <c r="M45" i="45"/>
  <c r="Q45" i="45" s="1"/>
  <c r="M21" i="45"/>
  <c r="M47" i="45"/>
  <c r="Q47" i="45" s="1"/>
  <c r="M101" i="45"/>
  <c r="Q101" i="45" s="1"/>
  <c r="M79" i="45"/>
  <c r="Q79" i="45" s="1"/>
  <c r="M5" i="45"/>
  <c r="M53" i="45"/>
  <c r="Q53" i="45" s="1"/>
  <c r="M31" i="45"/>
  <c r="Q31" i="45" s="1"/>
  <c r="M97" i="45"/>
  <c r="Q97" i="45" s="1"/>
  <c r="M8" i="45"/>
  <c r="M62" i="45"/>
  <c r="Q62" i="45" s="1"/>
  <c r="M99" i="45"/>
  <c r="Q99" i="45" s="1"/>
  <c r="M109" i="45"/>
  <c r="Q109" i="45" s="1"/>
  <c r="M110" i="45"/>
  <c r="M27" i="45"/>
  <c r="Q27" i="45" s="1"/>
  <c r="M103" i="45"/>
  <c r="Q103" i="45" s="1"/>
  <c r="M59" i="45"/>
  <c r="Q59" i="45" s="1"/>
  <c r="M66" i="45"/>
  <c r="M41" i="45"/>
  <c r="Q41" i="45" s="1"/>
  <c r="M98" i="45"/>
  <c r="Q98" i="45" s="1"/>
  <c r="M18" i="45"/>
  <c r="Q18" i="45" s="1"/>
  <c r="M49" i="45"/>
  <c r="M52" i="45"/>
  <c r="Q52" i="45" s="1"/>
  <c r="M68" i="45"/>
  <c r="Q68" i="45" s="1"/>
  <c r="M55" i="45"/>
  <c r="Q55" i="45" s="1"/>
  <c r="M25" i="45"/>
  <c r="M78" i="45"/>
  <c r="Q78" i="45" s="1"/>
  <c r="M10" i="45"/>
  <c r="Q10" i="45" s="1"/>
  <c r="M57" i="45"/>
  <c r="Q57" i="45" s="1"/>
  <c r="M26" i="45"/>
  <c r="M14" i="45"/>
  <c r="M104" i="45"/>
  <c r="Q104" i="45" s="1"/>
  <c r="M42" i="45"/>
  <c r="Q42" i="45" s="1"/>
  <c r="M95" i="45"/>
  <c r="M77" i="45"/>
  <c r="Q77" i="45" s="1"/>
  <c r="M9" i="45"/>
  <c r="Q9" i="45" s="1"/>
  <c r="M23" i="45"/>
  <c r="Q23" i="45" s="1"/>
  <c r="M111" i="45"/>
  <c r="M34" i="45"/>
  <c r="Q34" i="45" s="1"/>
  <c r="M61" i="45"/>
  <c r="Q61" i="45" s="1"/>
  <c r="M64" i="45"/>
  <c r="M93" i="45"/>
  <c r="M16" i="45"/>
  <c r="Q16" i="45" s="1"/>
  <c r="M76" i="45"/>
  <c r="Q76" i="45" s="1"/>
  <c r="M63" i="45"/>
  <c r="Q63" i="45" s="1"/>
  <c r="M84" i="45"/>
  <c r="M29" i="45"/>
  <c r="Q29" i="45" s="1"/>
  <c r="M13" i="45"/>
  <c r="Q13" i="45" s="1"/>
  <c r="M85" i="45"/>
  <c r="Q85" i="45" s="1"/>
  <c r="M12" i="45"/>
  <c r="M28" i="45"/>
  <c r="Q28" i="45" s="1"/>
  <c r="M74" i="45"/>
  <c r="Q74" i="45" s="1"/>
  <c r="M24" i="45"/>
  <c r="Q24" i="45" s="1"/>
  <c r="M65" i="45"/>
  <c r="M40" i="45"/>
  <c r="Q40" i="45" s="1"/>
  <c r="M19" i="45"/>
  <c r="Q19" i="45" s="1"/>
  <c r="M91" i="45"/>
  <c r="Q91" i="45" s="1"/>
  <c r="M54" i="45"/>
  <c r="M6" i="45"/>
  <c r="Q6" i="45" s="1"/>
  <c r="O57" i="45"/>
  <c r="Q84" i="45"/>
  <c r="AZ4" i="42"/>
  <c r="O105" i="45"/>
  <c r="P105" i="45" s="1"/>
  <c r="R105" i="45" s="1"/>
  <c r="O19" i="45"/>
  <c r="I15" i="38"/>
  <c r="O90" i="45"/>
  <c r="P90" i="45" s="1"/>
  <c r="R90" i="45" s="1"/>
  <c r="O26" i="45"/>
  <c r="O12" i="45"/>
  <c r="O22" i="44"/>
  <c r="O80" i="45"/>
  <c r="O100" i="45"/>
  <c r="P100" i="45" s="1"/>
  <c r="R100" i="45" s="1"/>
  <c r="O27" i="45"/>
  <c r="O54" i="45"/>
  <c r="O85" i="45"/>
  <c r="O53" i="45"/>
  <c r="O9" i="45"/>
  <c r="O89" i="45"/>
  <c r="P89" i="45" s="1"/>
  <c r="R89" i="45" s="1"/>
  <c r="O35" i="45"/>
  <c r="O60" i="45"/>
  <c r="O83" i="45"/>
  <c r="P83" i="45" s="1"/>
  <c r="R83" i="45" s="1"/>
  <c r="O38" i="45"/>
  <c r="O50" i="45"/>
  <c r="O49" i="45"/>
  <c r="O31" i="45"/>
  <c r="O73" i="45"/>
  <c r="P73" i="45" s="1"/>
  <c r="R73" i="45" s="1"/>
  <c r="O91" i="45"/>
  <c r="O107" i="45"/>
  <c r="P107" i="45" s="1"/>
  <c r="R107" i="45" s="1"/>
  <c r="O66" i="45"/>
  <c r="O106" i="45"/>
  <c r="P106" i="45" s="1"/>
  <c r="R106" i="45" s="1"/>
  <c r="O28" i="45"/>
  <c r="O110" i="45"/>
  <c r="O36" i="45"/>
  <c r="O25" i="45"/>
  <c r="O99" i="45"/>
  <c r="O23" i="45"/>
  <c r="O40" i="45"/>
  <c r="O75" i="45"/>
  <c r="P75" i="45" s="1"/>
  <c r="R75" i="45" s="1"/>
  <c r="O61" i="45"/>
  <c r="O82" i="45"/>
  <c r="P82" i="45" s="1"/>
  <c r="R82" i="45" s="1"/>
  <c r="O32" i="45"/>
  <c r="O34" i="45"/>
  <c r="O45" i="45"/>
  <c r="O78" i="45"/>
  <c r="O43" i="45"/>
  <c r="P43" i="45" s="1"/>
  <c r="R43" i="45" s="1"/>
  <c r="O79" i="45"/>
  <c r="O58" i="45"/>
  <c r="O42" i="45"/>
  <c r="O15" i="45"/>
  <c r="P15" i="45" s="1"/>
  <c r="R15" i="45" s="1"/>
  <c r="O44" i="45"/>
  <c r="P44" i="45" s="1"/>
  <c r="R44" i="45" s="1"/>
  <c r="O94" i="45"/>
  <c r="O112" i="45"/>
  <c r="O7" i="45"/>
  <c r="P7" i="45" s="1"/>
  <c r="R7" i="45" s="1"/>
  <c r="AZ101" i="42"/>
  <c r="AZ109" i="42"/>
  <c r="BA109" i="42" s="1"/>
  <c r="BB109" i="42" s="1"/>
  <c r="Q95" i="45"/>
  <c r="Q93" i="45"/>
  <c r="O175" i="44"/>
  <c r="O5" i="44"/>
  <c r="O211" i="44"/>
  <c r="O66" i="44"/>
  <c r="O237" i="44"/>
  <c r="O204" i="44"/>
  <c r="O6" i="44"/>
  <c r="O177" i="44"/>
  <c r="O50" i="44"/>
  <c r="O168" i="44"/>
  <c r="O210" i="44"/>
  <c r="O195" i="44"/>
  <c r="O108" i="44"/>
  <c r="O73" i="44"/>
  <c r="O214" i="44"/>
  <c r="O43" i="44"/>
  <c r="O31" i="44"/>
  <c r="O110" i="44"/>
  <c r="O125" i="44"/>
  <c r="O16" i="44"/>
  <c r="O209" i="44"/>
  <c r="O235" i="44"/>
  <c r="O116" i="44"/>
  <c r="O165" i="44"/>
  <c r="O117" i="44"/>
  <c r="O179" i="44"/>
  <c r="O144" i="44"/>
  <c r="O76" i="44"/>
  <c r="O163" i="44"/>
  <c r="O47" i="44"/>
  <c r="O103" i="44"/>
  <c r="O53" i="44"/>
  <c r="O193" i="44"/>
  <c r="O184" i="44"/>
  <c r="O200" i="44"/>
  <c r="O236" i="44"/>
  <c r="O207" i="44"/>
  <c r="O49" i="44"/>
  <c r="O225" i="44"/>
  <c r="O102" i="44"/>
  <c r="O14" i="44"/>
  <c r="O114" i="44"/>
  <c r="O153" i="44"/>
  <c r="O172" i="44"/>
  <c r="O147" i="44"/>
  <c r="O37" i="44"/>
  <c r="O88" i="44"/>
  <c r="O85" i="44"/>
  <c r="O45" i="44"/>
  <c r="O64" i="44"/>
  <c r="O139" i="44"/>
  <c r="O26" i="44"/>
  <c r="O192" i="44"/>
  <c r="O232" i="44"/>
  <c r="O208" i="44"/>
  <c r="O229" i="44"/>
  <c r="O199" i="44"/>
  <c r="O149" i="44"/>
  <c r="O68" i="44"/>
  <c r="O226" i="44"/>
  <c r="O8" i="44"/>
  <c r="O206" i="44"/>
  <c r="O238" i="44"/>
  <c r="O194" i="44"/>
  <c r="O39" i="44"/>
  <c r="O162" i="44"/>
  <c r="O93" i="44"/>
  <c r="O81" i="44"/>
  <c r="O82" i="44"/>
  <c r="O126" i="44"/>
  <c r="O100" i="44"/>
  <c r="O230" i="44"/>
  <c r="O18" i="44"/>
  <c r="AJ13" i="43"/>
  <c r="AJ24" i="43"/>
  <c r="AJ84" i="43"/>
  <c r="Q37" i="45"/>
  <c r="Q5" i="45"/>
  <c r="Q49" i="45"/>
  <c r="Q54" i="45"/>
  <c r="Q64" i="45"/>
  <c r="Q111" i="45"/>
  <c r="Q12" i="45"/>
  <c r="Q39" i="45"/>
  <c r="Q14" i="45"/>
  <c r="Q22" i="45"/>
  <c r="Q8" i="45"/>
  <c r="Q108" i="45"/>
  <c r="Q58" i="45"/>
  <c r="O69" i="45"/>
  <c r="O86" i="45"/>
  <c r="P86" i="45" s="1"/>
  <c r="R86" i="45" s="1"/>
  <c r="O111" i="45"/>
  <c r="O47" i="45"/>
  <c r="O76" i="45"/>
  <c r="O39" i="45"/>
  <c r="O104" i="45"/>
  <c r="O67" i="45"/>
  <c r="O52" i="45"/>
  <c r="O68" i="45"/>
  <c r="O88" i="45"/>
  <c r="P88" i="45" s="1"/>
  <c r="R88" i="45" s="1"/>
  <c r="Q51" i="45"/>
  <c r="O59" i="45"/>
  <c r="O63" i="45"/>
  <c r="O13" i="45"/>
  <c r="O102" i="45"/>
  <c r="O95" i="45"/>
  <c r="P95" i="45" s="1"/>
  <c r="R95" i="45" s="1"/>
  <c r="O11" i="45"/>
  <c r="O17" i="45"/>
  <c r="O71" i="45"/>
  <c r="P71" i="45" s="1"/>
  <c r="R71" i="45" s="1"/>
  <c r="O12" i="44"/>
  <c r="O221" i="44"/>
  <c r="O197" i="44"/>
  <c r="O201" i="44"/>
  <c r="O224" i="44"/>
  <c r="O169" i="44"/>
  <c r="O56" i="44"/>
  <c r="O154" i="44"/>
  <c r="O183" i="44"/>
  <c r="O63" i="44"/>
  <c r="O118" i="44"/>
  <c r="O123" i="44"/>
  <c r="O55" i="44"/>
  <c r="O142" i="44"/>
  <c r="O92" i="44"/>
  <c r="O160" i="44"/>
  <c r="O105" i="44"/>
  <c r="O80" i="44"/>
  <c r="O57" i="44"/>
  <c r="O75" i="44"/>
  <c r="O97" i="44"/>
  <c r="O59" i="44"/>
  <c r="O95" i="44"/>
  <c r="O166" i="44"/>
  <c r="O213" i="44"/>
  <c r="O78" i="44"/>
  <c r="O187" i="44"/>
  <c r="O54" i="44"/>
  <c r="O79" i="44"/>
  <c r="O188" i="44"/>
  <c r="O10" i="44"/>
  <c r="O233" i="44"/>
  <c r="O135" i="44"/>
  <c r="O219" i="44"/>
  <c r="O24" i="44"/>
  <c r="O15" i="44"/>
  <c r="Q48" i="45"/>
  <c r="Q32" i="45"/>
  <c r="O5" i="45"/>
  <c r="O103" i="45"/>
  <c r="O109" i="45"/>
  <c r="O81" i="45"/>
  <c r="O65" i="45"/>
  <c r="O55" i="45"/>
  <c r="O41" i="45"/>
  <c r="O74" i="45"/>
  <c r="O101" i="45"/>
  <c r="O98" i="45"/>
  <c r="O22" i="45"/>
  <c r="O18" i="45"/>
  <c r="O14" i="45"/>
  <c r="O77" i="45"/>
  <c r="O10" i="45"/>
  <c r="O51" i="45"/>
  <c r="O29" i="45"/>
  <c r="O46" i="45"/>
  <c r="O87" i="45"/>
  <c r="P87" i="45" s="1"/>
  <c r="R87" i="45" s="1"/>
  <c r="O84" i="45"/>
  <c r="P84" i="45" s="1"/>
  <c r="R84" i="45" s="1"/>
  <c r="O33" i="45"/>
  <c r="P33" i="45" s="1"/>
  <c r="R33" i="45" s="1"/>
  <c r="O30" i="45"/>
  <c r="P30" i="45" s="1"/>
  <c r="R30" i="45" s="1"/>
  <c r="O48" i="45"/>
  <c r="O62" i="45"/>
  <c r="O64" i="45"/>
  <c r="O92" i="45"/>
  <c r="P92" i="45" s="1"/>
  <c r="R92" i="45" s="1"/>
  <c r="O96" i="45"/>
  <c r="P96" i="45" s="1"/>
  <c r="R96" i="45" s="1"/>
  <c r="O93" i="45"/>
  <c r="O16" i="45"/>
  <c r="O37" i="45"/>
  <c r="O108" i="45"/>
  <c r="O8" i="45"/>
  <c r="O72" i="45"/>
  <c r="O20" i="45"/>
  <c r="O24" i="45"/>
  <c r="O6" i="45"/>
  <c r="O97" i="45"/>
  <c r="O21" i="45"/>
  <c r="O70" i="45"/>
  <c r="Q65" i="45"/>
  <c r="O56" i="45"/>
  <c r="O181" i="44"/>
  <c r="O157" i="44"/>
  <c r="O191" i="44"/>
  <c r="O151" i="44"/>
  <c r="O121" i="44"/>
  <c r="O133" i="44"/>
  <c r="O30" i="44"/>
  <c r="O84" i="44"/>
  <c r="O138" i="44"/>
  <c r="O205" i="44"/>
  <c r="O131" i="44"/>
  <c r="O107" i="44"/>
  <c r="O111" i="44"/>
  <c r="O65" i="44"/>
  <c r="O222" i="44"/>
  <c r="O115" i="44"/>
  <c r="O70" i="44"/>
  <c r="O129" i="44"/>
  <c r="O228" i="44"/>
  <c r="O35" i="44"/>
  <c r="Q66" i="45"/>
  <c r="Q21" i="45"/>
  <c r="Q110" i="45"/>
  <c r="Q80" i="45"/>
  <c r="Q25" i="45"/>
  <c r="Q26" i="45"/>
  <c r="O227" i="44"/>
  <c r="O174" i="44"/>
  <c r="O198" i="44"/>
  <c r="O212" i="44"/>
  <c r="O158" i="44"/>
  <c r="O13" i="44"/>
  <c r="O203" i="44"/>
  <c r="O231" i="44"/>
  <c r="O234" i="44"/>
  <c r="O155" i="44"/>
  <c r="O185" i="44"/>
  <c r="O186" i="44"/>
  <c r="O180" i="44"/>
  <c r="O176" i="44"/>
  <c r="O61" i="44"/>
  <c r="O171" i="44"/>
  <c r="O48" i="44"/>
  <c r="O7" i="44"/>
  <c r="O113" i="44"/>
  <c r="O178" i="44"/>
  <c r="O130" i="44"/>
  <c r="O86" i="44"/>
  <c r="O141" i="44"/>
  <c r="O148" i="44"/>
  <c r="O122" i="44"/>
  <c r="O136" i="44"/>
  <c r="O161" i="44"/>
  <c r="O145" i="44"/>
  <c r="O41" i="44"/>
  <c r="O46" i="44"/>
  <c r="O74" i="44"/>
  <c r="O42" i="44"/>
  <c r="O40" i="44"/>
  <c r="O38" i="44"/>
  <c r="O90" i="44"/>
  <c r="O72" i="44"/>
  <c r="O89" i="44"/>
  <c r="O60" i="44"/>
  <c r="O77" i="44"/>
  <c r="O112" i="44"/>
  <c r="O87" i="44"/>
  <c r="O96" i="44"/>
  <c r="O223" i="44"/>
  <c r="O220" i="44"/>
  <c r="O202" i="44"/>
  <c r="O196" i="44"/>
  <c r="O67" i="44"/>
  <c r="O170" i="44"/>
  <c r="O173" i="44"/>
  <c r="O119" i="44"/>
  <c r="O164" i="44"/>
  <c r="O51" i="44"/>
  <c r="O101" i="44"/>
  <c r="O128" i="44"/>
  <c r="O109" i="44"/>
  <c r="O159" i="44"/>
  <c r="O189" i="44"/>
  <c r="O156" i="44"/>
  <c r="O132" i="44"/>
  <c r="O140" i="44"/>
  <c r="O44" i="44"/>
  <c r="O32" i="44"/>
  <c r="O98" i="44"/>
  <c r="O94" i="44"/>
  <c r="O52" i="44"/>
  <c r="O190" i="44"/>
  <c r="O28" i="44"/>
  <c r="O11" i="44"/>
  <c r="O106" i="44"/>
  <c r="O58" i="44"/>
  <c r="O120" i="44"/>
  <c r="O9" i="44"/>
  <c r="O62" i="44"/>
  <c r="O34" i="44"/>
  <c r="O104" i="44"/>
  <c r="O69" i="44"/>
  <c r="O127" i="44"/>
  <c r="O167" i="44"/>
  <c r="O25" i="44"/>
  <c r="O21" i="44"/>
  <c r="O29" i="44"/>
  <c r="O17" i="44"/>
  <c r="O137" i="44"/>
  <c r="O239" i="44"/>
  <c r="O215" i="44"/>
  <c r="O216" i="44"/>
  <c r="O91" i="44"/>
  <c r="O124" i="44"/>
  <c r="O83" i="44"/>
  <c r="O71" i="44"/>
  <c r="O152" i="44"/>
  <c r="O182" i="44"/>
  <c r="O36" i="44"/>
  <c r="O146" i="44"/>
  <c r="O134" i="44"/>
  <c r="O23" i="44"/>
  <c r="O27" i="44"/>
  <c r="O150" i="44"/>
  <c r="O143" i="44"/>
  <c r="O99" i="44"/>
  <c r="O218" i="44"/>
  <c r="O19" i="44"/>
  <c r="O217" i="44"/>
  <c r="O33" i="44"/>
  <c r="O20" i="44"/>
  <c r="AL6" i="43"/>
  <c r="AD8" i="43"/>
  <c r="AH8" i="43" s="1"/>
  <c r="AJ8" i="43" s="1"/>
  <c r="AD5" i="43"/>
  <c r="AF5" i="43" s="1"/>
  <c r="AD9" i="43"/>
  <c r="AH9" i="43" s="1"/>
  <c r="AJ9" i="43" s="1"/>
  <c r="AD16" i="43"/>
  <c r="AH16" i="43" s="1"/>
  <c r="AJ16" i="43" s="1"/>
  <c r="AD29" i="43"/>
  <c r="AH29" i="43" s="1"/>
  <c r="AJ29" i="43" s="1"/>
  <c r="AD33" i="43"/>
  <c r="AF33" i="43" s="1"/>
  <c r="AD49" i="43"/>
  <c r="AH49" i="43" s="1"/>
  <c r="AJ49" i="43" s="1"/>
  <c r="AD61" i="43"/>
  <c r="AD85" i="43"/>
  <c r="AH85" i="43" s="1"/>
  <c r="AJ85" i="43" s="1"/>
  <c r="AD93" i="43"/>
  <c r="AH93" i="43" s="1"/>
  <c r="AJ93" i="43" s="1"/>
  <c r="AD12" i="43"/>
  <c r="AH12" i="43" s="1"/>
  <c r="AJ12" i="43" s="1"/>
  <c r="AD40" i="43"/>
  <c r="AD112" i="43"/>
  <c r="AF112" i="43" s="1"/>
  <c r="AD78" i="43"/>
  <c r="AF78" i="43" s="1"/>
  <c r="AD70" i="43"/>
  <c r="AF70" i="43" s="1"/>
  <c r="AD94" i="43"/>
  <c r="Z130" i="43"/>
  <c r="AG130" i="43" s="1"/>
  <c r="AD171" i="43"/>
  <c r="AD214" i="43"/>
  <c r="AF214" i="43" s="1"/>
  <c r="AD218" i="43"/>
  <c r="AD226" i="43"/>
  <c r="AD153" i="43"/>
  <c r="AD161" i="43"/>
  <c r="AF161" i="43" s="1"/>
  <c r="AK161" i="43"/>
  <c r="AD163" i="43"/>
  <c r="AD197" i="43"/>
  <c r="AD234" i="43"/>
  <c r="AH234" i="43" s="1"/>
  <c r="AJ234" i="43" s="1"/>
  <c r="AD116" i="43"/>
  <c r="AD127" i="43"/>
  <c r="AD167" i="43"/>
  <c r="AK177" i="43"/>
  <c r="AD179" i="43"/>
  <c r="AD60" i="43"/>
  <c r="AH60" i="43" s="1"/>
  <c r="AJ60" i="43" s="1"/>
  <c r="Z60" i="43"/>
  <c r="AG60" i="43" s="1"/>
  <c r="AK125" i="43"/>
  <c r="AL125" i="43" s="1"/>
  <c r="Z125" i="43"/>
  <c r="AG125" i="43" s="1"/>
  <c r="AD232" i="43"/>
  <c r="AK232" i="43"/>
  <c r="Z232" i="43"/>
  <c r="AG232" i="43" s="1"/>
  <c r="AK35" i="43"/>
  <c r="AL35" i="43" s="1"/>
  <c r="Z35" i="43"/>
  <c r="AG35" i="43" s="1"/>
  <c r="Z59" i="43"/>
  <c r="AG59" i="43" s="1"/>
  <c r="AK59" i="43"/>
  <c r="AL59" i="43" s="1"/>
  <c r="AD236" i="43"/>
  <c r="AF236" i="43" s="1"/>
  <c r="Z236" i="43"/>
  <c r="AG236" i="43" s="1"/>
  <c r="AK236" i="43"/>
  <c r="AK83" i="43"/>
  <c r="AL83" i="43" s="1"/>
  <c r="Z83" i="43"/>
  <c r="AG83" i="43" s="1"/>
  <c r="Z91" i="43"/>
  <c r="AG91" i="43" s="1"/>
  <c r="AK91" i="43"/>
  <c r="AD20" i="43"/>
  <c r="AH20" i="43" s="1"/>
  <c r="AJ20" i="43" s="1"/>
  <c r="Z20" i="43"/>
  <c r="AG20" i="43" s="1"/>
  <c r="AD48" i="43"/>
  <c r="Z48" i="43"/>
  <c r="AG48" i="43" s="1"/>
  <c r="AK48" i="43"/>
  <c r="AK52" i="43"/>
  <c r="Z52" i="43"/>
  <c r="AG52" i="43" s="1"/>
  <c r="AD76" i="43"/>
  <c r="AH76" i="43" s="1"/>
  <c r="AJ76" i="43" s="1"/>
  <c r="Z76" i="43"/>
  <c r="AG76" i="43" s="1"/>
  <c r="AK133" i="43"/>
  <c r="AL133" i="43" s="1"/>
  <c r="Z133" i="43"/>
  <c r="AG133" i="43" s="1"/>
  <c r="AD32" i="43"/>
  <c r="AH32" i="43" s="1"/>
  <c r="AJ32" i="43" s="1"/>
  <c r="Z32" i="43"/>
  <c r="AG32" i="43" s="1"/>
  <c r="AK32" i="43"/>
  <c r="AK36" i="43"/>
  <c r="AL36" i="43" s="1"/>
  <c r="AN36" i="43" s="1"/>
  <c r="Z36" i="43"/>
  <c r="AG36" i="43" s="1"/>
  <c r="AK11" i="43"/>
  <c r="AL11" i="43" s="1"/>
  <c r="Z11" i="43"/>
  <c r="AG11" i="43" s="1"/>
  <c r="AD68" i="43"/>
  <c r="AH68" i="43" s="1"/>
  <c r="AJ68" i="43" s="1"/>
  <c r="Z68" i="43"/>
  <c r="AG68" i="43" s="1"/>
  <c r="AD92" i="43"/>
  <c r="AH92" i="43" s="1"/>
  <c r="AJ92" i="43" s="1"/>
  <c r="Z92" i="43"/>
  <c r="AG92" i="43" s="1"/>
  <c r="Z97" i="43"/>
  <c r="AG97" i="43" s="1"/>
  <c r="AK97" i="43"/>
  <c r="AL97" i="43" s="1"/>
  <c r="AK101" i="43"/>
  <c r="AL101" i="43" s="1"/>
  <c r="Z101" i="43"/>
  <c r="AG101" i="43" s="1"/>
  <c r="AD216" i="43"/>
  <c r="AK216" i="43"/>
  <c r="Z216" i="43"/>
  <c r="AG216" i="43" s="1"/>
  <c r="AK220" i="43"/>
  <c r="AL220" i="43" s="1"/>
  <c r="Z220" i="43"/>
  <c r="AG220" i="43" s="1"/>
  <c r="AK224" i="43"/>
  <c r="Z224" i="43"/>
  <c r="AG224" i="43" s="1"/>
  <c r="AD228" i="43"/>
  <c r="AF228" i="43" s="1"/>
  <c r="Z228" i="43"/>
  <c r="AG228" i="43" s="1"/>
  <c r="AK228" i="43"/>
  <c r="AD11" i="43"/>
  <c r="AF11" i="43" s="1"/>
  <c r="AK104" i="43"/>
  <c r="AL104" i="43" s="1"/>
  <c r="AK151" i="43"/>
  <c r="AD19" i="43"/>
  <c r="AF19" i="43" s="1"/>
  <c r="AD39" i="43"/>
  <c r="AF39" i="43" s="1"/>
  <c r="Z84" i="43"/>
  <c r="AG84" i="43" s="1"/>
  <c r="Z96" i="43"/>
  <c r="AG96" i="43" s="1"/>
  <c r="AD110" i="43"/>
  <c r="AH110" i="43" s="1"/>
  <c r="AJ110" i="43" s="1"/>
  <c r="Z112" i="43"/>
  <c r="AG112" i="43" s="1"/>
  <c r="AD118" i="43"/>
  <c r="AF118" i="43" s="1"/>
  <c r="Z138" i="43"/>
  <c r="AG138" i="43" s="1"/>
  <c r="AK155" i="43"/>
  <c r="AD158" i="43"/>
  <c r="AK171" i="43"/>
  <c r="AD185" i="43"/>
  <c r="Z189" i="43"/>
  <c r="AG189" i="43" s="1"/>
  <c r="Z193" i="43"/>
  <c r="AG193" i="43" s="1"/>
  <c r="AN193" i="43" s="1"/>
  <c r="AP193" i="43" s="1"/>
  <c r="AQ193" i="43" s="1"/>
  <c r="AD213" i="43"/>
  <c r="Z214" i="43"/>
  <c r="AG214" i="43" s="1"/>
  <c r="AD211" i="43"/>
  <c r="AH211" i="43" s="1"/>
  <c r="AJ211" i="43" s="1"/>
  <c r="Z12" i="43"/>
  <c r="AG12" i="43" s="1"/>
  <c r="AK19" i="43"/>
  <c r="Z30" i="43"/>
  <c r="AG30" i="43" s="1"/>
  <c r="AK47" i="43"/>
  <c r="AL47" i="43" s="1"/>
  <c r="AN47" i="43" s="1"/>
  <c r="AK67" i="43"/>
  <c r="AL67" i="43" s="1"/>
  <c r="AN67" i="43" s="1"/>
  <c r="AK75" i="43"/>
  <c r="AD86" i="43"/>
  <c r="AF86" i="43" s="1"/>
  <c r="Z102" i="43"/>
  <c r="AG102" i="43" s="1"/>
  <c r="Z104" i="43"/>
  <c r="AG104" i="43" s="1"/>
  <c r="Z110" i="43"/>
  <c r="AG110" i="43" s="1"/>
  <c r="AD115" i="43"/>
  <c r="Z118" i="43"/>
  <c r="AG118" i="43" s="1"/>
  <c r="AF123" i="43"/>
  <c r="AD146" i="43"/>
  <c r="AL161" i="43"/>
  <c r="AN161" i="43" s="1"/>
  <c r="AO161" i="43" s="1"/>
  <c r="AK163" i="43"/>
  <c r="AL177" i="43"/>
  <c r="AN177" i="43" s="1"/>
  <c r="AP177" i="43" s="1"/>
  <c r="AK179" i="43"/>
  <c r="AL179" i="43" s="1"/>
  <c r="AN179" i="43" s="1"/>
  <c r="Z185" i="43"/>
  <c r="AG185" i="43" s="1"/>
  <c r="Z205" i="43"/>
  <c r="AG205" i="43" s="1"/>
  <c r="AN205" i="43" s="1"/>
  <c r="AD224" i="43"/>
  <c r="AH224" i="43" s="1"/>
  <c r="AJ224" i="43" s="1"/>
  <c r="AL193" i="43"/>
  <c r="Z39" i="43"/>
  <c r="AG39" i="43" s="1"/>
  <c r="AL55" i="43"/>
  <c r="AL102" i="43"/>
  <c r="AD107" i="43"/>
  <c r="AL110" i="43"/>
  <c r="AN110" i="43" s="1"/>
  <c r="AP110" i="43" s="1"/>
  <c r="AK112" i="43"/>
  <c r="AL112" i="43" s="1"/>
  <c r="AN112" i="43" s="1"/>
  <c r="AL118" i="43"/>
  <c r="AK120" i="43"/>
  <c r="AD144" i="43"/>
  <c r="AF144" i="43" s="1"/>
  <c r="AD149" i="43"/>
  <c r="Z153" i="43"/>
  <c r="AG153" i="43" s="1"/>
  <c r="AN153" i="43" s="1"/>
  <c r="Z163" i="43"/>
  <c r="AG163" i="43" s="1"/>
  <c r="Z169" i="43"/>
  <c r="AG169" i="43" s="1"/>
  <c r="Z179" i="43"/>
  <c r="AG179" i="43" s="1"/>
  <c r="AL185" i="43"/>
  <c r="AK214" i="43"/>
  <c r="Z7" i="43"/>
  <c r="AG7" i="43" s="1"/>
  <c r="AK7" i="43"/>
  <c r="AH33" i="43"/>
  <c r="AJ33" i="43" s="1"/>
  <c r="AK37" i="43"/>
  <c r="AL37" i="43" s="1"/>
  <c r="Z37" i="43"/>
  <c r="AG37" i="43" s="1"/>
  <c r="AD37" i="43"/>
  <c r="AP161" i="43"/>
  <c r="Z28" i="43"/>
  <c r="AG28" i="43" s="1"/>
  <c r="AK28" i="43"/>
  <c r="AD28" i="43"/>
  <c r="AF9" i="43"/>
  <c r="AK17" i="43"/>
  <c r="AL17" i="43" s="1"/>
  <c r="Z17" i="43"/>
  <c r="AG17" i="43" s="1"/>
  <c r="AL30" i="43"/>
  <c r="AD30" i="43"/>
  <c r="AH40" i="43"/>
  <c r="AJ40" i="43" s="1"/>
  <c r="AF40" i="43"/>
  <c r="AK45" i="43"/>
  <c r="Z45" i="43"/>
  <c r="AG45" i="43" s="1"/>
  <c r="AH61" i="43"/>
  <c r="AJ61" i="43" s="1"/>
  <c r="AF61" i="43"/>
  <c r="AK65" i="43"/>
  <c r="Z65" i="43"/>
  <c r="AG65" i="43" s="1"/>
  <c r="AD65" i="43"/>
  <c r="AH69" i="43"/>
  <c r="AJ69" i="43" s="1"/>
  <c r="AF69" i="43"/>
  <c r="AD88" i="43"/>
  <c r="Z88" i="43"/>
  <c r="AG88" i="43" s="1"/>
  <c r="AK88" i="43"/>
  <c r="AC244" i="43"/>
  <c r="Z6" i="43"/>
  <c r="AG6" i="43" s="1"/>
  <c r="AN6" i="43" s="1"/>
  <c r="Z8" i="43"/>
  <c r="AG8" i="43" s="1"/>
  <c r="Y10" i="43"/>
  <c r="AK12" i="43"/>
  <c r="AL12" i="43" s="1"/>
  <c r="AF13" i="43"/>
  <c r="AD14" i="43"/>
  <c r="Z15" i="43"/>
  <c r="AG15" i="43" s="1"/>
  <c r="AN15" i="43" s="1"/>
  <c r="Z16" i="43"/>
  <c r="AG16" i="43" s="1"/>
  <c r="Y18" i="43"/>
  <c r="AL19" i="43"/>
  <c r="AN19" i="43" s="1"/>
  <c r="AK20" i="43"/>
  <c r="AL20" i="43" s="1"/>
  <c r="AF21" i="43"/>
  <c r="AD22" i="43"/>
  <c r="Z23" i="43"/>
  <c r="AG23" i="43" s="1"/>
  <c r="AN23" i="43" s="1"/>
  <c r="Z24" i="43"/>
  <c r="AG24" i="43" s="1"/>
  <c r="AD25" i="43"/>
  <c r="AD27" i="43"/>
  <c r="AK29" i="43"/>
  <c r="Z29" i="43"/>
  <c r="AG29" i="43" s="1"/>
  <c r="AK31" i="43"/>
  <c r="AL31" i="43" s="1"/>
  <c r="AN31" i="43" s="1"/>
  <c r="Y38" i="43"/>
  <c r="Z51" i="43"/>
  <c r="AG51" i="43" s="1"/>
  <c r="AN51" i="43" s="1"/>
  <c r="AL52" i="43"/>
  <c r="AK54" i="43"/>
  <c r="AL54" i="43" s="1"/>
  <c r="AN54" i="43" s="1"/>
  <c r="Z56" i="43"/>
  <c r="AG56" i="43" s="1"/>
  <c r="AK56" i="43"/>
  <c r="AL56" i="43" s="1"/>
  <c r="AK58" i="43"/>
  <c r="AL58" i="43" s="1"/>
  <c r="AN58" i="43" s="1"/>
  <c r="AD58" i="43"/>
  <c r="AK62" i="43"/>
  <c r="AL62" i="43" s="1"/>
  <c r="Z62" i="43"/>
  <c r="AG62" i="43" s="1"/>
  <c r="AK63" i="43"/>
  <c r="AL63" i="43" s="1"/>
  <c r="Z63" i="43"/>
  <c r="AG63" i="43" s="1"/>
  <c r="AK70" i="43"/>
  <c r="AL70" i="43" s="1"/>
  <c r="Z70" i="43"/>
  <c r="AG70" i="43" s="1"/>
  <c r="AK71" i="43"/>
  <c r="AL71" i="43" s="1"/>
  <c r="Z71" i="43"/>
  <c r="AG71" i="43" s="1"/>
  <c r="AD75" i="43"/>
  <c r="AL75" i="43"/>
  <c r="AN75" i="43" s="1"/>
  <c r="AD98" i="43"/>
  <c r="AK98" i="43"/>
  <c r="AL98" i="43" s="1"/>
  <c r="Z98" i="43"/>
  <c r="AG98" i="43" s="1"/>
  <c r="AF120" i="43"/>
  <c r="AH120" i="43"/>
  <c r="AJ120" i="43" s="1"/>
  <c r="AF127" i="43"/>
  <c r="AH127" i="43"/>
  <c r="AJ127" i="43" s="1"/>
  <c r="AK141" i="43"/>
  <c r="AL141" i="43" s="1"/>
  <c r="Z141" i="43"/>
  <c r="AG141" i="43" s="1"/>
  <c r="AK172" i="43"/>
  <c r="AL172" i="43" s="1"/>
  <c r="Z172" i="43"/>
  <c r="AG172" i="43" s="1"/>
  <c r="AK25" i="43"/>
  <c r="AL25" i="43" s="1"/>
  <c r="Z25" i="43"/>
  <c r="AG25" i="43" s="1"/>
  <c r="AD43" i="43"/>
  <c r="AK53" i="43"/>
  <c r="AL53" i="43" s="1"/>
  <c r="Z53" i="43"/>
  <c r="AG53" i="43" s="1"/>
  <c r="AD53" i="43"/>
  <c r="AD67" i="43"/>
  <c r="AD182" i="43"/>
  <c r="AK13" i="43"/>
  <c r="AL13" i="43" s="1"/>
  <c r="Z13" i="43"/>
  <c r="AG13" i="43" s="1"/>
  <c r="AD15" i="43"/>
  <c r="AD17" i="43"/>
  <c r="AK21" i="43"/>
  <c r="Z21" i="43"/>
  <c r="AG21" i="43" s="1"/>
  <c r="AD23" i="43"/>
  <c r="Z40" i="43"/>
  <c r="AG40" i="43" s="1"/>
  <c r="AK40" i="43"/>
  <c r="AL40" i="43" s="1"/>
  <c r="AK42" i="43"/>
  <c r="AL42" i="43" s="1"/>
  <c r="AN42" i="43" s="1"/>
  <c r="AD42" i="43"/>
  <c r="Z43" i="43"/>
  <c r="AG43" i="43" s="1"/>
  <c r="AK43" i="43"/>
  <c r="AL43" i="43" s="1"/>
  <c r="AD44" i="43"/>
  <c r="AK44" i="43"/>
  <c r="AL44" i="43" s="1"/>
  <c r="AN44" i="43" s="1"/>
  <c r="AL45" i="43"/>
  <c r="AK49" i="43"/>
  <c r="AL49" i="43" s="1"/>
  <c r="Z49" i="43"/>
  <c r="AG49" i="43" s="1"/>
  <c r="AD54" i="43"/>
  <c r="Z55" i="43"/>
  <c r="AG55" i="43" s="1"/>
  <c r="AK57" i="43"/>
  <c r="AL57" i="43" s="1"/>
  <c r="Z57" i="43"/>
  <c r="AG57" i="43" s="1"/>
  <c r="AF62" i="43"/>
  <c r="AH62" i="43"/>
  <c r="AJ62" i="43" s="1"/>
  <c r="AH70" i="43"/>
  <c r="AJ70" i="43" s="1"/>
  <c r="AK81" i="43"/>
  <c r="Z81" i="43"/>
  <c r="AG81" i="43" s="1"/>
  <c r="AD81" i="43"/>
  <c r="AD83" i="43"/>
  <c r="AF94" i="43"/>
  <c r="AH94" i="43"/>
  <c r="AJ94" i="43" s="1"/>
  <c r="AF108" i="43"/>
  <c r="AH108" i="43"/>
  <c r="AJ108" i="43" s="1"/>
  <c r="AF135" i="43"/>
  <c r="AH135" i="43"/>
  <c r="AJ135" i="43" s="1"/>
  <c r="AD150" i="43"/>
  <c r="AK5" i="43"/>
  <c r="AL5" i="43" s="1"/>
  <c r="Z5" i="43"/>
  <c r="AD7" i="43"/>
  <c r="AK9" i="43"/>
  <c r="AL9" i="43" s="1"/>
  <c r="Z9" i="43"/>
  <c r="AG9" i="43" s="1"/>
  <c r="AD41" i="43"/>
  <c r="AK73" i="43"/>
  <c r="Z73" i="43"/>
  <c r="AG73" i="43" s="1"/>
  <c r="AD73" i="43"/>
  <c r="AH78" i="43"/>
  <c r="AJ78" i="43" s="1"/>
  <c r="AH107" i="43"/>
  <c r="AJ107" i="43" s="1"/>
  <c r="AF107" i="43"/>
  <c r="AD109" i="43"/>
  <c r="X244" i="43"/>
  <c r="AD6" i="43"/>
  <c r="AL7" i="43"/>
  <c r="AF8" i="43"/>
  <c r="AK8" i="43"/>
  <c r="AL8" i="43" s="1"/>
  <c r="AK14" i="43"/>
  <c r="AL14" i="43" s="1"/>
  <c r="Z14" i="43"/>
  <c r="AG14" i="43" s="1"/>
  <c r="AF16" i="43"/>
  <c r="AK16" i="43"/>
  <c r="AL16" i="43" s="1"/>
  <c r="AL21" i="43"/>
  <c r="AK22" i="43"/>
  <c r="AL22" i="43" s="1"/>
  <c r="Z22" i="43"/>
  <c r="AG22" i="43" s="1"/>
  <c r="AF24" i="43"/>
  <c r="AK24" i="43"/>
  <c r="AL24" i="43" s="1"/>
  <c r="AK26" i="43"/>
  <c r="AL26" i="43" s="1"/>
  <c r="AN26" i="43" s="1"/>
  <c r="AD26" i="43"/>
  <c r="Z27" i="43"/>
  <c r="AG27" i="43" s="1"/>
  <c r="AK27" i="43"/>
  <c r="AL27" i="43" s="1"/>
  <c r="AL29" i="43"/>
  <c r="AK33" i="43"/>
  <c r="AL33" i="43" s="1"/>
  <c r="Z33" i="43"/>
  <c r="AG33" i="43" s="1"/>
  <c r="AL39" i="43"/>
  <c r="AN39" i="43" s="1"/>
  <c r="AK41" i="43"/>
  <c r="AL41" i="43" s="1"/>
  <c r="Z41" i="43"/>
  <c r="AG41" i="43" s="1"/>
  <c r="AD45" i="43"/>
  <c r="AL46" i="43"/>
  <c r="AN46" i="43" s="1"/>
  <c r="AD46" i="43"/>
  <c r="AD55" i="43"/>
  <c r="AH56" i="43"/>
  <c r="AJ56" i="43" s="1"/>
  <c r="AF56" i="43"/>
  <c r="AD57" i="43"/>
  <c r="AD59" i="43"/>
  <c r="AD64" i="43"/>
  <c r="Z64" i="43"/>
  <c r="AG64" i="43" s="1"/>
  <c r="AL69" i="43"/>
  <c r="AD72" i="43"/>
  <c r="Z72" i="43"/>
  <c r="AG72" i="43" s="1"/>
  <c r="AH77" i="43"/>
  <c r="AJ77" i="43" s="1"/>
  <c r="AF77" i="43"/>
  <c r="AD80" i="43"/>
  <c r="Z80" i="43"/>
  <c r="AG80" i="43" s="1"/>
  <c r="AK80" i="43"/>
  <c r="AL80" i="43" s="1"/>
  <c r="AK89" i="43"/>
  <c r="Z89" i="43"/>
  <c r="AG89" i="43" s="1"/>
  <c r="AD89" i="43"/>
  <c r="AD91" i="43"/>
  <c r="AL91" i="43"/>
  <c r="AD106" i="43"/>
  <c r="AK106" i="43"/>
  <c r="Z106" i="43"/>
  <c r="AG106" i="43" s="1"/>
  <c r="Z191" i="43"/>
  <c r="AG191" i="43" s="1"/>
  <c r="AD191" i="43"/>
  <c r="AK191" i="43"/>
  <c r="AL191" i="43" s="1"/>
  <c r="AK78" i="43"/>
  <c r="AL78" i="43" s="1"/>
  <c r="Z78" i="43"/>
  <c r="AG78" i="43" s="1"/>
  <c r="AK86" i="43"/>
  <c r="AL86" i="43" s="1"/>
  <c r="Z86" i="43"/>
  <c r="AG86" i="43" s="1"/>
  <c r="AK94" i="43"/>
  <c r="AL94" i="43" s="1"/>
  <c r="Z94" i="43"/>
  <c r="AG94" i="43" s="1"/>
  <c r="AK95" i="43"/>
  <c r="AL95" i="43" s="1"/>
  <c r="Z95" i="43"/>
  <c r="AG95" i="43" s="1"/>
  <c r="AK103" i="43"/>
  <c r="AL103" i="43" s="1"/>
  <c r="Z103" i="43"/>
  <c r="AG103" i="43" s="1"/>
  <c r="AK105" i="43"/>
  <c r="AL105" i="43" s="1"/>
  <c r="Z105" i="43"/>
  <c r="AG105" i="43" s="1"/>
  <c r="AK109" i="43"/>
  <c r="AL109" i="43" s="1"/>
  <c r="Z109" i="43"/>
  <c r="AG109" i="43" s="1"/>
  <c r="AD114" i="43"/>
  <c r="AK114" i="43"/>
  <c r="AL114" i="43" s="1"/>
  <c r="AN114" i="43" s="1"/>
  <c r="AF116" i="43"/>
  <c r="AH116" i="43"/>
  <c r="AJ116" i="43" s="1"/>
  <c r="AD117" i="43"/>
  <c r="AL117" i="43"/>
  <c r="AH118" i="43"/>
  <c r="AJ118" i="43" s="1"/>
  <c r="AD128" i="43"/>
  <c r="Z129" i="43"/>
  <c r="AG129" i="43" s="1"/>
  <c r="AK129" i="43"/>
  <c r="AL129" i="43" s="1"/>
  <c r="AD136" i="43"/>
  <c r="Z137" i="43"/>
  <c r="AG137" i="43" s="1"/>
  <c r="AK137" i="43"/>
  <c r="AK143" i="43"/>
  <c r="Z143" i="43"/>
  <c r="AG143" i="43" s="1"/>
  <c r="AD143" i="43"/>
  <c r="AF163" i="43"/>
  <c r="AH163" i="43"/>
  <c r="AJ163" i="43" s="1"/>
  <c r="AK176" i="43"/>
  <c r="Z176" i="43"/>
  <c r="AG176" i="43" s="1"/>
  <c r="AD188" i="43"/>
  <c r="AK190" i="43"/>
  <c r="AL190" i="43" s="1"/>
  <c r="Z190" i="43"/>
  <c r="AG190" i="43" s="1"/>
  <c r="AL32" i="43"/>
  <c r="AN32" i="43" s="1"/>
  <c r="Y34" i="43"/>
  <c r="AD35" i="43"/>
  <c r="AD36" i="43"/>
  <c r="AL48" i="43"/>
  <c r="AN48" i="43" s="1"/>
  <c r="Y50" i="43"/>
  <c r="AD50" i="43" s="1"/>
  <c r="AD51" i="43"/>
  <c r="AD52" i="43"/>
  <c r="AK60" i="43"/>
  <c r="AL60" i="43" s="1"/>
  <c r="AL65" i="43"/>
  <c r="Y66" i="43"/>
  <c r="AK68" i="43"/>
  <c r="AL68" i="43" s="1"/>
  <c r="AL73" i="43"/>
  <c r="Y74" i="43"/>
  <c r="AF76" i="43"/>
  <c r="AK76" i="43"/>
  <c r="AL76" i="43" s="1"/>
  <c r="Z79" i="43"/>
  <c r="AG79" i="43" s="1"/>
  <c r="AN79" i="43" s="1"/>
  <c r="AL81" i="43"/>
  <c r="Y82" i="43"/>
  <c r="AF84" i="43"/>
  <c r="AK84" i="43"/>
  <c r="AL84" i="43" s="1"/>
  <c r="Z87" i="43"/>
  <c r="AG87" i="43" s="1"/>
  <c r="AN87" i="43" s="1"/>
  <c r="AL89" i="43"/>
  <c r="Y90" i="43"/>
  <c r="AK92" i="43"/>
  <c r="AL92" i="43" s="1"/>
  <c r="Y99" i="43"/>
  <c r="AK115" i="43"/>
  <c r="AL115" i="43" s="1"/>
  <c r="Z115" i="43"/>
  <c r="AG115" i="43" s="1"/>
  <c r="AK116" i="43"/>
  <c r="AL116" i="43" s="1"/>
  <c r="Z116" i="43"/>
  <c r="AG116" i="43" s="1"/>
  <c r="AK119" i="43"/>
  <c r="AL119" i="43" s="1"/>
  <c r="Z119" i="43"/>
  <c r="AG119" i="43" s="1"/>
  <c r="AK121" i="43"/>
  <c r="AL121" i="43" s="1"/>
  <c r="Z121" i="43"/>
  <c r="AG121" i="43" s="1"/>
  <c r="AK127" i="43"/>
  <c r="AL127" i="43" s="1"/>
  <c r="Z127" i="43"/>
  <c r="AG127" i="43" s="1"/>
  <c r="AD129" i="43"/>
  <c r="AK131" i="43"/>
  <c r="AL131" i="43" s="1"/>
  <c r="Z131" i="43"/>
  <c r="AG131" i="43" s="1"/>
  <c r="AN131" i="43" s="1"/>
  <c r="AK135" i="43"/>
  <c r="AL135" i="43" s="1"/>
  <c r="Z135" i="43"/>
  <c r="AG135" i="43" s="1"/>
  <c r="AD137" i="43"/>
  <c r="AL137" i="43"/>
  <c r="AK139" i="43"/>
  <c r="AL139" i="43" s="1"/>
  <c r="Z139" i="43"/>
  <c r="AG139" i="43" s="1"/>
  <c r="Z142" i="43"/>
  <c r="AG142" i="43" s="1"/>
  <c r="AD142" i="43"/>
  <c r="Z145" i="43"/>
  <c r="AG145" i="43" s="1"/>
  <c r="AK145" i="43"/>
  <c r="AD147" i="43"/>
  <c r="AK147" i="43"/>
  <c r="AL147" i="43" s="1"/>
  <c r="Z147" i="43"/>
  <c r="AG147" i="43" s="1"/>
  <c r="AK154" i="43"/>
  <c r="AL154" i="43" s="1"/>
  <c r="Z154" i="43"/>
  <c r="AG154" i="43" s="1"/>
  <c r="AK166" i="43"/>
  <c r="AL166" i="43" s="1"/>
  <c r="Z166" i="43"/>
  <c r="AG166" i="43" s="1"/>
  <c r="AF167" i="43"/>
  <c r="AH167" i="43"/>
  <c r="AJ167" i="43" s="1"/>
  <c r="AH169" i="43"/>
  <c r="AJ169" i="43" s="1"/>
  <c r="AF169" i="43"/>
  <c r="Z201" i="43"/>
  <c r="AG201" i="43" s="1"/>
  <c r="AK201" i="43"/>
  <c r="AL28" i="43"/>
  <c r="AD31" i="43"/>
  <c r="AD47" i="43"/>
  <c r="AK61" i="43"/>
  <c r="AL61" i="43" s="1"/>
  <c r="Z61" i="43"/>
  <c r="AG61" i="43" s="1"/>
  <c r="AD63" i="43"/>
  <c r="AL64" i="43"/>
  <c r="AK69" i="43"/>
  <c r="Z69" i="43"/>
  <c r="AG69" i="43" s="1"/>
  <c r="AD71" i="43"/>
  <c r="AL72" i="43"/>
  <c r="AK77" i="43"/>
  <c r="AL77" i="43" s="1"/>
  <c r="Z77" i="43"/>
  <c r="AG77" i="43" s="1"/>
  <c r="AD79" i="43"/>
  <c r="AK85" i="43"/>
  <c r="AL85" i="43" s="1"/>
  <c r="Z85" i="43"/>
  <c r="AG85" i="43" s="1"/>
  <c r="AD87" i="43"/>
  <c r="AL88" i="43"/>
  <c r="AK93" i="43"/>
  <c r="AL93" i="43" s="1"/>
  <c r="Z93" i="43"/>
  <c r="AG93" i="43" s="1"/>
  <c r="AD95" i="43"/>
  <c r="AL96" i="43"/>
  <c r="AD96" i="43"/>
  <c r="AF104" i="43"/>
  <c r="AH104" i="43"/>
  <c r="AJ104" i="43" s="1"/>
  <c r="AK107" i="43"/>
  <c r="AL107" i="43" s="1"/>
  <c r="Z107" i="43"/>
  <c r="AG107" i="43" s="1"/>
  <c r="AK108" i="43"/>
  <c r="AL108" i="43" s="1"/>
  <c r="Z108" i="43"/>
  <c r="AG108" i="43" s="1"/>
  <c r="AK111" i="43"/>
  <c r="AL111" i="43" s="1"/>
  <c r="Z111" i="43"/>
  <c r="AG111" i="43" s="1"/>
  <c r="AK113" i="43"/>
  <c r="AL113" i="43" s="1"/>
  <c r="Z113" i="43"/>
  <c r="AG113" i="43" s="1"/>
  <c r="AK117" i="43"/>
  <c r="Z117" i="43"/>
  <c r="AG117" i="43" s="1"/>
  <c r="AN117" i="43" s="1"/>
  <c r="AL120" i="43"/>
  <c r="AN120" i="43" s="1"/>
  <c r="AD122" i="43"/>
  <c r="AK122" i="43"/>
  <c r="AL122" i="43" s="1"/>
  <c r="AN122" i="43" s="1"/>
  <c r="AH153" i="43"/>
  <c r="AJ153" i="43" s="1"/>
  <c r="AF153" i="43"/>
  <c r="AD156" i="43"/>
  <c r="AD165" i="43"/>
  <c r="AK165" i="43"/>
  <c r="AL165" i="43" s="1"/>
  <c r="Z165" i="43"/>
  <c r="AG165" i="43" s="1"/>
  <c r="Y100" i="43"/>
  <c r="AD101" i="43"/>
  <c r="AD102" i="43"/>
  <c r="AD103" i="43"/>
  <c r="AL106" i="43"/>
  <c r="AD111" i="43"/>
  <c r="AD119" i="43"/>
  <c r="AK123" i="43"/>
  <c r="AL123" i="43" s="1"/>
  <c r="Z123" i="43"/>
  <c r="AG123" i="43" s="1"/>
  <c r="Z126" i="43"/>
  <c r="AG126" i="43" s="1"/>
  <c r="AD126" i="43"/>
  <c r="AK126" i="43"/>
  <c r="AD130" i="43"/>
  <c r="AD131" i="43"/>
  <c r="AD134" i="43"/>
  <c r="Z134" i="43"/>
  <c r="AG134" i="43" s="1"/>
  <c r="AK134" i="43"/>
  <c r="AL134" i="43" s="1"/>
  <c r="AD138" i="43"/>
  <c r="AD139" i="43"/>
  <c r="AL142" i="43"/>
  <c r="AL143" i="43"/>
  <c r="AK144" i="43"/>
  <c r="AL144" i="43" s="1"/>
  <c r="Z144" i="43"/>
  <c r="AG144" i="43" s="1"/>
  <c r="AK146" i="43"/>
  <c r="AL146" i="43" s="1"/>
  <c r="Z146" i="43"/>
  <c r="AG146" i="43" s="1"/>
  <c r="AL151" i="43"/>
  <c r="AN151" i="43" s="1"/>
  <c r="AD152" i="43"/>
  <c r="AK156" i="43"/>
  <c r="AL156" i="43" s="1"/>
  <c r="Z156" i="43"/>
  <c r="AG156" i="43" s="1"/>
  <c r="AK160" i="43"/>
  <c r="Z160" i="43"/>
  <c r="AG160" i="43" s="1"/>
  <c r="AD166" i="43"/>
  <c r="AK167" i="43"/>
  <c r="AL167" i="43" s="1"/>
  <c r="Z167" i="43"/>
  <c r="AG167" i="43" s="1"/>
  <c r="AD168" i="43"/>
  <c r="AK170" i="43"/>
  <c r="AL170" i="43" s="1"/>
  <c r="Z170" i="43"/>
  <c r="AG170" i="43" s="1"/>
  <c r="AK182" i="43"/>
  <c r="AL182" i="43" s="1"/>
  <c r="Z182" i="43"/>
  <c r="AG182" i="43" s="1"/>
  <c r="AK186" i="43"/>
  <c r="AL186" i="43" s="1"/>
  <c r="Z186" i="43"/>
  <c r="AG186" i="43" s="1"/>
  <c r="AH189" i="43"/>
  <c r="AJ189" i="43" s="1"/>
  <c r="AF189" i="43"/>
  <c r="AK200" i="43"/>
  <c r="AL200" i="43" s="1"/>
  <c r="Z200" i="43"/>
  <c r="AG200" i="43" s="1"/>
  <c r="AK203" i="43"/>
  <c r="AL203" i="43" s="1"/>
  <c r="Z203" i="43"/>
  <c r="AG203" i="43" s="1"/>
  <c r="AN203" i="43" s="1"/>
  <c r="AD97" i="43"/>
  <c r="AD105" i="43"/>
  <c r="AD113" i="43"/>
  <c r="AD121" i="43"/>
  <c r="AJ123" i="43"/>
  <c r="AL126" i="43"/>
  <c r="AK128" i="43"/>
  <c r="AL128" i="43" s="1"/>
  <c r="Z128" i="43"/>
  <c r="AG128" i="43" s="1"/>
  <c r="Z136" i="43"/>
  <c r="AG136" i="43" s="1"/>
  <c r="AK136" i="43"/>
  <c r="AL136" i="43" s="1"/>
  <c r="AD145" i="43"/>
  <c r="AL145" i="43"/>
  <c r="AH149" i="43"/>
  <c r="AJ149" i="43" s="1"/>
  <c r="AF149" i="43"/>
  <c r="AL163" i="43"/>
  <c r="AF179" i="43"/>
  <c r="AH179" i="43"/>
  <c r="AJ179" i="43" s="1"/>
  <c r="AD181" i="43"/>
  <c r="AK181" i="43"/>
  <c r="AL181" i="43" s="1"/>
  <c r="Z181" i="43"/>
  <c r="AG181" i="43" s="1"/>
  <c r="AL187" i="43"/>
  <c r="AD195" i="43"/>
  <c r="Z195" i="43"/>
  <c r="AG195" i="43" s="1"/>
  <c r="AK195" i="43"/>
  <c r="AL195" i="43" s="1"/>
  <c r="Y124" i="43"/>
  <c r="AD125" i="43"/>
  <c r="AL138" i="43"/>
  <c r="AN138" i="43" s="1"/>
  <c r="Y140" i="43"/>
  <c r="AD141" i="43"/>
  <c r="AK148" i="43"/>
  <c r="AL148" i="43" s="1"/>
  <c r="Z148" i="43"/>
  <c r="AG148" i="43" s="1"/>
  <c r="AK150" i="43"/>
  <c r="AL150" i="43" s="1"/>
  <c r="Z150" i="43"/>
  <c r="AG150" i="43" s="1"/>
  <c r="AL153" i="43"/>
  <c r="AF155" i="43"/>
  <c r="AH155" i="43"/>
  <c r="AJ155" i="43" s="1"/>
  <c r="AD157" i="43"/>
  <c r="AK157" i="43"/>
  <c r="AF159" i="43"/>
  <c r="AH159" i="43"/>
  <c r="AJ159" i="43" s="1"/>
  <c r="AD160" i="43"/>
  <c r="AL160" i="43"/>
  <c r="AF171" i="43"/>
  <c r="AH171" i="43"/>
  <c r="AJ171" i="43" s="1"/>
  <c r="AK174" i="43"/>
  <c r="AL174" i="43" s="1"/>
  <c r="Z174" i="43"/>
  <c r="AG174" i="43" s="1"/>
  <c r="AK175" i="43"/>
  <c r="Z175" i="43"/>
  <c r="AG175" i="43" s="1"/>
  <c r="AK178" i="43"/>
  <c r="AL178" i="43" s="1"/>
  <c r="Z178" i="43"/>
  <c r="AG178" i="43" s="1"/>
  <c r="AN178" i="43" s="1"/>
  <c r="AK180" i="43"/>
  <c r="AL180" i="43" s="1"/>
  <c r="Z180" i="43"/>
  <c r="AG180" i="43" s="1"/>
  <c r="AN180" i="43" s="1"/>
  <c r="AD187" i="43"/>
  <c r="Z187" i="43"/>
  <c r="AG187" i="43" s="1"/>
  <c r="AN187" i="43" s="1"/>
  <c r="AK198" i="43"/>
  <c r="AL198" i="43" s="1"/>
  <c r="Z198" i="43"/>
  <c r="AG198" i="43" s="1"/>
  <c r="AL130" i="43"/>
  <c r="AN130" i="43" s="1"/>
  <c r="Y132" i="43"/>
  <c r="AD133" i="43"/>
  <c r="AD148" i="43"/>
  <c r="AD151" i="43"/>
  <c r="AK152" i="43"/>
  <c r="AL152" i="43" s="1"/>
  <c r="Z152" i="43"/>
  <c r="AG152" i="43" s="1"/>
  <c r="AL155" i="43"/>
  <c r="AN155" i="43" s="1"/>
  <c r="AK158" i="43"/>
  <c r="AL158" i="43" s="1"/>
  <c r="Z158" i="43"/>
  <c r="AG158" i="43" s="1"/>
  <c r="AK159" i="43"/>
  <c r="AL159" i="43" s="1"/>
  <c r="Z159" i="43"/>
  <c r="AG159" i="43" s="1"/>
  <c r="AK162" i="43"/>
  <c r="AL162" i="43" s="1"/>
  <c r="Z162" i="43"/>
  <c r="AG162" i="43" s="1"/>
  <c r="AK164" i="43"/>
  <c r="AL164" i="43" s="1"/>
  <c r="Z164" i="43"/>
  <c r="AG164" i="43" s="1"/>
  <c r="AK168" i="43"/>
  <c r="AL168" i="43" s="1"/>
  <c r="Z168" i="43"/>
  <c r="AG168" i="43" s="1"/>
  <c r="AL169" i="43"/>
  <c r="AL171" i="43"/>
  <c r="AN171" i="43" s="1"/>
  <c r="AD173" i="43"/>
  <c r="AK173" i="43"/>
  <c r="AL173" i="43" s="1"/>
  <c r="AN173" i="43" s="1"/>
  <c r="AD174" i="43"/>
  <c r="AD175" i="43"/>
  <c r="AD176" i="43"/>
  <c r="AL176" i="43"/>
  <c r="AH177" i="43"/>
  <c r="AJ177" i="43" s="1"/>
  <c r="AF177" i="43"/>
  <c r="AK194" i="43"/>
  <c r="AL194" i="43" s="1"/>
  <c r="Z194" i="43"/>
  <c r="AG194" i="43" s="1"/>
  <c r="AD196" i="43"/>
  <c r="AH197" i="43"/>
  <c r="AJ197" i="43" s="1"/>
  <c r="AF197" i="43"/>
  <c r="AK199" i="43"/>
  <c r="AL199" i="43" s="1"/>
  <c r="Z199" i="43"/>
  <c r="AG199" i="43" s="1"/>
  <c r="AD199" i="43"/>
  <c r="AK207" i="43"/>
  <c r="Z207" i="43"/>
  <c r="AG207" i="43" s="1"/>
  <c r="AK209" i="43"/>
  <c r="AL209" i="43" s="1"/>
  <c r="Z209" i="43"/>
  <c r="AG209" i="43" s="1"/>
  <c r="AL149" i="43"/>
  <c r="AN149" i="43" s="1"/>
  <c r="AD154" i="43"/>
  <c r="AL157" i="43"/>
  <c r="AN157" i="43" s="1"/>
  <c r="AD162" i="43"/>
  <c r="AD170" i="43"/>
  <c r="AD178" i="43"/>
  <c r="AD184" i="43"/>
  <c r="AK188" i="43"/>
  <c r="AL188" i="43" s="1"/>
  <c r="Z188" i="43"/>
  <c r="AG188" i="43" s="1"/>
  <c r="AD192" i="43"/>
  <c r="AK196" i="43"/>
  <c r="AL196" i="43" s="1"/>
  <c r="Z196" i="43"/>
  <c r="AG196" i="43" s="1"/>
  <c r="AK202" i="43"/>
  <c r="AL202" i="43" s="1"/>
  <c r="AD202" i="43"/>
  <c r="Z202" i="43"/>
  <c r="AG202" i="43" s="1"/>
  <c r="AD209" i="43"/>
  <c r="AD210" i="43"/>
  <c r="AK210" i="43"/>
  <c r="Z210" i="43"/>
  <c r="AG210" i="43" s="1"/>
  <c r="AK221" i="43"/>
  <c r="Z221" i="43"/>
  <c r="AG221" i="43" s="1"/>
  <c r="AD221" i="43"/>
  <c r="AK239" i="43"/>
  <c r="AL239" i="43" s="1"/>
  <c r="Z239" i="43"/>
  <c r="AG239" i="43" s="1"/>
  <c r="AD164" i="43"/>
  <c r="AD172" i="43"/>
  <c r="AL175" i="43"/>
  <c r="AD180" i="43"/>
  <c r="AH185" i="43"/>
  <c r="AJ185" i="43" s="1"/>
  <c r="AF185" i="43"/>
  <c r="AH193" i="43"/>
  <c r="AJ193" i="43" s="1"/>
  <c r="AF193" i="43"/>
  <c r="AK184" i="43"/>
  <c r="AL184" i="43" s="1"/>
  <c r="Z184" i="43"/>
  <c r="AG184" i="43" s="1"/>
  <c r="AD190" i="43"/>
  <c r="AK192" i="43"/>
  <c r="AL192" i="43" s="1"/>
  <c r="Z192" i="43"/>
  <c r="AG192" i="43" s="1"/>
  <c r="AD198" i="43"/>
  <c r="AD200" i="43"/>
  <c r="AD201" i="43"/>
  <c r="AL201" i="43"/>
  <c r="AF211" i="43"/>
  <c r="AK212" i="43"/>
  <c r="AL212" i="43" s="1"/>
  <c r="Z212" i="43"/>
  <c r="AG212" i="43" s="1"/>
  <c r="Y183" i="43"/>
  <c r="AD186" i="43"/>
  <c r="AL189" i="43"/>
  <c r="AD194" i="43"/>
  <c r="AL197" i="43"/>
  <c r="AN197" i="43" s="1"/>
  <c r="AD203" i="43"/>
  <c r="AD206" i="43"/>
  <c r="Z206" i="43"/>
  <c r="AG206" i="43" s="1"/>
  <c r="AK206" i="43"/>
  <c r="AL206" i="43" s="1"/>
  <c r="AL210" i="43"/>
  <c r="AD212" i="43"/>
  <c r="AD235" i="43"/>
  <c r="AD237" i="43"/>
  <c r="AK237" i="43"/>
  <c r="Z237" i="43"/>
  <c r="AG237" i="43" s="1"/>
  <c r="AK208" i="43"/>
  <c r="AL208" i="43" s="1"/>
  <c r="Z208" i="43"/>
  <c r="AG208" i="43" s="1"/>
  <c r="AL214" i="43"/>
  <c r="AN214" i="43" s="1"/>
  <c r="AK217" i="43"/>
  <c r="AL217" i="43" s="1"/>
  <c r="Z217" i="43"/>
  <c r="AG217" i="43" s="1"/>
  <c r="AD217" i="43"/>
  <c r="AF218" i="43"/>
  <c r="AH218" i="43"/>
  <c r="AJ218" i="43" s="1"/>
  <c r="AD229" i="43"/>
  <c r="AK229" i="43"/>
  <c r="Z229" i="43"/>
  <c r="AG229" i="43" s="1"/>
  <c r="AK231" i="43"/>
  <c r="Z231" i="43"/>
  <c r="AG231" i="43" s="1"/>
  <c r="Y204" i="43"/>
  <c r="AD205" i="43"/>
  <c r="AD207" i="43"/>
  <c r="AD208" i="43"/>
  <c r="AK211" i="43"/>
  <c r="AL211" i="43" s="1"/>
  <c r="Z211" i="43"/>
  <c r="AG211" i="43" s="1"/>
  <c r="AK213" i="43"/>
  <c r="AL213" i="43" s="1"/>
  <c r="Z213" i="43"/>
  <c r="AG213" i="43" s="1"/>
  <c r="AH214" i="43"/>
  <c r="AJ214" i="43" s="1"/>
  <c r="AL221" i="43"/>
  <c r="AK222" i="43"/>
  <c r="AL222" i="43" s="1"/>
  <c r="Z222" i="43"/>
  <c r="AG222" i="43" s="1"/>
  <c r="AD222" i="43"/>
  <c r="AL207" i="43"/>
  <c r="AK218" i="43"/>
  <c r="AL218" i="43" s="1"/>
  <c r="Z218" i="43"/>
  <c r="AG218" i="43" s="1"/>
  <c r="AD225" i="43"/>
  <c r="AK225" i="43"/>
  <c r="AL225" i="43" s="1"/>
  <c r="Z225" i="43"/>
  <c r="AG225" i="43" s="1"/>
  <c r="AD231" i="43"/>
  <c r="AD233" i="43"/>
  <c r="AK233" i="43"/>
  <c r="AL233" i="43" s="1"/>
  <c r="Z233" i="43"/>
  <c r="AG233" i="43" s="1"/>
  <c r="AK235" i="43"/>
  <c r="AL235" i="43" s="1"/>
  <c r="Z235" i="43"/>
  <c r="AG235" i="43" s="1"/>
  <c r="AD239" i="43"/>
  <c r="AL216" i="43"/>
  <c r="Y219" i="43"/>
  <c r="AD219" i="43" s="1"/>
  <c r="AH226" i="43"/>
  <c r="AJ226" i="43" s="1"/>
  <c r="AF226" i="43"/>
  <c r="Y227" i="43"/>
  <c r="AK230" i="43"/>
  <c r="AL230" i="43" s="1"/>
  <c r="Z230" i="43"/>
  <c r="AG230" i="43" s="1"/>
  <c r="AL232" i="43"/>
  <c r="AK238" i="43"/>
  <c r="AL238" i="43" s="1"/>
  <c r="Z238" i="43"/>
  <c r="AG238" i="43" s="1"/>
  <c r="Y215" i="43"/>
  <c r="AD215" i="43" s="1"/>
  <c r="AD220" i="43"/>
  <c r="Y223" i="43"/>
  <c r="AK226" i="43"/>
  <c r="AL226" i="43" s="1"/>
  <c r="Z226" i="43"/>
  <c r="AG226" i="43" s="1"/>
  <c r="AL228" i="43"/>
  <c r="AN228" i="43" s="1"/>
  <c r="AL229" i="43"/>
  <c r="AD230" i="43"/>
  <c r="AL231" i="43"/>
  <c r="AF232" i="43"/>
  <c r="AH232" i="43"/>
  <c r="AJ232" i="43" s="1"/>
  <c r="AK234" i="43"/>
  <c r="AL234" i="43" s="1"/>
  <c r="Z234" i="43"/>
  <c r="AG234" i="43" s="1"/>
  <c r="AL236" i="43"/>
  <c r="AN236" i="43" s="1"/>
  <c r="AL237" i="43"/>
  <c r="AD238" i="43"/>
  <c r="AL224" i="43"/>
  <c r="BH224" i="42"/>
  <c r="BG224" i="42"/>
  <c r="BE152" i="42"/>
  <c r="BH152" i="42" s="1"/>
  <c r="AZ31" i="42"/>
  <c r="BA31" i="42" s="1"/>
  <c r="BB31" i="42" s="1"/>
  <c r="AZ79" i="42"/>
  <c r="BE79" i="42" s="1"/>
  <c r="BH79" i="42" s="1"/>
  <c r="AZ83" i="42"/>
  <c r="BE83" i="42" s="1"/>
  <c r="BH83" i="42" s="1"/>
  <c r="AZ91" i="42"/>
  <c r="BE91" i="42" s="1"/>
  <c r="BH91" i="42" s="1"/>
  <c r="AZ207" i="42"/>
  <c r="BA207" i="42" s="1"/>
  <c r="BB207" i="42" s="1"/>
  <c r="BE151" i="42"/>
  <c r="BF151" i="42" s="1"/>
  <c r="P247" i="42"/>
  <c r="Q249" i="42" s="1"/>
  <c r="AY242" i="42"/>
  <c r="AY238" i="42"/>
  <c r="AY234" i="42"/>
  <c r="AY230" i="42"/>
  <c r="AZ226" i="42"/>
  <c r="BA224" i="42"/>
  <c r="BB224" i="42" s="1"/>
  <c r="AZ223" i="42"/>
  <c r="AZ221" i="42"/>
  <c r="BA221" i="42" s="1"/>
  <c r="BB221" i="42" s="1"/>
  <c r="AZ219" i="42"/>
  <c r="AX215" i="42"/>
  <c r="BE211" i="42"/>
  <c r="AX209" i="42"/>
  <c r="AY207" i="42"/>
  <c r="AZ205" i="42"/>
  <c r="AY202" i="42"/>
  <c r="AY198" i="42"/>
  <c r="AX195" i="42"/>
  <c r="AX191" i="42"/>
  <c r="AX189" i="42"/>
  <c r="AZ182" i="42"/>
  <c r="BA182" i="42" s="1"/>
  <c r="BB182" i="42" s="1"/>
  <c r="AX180" i="42"/>
  <c r="AX178" i="42"/>
  <c r="AY173" i="42"/>
  <c r="AY165" i="42"/>
  <c r="AX162" i="42"/>
  <c r="AX158" i="42"/>
  <c r="AX156" i="42"/>
  <c r="AX153" i="42"/>
  <c r="AY149" i="42"/>
  <c r="AZ148" i="42"/>
  <c r="AZ147" i="42"/>
  <c r="AZ143" i="42"/>
  <c r="BA143" i="42" s="1"/>
  <c r="BB143" i="42" s="1"/>
  <c r="AZ139" i="42"/>
  <c r="BE139" i="42" s="1"/>
  <c r="AZ135" i="42"/>
  <c r="BA135" i="42" s="1"/>
  <c r="BB135" i="42" s="1"/>
  <c r="AX132" i="42"/>
  <c r="AX129" i="42"/>
  <c r="AX124" i="42"/>
  <c r="AX121" i="42"/>
  <c r="AY119" i="42"/>
  <c r="BE217" i="42"/>
  <c r="BG217" i="42" s="1"/>
  <c r="AZ215" i="42"/>
  <c r="AY210" i="42"/>
  <c r="AY206" i="42"/>
  <c r="BE203" i="42"/>
  <c r="BH203" i="42" s="1"/>
  <c r="AX201" i="42"/>
  <c r="AX197" i="42"/>
  <c r="AZ195" i="42"/>
  <c r="AZ193" i="42"/>
  <c r="BA193" i="42" s="1"/>
  <c r="BB193" i="42" s="1"/>
  <c r="AZ191" i="42"/>
  <c r="AZ188" i="42"/>
  <c r="AX186" i="42"/>
  <c r="BE184" i="42"/>
  <c r="BG184" i="42" s="1"/>
  <c r="AX184" i="42"/>
  <c r="AY181" i="42"/>
  <c r="AZ176" i="42"/>
  <c r="BA176" i="42" s="1"/>
  <c r="BB176" i="42" s="1"/>
  <c r="AZ174" i="42"/>
  <c r="AX172" i="42"/>
  <c r="AX170" i="42"/>
  <c r="AX168" i="42"/>
  <c r="AX164" i="42"/>
  <c r="AZ162" i="42"/>
  <c r="AZ158" i="42"/>
  <c r="AZ156" i="42"/>
  <c r="BA156" i="42" s="1"/>
  <c r="BB156" i="42" s="1"/>
  <c r="AZ154" i="42"/>
  <c r="BA154" i="42" s="1"/>
  <c r="BB154" i="42" s="1"/>
  <c r="AX145" i="42"/>
  <c r="AX141" i="42"/>
  <c r="AX137" i="42"/>
  <c r="AX133" i="42"/>
  <c r="AX128" i="42"/>
  <c r="AX125" i="42"/>
  <c r="AX120" i="42"/>
  <c r="J247" i="42"/>
  <c r="K249" i="42" s="1"/>
  <c r="V247" i="42"/>
  <c r="W249" i="42" s="1"/>
  <c r="BE243" i="42"/>
  <c r="BE239" i="42"/>
  <c r="BE235" i="42"/>
  <c r="BH235" i="42" s="1"/>
  <c r="BE231" i="42"/>
  <c r="BH231" i="42" s="1"/>
  <c r="BE227" i="42"/>
  <c r="AZ209" i="42"/>
  <c r="BA209" i="42" s="1"/>
  <c r="BB209" i="42" s="1"/>
  <c r="BE199" i="42"/>
  <c r="BH199" i="42" s="1"/>
  <c r="AX193" i="42"/>
  <c r="AZ189" i="42"/>
  <c r="AZ180" i="42"/>
  <c r="BA180" i="42" s="1"/>
  <c r="BB180" i="42" s="1"/>
  <c r="AZ178" i="42"/>
  <c r="BE170" i="42"/>
  <c r="BE168" i="42"/>
  <c r="BH168" i="42" s="1"/>
  <c r="BE166" i="42"/>
  <c r="BH166" i="42" s="1"/>
  <c r="AY153" i="42"/>
  <c r="BE144" i="42"/>
  <c r="BE140" i="42"/>
  <c r="BE136" i="42"/>
  <c r="BG136" i="42" s="1"/>
  <c r="AY132" i="42"/>
  <c r="AY124" i="42"/>
  <c r="AZ119" i="42"/>
  <c r="BG245" i="42"/>
  <c r="BH245" i="42"/>
  <c r="BF245" i="42"/>
  <c r="BE241" i="42"/>
  <c r="BE237" i="42"/>
  <c r="BE233" i="42"/>
  <c r="BE229" i="42"/>
  <c r="BA245" i="42"/>
  <c r="BB245" i="42" s="1"/>
  <c r="AX244" i="42"/>
  <c r="BH243" i="42"/>
  <c r="AZ242" i="42"/>
  <c r="AX240" i="42"/>
  <c r="BH239" i="42"/>
  <c r="AZ238" i="42"/>
  <c r="AX236" i="42"/>
  <c r="AZ234" i="42"/>
  <c r="AX232" i="42"/>
  <c r="AZ230" i="42"/>
  <c r="AX228" i="42"/>
  <c r="BH227" i="42"/>
  <c r="AX225" i="42"/>
  <c r="AX222" i="42"/>
  <c r="AZ222" i="42"/>
  <c r="AZ216" i="42"/>
  <c r="AX216" i="42"/>
  <c r="BE209" i="42"/>
  <c r="AY200" i="42"/>
  <c r="AZ200" i="42"/>
  <c r="AX200" i="42"/>
  <c r="AX185" i="42"/>
  <c r="AZ185" i="42"/>
  <c r="AY185" i="42"/>
  <c r="AY163" i="42"/>
  <c r="AZ163" i="42"/>
  <c r="AX163" i="42"/>
  <c r="AZ220" i="42"/>
  <c r="AX220" i="42"/>
  <c r="AY212" i="42"/>
  <c r="AZ212" i="42"/>
  <c r="AX212" i="42"/>
  <c r="AY196" i="42"/>
  <c r="AZ196" i="42"/>
  <c r="AX196" i="42"/>
  <c r="BE129" i="42"/>
  <c r="BA129" i="42"/>
  <c r="BB129" i="42" s="1"/>
  <c r="BE121" i="42"/>
  <c r="BA121" i="42"/>
  <c r="BB121" i="42" s="1"/>
  <c r="AY118" i="42"/>
  <c r="AZ118" i="42"/>
  <c r="AX118" i="42"/>
  <c r="AZ244" i="42"/>
  <c r="AZ240" i="42"/>
  <c r="AZ236" i="42"/>
  <c r="AZ232" i="42"/>
  <c r="AZ228" i="42"/>
  <c r="AY224" i="42"/>
  <c r="AY208" i="42"/>
  <c r="AZ208" i="42"/>
  <c r="AX208" i="42"/>
  <c r="BE201" i="42"/>
  <c r="AY192" i="42"/>
  <c r="AZ192" i="42"/>
  <c r="AX192" i="42"/>
  <c r="BA164" i="42"/>
  <c r="BB164" i="42" s="1"/>
  <c r="BE164" i="42"/>
  <c r="AZ225" i="42"/>
  <c r="AX218" i="42"/>
  <c r="AZ218" i="42"/>
  <c r="BE213" i="42"/>
  <c r="AY204" i="42"/>
  <c r="AZ204" i="42"/>
  <c r="AX204" i="42"/>
  <c r="BE197" i="42"/>
  <c r="BH184" i="42"/>
  <c r="BE133" i="42"/>
  <c r="BA133" i="42"/>
  <c r="BB133" i="42" s="1"/>
  <c r="BE125" i="42"/>
  <c r="BA125" i="42"/>
  <c r="BB125" i="42" s="1"/>
  <c r="AZ214" i="42"/>
  <c r="BH211" i="42"/>
  <c r="AZ210" i="42"/>
  <c r="AZ206" i="42"/>
  <c r="AZ202" i="42"/>
  <c r="AZ198" i="42"/>
  <c r="AZ194" i="42"/>
  <c r="AZ190" i="42"/>
  <c r="AZ187" i="42"/>
  <c r="AX187" i="42"/>
  <c r="BE186" i="42"/>
  <c r="AY179" i="42"/>
  <c r="AZ179" i="42"/>
  <c r="AX179" i="42"/>
  <c r="AY175" i="42"/>
  <c r="AZ175" i="42"/>
  <c r="AX175" i="42"/>
  <c r="AY171" i="42"/>
  <c r="AZ171" i="42"/>
  <c r="AX171" i="42"/>
  <c r="AY167" i="42"/>
  <c r="AZ167" i="42"/>
  <c r="AX167" i="42"/>
  <c r="BE160" i="42"/>
  <c r="AY150" i="42"/>
  <c r="AZ150" i="42"/>
  <c r="AX150" i="42"/>
  <c r="AZ183" i="42"/>
  <c r="AX183" i="42"/>
  <c r="BE176" i="42"/>
  <c r="BE172" i="42"/>
  <c r="BG168" i="42"/>
  <c r="BF168" i="42"/>
  <c r="AY159" i="42"/>
  <c r="AZ159" i="42"/>
  <c r="AX159" i="42"/>
  <c r="BE149" i="42"/>
  <c r="BA149" i="42"/>
  <c r="BB149" i="42" s="1"/>
  <c r="BA131" i="42"/>
  <c r="BB131" i="42" s="1"/>
  <c r="BE131" i="42"/>
  <c r="BA127" i="42"/>
  <c r="BB127" i="42" s="1"/>
  <c r="BE127" i="42"/>
  <c r="BA123" i="42"/>
  <c r="BB123" i="42" s="1"/>
  <c r="BE123" i="42"/>
  <c r="BA119" i="42"/>
  <c r="BB119" i="42" s="1"/>
  <c r="BE119" i="42"/>
  <c r="AZ181" i="42"/>
  <c r="AZ177" i="42"/>
  <c r="AZ173" i="42"/>
  <c r="AZ169" i="42"/>
  <c r="AZ165" i="42"/>
  <c r="AZ161" i="42"/>
  <c r="AZ157" i="42"/>
  <c r="BE153" i="42"/>
  <c r="BA153" i="42"/>
  <c r="BB153" i="42" s="1"/>
  <c r="BG151" i="42"/>
  <c r="BH151" i="42"/>
  <c r="AY138" i="42"/>
  <c r="AZ138" i="42"/>
  <c r="AX138" i="42"/>
  <c r="BE137" i="42"/>
  <c r="BA137" i="42"/>
  <c r="BB137" i="42" s="1"/>
  <c r="BE135" i="42"/>
  <c r="BA132" i="42"/>
  <c r="BB132" i="42" s="1"/>
  <c r="BE132" i="42"/>
  <c r="BA128" i="42"/>
  <c r="BB128" i="42" s="1"/>
  <c r="BE128" i="42"/>
  <c r="BA124" i="42"/>
  <c r="BB124" i="42" s="1"/>
  <c r="BE124" i="42"/>
  <c r="BA120" i="42"/>
  <c r="BB120" i="42" s="1"/>
  <c r="BE120" i="42"/>
  <c r="AZ155" i="42"/>
  <c r="AX154" i="42"/>
  <c r="AY146" i="42"/>
  <c r="AZ146" i="42"/>
  <c r="AX146" i="42"/>
  <c r="BE145" i="42"/>
  <c r="BA145" i="42"/>
  <c r="BB145" i="42" s="1"/>
  <c r="AY134" i="42"/>
  <c r="AZ134" i="42"/>
  <c r="AX134" i="42"/>
  <c r="AY130" i="42"/>
  <c r="AZ130" i="42"/>
  <c r="AX130" i="42"/>
  <c r="AY126" i="42"/>
  <c r="AZ126" i="42"/>
  <c r="AX126" i="42"/>
  <c r="AY122" i="42"/>
  <c r="AZ122" i="42"/>
  <c r="AX122" i="42"/>
  <c r="AY142" i="42"/>
  <c r="AZ142" i="42"/>
  <c r="AX142" i="42"/>
  <c r="BE141" i="42"/>
  <c r="BA141" i="42"/>
  <c r="BB141" i="42" s="1"/>
  <c r="AY133" i="42"/>
  <c r="AY129" i="42"/>
  <c r="AY125" i="42"/>
  <c r="AY121" i="42"/>
  <c r="AY151" i="42"/>
  <c r="AY147" i="42"/>
  <c r="AY143" i="42"/>
  <c r="BG140" i="42"/>
  <c r="AY139" i="42"/>
  <c r="AY79" i="42"/>
  <c r="AB247" i="42"/>
  <c r="AC249" i="42" s="1"/>
  <c r="AY117" i="42"/>
  <c r="AX31" i="42"/>
  <c r="AZ7" i="42"/>
  <c r="BA7" i="42" s="1"/>
  <c r="BB7" i="42" s="1"/>
  <c r="AZ63" i="42"/>
  <c r="BE63" i="42" s="1"/>
  <c r="BG63" i="42" s="1"/>
  <c r="AZ72" i="42"/>
  <c r="BA72" i="42" s="1"/>
  <c r="BB72" i="42" s="1"/>
  <c r="AZ51" i="42"/>
  <c r="BE51" i="42" s="1"/>
  <c r="BG51" i="42" s="1"/>
  <c r="AZ27" i="42"/>
  <c r="BE27" i="42" s="1"/>
  <c r="BG27" i="42" s="1"/>
  <c r="AX63" i="42"/>
  <c r="AY93" i="42"/>
  <c r="AX114" i="42"/>
  <c r="AZ15" i="42"/>
  <c r="BA15" i="42" s="1"/>
  <c r="BB15" i="42" s="1"/>
  <c r="AZ39" i="42"/>
  <c r="BE39" i="42" s="1"/>
  <c r="BG39" i="42" s="1"/>
  <c r="AZ104" i="42"/>
  <c r="BA104" i="42" s="1"/>
  <c r="BB104" i="42" s="1"/>
  <c r="AZ21" i="42"/>
  <c r="BA21" i="42" s="1"/>
  <c r="BB21" i="42" s="1"/>
  <c r="AX74" i="42"/>
  <c r="AZ89" i="42"/>
  <c r="BE89" i="42" s="1"/>
  <c r="AY109" i="42"/>
  <c r="AZ55" i="42"/>
  <c r="BE55" i="42" s="1"/>
  <c r="BG55" i="42" s="1"/>
  <c r="AY74" i="42"/>
  <c r="BA79" i="42"/>
  <c r="BB79" i="42" s="1"/>
  <c r="AY101" i="42"/>
  <c r="AX112" i="42"/>
  <c r="BG8" i="42"/>
  <c r="AX13" i="42"/>
  <c r="AZ25" i="42"/>
  <c r="BA25" i="42" s="1"/>
  <c r="BB25" i="42" s="1"/>
  <c r="AY31" i="42"/>
  <c r="AZ13" i="42"/>
  <c r="BA13" i="42" s="1"/>
  <c r="BB13" i="42" s="1"/>
  <c r="AY27" i="42"/>
  <c r="AZ35" i="42"/>
  <c r="BE35" i="42" s="1"/>
  <c r="BG35" i="42" s="1"/>
  <c r="AY62" i="42"/>
  <c r="AX72" i="42"/>
  <c r="AZ76" i="42"/>
  <c r="BA76" i="42" s="1"/>
  <c r="BB76" i="42" s="1"/>
  <c r="AX83" i="42"/>
  <c r="AZ92" i="42"/>
  <c r="BA92" i="42" s="1"/>
  <c r="BB92" i="42" s="1"/>
  <c r="AX104" i="42"/>
  <c r="AZ112" i="42"/>
  <c r="BE112" i="42" s="1"/>
  <c r="AX70" i="42"/>
  <c r="AZ73" i="42"/>
  <c r="BE73" i="42" s="1"/>
  <c r="AY77" i="42"/>
  <c r="AX82" i="42"/>
  <c r="AX91" i="42"/>
  <c r="AX106" i="42"/>
  <c r="AY114" i="42"/>
  <c r="AY23" i="42"/>
  <c r="AZ43" i="42"/>
  <c r="BE43" i="42" s="1"/>
  <c r="BG43" i="42" s="1"/>
  <c r="AX7" i="42"/>
  <c r="BA8" i="42"/>
  <c r="BB8" i="42" s="1"/>
  <c r="AX15" i="42"/>
  <c r="AY19" i="42"/>
  <c r="AZ23" i="42"/>
  <c r="BE23" i="42" s="1"/>
  <c r="BG23" i="42" s="1"/>
  <c r="AX29" i="42"/>
  <c r="AZ47" i="42"/>
  <c r="BE47" i="42" s="1"/>
  <c r="BG47" i="42" s="1"/>
  <c r="AZ70" i="42"/>
  <c r="BE70" i="42" s="1"/>
  <c r="AY82" i="42"/>
  <c r="AY91" i="42"/>
  <c r="AY106" i="42"/>
  <c r="AZ17" i="42"/>
  <c r="BA17" i="42" s="1"/>
  <c r="BB17" i="42" s="1"/>
  <c r="AZ19" i="42"/>
  <c r="BE19" i="42" s="1"/>
  <c r="BG19" i="42" s="1"/>
  <c r="AZ29" i="42"/>
  <c r="BA29" i="42" s="1"/>
  <c r="BB29" i="42" s="1"/>
  <c r="AX69" i="42"/>
  <c r="AZ69" i="42"/>
  <c r="BE74" i="42"/>
  <c r="BA82" i="42"/>
  <c r="BB82" i="42" s="1"/>
  <c r="BE82" i="42"/>
  <c r="BG82" i="42" s="1"/>
  <c r="AY102" i="42"/>
  <c r="AZ102" i="42"/>
  <c r="BE102" i="42" s="1"/>
  <c r="BG102" i="42" s="1"/>
  <c r="AX11" i="42"/>
  <c r="AY34" i="42"/>
  <c r="AY42" i="42"/>
  <c r="AY46" i="42"/>
  <c r="AY54" i="42"/>
  <c r="AY58" i="42"/>
  <c r="AY96" i="42"/>
  <c r="AX96" i="42"/>
  <c r="AZ96" i="42"/>
  <c r="AX102" i="42"/>
  <c r="AY4" i="42"/>
  <c r="AZ10" i="42"/>
  <c r="AZ11" i="42"/>
  <c r="BA11" i="42" s="1"/>
  <c r="BB11" i="42" s="1"/>
  <c r="AY14" i="42"/>
  <c r="AX17" i="42"/>
  <c r="AX21" i="42"/>
  <c r="AX25" i="42"/>
  <c r="AZ33" i="42"/>
  <c r="AY35" i="42"/>
  <c r="AZ37" i="42"/>
  <c r="AY39" i="42"/>
  <c r="AZ41" i="42"/>
  <c r="AY43" i="42"/>
  <c r="AZ45" i="42"/>
  <c r="AY47" i="42"/>
  <c r="AZ49" i="42"/>
  <c r="AY51" i="42"/>
  <c r="AZ53" i="42"/>
  <c r="AY55" i="42"/>
  <c r="AZ57" i="42"/>
  <c r="AZ59" i="42"/>
  <c r="BE59" i="42" s="1"/>
  <c r="BG59" i="42" s="1"/>
  <c r="AZ67" i="42"/>
  <c r="BE67" i="42" s="1"/>
  <c r="BG67" i="42" s="1"/>
  <c r="AZ75" i="42"/>
  <c r="AX75" i="42"/>
  <c r="AY75" i="42"/>
  <c r="AX86" i="42"/>
  <c r="AY86" i="42"/>
  <c r="AX94" i="42"/>
  <c r="AY94" i="42"/>
  <c r="BA98" i="42"/>
  <c r="BB98" i="42" s="1"/>
  <c r="BE98" i="42"/>
  <c r="BH98" i="42" s="1"/>
  <c r="AY100" i="42"/>
  <c r="AX100" i="42"/>
  <c r="AZ100" i="42"/>
  <c r="BA100" i="42" s="1"/>
  <c r="BB100" i="42" s="1"/>
  <c r="AZ105" i="42"/>
  <c r="BA105" i="42" s="1"/>
  <c r="BB105" i="42" s="1"/>
  <c r="AY105" i="42"/>
  <c r="AY110" i="42"/>
  <c r="AZ110" i="42"/>
  <c r="BE110" i="42" s="1"/>
  <c r="BG110" i="42" s="1"/>
  <c r="AY61" i="42"/>
  <c r="AZ61" i="42"/>
  <c r="AY88" i="42"/>
  <c r="AZ88" i="42"/>
  <c r="AY38" i="42"/>
  <c r="AY50" i="42"/>
  <c r="AX61" i="42"/>
  <c r="AY66" i="42"/>
  <c r="AY69" i="42"/>
  <c r="AX88" i="42"/>
  <c r="AY116" i="42"/>
  <c r="AX116" i="42"/>
  <c r="AZ116" i="42"/>
  <c r="BA116" i="42" s="1"/>
  <c r="BB116" i="42" s="1"/>
  <c r="AY10" i="42"/>
  <c r="AY18" i="42"/>
  <c r="AY22" i="42"/>
  <c r="AY26" i="42"/>
  <c r="AY30" i="42"/>
  <c r="AX33" i="42"/>
  <c r="AX37" i="42"/>
  <c r="AX41" i="42"/>
  <c r="AX45" i="42"/>
  <c r="AX49" i="42"/>
  <c r="AX53" i="42"/>
  <c r="AX57" i="42"/>
  <c r="AX59" i="42"/>
  <c r="AY65" i="42"/>
  <c r="AZ65" i="42"/>
  <c r="AX67" i="42"/>
  <c r="AY78" i="42"/>
  <c r="AZ78" i="42"/>
  <c r="BA78" i="42" s="1"/>
  <c r="BB78" i="42" s="1"/>
  <c r="AX85" i="42"/>
  <c r="AY85" i="42"/>
  <c r="AZ85" i="42"/>
  <c r="AY90" i="42"/>
  <c r="AZ90" i="42"/>
  <c r="AX98" i="42"/>
  <c r="AY98" i="42"/>
  <c r="AY108" i="42"/>
  <c r="AX108" i="42"/>
  <c r="AZ108" i="42"/>
  <c r="BA108" i="42" s="1"/>
  <c r="BB108" i="42" s="1"/>
  <c r="AZ113" i="42"/>
  <c r="BE113" i="42" s="1"/>
  <c r="AY113" i="42"/>
  <c r="N247" i="42"/>
  <c r="T247" i="42"/>
  <c r="Z247" i="42"/>
  <c r="BD247" i="42"/>
  <c r="AZ5" i="42"/>
  <c r="AY8" i="42"/>
  <c r="BF8" i="42"/>
  <c r="BA12" i="42"/>
  <c r="BB12" i="42" s="1"/>
  <c r="BG12" i="42"/>
  <c r="AY16" i="42"/>
  <c r="AX16" i="42"/>
  <c r="AZ16" i="42"/>
  <c r="AY20" i="42"/>
  <c r="AX20" i="42"/>
  <c r="AZ20" i="42"/>
  <c r="AY24" i="42"/>
  <c r="AX24" i="42"/>
  <c r="AZ24" i="42"/>
  <c r="AY28" i="42"/>
  <c r="AX28" i="42"/>
  <c r="AZ28" i="42"/>
  <c r="AY32" i="42"/>
  <c r="AX32" i="42"/>
  <c r="AZ32" i="42"/>
  <c r="AY36" i="42"/>
  <c r="AX36" i="42"/>
  <c r="AZ36" i="42"/>
  <c r="AY40" i="42"/>
  <c r="AX40" i="42"/>
  <c r="AZ40" i="42"/>
  <c r="AY44" i="42"/>
  <c r="AX44" i="42"/>
  <c r="AZ44" i="42"/>
  <c r="AY48" i="42"/>
  <c r="AX48" i="42"/>
  <c r="AZ48" i="42"/>
  <c r="AY52" i="42"/>
  <c r="AX52" i="42"/>
  <c r="AZ52" i="42"/>
  <c r="AY56" i="42"/>
  <c r="AX56" i="42"/>
  <c r="AZ56" i="42"/>
  <c r="AY60" i="42"/>
  <c r="AX60" i="42"/>
  <c r="AZ60" i="42"/>
  <c r="AY64" i="42"/>
  <c r="AX64" i="42"/>
  <c r="AZ64" i="42"/>
  <c r="AY68" i="42"/>
  <c r="AZ68" i="42"/>
  <c r="AX68" i="42"/>
  <c r="AY84" i="42"/>
  <c r="AZ84" i="42"/>
  <c r="AX84" i="42"/>
  <c r="AY111" i="42"/>
  <c r="AX111" i="42"/>
  <c r="AZ111" i="42"/>
  <c r="BH12" i="42"/>
  <c r="BA34" i="42"/>
  <c r="BB34" i="42" s="1"/>
  <c r="BE34" i="42"/>
  <c r="BA50" i="42"/>
  <c r="BB50" i="42" s="1"/>
  <c r="BE50" i="42"/>
  <c r="BA58" i="42"/>
  <c r="BB58" i="42" s="1"/>
  <c r="BE58" i="42"/>
  <c r="BA62" i="42"/>
  <c r="BB62" i="42" s="1"/>
  <c r="BE62" i="42"/>
  <c r="BA86" i="42"/>
  <c r="BB86" i="42" s="1"/>
  <c r="BE86" i="42"/>
  <c r="AY107" i="42"/>
  <c r="AX107" i="42"/>
  <c r="AZ107" i="42"/>
  <c r="AY6" i="42"/>
  <c r="AX9" i="42"/>
  <c r="AX12" i="42"/>
  <c r="AZ71" i="42"/>
  <c r="AY71" i="42"/>
  <c r="AX71" i="42"/>
  <c r="AZ87" i="42"/>
  <c r="AY87" i="42"/>
  <c r="AX87" i="42"/>
  <c r="AX99" i="42"/>
  <c r="AZ99" i="42"/>
  <c r="AY99" i="42"/>
  <c r="AY103" i="42"/>
  <c r="AX103" i="42"/>
  <c r="AZ103" i="42"/>
  <c r="BA14" i="42"/>
  <c r="BB14" i="42" s="1"/>
  <c r="BE14" i="42"/>
  <c r="BA18" i="42"/>
  <c r="BB18" i="42" s="1"/>
  <c r="BE18" i="42"/>
  <c r="BA22" i="42"/>
  <c r="BB22" i="42" s="1"/>
  <c r="BE22" i="42"/>
  <c r="BE26" i="42"/>
  <c r="BA26" i="42"/>
  <c r="BB26" i="42" s="1"/>
  <c r="BA30" i="42"/>
  <c r="BB30" i="42" s="1"/>
  <c r="BE30" i="42"/>
  <c r="BA38" i="42"/>
  <c r="BB38" i="42" s="1"/>
  <c r="BE38" i="42"/>
  <c r="BA42" i="42"/>
  <c r="BB42" i="42" s="1"/>
  <c r="BE42" i="42"/>
  <c r="BA46" i="42"/>
  <c r="BB46" i="42" s="1"/>
  <c r="BE46" i="42"/>
  <c r="BA54" i="42"/>
  <c r="BB54" i="42" s="1"/>
  <c r="BE54" i="42"/>
  <c r="BA66" i="42"/>
  <c r="BB66" i="42" s="1"/>
  <c r="BE66" i="42"/>
  <c r="AX81" i="42"/>
  <c r="AZ81" i="42"/>
  <c r="AY81" i="42"/>
  <c r="M247" i="42"/>
  <c r="N249" i="42" s="1"/>
  <c r="S247" i="42"/>
  <c r="T249" i="42" s="1"/>
  <c r="Y247" i="42"/>
  <c r="Z249" i="42" s="1"/>
  <c r="AW247" i="42"/>
  <c r="AX5" i="42"/>
  <c r="AZ6" i="42"/>
  <c r="AX8" i="42"/>
  <c r="AZ9" i="42"/>
  <c r="AY12" i="42"/>
  <c r="AY115" i="42"/>
  <c r="AX115" i="42"/>
  <c r="AZ115" i="42"/>
  <c r="K247" i="42"/>
  <c r="Q247" i="42"/>
  <c r="W247" i="42"/>
  <c r="AC247" i="42"/>
  <c r="AX14" i="42"/>
  <c r="AX18" i="42"/>
  <c r="AX22" i="42"/>
  <c r="AX26" i="42"/>
  <c r="AX30" i="42"/>
  <c r="AX34" i="42"/>
  <c r="AX38" i="42"/>
  <c r="AX42" i="42"/>
  <c r="AX46" i="42"/>
  <c r="AX50" i="42"/>
  <c r="AX54" i="42"/>
  <c r="AX58" i="42"/>
  <c r="AX62" i="42"/>
  <c r="AX66" i="42"/>
  <c r="AY73" i="42"/>
  <c r="AX76" i="42"/>
  <c r="AZ77" i="42"/>
  <c r="AX79" i="42"/>
  <c r="AZ80" i="42"/>
  <c r="AY83" i="42"/>
  <c r="AY89" i="42"/>
  <c r="AX92" i="42"/>
  <c r="AZ93" i="42"/>
  <c r="BE94" i="42"/>
  <c r="AX95" i="42"/>
  <c r="AZ95" i="42"/>
  <c r="BA101" i="42"/>
  <c r="BB101" i="42" s="1"/>
  <c r="BE101" i="42"/>
  <c r="BA117" i="42"/>
  <c r="BB117" i="42" s="1"/>
  <c r="BE117" i="42"/>
  <c r="AX80" i="42"/>
  <c r="AZ97" i="42"/>
  <c r="AX97" i="42"/>
  <c r="BH106" i="42"/>
  <c r="BF106" i="42"/>
  <c r="BH114" i="42"/>
  <c r="BF114" i="42"/>
  <c r="AX101" i="42"/>
  <c r="AX105" i="42"/>
  <c r="BA106" i="42"/>
  <c r="BB106" i="42" s="1"/>
  <c r="AX109" i="42"/>
  <c r="AX113" i="42"/>
  <c r="BA114" i="42"/>
  <c r="BB114" i="42" s="1"/>
  <c r="AX117" i="42"/>
  <c r="D3" i="41"/>
  <c r="AE244" i="41"/>
  <c r="AB244" i="41"/>
  <c r="AA244" i="41"/>
  <c r="N244" i="41"/>
  <c r="M244" i="41"/>
  <c r="L244" i="41"/>
  <c r="K244" i="41"/>
  <c r="J244" i="41"/>
  <c r="I244" i="41"/>
  <c r="H244" i="41"/>
  <c r="AI239" i="41"/>
  <c r="AC239" i="41"/>
  <c r="X239" i="41"/>
  <c r="Y239" i="41" s="1"/>
  <c r="U239" i="41"/>
  <c r="AI238" i="41"/>
  <c r="AC238" i="41"/>
  <c r="X238" i="41"/>
  <c r="Y238" i="41" s="1"/>
  <c r="U238" i="41"/>
  <c r="AI237" i="41"/>
  <c r="AC237" i="41"/>
  <c r="X237" i="41"/>
  <c r="U237" i="41"/>
  <c r="AI236" i="41"/>
  <c r="AC236" i="41"/>
  <c r="X236" i="41"/>
  <c r="Y236" i="41" s="1"/>
  <c r="U236" i="41"/>
  <c r="AI235" i="41"/>
  <c r="AC235" i="41"/>
  <c r="X235" i="41"/>
  <c r="Y235" i="41" s="1"/>
  <c r="U235" i="41"/>
  <c r="AI234" i="41"/>
  <c r="AC234" i="41"/>
  <c r="X234" i="41"/>
  <c r="U234" i="41"/>
  <c r="AI233" i="41"/>
  <c r="AC233" i="41"/>
  <c r="X233" i="41"/>
  <c r="Y233" i="41" s="1"/>
  <c r="U233" i="41"/>
  <c r="AI232" i="41"/>
  <c r="AC232" i="41"/>
  <c r="Y232" i="41"/>
  <c r="X232" i="41"/>
  <c r="U232" i="41"/>
  <c r="AI231" i="41"/>
  <c r="AC231" i="41"/>
  <c r="X231" i="41"/>
  <c r="Y231" i="41" s="1"/>
  <c r="U231" i="41"/>
  <c r="AI230" i="41"/>
  <c r="AC230" i="41"/>
  <c r="AD230" i="41" s="1"/>
  <c r="X230" i="41"/>
  <c r="U230" i="41"/>
  <c r="Y230" i="41" s="1"/>
  <c r="AI229" i="41"/>
  <c r="AD229" i="41"/>
  <c r="AC229" i="41"/>
  <c r="X229" i="41"/>
  <c r="Y229" i="41" s="1"/>
  <c r="U229" i="41"/>
  <c r="AI228" i="41"/>
  <c r="AC228" i="41"/>
  <c r="X228" i="41"/>
  <c r="U228" i="41"/>
  <c r="Y228" i="41" s="1"/>
  <c r="AI227" i="41"/>
  <c r="AC227" i="41"/>
  <c r="X227" i="41"/>
  <c r="U227" i="41"/>
  <c r="Y227" i="41" s="1"/>
  <c r="AI226" i="41"/>
  <c r="AC226" i="41"/>
  <c r="X226" i="41"/>
  <c r="Y226" i="41" s="1"/>
  <c r="U226" i="41"/>
  <c r="AI225" i="41"/>
  <c r="AC225" i="41"/>
  <c r="X225" i="41"/>
  <c r="U225" i="41"/>
  <c r="AI224" i="41"/>
  <c r="AC224" i="41"/>
  <c r="Y224" i="41"/>
  <c r="X224" i="41"/>
  <c r="U224" i="41"/>
  <c r="AI223" i="41"/>
  <c r="AC223" i="41"/>
  <c r="X223" i="41"/>
  <c r="Y223" i="41" s="1"/>
  <c r="U223" i="41"/>
  <c r="AK222" i="41"/>
  <c r="AI222" i="41"/>
  <c r="AC222" i="41"/>
  <c r="Z222" i="41"/>
  <c r="AG222" i="41" s="1"/>
  <c r="X222" i="41"/>
  <c r="U222" i="41"/>
  <c r="Y222" i="41" s="1"/>
  <c r="AI221" i="41"/>
  <c r="AC221" i="41"/>
  <c r="X221" i="41"/>
  <c r="U221" i="41"/>
  <c r="AI220" i="41"/>
  <c r="AC220" i="41"/>
  <c r="X220" i="41"/>
  <c r="U220" i="41"/>
  <c r="AI219" i="41"/>
  <c r="AC219" i="41"/>
  <c r="Y219" i="41"/>
  <c r="AD219" i="41" s="1"/>
  <c r="AH219" i="41" s="1"/>
  <c r="AJ219" i="41" s="1"/>
  <c r="X219" i="41"/>
  <c r="U219" i="41"/>
  <c r="AI218" i="41"/>
  <c r="AC218" i="41"/>
  <c r="X218" i="41"/>
  <c r="U218" i="41"/>
  <c r="Y218" i="41" s="1"/>
  <c r="Z218" i="41" s="1"/>
  <c r="AG218" i="41" s="1"/>
  <c r="AI217" i="41"/>
  <c r="AC217" i="41"/>
  <c r="X217" i="41"/>
  <c r="U217" i="41"/>
  <c r="AI216" i="41"/>
  <c r="AC216" i="41"/>
  <c r="X216" i="41"/>
  <c r="U216" i="41"/>
  <c r="AI215" i="41"/>
  <c r="AC215" i="41"/>
  <c r="X215" i="41"/>
  <c r="Y215" i="41" s="1"/>
  <c r="U215" i="41"/>
  <c r="AI214" i="41"/>
  <c r="AC214" i="41"/>
  <c r="X214" i="41"/>
  <c r="U214" i="41"/>
  <c r="AI213" i="41"/>
  <c r="AC213" i="41"/>
  <c r="X213" i="41"/>
  <c r="Y213" i="41" s="1"/>
  <c r="U213" i="41"/>
  <c r="AI212" i="41"/>
  <c r="AC212" i="41"/>
  <c r="X212" i="41"/>
  <c r="U212" i="41"/>
  <c r="AI211" i="41"/>
  <c r="AC211" i="41"/>
  <c r="X211" i="41"/>
  <c r="U211" i="41"/>
  <c r="Y211" i="41" s="1"/>
  <c r="AI210" i="41"/>
  <c r="AC210" i="41"/>
  <c r="X210" i="41"/>
  <c r="U210" i="41"/>
  <c r="AI209" i="41"/>
  <c r="AC209" i="41"/>
  <c r="X209" i="41"/>
  <c r="U209" i="41"/>
  <c r="Y209" i="41" s="1"/>
  <c r="AI208" i="41"/>
  <c r="AC208" i="41"/>
  <c r="X208" i="41"/>
  <c r="U208" i="41"/>
  <c r="AI207" i="41"/>
  <c r="AC207" i="41"/>
  <c r="X207" i="41"/>
  <c r="U207" i="41"/>
  <c r="AI206" i="41"/>
  <c r="AC206" i="41"/>
  <c r="X206" i="41"/>
  <c r="U206" i="41"/>
  <c r="AI205" i="41"/>
  <c r="AC205" i="41"/>
  <c r="X205" i="41"/>
  <c r="Y205" i="41" s="1"/>
  <c r="U205" i="41"/>
  <c r="AI204" i="41"/>
  <c r="AC204" i="41"/>
  <c r="X204" i="41"/>
  <c r="U204" i="41"/>
  <c r="AI203" i="41"/>
  <c r="AC203" i="41"/>
  <c r="X203" i="41"/>
  <c r="U203" i="41"/>
  <c r="Y203" i="41" s="1"/>
  <c r="AI202" i="41"/>
  <c r="AC202" i="41"/>
  <c r="X202" i="41"/>
  <c r="Y202" i="41" s="1"/>
  <c r="Z202" i="41" s="1"/>
  <c r="AG202" i="41" s="1"/>
  <c r="U202" i="41"/>
  <c r="AI201" i="41"/>
  <c r="AC201" i="41"/>
  <c r="Y201" i="41"/>
  <c r="Z201" i="41" s="1"/>
  <c r="AG201" i="41" s="1"/>
  <c r="X201" i="41"/>
  <c r="U201" i="41"/>
  <c r="AI200" i="41"/>
  <c r="AC200" i="41"/>
  <c r="X200" i="41"/>
  <c r="U200" i="41"/>
  <c r="AI199" i="41"/>
  <c r="AC199" i="41"/>
  <c r="X199" i="41"/>
  <c r="U199" i="41"/>
  <c r="AI198" i="41"/>
  <c r="AC198" i="41"/>
  <c r="X198" i="41"/>
  <c r="U198" i="41"/>
  <c r="AI197" i="41"/>
  <c r="AC197" i="41"/>
  <c r="X197" i="41"/>
  <c r="U197" i="41"/>
  <c r="AI196" i="41"/>
  <c r="AC196" i="41"/>
  <c r="X196" i="41"/>
  <c r="U196" i="41"/>
  <c r="AI195" i="41"/>
  <c r="AC195" i="41"/>
  <c r="X195" i="41"/>
  <c r="U195" i="41"/>
  <c r="AI194" i="41"/>
  <c r="AC194" i="41"/>
  <c r="AD194" i="41" s="1"/>
  <c r="X194" i="41"/>
  <c r="Y194" i="41" s="1"/>
  <c r="U194" i="41"/>
  <c r="AI193" i="41"/>
  <c r="AC193" i="41"/>
  <c r="X193" i="41"/>
  <c r="Y193" i="41" s="1"/>
  <c r="U193" i="41"/>
  <c r="AI192" i="41"/>
  <c r="AC192" i="41"/>
  <c r="X192" i="41"/>
  <c r="U192" i="41"/>
  <c r="AI191" i="41"/>
  <c r="AC191" i="41"/>
  <c r="X191" i="41"/>
  <c r="U191" i="41"/>
  <c r="AI190" i="41"/>
  <c r="AC190" i="41"/>
  <c r="X190" i="41"/>
  <c r="U190" i="41"/>
  <c r="AI189" i="41"/>
  <c r="AC189" i="41"/>
  <c r="X189" i="41"/>
  <c r="U189" i="41"/>
  <c r="AI188" i="41"/>
  <c r="AC188" i="41"/>
  <c r="X188" i="41"/>
  <c r="Y188" i="41" s="1"/>
  <c r="AK188" i="41" s="1"/>
  <c r="U188" i="41"/>
  <c r="AI187" i="41"/>
  <c r="AC187" i="41"/>
  <c r="X187" i="41"/>
  <c r="U187" i="41"/>
  <c r="AI186" i="41"/>
  <c r="AC186" i="41"/>
  <c r="X186" i="41"/>
  <c r="U186" i="41"/>
  <c r="AI185" i="41"/>
  <c r="AC185" i="41"/>
  <c r="X185" i="41"/>
  <c r="U185" i="41"/>
  <c r="AI184" i="41"/>
  <c r="AC184" i="41"/>
  <c r="X184" i="41"/>
  <c r="Y184" i="41" s="1"/>
  <c r="AK184" i="41" s="1"/>
  <c r="U184" i="41"/>
  <c r="AI183" i="41"/>
  <c r="AC183" i="41"/>
  <c r="X183" i="41"/>
  <c r="U183" i="41"/>
  <c r="AI182" i="41"/>
  <c r="AC182" i="41"/>
  <c r="X182" i="41"/>
  <c r="U182" i="41"/>
  <c r="AI181" i="41"/>
  <c r="AC181" i="41"/>
  <c r="X181" i="41"/>
  <c r="U181" i="41"/>
  <c r="AI180" i="41"/>
  <c r="AC180" i="41"/>
  <c r="Y180" i="41"/>
  <c r="X180" i="41"/>
  <c r="U180" i="41"/>
  <c r="AI179" i="41"/>
  <c r="AC179" i="41"/>
  <c r="X179" i="41"/>
  <c r="U179" i="41"/>
  <c r="AI178" i="41"/>
  <c r="AC178" i="41"/>
  <c r="X178" i="41"/>
  <c r="U178" i="41"/>
  <c r="AI177" i="41"/>
  <c r="AC177" i="41"/>
  <c r="X177" i="41"/>
  <c r="U177" i="41"/>
  <c r="AI176" i="41"/>
  <c r="AC176" i="41"/>
  <c r="X176" i="41"/>
  <c r="U176" i="41"/>
  <c r="Y176" i="41" s="1"/>
  <c r="AI175" i="41"/>
  <c r="AC175" i="41"/>
  <c r="X175" i="41"/>
  <c r="U175" i="41"/>
  <c r="AI174" i="41"/>
  <c r="AC174" i="41"/>
  <c r="X174" i="41"/>
  <c r="U174" i="41"/>
  <c r="AI173" i="41"/>
  <c r="AC173" i="41"/>
  <c r="Y173" i="41"/>
  <c r="X173" i="41"/>
  <c r="U173" i="41"/>
  <c r="AI172" i="41"/>
  <c r="AC172" i="41"/>
  <c r="X172" i="41"/>
  <c r="U172" i="41"/>
  <c r="Y172" i="41" s="1"/>
  <c r="AK172" i="41" s="1"/>
  <c r="AI171" i="41"/>
  <c r="AC171" i="41"/>
  <c r="X171" i="41"/>
  <c r="U171" i="41"/>
  <c r="AI170" i="41"/>
  <c r="AC170" i="41"/>
  <c r="X170" i="41"/>
  <c r="U170" i="41"/>
  <c r="AI169" i="41"/>
  <c r="AC169" i="41"/>
  <c r="X169" i="41"/>
  <c r="U169" i="41"/>
  <c r="AI168" i="41"/>
  <c r="AC168" i="41"/>
  <c r="X168" i="41"/>
  <c r="Y168" i="41" s="1"/>
  <c r="Z168" i="41" s="1"/>
  <c r="AG168" i="41" s="1"/>
  <c r="U168" i="41"/>
  <c r="AI167" i="41"/>
  <c r="AC167" i="41"/>
  <c r="X167" i="41"/>
  <c r="Y167" i="41" s="1"/>
  <c r="U167" i="41"/>
  <c r="AI166" i="41"/>
  <c r="AC166" i="41"/>
  <c r="X166" i="41"/>
  <c r="U166" i="41"/>
  <c r="AI165" i="41"/>
  <c r="AC165" i="41"/>
  <c r="X165" i="41"/>
  <c r="Y165" i="41" s="1"/>
  <c r="AD165" i="41" s="1"/>
  <c r="U165" i="41"/>
  <c r="AI164" i="41"/>
  <c r="AC164" i="41"/>
  <c r="X164" i="41"/>
  <c r="Y164" i="41" s="1"/>
  <c r="U164" i="41"/>
  <c r="AI163" i="41"/>
  <c r="AC163" i="41"/>
  <c r="X163" i="41"/>
  <c r="U163" i="41"/>
  <c r="AI162" i="41"/>
  <c r="AC162" i="41"/>
  <c r="X162" i="41"/>
  <c r="U162" i="41"/>
  <c r="AI161" i="41"/>
  <c r="AC161" i="41"/>
  <c r="X161" i="41"/>
  <c r="Y161" i="41" s="1"/>
  <c r="U161" i="41"/>
  <c r="AI160" i="41"/>
  <c r="AC160" i="41"/>
  <c r="X160" i="41"/>
  <c r="U160" i="41"/>
  <c r="AI159" i="41"/>
  <c r="AC159" i="41"/>
  <c r="X159" i="41"/>
  <c r="Y159" i="41" s="1"/>
  <c r="U159" i="41"/>
  <c r="AI158" i="41"/>
  <c r="AC158" i="41"/>
  <c r="Y158" i="41"/>
  <c r="X158" i="41"/>
  <c r="U158" i="41"/>
  <c r="AI157" i="41"/>
  <c r="AC157" i="41"/>
  <c r="X157" i="41"/>
  <c r="Y157" i="41" s="1"/>
  <c r="U157" i="41"/>
  <c r="AI156" i="41"/>
  <c r="AC156" i="41"/>
  <c r="X156" i="41"/>
  <c r="Y156" i="41" s="1"/>
  <c r="U156" i="41"/>
  <c r="AI155" i="41"/>
  <c r="AC155" i="41"/>
  <c r="X155" i="41"/>
  <c r="Y155" i="41" s="1"/>
  <c r="U155" i="41"/>
  <c r="AI154" i="41"/>
  <c r="AC154" i="41"/>
  <c r="Y154" i="41"/>
  <c r="X154" i="41"/>
  <c r="U154" i="41"/>
  <c r="AI153" i="41"/>
  <c r="AC153" i="41"/>
  <c r="X153" i="41"/>
  <c r="U153" i="41"/>
  <c r="AI152" i="41"/>
  <c r="AC152" i="41"/>
  <c r="X152" i="41"/>
  <c r="U152" i="41"/>
  <c r="AI151" i="41"/>
  <c r="AC151" i="41"/>
  <c r="X151" i="41"/>
  <c r="U151" i="41"/>
  <c r="AI150" i="41"/>
  <c r="AC150" i="41"/>
  <c r="X150" i="41"/>
  <c r="Y150" i="41" s="1"/>
  <c r="U150" i="41"/>
  <c r="AK149" i="41"/>
  <c r="AI149" i="41"/>
  <c r="AC149" i="41"/>
  <c r="X149" i="41"/>
  <c r="Y149" i="41" s="1"/>
  <c r="Z149" i="41" s="1"/>
  <c r="AG149" i="41" s="1"/>
  <c r="U149" i="41"/>
  <c r="AI148" i="41"/>
  <c r="AC148" i="41"/>
  <c r="X148" i="41"/>
  <c r="Y148" i="41" s="1"/>
  <c r="U148" i="41"/>
  <c r="AI147" i="41"/>
  <c r="AC147" i="41"/>
  <c r="X147" i="41"/>
  <c r="U147" i="41"/>
  <c r="AI146" i="41"/>
  <c r="AC146" i="41"/>
  <c r="X146" i="41"/>
  <c r="Y146" i="41" s="1"/>
  <c r="U146" i="41"/>
  <c r="AI145" i="41"/>
  <c r="AC145" i="41"/>
  <c r="X145" i="41"/>
  <c r="U145" i="41"/>
  <c r="AI144" i="41"/>
  <c r="AC144" i="41"/>
  <c r="X144" i="41"/>
  <c r="U144" i="41"/>
  <c r="AI143" i="41"/>
  <c r="AC143" i="41"/>
  <c r="X143" i="41"/>
  <c r="U143" i="41"/>
  <c r="AI142" i="41"/>
  <c r="AC142" i="41"/>
  <c r="X142" i="41"/>
  <c r="Y142" i="41" s="1"/>
  <c r="U142" i="41"/>
  <c r="AI141" i="41"/>
  <c r="AC141" i="41"/>
  <c r="X141" i="41"/>
  <c r="U141" i="41"/>
  <c r="AI140" i="41"/>
  <c r="AC140" i="41"/>
  <c r="X140" i="41"/>
  <c r="U140" i="41"/>
  <c r="AI139" i="41"/>
  <c r="AC139" i="41"/>
  <c r="X139" i="41"/>
  <c r="U139" i="41"/>
  <c r="AI138" i="41"/>
  <c r="AC138" i="41"/>
  <c r="X138" i="41"/>
  <c r="Y138" i="41" s="1"/>
  <c r="U138" i="41"/>
  <c r="AI137" i="41"/>
  <c r="AC137" i="41"/>
  <c r="X137" i="41"/>
  <c r="Y137" i="41" s="1"/>
  <c r="U137" i="41"/>
  <c r="AI136" i="41"/>
  <c r="AC136" i="41"/>
  <c r="X136" i="41"/>
  <c r="U136" i="41"/>
  <c r="AI135" i="41"/>
  <c r="AC135" i="41"/>
  <c r="X135" i="41"/>
  <c r="Y135" i="41" s="1"/>
  <c r="U135" i="41"/>
  <c r="AI134" i="41"/>
  <c r="AC134" i="41"/>
  <c r="Y134" i="41"/>
  <c r="X134" i="41"/>
  <c r="U134" i="41"/>
  <c r="AI133" i="41"/>
  <c r="AC133" i="41"/>
  <c r="X133" i="41"/>
  <c r="U133" i="41"/>
  <c r="AI132" i="41"/>
  <c r="AC132" i="41"/>
  <c r="X132" i="41"/>
  <c r="U132" i="41"/>
  <c r="AI131" i="41"/>
  <c r="AC131" i="41"/>
  <c r="X131" i="41"/>
  <c r="U131" i="41"/>
  <c r="AK130" i="41"/>
  <c r="AI130" i="41"/>
  <c r="AC130" i="41"/>
  <c r="Y130" i="41"/>
  <c r="Z130" i="41" s="1"/>
  <c r="AG130" i="41" s="1"/>
  <c r="X130" i="41"/>
  <c r="U130" i="41"/>
  <c r="AI129" i="41"/>
  <c r="AC129" i="41"/>
  <c r="X129" i="41"/>
  <c r="U129" i="41"/>
  <c r="AI128" i="41"/>
  <c r="AC128" i="41"/>
  <c r="X128" i="41"/>
  <c r="U128" i="41"/>
  <c r="AI127" i="41"/>
  <c r="AC127" i="41"/>
  <c r="X127" i="41"/>
  <c r="U127" i="41"/>
  <c r="AI126" i="41"/>
  <c r="AC126" i="41"/>
  <c r="Y126" i="41"/>
  <c r="X126" i="41"/>
  <c r="U126" i="41"/>
  <c r="AI125" i="41"/>
  <c r="AC125" i="41"/>
  <c r="X125" i="41"/>
  <c r="U125" i="41"/>
  <c r="AI124" i="41"/>
  <c r="AC124" i="41"/>
  <c r="X124" i="41"/>
  <c r="U124" i="41"/>
  <c r="AI123" i="41"/>
  <c r="AC123" i="41"/>
  <c r="X123" i="41"/>
  <c r="U123" i="41"/>
  <c r="AI122" i="41"/>
  <c r="AC122" i="41"/>
  <c r="X122" i="41"/>
  <c r="Y122" i="41" s="1"/>
  <c r="U122" i="41"/>
  <c r="AI121" i="41"/>
  <c r="AC121" i="41"/>
  <c r="X121" i="41"/>
  <c r="U121" i="41"/>
  <c r="AI120" i="41"/>
  <c r="AC120" i="41"/>
  <c r="X120" i="41"/>
  <c r="Y120" i="41" s="1"/>
  <c r="U120" i="41"/>
  <c r="AI119" i="41"/>
  <c r="AC119" i="41"/>
  <c r="X119" i="41"/>
  <c r="U119" i="41"/>
  <c r="AI118" i="41"/>
  <c r="AC118" i="41"/>
  <c r="X118" i="41"/>
  <c r="U118" i="41"/>
  <c r="Y118" i="41" s="1"/>
  <c r="AI117" i="41"/>
  <c r="AC117" i="41"/>
  <c r="X117" i="41"/>
  <c r="U117" i="41"/>
  <c r="AI116" i="41"/>
  <c r="AC116" i="41"/>
  <c r="X116" i="41"/>
  <c r="U116" i="41"/>
  <c r="Y116" i="41" s="1"/>
  <c r="AI115" i="41"/>
  <c r="AC115" i="41"/>
  <c r="X115" i="41"/>
  <c r="U115" i="41"/>
  <c r="AI114" i="41"/>
  <c r="AC114" i="41"/>
  <c r="X114" i="41"/>
  <c r="U114" i="41"/>
  <c r="AI113" i="41"/>
  <c r="AC113" i="41"/>
  <c r="X113" i="41"/>
  <c r="U113" i="41"/>
  <c r="AI112" i="41"/>
  <c r="AC112" i="41"/>
  <c r="X112" i="41"/>
  <c r="Y112" i="41" s="1"/>
  <c r="U112" i="41"/>
  <c r="AI111" i="41"/>
  <c r="AC111" i="41"/>
  <c r="X111" i="41"/>
  <c r="Y111" i="41" s="1"/>
  <c r="AK111" i="41" s="1"/>
  <c r="U111" i="41"/>
  <c r="AI110" i="41"/>
  <c r="AC110" i="41"/>
  <c r="Y110" i="41"/>
  <c r="Z110" i="41" s="1"/>
  <c r="AG110" i="41" s="1"/>
  <c r="X110" i="41"/>
  <c r="U110" i="41"/>
  <c r="AI109" i="41"/>
  <c r="AC109" i="41"/>
  <c r="X109" i="41"/>
  <c r="U109" i="41"/>
  <c r="AI108" i="41"/>
  <c r="AC108" i="41"/>
  <c r="X108" i="41"/>
  <c r="U108" i="41"/>
  <c r="Y108" i="41" s="1"/>
  <c r="AI107" i="41"/>
  <c r="AC107" i="41"/>
  <c r="X107" i="41"/>
  <c r="U107" i="41"/>
  <c r="AI106" i="41"/>
  <c r="AC106" i="41"/>
  <c r="X106" i="41"/>
  <c r="Y106" i="41" s="1"/>
  <c r="U106" i="41"/>
  <c r="AI105" i="41"/>
  <c r="AC105" i="41"/>
  <c r="X105" i="41"/>
  <c r="U105" i="41"/>
  <c r="AI104" i="41"/>
  <c r="AC104" i="41"/>
  <c r="X104" i="41"/>
  <c r="Y104" i="41" s="1"/>
  <c r="U104" i="41"/>
  <c r="AI103" i="41"/>
  <c r="AC103" i="41"/>
  <c r="X103" i="41"/>
  <c r="Y103" i="41" s="1"/>
  <c r="AK103" i="41" s="1"/>
  <c r="U103" i="41"/>
  <c r="AI102" i="41"/>
  <c r="AC102" i="41"/>
  <c r="Y102" i="41"/>
  <c r="Z102" i="41" s="1"/>
  <c r="AG102" i="41" s="1"/>
  <c r="X102" i="41"/>
  <c r="U102" i="41"/>
  <c r="AI101" i="41"/>
  <c r="AC101" i="41"/>
  <c r="X101" i="41"/>
  <c r="U101" i="41"/>
  <c r="AI100" i="41"/>
  <c r="AC100" i="41"/>
  <c r="X100" i="41"/>
  <c r="U100" i="41"/>
  <c r="AI99" i="41"/>
  <c r="AC99" i="41"/>
  <c r="X99" i="41"/>
  <c r="U99" i="41"/>
  <c r="AI98" i="41"/>
  <c r="AC98" i="41"/>
  <c r="X98" i="41"/>
  <c r="Y98" i="41" s="1"/>
  <c r="Z98" i="41" s="1"/>
  <c r="AG98" i="41" s="1"/>
  <c r="U98" i="41"/>
  <c r="AI97" i="41"/>
  <c r="AC97" i="41"/>
  <c r="X97" i="41"/>
  <c r="U97" i="41"/>
  <c r="AI96" i="41"/>
  <c r="AC96" i="41"/>
  <c r="X96" i="41"/>
  <c r="Y96" i="41" s="1"/>
  <c r="AK96" i="41" s="1"/>
  <c r="U96" i="41"/>
  <c r="AI95" i="41"/>
  <c r="AC95" i="41"/>
  <c r="X95" i="41"/>
  <c r="U95" i="41"/>
  <c r="AI94" i="41"/>
  <c r="AC94" i="41"/>
  <c r="X94" i="41"/>
  <c r="U94" i="41"/>
  <c r="AI93" i="41"/>
  <c r="AC93" i="41"/>
  <c r="X93" i="41"/>
  <c r="Y93" i="41" s="1"/>
  <c r="U93" i="41"/>
  <c r="AI92" i="41"/>
  <c r="AC92" i="41"/>
  <c r="X92" i="41"/>
  <c r="U92" i="41"/>
  <c r="AI91" i="41"/>
  <c r="AC91" i="41"/>
  <c r="X91" i="41"/>
  <c r="U91" i="41"/>
  <c r="AI90" i="41"/>
  <c r="AC90" i="41"/>
  <c r="AD90" i="41" s="1"/>
  <c r="X90" i="41"/>
  <c r="Y90" i="41" s="1"/>
  <c r="Z90" i="41" s="1"/>
  <c r="AG90" i="41" s="1"/>
  <c r="U90" i="41"/>
  <c r="AI89" i="41"/>
  <c r="AC89" i="41"/>
  <c r="X89" i="41"/>
  <c r="U89" i="41"/>
  <c r="AI88" i="41"/>
  <c r="AC88" i="41"/>
  <c r="X88" i="41"/>
  <c r="Y88" i="41" s="1"/>
  <c r="U88" i="41"/>
  <c r="AI87" i="41"/>
  <c r="AC87" i="41"/>
  <c r="X87" i="41"/>
  <c r="U87" i="41"/>
  <c r="AI86" i="41"/>
  <c r="AC86" i="41"/>
  <c r="X86" i="41"/>
  <c r="U86" i="41"/>
  <c r="AI85" i="41"/>
  <c r="AC85" i="41"/>
  <c r="X85" i="41"/>
  <c r="Y85" i="41" s="1"/>
  <c r="U85" i="41"/>
  <c r="AI84" i="41"/>
  <c r="AC84" i="41"/>
  <c r="Y84" i="41"/>
  <c r="Z84" i="41" s="1"/>
  <c r="AG84" i="41" s="1"/>
  <c r="X84" i="41"/>
  <c r="U84" i="41"/>
  <c r="AI83" i="41"/>
  <c r="AC83" i="41"/>
  <c r="X83" i="41"/>
  <c r="U83" i="41"/>
  <c r="AI82" i="41"/>
  <c r="AC82" i="41"/>
  <c r="X82" i="41"/>
  <c r="U82" i="41"/>
  <c r="AI81" i="41"/>
  <c r="AC81" i="41"/>
  <c r="X81" i="41"/>
  <c r="U81" i="41"/>
  <c r="AI80" i="41"/>
  <c r="AC80" i="41"/>
  <c r="X80" i="41"/>
  <c r="Y80" i="41" s="1"/>
  <c r="AK80" i="41" s="1"/>
  <c r="U80" i="41"/>
  <c r="AI79" i="41"/>
  <c r="AC79" i="41"/>
  <c r="X79" i="41"/>
  <c r="U79" i="41"/>
  <c r="AI78" i="41"/>
  <c r="AC78" i="41"/>
  <c r="X78" i="41"/>
  <c r="U78" i="41"/>
  <c r="AI77" i="41"/>
  <c r="AC77" i="41"/>
  <c r="X77" i="41"/>
  <c r="Y77" i="41" s="1"/>
  <c r="U77" i="41"/>
  <c r="AI76" i="41"/>
  <c r="AC76" i="41"/>
  <c r="Y76" i="41"/>
  <c r="X76" i="41"/>
  <c r="U76" i="41"/>
  <c r="AI75" i="41"/>
  <c r="AC75" i="41"/>
  <c r="X75" i="41"/>
  <c r="U75" i="41"/>
  <c r="AI74" i="41"/>
  <c r="AC74" i="41"/>
  <c r="X74" i="41"/>
  <c r="U74" i="41"/>
  <c r="AI73" i="41"/>
  <c r="AC73" i="41"/>
  <c r="X73" i="41"/>
  <c r="U73" i="41"/>
  <c r="AI72" i="41"/>
  <c r="AC72" i="41"/>
  <c r="X72" i="41"/>
  <c r="Y72" i="41" s="1"/>
  <c r="U72" i="41"/>
  <c r="AI71" i="41"/>
  <c r="AC71" i="41"/>
  <c r="X71" i="41"/>
  <c r="Y71" i="41" s="1"/>
  <c r="AK71" i="41" s="1"/>
  <c r="U71" i="41"/>
  <c r="AI70" i="41"/>
  <c r="AC70" i="41"/>
  <c r="X70" i="41"/>
  <c r="U70" i="41"/>
  <c r="AI69" i="41"/>
  <c r="AC69" i="41"/>
  <c r="X69" i="41"/>
  <c r="Y69" i="41" s="1"/>
  <c r="AD69" i="41" s="1"/>
  <c r="U69" i="41"/>
  <c r="AI68" i="41"/>
  <c r="AC68" i="41"/>
  <c r="Y68" i="41"/>
  <c r="X68" i="41"/>
  <c r="U68" i="41"/>
  <c r="AI67" i="41"/>
  <c r="AC67" i="41"/>
  <c r="X67" i="41"/>
  <c r="U67" i="41"/>
  <c r="AI66" i="41"/>
  <c r="AC66" i="41"/>
  <c r="X66" i="41"/>
  <c r="U66" i="41"/>
  <c r="AI65" i="41"/>
  <c r="AC65" i="41"/>
  <c r="X65" i="41"/>
  <c r="Y65" i="41" s="1"/>
  <c r="U65" i="41"/>
  <c r="AI64" i="41"/>
  <c r="AC64" i="41"/>
  <c r="X64" i="41"/>
  <c r="U64" i="41"/>
  <c r="Y64" i="41" s="1"/>
  <c r="AI63" i="41"/>
  <c r="AC63" i="41"/>
  <c r="Z63" i="41"/>
  <c r="AG63" i="41" s="1"/>
  <c r="X63" i="41"/>
  <c r="Y63" i="41" s="1"/>
  <c r="AK63" i="41" s="1"/>
  <c r="U63" i="41"/>
  <c r="AI62" i="41"/>
  <c r="AC62" i="41"/>
  <c r="X62" i="41"/>
  <c r="Y62" i="41" s="1"/>
  <c r="U62" i="41"/>
  <c r="AI61" i="41"/>
  <c r="AD61" i="41"/>
  <c r="AC61" i="41"/>
  <c r="X61" i="41"/>
  <c r="Y61" i="41" s="1"/>
  <c r="U61" i="41"/>
  <c r="AI60" i="41"/>
  <c r="AC60" i="41"/>
  <c r="X60" i="41"/>
  <c r="U60" i="41"/>
  <c r="Y60" i="41" s="1"/>
  <c r="AI59" i="41"/>
  <c r="AC59" i="41"/>
  <c r="X59" i="41"/>
  <c r="Y59" i="41" s="1"/>
  <c r="AK59" i="41" s="1"/>
  <c r="U59" i="41"/>
  <c r="AI58" i="41"/>
  <c r="AC58" i="41"/>
  <c r="X58" i="41"/>
  <c r="Y58" i="41" s="1"/>
  <c r="U58" i="41"/>
  <c r="AI57" i="41"/>
  <c r="AC57" i="41"/>
  <c r="X57" i="41"/>
  <c r="U57" i="41"/>
  <c r="AI56" i="41"/>
  <c r="AC56" i="41"/>
  <c r="X56" i="41"/>
  <c r="U56" i="41"/>
  <c r="AI55" i="41"/>
  <c r="AC55" i="41"/>
  <c r="X55" i="41"/>
  <c r="U55" i="41"/>
  <c r="AI54" i="41"/>
  <c r="AC54" i="41"/>
  <c r="X54" i="41"/>
  <c r="U54" i="41"/>
  <c r="AI53" i="41"/>
  <c r="AC53" i="41"/>
  <c r="X53" i="41"/>
  <c r="U53" i="41"/>
  <c r="AI52" i="41"/>
  <c r="AC52" i="41"/>
  <c r="X52" i="41"/>
  <c r="U52" i="41"/>
  <c r="AI51" i="41"/>
  <c r="AC51" i="41"/>
  <c r="X51" i="41"/>
  <c r="U51" i="41"/>
  <c r="AI50" i="41"/>
  <c r="AC50" i="41"/>
  <c r="X50" i="41"/>
  <c r="U50" i="41"/>
  <c r="AI49" i="41"/>
  <c r="AC49" i="41"/>
  <c r="X49" i="41"/>
  <c r="U49" i="41"/>
  <c r="AI48" i="41"/>
  <c r="AC48" i="41"/>
  <c r="X48" i="41"/>
  <c r="Y48" i="41" s="1"/>
  <c r="U48" i="41"/>
  <c r="AI47" i="41"/>
  <c r="AC47" i="41"/>
  <c r="X47" i="41"/>
  <c r="U47" i="41"/>
  <c r="AI46" i="41"/>
  <c r="AC46" i="41"/>
  <c r="X46" i="41"/>
  <c r="U46" i="41"/>
  <c r="AI45" i="41"/>
  <c r="AC45" i="41"/>
  <c r="X45" i="41"/>
  <c r="U45" i="41"/>
  <c r="AI44" i="41"/>
  <c r="AC44" i="41"/>
  <c r="X44" i="41"/>
  <c r="Y44" i="41" s="1"/>
  <c r="U44" i="41"/>
  <c r="AI43" i="41"/>
  <c r="AC43" i="41"/>
  <c r="X43" i="41"/>
  <c r="U43" i="41"/>
  <c r="AI42" i="41"/>
  <c r="AC42" i="41"/>
  <c r="X42" i="41"/>
  <c r="U42" i="41"/>
  <c r="AI41" i="41"/>
  <c r="AC41" i="41"/>
  <c r="X41" i="41"/>
  <c r="U41" i="41"/>
  <c r="AI40" i="41"/>
  <c r="AC40" i="41"/>
  <c r="X40" i="41"/>
  <c r="Y40" i="41" s="1"/>
  <c r="U40" i="41"/>
  <c r="AI39" i="41"/>
  <c r="AC39" i="41"/>
  <c r="X39" i="41"/>
  <c r="Y39" i="41" s="1"/>
  <c r="AK39" i="41" s="1"/>
  <c r="U39" i="41"/>
  <c r="AI38" i="41"/>
  <c r="AC38" i="41"/>
  <c r="X38" i="41"/>
  <c r="U38" i="41"/>
  <c r="AI37" i="41"/>
  <c r="AC37" i="41"/>
  <c r="X37" i="41"/>
  <c r="Y37" i="41" s="1"/>
  <c r="AD37" i="41" s="1"/>
  <c r="U37" i="41"/>
  <c r="AI36" i="41"/>
  <c r="AC36" i="41"/>
  <c r="Y36" i="41"/>
  <c r="X36" i="41"/>
  <c r="U36" i="41"/>
  <c r="AI35" i="41"/>
  <c r="AC35" i="41"/>
  <c r="X35" i="41"/>
  <c r="Y35" i="41" s="1"/>
  <c r="AK35" i="41" s="1"/>
  <c r="U35" i="41"/>
  <c r="AI34" i="41"/>
  <c r="AC34" i="41"/>
  <c r="X34" i="41"/>
  <c r="U34" i="41"/>
  <c r="AI33" i="41"/>
  <c r="AC33" i="41"/>
  <c r="X33" i="41"/>
  <c r="Y33" i="41" s="1"/>
  <c r="U33" i="41"/>
  <c r="AI32" i="41"/>
  <c r="AC32" i="41"/>
  <c r="X32" i="41"/>
  <c r="U32" i="41"/>
  <c r="Y32" i="41" s="1"/>
  <c r="AI31" i="41"/>
  <c r="AC31" i="41"/>
  <c r="X31" i="41"/>
  <c r="Y31" i="41" s="1"/>
  <c r="Z31" i="41" s="1"/>
  <c r="AG31" i="41" s="1"/>
  <c r="U31" i="41"/>
  <c r="AI30" i="41"/>
  <c r="AC30" i="41"/>
  <c r="X30" i="41"/>
  <c r="Y30" i="41" s="1"/>
  <c r="U30" i="41"/>
  <c r="AI29" i="41"/>
  <c r="AC29" i="41"/>
  <c r="AD29" i="41" s="1"/>
  <c r="X29" i="41"/>
  <c r="Y29" i="41" s="1"/>
  <c r="U29" i="41"/>
  <c r="AI28" i="41"/>
  <c r="AC28" i="41"/>
  <c r="X28" i="41"/>
  <c r="Y28" i="41" s="1"/>
  <c r="U28" i="41"/>
  <c r="AI27" i="41"/>
  <c r="AC27" i="41"/>
  <c r="X27" i="41"/>
  <c r="Y27" i="41" s="1"/>
  <c r="AK27" i="41" s="1"/>
  <c r="U27" i="41"/>
  <c r="AI26" i="41"/>
  <c r="AC26" i="41"/>
  <c r="X26" i="41"/>
  <c r="Y26" i="41" s="1"/>
  <c r="U26" i="41"/>
  <c r="AI25" i="41"/>
  <c r="AC25" i="41"/>
  <c r="AD25" i="41" s="1"/>
  <c r="X25" i="41"/>
  <c r="Y25" i="41" s="1"/>
  <c r="U25" i="41"/>
  <c r="AI24" i="41"/>
  <c r="AC24" i="41"/>
  <c r="X24" i="41"/>
  <c r="U24" i="41"/>
  <c r="Y24" i="41" s="1"/>
  <c r="AI23" i="41"/>
  <c r="AC23" i="41"/>
  <c r="X23" i="41"/>
  <c r="U23" i="41"/>
  <c r="AI22" i="41"/>
  <c r="AC22" i="41"/>
  <c r="X22" i="41"/>
  <c r="U22" i="41"/>
  <c r="AI21" i="41"/>
  <c r="AC21" i="41"/>
  <c r="X21" i="41"/>
  <c r="U21" i="41"/>
  <c r="AI20" i="41"/>
  <c r="AC20" i="41"/>
  <c r="X20" i="41"/>
  <c r="U20" i="41"/>
  <c r="AI19" i="41"/>
  <c r="AC19" i="41"/>
  <c r="X19" i="41"/>
  <c r="U19" i="41"/>
  <c r="AI18" i="41"/>
  <c r="AC18" i="41"/>
  <c r="X18" i="41"/>
  <c r="U18" i="41"/>
  <c r="AI17" i="41"/>
  <c r="AC17" i="41"/>
  <c r="X17" i="41"/>
  <c r="U17" i="41"/>
  <c r="AI16" i="41"/>
  <c r="AC16" i="41"/>
  <c r="X16" i="41"/>
  <c r="Y16" i="41" s="1"/>
  <c r="U16" i="41"/>
  <c r="AI15" i="41"/>
  <c r="AC15" i="41"/>
  <c r="X15" i="41"/>
  <c r="U15" i="41"/>
  <c r="AI14" i="41"/>
  <c r="AC14" i="41"/>
  <c r="X14" i="41"/>
  <c r="U14" i="41"/>
  <c r="AI13" i="41"/>
  <c r="AC13" i="41"/>
  <c r="X13" i="41"/>
  <c r="Y13" i="41" s="1"/>
  <c r="U13" i="41"/>
  <c r="AI12" i="41"/>
  <c r="AC12" i="41"/>
  <c r="Y12" i="41"/>
  <c r="X12" i="41"/>
  <c r="U12" i="41"/>
  <c r="AI11" i="41"/>
  <c r="AC11" i="41"/>
  <c r="X11" i="41"/>
  <c r="U11" i="41"/>
  <c r="AI10" i="41"/>
  <c r="AC10" i="41"/>
  <c r="X10" i="41"/>
  <c r="U10" i="41"/>
  <c r="AI9" i="41"/>
  <c r="AC9" i="41"/>
  <c r="AD9" i="41" s="1"/>
  <c r="X9" i="41"/>
  <c r="Y9" i="41" s="1"/>
  <c r="U9" i="41"/>
  <c r="AI8" i="41"/>
  <c r="AC8" i="41"/>
  <c r="Y8" i="41"/>
  <c r="X8" i="41"/>
  <c r="U8" i="41"/>
  <c r="AI7" i="41"/>
  <c r="AC7" i="41"/>
  <c r="X7" i="41"/>
  <c r="U7" i="41"/>
  <c r="AI6" i="41"/>
  <c r="AC6" i="41"/>
  <c r="X6" i="41"/>
  <c r="U6" i="41"/>
  <c r="AI5" i="41"/>
  <c r="AC5" i="41"/>
  <c r="X5" i="41"/>
  <c r="U5" i="41"/>
  <c r="AY250" i="39"/>
  <c r="AA247" i="39"/>
  <c r="X247" i="39"/>
  <c r="U247" i="39"/>
  <c r="R247" i="39"/>
  <c r="O247" i="39"/>
  <c r="L247" i="39"/>
  <c r="I247" i="39"/>
  <c r="BD245" i="39"/>
  <c r="AW245" i="39"/>
  <c r="AC245" i="39"/>
  <c r="AB245" i="39"/>
  <c r="Z245" i="39"/>
  <c r="Y245" i="39"/>
  <c r="W245" i="39"/>
  <c r="V245" i="39"/>
  <c r="T245" i="39"/>
  <c r="S245" i="39"/>
  <c r="Q245" i="39"/>
  <c r="P245" i="39"/>
  <c r="N245" i="39"/>
  <c r="M245" i="39"/>
  <c r="K245" i="39"/>
  <c r="J245" i="39"/>
  <c r="BD244" i="39"/>
  <c r="AW244" i="39"/>
  <c r="AZ244" i="39" s="1"/>
  <c r="AC244" i="39"/>
  <c r="AB244" i="39"/>
  <c r="Z244" i="39"/>
  <c r="Y244" i="39"/>
  <c r="W244" i="39"/>
  <c r="V244" i="39"/>
  <c r="T244" i="39"/>
  <c r="S244" i="39"/>
  <c r="Q244" i="39"/>
  <c r="P244" i="39"/>
  <c r="N244" i="39"/>
  <c r="M244" i="39"/>
  <c r="K244" i="39"/>
  <c r="J244" i="39"/>
  <c r="BD243" i="39"/>
  <c r="AW243" i="39"/>
  <c r="AC243" i="39"/>
  <c r="AB243" i="39"/>
  <c r="Z243" i="39"/>
  <c r="Y243" i="39"/>
  <c r="W243" i="39"/>
  <c r="V243" i="39"/>
  <c r="T243" i="39"/>
  <c r="S243" i="39"/>
  <c r="Q243" i="39"/>
  <c r="P243" i="39"/>
  <c r="N243" i="39"/>
  <c r="M243" i="39"/>
  <c r="K243" i="39"/>
  <c r="J243" i="39"/>
  <c r="BD242" i="39"/>
  <c r="AZ242" i="39"/>
  <c r="BA242" i="39" s="1"/>
  <c r="BB242" i="39" s="1"/>
  <c r="AY242" i="39"/>
  <c r="AX242" i="39"/>
  <c r="AW242" i="39"/>
  <c r="AC242" i="39"/>
  <c r="AB242" i="39"/>
  <c r="Z242" i="39"/>
  <c r="Y242" i="39"/>
  <c r="W242" i="39"/>
  <c r="V242" i="39"/>
  <c r="T242" i="39"/>
  <c r="S242" i="39"/>
  <c r="Q242" i="39"/>
  <c r="P242" i="39"/>
  <c r="N242" i="39"/>
  <c r="M242" i="39"/>
  <c r="K242" i="39"/>
  <c r="J242" i="39"/>
  <c r="BD241" i="39"/>
  <c r="AW241" i="39"/>
  <c r="AC241" i="39"/>
  <c r="AB241" i="39"/>
  <c r="Z241" i="39"/>
  <c r="Y241" i="39"/>
  <c r="W241" i="39"/>
  <c r="V241" i="39"/>
  <c r="T241" i="39"/>
  <c r="S241" i="39"/>
  <c r="Q241" i="39"/>
  <c r="P241" i="39"/>
  <c r="N241" i="39"/>
  <c r="M241" i="39"/>
  <c r="K241" i="39"/>
  <c r="J241" i="39"/>
  <c r="BD240" i="39"/>
  <c r="AW240" i="39"/>
  <c r="AC240" i="39"/>
  <c r="AB240" i="39"/>
  <c r="Z240" i="39"/>
  <c r="Y240" i="39"/>
  <c r="W240" i="39"/>
  <c r="V240" i="39"/>
  <c r="T240" i="39"/>
  <c r="S240" i="39"/>
  <c r="Q240" i="39"/>
  <c r="P240" i="39"/>
  <c r="N240" i="39"/>
  <c r="M240" i="39"/>
  <c r="K240" i="39"/>
  <c r="J240" i="39"/>
  <c r="BD239" i="39"/>
  <c r="AW239" i="39"/>
  <c r="AZ239" i="39" s="1"/>
  <c r="AC239" i="39"/>
  <c r="AB239" i="39"/>
  <c r="Z239" i="39"/>
  <c r="Y239" i="39"/>
  <c r="W239" i="39"/>
  <c r="V239" i="39"/>
  <c r="T239" i="39"/>
  <c r="S239" i="39"/>
  <c r="Q239" i="39"/>
  <c r="P239" i="39"/>
  <c r="N239" i="39"/>
  <c r="M239" i="39"/>
  <c r="K239" i="39"/>
  <c r="J239" i="39"/>
  <c r="BD238" i="39"/>
  <c r="AW238" i="39"/>
  <c r="AX238" i="39" s="1"/>
  <c r="AC238" i="39"/>
  <c r="AB238" i="39"/>
  <c r="Z238" i="39"/>
  <c r="Y238" i="39"/>
  <c r="W238" i="39"/>
  <c r="V238" i="39"/>
  <c r="T238" i="39"/>
  <c r="S238" i="39"/>
  <c r="Q238" i="39"/>
  <c r="P238" i="39"/>
  <c r="N238" i="39"/>
  <c r="M238" i="39"/>
  <c r="K238" i="39"/>
  <c r="J238" i="39"/>
  <c r="BD237" i="39"/>
  <c r="AW237" i="39"/>
  <c r="AC237" i="39"/>
  <c r="AB237" i="39"/>
  <c r="Z237" i="39"/>
  <c r="Y237" i="39"/>
  <c r="W237" i="39"/>
  <c r="V237" i="39"/>
  <c r="T237" i="39"/>
  <c r="S237" i="39"/>
  <c r="Q237" i="39"/>
  <c r="P237" i="39"/>
  <c r="N237" i="39"/>
  <c r="M237" i="39"/>
  <c r="K237" i="39"/>
  <c r="J237" i="39"/>
  <c r="BD236" i="39"/>
  <c r="AW236" i="39"/>
  <c r="AZ236" i="39" s="1"/>
  <c r="AC236" i="39"/>
  <c r="AB236" i="39"/>
  <c r="Z236" i="39"/>
  <c r="Y236" i="39"/>
  <c r="W236" i="39"/>
  <c r="V236" i="39"/>
  <c r="T236" i="39"/>
  <c r="S236" i="39"/>
  <c r="Q236" i="39"/>
  <c r="P236" i="39"/>
  <c r="N236" i="39"/>
  <c r="M236" i="39"/>
  <c r="K236" i="39"/>
  <c r="J236" i="39"/>
  <c r="BD235" i="39"/>
  <c r="AW235" i="39"/>
  <c r="AC235" i="39"/>
  <c r="AB235" i="39"/>
  <c r="Z235" i="39"/>
  <c r="Y235" i="39"/>
  <c r="W235" i="39"/>
  <c r="V235" i="39"/>
  <c r="T235" i="39"/>
  <c r="S235" i="39"/>
  <c r="Q235" i="39"/>
  <c r="P235" i="39"/>
  <c r="N235" i="39"/>
  <c r="M235" i="39"/>
  <c r="K235" i="39"/>
  <c r="J235" i="39"/>
  <c r="BD234" i="39"/>
  <c r="AW234" i="39"/>
  <c r="AY234" i="39" s="1"/>
  <c r="AC234" i="39"/>
  <c r="AB234" i="39"/>
  <c r="Z234" i="39"/>
  <c r="Y234" i="39"/>
  <c r="W234" i="39"/>
  <c r="V234" i="39"/>
  <c r="T234" i="39"/>
  <c r="S234" i="39"/>
  <c r="Q234" i="39"/>
  <c r="P234" i="39"/>
  <c r="N234" i="39"/>
  <c r="M234" i="39"/>
  <c r="K234" i="39"/>
  <c r="J234" i="39"/>
  <c r="BD233" i="39"/>
  <c r="AW233" i="39"/>
  <c r="AC233" i="39"/>
  <c r="AB233" i="39"/>
  <c r="Z233" i="39"/>
  <c r="Y233" i="39"/>
  <c r="W233" i="39"/>
  <c r="V233" i="39"/>
  <c r="T233" i="39"/>
  <c r="S233" i="39"/>
  <c r="Q233" i="39"/>
  <c r="P233" i="39"/>
  <c r="N233" i="39"/>
  <c r="M233" i="39"/>
  <c r="K233" i="39"/>
  <c r="J233" i="39"/>
  <c r="BD232" i="39"/>
  <c r="AW232" i="39"/>
  <c r="AC232" i="39"/>
  <c r="AB232" i="39"/>
  <c r="Z232" i="39"/>
  <c r="Y232" i="39"/>
  <c r="W232" i="39"/>
  <c r="V232" i="39"/>
  <c r="T232" i="39"/>
  <c r="S232" i="39"/>
  <c r="Q232" i="39"/>
  <c r="P232" i="39"/>
  <c r="N232" i="39"/>
  <c r="M232" i="39"/>
  <c r="K232" i="39"/>
  <c r="J232" i="39"/>
  <c r="BD231" i="39"/>
  <c r="AW231" i="39"/>
  <c r="AZ231" i="39" s="1"/>
  <c r="AC231" i="39"/>
  <c r="AB231" i="39"/>
  <c r="Z231" i="39"/>
  <c r="Y231" i="39"/>
  <c r="W231" i="39"/>
  <c r="V231" i="39"/>
  <c r="T231" i="39"/>
  <c r="S231" i="39"/>
  <c r="Q231" i="39"/>
  <c r="P231" i="39"/>
  <c r="N231" i="39"/>
  <c r="M231" i="39"/>
  <c r="K231" i="39"/>
  <c r="J231" i="39"/>
  <c r="BD230" i="39"/>
  <c r="AW230" i="39"/>
  <c r="AX230" i="39" s="1"/>
  <c r="AC230" i="39"/>
  <c r="AB230" i="39"/>
  <c r="Z230" i="39"/>
  <c r="Y230" i="39"/>
  <c r="W230" i="39"/>
  <c r="V230" i="39"/>
  <c r="T230" i="39"/>
  <c r="S230" i="39"/>
  <c r="Q230" i="39"/>
  <c r="P230" i="39"/>
  <c r="N230" i="39"/>
  <c r="M230" i="39"/>
  <c r="K230" i="39"/>
  <c r="J230" i="39"/>
  <c r="BD229" i="39"/>
  <c r="AW229" i="39"/>
  <c r="AC229" i="39"/>
  <c r="AB229" i="39"/>
  <c r="Z229" i="39"/>
  <c r="Y229" i="39"/>
  <c r="W229" i="39"/>
  <c r="V229" i="39"/>
  <c r="T229" i="39"/>
  <c r="S229" i="39"/>
  <c r="Q229" i="39"/>
  <c r="P229" i="39"/>
  <c r="N229" i="39"/>
  <c r="M229" i="39"/>
  <c r="K229" i="39"/>
  <c r="J229" i="39"/>
  <c r="BD228" i="39"/>
  <c r="AW228" i="39"/>
  <c r="AZ228" i="39" s="1"/>
  <c r="AC228" i="39"/>
  <c r="AB228" i="39"/>
  <c r="Z228" i="39"/>
  <c r="Y228" i="39"/>
  <c r="W228" i="39"/>
  <c r="V228" i="39"/>
  <c r="T228" i="39"/>
  <c r="S228" i="39"/>
  <c r="Q228" i="39"/>
  <c r="P228" i="39"/>
  <c r="N228" i="39"/>
  <c r="M228" i="39"/>
  <c r="K228" i="39"/>
  <c r="J228" i="39"/>
  <c r="BD227" i="39"/>
  <c r="AW227" i="39"/>
  <c r="AC227" i="39"/>
  <c r="AB227" i="39"/>
  <c r="Z227" i="39"/>
  <c r="Y227" i="39"/>
  <c r="W227" i="39"/>
  <c r="V227" i="39"/>
  <c r="T227" i="39"/>
  <c r="S227" i="39"/>
  <c r="Q227" i="39"/>
  <c r="P227" i="39"/>
  <c r="N227" i="39"/>
  <c r="M227" i="39"/>
  <c r="K227" i="39"/>
  <c r="J227" i="39"/>
  <c r="BD226" i="39"/>
  <c r="AW226" i="39"/>
  <c r="AZ226" i="39" s="1"/>
  <c r="BA226" i="39" s="1"/>
  <c r="BB226" i="39" s="1"/>
  <c r="AC226" i="39"/>
  <c r="AB226" i="39"/>
  <c r="Z226" i="39"/>
  <c r="Y226" i="39"/>
  <c r="W226" i="39"/>
  <c r="V226" i="39"/>
  <c r="T226" i="39"/>
  <c r="S226" i="39"/>
  <c r="Q226" i="39"/>
  <c r="P226" i="39"/>
  <c r="N226" i="39"/>
  <c r="M226" i="39"/>
  <c r="K226" i="39"/>
  <c r="J226" i="39"/>
  <c r="BD225" i="39"/>
  <c r="AW225" i="39"/>
  <c r="AC225" i="39"/>
  <c r="AB225" i="39"/>
  <c r="Z225" i="39"/>
  <c r="Y225" i="39"/>
  <c r="W225" i="39"/>
  <c r="V225" i="39"/>
  <c r="T225" i="39"/>
  <c r="S225" i="39"/>
  <c r="Q225" i="39"/>
  <c r="P225" i="39"/>
  <c r="N225" i="39"/>
  <c r="M225" i="39"/>
  <c r="K225" i="39"/>
  <c r="J225" i="39"/>
  <c r="BD224" i="39"/>
  <c r="AW224" i="39"/>
  <c r="AC224" i="39"/>
  <c r="AB224" i="39"/>
  <c r="Z224" i="39"/>
  <c r="Y224" i="39"/>
  <c r="W224" i="39"/>
  <c r="V224" i="39"/>
  <c r="T224" i="39"/>
  <c r="S224" i="39"/>
  <c r="Q224" i="39"/>
  <c r="P224" i="39"/>
  <c r="N224" i="39"/>
  <c r="M224" i="39"/>
  <c r="K224" i="39"/>
  <c r="J224" i="39"/>
  <c r="BD223" i="39"/>
  <c r="AW223" i="39"/>
  <c r="AZ223" i="39" s="1"/>
  <c r="AC223" i="39"/>
  <c r="AB223" i="39"/>
  <c r="Z223" i="39"/>
  <c r="Y223" i="39"/>
  <c r="W223" i="39"/>
  <c r="V223" i="39"/>
  <c r="T223" i="39"/>
  <c r="S223" i="39"/>
  <c r="Q223" i="39"/>
  <c r="P223" i="39"/>
  <c r="N223" i="39"/>
  <c r="M223" i="39"/>
  <c r="K223" i="39"/>
  <c r="J223" i="39"/>
  <c r="BD222" i="39"/>
  <c r="AW222" i="39"/>
  <c r="AX222" i="39" s="1"/>
  <c r="AC222" i="39"/>
  <c r="AB222" i="39"/>
  <c r="Z222" i="39"/>
  <c r="Y222" i="39"/>
  <c r="W222" i="39"/>
  <c r="V222" i="39"/>
  <c r="T222" i="39"/>
  <c r="S222" i="39"/>
  <c r="Q222" i="39"/>
  <c r="P222" i="39"/>
  <c r="N222" i="39"/>
  <c r="M222" i="39"/>
  <c r="K222" i="39"/>
  <c r="J222" i="39"/>
  <c r="BD221" i="39"/>
  <c r="AW221" i="39"/>
  <c r="AC221" i="39"/>
  <c r="AB221" i="39"/>
  <c r="Z221" i="39"/>
  <c r="Y221" i="39"/>
  <c r="W221" i="39"/>
  <c r="V221" i="39"/>
  <c r="T221" i="39"/>
  <c r="S221" i="39"/>
  <c r="Q221" i="39"/>
  <c r="P221" i="39"/>
  <c r="N221" i="39"/>
  <c r="M221" i="39"/>
  <c r="K221" i="39"/>
  <c r="J221" i="39"/>
  <c r="BD220" i="39"/>
  <c r="AW220" i="39"/>
  <c r="AZ220" i="39" s="1"/>
  <c r="AC220" i="39"/>
  <c r="AB220" i="39"/>
  <c r="Z220" i="39"/>
  <c r="Y220" i="39"/>
  <c r="W220" i="39"/>
  <c r="V220" i="39"/>
  <c r="T220" i="39"/>
  <c r="S220" i="39"/>
  <c r="Q220" i="39"/>
  <c r="P220" i="39"/>
  <c r="N220" i="39"/>
  <c r="M220" i="39"/>
  <c r="K220" i="39"/>
  <c r="J220" i="39"/>
  <c r="BD219" i="39"/>
  <c r="AW219" i="39"/>
  <c r="AC219" i="39"/>
  <c r="AB219" i="39"/>
  <c r="Z219" i="39"/>
  <c r="Y219" i="39"/>
  <c r="W219" i="39"/>
  <c r="V219" i="39"/>
  <c r="T219" i="39"/>
  <c r="S219" i="39"/>
  <c r="Q219" i="39"/>
  <c r="P219" i="39"/>
  <c r="N219" i="39"/>
  <c r="M219" i="39"/>
  <c r="K219" i="39"/>
  <c r="J219" i="39"/>
  <c r="BD218" i="39"/>
  <c r="AW218" i="39"/>
  <c r="AX218" i="39" s="1"/>
  <c r="AC218" i="39"/>
  <c r="AB218" i="39"/>
  <c r="Z218" i="39"/>
  <c r="Y218" i="39"/>
  <c r="W218" i="39"/>
  <c r="V218" i="39"/>
  <c r="T218" i="39"/>
  <c r="S218" i="39"/>
  <c r="Q218" i="39"/>
  <c r="P218" i="39"/>
  <c r="N218" i="39"/>
  <c r="M218" i="39"/>
  <c r="K218" i="39"/>
  <c r="J218" i="39"/>
  <c r="BD217" i="39"/>
  <c r="AW217" i="39"/>
  <c r="AX217" i="39" s="1"/>
  <c r="AC217" i="39"/>
  <c r="AB217" i="39"/>
  <c r="Z217" i="39"/>
  <c r="Y217" i="39"/>
  <c r="W217" i="39"/>
  <c r="V217" i="39"/>
  <c r="T217" i="39"/>
  <c r="S217" i="39"/>
  <c r="Q217" i="39"/>
  <c r="P217" i="39"/>
  <c r="N217" i="39"/>
  <c r="M217" i="39"/>
  <c r="K217" i="39"/>
  <c r="J217" i="39"/>
  <c r="BD216" i="39"/>
  <c r="AW216" i="39"/>
  <c r="AC216" i="39"/>
  <c r="AB216" i="39"/>
  <c r="Z216" i="39"/>
  <c r="Y216" i="39"/>
  <c r="W216" i="39"/>
  <c r="V216" i="39"/>
  <c r="T216" i="39"/>
  <c r="S216" i="39"/>
  <c r="Q216" i="39"/>
  <c r="P216" i="39"/>
  <c r="N216" i="39"/>
  <c r="M216" i="39"/>
  <c r="K216" i="39"/>
  <c r="J216" i="39"/>
  <c r="BD215" i="39"/>
  <c r="AW215" i="39"/>
  <c r="AZ215" i="39" s="1"/>
  <c r="AC215" i="39"/>
  <c r="AB215" i="39"/>
  <c r="Z215" i="39"/>
  <c r="Y215" i="39"/>
  <c r="W215" i="39"/>
  <c r="V215" i="39"/>
  <c r="T215" i="39"/>
  <c r="S215" i="39"/>
  <c r="Q215" i="39"/>
  <c r="P215" i="39"/>
  <c r="N215" i="39"/>
  <c r="M215" i="39"/>
  <c r="K215" i="39"/>
  <c r="J215" i="39"/>
  <c r="BD214" i="39"/>
  <c r="AW214" i="39"/>
  <c r="AZ214" i="39" s="1"/>
  <c r="AC214" i="39"/>
  <c r="AB214" i="39"/>
  <c r="Z214" i="39"/>
  <c r="Y214" i="39"/>
  <c r="W214" i="39"/>
  <c r="V214" i="39"/>
  <c r="T214" i="39"/>
  <c r="S214" i="39"/>
  <c r="Q214" i="39"/>
  <c r="P214" i="39"/>
  <c r="N214" i="39"/>
  <c r="M214" i="39"/>
  <c r="K214" i="39"/>
  <c r="J214" i="39"/>
  <c r="BD213" i="39"/>
  <c r="AW213" i="39"/>
  <c r="AX213" i="39" s="1"/>
  <c r="AC213" i="39"/>
  <c r="AB213" i="39"/>
  <c r="Z213" i="39"/>
  <c r="Y213" i="39"/>
  <c r="W213" i="39"/>
  <c r="V213" i="39"/>
  <c r="T213" i="39"/>
  <c r="S213" i="39"/>
  <c r="Q213" i="39"/>
  <c r="P213" i="39"/>
  <c r="N213" i="39"/>
  <c r="M213" i="39"/>
  <c r="K213" i="39"/>
  <c r="J213" i="39"/>
  <c r="BD212" i="39"/>
  <c r="AW212" i="39"/>
  <c r="AC212" i="39"/>
  <c r="AB212" i="39"/>
  <c r="Z212" i="39"/>
  <c r="Y212" i="39"/>
  <c r="W212" i="39"/>
  <c r="V212" i="39"/>
  <c r="T212" i="39"/>
  <c r="S212" i="39"/>
  <c r="Q212" i="39"/>
  <c r="P212" i="39"/>
  <c r="N212" i="39"/>
  <c r="M212" i="39"/>
  <c r="K212" i="39"/>
  <c r="J212" i="39"/>
  <c r="BD211" i="39"/>
  <c r="AW211" i="39"/>
  <c r="AC211" i="39"/>
  <c r="AB211" i="39"/>
  <c r="Z211" i="39"/>
  <c r="Y211" i="39"/>
  <c r="W211" i="39"/>
  <c r="V211" i="39"/>
  <c r="T211" i="39"/>
  <c r="S211" i="39"/>
  <c r="Q211" i="39"/>
  <c r="P211" i="39"/>
  <c r="N211" i="39"/>
  <c r="M211" i="39"/>
  <c r="K211" i="39"/>
  <c r="J211" i="39"/>
  <c r="BD210" i="39"/>
  <c r="AW210" i="39"/>
  <c r="AZ210" i="39" s="1"/>
  <c r="BE210" i="39" s="1"/>
  <c r="BG210" i="39" s="1"/>
  <c r="AC210" i="39"/>
  <c r="AB210" i="39"/>
  <c r="Z210" i="39"/>
  <c r="Y210" i="39"/>
  <c r="W210" i="39"/>
  <c r="V210" i="39"/>
  <c r="T210" i="39"/>
  <c r="S210" i="39"/>
  <c r="Q210" i="39"/>
  <c r="P210" i="39"/>
  <c r="N210" i="39"/>
  <c r="M210" i="39"/>
  <c r="K210" i="39"/>
  <c r="J210" i="39"/>
  <c r="BD209" i="39"/>
  <c r="AW209" i="39"/>
  <c r="AX209" i="39" s="1"/>
  <c r="AC209" i="39"/>
  <c r="AB209" i="39"/>
  <c r="Z209" i="39"/>
  <c r="Y209" i="39"/>
  <c r="W209" i="39"/>
  <c r="V209" i="39"/>
  <c r="T209" i="39"/>
  <c r="S209" i="39"/>
  <c r="Q209" i="39"/>
  <c r="P209" i="39"/>
  <c r="N209" i="39"/>
  <c r="M209" i="39"/>
  <c r="K209" i="39"/>
  <c r="J209" i="39"/>
  <c r="BD208" i="39"/>
  <c r="AW208" i="39"/>
  <c r="AC208" i="39"/>
  <c r="AB208" i="39"/>
  <c r="Z208" i="39"/>
  <c r="Y208" i="39"/>
  <c r="W208" i="39"/>
  <c r="V208" i="39"/>
  <c r="T208" i="39"/>
  <c r="S208" i="39"/>
  <c r="Q208" i="39"/>
  <c r="P208" i="39"/>
  <c r="N208" i="39"/>
  <c r="M208" i="39"/>
  <c r="K208" i="39"/>
  <c r="J208" i="39"/>
  <c r="BD207" i="39"/>
  <c r="AW207" i="39"/>
  <c r="AC207" i="39"/>
  <c r="AB207" i="39"/>
  <c r="Z207" i="39"/>
  <c r="Y207" i="39"/>
  <c r="W207" i="39"/>
  <c r="V207" i="39"/>
  <c r="T207" i="39"/>
  <c r="S207" i="39"/>
  <c r="Q207" i="39"/>
  <c r="P207" i="39"/>
  <c r="N207" i="39"/>
  <c r="M207" i="39"/>
  <c r="K207" i="39"/>
  <c r="J207" i="39"/>
  <c r="BD206" i="39"/>
  <c r="AW206" i="39"/>
  <c r="AZ206" i="39" s="1"/>
  <c r="BE206" i="39" s="1"/>
  <c r="BG206" i="39" s="1"/>
  <c r="AC206" i="39"/>
  <c r="AB206" i="39"/>
  <c r="Z206" i="39"/>
  <c r="Y206" i="39"/>
  <c r="W206" i="39"/>
  <c r="V206" i="39"/>
  <c r="T206" i="39"/>
  <c r="S206" i="39"/>
  <c r="Q206" i="39"/>
  <c r="P206" i="39"/>
  <c r="N206" i="39"/>
  <c r="M206" i="39"/>
  <c r="K206" i="39"/>
  <c r="J206" i="39"/>
  <c r="BD205" i="39"/>
  <c r="AW205" i="39"/>
  <c r="AX205" i="39" s="1"/>
  <c r="AC205" i="39"/>
  <c r="AB205" i="39"/>
  <c r="Z205" i="39"/>
  <c r="Y205" i="39"/>
  <c r="W205" i="39"/>
  <c r="V205" i="39"/>
  <c r="T205" i="39"/>
  <c r="S205" i="39"/>
  <c r="Q205" i="39"/>
  <c r="P205" i="39"/>
  <c r="N205" i="39"/>
  <c r="M205" i="39"/>
  <c r="K205" i="39"/>
  <c r="J205" i="39"/>
  <c r="BD204" i="39"/>
  <c r="AW204" i="39"/>
  <c r="AC204" i="39"/>
  <c r="AB204" i="39"/>
  <c r="Z204" i="39"/>
  <c r="Y204" i="39"/>
  <c r="W204" i="39"/>
  <c r="V204" i="39"/>
  <c r="T204" i="39"/>
  <c r="S204" i="39"/>
  <c r="Q204" i="39"/>
  <c r="P204" i="39"/>
  <c r="N204" i="39"/>
  <c r="M204" i="39"/>
  <c r="K204" i="39"/>
  <c r="J204" i="39"/>
  <c r="BD203" i="39"/>
  <c r="AW203" i="39"/>
  <c r="AC203" i="39"/>
  <c r="AB203" i="39"/>
  <c r="Z203" i="39"/>
  <c r="Y203" i="39"/>
  <c r="W203" i="39"/>
  <c r="V203" i="39"/>
  <c r="T203" i="39"/>
  <c r="S203" i="39"/>
  <c r="Q203" i="39"/>
  <c r="P203" i="39"/>
  <c r="N203" i="39"/>
  <c r="M203" i="39"/>
  <c r="K203" i="39"/>
  <c r="J203" i="39"/>
  <c r="BD202" i="39"/>
  <c r="AW202" i="39"/>
  <c r="AZ202" i="39" s="1"/>
  <c r="BE202" i="39" s="1"/>
  <c r="BG202" i="39" s="1"/>
  <c r="AC202" i="39"/>
  <c r="AB202" i="39"/>
  <c r="Z202" i="39"/>
  <c r="Y202" i="39"/>
  <c r="W202" i="39"/>
  <c r="V202" i="39"/>
  <c r="T202" i="39"/>
  <c r="S202" i="39"/>
  <c r="Q202" i="39"/>
  <c r="P202" i="39"/>
  <c r="N202" i="39"/>
  <c r="M202" i="39"/>
  <c r="K202" i="39"/>
  <c r="J202" i="39"/>
  <c r="BD201" i="39"/>
  <c r="AW201" i="39"/>
  <c r="AX201" i="39" s="1"/>
  <c r="AC201" i="39"/>
  <c r="AB201" i="39"/>
  <c r="Z201" i="39"/>
  <c r="Y201" i="39"/>
  <c r="W201" i="39"/>
  <c r="V201" i="39"/>
  <c r="T201" i="39"/>
  <c r="S201" i="39"/>
  <c r="Q201" i="39"/>
  <c r="P201" i="39"/>
  <c r="N201" i="39"/>
  <c r="M201" i="39"/>
  <c r="K201" i="39"/>
  <c r="J201" i="39"/>
  <c r="BD200" i="39"/>
  <c r="AW200" i="39"/>
  <c r="AC200" i="39"/>
  <c r="AB200" i="39"/>
  <c r="Z200" i="39"/>
  <c r="Y200" i="39"/>
  <c r="W200" i="39"/>
  <c r="V200" i="39"/>
  <c r="T200" i="39"/>
  <c r="S200" i="39"/>
  <c r="Q200" i="39"/>
  <c r="P200" i="39"/>
  <c r="N200" i="39"/>
  <c r="M200" i="39"/>
  <c r="K200" i="39"/>
  <c r="J200" i="39"/>
  <c r="BD199" i="39"/>
  <c r="AW199" i="39"/>
  <c r="AC199" i="39"/>
  <c r="AB199" i="39"/>
  <c r="Z199" i="39"/>
  <c r="Y199" i="39"/>
  <c r="W199" i="39"/>
  <c r="V199" i="39"/>
  <c r="T199" i="39"/>
  <c r="S199" i="39"/>
  <c r="Q199" i="39"/>
  <c r="P199" i="39"/>
  <c r="N199" i="39"/>
  <c r="M199" i="39"/>
  <c r="K199" i="39"/>
  <c r="J199" i="39"/>
  <c r="BD198" i="39"/>
  <c r="AW198" i="39"/>
  <c r="AC198" i="39"/>
  <c r="AB198" i="39"/>
  <c r="Z198" i="39"/>
  <c r="Y198" i="39"/>
  <c r="W198" i="39"/>
  <c r="V198" i="39"/>
  <c r="T198" i="39"/>
  <c r="S198" i="39"/>
  <c r="Q198" i="39"/>
  <c r="P198" i="39"/>
  <c r="N198" i="39"/>
  <c r="M198" i="39"/>
  <c r="K198" i="39"/>
  <c r="J198" i="39"/>
  <c r="BD197" i="39"/>
  <c r="AW197" i="39"/>
  <c r="AX197" i="39" s="1"/>
  <c r="AC197" i="39"/>
  <c r="AB197" i="39"/>
  <c r="Z197" i="39"/>
  <c r="Y197" i="39"/>
  <c r="W197" i="39"/>
  <c r="V197" i="39"/>
  <c r="T197" i="39"/>
  <c r="S197" i="39"/>
  <c r="Q197" i="39"/>
  <c r="P197" i="39"/>
  <c r="N197" i="39"/>
  <c r="M197" i="39"/>
  <c r="K197" i="39"/>
  <c r="J197" i="39"/>
  <c r="BD196" i="39"/>
  <c r="AW196" i="39"/>
  <c r="AC196" i="39"/>
  <c r="AB196" i="39"/>
  <c r="Z196" i="39"/>
  <c r="Y196" i="39"/>
  <c r="W196" i="39"/>
  <c r="V196" i="39"/>
  <c r="T196" i="39"/>
  <c r="S196" i="39"/>
  <c r="Q196" i="39"/>
  <c r="P196" i="39"/>
  <c r="N196" i="39"/>
  <c r="M196" i="39"/>
  <c r="K196" i="39"/>
  <c r="J196" i="39"/>
  <c r="BD195" i="39"/>
  <c r="AW195" i="39"/>
  <c r="AC195" i="39"/>
  <c r="AB195" i="39"/>
  <c r="Z195" i="39"/>
  <c r="Y195" i="39"/>
  <c r="W195" i="39"/>
  <c r="V195" i="39"/>
  <c r="T195" i="39"/>
  <c r="S195" i="39"/>
  <c r="Q195" i="39"/>
  <c r="P195" i="39"/>
  <c r="N195" i="39"/>
  <c r="M195" i="39"/>
  <c r="K195" i="39"/>
  <c r="J195" i="39"/>
  <c r="BD194" i="39"/>
  <c r="AW194" i="39"/>
  <c r="AZ194" i="39" s="1"/>
  <c r="BE194" i="39" s="1"/>
  <c r="BG194" i="39" s="1"/>
  <c r="AC194" i="39"/>
  <c r="AB194" i="39"/>
  <c r="Z194" i="39"/>
  <c r="Y194" i="39"/>
  <c r="W194" i="39"/>
  <c r="V194" i="39"/>
  <c r="T194" i="39"/>
  <c r="S194" i="39"/>
  <c r="Q194" i="39"/>
  <c r="P194" i="39"/>
  <c r="N194" i="39"/>
  <c r="M194" i="39"/>
  <c r="K194" i="39"/>
  <c r="J194" i="39"/>
  <c r="BD193" i="39"/>
  <c r="AZ193" i="39"/>
  <c r="BA193" i="39" s="1"/>
  <c r="BB193" i="39" s="1"/>
  <c r="AW193" i="39"/>
  <c r="AX193" i="39" s="1"/>
  <c r="AC193" i="39"/>
  <c r="AB193" i="39"/>
  <c r="Z193" i="39"/>
  <c r="Y193" i="39"/>
  <c r="W193" i="39"/>
  <c r="V193" i="39"/>
  <c r="T193" i="39"/>
  <c r="S193" i="39"/>
  <c r="Q193" i="39"/>
  <c r="P193" i="39"/>
  <c r="N193" i="39"/>
  <c r="M193" i="39"/>
  <c r="K193" i="39"/>
  <c r="J193" i="39"/>
  <c r="BD192" i="39"/>
  <c r="AW192" i="39"/>
  <c r="AC192" i="39"/>
  <c r="AB192" i="39"/>
  <c r="Z192" i="39"/>
  <c r="Y192" i="39"/>
  <c r="W192" i="39"/>
  <c r="V192" i="39"/>
  <c r="T192" i="39"/>
  <c r="S192" i="39"/>
  <c r="Q192" i="39"/>
  <c r="P192" i="39"/>
  <c r="N192" i="39"/>
  <c r="M192" i="39"/>
  <c r="K192" i="39"/>
  <c r="J192" i="39"/>
  <c r="BD191" i="39"/>
  <c r="AW191" i="39"/>
  <c r="AC191" i="39"/>
  <c r="AB191" i="39"/>
  <c r="Z191" i="39"/>
  <c r="Y191" i="39"/>
  <c r="W191" i="39"/>
  <c r="V191" i="39"/>
  <c r="T191" i="39"/>
  <c r="S191" i="39"/>
  <c r="Q191" i="39"/>
  <c r="P191" i="39"/>
  <c r="N191" i="39"/>
  <c r="M191" i="39"/>
  <c r="K191" i="39"/>
  <c r="J191" i="39"/>
  <c r="BD190" i="39"/>
  <c r="AW190" i="39"/>
  <c r="AC190" i="39"/>
  <c r="AB190" i="39"/>
  <c r="Z190" i="39"/>
  <c r="Y190" i="39"/>
  <c r="W190" i="39"/>
  <c r="V190" i="39"/>
  <c r="T190" i="39"/>
  <c r="S190" i="39"/>
  <c r="Q190" i="39"/>
  <c r="P190" i="39"/>
  <c r="N190" i="39"/>
  <c r="M190" i="39"/>
  <c r="K190" i="39"/>
  <c r="J190" i="39"/>
  <c r="BD189" i="39"/>
  <c r="AW189" i="39"/>
  <c r="AX189" i="39" s="1"/>
  <c r="AC189" i="39"/>
  <c r="AB189" i="39"/>
  <c r="Z189" i="39"/>
  <c r="Y189" i="39"/>
  <c r="W189" i="39"/>
  <c r="V189" i="39"/>
  <c r="T189" i="39"/>
  <c r="S189" i="39"/>
  <c r="Q189" i="39"/>
  <c r="P189" i="39"/>
  <c r="N189" i="39"/>
  <c r="M189" i="39"/>
  <c r="K189" i="39"/>
  <c r="J189" i="39"/>
  <c r="BD188" i="39"/>
  <c r="AW188" i="39"/>
  <c r="AC188" i="39"/>
  <c r="AB188" i="39"/>
  <c r="Z188" i="39"/>
  <c r="Y188" i="39"/>
  <c r="W188" i="39"/>
  <c r="V188" i="39"/>
  <c r="T188" i="39"/>
  <c r="S188" i="39"/>
  <c r="Q188" i="39"/>
  <c r="P188" i="39"/>
  <c r="N188" i="39"/>
  <c r="M188" i="39"/>
  <c r="K188" i="39"/>
  <c r="J188" i="39"/>
  <c r="BD187" i="39"/>
  <c r="AW187" i="39"/>
  <c r="AC187" i="39"/>
  <c r="AB187" i="39"/>
  <c r="Z187" i="39"/>
  <c r="Y187" i="39"/>
  <c r="W187" i="39"/>
  <c r="V187" i="39"/>
  <c r="T187" i="39"/>
  <c r="S187" i="39"/>
  <c r="Q187" i="39"/>
  <c r="P187" i="39"/>
  <c r="N187" i="39"/>
  <c r="M187" i="39"/>
  <c r="K187" i="39"/>
  <c r="J187" i="39"/>
  <c r="BD186" i="39"/>
  <c r="AW186" i="39"/>
  <c r="AC186" i="39"/>
  <c r="AB186" i="39"/>
  <c r="Z186" i="39"/>
  <c r="Y186" i="39"/>
  <c r="W186" i="39"/>
  <c r="V186" i="39"/>
  <c r="T186" i="39"/>
  <c r="S186" i="39"/>
  <c r="Q186" i="39"/>
  <c r="P186" i="39"/>
  <c r="N186" i="39"/>
  <c r="M186" i="39"/>
  <c r="K186" i="39"/>
  <c r="J186" i="39"/>
  <c r="BD185" i="39"/>
  <c r="AW185" i="39"/>
  <c r="AX185" i="39" s="1"/>
  <c r="AC185" i="39"/>
  <c r="AB185" i="39"/>
  <c r="Z185" i="39"/>
  <c r="Y185" i="39"/>
  <c r="W185" i="39"/>
  <c r="V185" i="39"/>
  <c r="T185" i="39"/>
  <c r="S185" i="39"/>
  <c r="Q185" i="39"/>
  <c r="P185" i="39"/>
  <c r="N185" i="39"/>
  <c r="M185" i="39"/>
  <c r="K185" i="39"/>
  <c r="J185" i="39"/>
  <c r="BD184" i="39"/>
  <c r="AW184" i="39"/>
  <c r="AZ184" i="39" s="1"/>
  <c r="BE184" i="39" s="1"/>
  <c r="AC184" i="39"/>
  <c r="AB184" i="39"/>
  <c r="Z184" i="39"/>
  <c r="Y184" i="39"/>
  <c r="W184" i="39"/>
  <c r="V184" i="39"/>
  <c r="T184" i="39"/>
  <c r="S184" i="39"/>
  <c r="Q184" i="39"/>
  <c r="P184" i="39"/>
  <c r="N184" i="39"/>
  <c r="M184" i="39"/>
  <c r="K184" i="39"/>
  <c r="J184" i="39"/>
  <c r="BD183" i="39"/>
  <c r="AW183" i="39"/>
  <c r="AC183" i="39"/>
  <c r="AB183" i="39"/>
  <c r="Z183" i="39"/>
  <c r="Y183" i="39"/>
  <c r="W183" i="39"/>
  <c r="V183" i="39"/>
  <c r="T183" i="39"/>
  <c r="S183" i="39"/>
  <c r="Q183" i="39"/>
  <c r="P183" i="39"/>
  <c r="N183" i="39"/>
  <c r="M183" i="39"/>
  <c r="K183" i="39"/>
  <c r="J183" i="39"/>
  <c r="BD182" i="39"/>
  <c r="AW182" i="39"/>
  <c r="AX182" i="39" s="1"/>
  <c r="AC182" i="39"/>
  <c r="AB182" i="39"/>
  <c r="Z182" i="39"/>
  <c r="Y182" i="39"/>
  <c r="W182" i="39"/>
  <c r="V182" i="39"/>
  <c r="T182" i="39"/>
  <c r="S182" i="39"/>
  <c r="Q182" i="39"/>
  <c r="P182" i="39"/>
  <c r="N182" i="39"/>
  <c r="M182" i="39"/>
  <c r="K182" i="39"/>
  <c r="J182" i="39"/>
  <c r="BD181" i="39"/>
  <c r="AW181" i="39"/>
  <c r="AC181" i="39"/>
  <c r="AB181" i="39"/>
  <c r="Z181" i="39"/>
  <c r="Y181" i="39"/>
  <c r="W181" i="39"/>
  <c r="V181" i="39"/>
  <c r="T181" i="39"/>
  <c r="S181" i="39"/>
  <c r="Q181" i="39"/>
  <c r="P181" i="39"/>
  <c r="N181" i="39"/>
  <c r="M181" i="39"/>
  <c r="K181" i="39"/>
  <c r="J181" i="39"/>
  <c r="BD180" i="39"/>
  <c r="AW180" i="39"/>
  <c r="AY180" i="39" s="1"/>
  <c r="AC180" i="39"/>
  <c r="AB180" i="39"/>
  <c r="Z180" i="39"/>
  <c r="Y180" i="39"/>
  <c r="W180" i="39"/>
  <c r="V180" i="39"/>
  <c r="T180" i="39"/>
  <c r="S180" i="39"/>
  <c r="Q180" i="39"/>
  <c r="P180" i="39"/>
  <c r="N180" i="39"/>
  <c r="M180" i="39"/>
  <c r="K180" i="39"/>
  <c r="J180" i="39"/>
  <c r="BD179" i="39"/>
  <c r="AW179" i="39"/>
  <c r="AC179" i="39"/>
  <c r="AB179" i="39"/>
  <c r="Z179" i="39"/>
  <c r="Y179" i="39"/>
  <c r="W179" i="39"/>
  <c r="V179" i="39"/>
  <c r="T179" i="39"/>
  <c r="S179" i="39"/>
  <c r="Q179" i="39"/>
  <c r="P179" i="39"/>
  <c r="N179" i="39"/>
  <c r="M179" i="39"/>
  <c r="K179" i="39"/>
  <c r="J179" i="39"/>
  <c r="BD178" i="39"/>
  <c r="AW178" i="39"/>
  <c r="AX178" i="39" s="1"/>
  <c r="AC178" i="39"/>
  <c r="AB178" i="39"/>
  <c r="Z178" i="39"/>
  <c r="Y178" i="39"/>
  <c r="W178" i="39"/>
  <c r="V178" i="39"/>
  <c r="T178" i="39"/>
  <c r="S178" i="39"/>
  <c r="Q178" i="39"/>
  <c r="P178" i="39"/>
  <c r="N178" i="39"/>
  <c r="M178" i="39"/>
  <c r="K178" i="39"/>
  <c r="J178" i="39"/>
  <c r="BD177" i="39"/>
  <c r="AW177" i="39"/>
  <c r="AC177" i="39"/>
  <c r="AB177" i="39"/>
  <c r="Z177" i="39"/>
  <c r="Y177" i="39"/>
  <c r="W177" i="39"/>
  <c r="V177" i="39"/>
  <c r="T177" i="39"/>
  <c r="S177" i="39"/>
  <c r="Q177" i="39"/>
  <c r="P177" i="39"/>
  <c r="N177" i="39"/>
  <c r="M177" i="39"/>
  <c r="K177" i="39"/>
  <c r="J177" i="39"/>
  <c r="BD176" i="39"/>
  <c r="AW176" i="39"/>
  <c r="AC176" i="39"/>
  <c r="AB176" i="39"/>
  <c r="Z176" i="39"/>
  <c r="Y176" i="39"/>
  <c r="W176" i="39"/>
  <c r="V176" i="39"/>
  <c r="T176" i="39"/>
  <c r="S176" i="39"/>
  <c r="Q176" i="39"/>
  <c r="P176" i="39"/>
  <c r="N176" i="39"/>
  <c r="M176" i="39"/>
  <c r="K176" i="39"/>
  <c r="J176" i="39"/>
  <c r="BD175" i="39"/>
  <c r="AW175" i="39"/>
  <c r="AZ175" i="39" s="1"/>
  <c r="BE175" i="39" s="1"/>
  <c r="BH175" i="39" s="1"/>
  <c r="AC175" i="39"/>
  <c r="AB175" i="39"/>
  <c r="Z175" i="39"/>
  <c r="Y175" i="39"/>
  <c r="W175" i="39"/>
  <c r="V175" i="39"/>
  <c r="T175" i="39"/>
  <c r="S175" i="39"/>
  <c r="Q175" i="39"/>
  <c r="P175" i="39"/>
  <c r="N175" i="39"/>
  <c r="M175" i="39"/>
  <c r="K175" i="39"/>
  <c r="J175" i="39"/>
  <c r="BD174" i="39"/>
  <c r="AW174" i="39"/>
  <c r="AZ174" i="39" s="1"/>
  <c r="BA174" i="39" s="1"/>
  <c r="BB174" i="39" s="1"/>
  <c r="AC174" i="39"/>
  <c r="AB174" i="39"/>
  <c r="Z174" i="39"/>
  <c r="Y174" i="39"/>
  <c r="W174" i="39"/>
  <c r="V174" i="39"/>
  <c r="T174" i="39"/>
  <c r="S174" i="39"/>
  <c r="Q174" i="39"/>
  <c r="P174" i="39"/>
  <c r="N174" i="39"/>
  <c r="M174" i="39"/>
  <c r="K174" i="39"/>
  <c r="J174" i="39"/>
  <c r="BD173" i="39"/>
  <c r="AW173" i="39"/>
  <c r="AC173" i="39"/>
  <c r="AB173" i="39"/>
  <c r="Z173" i="39"/>
  <c r="Y173" i="39"/>
  <c r="W173" i="39"/>
  <c r="V173" i="39"/>
  <c r="T173" i="39"/>
  <c r="S173" i="39"/>
  <c r="Q173" i="39"/>
  <c r="P173" i="39"/>
  <c r="N173" i="39"/>
  <c r="M173" i="39"/>
  <c r="K173" i="39"/>
  <c r="J173" i="39"/>
  <c r="BD172" i="39"/>
  <c r="AW172" i="39"/>
  <c r="AY172" i="39" s="1"/>
  <c r="AC172" i="39"/>
  <c r="AB172" i="39"/>
  <c r="Z172" i="39"/>
  <c r="Y172" i="39"/>
  <c r="W172" i="39"/>
  <c r="V172" i="39"/>
  <c r="T172" i="39"/>
  <c r="S172" i="39"/>
  <c r="Q172" i="39"/>
  <c r="P172" i="39"/>
  <c r="N172" i="39"/>
  <c r="M172" i="39"/>
  <c r="K172" i="39"/>
  <c r="J172" i="39"/>
  <c r="BD171" i="39"/>
  <c r="AW171" i="39"/>
  <c r="AZ171" i="39" s="1"/>
  <c r="BE171" i="39" s="1"/>
  <c r="BH171" i="39" s="1"/>
  <c r="AC171" i="39"/>
  <c r="AB171" i="39"/>
  <c r="Z171" i="39"/>
  <c r="Y171" i="39"/>
  <c r="W171" i="39"/>
  <c r="V171" i="39"/>
  <c r="T171" i="39"/>
  <c r="S171" i="39"/>
  <c r="Q171" i="39"/>
  <c r="P171" i="39"/>
  <c r="N171" i="39"/>
  <c r="M171" i="39"/>
  <c r="K171" i="39"/>
  <c r="J171" i="39"/>
  <c r="BD170" i="39"/>
  <c r="AW170" i="39"/>
  <c r="AZ170" i="39" s="1"/>
  <c r="BA170" i="39" s="1"/>
  <c r="BB170" i="39" s="1"/>
  <c r="AC170" i="39"/>
  <c r="AB170" i="39"/>
  <c r="Z170" i="39"/>
  <c r="Y170" i="39"/>
  <c r="W170" i="39"/>
  <c r="V170" i="39"/>
  <c r="T170" i="39"/>
  <c r="S170" i="39"/>
  <c r="Q170" i="39"/>
  <c r="P170" i="39"/>
  <c r="N170" i="39"/>
  <c r="M170" i="39"/>
  <c r="K170" i="39"/>
  <c r="J170" i="39"/>
  <c r="BD169" i="39"/>
  <c r="AW169" i="39"/>
  <c r="AX169" i="39" s="1"/>
  <c r="AC169" i="39"/>
  <c r="AB169" i="39"/>
  <c r="Z169" i="39"/>
  <c r="Y169" i="39"/>
  <c r="W169" i="39"/>
  <c r="V169" i="39"/>
  <c r="T169" i="39"/>
  <c r="S169" i="39"/>
  <c r="Q169" i="39"/>
  <c r="P169" i="39"/>
  <c r="N169" i="39"/>
  <c r="M169" i="39"/>
  <c r="K169" i="39"/>
  <c r="J169" i="39"/>
  <c r="BD168" i="39"/>
  <c r="AW168" i="39"/>
  <c r="AY168" i="39" s="1"/>
  <c r="AC168" i="39"/>
  <c r="AB168" i="39"/>
  <c r="Z168" i="39"/>
  <c r="Y168" i="39"/>
  <c r="W168" i="39"/>
  <c r="V168" i="39"/>
  <c r="T168" i="39"/>
  <c r="S168" i="39"/>
  <c r="Q168" i="39"/>
  <c r="P168" i="39"/>
  <c r="N168" i="39"/>
  <c r="M168" i="39"/>
  <c r="K168" i="39"/>
  <c r="J168" i="39"/>
  <c r="BD167" i="39"/>
  <c r="AW167" i="39"/>
  <c r="AC167" i="39"/>
  <c r="AB167" i="39"/>
  <c r="Z167" i="39"/>
  <c r="Y167" i="39"/>
  <c r="W167" i="39"/>
  <c r="V167" i="39"/>
  <c r="T167" i="39"/>
  <c r="S167" i="39"/>
  <c r="Q167" i="39"/>
  <c r="P167" i="39"/>
  <c r="N167" i="39"/>
  <c r="M167" i="39"/>
  <c r="K167" i="39"/>
  <c r="J167" i="39"/>
  <c r="BD166" i="39"/>
  <c r="AW166" i="39"/>
  <c r="AZ166" i="39" s="1"/>
  <c r="BA166" i="39" s="1"/>
  <c r="BB166" i="39" s="1"/>
  <c r="AC166" i="39"/>
  <c r="AB166" i="39"/>
  <c r="Z166" i="39"/>
  <c r="Y166" i="39"/>
  <c r="W166" i="39"/>
  <c r="V166" i="39"/>
  <c r="T166" i="39"/>
  <c r="S166" i="39"/>
  <c r="Q166" i="39"/>
  <c r="P166" i="39"/>
  <c r="N166" i="39"/>
  <c r="M166" i="39"/>
  <c r="K166" i="39"/>
  <c r="J166" i="39"/>
  <c r="BD165" i="39"/>
  <c r="AW165" i="39"/>
  <c r="AX165" i="39" s="1"/>
  <c r="AC165" i="39"/>
  <c r="AB165" i="39"/>
  <c r="Z165" i="39"/>
  <c r="Y165" i="39"/>
  <c r="W165" i="39"/>
  <c r="V165" i="39"/>
  <c r="T165" i="39"/>
  <c r="S165" i="39"/>
  <c r="Q165" i="39"/>
  <c r="P165" i="39"/>
  <c r="N165" i="39"/>
  <c r="M165" i="39"/>
  <c r="K165" i="39"/>
  <c r="J165" i="39"/>
  <c r="BD164" i="39"/>
  <c r="AW164" i="39"/>
  <c r="AX164" i="39" s="1"/>
  <c r="AC164" i="39"/>
  <c r="AB164" i="39"/>
  <c r="Z164" i="39"/>
  <c r="Y164" i="39"/>
  <c r="W164" i="39"/>
  <c r="V164" i="39"/>
  <c r="T164" i="39"/>
  <c r="S164" i="39"/>
  <c r="Q164" i="39"/>
  <c r="P164" i="39"/>
  <c r="N164" i="39"/>
  <c r="M164" i="39"/>
  <c r="K164" i="39"/>
  <c r="J164" i="39"/>
  <c r="BD163" i="39"/>
  <c r="AW163" i="39"/>
  <c r="AC163" i="39"/>
  <c r="AB163" i="39"/>
  <c r="Z163" i="39"/>
  <c r="Y163" i="39"/>
  <c r="W163" i="39"/>
  <c r="V163" i="39"/>
  <c r="T163" i="39"/>
  <c r="S163" i="39"/>
  <c r="Q163" i="39"/>
  <c r="P163" i="39"/>
  <c r="N163" i="39"/>
  <c r="M163" i="39"/>
  <c r="K163" i="39"/>
  <c r="J163" i="39"/>
  <c r="BD162" i="39"/>
  <c r="AW162" i="39"/>
  <c r="AC162" i="39"/>
  <c r="AB162" i="39"/>
  <c r="Z162" i="39"/>
  <c r="Y162" i="39"/>
  <c r="W162" i="39"/>
  <c r="V162" i="39"/>
  <c r="T162" i="39"/>
  <c r="S162" i="39"/>
  <c r="Q162" i="39"/>
  <c r="P162" i="39"/>
  <c r="N162" i="39"/>
  <c r="M162" i="39"/>
  <c r="K162" i="39"/>
  <c r="J162" i="39"/>
  <c r="BD161" i="39"/>
  <c r="AW161" i="39"/>
  <c r="AX161" i="39" s="1"/>
  <c r="AC161" i="39"/>
  <c r="AB161" i="39"/>
  <c r="Z161" i="39"/>
  <c r="Y161" i="39"/>
  <c r="W161" i="39"/>
  <c r="V161" i="39"/>
  <c r="T161" i="39"/>
  <c r="S161" i="39"/>
  <c r="Q161" i="39"/>
  <c r="P161" i="39"/>
  <c r="N161" i="39"/>
  <c r="M161" i="39"/>
  <c r="K161" i="39"/>
  <c r="J161" i="39"/>
  <c r="BD160" i="39"/>
  <c r="AW160" i="39"/>
  <c r="AC160" i="39"/>
  <c r="AB160" i="39"/>
  <c r="Z160" i="39"/>
  <c r="Y160" i="39"/>
  <c r="W160" i="39"/>
  <c r="V160" i="39"/>
  <c r="T160" i="39"/>
  <c r="S160" i="39"/>
  <c r="Q160" i="39"/>
  <c r="P160" i="39"/>
  <c r="N160" i="39"/>
  <c r="M160" i="39"/>
  <c r="K160" i="39"/>
  <c r="J160" i="39"/>
  <c r="BD159" i="39"/>
  <c r="AW159" i="39"/>
  <c r="AY159" i="39" s="1"/>
  <c r="AC159" i="39"/>
  <c r="AB159" i="39"/>
  <c r="Z159" i="39"/>
  <c r="Y159" i="39"/>
  <c r="W159" i="39"/>
  <c r="V159" i="39"/>
  <c r="T159" i="39"/>
  <c r="S159" i="39"/>
  <c r="Q159" i="39"/>
  <c r="P159" i="39"/>
  <c r="N159" i="39"/>
  <c r="M159" i="39"/>
  <c r="K159" i="39"/>
  <c r="J159" i="39"/>
  <c r="BD158" i="39"/>
  <c r="AW158" i="39"/>
  <c r="AY158" i="39" s="1"/>
  <c r="AC158" i="39"/>
  <c r="AB158" i="39"/>
  <c r="Z158" i="39"/>
  <c r="Y158" i="39"/>
  <c r="W158" i="39"/>
  <c r="V158" i="39"/>
  <c r="T158" i="39"/>
  <c r="S158" i="39"/>
  <c r="Q158" i="39"/>
  <c r="P158" i="39"/>
  <c r="N158" i="39"/>
  <c r="M158" i="39"/>
  <c r="K158" i="39"/>
  <c r="J158" i="39"/>
  <c r="BD157" i="39"/>
  <c r="AW157" i="39"/>
  <c r="AX157" i="39" s="1"/>
  <c r="AC157" i="39"/>
  <c r="AB157" i="39"/>
  <c r="Z157" i="39"/>
  <c r="Y157" i="39"/>
  <c r="W157" i="39"/>
  <c r="V157" i="39"/>
  <c r="T157" i="39"/>
  <c r="S157" i="39"/>
  <c r="Q157" i="39"/>
  <c r="P157" i="39"/>
  <c r="N157" i="39"/>
  <c r="M157" i="39"/>
  <c r="K157" i="39"/>
  <c r="J157" i="39"/>
  <c r="BD156" i="39"/>
  <c r="AW156" i="39"/>
  <c r="AC156" i="39"/>
  <c r="AB156" i="39"/>
  <c r="Z156" i="39"/>
  <c r="Y156" i="39"/>
  <c r="W156" i="39"/>
  <c r="V156" i="39"/>
  <c r="T156" i="39"/>
  <c r="S156" i="39"/>
  <c r="Q156" i="39"/>
  <c r="P156" i="39"/>
  <c r="N156" i="39"/>
  <c r="M156" i="39"/>
  <c r="K156" i="39"/>
  <c r="J156" i="39"/>
  <c r="BD155" i="39"/>
  <c r="AW155" i="39"/>
  <c r="AZ155" i="39" s="1"/>
  <c r="BE155" i="39" s="1"/>
  <c r="BG155" i="39" s="1"/>
  <c r="AC155" i="39"/>
  <c r="AB155" i="39"/>
  <c r="Z155" i="39"/>
  <c r="Y155" i="39"/>
  <c r="W155" i="39"/>
  <c r="V155" i="39"/>
  <c r="T155" i="39"/>
  <c r="S155" i="39"/>
  <c r="Q155" i="39"/>
  <c r="P155" i="39"/>
  <c r="N155" i="39"/>
  <c r="M155" i="39"/>
  <c r="K155" i="39"/>
  <c r="J155" i="39"/>
  <c r="BD154" i="39"/>
  <c r="AW154" i="39"/>
  <c r="AC154" i="39"/>
  <c r="AB154" i="39"/>
  <c r="Z154" i="39"/>
  <c r="Y154" i="39"/>
  <c r="W154" i="39"/>
  <c r="V154" i="39"/>
  <c r="T154" i="39"/>
  <c r="S154" i="39"/>
  <c r="Q154" i="39"/>
  <c r="P154" i="39"/>
  <c r="N154" i="39"/>
  <c r="M154" i="39"/>
  <c r="K154" i="39"/>
  <c r="J154" i="39"/>
  <c r="BD153" i="39"/>
  <c r="AW153" i="39"/>
  <c r="AX153" i="39" s="1"/>
  <c r="AC153" i="39"/>
  <c r="AB153" i="39"/>
  <c r="Z153" i="39"/>
  <c r="Y153" i="39"/>
  <c r="W153" i="39"/>
  <c r="V153" i="39"/>
  <c r="T153" i="39"/>
  <c r="S153" i="39"/>
  <c r="Q153" i="39"/>
  <c r="P153" i="39"/>
  <c r="N153" i="39"/>
  <c r="M153" i="39"/>
  <c r="K153" i="39"/>
  <c r="J153" i="39"/>
  <c r="BD152" i="39"/>
  <c r="AW152" i="39"/>
  <c r="AC152" i="39"/>
  <c r="AB152" i="39"/>
  <c r="Z152" i="39"/>
  <c r="Y152" i="39"/>
  <c r="W152" i="39"/>
  <c r="V152" i="39"/>
  <c r="T152" i="39"/>
  <c r="S152" i="39"/>
  <c r="Q152" i="39"/>
  <c r="P152" i="39"/>
  <c r="N152" i="39"/>
  <c r="M152" i="39"/>
  <c r="K152" i="39"/>
  <c r="J152" i="39"/>
  <c r="BD151" i="39"/>
  <c r="AW151" i="39"/>
  <c r="AC151" i="39"/>
  <c r="AB151" i="39"/>
  <c r="Z151" i="39"/>
  <c r="Y151" i="39"/>
  <c r="W151" i="39"/>
  <c r="V151" i="39"/>
  <c r="T151" i="39"/>
  <c r="S151" i="39"/>
  <c r="Q151" i="39"/>
  <c r="P151" i="39"/>
  <c r="N151" i="39"/>
  <c r="M151" i="39"/>
  <c r="K151" i="39"/>
  <c r="J151" i="39"/>
  <c r="BD150" i="39"/>
  <c r="AW150" i="39"/>
  <c r="AX150" i="39" s="1"/>
  <c r="AC150" i="39"/>
  <c r="AB150" i="39"/>
  <c r="Z150" i="39"/>
  <c r="Y150" i="39"/>
  <c r="W150" i="39"/>
  <c r="V150" i="39"/>
  <c r="T150" i="39"/>
  <c r="S150" i="39"/>
  <c r="Q150" i="39"/>
  <c r="P150" i="39"/>
  <c r="N150" i="39"/>
  <c r="M150" i="39"/>
  <c r="K150" i="39"/>
  <c r="J150" i="39"/>
  <c r="BD149" i="39"/>
  <c r="AW149" i="39"/>
  <c r="AC149" i="39"/>
  <c r="AB149" i="39"/>
  <c r="Z149" i="39"/>
  <c r="Y149" i="39"/>
  <c r="W149" i="39"/>
  <c r="V149" i="39"/>
  <c r="T149" i="39"/>
  <c r="S149" i="39"/>
  <c r="Q149" i="39"/>
  <c r="P149" i="39"/>
  <c r="N149" i="39"/>
  <c r="M149" i="39"/>
  <c r="K149" i="39"/>
  <c r="J149" i="39"/>
  <c r="BD148" i="39"/>
  <c r="AW148" i="39"/>
  <c r="AC148" i="39"/>
  <c r="AB148" i="39"/>
  <c r="Z148" i="39"/>
  <c r="Y148" i="39"/>
  <c r="W148" i="39"/>
  <c r="V148" i="39"/>
  <c r="T148" i="39"/>
  <c r="S148" i="39"/>
  <c r="Q148" i="39"/>
  <c r="P148" i="39"/>
  <c r="N148" i="39"/>
  <c r="M148" i="39"/>
  <c r="K148" i="39"/>
  <c r="J148" i="39"/>
  <c r="BD147" i="39"/>
  <c r="AW147" i="39"/>
  <c r="AC147" i="39"/>
  <c r="AB147" i="39"/>
  <c r="Z147" i="39"/>
  <c r="Y147" i="39"/>
  <c r="W147" i="39"/>
  <c r="V147" i="39"/>
  <c r="T147" i="39"/>
  <c r="S147" i="39"/>
  <c r="Q147" i="39"/>
  <c r="P147" i="39"/>
  <c r="N147" i="39"/>
  <c r="M147" i="39"/>
  <c r="K147" i="39"/>
  <c r="J147" i="39"/>
  <c r="BD146" i="39"/>
  <c r="AW146" i="39"/>
  <c r="AX146" i="39" s="1"/>
  <c r="AC146" i="39"/>
  <c r="AB146" i="39"/>
  <c r="Z146" i="39"/>
  <c r="Y146" i="39"/>
  <c r="W146" i="39"/>
  <c r="V146" i="39"/>
  <c r="T146" i="39"/>
  <c r="S146" i="39"/>
  <c r="Q146" i="39"/>
  <c r="P146" i="39"/>
  <c r="N146" i="39"/>
  <c r="M146" i="39"/>
  <c r="K146" i="39"/>
  <c r="J146" i="39"/>
  <c r="BD145" i="39"/>
  <c r="AW145" i="39"/>
  <c r="AC145" i="39"/>
  <c r="AB145" i="39"/>
  <c r="Z145" i="39"/>
  <c r="Y145" i="39"/>
  <c r="W145" i="39"/>
  <c r="V145" i="39"/>
  <c r="T145" i="39"/>
  <c r="S145" i="39"/>
  <c r="Q145" i="39"/>
  <c r="P145" i="39"/>
  <c r="N145" i="39"/>
  <c r="M145" i="39"/>
  <c r="K145" i="39"/>
  <c r="J145" i="39"/>
  <c r="BD144" i="39"/>
  <c r="AW144" i="39"/>
  <c r="AX144" i="39" s="1"/>
  <c r="AC144" i="39"/>
  <c r="AB144" i="39"/>
  <c r="Z144" i="39"/>
  <c r="Y144" i="39"/>
  <c r="W144" i="39"/>
  <c r="V144" i="39"/>
  <c r="T144" i="39"/>
  <c r="S144" i="39"/>
  <c r="Q144" i="39"/>
  <c r="P144" i="39"/>
  <c r="N144" i="39"/>
  <c r="M144" i="39"/>
  <c r="K144" i="39"/>
  <c r="J144" i="39"/>
  <c r="BD143" i="39"/>
  <c r="AW143" i="39"/>
  <c r="AY143" i="39" s="1"/>
  <c r="AC143" i="39"/>
  <c r="AB143" i="39"/>
  <c r="Z143" i="39"/>
  <c r="Y143" i="39"/>
  <c r="W143" i="39"/>
  <c r="V143" i="39"/>
  <c r="T143" i="39"/>
  <c r="S143" i="39"/>
  <c r="Q143" i="39"/>
  <c r="P143" i="39"/>
  <c r="N143" i="39"/>
  <c r="M143" i="39"/>
  <c r="K143" i="39"/>
  <c r="J143" i="39"/>
  <c r="BD142" i="39"/>
  <c r="AW142" i="39"/>
  <c r="AX142" i="39" s="1"/>
  <c r="AC142" i="39"/>
  <c r="AB142" i="39"/>
  <c r="Z142" i="39"/>
  <c r="Y142" i="39"/>
  <c r="W142" i="39"/>
  <c r="V142" i="39"/>
  <c r="T142" i="39"/>
  <c r="S142" i="39"/>
  <c r="Q142" i="39"/>
  <c r="P142" i="39"/>
  <c r="N142" i="39"/>
  <c r="M142" i="39"/>
  <c r="K142" i="39"/>
  <c r="J142" i="39"/>
  <c r="BD141" i="39"/>
  <c r="AW141" i="39"/>
  <c r="AC141" i="39"/>
  <c r="AB141" i="39"/>
  <c r="Z141" i="39"/>
  <c r="Y141" i="39"/>
  <c r="W141" i="39"/>
  <c r="V141" i="39"/>
  <c r="T141" i="39"/>
  <c r="S141" i="39"/>
  <c r="Q141" i="39"/>
  <c r="P141" i="39"/>
  <c r="N141" i="39"/>
  <c r="M141" i="39"/>
  <c r="K141" i="39"/>
  <c r="J141" i="39"/>
  <c r="BD140" i="39"/>
  <c r="AW140" i="39"/>
  <c r="AC140" i="39"/>
  <c r="AB140" i="39"/>
  <c r="Z140" i="39"/>
  <c r="Y140" i="39"/>
  <c r="W140" i="39"/>
  <c r="V140" i="39"/>
  <c r="T140" i="39"/>
  <c r="S140" i="39"/>
  <c r="Q140" i="39"/>
  <c r="P140" i="39"/>
  <c r="N140" i="39"/>
  <c r="M140" i="39"/>
  <c r="K140" i="39"/>
  <c r="J140" i="39"/>
  <c r="BD139" i="39"/>
  <c r="AW139" i="39"/>
  <c r="AX139" i="39" s="1"/>
  <c r="AC139" i="39"/>
  <c r="AB139" i="39"/>
  <c r="Z139" i="39"/>
  <c r="Y139" i="39"/>
  <c r="W139" i="39"/>
  <c r="V139" i="39"/>
  <c r="T139" i="39"/>
  <c r="S139" i="39"/>
  <c r="Q139" i="39"/>
  <c r="P139" i="39"/>
  <c r="N139" i="39"/>
  <c r="M139" i="39"/>
  <c r="K139" i="39"/>
  <c r="J139" i="39"/>
  <c r="BD138" i="39"/>
  <c r="AW138" i="39"/>
  <c r="AY138" i="39" s="1"/>
  <c r="AC138" i="39"/>
  <c r="AB138" i="39"/>
  <c r="Z138" i="39"/>
  <c r="Y138" i="39"/>
  <c r="W138" i="39"/>
  <c r="V138" i="39"/>
  <c r="T138" i="39"/>
  <c r="S138" i="39"/>
  <c r="Q138" i="39"/>
  <c r="P138" i="39"/>
  <c r="N138" i="39"/>
  <c r="M138" i="39"/>
  <c r="K138" i="39"/>
  <c r="J138" i="39"/>
  <c r="BD137" i="39"/>
  <c r="AW137" i="39"/>
  <c r="AZ137" i="39" s="1"/>
  <c r="BE137" i="39" s="1"/>
  <c r="AC137" i="39"/>
  <c r="AB137" i="39"/>
  <c r="Z137" i="39"/>
  <c r="Y137" i="39"/>
  <c r="W137" i="39"/>
  <c r="V137" i="39"/>
  <c r="T137" i="39"/>
  <c r="S137" i="39"/>
  <c r="Q137" i="39"/>
  <c r="P137" i="39"/>
  <c r="N137" i="39"/>
  <c r="M137" i="39"/>
  <c r="K137" i="39"/>
  <c r="J137" i="39"/>
  <c r="BD136" i="39"/>
  <c r="AW136" i="39"/>
  <c r="AC136" i="39"/>
  <c r="AB136" i="39"/>
  <c r="Z136" i="39"/>
  <c r="Y136" i="39"/>
  <c r="W136" i="39"/>
  <c r="V136" i="39"/>
  <c r="T136" i="39"/>
  <c r="S136" i="39"/>
  <c r="Q136" i="39"/>
  <c r="P136" i="39"/>
  <c r="N136" i="39"/>
  <c r="M136" i="39"/>
  <c r="K136" i="39"/>
  <c r="J136" i="39"/>
  <c r="BD135" i="39"/>
  <c r="AW135" i="39"/>
  <c r="AZ135" i="39" s="1"/>
  <c r="BE135" i="39" s="1"/>
  <c r="BF135" i="39" s="1"/>
  <c r="AC135" i="39"/>
  <c r="AB135" i="39"/>
  <c r="Z135" i="39"/>
  <c r="Y135" i="39"/>
  <c r="W135" i="39"/>
  <c r="V135" i="39"/>
  <c r="T135" i="39"/>
  <c r="S135" i="39"/>
  <c r="Q135" i="39"/>
  <c r="P135" i="39"/>
  <c r="N135" i="39"/>
  <c r="M135" i="39"/>
  <c r="K135" i="39"/>
  <c r="J135" i="39"/>
  <c r="BD134" i="39"/>
  <c r="AW134" i="39"/>
  <c r="AC134" i="39"/>
  <c r="AB134" i="39"/>
  <c r="Z134" i="39"/>
  <c r="Y134" i="39"/>
  <c r="W134" i="39"/>
  <c r="V134" i="39"/>
  <c r="T134" i="39"/>
  <c r="S134" i="39"/>
  <c r="Q134" i="39"/>
  <c r="P134" i="39"/>
  <c r="N134" i="39"/>
  <c r="M134" i="39"/>
  <c r="K134" i="39"/>
  <c r="J134" i="39"/>
  <c r="BD133" i="39"/>
  <c r="AW133" i="39"/>
  <c r="AZ133" i="39" s="1"/>
  <c r="AC133" i="39"/>
  <c r="AB133" i="39"/>
  <c r="Z133" i="39"/>
  <c r="Y133" i="39"/>
  <c r="W133" i="39"/>
  <c r="V133" i="39"/>
  <c r="T133" i="39"/>
  <c r="S133" i="39"/>
  <c r="Q133" i="39"/>
  <c r="P133" i="39"/>
  <c r="N133" i="39"/>
  <c r="M133" i="39"/>
  <c r="K133" i="39"/>
  <c r="J133" i="39"/>
  <c r="BD132" i="39"/>
  <c r="AW132" i="39"/>
  <c r="AX132" i="39" s="1"/>
  <c r="AC132" i="39"/>
  <c r="AB132" i="39"/>
  <c r="Z132" i="39"/>
  <c r="Y132" i="39"/>
  <c r="W132" i="39"/>
  <c r="V132" i="39"/>
  <c r="T132" i="39"/>
  <c r="S132" i="39"/>
  <c r="Q132" i="39"/>
  <c r="P132" i="39"/>
  <c r="N132" i="39"/>
  <c r="M132" i="39"/>
  <c r="K132" i="39"/>
  <c r="J132" i="39"/>
  <c r="BD131" i="39"/>
  <c r="AW131" i="39"/>
  <c r="AX131" i="39" s="1"/>
  <c r="AC131" i="39"/>
  <c r="AB131" i="39"/>
  <c r="Z131" i="39"/>
  <c r="Y131" i="39"/>
  <c r="W131" i="39"/>
  <c r="V131" i="39"/>
  <c r="T131" i="39"/>
  <c r="S131" i="39"/>
  <c r="Q131" i="39"/>
  <c r="P131" i="39"/>
  <c r="N131" i="39"/>
  <c r="M131" i="39"/>
  <c r="K131" i="39"/>
  <c r="J131" i="39"/>
  <c r="BD130" i="39"/>
  <c r="AW130" i="39"/>
  <c r="AX130" i="39" s="1"/>
  <c r="AC130" i="39"/>
  <c r="AB130" i="39"/>
  <c r="Z130" i="39"/>
  <c r="Y130" i="39"/>
  <c r="W130" i="39"/>
  <c r="V130" i="39"/>
  <c r="T130" i="39"/>
  <c r="S130" i="39"/>
  <c r="Q130" i="39"/>
  <c r="P130" i="39"/>
  <c r="N130" i="39"/>
  <c r="M130" i="39"/>
  <c r="K130" i="39"/>
  <c r="J130" i="39"/>
  <c r="BD129" i="39"/>
  <c r="AW129" i="39"/>
  <c r="AY129" i="39" s="1"/>
  <c r="AC129" i="39"/>
  <c r="AB129" i="39"/>
  <c r="Z129" i="39"/>
  <c r="Y129" i="39"/>
  <c r="W129" i="39"/>
  <c r="V129" i="39"/>
  <c r="T129" i="39"/>
  <c r="S129" i="39"/>
  <c r="Q129" i="39"/>
  <c r="P129" i="39"/>
  <c r="N129" i="39"/>
  <c r="M129" i="39"/>
  <c r="K129" i="39"/>
  <c r="J129" i="39"/>
  <c r="BD128" i="39"/>
  <c r="AW128" i="39"/>
  <c r="AZ128" i="39" s="1"/>
  <c r="BE128" i="39" s="1"/>
  <c r="BH128" i="39" s="1"/>
  <c r="AC128" i="39"/>
  <c r="AB128" i="39"/>
  <c r="Z128" i="39"/>
  <c r="Y128" i="39"/>
  <c r="W128" i="39"/>
  <c r="V128" i="39"/>
  <c r="T128" i="39"/>
  <c r="S128" i="39"/>
  <c r="Q128" i="39"/>
  <c r="P128" i="39"/>
  <c r="N128" i="39"/>
  <c r="M128" i="39"/>
  <c r="K128" i="39"/>
  <c r="J128" i="39"/>
  <c r="BD127" i="39"/>
  <c r="AW127" i="39"/>
  <c r="AX127" i="39" s="1"/>
  <c r="AC127" i="39"/>
  <c r="AB127" i="39"/>
  <c r="Z127" i="39"/>
  <c r="Y127" i="39"/>
  <c r="W127" i="39"/>
  <c r="V127" i="39"/>
  <c r="T127" i="39"/>
  <c r="S127" i="39"/>
  <c r="Q127" i="39"/>
  <c r="P127" i="39"/>
  <c r="N127" i="39"/>
  <c r="M127" i="39"/>
  <c r="K127" i="39"/>
  <c r="J127" i="39"/>
  <c r="BD126" i="39"/>
  <c r="AW126" i="39"/>
  <c r="AX126" i="39" s="1"/>
  <c r="AC126" i="39"/>
  <c r="AB126" i="39"/>
  <c r="Z126" i="39"/>
  <c r="Y126" i="39"/>
  <c r="W126" i="39"/>
  <c r="V126" i="39"/>
  <c r="T126" i="39"/>
  <c r="S126" i="39"/>
  <c r="Q126" i="39"/>
  <c r="P126" i="39"/>
  <c r="N126" i="39"/>
  <c r="M126" i="39"/>
  <c r="K126" i="39"/>
  <c r="J126" i="39"/>
  <c r="BD125" i="39"/>
  <c r="AW125" i="39"/>
  <c r="AC125" i="39"/>
  <c r="AB125" i="39"/>
  <c r="Z125" i="39"/>
  <c r="Y125" i="39"/>
  <c r="W125" i="39"/>
  <c r="V125" i="39"/>
  <c r="T125" i="39"/>
  <c r="S125" i="39"/>
  <c r="Q125" i="39"/>
  <c r="P125" i="39"/>
  <c r="N125" i="39"/>
  <c r="M125" i="39"/>
  <c r="K125" i="39"/>
  <c r="J125" i="39"/>
  <c r="BD124" i="39"/>
  <c r="AW124" i="39"/>
  <c r="AC124" i="39"/>
  <c r="AB124" i="39"/>
  <c r="Z124" i="39"/>
  <c r="Y124" i="39"/>
  <c r="W124" i="39"/>
  <c r="V124" i="39"/>
  <c r="T124" i="39"/>
  <c r="S124" i="39"/>
  <c r="Q124" i="39"/>
  <c r="P124" i="39"/>
  <c r="N124" i="39"/>
  <c r="M124" i="39"/>
  <c r="K124" i="39"/>
  <c r="J124" i="39"/>
  <c r="BD123" i="39"/>
  <c r="AW123" i="39"/>
  <c r="AY123" i="39" s="1"/>
  <c r="AC123" i="39"/>
  <c r="AB123" i="39"/>
  <c r="Z123" i="39"/>
  <c r="Y123" i="39"/>
  <c r="W123" i="39"/>
  <c r="V123" i="39"/>
  <c r="T123" i="39"/>
  <c r="S123" i="39"/>
  <c r="Q123" i="39"/>
  <c r="P123" i="39"/>
  <c r="N123" i="39"/>
  <c r="M123" i="39"/>
  <c r="K123" i="39"/>
  <c r="J123" i="39"/>
  <c r="BD122" i="39"/>
  <c r="AW122" i="39"/>
  <c r="AX122" i="39" s="1"/>
  <c r="AC122" i="39"/>
  <c r="AB122" i="39"/>
  <c r="Z122" i="39"/>
  <c r="Y122" i="39"/>
  <c r="W122" i="39"/>
  <c r="V122" i="39"/>
  <c r="T122" i="39"/>
  <c r="S122" i="39"/>
  <c r="Q122" i="39"/>
  <c r="P122" i="39"/>
  <c r="N122" i="39"/>
  <c r="M122" i="39"/>
  <c r="K122" i="39"/>
  <c r="J122" i="39"/>
  <c r="BD121" i="39"/>
  <c r="AW121" i="39"/>
  <c r="AC121" i="39"/>
  <c r="AB121" i="39"/>
  <c r="Z121" i="39"/>
  <c r="Y121" i="39"/>
  <c r="W121" i="39"/>
  <c r="V121" i="39"/>
  <c r="T121" i="39"/>
  <c r="S121" i="39"/>
  <c r="Q121" i="39"/>
  <c r="P121" i="39"/>
  <c r="N121" i="39"/>
  <c r="M121" i="39"/>
  <c r="K121" i="39"/>
  <c r="J121" i="39"/>
  <c r="BD120" i="39"/>
  <c r="AW120" i="39"/>
  <c r="AZ120" i="39" s="1"/>
  <c r="AC120" i="39"/>
  <c r="AB120" i="39"/>
  <c r="Z120" i="39"/>
  <c r="Y120" i="39"/>
  <c r="W120" i="39"/>
  <c r="V120" i="39"/>
  <c r="T120" i="39"/>
  <c r="S120" i="39"/>
  <c r="Q120" i="39"/>
  <c r="P120" i="39"/>
  <c r="N120" i="39"/>
  <c r="M120" i="39"/>
  <c r="K120" i="39"/>
  <c r="J120" i="39"/>
  <c r="BD119" i="39"/>
  <c r="AW119" i="39"/>
  <c r="AZ119" i="39" s="1"/>
  <c r="AC119" i="39"/>
  <c r="AB119" i="39"/>
  <c r="Z119" i="39"/>
  <c r="Y119" i="39"/>
  <c r="W119" i="39"/>
  <c r="V119" i="39"/>
  <c r="T119" i="39"/>
  <c r="S119" i="39"/>
  <c r="Q119" i="39"/>
  <c r="P119" i="39"/>
  <c r="N119" i="39"/>
  <c r="M119" i="39"/>
  <c r="K119" i="39"/>
  <c r="J119" i="39"/>
  <c r="BD118" i="39"/>
  <c r="AW118" i="39"/>
  <c r="AC118" i="39"/>
  <c r="AB118" i="39"/>
  <c r="Z118" i="39"/>
  <c r="Y118" i="39"/>
  <c r="W118" i="39"/>
  <c r="V118" i="39"/>
  <c r="T118" i="39"/>
  <c r="S118" i="39"/>
  <c r="Q118" i="39"/>
  <c r="P118" i="39"/>
  <c r="N118" i="39"/>
  <c r="M118" i="39"/>
  <c r="K118" i="39"/>
  <c r="J118" i="39"/>
  <c r="BD117" i="39"/>
  <c r="AW117" i="39"/>
  <c r="AY117" i="39" s="1"/>
  <c r="AC117" i="39"/>
  <c r="AB117" i="39"/>
  <c r="Z117" i="39"/>
  <c r="Y117" i="39"/>
  <c r="W117" i="39"/>
  <c r="V117" i="39"/>
  <c r="T117" i="39"/>
  <c r="S117" i="39"/>
  <c r="Q117" i="39"/>
  <c r="P117" i="39"/>
  <c r="N117" i="39"/>
  <c r="M117" i="39"/>
  <c r="K117" i="39"/>
  <c r="J117" i="39"/>
  <c r="BD116" i="39"/>
  <c r="AW116" i="39"/>
  <c r="AC116" i="39"/>
  <c r="AB116" i="39"/>
  <c r="Z116" i="39"/>
  <c r="Y116" i="39"/>
  <c r="W116" i="39"/>
  <c r="V116" i="39"/>
  <c r="T116" i="39"/>
  <c r="S116" i="39"/>
  <c r="Q116" i="39"/>
  <c r="P116" i="39"/>
  <c r="N116" i="39"/>
  <c r="M116" i="39"/>
  <c r="K116" i="39"/>
  <c r="J116" i="39"/>
  <c r="BD115" i="39"/>
  <c r="AW115" i="39"/>
  <c r="AZ115" i="39" s="1"/>
  <c r="AC115" i="39"/>
  <c r="AB115" i="39"/>
  <c r="Z115" i="39"/>
  <c r="Y115" i="39"/>
  <c r="W115" i="39"/>
  <c r="V115" i="39"/>
  <c r="T115" i="39"/>
  <c r="S115" i="39"/>
  <c r="Q115" i="39"/>
  <c r="P115" i="39"/>
  <c r="N115" i="39"/>
  <c r="M115" i="39"/>
  <c r="K115" i="39"/>
  <c r="J115" i="39"/>
  <c r="BD114" i="39"/>
  <c r="AW114" i="39"/>
  <c r="AX114" i="39" s="1"/>
  <c r="AC114" i="39"/>
  <c r="AB114" i="39"/>
  <c r="Z114" i="39"/>
  <c r="Y114" i="39"/>
  <c r="W114" i="39"/>
  <c r="V114" i="39"/>
  <c r="T114" i="39"/>
  <c r="S114" i="39"/>
  <c r="Q114" i="39"/>
  <c r="P114" i="39"/>
  <c r="N114" i="39"/>
  <c r="M114" i="39"/>
  <c r="K114" i="39"/>
  <c r="J114" i="39"/>
  <c r="BD113" i="39"/>
  <c r="AW113" i="39"/>
  <c r="AY113" i="39" s="1"/>
  <c r="AC113" i="39"/>
  <c r="AB113" i="39"/>
  <c r="Z113" i="39"/>
  <c r="Y113" i="39"/>
  <c r="W113" i="39"/>
  <c r="V113" i="39"/>
  <c r="T113" i="39"/>
  <c r="S113" i="39"/>
  <c r="Q113" i="39"/>
  <c r="P113" i="39"/>
  <c r="N113" i="39"/>
  <c r="M113" i="39"/>
  <c r="K113" i="39"/>
  <c r="J113" i="39"/>
  <c r="BD112" i="39"/>
  <c r="AW112" i="39"/>
  <c r="AZ112" i="39" s="1"/>
  <c r="BE112" i="39" s="1"/>
  <c r="BH112" i="39" s="1"/>
  <c r="AC112" i="39"/>
  <c r="AB112" i="39"/>
  <c r="Z112" i="39"/>
  <c r="Y112" i="39"/>
  <c r="W112" i="39"/>
  <c r="V112" i="39"/>
  <c r="T112" i="39"/>
  <c r="S112" i="39"/>
  <c r="Q112" i="39"/>
  <c r="P112" i="39"/>
  <c r="N112" i="39"/>
  <c r="M112" i="39"/>
  <c r="K112" i="39"/>
  <c r="J112" i="39"/>
  <c r="BD111" i="39"/>
  <c r="AW111" i="39"/>
  <c r="AX111" i="39" s="1"/>
  <c r="AC111" i="39"/>
  <c r="AB111" i="39"/>
  <c r="Z111" i="39"/>
  <c r="Y111" i="39"/>
  <c r="W111" i="39"/>
  <c r="V111" i="39"/>
  <c r="T111" i="39"/>
  <c r="S111" i="39"/>
  <c r="Q111" i="39"/>
  <c r="P111" i="39"/>
  <c r="N111" i="39"/>
  <c r="M111" i="39"/>
  <c r="K111" i="39"/>
  <c r="J111" i="39"/>
  <c r="BD110" i="39"/>
  <c r="AW110" i="39"/>
  <c r="AX110" i="39" s="1"/>
  <c r="AC110" i="39"/>
  <c r="AB110" i="39"/>
  <c r="Z110" i="39"/>
  <c r="Y110" i="39"/>
  <c r="W110" i="39"/>
  <c r="V110" i="39"/>
  <c r="T110" i="39"/>
  <c r="S110" i="39"/>
  <c r="Q110" i="39"/>
  <c r="P110" i="39"/>
  <c r="N110" i="39"/>
  <c r="M110" i="39"/>
  <c r="K110" i="39"/>
  <c r="J110" i="39"/>
  <c r="BD109" i="39"/>
  <c r="AW109" i="39"/>
  <c r="AC109" i="39"/>
  <c r="AB109" i="39"/>
  <c r="Z109" i="39"/>
  <c r="Y109" i="39"/>
  <c r="W109" i="39"/>
  <c r="V109" i="39"/>
  <c r="T109" i="39"/>
  <c r="S109" i="39"/>
  <c r="Q109" i="39"/>
  <c r="P109" i="39"/>
  <c r="N109" i="39"/>
  <c r="M109" i="39"/>
  <c r="K109" i="39"/>
  <c r="J109" i="39"/>
  <c r="BD108" i="39"/>
  <c r="AW108" i="39"/>
  <c r="AC108" i="39"/>
  <c r="AB108" i="39"/>
  <c r="Z108" i="39"/>
  <c r="Y108" i="39"/>
  <c r="W108" i="39"/>
  <c r="V108" i="39"/>
  <c r="T108" i="39"/>
  <c r="S108" i="39"/>
  <c r="Q108" i="39"/>
  <c r="P108" i="39"/>
  <c r="N108" i="39"/>
  <c r="M108" i="39"/>
  <c r="K108" i="39"/>
  <c r="J108" i="39"/>
  <c r="BD107" i="39"/>
  <c r="AW107" i="39"/>
  <c r="AX107" i="39" s="1"/>
  <c r="AC107" i="39"/>
  <c r="AB107" i="39"/>
  <c r="Z107" i="39"/>
  <c r="Y107" i="39"/>
  <c r="W107" i="39"/>
  <c r="V107" i="39"/>
  <c r="T107" i="39"/>
  <c r="S107" i="39"/>
  <c r="Q107" i="39"/>
  <c r="P107" i="39"/>
  <c r="N107" i="39"/>
  <c r="M107" i="39"/>
  <c r="K107" i="39"/>
  <c r="J107" i="39"/>
  <c r="BD106" i="39"/>
  <c r="AW106" i="39"/>
  <c r="AZ106" i="39" s="1"/>
  <c r="AC106" i="39"/>
  <c r="AB106" i="39"/>
  <c r="Z106" i="39"/>
  <c r="Y106" i="39"/>
  <c r="W106" i="39"/>
  <c r="V106" i="39"/>
  <c r="T106" i="39"/>
  <c r="S106" i="39"/>
  <c r="Q106" i="39"/>
  <c r="P106" i="39"/>
  <c r="N106" i="39"/>
  <c r="M106" i="39"/>
  <c r="K106" i="39"/>
  <c r="J106" i="39"/>
  <c r="BD105" i="39"/>
  <c r="AW105" i="39"/>
  <c r="AX105" i="39" s="1"/>
  <c r="AC105" i="39"/>
  <c r="AB105" i="39"/>
  <c r="Z105" i="39"/>
  <c r="Y105" i="39"/>
  <c r="W105" i="39"/>
  <c r="V105" i="39"/>
  <c r="T105" i="39"/>
  <c r="S105" i="39"/>
  <c r="Q105" i="39"/>
  <c r="P105" i="39"/>
  <c r="N105" i="39"/>
  <c r="M105" i="39"/>
  <c r="K105" i="39"/>
  <c r="J105" i="39"/>
  <c r="BD104" i="39"/>
  <c r="AW104" i="39"/>
  <c r="AC104" i="39"/>
  <c r="AB104" i="39"/>
  <c r="Z104" i="39"/>
  <c r="Y104" i="39"/>
  <c r="W104" i="39"/>
  <c r="V104" i="39"/>
  <c r="T104" i="39"/>
  <c r="S104" i="39"/>
  <c r="Q104" i="39"/>
  <c r="P104" i="39"/>
  <c r="N104" i="39"/>
  <c r="M104" i="39"/>
  <c r="K104" i="39"/>
  <c r="J104" i="39"/>
  <c r="BD103" i="39"/>
  <c r="AW103" i="39"/>
  <c r="AX103" i="39" s="1"/>
  <c r="AC103" i="39"/>
  <c r="AB103" i="39"/>
  <c r="Z103" i="39"/>
  <c r="Y103" i="39"/>
  <c r="W103" i="39"/>
  <c r="V103" i="39"/>
  <c r="T103" i="39"/>
  <c r="S103" i="39"/>
  <c r="Q103" i="39"/>
  <c r="P103" i="39"/>
  <c r="N103" i="39"/>
  <c r="M103" i="39"/>
  <c r="K103" i="39"/>
  <c r="J103" i="39"/>
  <c r="BD102" i="39"/>
  <c r="AW102" i="39"/>
  <c r="AZ102" i="39" s="1"/>
  <c r="AC102" i="39"/>
  <c r="AB102" i="39"/>
  <c r="Z102" i="39"/>
  <c r="Y102" i="39"/>
  <c r="W102" i="39"/>
  <c r="V102" i="39"/>
  <c r="T102" i="39"/>
  <c r="S102" i="39"/>
  <c r="Q102" i="39"/>
  <c r="P102" i="39"/>
  <c r="N102" i="39"/>
  <c r="M102" i="39"/>
  <c r="K102" i="39"/>
  <c r="J102" i="39"/>
  <c r="BD101" i="39"/>
  <c r="AW101" i="39"/>
  <c r="AC101" i="39"/>
  <c r="AB101" i="39"/>
  <c r="Z101" i="39"/>
  <c r="Y101" i="39"/>
  <c r="W101" i="39"/>
  <c r="V101" i="39"/>
  <c r="T101" i="39"/>
  <c r="S101" i="39"/>
  <c r="Q101" i="39"/>
  <c r="P101" i="39"/>
  <c r="N101" i="39"/>
  <c r="M101" i="39"/>
  <c r="K101" i="39"/>
  <c r="J101" i="39"/>
  <c r="BD100" i="39"/>
  <c r="AW100" i="39"/>
  <c r="AC100" i="39"/>
  <c r="AB100" i="39"/>
  <c r="Z100" i="39"/>
  <c r="Y100" i="39"/>
  <c r="W100" i="39"/>
  <c r="V100" i="39"/>
  <c r="T100" i="39"/>
  <c r="S100" i="39"/>
  <c r="Q100" i="39"/>
  <c r="P100" i="39"/>
  <c r="N100" i="39"/>
  <c r="M100" i="39"/>
  <c r="K100" i="39"/>
  <c r="J100" i="39"/>
  <c r="BD99" i="39"/>
  <c r="AW99" i="39"/>
  <c r="AZ99" i="39" s="1"/>
  <c r="BE99" i="39" s="1"/>
  <c r="BG99" i="39" s="1"/>
  <c r="AC99" i="39"/>
  <c r="AB99" i="39"/>
  <c r="Z99" i="39"/>
  <c r="Y99" i="39"/>
  <c r="W99" i="39"/>
  <c r="V99" i="39"/>
  <c r="T99" i="39"/>
  <c r="S99" i="39"/>
  <c r="Q99" i="39"/>
  <c r="P99" i="39"/>
  <c r="N99" i="39"/>
  <c r="M99" i="39"/>
  <c r="K99" i="39"/>
  <c r="J99" i="39"/>
  <c r="BD98" i="39"/>
  <c r="AW98" i="39"/>
  <c r="AZ98" i="39" s="1"/>
  <c r="AC98" i="39"/>
  <c r="AB98" i="39"/>
  <c r="Z98" i="39"/>
  <c r="Y98" i="39"/>
  <c r="W98" i="39"/>
  <c r="V98" i="39"/>
  <c r="T98" i="39"/>
  <c r="S98" i="39"/>
  <c r="Q98" i="39"/>
  <c r="P98" i="39"/>
  <c r="N98" i="39"/>
  <c r="M98" i="39"/>
  <c r="K98" i="39"/>
  <c r="J98" i="39"/>
  <c r="BD97" i="39"/>
  <c r="AW97" i="39"/>
  <c r="AC97" i="39"/>
  <c r="AB97" i="39"/>
  <c r="Z97" i="39"/>
  <c r="Y97" i="39"/>
  <c r="W97" i="39"/>
  <c r="V97" i="39"/>
  <c r="T97" i="39"/>
  <c r="S97" i="39"/>
  <c r="Q97" i="39"/>
  <c r="P97" i="39"/>
  <c r="N97" i="39"/>
  <c r="M97" i="39"/>
  <c r="K97" i="39"/>
  <c r="J97" i="39"/>
  <c r="BD96" i="39"/>
  <c r="AW96" i="39"/>
  <c r="AC96" i="39"/>
  <c r="AB96" i="39"/>
  <c r="Z96" i="39"/>
  <c r="Y96" i="39"/>
  <c r="W96" i="39"/>
  <c r="V96" i="39"/>
  <c r="T96" i="39"/>
  <c r="S96" i="39"/>
  <c r="Q96" i="39"/>
  <c r="P96" i="39"/>
  <c r="N96" i="39"/>
  <c r="M96" i="39"/>
  <c r="K96" i="39"/>
  <c r="J96" i="39"/>
  <c r="BD95" i="39"/>
  <c r="AW95" i="39"/>
  <c r="AC95" i="39"/>
  <c r="AB95" i="39"/>
  <c r="Z95" i="39"/>
  <c r="Y95" i="39"/>
  <c r="W95" i="39"/>
  <c r="V95" i="39"/>
  <c r="T95" i="39"/>
  <c r="S95" i="39"/>
  <c r="Q95" i="39"/>
  <c r="P95" i="39"/>
  <c r="N95" i="39"/>
  <c r="M95" i="39"/>
  <c r="K95" i="39"/>
  <c r="J95" i="39"/>
  <c r="BD94" i="39"/>
  <c r="AW94" i="39"/>
  <c r="AZ94" i="39" s="1"/>
  <c r="AC94" i="39"/>
  <c r="AB94" i="39"/>
  <c r="Z94" i="39"/>
  <c r="Y94" i="39"/>
  <c r="W94" i="39"/>
  <c r="V94" i="39"/>
  <c r="T94" i="39"/>
  <c r="S94" i="39"/>
  <c r="Q94" i="39"/>
  <c r="P94" i="39"/>
  <c r="N94" i="39"/>
  <c r="M94" i="39"/>
  <c r="K94" i="39"/>
  <c r="J94" i="39"/>
  <c r="BD93" i="39"/>
  <c r="AW93" i="39"/>
  <c r="AC93" i="39"/>
  <c r="AB93" i="39"/>
  <c r="Z93" i="39"/>
  <c r="Y93" i="39"/>
  <c r="W93" i="39"/>
  <c r="V93" i="39"/>
  <c r="T93" i="39"/>
  <c r="S93" i="39"/>
  <c r="Q93" i="39"/>
  <c r="P93" i="39"/>
  <c r="N93" i="39"/>
  <c r="M93" i="39"/>
  <c r="K93" i="39"/>
  <c r="J93" i="39"/>
  <c r="BD92" i="39"/>
  <c r="AW92" i="39"/>
  <c r="AC92" i="39"/>
  <c r="AB92" i="39"/>
  <c r="Z92" i="39"/>
  <c r="Y92" i="39"/>
  <c r="W92" i="39"/>
  <c r="V92" i="39"/>
  <c r="T92" i="39"/>
  <c r="S92" i="39"/>
  <c r="Q92" i="39"/>
  <c r="P92" i="39"/>
  <c r="N92" i="39"/>
  <c r="M92" i="39"/>
  <c r="K92" i="39"/>
  <c r="J92" i="39"/>
  <c r="BD91" i="39"/>
  <c r="AW91" i="39"/>
  <c r="AZ91" i="39" s="1"/>
  <c r="BE91" i="39" s="1"/>
  <c r="BG91" i="39" s="1"/>
  <c r="AC91" i="39"/>
  <c r="AB91" i="39"/>
  <c r="Z91" i="39"/>
  <c r="Y91" i="39"/>
  <c r="W91" i="39"/>
  <c r="V91" i="39"/>
  <c r="T91" i="39"/>
  <c r="S91" i="39"/>
  <c r="Q91" i="39"/>
  <c r="P91" i="39"/>
  <c r="N91" i="39"/>
  <c r="M91" i="39"/>
  <c r="K91" i="39"/>
  <c r="J91" i="39"/>
  <c r="BD90" i="39"/>
  <c r="AW90" i="39"/>
  <c r="AZ90" i="39" s="1"/>
  <c r="AC90" i="39"/>
  <c r="AB90" i="39"/>
  <c r="Z90" i="39"/>
  <c r="Y90" i="39"/>
  <c r="W90" i="39"/>
  <c r="V90" i="39"/>
  <c r="T90" i="39"/>
  <c r="S90" i="39"/>
  <c r="Q90" i="39"/>
  <c r="P90" i="39"/>
  <c r="N90" i="39"/>
  <c r="M90" i="39"/>
  <c r="K90" i="39"/>
  <c r="J90" i="39"/>
  <c r="BD89" i="39"/>
  <c r="AW89" i="39"/>
  <c r="AY89" i="39" s="1"/>
  <c r="AC89" i="39"/>
  <c r="AB89" i="39"/>
  <c r="Z89" i="39"/>
  <c r="Y89" i="39"/>
  <c r="W89" i="39"/>
  <c r="V89" i="39"/>
  <c r="T89" i="39"/>
  <c r="S89" i="39"/>
  <c r="Q89" i="39"/>
  <c r="P89" i="39"/>
  <c r="N89" i="39"/>
  <c r="M89" i="39"/>
  <c r="K89" i="39"/>
  <c r="J89" i="39"/>
  <c r="BD88" i="39"/>
  <c r="AW88" i="39"/>
  <c r="AC88" i="39"/>
  <c r="AB88" i="39"/>
  <c r="Z88" i="39"/>
  <c r="Y88" i="39"/>
  <c r="W88" i="39"/>
  <c r="V88" i="39"/>
  <c r="T88" i="39"/>
  <c r="S88" i="39"/>
  <c r="Q88" i="39"/>
  <c r="P88" i="39"/>
  <c r="N88" i="39"/>
  <c r="M88" i="39"/>
  <c r="K88" i="39"/>
  <c r="J88" i="39"/>
  <c r="BD87" i="39"/>
  <c r="AW87" i="39"/>
  <c r="AZ87" i="39" s="1"/>
  <c r="AC87" i="39"/>
  <c r="AB87" i="39"/>
  <c r="Z87" i="39"/>
  <c r="Y87" i="39"/>
  <c r="W87" i="39"/>
  <c r="V87" i="39"/>
  <c r="T87" i="39"/>
  <c r="S87" i="39"/>
  <c r="Q87" i="39"/>
  <c r="P87" i="39"/>
  <c r="N87" i="39"/>
  <c r="M87" i="39"/>
  <c r="K87" i="39"/>
  <c r="J87" i="39"/>
  <c r="BD86" i="39"/>
  <c r="AW86" i="39"/>
  <c r="AX86" i="39" s="1"/>
  <c r="AC86" i="39"/>
  <c r="AB86" i="39"/>
  <c r="Z86" i="39"/>
  <c r="Y86" i="39"/>
  <c r="W86" i="39"/>
  <c r="V86" i="39"/>
  <c r="T86" i="39"/>
  <c r="S86" i="39"/>
  <c r="Q86" i="39"/>
  <c r="P86" i="39"/>
  <c r="N86" i="39"/>
  <c r="M86" i="39"/>
  <c r="K86" i="39"/>
  <c r="J86" i="39"/>
  <c r="BD85" i="39"/>
  <c r="AW85" i="39"/>
  <c r="AC85" i="39"/>
  <c r="AB85" i="39"/>
  <c r="Z85" i="39"/>
  <c r="Y85" i="39"/>
  <c r="W85" i="39"/>
  <c r="V85" i="39"/>
  <c r="T85" i="39"/>
  <c r="S85" i="39"/>
  <c r="Q85" i="39"/>
  <c r="P85" i="39"/>
  <c r="N85" i="39"/>
  <c r="M85" i="39"/>
  <c r="K85" i="39"/>
  <c r="J85" i="39"/>
  <c r="BD84" i="39"/>
  <c r="AW84" i="39"/>
  <c r="AZ84" i="39" s="1"/>
  <c r="BE84" i="39" s="1"/>
  <c r="BH84" i="39" s="1"/>
  <c r="AC84" i="39"/>
  <c r="AB84" i="39"/>
  <c r="Z84" i="39"/>
  <c r="Y84" i="39"/>
  <c r="W84" i="39"/>
  <c r="V84" i="39"/>
  <c r="T84" i="39"/>
  <c r="S84" i="39"/>
  <c r="Q84" i="39"/>
  <c r="P84" i="39"/>
  <c r="N84" i="39"/>
  <c r="M84" i="39"/>
  <c r="K84" i="39"/>
  <c r="J84" i="39"/>
  <c r="BD83" i="39"/>
  <c r="AW83" i="39"/>
  <c r="AZ83" i="39" s="1"/>
  <c r="AC83" i="39"/>
  <c r="AB83" i="39"/>
  <c r="Z83" i="39"/>
  <c r="Y83" i="39"/>
  <c r="W83" i="39"/>
  <c r="V83" i="39"/>
  <c r="T83" i="39"/>
  <c r="S83" i="39"/>
  <c r="Q83" i="39"/>
  <c r="P83" i="39"/>
  <c r="N83" i="39"/>
  <c r="M83" i="39"/>
  <c r="K83" i="39"/>
  <c r="J83" i="39"/>
  <c r="BD82" i="39"/>
  <c r="AW82" i="39"/>
  <c r="AC82" i="39"/>
  <c r="AB82" i="39"/>
  <c r="Z82" i="39"/>
  <c r="Y82" i="39"/>
  <c r="W82" i="39"/>
  <c r="V82" i="39"/>
  <c r="T82" i="39"/>
  <c r="S82" i="39"/>
  <c r="Q82" i="39"/>
  <c r="P82" i="39"/>
  <c r="N82" i="39"/>
  <c r="M82" i="39"/>
  <c r="K82" i="39"/>
  <c r="J82" i="39"/>
  <c r="BD81" i="39"/>
  <c r="AW81" i="39"/>
  <c r="AY81" i="39" s="1"/>
  <c r="AC81" i="39"/>
  <c r="AB81" i="39"/>
  <c r="Z81" i="39"/>
  <c r="Y81" i="39"/>
  <c r="W81" i="39"/>
  <c r="V81" i="39"/>
  <c r="T81" i="39"/>
  <c r="S81" i="39"/>
  <c r="Q81" i="39"/>
  <c r="P81" i="39"/>
  <c r="N81" i="39"/>
  <c r="M81" i="39"/>
  <c r="K81" i="39"/>
  <c r="J81" i="39"/>
  <c r="BD80" i="39"/>
  <c r="AW80" i="39"/>
  <c r="AZ80" i="39" s="1"/>
  <c r="BE80" i="39" s="1"/>
  <c r="BH80" i="39" s="1"/>
  <c r="AC80" i="39"/>
  <c r="AB80" i="39"/>
  <c r="Z80" i="39"/>
  <c r="Y80" i="39"/>
  <c r="W80" i="39"/>
  <c r="V80" i="39"/>
  <c r="T80" i="39"/>
  <c r="S80" i="39"/>
  <c r="Q80" i="39"/>
  <c r="P80" i="39"/>
  <c r="N80" i="39"/>
  <c r="M80" i="39"/>
  <c r="K80" i="39"/>
  <c r="J80" i="39"/>
  <c r="BD79" i="39"/>
  <c r="AW79" i="39"/>
  <c r="AZ79" i="39" s="1"/>
  <c r="AC79" i="39"/>
  <c r="AB79" i="39"/>
  <c r="Z79" i="39"/>
  <c r="Y79" i="39"/>
  <c r="W79" i="39"/>
  <c r="V79" i="39"/>
  <c r="T79" i="39"/>
  <c r="S79" i="39"/>
  <c r="Q79" i="39"/>
  <c r="P79" i="39"/>
  <c r="N79" i="39"/>
  <c r="M79" i="39"/>
  <c r="K79" i="39"/>
  <c r="J79" i="39"/>
  <c r="BD78" i="39"/>
  <c r="AW78" i="39"/>
  <c r="AX78" i="39" s="1"/>
  <c r="AC78" i="39"/>
  <c r="AB78" i="39"/>
  <c r="Z78" i="39"/>
  <c r="Y78" i="39"/>
  <c r="W78" i="39"/>
  <c r="V78" i="39"/>
  <c r="T78" i="39"/>
  <c r="S78" i="39"/>
  <c r="Q78" i="39"/>
  <c r="P78" i="39"/>
  <c r="N78" i="39"/>
  <c r="M78" i="39"/>
  <c r="K78" i="39"/>
  <c r="J78" i="39"/>
  <c r="BD77" i="39"/>
  <c r="AW77" i="39"/>
  <c r="AY77" i="39" s="1"/>
  <c r="AC77" i="39"/>
  <c r="AB77" i="39"/>
  <c r="Z77" i="39"/>
  <c r="Y77" i="39"/>
  <c r="W77" i="39"/>
  <c r="V77" i="39"/>
  <c r="T77" i="39"/>
  <c r="S77" i="39"/>
  <c r="Q77" i="39"/>
  <c r="P77" i="39"/>
  <c r="N77" i="39"/>
  <c r="M77" i="39"/>
  <c r="K77" i="39"/>
  <c r="J77" i="39"/>
  <c r="BD76" i="39"/>
  <c r="AW76" i="39"/>
  <c r="AZ76" i="39" s="1"/>
  <c r="BE76" i="39" s="1"/>
  <c r="BH76" i="39" s="1"/>
  <c r="AC76" i="39"/>
  <c r="AB76" i="39"/>
  <c r="Z76" i="39"/>
  <c r="Y76" i="39"/>
  <c r="W76" i="39"/>
  <c r="V76" i="39"/>
  <c r="T76" i="39"/>
  <c r="S76" i="39"/>
  <c r="Q76" i="39"/>
  <c r="P76" i="39"/>
  <c r="N76" i="39"/>
  <c r="M76" i="39"/>
  <c r="K76" i="39"/>
  <c r="J76" i="39"/>
  <c r="BD75" i="39"/>
  <c r="AW75" i="39"/>
  <c r="AZ75" i="39" s="1"/>
  <c r="AC75" i="39"/>
  <c r="AB75" i="39"/>
  <c r="Z75" i="39"/>
  <c r="Y75" i="39"/>
  <c r="W75" i="39"/>
  <c r="V75" i="39"/>
  <c r="T75" i="39"/>
  <c r="S75" i="39"/>
  <c r="Q75" i="39"/>
  <c r="P75" i="39"/>
  <c r="N75" i="39"/>
  <c r="M75" i="39"/>
  <c r="K75" i="39"/>
  <c r="J75" i="39"/>
  <c r="BD74" i="39"/>
  <c r="AW74" i="39"/>
  <c r="AX74" i="39" s="1"/>
  <c r="AC74" i="39"/>
  <c r="AB74" i="39"/>
  <c r="Z74" i="39"/>
  <c r="Y74" i="39"/>
  <c r="W74" i="39"/>
  <c r="V74" i="39"/>
  <c r="T74" i="39"/>
  <c r="S74" i="39"/>
  <c r="Q74" i="39"/>
  <c r="P74" i="39"/>
  <c r="N74" i="39"/>
  <c r="M74" i="39"/>
  <c r="K74" i="39"/>
  <c r="J74" i="39"/>
  <c r="BD73" i="39"/>
  <c r="AW73" i="39"/>
  <c r="AY73" i="39" s="1"/>
  <c r="AC73" i="39"/>
  <c r="AB73" i="39"/>
  <c r="Z73" i="39"/>
  <c r="Y73" i="39"/>
  <c r="W73" i="39"/>
  <c r="V73" i="39"/>
  <c r="T73" i="39"/>
  <c r="S73" i="39"/>
  <c r="Q73" i="39"/>
  <c r="P73" i="39"/>
  <c r="N73" i="39"/>
  <c r="M73" i="39"/>
  <c r="K73" i="39"/>
  <c r="J73" i="39"/>
  <c r="BD72" i="39"/>
  <c r="AW72" i="39"/>
  <c r="AC72" i="39"/>
  <c r="AB72" i="39"/>
  <c r="Z72" i="39"/>
  <c r="Y72" i="39"/>
  <c r="W72" i="39"/>
  <c r="V72" i="39"/>
  <c r="T72" i="39"/>
  <c r="S72" i="39"/>
  <c r="Q72" i="39"/>
  <c r="P72" i="39"/>
  <c r="N72" i="39"/>
  <c r="M72" i="39"/>
  <c r="K72" i="39"/>
  <c r="J72" i="39"/>
  <c r="BD71" i="39"/>
  <c r="AW71" i="39"/>
  <c r="AY71" i="39" s="1"/>
  <c r="AC71" i="39"/>
  <c r="AB71" i="39"/>
  <c r="Z71" i="39"/>
  <c r="Y71" i="39"/>
  <c r="W71" i="39"/>
  <c r="V71" i="39"/>
  <c r="T71" i="39"/>
  <c r="S71" i="39"/>
  <c r="Q71" i="39"/>
  <c r="P71" i="39"/>
  <c r="N71" i="39"/>
  <c r="M71" i="39"/>
  <c r="K71" i="39"/>
  <c r="J71" i="39"/>
  <c r="BD70" i="39"/>
  <c r="AW70" i="39"/>
  <c r="AX70" i="39" s="1"/>
  <c r="AC70" i="39"/>
  <c r="AB70" i="39"/>
  <c r="Z70" i="39"/>
  <c r="Y70" i="39"/>
  <c r="W70" i="39"/>
  <c r="V70" i="39"/>
  <c r="T70" i="39"/>
  <c r="S70" i="39"/>
  <c r="Q70" i="39"/>
  <c r="P70" i="39"/>
  <c r="N70" i="39"/>
  <c r="M70" i="39"/>
  <c r="K70" i="39"/>
  <c r="J70" i="39"/>
  <c r="BD69" i="39"/>
  <c r="AW69" i="39"/>
  <c r="AC69" i="39"/>
  <c r="AB69" i="39"/>
  <c r="Z69" i="39"/>
  <c r="Y69" i="39"/>
  <c r="W69" i="39"/>
  <c r="V69" i="39"/>
  <c r="T69" i="39"/>
  <c r="S69" i="39"/>
  <c r="Q69" i="39"/>
  <c r="P69" i="39"/>
  <c r="N69" i="39"/>
  <c r="M69" i="39"/>
  <c r="K69" i="39"/>
  <c r="J69" i="39"/>
  <c r="BD68" i="39"/>
  <c r="AW68" i="39"/>
  <c r="AZ68" i="39" s="1"/>
  <c r="BE68" i="39" s="1"/>
  <c r="BH68" i="39" s="1"/>
  <c r="AC68" i="39"/>
  <c r="AB68" i="39"/>
  <c r="Z68" i="39"/>
  <c r="Y68" i="39"/>
  <c r="W68" i="39"/>
  <c r="V68" i="39"/>
  <c r="T68" i="39"/>
  <c r="S68" i="39"/>
  <c r="Q68" i="39"/>
  <c r="P68" i="39"/>
  <c r="N68" i="39"/>
  <c r="M68" i="39"/>
  <c r="K68" i="39"/>
  <c r="J68" i="39"/>
  <c r="BD67" i="39"/>
  <c r="AW67" i="39"/>
  <c r="AZ67" i="39" s="1"/>
  <c r="AC67" i="39"/>
  <c r="AB67" i="39"/>
  <c r="Z67" i="39"/>
  <c r="Y67" i="39"/>
  <c r="W67" i="39"/>
  <c r="V67" i="39"/>
  <c r="T67" i="39"/>
  <c r="S67" i="39"/>
  <c r="Q67" i="39"/>
  <c r="P67" i="39"/>
  <c r="N67" i="39"/>
  <c r="M67" i="39"/>
  <c r="K67" i="39"/>
  <c r="J67" i="39"/>
  <c r="BD66" i="39"/>
  <c r="AW66" i="39"/>
  <c r="AC66" i="39"/>
  <c r="AB66" i="39"/>
  <c r="Z66" i="39"/>
  <c r="Y66" i="39"/>
  <c r="W66" i="39"/>
  <c r="V66" i="39"/>
  <c r="T66" i="39"/>
  <c r="S66" i="39"/>
  <c r="Q66" i="39"/>
  <c r="P66" i="39"/>
  <c r="N66" i="39"/>
  <c r="M66" i="39"/>
  <c r="K66" i="39"/>
  <c r="J66" i="39"/>
  <c r="BD65" i="39"/>
  <c r="AW65" i="39"/>
  <c r="AY65" i="39" s="1"/>
  <c r="AC65" i="39"/>
  <c r="AB65" i="39"/>
  <c r="Z65" i="39"/>
  <c r="Y65" i="39"/>
  <c r="W65" i="39"/>
  <c r="V65" i="39"/>
  <c r="T65" i="39"/>
  <c r="S65" i="39"/>
  <c r="Q65" i="39"/>
  <c r="P65" i="39"/>
  <c r="N65" i="39"/>
  <c r="M65" i="39"/>
  <c r="K65" i="39"/>
  <c r="J65" i="39"/>
  <c r="BD64" i="39"/>
  <c r="AW64" i="39"/>
  <c r="AZ64" i="39" s="1"/>
  <c r="BE64" i="39" s="1"/>
  <c r="BH64" i="39" s="1"/>
  <c r="AC64" i="39"/>
  <c r="AB64" i="39"/>
  <c r="Z64" i="39"/>
  <c r="Y64" i="39"/>
  <c r="W64" i="39"/>
  <c r="V64" i="39"/>
  <c r="T64" i="39"/>
  <c r="S64" i="39"/>
  <c r="Q64" i="39"/>
  <c r="P64" i="39"/>
  <c r="N64" i="39"/>
  <c r="M64" i="39"/>
  <c r="K64" i="39"/>
  <c r="J64" i="39"/>
  <c r="BD63" i="39"/>
  <c r="AW63" i="39"/>
  <c r="AZ63" i="39" s="1"/>
  <c r="AC63" i="39"/>
  <c r="AB63" i="39"/>
  <c r="Z63" i="39"/>
  <c r="Y63" i="39"/>
  <c r="W63" i="39"/>
  <c r="V63" i="39"/>
  <c r="T63" i="39"/>
  <c r="S63" i="39"/>
  <c r="Q63" i="39"/>
  <c r="P63" i="39"/>
  <c r="N63" i="39"/>
  <c r="M63" i="39"/>
  <c r="K63" i="39"/>
  <c r="J63" i="39"/>
  <c r="BD62" i="39"/>
  <c r="AW62" i="39"/>
  <c r="AX62" i="39" s="1"/>
  <c r="AC62" i="39"/>
  <c r="AB62" i="39"/>
  <c r="Z62" i="39"/>
  <c r="Y62" i="39"/>
  <c r="W62" i="39"/>
  <c r="V62" i="39"/>
  <c r="T62" i="39"/>
  <c r="S62" i="39"/>
  <c r="Q62" i="39"/>
  <c r="P62" i="39"/>
  <c r="N62" i="39"/>
  <c r="M62" i="39"/>
  <c r="K62" i="39"/>
  <c r="J62" i="39"/>
  <c r="BD61" i="39"/>
  <c r="AW61" i="39"/>
  <c r="AX61" i="39" s="1"/>
  <c r="AC61" i="39"/>
  <c r="AB61" i="39"/>
  <c r="Z61" i="39"/>
  <c r="Y61" i="39"/>
  <c r="W61" i="39"/>
  <c r="V61" i="39"/>
  <c r="T61" i="39"/>
  <c r="S61" i="39"/>
  <c r="Q61" i="39"/>
  <c r="P61" i="39"/>
  <c r="N61" i="39"/>
  <c r="M61" i="39"/>
  <c r="K61" i="39"/>
  <c r="J61" i="39"/>
  <c r="BD60" i="39"/>
  <c r="AW60" i="39"/>
  <c r="AC60" i="39"/>
  <c r="AB60" i="39"/>
  <c r="Z60" i="39"/>
  <c r="Y60" i="39"/>
  <c r="W60" i="39"/>
  <c r="V60" i="39"/>
  <c r="T60" i="39"/>
  <c r="S60" i="39"/>
  <c r="Q60" i="39"/>
  <c r="P60" i="39"/>
  <c r="N60" i="39"/>
  <c r="M60" i="39"/>
  <c r="K60" i="39"/>
  <c r="J60" i="39"/>
  <c r="BD59" i="39"/>
  <c r="AW59" i="39"/>
  <c r="AZ59" i="39" s="1"/>
  <c r="BE59" i="39" s="1"/>
  <c r="BG59" i="39" s="1"/>
  <c r="AC59" i="39"/>
  <c r="AB59" i="39"/>
  <c r="Z59" i="39"/>
  <c r="Y59" i="39"/>
  <c r="W59" i="39"/>
  <c r="V59" i="39"/>
  <c r="T59" i="39"/>
  <c r="S59" i="39"/>
  <c r="Q59" i="39"/>
  <c r="P59" i="39"/>
  <c r="N59" i="39"/>
  <c r="M59" i="39"/>
  <c r="K59" i="39"/>
  <c r="J59" i="39"/>
  <c r="BD58" i="39"/>
  <c r="AW58" i="39"/>
  <c r="AX58" i="39" s="1"/>
  <c r="AC58" i="39"/>
  <c r="AB58" i="39"/>
  <c r="Z58" i="39"/>
  <c r="Y58" i="39"/>
  <c r="W58" i="39"/>
  <c r="V58" i="39"/>
  <c r="T58" i="39"/>
  <c r="S58" i="39"/>
  <c r="Q58" i="39"/>
  <c r="P58" i="39"/>
  <c r="N58" i="39"/>
  <c r="M58" i="39"/>
  <c r="K58" i="39"/>
  <c r="J58" i="39"/>
  <c r="BD57" i="39"/>
  <c r="AW57" i="39"/>
  <c r="AX57" i="39" s="1"/>
  <c r="AC57" i="39"/>
  <c r="AB57" i="39"/>
  <c r="Z57" i="39"/>
  <c r="Y57" i="39"/>
  <c r="W57" i="39"/>
  <c r="V57" i="39"/>
  <c r="T57" i="39"/>
  <c r="S57" i="39"/>
  <c r="Q57" i="39"/>
  <c r="P57" i="39"/>
  <c r="N57" i="39"/>
  <c r="M57" i="39"/>
  <c r="K57" i="39"/>
  <c r="J57" i="39"/>
  <c r="BD56" i="39"/>
  <c r="AW56" i="39"/>
  <c r="AC56" i="39"/>
  <c r="AB56" i="39"/>
  <c r="Z56" i="39"/>
  <c r="Y56" i="39"/>
  <c r="W56" i="39"/>
  <c r="V56" i="39"/>
  <c r="T56" i="39"/>
  <c r="S56" i="39"/>
  <c r="Q56" i="39"/>
  <c r="P56" i="39"/>
  <c r="N56" i="39"/>
  <c r="M56" i="39"/>
  <c r="K56" i="39"/>
  <c r="J56" i="39"/>
  <c r="BD55" i="39"/>
  <c r="AW55" i="39"/>
  <c r="AZ55" i="39" s="1"/>
  <c r="BE55" i="39" s="1"/>
  <c r="AC55" i="39"/>
  <c r="AB55" i="39"/>
  <c r="Z55" i="39"/>
  <c r="Y55" i="39"/>
  <c r="W55" i="39"/>
  <c r="V55" i="39"/>
  <c r="T55" i="39"/>
  <c r="S55" i="39"/>
  <c r="Q55" i="39"/>
  <c r="P55" i="39"/>
  <c r="N55" i="39"/>
  <c r="M55" i="39"/>
  <c r="K55" i="39"/>
  <c r="J55" i="39"/>
  <c r="BD54" i="39"/>
  <c r="AW54" i="39"/>
  <c r="AX54" i="39" s="1"/>
  <c r="AC54" i="39"/>
  <c r="AB54" i="39"/>
  <c r="Z54" i="39"/>
  <c r="Y54" i="39"/>
  <c r="W54" i="39"/>
  <c r="V54" i="39"/>
  <c r="T54" i="39"/>
  <c r="S54" i="39"/>
  <c r="Q54" i="39"/>
  <c r="P54" i="39"/>
  <c r="N54" i="39"/>
  <c r="M54" i="39"/>
  <c r="K54" i="39"/>
  <c r="J54" i="39"/>
  <c r="BD53" i="39"/>
  <c r="AW53" i="39"/>
  <c r="AZ53" i="39" s="1"/>
  <c r="AC53" i="39"/>
  <c r="AB53" i="39"/>
  <c r="Z53" i="39"/>
  <c r="Y53" i="39"/>
  <c r="W53" i="39"/>
  <c r="V53" i="39"/>
  <c r="T53" i="39"/>
  <c r="S53" i="39"/>
  <c r="Q53" i="39"/>
  <c r="P53" i="39"/>
  <c r="N53" i="39"/>
  <c r="M53" i="39"/>
  <c r="K53" i="39"/>
  <c r="J53" i="39"/>
  <c r="BD52" i="39"/>
  <c r="AW52" i="39"/>
  <c r="AX52" i="39" s="1"/>
  <c r="AC52" i="39"/>
  <c r="AB52" i="39"/>
  <c r="Z52" i="39"/>
  <c r="Y52" i="39"/>
  <c r="W52" i="39"/>
  <c r="V52" i="39"/>
  <c r="T52" i="39"/>
  <c r="S52" i="39"/>
  <c r="Q52" i="39"/>
  <c r="P52" i="39"/>
  <c r="N52" i="39"/>
  <c r="M52" i="39"/>
  <c r="K52" i="39"/>
  <c r="J52" i="39"/>
  <c r="BD51" i="39"/>
  <c r="AW51" i="39"/>
  <c r="AX51" i="39" s="1"/>
  <c r="AC51" i="39"/>
  <c r="AB51" i="39"/>
  <c r="Z51" i="39"/>
  <c r="Y51" i="39"/>
  <c r="W51" i="39"/>
  <c r="V51" i="39"/>
  <c r="T51" i="39"/>
  <c r="S51" i="39"/>
  <c r="Q51" i="39"/>
  <c r="P51" i="39"/>
  <c r="N51" i="39"/>
  <c r="M51" i="39"/>
  <c r="K51" i="39"/>
  <c r="J51" i="39"/>
  <c r="BD50" i="39"/>
  <c r="AW50" i="39"/>
  <c r="AX50" i="39" s="1"/>
  <c r="AC50" i="39"/>
  <c r="AB50" i="39"/>
  <c r="Z50" i="39"/>
  <c r="Y50" i="39"/>
  <c r="W50" i="39"/>
  <c r="V50" i="39"/>
  <c r="T50" i="39"/>
  <c r="S50" i="39"/>
  <c r="Q50" i="39"/>
  <c r="P50" i="39"/>
  <c r="N50" i="39"/>
  <c r="M50" i="39"/>
  <c r="K50" i="39"/>
  <c r="J50" i="39"/>
  <c r="BD49" i="39"/>
  <c r="AW49" i="39"/>
  <c r="AZ49" i="39" s="1"/>
  <c r="BA49" i="39" s="1"/>
  <c r="BB49" i="39" s="1"/>
  <c r="AC49" i="39"/>
  <c r="AB49" i="39"/>
  <c r="Z49" i="39"/>
  <c r="Y49" i="39"/>
  <c r="W49" i="39"/>
  <c r="V49" i="39"/>
  <c r="T49" i="39"/>
  <c r="S49" i="39"/>
  <c r="Q49" i="39"/>
  <c r="P49" i="39"/>
  <c r="N49" i="39"/>
  <c r="M49" i="39"/>
  <c r="K49" i="39"/>
  <c r="J49" i="39"/>
  <c r="BD48" i="39"/>
  <c r="AW48" i="39"/>
  <c r="AX48" i="39" s="1"/>
  <c r="AC48" i="39"/>
  <c r="AB48" i="39"/>
  <c r="Z48" i="39"/>
  <c r="Y48" i="39"/>
  <c r="W48" i="39"/>
  <c r="V48" i="39"/>
  <c r="T48" i="39"/>
  <c r="S48" i="39"/>
  <c r="Q48" i="39"/>
  <c r="P48" i="39"/>
  <c r="N48" i="39"/>
  <c r="M48" i="39"/>
  <c r="K48" i="39"/>
  <c r="J48" i="39"/>
  <c r="BD47" i="39"/>
  <c r="AW47" i="39"/>
  <c r="AZ47" i="39" s="1"/>
  <c r="BE47" i="39" s="1"/>
  <c r="AC47" i="39"/>
  <c r="AB47" i="39"/>
  <c r="Z47" i="39"/>
  <c r="Y47" i="39"/>
  <c r="W47" i="39"/>
  <c r="V47" i="39"/>
  <c r="T47" i="39"/>
  <c r="S47" i="39"/>
  <c r="Q47" i="39"/>
  <c r="P47" i="39"/>
  <c r="N47" i="39"/>
  <c r="M47" i="39"/>
  <c r="K47" i="39"/>
  <c r="J47" i="39"/>
  <c r="BD46" i="39"/>
  <c r="AW46" i="39"/>
  <c r="AX46" i="39" s="1"/>
  <c r="AC46" i="39"/>
  <c r="AB46" i="39"/>
  <c r="Z46" i="39"/>
  <c r="Y46" i="39"/>
  <c r="W46" i="39"/>
  <c r="V46" i="39"/>
  <c r="T46" i="39"/>
  <c r="S46" i="39"/>
  <c r="Q46" i="39"/>
  <c r="P46" i="39"/>
  <c r="N46" i="39"/>
  <c r="M46" i="39"/>
  <c r="K46" i="39"/>
  <c r="J46" i="39"/>
  <c r="BD45" i="39"/>
  <c r="AW45" i="39"/>
  <c r="AZ45" i="39" s="1"/>
  <c r="AC45" i="39"/>
  <c r="AB45" i="39"/>
  <c r="Z45" i="39"/>
  <c r="Y45" i="39"/>
  <c r="W45" i="39"/>
  <c r="V45" i="39"/>
  <c r="T45" i="39"/>
  <c r="S45" i="39"/>
  <c r="Q45" i="39"/>
  <c r="P45" i="39"/>
  <c r="N45" i="39"/>
  <c r="M45" i="39"/>
  <c r="K45" i="39"/>
  <c r="J45" i="39"/>
  <c r="BD44" i="39"/>
  <c r="AW44" i="39"/>
  <c r="AX44" i="39" s="1"/>
  <c r="AC44" i="39"/>
  <c r="AB44" i="39"/>
  <c r="Z44" i="39"/>
  <c r="Y44" i="39"/>
  <c r="W44" i="39"/>
  <c r="V44" i="39"/>
  <c r="T44" i="39"/>
  <c r="S44" i="39"/>
  <c r="Q44" i="39"/>
  <c r="P44" i="39"/>
  <c r="N44" i="39"/>
  <c r="M44" i="39"/>
  <c r="K44" i="39"/>
  <c r="J44" i="39"/>
  <c r="BD43" i="39"/>
  <c r="AW43" i="39"/>
  <c r="AZ43" i="39" s="1"/>
  <c r="BE43" i="39" s="1"/>
  <c r="BF43" i="39" s="1"/>
  <c r="AC43" i="39"/>
  <c r="AB43" i="39"/>
  <c r="Z43" i="39"/>
  <c r="Y43" i="39"/>
  <c r="W43" i="39"/>
  <c r="V43" i="39"/>
  <c r="T43" i="39"/>
  <c r="S43" i="39"/>
  <c r="Q43" i="39"/>
  <c r="P43" i="39"/>
  <c r="N43" i="39"/>
  <c r="M43" i="39"/>
  <c r="K43" i="39"/>
  <c r="J43" i="39"/>
  <c r="BD42" i="39"/>
  <c r="AW42" i="39"/>
  <c r="AX42" i="39" s="1"/>
  <c r="AC42" i="39"/>
  <c r="AB42" i="39"/>
  <c r="Z42" i="39"/>
  <c r="Y42" i="39"/>
  <c r="W42" i="39"/>
  <c r="V42" i="39"/>
  <c r="T42" i="39"/>
  <c r="S42" i="39"/>
  <c r="Q42" i="39"/>
  <c r="P42" i="39"/>
  <c r="N42" i="39"/>
  <c r="M42" i="39"/>
  <c r="K42" i="39"/>
  <c r="J42" i="39"/>
  <c r="BD41" i="39"/>
  <c r="AW41" i="39"/>
  <c r="AZ41" i="39" s="1"/>
  <c r="BE41" i="39" s="1"/>
  <c r="AC41" i="39"/>
  <c r="AB41" i="39"/>
  <c r="Z41" i="39"/>
  <c r="Y41" i="39"/>
  <c r="W41" i="39"/>
  <c r="V41" i="39"/>
  <c r="T41" i="39"/>
  <c r="S41" i="39"/>
  <c r="Q41" i="39"/>
  <c r="P41" i="39"/>
  <c r="N41" i="39"/>
  <c r="M41" i="39"/>
  <c r="K41" i="39"/>
  <c r="J41" i="39"/>
  <c r="BD40" i="39"/>
  <c r="AW40" i="39"/>
  <c r="AC40" i="39"/>
  <c r="AB40" i="39"/>
  <c r="Z40" i="39"/>
  <c r="Y40" i="39"/>
  <c r="W40" i="39"/>
  <c r="V40" i="39"/>
  <c r="T40" i="39"/>
  <c r="S40" i="39"/>
  <c r="Q40" i="39"/>
  <c r="P40" i="39"/>
  <c r="N40" i="39"/>
  <c r="M40" i="39"/>
  <c r="K40" i="39"/>
  <c r="J40" i="39"/>
  <c r="BD39" i="39"/>
  <c r="AW39" i="39"/>
  <c r="AZ39" i="39" s="1"/>
  <c r="BE39" i="39" s="1"/>
  <c r="AC39" i="39"/>
  <c r="AB39" i="39"/>
  <c r="Z39" i="39"/>
  <c r="Y39" i="39"/>
  <c r="W39" i="39"/>
  <c r="V39" i="39"/>
  <c r="T39" i="39"/>
  <c r="S39" i="39"/>
  <c r="Q39" i="39"/>
  <c r="P39" i="39"/>
  <c r="N39" i="39"/>
  <c r="M39" i="39"/>
  <c r="K39" i="39"/>
  <c r="J39" i="39"/>
  <c r="BD38" i="39"/>
  <c r="AW38" i="39"/>
  <c r="AX38" i="39" s="1"/>
  <c r="AC38" i="39"/>
  <c r="AB38" i="39"/>
  <c r="Z38" i="39"/>
  <c r="Y38" i="39"/>
  <c r="W38" i="39"/>
  <c r="V38" i="39"/>
  <c r="T38" i="39"/>
  <c r="S38" i="39"/>
  <c r="Q38" i="39"/>
  <c r="P38" i="39"/>
  <c r="N38" i="39"/>
  <c r="M38" i="39"/>
  <c r="K38" i="39"/>
  <c r="J38" i="39"/>
  <c r="BD37" i="39"/>
  <c r="AW37" i="39"/>
  <c r="AZ37" i="39" s="1"/>
  <c r="AC37" i="39"/>
  <c r="AB37" i="39"/>
  <c r="Z37" i="39"/>
  <c r="Y37" i="39"/>
  <c r="W37" i="39"/>
  <c r="V37" i="39"/>
  <c r="T37" i="39"/>
  <c r="S37" i="39"/>
  <c r="Q37" i="39"/>
  <c r="P37" i="39"/>
  <c r="N37" i="39"/>
  <c r="M37" i="39"/>
  <c r="K37" i="39"/>
  <c r="J37" i="39"/>
  <c r="BD36" i="39"/>
  <c r="AW36" i="39"/>
  <c r="AX36" i="39" s="1"/>
  <c r="AC36" i="39"/>
  <c r="AB36" i="39"/>
  <c r="Z36" i="39"/>
  <c r="Y36" i="39"/>
  <c r="W36" i="39"/>
  <c r="V36" i="39"/>
  <c r="T36" i="39"/>
  <c r="S36" i="39"/>
  <c r="Q36" i="39"/>
  <c r="P36" i="39"/>
  <c r="N36" i="39"/>
  <c r="M36" i="39"/>
  <c r="K36" i="39"/>
  <c r="J36" i="39"/>
  <c r="BD35" i="39"/>
  <c r="AW35" i="39"/>
  <c r="AY35" i="39" s="1"/>
  <c r="AC35" i="39"/>
  <c r="AB35" i="39"/>
  <c r="Z35" i="39"/>
  <c r="Y35" i="39"/>
  <c r="W35" i="39"/>
  <c r="V35" i="39"/>
  <c r="T35" i="39"/>
  <c r="S35" i="39"/>
  <c r="Q35" i="39"/>
  <c r="P35" i="39"/>
  <c r="N35" i="39"/>
  <c r="M35" i="39"/>
  <c r="K35" i="39"/>
  <c r="J35" i="39"/>
  <c r="BD34" i="39"/>
  <c r="AW34" i="39"/>
  <c r="AX34" i="39" s="1"/>
  <c r="AC34" i="39"/>
  <c r="AB34" i="39"/>
  <c r="Z34" i="39"/>
  <c r="Y34" i="39"/>
  <c r="W34" i="39"/>
  <c r="V34" i="39"/>
  <c r="T34" i="39"/>
  <c r="S34" i="39"/>
  <c r="Q34" i="39"/>
  <c r="P34" i="39"/>
  <c r="N34" i="39"/>
  <c r="M34" i="39"/>
  <c r="K34" i="39"/>
  <c r="J34" i="39"/>
  <c r="BD33" i="39"/>
  <c r="AW33" i="39"/>
  <c r="AZ33" i="39" s="1"/>
  <c r="BA33" i="39" s="1"/>
  <c r="BB33" i="39" s="1"/>
  <c r="AC33" i="39"/>
  <c r="AB33" i="39"/>
  <c r="Z33" i="39"/>
  <c r="Y33" i="39"/>
  <c r="W33" i="39"/>
  <c r="V33" i="39"/>
  <c r="T33" i="39"/>
  <c r="S33" i="39"/>
  <c r="Q33" i="39"/>
  <c r="P33" i="39"/>
  <c r="N33" i="39"/>
  <c r="M33" i="39"/>
  <c r="K33" i="39"/>
  <c r="J33" i="39"/>
  <c r="BD32" i="39"/>
  <c r="AW32" i="39"/>
  <c r="AX32" i="39" s="1"/>
  <c r="AC32" i="39"/>
  <c r="AB32" i="39"/>
  <c r="Z32" i="39"/>
  <c r="Y32" i="39"/>
  <c r="W32" i="39"/>
  <c r="V32" i="39"/>
  <c r="T32" i="39"/>
  <c r="S32" i="39"/>
  <c r="Q32" i="39"/>
  <c r="P32" i="39"/>
  <c r="N32" i="39"/>
  <c r="M32" i="39"/>
  <c r="K32" i="39"/>
  <c r="J32" i="39"/>
  <c r="BD31" i="39"/>
  <c r="AW31" i="39"/>
  <c r="AX31" i="39" s="1"/>
  <c r="AC31" i="39"/>
  <c r="AB31" i="39"/>
  <c r="Z31" i="39"/>
  <c r="Y31" i="39"/>
  <c r="W31" i="39"/>
  <c r="V31" i="39"/>
  <c r="T31" i="39"/>
  <c r="S31" i="39"/>
  <c r="Q31" i="39"/>
  <c r="P31" i="39"/>
  <c r="N31" i="39"/>
  <c r="M31" i="39"/>
  <c r="K31" i="39"/>
  <c r="J31" i="39"/>
  <c r="BD30" i="39"/>
  <c r="AW30" i="39"/>
  <c r="AX30" i="39" s="1"/>
  <c r="AC30" i="39"/>
  <c r="AB30" i="39"/>
  <c r="Z30" i="39"/>
  <c r="Y30" i="39"/>
  <c r="W30" i="39"/>
  <c r="V30" i="39"/>
  <c r="T30" i="39"/>
  <c r="S30" i="39"/>
  <c r="Q30" i="39"/>
  <c r="P30" i="39"/>
  <c r="N30" i="39"/>
  <c r="M30" i="39"/>
  <c r="K30" i="39"/>
  <c r="J30" i="39"/>
  <c r="BD29" i="39"/>
  <c r="AW29" i="39"/>
  <c r="AC29" i="39"/>
  <c r="AB29" i="39"/>
  <c r="Z29" i="39"/>
  <c r="Y29" i="39"/>
  <c r="W29" i="39"/>
  <c r="V29" i="39"/>
  <c r="T29" i="39"/>
  <c r="S29" i="39"/>
  <c r="Q29" i="39"/>
  <c r="P29" i="39"/>
  <c r="N29" i="39"/>
  <c r="M29" i="39"/>
  <c r="K29" i="39"/>
  <c r="J29" i="39"/>
  <c r="BD28" i="39"/>
  <c r="AW28" i="39"/>
  <c r="AX28" i="39" s="1"/>
  <c r="AC28" i="39"/>
  <c r="AB28" i="39"/>
  <c r="Z28" i="39"/>
  <c r="Y28" i="39"/>
  <c r="W28" i="39"/>
  <c r="V28" i="39"/>
  <c r="T28" i="39"/>
  <c r="S28" i="39"/>
  <c r="Q28" i="39"/>
  <c r="P28" i="39"/>
  <c r="N28" i="39"/>
  <c r="M28" i="39"/>
  <c r="K28" i="39"/>
  <c r="J28" i="39"/>
  <c r="BD27" i="39"/>
  <c r="AW27" i="39"/>
  <c r="AZ27" i="39" s="1"/>
  <c r="BE27" i="39" s="1"/>
  <c r="BF27" i="39" s="1"/>
  <c r="AC27" i="39"/>
  <c r="AB27" i="39"/>
  <c r="Z27" i="39"/>
  <c r="Y27" i="39"/>
  <c r="W27" i="39"/>
  <c r="V27" i="39"/>
  <c r="T27" i="39"/>
  <c r="S27" i="39"/>
  <c r="Q27" i="39"/>
  <c r="P27" i="39"/>
  <c r="N27" i="39"/>
  <c r="M27" i="39"/>
  <c r="K27" i="39"/>
  <c r="J27" i="39"/>
  <c r="BD26" i="39"/>
  <c r="AW26" i="39"/>
  <c r="AX26" i="39" s="1"/>
  <c r="AC26" i="39"/>
  <c r="AB26" i="39"/>
  <c r="Z26" i="39"/>
  <c r="Y26" i="39"/>
  <c r="W26" i="39"/>
  <c r="V26" i="39"/>
  <c r="T26" i="39"/>
  <c r="S26" i="39"/>
  <c r="Q26" i="39"/>
  <c r="P26" i="39"/>
  <c r="N26" i="39"/>
  <c r="M26" i="39"/>
  <c r="K26" i="39"/>
  <c r="J26" i="39"/>
  <c r="BD25" i="39"/>
  <c r="AW25" i="39"/>
  <c r="AZ25" i="39" s="1"/>
  <c r="BE25" i="39" s="1"/>
  <c r="AC25" i="39"/>
  <c r="AB25" i="39"/>
  <c r="Z25" i="39"/>
  <c r="Y25" i="39"/>
  <c r="W25" i="39"/>
  <c r="V25" i="39"/>
  <c r="T25" i="39"/>
  <c r="S25" i="39"/>
  <c r="Q25" i="39"/>
  <c r="P25" i="39"/>
  <c r="N25" i="39"/>
  <c r="M25" i="39"/>
  <c r="K25" i="39"/>
  <c r="J25" i="39"/>
  <c r="BD24" i="39"/>
  <c r="AW24" i="39"/>
  <c r="AC24" i="39"/>
  <c r="AB24" i="39"/>
  <c r="Z24" i="39"/>
  <c r="Y24" i="39"/>
  <c r="W24" i="39"/>
  <c r="V24" i="39"/>
  <c r="T24" i="39"/>
  <c r="S24" i="39"/>
  <c r="Q24" i="39"/>
  <c r="P24" i="39"/>
  <c r="N24" i="39"/>
  <c r="M24" i="39"/>
  <c r="K24" i="39"/>
  <c r="J24" i="39"/>
  <c r="BD23" i="39"/>
  <c r="AW23" i="39"/>
  <c r="AX23" i="39" s="1"/>
  <c r="AC23" i="39"/>
  <c r="AB23" i="39"/>
  <c r="Z23" i="39"/>
  <c r="Y23" i="39"/>
  <c r="W23" i="39"/>
  <c r="V23" i="39"/>
  <c r="T23" i="39"/>
  <c r="S23" i="39"/>
  <c r="Q23" i="39"/>
  <c r="P23" i="39"/>
  <c r="N23" i="39"/>
  <c r="M23" i="39"/>
  <c r="K23" i="39"/>
  <c r="J23" i="39"/>
  <c r="BD22" i="39"/>
  <c r="AW22" i="39"/>
  <c r="AX22" i="39" s="1"/>
  <c r="AC22" i="39"/>
  <c r="AB22" i="39"/>
  <c r="Z22" i="39"/>
  <c r="Y22" i="39"/>
  <c r="W22" i="39"/>
  <c r="V22" i="39"/>
  <c r="T22" i="39"/>
  <c r="S22" i="39"/>
  <c r="Q22" i="39"/>
  <c r="P22" i="39"/>
  <c r="N22" i="39"/>
  <c r="M22" i="39"/>
  <c r="K22" i="39"/>
  <c r="J22" i="39"/>
  <c r="BD21" i="39"/>
  <c r="AW21" i="39"/>
  <c r="AZ21" i="39" s="1"/>
  <c r="AC21" i="39"/>
  <c r="AB21" i="39"/>
  <c r="Z21" i="39"/>
  <c r="Y21" i="39"/>
  <c r="W21" i="39"/>
  <c r="V21" i="39"/>
  <c r="T21" i="39"/>
  <c r="S21" i="39"/>
  <c r="Q21" i="39"/>
  <c r="P21" i="39"/>
  <c r="N21" i="39"/>
  <c r="M21" i="39"/>
  <c r="K21" i="39"/>
  <c r="J21" i="39"/>
  <c r="BD20" i="39"/>
  <c r="AW20" i="39"/>
  <c r="AX20" i="39" s="1"/>
  <c r="AC20" i="39"/>
  <c r="AB20" i="39"/>
  <c r="Z20" i="39"/>
  <c r="Y20" i="39"/>
  <c r="W20" i="39"/>
  <c r="V20" i="39"/>
  <c r="T20" i="39"/>
  <c r="S20" i="39"/>
  <c r="Q20" i="39"/>
  <c r="P20" i="39"/>
  <c r="N20" i="39"/>
  <c r="M20" i="39"/>
  <c r="K20" i="39"/>
  <c r="J20" i="39"/>
  <c r="BD19" i="39"/>
  <c r="AW19" i="39"/>
  <c r="AZ19" i="39" s="1"/>
  <c r="BE19" i="39" s="1"/>
  <c r="BF19" i="39" s="1"/>
  <c r="AC19" i="39"/>
  <c r="AB19" i="39"/>
  <c r="Z19" i="39"/>
  <c r="Y19" i="39"/>
  <c r="W19" i="39"/>
  <c r="V19" i="39"/>
  <c r="T19" i="39"/>
  <c r="S19" i="39"/>
  <c r="Q19" i="39"/>
  <c r="P19" i="39"/>
  <c r="N19" i="39"/>
  <c r="M19" i="39"/>
  <c r="K19" i="39"/>
  <c r="J19" i="39"/>
  <c r="BD18" i="39"/>
  <c r="AW18" i="39"/>
  <c r="AX18" i="39" s="1"/>
  <c r="AC18" i="39"/>
  <c r="AB18" i="39"/>
  <c r="Z18" i="39"/>
  <c r="Y18" i="39"/>
  <c r="W18" i="39"/>
  <c r="V18" i="39"/>
  <c r="T18" i="39"/>
  <c r="S18" i="39"/>
  <c r="Q18" i="39"/>
  <c r="P18" i="39"/>
  <c r="N18" i="39"/>
  <c r="M18" i="39"/>
  <c r="K18" i="39"/>
  <c r="J18" i="39"/>
  <c r="BD17" i="39"/>
  <c r="AW17" i="39"/>
  <c r="AZ17" i="39" s="1"/>
  <c r="BA17" i="39" s="1"/>
  <c r="BB17" i="39" s="1"/>
  <c r="AC17" i="39"/>
  <c r="AB17" i="39"/>
  <c r="Z17" i="39"/>
  <c r="Y17" i="39"/>
  <c r="W17" i="39"/>
  <c r="V17" i="39"/>
  <c r="T17" i="39"/>
  <c r="S17" i="39"/>
  <c r="Q17" i="39"/>
  <c r="P17" i="39"/>
  <c r="N17" i="39"/>
  <c r="M17" i="39"/>
  <c r="K17" i="39"/>
  <c r="J17" i="39"/>
  <c r="BD16" i="39"/>
  <c r="AW16" i="39"/>
  <c r="AX16" i="39" s="1"/>
  <c r="AC16" i="39"/>
  <c r="AB16" i="39"/>
  <c r="Z16" i="39"/>
  <c r="Y16" i="39"/>
  <c r="W16" i="39"/>
  <c r="V16" i="39"/>
  <c r="T16" i="39"/>
  <c r="S16" i="39"/>
  <c r="Q16" i="39"/>
  <c r="P16" i="39"/>
  <c r="N16" i="39"/>
  <c r="M16" i="39"/>
  <c r="K16" i="39"/>
  <c r="J16" i="39"/>
  <c r="BD15" i="39"/>
  <c r="AW15" i="39"/>
  <c r="AY15" i="39" s="1"/>
  <c r="AC15" i="39"/>
  <c r="AB15" i="39"/>
  <c r="Z15" i="39"/>
  <c r="Y15" i="39"/>
  <c r="W15" i="39"/>
  <c r="V15" i="39"/>
  <c r="T15" i="39"/>
  <c r="S15" i="39"/>
  <c r="Q15" i="39"/>
  <c r="P15" i="39"/>
  <c r="N15" i="39"/>
  <c r="M15" i="39"/>
  <c r="K15" i="39"/>
  <c r="J15" i="39"/>
  <c r="BD14" i="39"/>
  <c r="AW14" i="39"/>
  <c r="AX14" i="39" s="1"/>
  <c r="AC14" i="39"/>
  <c r="AB14" i="39"/>
  <c r="Z14" i="39"/>
  <c r="Y14" i="39"/>
  <c r="W14" i="39"/>
  <c r="V14" i="39"/>
  <c r="T14" i="39"/>
  <c r="S14" i="39"/>
  <c r="Q14" i="39"/>
  <c r="P14" i="39"/>
  <c r="N14" i="39"/>
  <c r="M14" i="39"/>
  <c r="K14" i="39"/>
  <c r="J14" i="39"/>
  <c r="BD13" i="39"/>
  <c r="AW13" i="39"/>
  <c r="AC13" i="39"/>
  <c r="AB13" i="39"/>
  <c r="Z13" i="39"/>
  <c r="Y13" i="39"/>
  <c r="W13" i="39"/>
  <c r="V13" i="39"/>
  <c r="T13" i="39"/>
  <c r="S13" i="39"/>
  <c r="Q13" i="39"/>
  <c r="P13" i="39"/>
  <c r="N13" i="39"/>
  <c r="M13" i="39"/>
  <c r="K13" i="39"/>
  <c r="J13" i="39"/>
  <c r="BD12" i="39"/>
  <c r="AW12" i="39"/>
  <c r="AX12" i="39" s="1"/>
  <c r="AC12" i="39"/>
  <c r="AB12" i="39"/>
  <c r="Z12" i="39"/>
  <c r="Y12" i="39"/>
  <c r="W12" i="39"/>
  <c r="V12" i="39"/>
  <c r="T12" i="39"/>
  <c r="S12" i="39"/>
  <c r="Q12" i="39"/>
  <c r="P12" i="39"/>
  <c r="N12" i="39"/>
  <c r="M12" i="39"/>
  <c r="K12" i="39"/>
  <c r="J12" i="39"/>
  <c r="BD11" i="39"/>
  <c r="AW11" i="39"/>
  <c r="AX11" i="39" s="1"/>
  <c r="AC11" i="39"/>
  <c r="AB11" i="39"/>
  <c r="Z11" i="39"/>
  <c r="Y11" i="39"/>
  <c r="W11" i="39"/>
  <c r="V11" i="39"/>
  <c r="T11" i="39"/>
  <c r="S11" i="39"/>
  <c r="Q11" i="39"/>
  <c r="P11" i="39"/>
  <c r="N11" i="39"/>
  <c r="M11" i="39"/>
  <c r="K11" i="39"/>
  <c r="J11" i="39"/>
  <c r="BD10" i="39"/>
  <c r="AW10" i="39"/>
  <c r="AX10" i="39" s="1"/>
  <c r="AC10" i="39"/>
  <c r="AB10" i="39"/>
  <c r="Z10" i="39"/>
  <c r="Y10" i="39"/>
  <c r="W10" i="39"/>
  <c r="V10" i="39"/>
  <c r="T10" i="39"/>
  <c r="S10" i="39"/>
  <c r="Q10" i="39"/>
  <c r="P10" i="39"/>
  <c r="N10" i="39"/>
  <c r="M10" i="39"/>
  <c r="K10" i="39"/>
  <c r="J10" i="39"/>
  <c r="BD9" i="39"/>
  <c r="AW9" i="39"/>
  <c r="AZ9" i="39" s="1"/>
  <c r="BE9" i="39" s="1"/>
  <c r="AC9" i="39"/>
  <c r="AB9" i="39"/>
  <c r="Z9" i="39"/>
  <c r="Y9" i="39"/>
  <c r="W9" i="39"/>
  <c r="V9" i="39"/>
  <c r="T9" i="39"/>
  <c r="S9" i="39"/>
  <c r="Q9" i="39"/>
  <c r="P9" i="39"/>
  <c r="N9" i="39"/>
  <c r="M9" i="39"/>
  <c r="K9" i="39"/>
  <c r="J9" i="39"/>
  <c r="BD8" i="39"/>
  <c r="AW8" i="39"/>
  <c r="AC8" i="39"/>
  <c r="AB8" i="39"/>
  <c r="Z8" i="39"/>
  <c r="Y8" i="39"/>
  <c r="W8" i="39"/>
  <c r="V8" i="39"/>
  <c r="T8" i="39"/>
  <c r="S8" i="39"/>
  <c r="Q8" i="39"/>
  <c r="P8" i="39"/>
  <c r="N8" i="39"/>
  <c r="M8" i="39"/>
  <c r="K8" i="39"/>
  <c r="J8" i="39"/>
  <c r="BD7" i="39"/>
  <c r="AW7" i="39"/>
  <c r="AY7" i="39" s="1"/>
  <c r="AC7" i="39"/>
  <c r="AB7" i="39"/>
  <c r="Z7" i="39"/>
  <c r="Y7" i="39"/>
  <c r="W7" i="39"/>
  <c r="V7" i="39"/>
  <c r="T7" i="39"/>
  <c r="S7" i="39"/>
  <c r="Q7" i="39"/>
  <c r="P7" i="39"/>
  <c r="N7" i="39"/>
  <c r="M7" i="39"/>
  <c r="K7" i="39"/>
  <c r="J7" i="39"/>
  <c r="BD6" i="39"/>
  <c r="AW6" i="39"/>
  <c r="AX6" i="39" s="1"/>
  <c r="AC6" i="39"/>
  <c r="AB6" i="39"/>
  <c r="Z6" i="39"/>
  <c r="Y6" i="39"/>
  <c r="W6" i="39"/>
  <c r="V6" i="39"/>
  <c r="T6" i="39"/>
  <c r="S6" i="39"/>
  <c r="Q6" i="39"/>
  <c r="P6" i="39"/>
  <c r="N6" i="39"/>
  <c r="M6" i="39"/>
  <c r="K6" i="39"/>
  <c r="J6" i="39"/>
  <c r="BD5" i="39"/>
  <c r="AW5" i="39"/>
  <c r="AY5" i="39" s="1"/>
  <c r="AC5" i="39"/>
  <c r="AB5" i="39"/>
  <c r="Z5" i="39"/>
  <c r="Y5" i="39"/>
  <c r="W5" i="39"/>
  <c r="V5" i="39"/>
  <c r="T5" i="39"/>
  <c r="S5" i="39"/>
  <c r="Q5" i="39"/>
  <c r="P5" i="39"/>
  <c r="N5" i="39"/>
  <c r="M5" i="39"/>
  <c r="K5" i="39"/>
  <c r="J5" i="39"/>
  <c r="BD4" i="39"/>
  <c r="AY4" i="39"/>
  <c r="AC4" i="39"/>
  <c r="AB4" i="39"/>
  <c r="Z4" i="39"/>
  <c r="Y4" i="39"/>
  <c r="W4" i="39"/>
  <c r="V4" i="39"/>
  <c r="T4" i="39"/>
  <c r="S4" i="39"/>
  <c r="Q4" i="39"/>
  <c r="P4" i="39"/>
  <c r="N4" i="39"/>
  <c r="M4" i="39"/>
  <c r="K4" i="39"/>
  <c r="J4" i="39"/>
  <c r="F1" i="39"/>
  <c r="B15" i="38"/>
  <c r="J9" i="38"/>
  <c r="H9" i="38"/>
  <c r="J8" i="38"/>
  <c r="H8" i="38"/>
  <c r="J7" i="38"/>
  <c r="H7" i="38"/>
  <c r="H4" i="38"/>
  <c r="H5" i="38"/>
  <c r="H6" i="38"/>
  <c r="H3" i="38"/>
  <c r="J4" i="38"/>
  <c r="J5" i="38"/>
  <c r="J6" i="38"/>
  <c r="J3" i="38"/>
  <c r="X18" i="35"/>
  <c r="W18" i="35"/>
  <c r="P8" i="35"/>
  <c r="BA83" i="42" l="1"/>
  <c r="BB83" i="42" s="1"/>
  <c r="AC253" i="42"/>
  <c r="AC254" i="42" s="1"/>
  <c r="AC251" i="42"/>
  <c r="AZ34" i="39"/>
  <c r="BA34" i="39" s="1"/>
  <c r="BB34" i="39" s="1"/>
  <c r="P85" i="45"/>
  <c r="R85" i="45" s="1"/>
  <c r="P101" i="45"/>
  <c r="R101" i="45" s="1"/>
  <c r="P104" i="45"/>
  <c r="R104" i="45" s="1"/>
  <c r="P99" i="45"/>
  <c r="R99" i="45" s="1"/>
  <c r="AZ142" i="39"/>
  <c r="AY170" i="39"/>
  <c r="AZ18" i="39"/>
  <c r="BA18" i="39" s="1"/>
  <c r="BB18" i="39" s="1"/>
  <c r="AX27" i="39"/>
  <c r="AZ105" i="39"/>
  <c r="BA105" i="39" s="1"/>
  <c r="BB105" i="39" s="1"/>
  <c r="AX180" i="39"/>
  <c r="AX239" i="39"/>
  <c r="AZ57" i="39"/>
  <c r="BA57" i="39" s="1"/>
  <c r="BB57" i="39" s="1"/>
  <c r="AY239" i="39"/>
  <c r="AX244" i="39"/>
  <c r="H15" i="38"/>
  <c r="P98" i="45"/>
  <c r="R98" i="45" s="1"/>
  <c r="BG79" i="42"/>
  <c r="BE109" i="42"/>
  <c r="BF109" i="42" s="1"/>
  <c r="BF79" i="42"/>
  <c r="P60" i="45"/>
  <c r="R60" i="45" s="1"/>
  <c r="P93" i="45"/>
  <c r="R93" i="45" s="1"/>
  <c r="AY34" i="39"/>
  <c r="AZ70" i="39"/>
  <c r="BA70" i="39" s="1"/>
  <c r="BB70" i="39" s="1"/>
  <c r="AZ161" i="39"/>
  <c r="BA161" i="39" s="1"/>
  <c r="BB161" i="39" s="1"/>
  <c r="AZ15" i="39"/>
  <c r="BE15" i="39" s="1"/>
  <c r="BF15" i="39" s="1"/>
  <c r="AY27" i="39"/>
  <c r="AZ77" i="39"/>
  <c r="BA77" i="39" s="1"/>
  <c r="BB77" i="39" s="1"/>
  <c r="AY135" i="39"/>
  <c r="AX170" i="39"/>
  <c r="AX67" i="39"/>
  <c r="AX155" i="39"/>
  <c r="BA84" i="39"/>
  <c r="BB84" i="39" s="1"/>
  <c r="AY23" i="39"/>
  <c r="AZ61" i="39"/>
  <c r="BA61" i="39" s="1"/>
  <c r="BB61" i="39" s="1"/>
  <c r="BA80" i="39"/>
  <c r="BB80" i="39" s="1"/>
  <c r="AY107" i="39"/>
  <c r="AX143" i="39"/>
  <c r="AZ165" i="39"/>
  <c r="BA165" i="39" s="1"/>
  <c r="BB165" i="39" s="1"/>
  <c r="AY182" i="39"/>
  <c r="AZ201" i="39"/>
  <c r="BA201" i="39" s="1"/>
  <c r="BB201" i="39" s="1"/>
  <c r="AX226" i="39"/>
  <c r="AX231" i="39"/>
  <c r="AZ10" i="39"/>
  <c r="BA10" i="39" s="1"/>
  <c r="BB10" i="39" s="1"/>
  <c r="AZ23" i="39"/>
  <c r="BE23" i="39" s="1"/>
  <c r="BF23" i="39" s="1"/>
  <c r="AY31" i="39"/>
  <c r="AZ35" i="39"/>
  <c r="BE35" i="39" s="1"/>
  <c r="BF35" i="39" s="1"/>
  <c r="AY51" i="39"/>
  <c r="AZ62" i="39"/>
  <c r="BA62" i="39" s="1"/>
  <c r="BB62" i="39" s="1"/>
  <c r="AX75" i="39"/>
  <c r="AX83" i="39"/>
  <c r="AZ110" i="39"/>
  <c r="BA110" i="39" s="1"/>
  <c r="BB110" i="39" s="1"/>
  <c r="AX123" i="39"/>
  <c r="AZ129" i="39"/>
  <c r="BA129" i="39" s="1"/>
  <c r="BB129" i="39" s="1"/>
  <c r="AY139" i="39"/>
  <c r="AZ143" i="39"/>
  <c r="BE143" i="39" s="1"/>
  <c r="BH143" i="39" s="1"/>
  <c r="AX159" i="39"/>
  <c r="AX166" i="39"/>
  <c r="AY171" i="39"/>
  <c r="AZ182" i="39"/>
  <c r="BE182" i="39" s="1"/>
  <c r="BF182" i="39" s="1"/>
  <c r="AZ209" i="39"/>
  <c r="BA209" i="39" s="1"/>
  <c r="BB209" i="39" s="1"/>
  <c r="AY226" i="39"/>
  <c r="AY231" i="39"/>
  <c r="AX73" i="39"/>
  <c r="AX89" i="39"/>
  <c r="AY122" i="39"/>
  <c r="AY128" i="39"/>
  <c r="AZ157" i="39"/>
  <c r="BE157" i="39" s="1"/>
  <c r="AZ31" i="39"/>
  <c r="BE31" i="39" s="1"/>
  <c r="BF31" i="39" s="1"/>
  <c r="AX55" i="39"/>
  <c r="AY75" i="39"/>
  <c r="AY83" i="39"/>
  <c r="AY102" i="39"/>
  <c r="AX112" i="39"/>
  <c r="AZ123" i="39"/>
  <c r="BE123" i="39" s="1"/>
  <c r="AY142" i="39"/>
  <c r="AZ146" i="39"/>
  <c r="BA146" i="39" s="1"/>
  <c r="BB146" i="39" s="1"/>
  <c r="AZ159" i="39"/>
  <c r="BE159" i="39" s="1"/>
  <c r="BG159" i="39" s="1"/>
  <c r="AY166" i="39"/>
  <c r="AY174" i="39"/>
  <c r="AZ185" i="39"/>
  <c r="BA185" i="39" s="1"/>
  <c r="BB185" i="39" s="1"/>
  <c r="AZ217" i="39"/>
  <c r="BA217" i="39" s="1"/>
  <c r="BB217" i="39" s="1"/>
  <c r="AZ234" i="39"/>
  <c r="BA234" i="39" s="1"/>
  <c r="BB234" i="39" s="1"/>
  <c r="P103" i="45"/>
  <c r="R103" i="45" s="1"/>
  <c r="P74" i="45"/>
  <c r="R74" i="45" s="1"/>
  <c r="BA184" i="39"/>
  <c r="BB184" i="39" s="1"/>
  <c r="BA112" i="39"/>
  <c r="BB112" i="39" s="1"/>
  <c r="BA171" i="39"/>
  <c r="BB171" i="39" s="1"/>
  <c r="BA91" i="42"/>
  <c r="BB91" i="42" s="1"/>
  <c r="BF112" i="39"/>
  <c r="BG64" i="39"/>
  <c r="AY6" i="39"/>
  <c r="AY11" i="39"/>
  <c r="AZ7" i="39"/>
  <c r="BE7" i="39" s="1"/>
  <c r="BF7" i="39" s="1"/>
  <c r="AZ14" i="39"/>
  <c r="BA14" i="39" s="1"/>
  <c r="BB14" i="39" s="1"/>
  <c r="AZ26" i="39"/>
  <c r="BA26" i="39" s="1"/>
  <c r="BB26" i="39" s="1"/>
  <c r="AZ30" i="39"/>
  <c r="BA30" i="39" s="1"/>
  <c r="BB30" i="39" s="1"/>
  <c r="AY39" i="39"/>
  <c r="AY47" i="39"/>
  <c r="AZ54" i="39"/>
  <c r="BA54" i="39" s="1"/>
  <c r="BB54" i="39" s="1"/>
  <c r="AX59" i="39"/>
  <c r="AY64" i="39"/>
  <c r="AY70" i="39"/>
  <c r="AY79" i="39"/>
  <c r="BG80" i="39"/>
  <c r="BG128" i="39"/>
  <c r="AY80" i="39"/>
  <c r="AZ89" i="39"/>
  <c r="BA89" i="39" s="1"/>
  <c r="BB89" i="39" s="1"/>
  <c r="AZ107" i="39"/>
  <c r="BE107" i="39" s="1"/>
  <c r="AY112" i="39"/>
  <c r="BG112" i="39"/>
  <c r="AZ113" i="39"/>
  <c r="BA113" i="39" s="1"/>
  <c r="BB113" i="39" s="1"/>
  <c r="AZ122" i="39"/>
  <c r="BA122" i="39" s="1"/>
  <c r="BB122" i="39" s="1"/>
  <c r="AZ126" i="39"/>
  <c r="BE126" i="39" s="1"/>
  <c r="BA128" i="39"/>
  <c r="BB128" i="39" s="1"/>
  <c r="BA137" i="39"/>
  <c r="BB137" i="39" s="1"/>
  <c r="AZ139" i="39"/>
  <c r="BE139" i="39" s="1"/>
  <c r="BF139" i="39" s="1"/>
  <c r="AY150" i="39"/>
  <c r="AY155" i="39"/>
  <c r="AZ168" i="39"/>
  <c r="BE168" i="39" s="1"/>
  <c r="BA175" i="39"/>
  <c r="BB175" i="39" s="1"/>
  <c r="AY189" i="39"/>
  <c r="AY197" i="39"/>
  <c r="AY205" i="39"/>
  <c r="AY213" i="39"/>
  <c r="AY218" i="39"/>
  <c r="AX223" i="39"/>
  <c r="AX236" i="39"/>
  <c r="AZ150" i="39"/>
  <c r="BA150" i="39" s="1"/>
  <c r="BB150" i="39" s="1"/>
  <c r="AZ189" i="39"/>
  <c r="BA189" i="39" s="1"/>
  <c r="BB189" i="39" s="1"/>
  <c r="AZ197" i="39"/>
  <c r="BA197" i="39" s="1"/>
  <c r="BB197" i="39" s="1"/>
  <c r="AZ205" i="39"/>
  <c r="BA205" i="39" s="1"/>
  <c r="BB205" i="39" s="1"/>
  <c r="AZ213" i="39"/>
  <c r="BA213" i="39" s="1"/>
  <c r="BB213" i="39" s="1"/>
  <c r="AZ218" i="39"/>
  <c r="BA218" i="39" s="1"/>
  <c r="BB218" i="39" s="1"/>
  <c r="AY223" i="39"/>
  <c r="AX228" i="39"/>
  <c r="AX234" i="39"/>
  <c r="AZ6" i="39"/>
  <c r="BA6" i="39" s="1"/>
  <c r="BB6" i="39" s="1"/>
  <c r="AZ11" i="39"/>
  <c r="BE11" i="39" s="1"/>
  <c r="BF11" i="39" s="1"/>
  <c r="AY26" i="39"/>
  <c r="AY30" i="39"/>
  <c r="AX39" i="39"/>
  <c r="AX47" i="39"/>
  <c r="AZ51" i="39"/>
  <c r="BE51" i="39" s="1"/>
  <c r="BF51" i="39" s="1"/>
  <c r="AZ58" i="39"/>
  <c r="BA58" i="39" s="1"/>
  <c r="BB58" i="39" s="1"/>
  <c r="AX63" i="39"/>
  <c r="BA68" i="39"/>
  <c r="BB68" i="39" s="1"/>
  <c r="AZ74" i="39"/>
  <c r="BA74" i="39" s="1"/>
  <c r="BB74" i="39" s="1"/>
  <c r="AX79" i="39"/>
  <c r="AX87" i="39"/>
  <c r="AY98" i="39"/>
  <c r="AY106" i="39"/>
  <c r="AX128" i="39"/>
  <c r="BF128" i="39"/>
  <c r="AX135" i="39"/>
  <c r="AY146" i="39"/>
  <c r="AZ153" i="39"/>
  <c r="BE153" i="39" s="1"/>
  <c r="AY161" i="39"/>
  <c r="BG171" i="39"/>
  <c r="AX174" i="39"/>
  <c r="AZ180" i="39"/>
  <c r="BA180" i="39" s="1"/>
  <c r="BB180" i="39" s="1"/>
  <c r="AY185" i="39"/>
  <c r="AY193" i="39"/>
  <c r="AY201" i="39"/>
  <c r="AY209" i="39"/>
  <c r="AY217" i="39"/>
  <c r="AX220" i="39"/>
  <c r="P102" i="45"/>
  <c r="R102" i="45" s="1"/>
  <c r="P97" i="45"/>
  <c r="R97" i="45" s="1"/>
  <c r="P94" i="45"/>
  <c r="R94" i="45" s="1"/>
  <c r="P28" i="45"/>
  <c r="R28" i="45" s="1"/>
  <c r="P53" i="45"/>
  <c r="R53" i="45" s="1"/>
  <c r="P66" i="45"/>
  <c r="R66" i="45" s="1"/>
  <c r="P17" i="45"/>
  <c r="R17" i="45" s="1"/>
  <c r="P63" i="45"/>
  <c r="R63" i="45" s="1"/>
  <c r="P109" i="45"/>
  <c r="R109" i="45" s="1"/>
  <c r="P34" i="45"/>
  <c r="R34" i="45" s="1"/>
  <c r="P52" i="45"/>
  <c r="R52" i="45" s="1"/>
  <c r="P46" i="45"/>
  <c r="R46" i="45" s="1"/>
  <c r="P47" i="45"/>
  <c r="R47" i="45" s="1"/>
  <c r="P45" i="45"/>
  <c r="R45" i="45" s="1"/>
  <c r="P8" i="45"/>
  <c r="R8" i="45" s="1"/>
  <c r="P27" i="45"/>
  <c r="R27" i="45" s="1"/>
  <c r="P14" i="45"/>
  <c r="R14" i="45" s="1"/>
  <c r="P76" i="45"/>
  <c r="R76" i="45" s="1"/>
  <c r="P16" i="45"/>
  <c r="R16" i="45" s="1"/>
  <c r="P54" i="45"/>
  <c r="R54" i="45" s="1"/>
  <c r="P37" i="45"/>
  <c r="R37" i="45" s="1"/>
  <c r="P50" i="45"/>
  <c r="R50" i="45" s="1"/>
  <c r="P78" i="45"/>
  <c r="R78" i="45" s="1"/>
  <c r="P80" i="45"/>
  <c r="R80" i="45" s="1"/>
  <c r="P13" i="45"/>
  <c r="R13" i="45" s="1"/>
  <c r="P6" i="45"/>
  <c r="R6" i="45" s="1"/>
  <c r="P19" i="45"/>
  <c r="R19" i="45" s="1"/>
  <c r="P31" i="45"/>
  <c r="R31" i="45" s="1"/>
  <c r="P32" i="45"/>
  <c r="R32" i="45" s="1"/>
  <c r="P29" i="45"/>
  <c r="R29" i="45" s="1"/>
  <c r="P69" i="45"/>
  <c r="R69" i="45" s="1"/>
  <c r="P42" i="45"/>
  <c r="R42" i="45" s="1"/>
  <c r="P11" i="45"/>
  <c r="R11" i="45" s="1"/>
  <c r="P22" i="45"/>
  <c r="R22" i="45" s="1"/>
  <c r="P56" i="45"/>
  <c r="R56" i="45" s="1"/>
  <c r="P12" i="45"/>
  <c r="R12" i="45" s="1"/>
  <c r="P20" i="45"/>
  <c r="R20" i="45" s="1"/>
  <c r="P49" i="45"/>
  <c r="R49" i="45" s="1"/>
  <c r="P62" i="45"/>
  <c r="R62" i="45" s="1"/>
  <c r="P26" i="45"/>
  <c r="R26" i="45" s="1"/>
  <c r="P35" i="45"/>
  <c r="R35" i="45" s="1"/>
  <c r="P110" i="45"/>
  <c r="R110" i="45" s="1"/>
  <c r="P65" i="45"/>
  <c r="R65" i="45" s="1"/>
  <c r="P112" i="45"/>
  <c r="R112" i="45" s="1"/>
  <c r="P61" i="45"/>
  <c r="R61" i="45" s="1"/>
  <c r="P48" i="45"/>
  <c r="R48" i="45" s="1"/>
  <c r="P40" i="45"/>
  <c r="R40" i="45" s="1"/>
  <c r="P51" i="45"/>
  <c r="R51" i="45" s="1"/>
  <c r="P38" i="45"/>
  <c r="R38" i="45" s="1"/>
  <c r="P72" i="45"/>
  <c r="R72" i="45" s="1"/>
  <c r="P57" i="45"/>
  <c r="R57" i="45" s="1"/>
  <c r="P108" i="45"/>
  <c r="R108" i="45" s="1"/>
  <c r="P18" i="45"/>
  <c r="R18" i="45" s="1"/>
  <c r="P67" i="45"/>
  <c r="R67" i="45" s="1"/>
  <c r="P70" i="45"/>
  <c r="R70" i="45" s="1"/>
  <c r="P111" i="45"/>
  <c r="R111" i="45" s="1"/>
  <c r="P64" i="45"/>
  <c r="R64" i="45" s="1"/>
  <c r="P5" i="45"/>
  <c r="R5" i="45" s="1"/>
  <c r="P10" i="45"/>
  <c r="R10" i="45" s="1"/>
  <c r="P25" i="45"/>
  <c r="R25" i="45" s="1"/>
  <c r="P77" i="45"/>
  <c r="R77" i="45" s="1"/>
  <c r="P21" i="45"/>
  <c r="R21" i="45" s="1"/>
  <c r="P23" i="45"/>
  <c r="R23" i="45" s="1"/>
  <c r="P55" i="45"/>
  <c r="R55" i="45" s="1"/>
  <c r="P59" i="45"/>
  <c r="R59" i="45" s="1"/>
  <c r="P79" i="45"/>
  <c r="R79" i="45" s="1"/>
  <c r="P58" i="45"/>
  <c r="R58" i="45" s="1"/>
  <c r="P9" i="45"/>
  <c r="R9" i="45" s="1"/>
  <c r="P41" i="45"/>
  <c r="R41" i="45" s="1"/>
  <c r="P24" i="45"/>
  <c r="R24" i="45" s="1"/>
  <c r="P39" i="45"/>
  <c r="R39" i="45" s="1"/>
  <c r="P91" i="45"/>
  <c r="R91" i="45" s="1"/>
  <c r="P36" i="45"/>
  <c r="R36" i="45" s="1"/>
  <c r="P68" i="45"/>
  <c r="R68" i="45" s="1"/>
  <c r="P81" i="45"/>
  <c r="R81" i="45" s="1"/>
  <c r="AF49" i="43"/>
  <c r="AF20" i="43"/>
  <c r="AF12" i="43"/>
  <c r="AN102" i="43"/>
  <c r="AH11" i="43"/>
  <c r="AJ11" i="43" s="1"/>
  <c r="AF93" i="43"/>
  <c r="AH5" i="43"/>
  <c r="AJ5" i="43" s="1"/>
  <c r="AF110" i="43"/>
  <c r="AH112" i="43"/>
  <c r="AJ112" i="43" s="1"/>
  <c r="AN64" i="43"/>
  <c r="AO64" i="43" s="1"/>
  <c r="AF85" i="43"/>
  <c r="AF29" i="43"/>
  <c r="AN83" i="43"/>
  <c r="AN96" i="43"/>
  <c r="AO96" i="43" s="1"/>
  <c r="AF68" i="43"/>
  <c r="AF60" i="43"/>
  <c r="AN103" i="43"/>
  <c r="AN94" i="43"/>
  <c r="AO94" i="43" s="1"/>
  <c r="AN91" i="43"/>
  <c r="AH86" i="43"/>
  <c r="AJ86" i="43" s="1"/>
  <c r="AN37" i="43"/>
  <c r="AN97" i="43"/>
  <c r="AP97" i="43" s="1"/>
  <c r="AQ110" i="43"/>
  <c r="AN111" i="43"/>
  <c r="AP111" i="43" s="1"/>
  <c r="AN105" i="43"/>
  <c r="AN33" i="43"/>
  <c r="AO33" i="43" s="1"/>
  <c r="AN53" i="43"/>
  <c r="AP53" i="43" s="1"/>
  <c r="AN52" i="43"/>
  <c r="AP52" i="43" s="1"/>
  <c r="AF32" i="43"/>
  <c r="AN30" i="43"/>
  <c r="AP30" i="43" s="1"/>
  <c r="AN104" i="43"/>
  <c r="AP104" i="43" s="1"/>
  <c r="AQ104" i="43" s="1"/>
  <c r="AN101" i="43"/>
  <c r="AP101" i="43" s="1"/>
  <c r="AN11" i="43"/>
  <c r="AN68" i="43"/>
  <c r="AP68" i="43" s="1"/>
  <c r="AQ68" i="43" s="1"/>
  <c r="AN60" i="43"/>
  <c r="AO60" i="43" s="1"/>
  <c r="AH19" i="43"/>
  <c r="AJ19" i="43" s="1"/>
  <c r="AO110" i="43"/>
  <c r="AN70" i="43"/>
  <c r="AP70" i="43" s="1"/>
  <c r="AQ70" i="43" s="1"/>
  <c r="AN62" i="43"/>
  <c r="AP62" i="43" s="1"/>
  <c r="AQ62" i="43" s="1"/>
  <c r="AN59" i="43"/>
  <c r="AO59" i="43" s="1"/>
  <c r="AN164" i="43"/>
  <c r="AN198" i="43"/>
  <c r="AH161" i="43"/>
  <c r="AJ161" i="43" s="1"/>
  <c r="AQ161" i="43" s="1"/>
  <c r="AN148" i="43"/>
  <c r="AN154" i="43"/>
  <c r="AN163" i="43"/>
  <c r="AN220" i="43"/>
  <c r="AO220" i="43" s="1"/>
  <c r="AN125" i="43"/>
  <c r="AO125" i="43" s="1"/>
  <c r="AQ177" i="43"/>
  <c r="AF234" i="43"/>
  <c r="AF224" i="43"/>
  <c r="AO193" i="43"/>
  <c r="AN119" i="43"/>
  <c r="AN190" i="43"/>
  <c r="AN224" i="43"/>
  <c r="AP224" i="43" s="1"/>
  <c r="AQ224" i="43" s="1"/>
  <c r="AN169" i="43"/>
  <c r="AN201" i="43"/>
  <c r="AN69" i="43"/>
  <c r="AO69" i="43" s="1"/>
  <c r="AN92" i="43"/>
  <c r="AO92" i="43" s="1"/>
  <c r="AP125" i="43"/>
  <c r="AH158" i="43"/>
  <c r="AJ158" i="43" s="1"/>
  <c r="AF158" i="43"/>
  <c r="AN226" i="43"/>
  <c r="AP226" i="43" s="1"/>
  <c r="AQ226" i="43" s="1"/>
  <c r="AH236" i="43"/>
  <c r="AJ236" i="43" s="1"/>
  <c r="AH228" i="43"/>
  <c r="AJ228" i="43" s="1"/>
  <c r="AN216" i="43"/>
  <c r="AO216" i="43" s="1"/>
  <c r="AN231" i="43"/>
  <c r="AP231" i="43" s="1"/>
  <c r="AH144" i="43"/>
  <c r="AJ144" i="43" s="1"/>
  <c r="AN107" i="43"/>
  <c r="AO177" i="43"/>
  <c r="AF92" i="43"/>
  <c r="AN84" i="43"/>
  <c r="AO84" i="43" s="1"/>
  <c r="AN191" i="43"/>
  <c r="AP191" i="43" s="1"/>
  <c r="AN41" i="43"/>
  <c r="AP41" i="43" s="1"/>
  <c r="AN55" i="43"/>
  <c r="AP55" i="43" s="1"/>
  <c r="AO101" i="43"/>
  <c r="AN118" i="43"/>
  <c r="AN185" i="43"/>
  <c r="AH115" i="43"/>
  <c r="AJ115" i="43" s="1"/>
  <c r="AF115" i="43"/>
  <c r="AN238" i="43"/>
  <c r="AN88" i="43"/>
  <c r="AP88" i="43" s="1"/>
  <c r="AN77" i="43"/>
  <c r="AP77" i="43" s="1"/>
  <c r="AQ77" i="43" s="1"/>
  <c r="AN232" i="43"/>
  <c r="AP232" i="43" s="1"/>
  <c r="AQ232" i="43" s="1"/>
  <c r="AN189" i="43"/>
  <c r="AO189" i="43" s="1"/>
  <c r="AN184" i="43"/>
  <c r="AO184" i="43" s="1"/>
  <c r="AN162" i="43"/>
  <c r="AP162" i="43" s="1"/>
  <c r="AN113" i="43"/>
  <c r="AN147" i="43"/>
  <c r="AN145" i="43"/>
  <c r="AP145" i="43" s="1"/>
  <c r="AN127" i="43"/>
  <c r="AP127" i="43" s="1"/>
  <c r="AQ127" i="43" s="1"/>
  <c r="AN76" i="43"/>
  <c r="AO76" i="43" s="1"/>
  <c r="AN86" i="43"/>
  <c r="AO86" i="43" s="1"/>
  <c r="AH39" i="43"/>
  <c r="AJ39" i="43" s="1"/>
  <c r="AN29" i="43"/>
  <c r="AP29" i="43" s="1"/>
  <c r="AQ29" i="43" s="1"/>
  <c r="AN20" i="43"/>
  <c r="AP20" i="43" s="1"/>
  <c r="AQ20" i="43" s="1"/>
  <c r="AN12" i="43"/>
  <c r="AP12" i="43" s="1"/>
  <c r="AQ12" i="43" s="1"/>
  <c r="AF146" i="43"/>
  <c r="AH146" i="43"/>
  <c r="AJ146" i="43" s="1"/>
  <c r="AF213" i="43"/>
  <c r="AH213" i="43"/>
  <c r="AJ213" i="43" s="1"/>
  <c r="AH216" i="43"/>
  <c r="AJ216" i="43" s="1"/>
  <c r="AF216" i="43"/>
  <c r="AN133" i="43"/>
  <c r="AH48" i="43"/>
  <c r="AJ48" i="43" s="1"/>
  <c r="AF48" i="43"/>
  <c r="AN35" i="43"/>
  <c r="AO236" i="43"/>
  <c r="AP236" i="43"/>
  <c r="AO197" i="43"/>
  <c r="AP197" i="43"/>
  <c r="AQ197" i="43" s="1"/>
  <c r="AO155" i="43"/>
  <c r="AP155" i="43"/>
  <c r="AQ155" i="43" s="1"/>
  <c r="AO149" i="43"/>
  <c r="AP149" i="43"/>
  <c r="AQ149" i="43" s="1"/>
  <c r="AO173" i="43"/>
  <c r="AP173" i="43"/>
  <c r="AO151" i="43"/>
  <c r="AP151" i="43"/>
  <c r="AO97" i="43"/>
  <c r="AO114" i="43"/>
  <c r="AP114" i="43"/>
  <c r="AO47" i="43"/>
  <c r="AP47" i="43"/>
  <c r="AO31" i="43"/>
  <c r="AP31" i="43"/>
  <c r="AO30" i="43"/>
  <c r="AO224" i="43"/>
  <c r="AO19" i="43"/>
  <c r="AP19" i="43"/>
  <c r="AO232" i="43"/>
  <c r="AP189" i="43"/>
  <c r="AQ189" i="43" s="1"/>
  <c r="AF50" i="43"/>
  <c r="AH50" i="43"/>
  <c r="AJ50" i="43" s="1"/>
  <c r="AP36" i="43"/>
  <c r="AO36" i="43"/>
  <c r="AO67" i="43"/>
  <c r="AP67" i="43"/>
  <c r="AO54" i="43"/>
  <c r="AP54" i="43"/>
  <c r="AO12" i="43"/>
  <c r="AO157" i="43"/>
  <c r="AP157" i="43"/>
  <c r="AO130" i="43"/>
  <c r="AP130" i="43"/>
  <c r="AO122" i="43"/>
  <c r="AP122" i="43"/>
  <c r="AP96" i="43"/>
  <c r="AO44" i="43"/>
  <c r="AP44" i="43"/>
  <c r="AP48" i="43"/>
  <c r="AO48" i="43"/>
  <c r="AP32" i="43"/>
  <c r="AQ32" i="43" s="1"/>
  <c r="AO32" i="43"/>
  <c r="AO91" i="43"/>
  <c r="AP91" i="43"/>
  <c r="AO46" i="43"/>
  <c r="AP46" i="43"/>
  <c r="AO26" i="43"/>
  <c r="AP26" i="43"/>
  <c r="AO42" i="43"/>
  <c r="AP42" i="43"/>
  <c r="AP238" i="43"/>
  <c r="AO238" i="43"/>
  <c r="AN230" i="43"/>
  <c r="AO228" i="43"/>
  <c r="AP228" i="43"/>
  <c r="AQ228" i="43" s="1"/>
  <c r="AH217" i="43"/>
  <c r="AJ217" i="43" s="1"/>
  <c r="AF217" i="43"/>
  <c r="AN209" i="43"/>
  <c r="AH176" i="43"/>
  <c r="AJ176" i="43" s="1"/>
  <c r="AF176" i="43"/>
  <c r="AH133" i="43"/>
  <c r="AJ133" i="43" s="1"/>
  <c r="AF133" i="43"/>
  <c r="AP178" i="43"/>
  <c r="AO178" i="43"/>
  <c r="AN150" i="43"/>
  <c r="AH141" i="43"/>
  <c r="AJ141" i="43" s="1"/>
  <c r="AF141" i="43"/>
  <c r="AH113" i="43"/>
  <c r="AJ113" i="43" s="1"/>
  <c r="AF113" i="43"/>
  <c r="AN126" i="43"/>
  <c r="AH165" i="43"/>
  <c r="AJ165" i="43" s="1"/>
  <c r="AF165" i="43"/>
  <c r="AP117" i="43"/>
  <c r="AO117" i="43"/>
  <c r="AH95" i="43"/>
  <c r="AJ95" i="43" s="1"/>
  <c r="AF95" i="43"/>
  <c r="AF79" i="43"/>
  <c r="AH79" i="43"/>
  <c r="AJ79" i="43" s="1"/>
  <c r="AF63" i="43"/>
  <c r="AH63" i="43"/>
  <c r="AJ63" i="43" s="1"/>
  <c r="AH129" i="43"/>
  <c r="AJ129" i="43" s="1"/>
  <c r="AF129" i="43"/>
  <c r="AN116" i="43"/>
  <c r="AH52" i="43"/>
  <c r="AJ52" i="43" s="1"/>
  <c r="AF52" i="43"/>
  <c r="AP103" i="43"/>
  <c r="AO103" i="43"/>
  <c r="AO191" i="43"/>
  <c r="AG5" i="43"/>
  <c r="AN5" i="43" s="1"/>
  <c r="AF23" i="43"/>
  <c r="AH23" i="43"/>
  <c r="AJ23" i="43" s="1"/>
  <c r="AO75" i="43"/>
  <c r="AP75" i="43"/>
  <c r="AO171" i="43"/>
  <c r="AP171" i="43"/>
  <c r="AQ171" i="43" s="1"/>
  <c r="AF58" i="43"/>
  <c r="AH58" i="43"/>
  <c r="AJ58" i="43" s="1"/>
  <c r="AO23" i="43"/>
  <c r="AP23" i="43"/>
  <c r="AN16" i="43"/>
  <c r="AN17" i="43"/>
  <c r="AO11" i="43"/>
  <c r="AP11" i="43"/>
  <c r="AQ11" i="43" s="1"/>
  <c r="AH220" i="43"/>
  <c r="AJ220" i="43" s="1"/>
  <c r="AF220" i="43"/>
  <c r="AF215" i="43"/>
  <c r="AH215" i="43"/>
  <c r="AJ215" i="43" s="1"/>
  <c r="AF231" i="43"/>
  <c r="AH231" i="43"/>
  <c r="AJ231" i="43" s="1"/>
  <c r="AH225" i="43"/>
  <c r="AJ225" i="43" s="1"/>
  <c r="AF225" i="43"/>
  <c r="AF222" i="43"/>
  <c r="AH222" i="43"/>
  <c r="AJ222" i="43" s="1"/>
  <c r="AH207" i="43"/>
  <c r="AJ207" i="43" s="1"/>
  <c r="AF207" i="43"/>
  <c r="AH229" i="43"/>
  <c r="AJ229" i="43" s="1"/>
  <c r="AF229" i="43"/>
  <c r="AN217" i="43"/>
  <c r="AH203" i="43"/>
  <c r="AJ203" i="43" s="1"/>
  <c r="AF203" i="43"/>
  <c r="AH186" i="43"/>
  <c r="AJ186" i="43" s="1"/>
  <c r="AF186" i="43"/>
  <c r="AN212" i="43"/>
  <c r="AO205" i="43"/>
  <c r="AP205" i="43"/>
  <c r="AH198" i="43"/>
  <c r="AJ198" i="43" s="1"/>
  <c r="AF198" i="43"/>
  <c r="AH180" i="43"/>
  <c r="AJ180" i="43" s="1"/>
  <c r="AF180" i="43"/>
  <c r="AH164" i="43"/>
  <c r="AJ164" i="43" s="1"/>
  <c r="AF164" i="43"/>
  <c r="AH221" i="43"/>
  <c r="AJ221" i="43" s="1"/>
  <c r="AF221" i="43"/>
  <c r="AF192" i="43"/>
  <c r="AH192" i="43"/>
  <c r="AJ192" i="43" s="1"/>
  <c r="AN199" i="43"/>
  <c r="AF175" i="43"/>
  <c r="AH175" i="43"/>
  <c r="AJ175" i="43" s="1"/>
  <c r="AH173" i="43"/>
  <c r="AJ173" i="43" s="1"/>
  <c r="AF173" i="43"/>
  <c r="AN158" i="43"/>
  <c r="AD132" i="43"/>
  <c r="AK132" i="43"/>
  <c r="AL132" i="43" s="1"/>
  <c r="Z132" i="43"/>
  <c r="AG132" i="43" s="1"/>
  <c r="AP198" i="43"/>
  <c r="AQ198" i="43" s="1"/>
  <c r="AO198" i="43"/>
  <c r="AO187" i="43"/>
  <c r="AP187" i="43"/>
  <c r="AP180" i="43"/>
  <c r="AQ180" i="43" s="1"/>
  <c r="AO180" i="43"/>
  <c r="AD140" i="43"/>
  <c r="AK140" i="43"/>
  <c r="AL140" i="43" s="1"/>
  <c r="Z140" i="43"/>
  <c r="AG140" i="43" s="1"/>
  <c r="AN140" i="43" s="1"/>
  <c r="AH181" i="43"/>
  <c r="AJ181" i="43" s="1"/>
  <c r="AF181" i="43"/>
  <c r="AN128" i="43"/>
  <c r="AP203" i="43"/>
  <c r="AO203" i="43"/>
  <c r="AN182" i="43"/>
  <c r="AH166" i="43"/>
  <c r="AJ166" i="43" s="1"/>
  <c r="AF166" i="43"/>
  <c r="AN134" i="43"/>
  <c r="AH130" i="43"/>
  <c r="AJ130" i="43" s="1"/>
  <c r="AF130" i="43"/>
  <c r="AF119" i="43"/>
  <c r="AH119" i="43"/>
  <c r="AJ119" i="43" s="1"/>
  <c r="AF103" i="43"/>
  <c r="AH103" i="43"/>
  <c r="AJ103" i="43" s="1"/>
  <c r="AP107" i="43"/>
  <c r="AQ107" i="43" s="1"/>
  <c r="AO107" i="43"/>
  <c r="AN93" i="43"/>
  <c r="AN85" i="43"/>
  <c r="AN61" i="43"/>
  <c r="AH31" i="43"/>
  <c r="AJ31" i="43" s="1"/>
  <c r="AF31" i="43"/>
  <c r="AH142" i="43"/>
  <c r="AJ142" i="43" s="1"/>
  <c r="AF142" i="43"/>
  <c r="AP131" i="43"/>
  <c r="AO131" i="43"/>
  <c r="AO120" i="43"/>
  <c r="AP120" i="43"/>
  <c r="AQ120" i="43" s="1"/>
  <c r="AO79" i="43"/>
  <c r="AP79" i="43"/>
  <c r="AF51" i="43"/>
  <c r="AH51" i="43"/>
  <c r="AJ51" i="43" s="1"/>
  <c r="AF35" i="43"/>
  <c r="AH35" i="43"/>
  <c r="AJ35" i="43" s="1"/>
  <c r="AP190" i="43"/>
  <c r="AO190" i="43"/>
  <c r="AF188" i="43"/>
  <c r="AH188" i="43"/>
  <c r="AJ188" i="43" s="1"/>
  <c r="AF136" i="43"/>
  <c r="AH136" i="43"/>
  <c r="AJ136" i="43" s="1"/>
  <c r="AN129" i="43"/>
  <c r="AH117" i="43"/>
  <c r="AJ117" i="43" s="1"/>
  <c r="AF117" i="43"/>
  <c r="AP105" i="43"/>
  <c r="AO105" i="43"/>
  <c r="AP94" i="43"/>
  <c r="AQ94" i="43" s="1"/>
  <c r="AH106" i="43"/>
  <c r="AJ106" i="43" s="1"/>
  <c r="AF106" i="43"/>
  <c r="AH89" i="43"/>
  <c r="AJ89" i="43" s="1"/>
  <c r="AF89" i="43"/>
  <c r="AP64" i="43"/>
  <c r="AF46" i="43"/>
  <c r="AH46" i="43"/>
  <c r="AJ46" i="43" s="1"/>
  <c r="AP33" i="43"/>
  <c r="AQ33" i="43" s="1"/>
  <c r="AN27" i="43"/>
  <c r="AF6" i="43"/>
  <c r="AH6" i="43"/>
  <c r="AJ6" i="43" s="1"/>
  <c r="AH73" i="43"/>
  <c r="AJ73" i="43" s="1"/>
  <c r="AF73" i="43"/>
  <c r="AN9" i="43"/>
  <c r="AH81" i="43"/>
  <c r="AJ81" i="43" s="1"/>
  <c r="AF81" i="43"/>
  <c r="AN43" i="43"/>
  <c r="AN40" i="43"/>
  <c r="AN21" i="43"/>
  <c r="AH98" i="43"/>
  <c r="AJ98" i="43" s="1"/>
  <c r="AF98" i="43"/>
  <c r="AO62" i="43"/>
  <c r="Z38" i="43"/>
  <c r="AG38" i="43" s="1"/>
  <c r="AD38" i="43"/>
  <c r="AK38" i="43"/>
  <c r="AL38" i="43" s="1"/>
  <c r="AF25" i="43"/>
  <c r="AH25" i="43"/>
  <c r="AJ25" i="43" s="1"/>
  <c r="AF22" i="43"/>
  <c r="AH22" i="43"/>
  <c r="AJ22" i="43" s="1"/>
  <c r="AO15" i="43"/>
  <c r="AP15" i="43"/>
  <c r="AN8" i="43"/>
  <c r="AH88" i="43"/>
  <c r="AJ88" i="43" s="1"/>
  <c r="AF88" i="43"/>
  <c r="AH65" i="43"/>
  <c r="AJ65" i="43" s="1"/>
  <c r="AF65" i="43"/>
  <c r="AP37" i="43"/>
  <c r="AO37" i="43"/>
  <c r="AK223" i="43"/>
  <c r="AL223" i="43" s="1"/>
  <c r="Z223" i="43"/>
  <c r="AG223" i="43" s="1"/>
  <c r="AK227" i="43"/>
  <c r="AL227" i="43" s="1"/>
  <c r="Z227" i="43"/>
  <c r="AG227" i="43" s="1"/>
  <c r="AH233" i="43"/>
  <c r="AJ233" i="43" s="1"/>
  <c r="AF233" i="43"/>
  <c r="AN208" i="43"/>
  <c r="AF200" i="43"/>
  <c r="AH200" i="43"/>
  <c r="AJ200" i="43" s="1"/>
  <c r="AN210" i="43"/>
  <c r="AF162" i="43"/>
  <c r="AH162" i="43"/>
  <c r="AJ162" i="43" s="1"/>
  <c r="AF199" i="43"/>
  <c r="AH199" i="43"/>
  <c r="AJ199" i="43" s="1"/>
  <c r="AO163" i="43"/>
  <c r="AP163" i="43"/>
  <c r="AQ163" i="43" s="1"/>
  <c r="AN152" i="43"/>
  <c r="AN174" i="43"/>
  <c r="AH157" i="43"/>
  <c r="AJ157" i="43" s="1"/>
  <c r="AF157" i="43"/>
  <c r="AK124" i="43"/>
  <c r="AL124" i="43" s="1"/>
  <c r="Z124" i="43"/>
  <c r="AG124" i="43" s="1"/>
  <c r="AD124" i="43"/>
  <c r="AO169" i="43"/>
  <c r="AP169" i="43"/>
  <c r="AQ169" i="43" s="1"/>
  <c r="AN156" i="43"/>
  <c r="AH131" i="43"/>
  <c r="AJ131" i="43" s="1"/>
  <c r="AF131" i="43"/>
  <c r="Z100" i="43"/>
  <c r="AG100" i="43" s="1"/>
  <c r="AK100" i="43"/>
  <c r="AL100" i="43" s="1"/>
  <c r="AD100" i="43"/>
  <c r="AO112" i="43"/>
  <c r="AP112" i="43"/>
  <c r="AQ112" i="43" s="1"/>
  <c r="AF87" i="43"/>
  <c r="AH87" i="43"/>
  <c r="AJ87" i="43" s="1"/>
  <c r="AP201" i="43"/>
  <c r="AO201" i="43"/>
  <c r="AO147" i="43"/>
  <c r="AP147" i="43"/>
  <c r="AO87" i="43"/>
  <c r="AP87" i="43"/>
  <c r="AK66" i="43"/>
  <c r="AL66" i="43" s="1"/>
  <c r="Z66" i="43"/>
  <c r="AG66" i="43" s="1"/>
  <c r="AD66" i="43"/>
  <c r="AH36" i="43"/>
  <c r="AJ36" i="43" s="1"/>
  <c r="AF36" i="43"/>
  <c r="AN143" i="43"/>
  <c r="AP86" i="43"/>
  <c r="AF91" i="43"/>
  <c r="AH91" i="43"/>
  <c r="AJ91" i="43" s="1"/>
  <c r="AH72" i="43"/>
  <c r="AJ72" i="43" s="1"/>
  <c r="AF72" i="43"/>
  <c r="AP39" i="43"/>
  <c r="AO39" i="43"/>
  <c r="AH109" i="43"/>
  <c r="AJ109" i="43" s="1"/>
  <c r="AF109" i="43"/>
  <c r="AH17" i="43"/>
  <c r="AJ17" i="43" s="1"/>
  <c r="AF17" i="43"/>
  <c r="AH53" i="43"/>
  <c r="AJ53" i="43" s="1"/>
  <c r="AF53" i="43"/>
  <c r="AO138" i="43"/>
  <c r="AP138" i="43"/>
  <c r="AO83" i="43"/>
  <c r="AP83" i="43"/>
  <c r="AN234" i="43"/>
  <c r="AO226" i="43"/>
  <c r="AF219" i="43"/>
  <c r="AH219" i="43"/>
  <c r="AJ219" i="43" s="1"/>
  <c r="AD223" i="43"/>
  <c r="AF239" i="43"/>
  <c r="AH239" i="43"/>
  <c r="AJ239" i="43" s="1"/>
  <c r="AN233" i="43"/>
  <c r="AN218" i="43"/>
  <c r="AN222" i="43"/>
  <c r="AN211" i="43"/>
  <c r="AF205" i="43"/>
  <c r="AH205" i="43"/>
  <c r="AJ205" i="43" s="1"/>
  <c r="AN237" i="43"/>
  <c r="AF235" i="43"/>
  <c r="AH235" i="43"/>
  <c r="AJ235" i="43" s="1"/>
  <c r="AN206" i="43"/>
  <c r="Z183" i="43"/>
  <c r="AG183" i="43" s="1"/>
  <c r="AK183" i="43"/>
  <c r="AL183" i="43" s="1"/>
  <c r="AD183" i="43"/>
  <c r="AN192" i="43"/>
  <c r="AN221" i="43"/>
  <c r="AH210" i="43"/>
  <c r="AJ210" i="43" s="1"/>
  <c r="AF210" i="43"/>
  <c r="AN202" i="43"/>
  <c r="AN196" i="43"/>
  <c r="AF184" i="43"/>
  <c r="AH184" i="43"/>
  <c r="AJ184" i="43" s="1"/>
  <c r="AF170" i="43"/>
  <c r="AH170" i="43"/>
  <c r="AJ170" i="43" s="1"/>
  <c r="AH154" i="43"/>
  <c r="AJ154" i="43" s="1"/>
  <c r="AF154" i="43"/>
  <c r="AN207" i="43"/>
  <c r="AF196" i="43"/>
  <c r="AH196" i="43"/>
  <c r="AJ196" i="43" s="1"/>
  <c r="AP164" i="43"/>
  <c r="AO164" i="43"/>
  <c r="AF151" i="43"/>
  <c r="AH151" i="43"/>
  <c r="AJ151" i="43" s="1"/>
  <c r="AF187" i="43"/>
  <c r="AH187" i="43"/>
  <c r="AJ187" i="43" s="1"/>
  <c r="AN175" i="43"/>
  <c r="AP148" i="43"/>
  <c r="AO148" i="43"/>
  <c r="AN195" i="43"/>
  <c r="AO153" i="43"/>
  <c r="AP153" i="43"/>
  <c r="AQ153" i="43" s="1"/>
  <c r="AH121" i="43"/>
  <c r="AJ121" i="43" s="1"/>
  <c r="AF121" i="43"/>
  <c r="AF105" i="43"/>
  <c r="AH105" i="43"/>
  <c r="AJ105" i="43" s="1"/>
  <c r="AH168" i="43"/>
  <c r="AJ168" i="43" s="1"/>
  <c r="AF168" i="43"/>
  <c r="AN160" i="43"/>
  <c r="AN144" i="43"/>
  <c r="AH139" i="43"/>
  <c r="AJ139" i="43" s="1"/>
  <c r="AF139" i="43"/>
  <c r="AH134" i="43"/>
  <c r="AJ134" i="43" s="1"/>
  <c r="AF134" i="43"/>
  <c r="AN123" i="43"/>
  <c r="AH102" i="43"/>
  <c r="AJ102" i="43" s="1"/>
  <c r="AF102" i="43"/>
  <c r="AN165" i="43"/>
  <c r="AF156" i="43"/>
  <c r="AH156" i="43"/>
  <c r="AJ156" i="43" s="1"/>
  <c r="AH122" i="43"/>
  <c r="AJ122" i="43" s="1"/>
  <c r="AF122" i="43"/>
  <c r="AP113" i="43"/>
  <c r="AO113" i="43"/>
  <c r="AF96" i="43"/>
  <c r="AH96" i="43"/>
  <c r="AJ96" i="43" s="1"/>
  <c r="AP154" i="43"/>
  <c r="AO154" i="43"/>
  <c r="AF147" i="43"/>
  <c r="AH147" i="43"/>
  <c r="AJ147" i="43" s="1"/>
  <c r="AN142" i="43"/>
  <c r="AF137" i="43"/>
  <c r="AH137" i="43"/>
  <c r="AJ137" i="43" s="1"/>
  <c r="AP119" i="43"/>
  <c r="AQ119" i="43" s="1"/>
  <c r="AO119" i="43"/>
  <c r="AN115" i="43"/>
  <c r="AK99" i="43"/>
  <c r="AL99" i="43" s="1"/>
  <c r="Z99" i="43"/>
  <c r="AG99" i="43" s="1"/>
  <c r="AD99" i="43"/>
  <c r="AK90" i="43"/>
  <c r="AL90" i="43" s="1"/>
  <c r="Z90" i="43"/>
  <c r="AG90" i="43" s="1"/>
  <c r="AD90" i="43"/>
  <c r="Z50" i="43"/>
  <c r="AG50" i="43" s="1"/>
  <c r="AK50" i="43"/>
  <c r="AL50" i="43" s="1"/>
  <c r="Z34" i="43"/>
  <c r="AG34" i="43" s="1"/>
  <c r="AD34" i="43"/>
  <c r="AK34" i="43"/>
  <c r="AL34" i="43" s="1"/>
  <c r="AN176" i="43"/>
  <c r="AH114" i="43"/>
  <c r="AJ114" i="43" s="1"/>
  <c r="AF114" i="43"/>
  <c r="AN89" i="43"/>
  <c r="AN80" i="43"/>
  <c r="AH64" i="43"/>
  <c r="AJ64" i="43" s="1"/>
  <c r="AF64" i="43"/>
  <c r="AH59" i="43"/>
  <c r="AJ59" i="43" s="1"/>
  <c r="AF59" i="43"/>
  <c r="AF26" i="43"/>
  <c r="AH26" i="43"/>
  <c r="AJ26" i="43" s="1"/>
  <c r="AN22" i="43"/>
  <c r="AN73" i="43"/>
  <c r="Y244" i="43"/>
  <c r="AP102" i="43"/>
  <c r="AO102" i="43"/>
  <c r="AN81" i="43"/>
  <c r="AN57" i="43"/>
  <c r="AF54" i="43"/>
  <c r="AH54" i="43"/>
  <c r="AJ54" i="43" s="1"/>
  <c r="AF42" i="43"/>
  <c r="AH42" i="43"/>
  <c r="AJ42" i="43" s="1"/>
  <c r="AF15" i="43"/>
  <c r="AH15" i="43"/>
  <c r="AJ15" i="43" s="1"/>
  <c r="AF67" i="43"/>
  <c r="AH67" i="43"/>
  <c r="AJ67" i="43" s="1"/>
  <c r="AN172" i="43"/>
  <c r="AN141" i="43"/>
  <c r="AF75" i="43"/>
  <c r="AH75" i="43"/>
  <c r="AJ75" i="43" s="1"/>
  <c r="AP51" i="43"/>
  <c r="AO51" i="43"/>
  <c r="AK18" i="43"/>
  <c r="AL18" i="43" s="1"/>
  <c r="Z18" i="43"/>
  <c r="AG18" i="43" s="1"/>
  <c r="AD18" i="43"/>
  <c r="AF14" i="43"/>
  <c r="AH14" i="43"/>
  <c r="AJ14" i="43" s="1"/>
  <c r="AO6" i="43"/>
  <c r="AP6" i="43"/>
  <c r="AN65" i="43"/>
  <c r="AN45" i="43"/>
  <c r="AN28" i="43"/>
  <c r="AF208" i="43"/>
  <c r="AH208" i="43"/>
  <c r="AJ208" i="43" s="1"/>
  <c r="AH237" i="43"/>
  <c r="AJ237" i="43" s="1"/>
  <c r="AF237" i="43"/>
  <c r="AH190" i="43"/>
  <c r="AJ190" i="43" s="1"/>
  <c r="AF190" i="43"/>
  <c r="AF209" i="43"/>
  <c r="AH209" i="43"/>
  <c r="AJ209" i="43" s="1"/>
  <c r="AF178" i="43"/>
  <c r="AH178" i="43"/>
  <c r="AJ178" i="43" s="1"/>
  <c r="AN168" i="43"/>
  <c r="AP214" i="43"/>
  <c r="AQ214" i="43" s="1"/>
  <c r="AO214" i="43"/>
  <c r="AF71" i="43"/>
  <c r="AH71" i="43"/>
  <c r="AJ71" i="43" s="1"/>
  <c r="AK74" i="43"/>
  <c r="AL74" i="43" s="1"/>
  <c r="Z74" i="43"/>
  <c r="AG74" i="43" s="1"/>
  <c r="AD74" i="43"/>
  <c r="AH150" i="43"/>
  <c r="AJ150" i="43" s="1"/>
  <c r="AF150" i="43"/>
  <c r="AF83" i="43"/>
  <c r="AH83" i="43"/>
  <c r="AJ83" i="43" s="1"/>
  <c r="AH182" i="43"/>
  <c r="AJ182" i="43" s="1"/>
  <c r="AF182" i="43"/>
  <c r="AH43" i="43"/>
  <c r="AJ43" i="43" s="1"/>
  <c r="AF43" i="43"/>
  <c r="AH27" i="43"/>
  <c r="AJ27" i="43" s="1"/>
  <c r="AF27" i="43"/>
  <c r="AO58" i="43"/>
  <c r="AP58" i="43"/>
  <c r="AH28" i="43"/>
  <c r="AJ28" i="43" s="1"/>
  <c r="AF28" i="43"/>
  <c r="AF37" i="43"/>
  <c r="AH37" i="43"/>
  <c r="AJ37" i="43" s="1"/>
  <c r="AH238" i="43"/>
  <c r="AJ238" i="43" s="1"/>
  <c r="AF238" i="43"/>
  <c r="AH230" i="43"/>
  <c r="AJ230" i="43" s="1"/>
  <c r="AF230" i="43"/>
  <c r="AK215" i="43"/>
  <c r="AL215" i="43" s="1"/>
  <c r="Z215" i="43"/>
  <c r="AG215" i="43" s="1"/>
  <c r="AK219" i="43"/>
  <c r="AL219" i="43" s="1"/>
  <c r="Z219" i="43"/>
  <c r="AG219" i="43" s="1"/>
  <c r="AN235" i="43"/>
  <c r="AN225" i="43"/>
  <c r="AN213" i="43"/>
  <c r="AK204" i="43"/>
  <c r="AL204" i="43" s="1"/>
  <c r="AD204" i="43"/>
  <c r="Z204" i="43"/>
  <c r="AG204" i="43" s="1"/>
  <c r="AN229" i="43"/>
  <c r="AD227" i="43"/>
  <c r="AF212" i="43"/>
  <c r="AH212" i="43"/>
  <c r="AJ212" i="43" s="1"/>
  <c r="AH206" i="43"/>
  <c r="AJ206" i="43" s="1"/>
  <c r="AF206" i="43"/>
  <c r="AH194" i="43"/>
  <c r="AJ194" i="43" s="1"/>
  <c r="AF194" i="43"/>
  <c r="AH201" i="43"/>
  <c r="AJ201" i="43" s="1"/>
  <c r="AF201" i="43"/>
  <c r="AF172" i="43"/>
  <c r="AH172" i="43"/>
  <c r="AJ172" i="43" s="1"/>
  <c r="AN239" i="43"/>
  <c r="AH202" i="43"/>
  <c r="AJ202" i="43" s="1"/>
  <c r="AF202" i="43"/>
  <c r="AN188" i="43"/>
  <c r="AN194" i="43"/>
  <c r="AH174" i="43"/>
  <c r="AJ174" i="43" s="1"/>
  <c r="AF174" i="43"/>
  <c r="AN159" i="43"/>
  <c r="AH148" i="43"/>
  <c r="AJ148" i="43" s="1"/>
  <c r="AF148" i="43"/>
  <c r="AO179" i="43"/>
  <c r="AP179" i="43"/>
  <c r="AQ179" i="43" s="1"/>
  <c r="AH160" i="43"/>
  <c r="AJ160" i="43" s="1"/>
  <c r="AF160" i="43"/>
  <c r="AH125" i="43"/>
  <c r="AJ125" i="43" s="1"/>
  <c r="AF125" i="43"/>
  <c r="AF195" i="43"/>
  <c r="AH195" i="43"/>
  <c r="AJ195" i="43" s="1"/>
  <c r="AN181" i="43"/>
  <c r="AH145" i="43"/>
  <c r="AJ145" i="43" s="1"/>
  <c r="AF145" i="43"/>
  <c r="AN136" i="43"/>
  <c r="AH97" i="43"/>
  <c r="AJ97" i="43" s="1"/>
  <c r="AF97" i="43"/>
  <c r="AN200" i="43"/>
  <c r="AN186" i="43"/>
  <c r="AN170" i="43"/>
  <c r="AN167" i="43"/>
  <c r="AF152" i="43"/>
  <c r="AH152" i="43"/>
  <c r="AJ152" i="43" s="1"/>
  <c r="AN146" i="43"/>
  <c r="AH138" i="43"/>
  <c r="AJ138" i="43" s="1"/>
  <c r="AF138" i="43"/>
  <c r="AH126" i="43"/>
  <c r="AJ126" i="43" s="1"/>
  <c r="AF126" i="43"/>
  <c r="AF111" i="43"/>
  <c r="AH111" i="43"/>
  <c r="AJ111" i="43" s="1"/>
  <c r="AF101" i="43"/>
  <c r="AH101" i="43"/>
  <c r="AJ101" i="43" s="1"/>
  <c r="AN108" i="43"/>
  <c r="AH47" i="43"/>
  <c r="AJ47" i="43" s="1"/>
  <c r="AF47" i="43"/>
  <c r="AN166" i="43"/>
  <c r="AN139" i="43"/>
  <c r="AN135" i="43"/>
  <c r="AN121" i="43"/>
  <c r="AK82" i="43"/>
  <c r="AL82" i="43" s="1"/>
  <c r="Z82" i="43"/>
  <c r="AG82" i="43" s="1"/>
  <c r="AD82" i="43"/>
  <c r="AF143" i="43"/>
  <c r="AH143" i="43"/>
  <c r="AJ143" i="43" s="1"/>
  <c r="AN137" i="43"/>
  <c r="AF128" i="43"/>
  <c r="AH128" i="43"/>
  <c r="AJ128" i="43" s="1"/>
  <c r="AN109" i="43"/>
  <c r="AO104" i="43"/>
  <c r="AN95" i="43"/>
  <c r="AN78" i="43"/>
  <c r="AF191" i="43"/>
  <c r="AH191" i="43"/>
  <c r="AJ191" i="43" s="1"/>
  <c r="AN106" i="43"/>
  <c r="AH80" i="43"/>
  <c r="AJ80" i="43" s="1"/>
  <c r="AF80" i="43"/>
  <c r="AN72" i="43"/>
  <c r="AF57" i="43"/>
  <c r="AH57" i="43"/>
  <c r="AJ57" i="43" s="1"/>
  <c r="AF55" i="43"/>
  <c r="AH55" i="43"/>
  <c r="AJ55" i="43" s="1"/>
  <c r="AH45" i="43"/>
  <c r="AJ45" i="43" s="1"/>
  <c r="AF45" i="43"/>
  <c r="AN14" i="43"/>
  <c r="AF41" i="43"/>
  <c r="AH41" i="43"/>
  <c r="AJ41" i="43" s="1"/>
  <c r="AH7" i="43"/>
  <c r="AJ7" i="43" s="1"/>
  <c r="AF7" i="43"/>
  <c r="AN49" i="43"/>
  <c r="AH44" i="43"/>
  <c r="AJ44" i="43" s="1"/>
  <c r="AF44" i="43"/>
  <c r="AN13" i="43"/>
  <c r="AN25" i="43"/>
  <c r="AN98" i="43"/>
  <c r="AN71" i="43"/>
  <c r="AN63" i="43"/>
  <c r="AN56" i="43"/>
  <c r="AN24" i="43"/>
  <c r="AK10" i="43"/>
  <c r="AL10" i="43" s="1"/>
  <c r="Z10" i="43"/>
  <c r="AG10" i="43" s="1"/>
  <c r="AN10" i="43" s="1"/>
  <c r="AD10" i="43"/>
  <c r="AF30" i="43"/>
  <c r="AH30" i="43"/>
  <c r="AJ30" i="43" s="1"/>
  <c r="AN7" i="43"/>
  <c r="BE182" i="42"/>
  <c r="BE221" i="42"/>
  <c r="BF152" i="42"/>
  <c r="BF91" i="42"/>
  <c r="BG83" i="42"/>
  <c r="BF83" i="42"/>
  <c r="BG152" i="42"/>
  <c r="BG91" i="42"/>
  <c r="BA139" i="42"/>
  <c r="BB139" i="42" s="1"/>
  <c r="BH27" i="42"/>
  <c r="BE156" i="42"/>
  <c r="BG156" i="42" s="1"/>
  <c r="BE180" i="42"/>
  <c r="BG180" i="42" s="1"/>
  <c r="BF184" i="42"/>
  <c r="BH217" i="42"/>
  <c r="BE154" i="42"/>
  <c r="BH154" i="42" s="1"/>
  <c r="BE193" i="42"/>
  <c r="BG193" i="42" s="1"/>
  <c r="BE207" i="42"/>
  <c r="BH207" i="42" s="1"/>
  <c r="BE31" i="42"/>
  <c r="BF31" i="42" s="1"/>
  <c r="BE143" i="42"/>
  <c r="BH143" i="42" s="1"/>
  <c r="BF217" i="42"/>
  <c r="BE13" i="42"/>
  <c r="BF13" i="42" s="1"/>
  <c r="BA89" i="42"/>
  <c r="BB89" i="42" s="1"/>
  <c r="BA63" i="42"/>
  <c r="BB63" i="42" s="1"/>
  <c r="BH39" i="42"/>
  <c r="BF170" i="42"/>
  <c r="BG170" i="42"/>
  <c r="BA215" i="42"/>
  <c r="BB215" i="42" s="1"/>
  <c r="BE215" i="42"/>
  <c r="BH170" i="42"/>
  <c r="BA178" i="42"/>
  <c r="BB178" i="42" s="1"/>
  <c r="BE178" i="42"/>
  <c r="BF199" i="42"/>
  <c r="BG199" i="42"/>
  <c r="BF235" i="42"/>
  <c r="BG235" i="42"/>
  <c r="BA174" i="42"/>
  <c r="BB174" i="42" s="1"/>
  <c r="BE174" i="42"/>
  <c r="BF203" i="42"/>
  <c r="BG203" i="42"/>
  <c r="BF144" i="42"/>
  <c r="BH144" i="42"/>
  <c r="BF231" i="42"/>
  <c r="BG231" i="42"/>
  <c r="BA162" i="42"/>
  <c r="BB162" i="42" s="1"/>
  <c r="BE162" i="42"/>
  <c r="BA226" i="42"/>
  <c r="BB226" i="42" s="1"/>
  <c r="BE226" i="42"/>
  <c r="BF136" i="42"/>
  <c r="BH136" i="42"/>
  <c r="BF166" i="42"/>
  <c r="BG166" i="42"/>
  <c r="BF239" i="42"/>
  <c r="BG239" i="42"/>
  <c r="BA195" i="42"/>
  <c r="BB195" i="42" s="1"/>
  <c r="BE195" i="42"/>
  <c r="BA147" i="42"/>
  <c r="BB147" i="42" s="1"/>
  <c r="BE147" i="42"/>
  <c r="BF211" i="42"/>
  <c r="BG211" i="42"/>
  <c r="BA223" i="42"/>
  <c r="BB223" i="42" s="1"/>
  <c r="BE223" i="42"/>
  <c r="BF207" i="42"/>
  <c r="BG207" i="42"/>
  <c r="BA191" i="42"/>
  <c r="BB191" i="42" s="1"/>
  <c r="BE191" i="42"/>
  <c r="BA219" i="42"/>
  <c r="BB219" i="42" s="1"/>
  <c r="BE219" i="42"/>
  <c r="BG144" i="42"/>
  <c r="BF140" i="42"/>
  <c r="BH140" i="42"/>
  <c r="BA189" i="42"/>
  <c r="BB189" i="42" s="1"/>
  <c r="BE189" i="42"/>
  <c r="BF227" i="42"/>
  <c r="BG227" i="42"/>
  <c r="BF243" i="42"/>
  <c r="BG243" i="42"/>
  <c r="BA158" i="42"/>
  <c r="BB158" i="42" s="1"/>
  <c r="BE158" i="42"/>
  <c r="BE188" i="42"/>
  <c r="BA188" i="42"/>
  <c r="BB188" i="42" s="1"/>
  <c r="BA148" i="42"/>
  <c r="BB148" i="42" s="1"/>
  <c r="BE148" i="42"/>
  <c r="BA205" i="42"/>
  <c r="BB205" i="42" s="1"/>
  <c r="BE205" i="42"/>
  <c r="BF128" i="42"/>
  <c r="BG128" i="42"/>
  <c r="BH128" i="42"/>
  <c r="BE138" i="42"/>
  <c r="BA138" i="42"/>
  <c r="BB138" i="42" s="1"/>
  <c r="BA169" i="42"/>
  <c r="BB169" i="42" s="1"/>
  <c r="BE169" i="42"/>
  <c r="BG172" i="42"/>
  <c r="BH172" i="42"/>
  <c r="BF172" i="42"/>
  <c r="BE175" i="42"/>
  <c r="BA175" i="42"/>
  <c r="BB175" i="42" s="1"/>
  <c r="BA206" i="42"/>
  <c r="BB206" i="42" s="1"/>
  <c r="BE206" i="42"/>
  <c r="BE208" i="42"/>
  <c r="BA208" i="42"/>
  <c r="BB208" i="42" s="1"/>
  <c r="BF121" i="42"/>
  <c r="BH121" i="42"/>
  <c r="BG121" i="42"/>
  <c r="BA242" i="42"/>
  <c r="BB242" i="42" s="1"/>
  <c r="BE242" i="42"/>
  <c r="BA19" i="42"/>
  <c r="BB19" i="42" s="1"/>
  <c r="BE130" i="42"/>
  <c r="BA130" i="42"/>
  <c r="BB130" i="42" s="1"/>
  <c r="BE155" i="42"/>
  <c r="BA155" i="42"/>
  <c r="BB155" i="42" s="1"/>
  <c r="BG119" i="42"/>
  <c r="BH119" i="42"/>
  <c r="BF119" i="42"/>
  <c r="BG127" i="42"/>
  <c r="BH127" i="42"/>
  <c r="BF127" i="42"/>
  <c r="BG139" i="42"/>
  <c r="BH139" i="42"/>
  <c r="BF139" i="42"/>
  <c r="BE159" i="42"/>
  <c r="BA159" i="42"/>
  <c r="BB159" i="42" s="1"/>
  <c r="BE179" i="42"/>
  <c r="BA179" i="42"/>
  <c r="BB179" i="42" s="1"/>
  <c r="BE187" i="42"/>
  <c r="BA187" i="42"/>
  <c r="BB187" i="42" s="1"/>
  <c r="BE228" i="42"/>
  <c r="BA228" i="42"/>
  <c r="BB228" i="42" s="1"/>
  <c r="BE244" i="42"/>
  <c r="BA244" i="42"/>
  <c r="BB244" i="42" s="1"/>
  <c r="BE196" i="42"/>
  <c r="BA196" i="42"/>
  <c r="BB196" i="42" s="1"/>
  <c r="BF154" i="42"/>
  <c r="BF193" i="42"/>
  <c r="BG209" i="42"/>
  <c r="BH209" i="42"/>
  <c r="BF209" i="42"/>
  <c r="BE216" i="42"/>
  <c r="BA216" i="42"/>
  <c r="BB216" i="42" s="1"/>
  <c r="BA230" i="42"/>
  <c r="BB230" i="42" s="1"/>
  <c r="BE230" i="42"/>
  <c r="BG241" i="42"/>
  <c r="BH241" i="42"/>
  <c r="BF241" i="42"/>
  <c r="BE126" i="42"/>
  <c r="BA126" i="42"/>
  <c r="BB126" i="42" s="1"/>
  <c r="BF120" i="42"/>
  <c r="BG120" i="42"/>
  <c r="BH120" i="42"/>
  <c r="BG135" i="42"/>
  <c r="BH135" i="42"/>
  <c r="BF135" i="42"/>
  <c r="BF153" i="42"/>
  <c r="BG153" i="42"/>
  <c r="BH153" i="42"/>
  <c r="BG160" i="42"/>
  <c r="BH160" i="42"/>
  <c r="BF160" i="42"/>
  <c r="BA198" i="42"/>
  <c r="BB198" i="42" s="1"/>
  <c r="BE198" i="42"/>
  <c r="BE225" i="42"/>
  <c r="BA225" i="42"/>
  <c r="BB225" i="42" s="1"/>
  <c r="BE72" i="42"/>
  <c r="BG72" i="42" s="1"/>
  <c r="BE122" i="42"/>
  <c r="BA122" i="42"/>
  <c r="BB122" i="42" s="1"/>
  <c r="BG123" i="42"/>
  <c r="BH123" i="42"/>
  <c r="BF123" i="42"/>
  <c r="BG131" i="42"/>
  <c r="BH131" i="42"/>
  <c r="BF131" i="42"/>
  <c r="BF149" i="42"/>
  <c r="BH149" i="42"/>
  <c r="BG149" i="42"/>
  <c r="BG176" i="42"/>
  <c r="BH176" i="42"/>
  <c r="BF176" i="42"/>
  <c r="BE171" i="42"/>
  <c r="BA171" i="42"/>
  <c r="BB171" i="42" s="1"/>
  <c r="BF186" i="42"/>
  <c r="BH186" i="42"/>
  <c r="BG186" i="42"/>
  <c r="BF182" i="42"/>
  <c r="BH182" i="42"/>
  <c r="BG182" i="42"/>
  <c r="BE218" i="42"/>
  <c r="BA218" i="42"/>
  <c r="BB218" i="42" s="1"/>
  <c r="BG164" i="42"/>
  <c r="BH164" i="42"/>
  <c r="BF164" i="42"/>
  <c r="BE236" i="42"/>
  <c r="BA236" i="42"/>
  <c r="BB236" i="42" s="1"/>
  <c r="BE118" i="42"/>
  <c r="BA118" i="42"/>
  <c r="BB118" i="42" s="1"/>
  <c r="BE212" i="42"/>
  <c r="BA212" i="42"/>
  <c r="BB212" i="42" s="1"/>
  <c r="BE185" i="42"/>
  <c r="BA185" i="42"/>
  <c r="BB185" i="42" s="1"/>
  <c r="BE200" i="42"/>
  <c r="BA200" i="42"/>
  <c r="BB200" i="42" s="1"/>
  <c r="BA222" i="42"/>
  <c r="BB222" i="42" s="1"/>
  <c r="BE222" i="42"/>
  <c r="BA238" i="42"/>
  <c r="BB238" i="42" s="1"/>
  <c r="BE238" i="42"/>
  <c r="BG233" i="42"/>
  <c r="BH233" i="42"/>
  <c r="BF233" i="42"/>
  <c r="BF141" i="42"/>
  <c r="BH141" i="42"/>
  <c r="BG141" i="42"/>
  <c r="BE146" i="42"/>
  <c r="BA146" i="42"/>
  <c r="BB146" i="42" s="1"/>
  <c r="BA161" i="42"/>
  <c r="BB161" i="42" s="1"/>
  <c r="BE161" i="42"/>
  <c r="BA177" i="42"/>
  <c r="BB177" i="42" s="1"/>
  <c r="BE177" i="42"/>
  <c r="BE183" i="42"/>
  <c r="BA183" i="42"/>
  <c r="BB183" i="42" s="1"/>
  <c r="BA190" i="42"/>
  <c r="BB190" i="42" s="1"/>
  <c r="BE190" i="42"/>
  <c r="BA214" i="42"/>
  <c r="BB214" i="42" s="1"/>
  <c r="BE214" i="42"/>
  <c r="BF133" i="42"/>
  <c r="BH133" i="42"/>
  <c r="BG133" i="42"/>
  <c r="BE204" i="42"/>
  <c r="BA204" i="42"/>
  <c r="BB204" i="42" s="1"/>
  <c r="BE192" i="42"/>
  <c r="BA192" i="42"/>
  <c r="BB192" i="42" s="1"/>
  <c r="BE232" i="42"/>
  <c r="BA232" i="42"/>
  <c r="BB232" i="42" s="1"/>
  <c r="BH221" i="42"/>
  <c r="BF221" i="42"/>
  <c r="BG221" i="42"/>
  <c r="BG229" i="42"/>
  <c r="BH229" i="42"/>
  <c r="BF229" i="42"/>
  <c r="BE142" i="42"/>
  <c r="BA142" i="42"/>
  <c r="BB142" i="42" s="1"/>
  <c r="BE134" i="42"/>
  <c r="BA134" i="42"/>
  <c r="BB134" i="42" s="1"/>
  <c r="BF145" i="42"/>
  <c r="BH145" i="42"/>
  <c r="BG145" i="42"/>
  <c r="BF124" i="42"/>
  <c r="BG124" i="42"/>
  <c r="BH124" i="42"/>
  <c r="BF132" i="42"/>
  <c r="BG132" i="42"/>
  <c r="BH132" i="42"/>
  <c r="BF137" i="42"/>
  <c r="BH137" i="42"/>
  <c r="BG137" i="42"/>
  <c r="BA157" i="42"/>
  <c r="BB157" i="42" s="1"/>
  <c r="BE157" i="42"/>
  <c r="BA165" i="42"/>
  <c r="BB165" i="42" s="1"/>
  <c r="BE165" i="42"/>
  <c r="BA173" i="42"/>
  <c r="BB173" i="42" s="1"/>
  <c r="BE173" i="42"/>
  <c r="BE181" i="42"/>
  <c r="BA181" i="42"/>
  <c r="BB181" i="42" s="1"/>
  <c r="BH180" i="42"/>
  <c r="BE150" i="42"/>
  <c r="BA150" i="42"/>
  <c r="BB150" i="42" s="1"/>
  <c r="BE167" i="42"/>
  <c r="BA167" i="42"/>
  <c r="BB167" i="42" s="1"/>
  <c r="BA194" i="42"/>
  <c r="BB194" i="42" s="1"/>
  <c r="BE194" i="42"/>
  <c r="BA202" i="42"/>
  <c r="BB202" i="42" s="1"/>
  <c r="BE202" i="42"/>
  <c r="BA210" i="42"/>
  <c r="BB210" i="42" s="1"/>
  <c r="BE210" i="42"/>
  <c r="BF125" i="42"/>
  <c r="BH125" i="42"/>
  <c r="BG125" i="42"/>
  <c r="BG197" i="42"/>
  <c r="BH197" i="42"/>
  <c r="BF197" i="42"/>
  <c r="BG213" i="42"/>
  <c r="BH213" i="42"/>
  <c r="BF213" i="42"/>
  <c r="BG201" i="42"/>
  <c r="BH201" i="42"/>
  <c r="BF201" i="42"/>
  <c r="BA240" i="42"/>
  <c r="BB240" i="42" s="1"/>
  <c r="BE240" i="42"/>
  <c r="BF129" i="42"/>
  <c r="BH129" i="42"/>
  <c r="BG129" i="42"/>
  <c r="BE220" i="42"/>
  <c r="BA220" i="42"/>
  <c r="BB220" i="42" s="1"/>
  <c r="BE163" i="42"/>
  <c r="BA163" i="42"/>
  <c r="BB163" i="42" s="1"/>
  <c r="BA234" i="42"/>
  <c r="BB234" i="42" s="1"/>
  <c r="BE234" i="42"/>
  <c r="BG237" i="42"/>
  <c r="BH237" i="42"/>
  <c r="BF237" i="42"/>
  <c r="BE78" i="42"/>
  <c r="BH78" i="42" s="1"/>
  <c r="BE15" i="42"/>
  <c r="BG15" i="42" s="1"/>
  <c r="BA70" i="42"/>
  <c r="BB70" i="42" s="1"/>
  <c r="BF47" i="42"/>
  <c r="BE7" i="42"/>
  <c r="BF7" i="42" s="1"/>
  <c r="BG98" i="42"/>
  <c r="BF59" i="42"/>
  <c r="BF51" i="42"/>
  <c r="BF23" i="42"/>
  <c r="BF63" i="42"/>
  <c r="BE25" i="42"/>
  <c r="BF25" i="42" s="1"/>
  <c r="BA55" i="42"/>
  <c r="BB55" i="42" s="1"/>
  <c r="BH82" i="42"/>
  <c r="BH55" i="42"/>
  <c r="BF43" i="42"/>
  <c r="BF19" i="42"/>
  <c r="BA51" i="42"/>
  <c r="BB51" i="42" s="1"/>
  <c r="BH63" i="42"/>
  <c r="BH51" i="42"/>
  <c r="BE104" i="42"/>
  <c r="BF104" i="42" s="1"/>
  <c r="BA43" i="42"/>
  <c r="BB43" i="42" s="1"/>
  <c r="BF82" i="42"/>
  <c r="BH47" i="42"/>
  <c r="BF35" i="42"/>
  <c r="BH23" i="42"/>
  <c r="BA47" i="42"/>
  <c r="BB47" i="42" s="1"/>
  <c r="BA39" i="42"/>
  <c r="BB39" i="42" s="1"/>
  <c r="BA27" i="42"/>
  <c r="BB27" i="42" s="1"/>
  <c r="BF98" i="42"/>
  <c r="BH43" i="42"/>
  <c r="BG25" i="42"/>
  <c r="BH19" i="42"/>
  <c r="BE17" i="42"/>
  <c r="BE105" i="42"/>
  <c r="BG105" i="42" s="1"/>
  <c r="BA59" i="42"/>
  <c r="BB59" i="42" s="1"/>
  <c r="BA35" i="42"/>
  <c r="BB35" i="42" s="1"/>
  <c r="BE116" i="42"/>
  <c r="BG116" i="42" s="1"/>
  <c r="BF67" i="42"/>
  <c r="BH59" i="42"/>
  <c r="BH35" i="42"/>
  <c r="BA23" i="42"/>
  <c r="BB23" i="42" s="1"/>
  <c r="BE108" i="42"/>
  <c r="BG108" i="42" s="1"/>
  <c r="BE92" i="42"/>
  <c r="BH92" i="42" s="1"/>
  <c r="BF55" i="42"/>
  <c r="BF39" i="42"/>
  <c r="BF27" i="42"/>
  <c r="BE21" i="42"/>
  <c r="BF21" i="42" s="1"/>
  <c r="BH110" i="42"/>
  <c r="BA113" i="42"/>
  <c r="BB113" i="42" s="1"/>
  <c r="BE76" i="42"/>
  <c r="BF76" i="42" s="1"/>
  <c r="BA112" i="42"/>
  <c r="BB112" i="42" s="1"/>
  <c r="BA73" i="42"/>
  <c r="BB73" i="42" s="1"/>
  <c r="BE29" i="42"/>
  <c r="BG29" i="42" s="1"/>
  <c r="BA110" i="42"/>
  <c r="BB110" i="42" s="1"/>
  <c r="BF110" i="42"/>
  <c r="BE100" i="42"/>
  <c r="BH100" i="42" s="1"/>
  <c r="BF102" i="42"/>
  <c r="BA90" i="42"/>
  <c r="BB90" i="42" s="1"/>
  <c r="BE90" i="42"/>
  <c r="BE88" i="42"/>
  <c r="BA88" i="42"/>
  <c r="BB88" i="42" s="1"/>
  <c r="BA45" i="42"/>
  <c r="BB45" i="42" s="1"/>
  <c r="BE45" i="42"/>
  <c r="BA69" i="42"/>
  <c r="BB69" i="42" s="1"/>
  <c r="BE69" i="42"/>
  <c r="BA67" i="42"/>
  <c r="BB67" i="42" s="1"/>
  <c r="BE85" i="42"/>
  <c r="BA85" i="42"/>
  <c r="BB85" i="42" s="1"/>
  <c r="BA61" i="42"/>
  <c r="BB61" i="42" s="1"/>
  <c r="BE61" i="42"/>
  <c r="BA57" i="42"/>
  <c r="BB57" i="42" s="1"/>
  <c r="BE57" i="42"/>
  <c r="BA49" i="42"/>
  <c r="BB49" i="42" s="1"/>
  <c r="BE49" i="42"/>
  <c r="BA41" i="42"/>
  <c r="BB41" i="42" s="1"/>
  <c r="BE41" i="42"/>
  <c r="BA33" i="42"/>
  <c r="BB33" i="42" s="1"/>
  <c r="BE33" i="42"/>
  <c r="BA96" i="42"/>
  <c r="BB96" i="42" s="1"/>
  <c r="BE96" i="42"/>
  <c r="BF74" i="42"/>
  <c r="BH74" i="42"/>
  <c r="BA102" i="42"/>
  <c r="BB102" i="42" s="1"/>
  <c r="BG74" i="42"/>
  <c r="BA65" i="42"/>
  <c r="BB65" i="42" s="1"/>
  <c r="BE65" i="42"/>
  <c r="BA53" i="42"/>
  <c r="BB53" i="42" s="1"/>
  <c r="BE53" i="42"/>
  <c r="BA37" i="42"/>
  <c r="BB37" i="42" s="1"/>
  <c r="BE37" i="42"/>
  <c r="BH102" i="42"/>
  <c r="BH67" i="42"/>
  <c r="BE11" i="42"/>
  <c r="BG11" i="42" s="1"/>
  <c r="BE75" i="42"/>
  <c r="BA75" i="42"/>
  <c r="BB75" i="42" s="1"/>
  <c r="BA10" i="42"/>
  <c r="BB10" i="42" s="1"/>
  <c r="BE10" i="42"/>
  <c r="AX247" i="42"/>
  <c r="AY249" i="42" s="1"/>
  <c r="AY247" i="42"/>
  <c r="AY251" i="42" s="1"/>
  <c r="BE97" i="42"/>
  <c r="BA97" i="42"/>
  <c r="BB97" i="42" s="1"/>
  <c r="BF117" i="42"/>
  <c r="BG117" i="42"/>
  <c r="BH117" i="42"/>
  <c r="BF101" i="42"/>
  <c r="BG101" i="42"/>
  <c r="BH101" i="42"/>
  <c r="K251" i="42"/>
  <c r="K253" i="42"/>
  <c r="K254" i="42" s="1"/>
  <c r="AZ247" i="42"/>
  <c r="BE4" i="42"/>
  <c r="BA4" i="42"/>
  <c r="BE103" i="42"/>
  <c r="BA103" i="42"/>
  <c r="BB103" i="42" s="1"/>
  <c r="BE99" i="42"/>
  <c r="BA99" i="42"/>
  <c r="BB99" i="42" s="1"/>
  <c r="BE71" i="42"/>
  <c r="BA71" i="42"/>
  <c r="BB71" i="42" s="1"/>
  <c r="BG89" i="42"/>
  <c r="BH89" i="42"/>
  <c r="BF89" i="42"/>
  <c r="BE68" i="42"/>
  <c r="BA68" i="42"/>
  <c r="BB68" i="42" s="1"/>
  <c r="BE56" i="42"/>
  <c r="BA56" i="42"/>
  <c r="BB56" i="42" s="1"/>
  <c r="BE40" i="42"/>
  <c r="BA40" i="42"/>
  <c r="BB40" i="42" s="1"/>
  <c r="BE24" i="42"/>
  <c r="BA24" i="42"/>
  <c r="BB24" i="42" s="1"/>
  <c r="Z253" i="42"/>
  <c r="Z254" i="42" s="1"/>
  <c r="Z251" i="42"/>
  <c r="BH94" i="42"/>
  <c r="BF94" i="42"/>
  <c r="BG94" i="42"/>
  <c r="BE80" i="42"/>
  <c r="BA80" i="42"/>
  <c r="BB80" i="42" s="1"/>
  <c r="BE115" i="42"/>
  <c r="BA115" i="42"/>
  <c r="BB115" i="42" s="1"/>
  <c r="BF66" i="42"/>
  <c r="BG66" i="42"/>
  <c r="BH66" i="42"/>
  <c r="BF46" i="42"/>
  <c r="BG46" i="42"/>
  <c r="BH46" i="42"/>
  <c r="BF38" i="42"/>
  <c r="BG38" i="42"/>
  <c r="BH38" i="42"/>
  <c r="BG18" i="42"/>
  <c r="BF18" i="42"/>
  <c r="BH18" i="42"/>
  <c r="BF86" i="42"/>
  <c r="BH86" i="42"/>
  <c r="BG86" i="42"/>
  <c r="BF62" i="42"/>
  <c r="BG62" i="42"/>
  <c r="BH62" i="42"/>
  <c r="BF50" i="42"/>
  <c r="BG50" i="42"/>
  <c r="BH50" i="42"/>
  <c r="BG73" i="42"/>
  <c r="BH73" i="42"/>
  <c r="BF73" i="42"/>
  <c r="BE60" i="42"/>
  <c r="BA60" i="42"/>
  <c r="BB60" i="42" s="1"/>
  <c r="BE44" i="42"/>
  <c r="BA44" i="42"/>
  <c r="BB44" i="42" s="1"/>
  <c r="BE28" i="42"/>
  <c r="BA28" i="42"/>
  <c r="BB28" i="42" s="1"/>
  <c r="T253" i="42"/>
  <c r="T254" i="42" s="1"/>
  <c r="T251" i="42"/>
  <c r="BF113" i="42"/>
  <c r="BG113" i="42"/>
  <c r="BH113" i="42"/>
  <c r="W251" i="42"/>
  <c r="W253" i="42"/>
  <c r="W254" i="42" s="1"/>
  <c r="BE6" i="42"/>
  <c r="BA6" i="42"/>
  <c r="BB6" i="42" s="1"/>
  <c r="BF26" i="42"/>
  <c r="BG26" i="42"/>
  <c r="BH26" i="42"/>
  <c r="BG112" i="42"/>
  <c r="BF112" i="42"/>
  <c r="BH112" i="42"/>
  <c r="BE107" i="42"/>
  <c r="BA107" i="42"/>
  <c r="BB107" i="42" s="1"/>
  <c r="BE64" i="42"/>
  <c r="BA64" i="42"/>
  <c r="BB64" i="42" s="1"/>
  <c r="BE48" i="42"/>
  <c r="BA48" i="42"/>
  <c r="BB48" i="42" s="1"/>
  <c r="BE32" i="42"/>
  <c r="BA32" i="42"/>
  <c r="BB32" i="42" s="1"/>
  <c r="BE16" i="42"/>
  <c r="BA16" i="42"/>
  <c r="BB16" i="42" s="1"/>
  <c r="BA5" i="42"/>
  <c r="BB5" i="42" s="1"/>
  <c r="BE5" i="42"/>
  <c r="N253" i="42"/>
  <c r="N254" i="42" s="1"/>
  <c r="N251" i="42"/>
  <c r="BE95" i="42"/>
  <c r="BA95" i="42"/>
  <c r="BB95" i="42" s="1"/>
  <c r="BE93" i="42"/>
  <c r="BA93" i="42"/>
  <c r="BB93" i="42" s="1"/>
  <c r="BE77" i="42"/>
  <c r="BA77" i="42"/>
  <c r="BB77" i="42" s="1"/>
  <c r="Q251" i="42"/>
  <c r="Q253" i="42"/>
  <c r="Q254" i="42" s="1"/>
  <c r="BE9" i="42"/>
  <c r="BA9" i="42"/>
  <c r="BB9" i="42" s="1"/>
  <c r="BE81" i="42"/>
  <c r="BA81" i="42"/>
  <c r="BB81" i="42" s="1"/>
  <c r="BF54" i="42"/>
  <c r="BG54" i="42"/>
  <c r="BH54" i="42"/>
  <c r="BF42" i="42"/>
  <c r="BG42" i="42"/>
  <c r="BH42" i="42"/>
  <c r="BG30" i="42"/>
  <c r="BF30" i="42"/>
  <c r="BH30" i="42"/>
  <c r="BG22" i="42"/>
  <c r="BF22" i="42"/>
  <c r="BH22" i="42"/>
  <c r="BG14" i="42"/>
  <c r="BF14" i="42"/>
  <c r="BH14" i="42"/>
  <c r="BE87" i="42"/>
  <c r="BA87" i="42"/>
  <c r="BB87" i="42" s="1"/>
  <c r="BF70" i="42"/>
  <c r="BH70" i="42"/>
  <c r="BG70" i="42"/>
  <c r="BF58" i="42"/>
  <c r="BG58" i="42"/>
  <c r="BH58" i="42"/>
  <c r="BF34" i="42"/>
  <c r="BG34" i="42"/>
  <c r="BH34" i="42"/>
  <c r="BE111" i="42"/>
  <c r="BA111" i="42"/>
  <c r="BB111" i="42" s="1"/>
  <c r="BE84" i="42"/>
  <c r="BA84" i="42"/>
  <c r="BB84" i="42" s="1"/>
  <c r="BE52" i="42"/>
  <c r="BA52" i="42"/>
  <c r="BB52" i="42" s="1"/>
  <c r="BE36" i="42"/>
  <c r="BA36" i="42"/>
  <c r="BB36" i="42" s="1"/>
  <c r="BE20" i="42"/>
  <c r="BA20" i="42"/>
  <c r="BB20" i="42" s="1"/>
  <c r="AD119" i="41"/>
  <c r="AK106" i="41"/>
  <c r="AL106" i="41" s="1"/>
  <c r="Z106" i="41"/>
  <c r="AG106" i="41" s="1"/>
  <c r="Z122" i="41"/>
  <c r="AG122" i="41" s="1"/>
  <c r="AK122" i="41"/>
  <c r="AH165" i="41"/>
  <c r="AJ165" i="41" s="1"/>
  <c r="AF165" i="41"/>
  <c r="AK180" i="41"/>
  <c r="AL180" i="41" s="1"/>
  <c r="Z180" i="41"/>
  <c r="AG180" i="41" s="1"/>
  <c r="AN180" i="41" s="1"/>
  <c r="Y7" i="41"/>
  <c r="AK7" i="41" s="1"/>
  <c r="AD26" i="41"/>
  <c r="AF26" i="41" s="1"/>
  <c r="Z27" i="41"/>
  <c r="AG27" i="41" s="1"/>
  <c r="AD45" i="41"/>
  <c r="Y49" i="41"/>
  <c r="Y51" i="41"/>
  <c r="AK51" i="41" s="1"/>
  <c r="Y52" i="41"/>
  <c r="Y56" i="41"/>
  <c r="Z56" i="41" s="1"/>
  <c r="AG56" i="41" s="1"/>
  <c r="AD71" i="41"/>
  <c r="Y73" i="41"/>
  <c r="Y91" i="41"/>
  <c r="AD98" i="41"/>
  <c r="Y115" i="41"/>
  <c r="AK157" i="41"/>
  <c r="Z157" i="41"/>
  <c r="AG157" i="41" s="1"/>
  <c r="AK168" i="41"/>
  <c r="Z188" i="41"/>
  <c r="AG188" i="41" s="1"/>
  <c r="Y192" i="41"/>
  <c r="Y196" i="41"/>
  <c r="AD231" i="41"/>
  <c r="AK231" i="41"/>
  <c r="Z231" i="41"/>
  <c r="AG231" i="41" s="1"/>
  <c r="Y10" i="41"/>
  <c r="Y11" i="41"/>
  <c r="AD11" i="41" s="1"/>
  <c r="AD13" i="41"/>
  <c r="Y17" i="41"/>
  <c r="Y19" i="41"/>
  <c r="AK19" i="41" s="1"/>
  <c r="Y20" i="41"/>
  <c r="Z20" i="41" s="1"/>
  <c r="AG20" i="41" s="1"/>
  <c r="AK31" i="41"/>
  <c r="AD39" i="41"/>
  <c r="Y41" i="41"/>
  <c r="AD58" i="41"/>
  <c r="AF58" i="41" s="1"/>
  <c r="Z59" i="41"/>
  <c r="AG59" i="41" s="1"/>
  <c r="AD77" i="41"/>
  <c r="Y94" i="41"/>
  <c r="Y107" i="41"/>
  <c r="Y207" i="41"/>
  <c r="Y216" i="41"/>
  <c r="AK227" i="41"/>
  <c r="AL227" i="41" s="1"/>
  <c r="AN227" i="41" s="1"/>
  <c r="Z227" i="41"/>
  <c r="AG227" i="41" s="1"/>
  <c r="AD239" i="41"/>
  <c r="AK239" i="41"/>
  <c r="AD73" i="41"/>
  <c r="AF73" i="41" s="1"/>
  <c r="AD75" i="41"/>
  <c r="AF75" i="41" s="1"/>
  <c r="AK126" i="41"/>
  <c r="Z126" i="41"/>
  <c r="AG126" i="41" s="1"/>
  <c r="AK164" i="41"/>
  <c r="AL164" i="41" s="1"/>
  <c r="Z164" i="41"/>
  <c r="AG164" i="41" s="1"/>
  <c r="AF230" i="41"/>
  <c r="AH230" i="41"/>
  <c r="AJ230" i="41" s="1"/>
  <c r="AD235" i="41"/>
  <c r="AK235" i="41"/>
  <c r="AL235" i="41" s="1"/>
  <c r="AN235" i="41" s="1"/>
  <c r="Z235" i="41"/>
  <c r="AG235" i="41" s="1"/>
  <c r="AD10" i="41"/>
  <c r="AF10" i="41" s="1"/>
  <c r="AD41" i="41"/>
  <c r="AD43" i="41"/>
  <c r="AF43" i="41" s="1"/>
  <c r="Y45" i="41"/>
  <c r="AD84" i="41"/>
  <c r="Y86" i="41"/>
  <c r="Y99" i="41"/>
  <c r="Z184" i="41"/>
  <c r="AG184" i="41" s="1"/>
  <c r="AD204" i="41"/>
  <c r="Y220" i="41"/>
  <c r="AD220" i="41" s="1"/>
  <c r="Z226" i="41"/>
  <c r="AG226" i="41" s="1"/>
  <c r="AK226" i="41"/>
  <c r="Z239" i="41"/>
  <c r="AG239" i="41" s="1"/>
  <c r="Y14" i="41"/>
  <c r="AK14" i="41" s="1"/>
  <c r="AL14" i="41" s="1"/>
  <c r="Y15" i="41"/>
  <c r="Y21" i="41"/>
  <c r="AD21" i="41" s="1"/>
  <c r="Y23" i="41"/>
  <c r="AK23" i="41" s="1"/>
  <c r="AD27" i="41"/>
  <c r="AF27" i="41" s="1"/>
  <c r="Y42" i="41"/>
  <c r="Y43" i="41"/>
  <c r="Y46" i="41"/>
  <c r="Z46" i="41" s="1"/>
  <c r="AG46" i="41" s="1"/>
  <c r="Y47" i="41"/>
  <c r="Y53" i="41"/>
  <c r="AD53" i="41" s="1"/>
  <c r="Y55" i="41"/>
  <c r="AK55" i="41" s="1"/>
  <c r="AD59" i="41"/>
  <c r="AF59" i="41" s="1"/>
  <c r="Y74" i="41"/>
  <c r="AD74" i="41" s="1"/>
  <c r="Y75" i="41"/>
  <c r="Y79" i="41"/>
  <c r="Y92" i="41"/>
  <c r="Y100" i="41"/>
  <c r="Y117" i="41"/>
  <c r="Y119" i="41"/>
  <c r="Y131" i="41"/>
  <c r="Y132" i="41"/>
  <c r="AD132" i="41" s="1"/>
  <c r="Y145" i="41"/>
  <c r="AK145" i="41" s="1"/>
  <c r="AD157" i="41"/>
  <c r="Y169" i="41"/>
  <c r="Y170" i="41"/>
  <c r="Y181" i="41"/>
  <c r="Y182" i="41"/>
  <c r="Y197" i="41"/>
  <c r="AD197" i="41" s="1"/>
  <c r="Y208" i="41"/>
  <c r="AD42" i="41"/>
  <c r="AF42" i="41" s="1"/>
  <c r="AD55" i="41"/>
  <c r="AH55" i="41" s="1"/>
  <c r="AJ55" i="41" s="1"/>
  <c r="Y57" i="41"/>
  <c r="AD57" i="41" s="1"/>
  <c r="Y67" i="41"/>
  <c r="AK67" i="41" s="1"/>
  <c r="AD79" i="41"/>
  <c r="AH79" i="41" s="1"/>
  <c r="AJ79" i="41" s="1"/>
  <c r="Y81" i="41"/>
  <c r="Z81" i="41" s="1"/>
  <c r="AG81" i="41" s="1"/>
  <c r="Y82" i="41"/>
  <c r="Y83" i="41"/>
  <c r="Y87" i="41"/>
  <c r="Y89" i="41"/>
  <c r="Y95" i="41"/>
  <c r="Y97" i="41"/>
  <c r="Y101" i="41"/>
  <c r="Z101" i="41" s="1"/>
  <c r="AG101" i="41" s="1"/>
  <c r="Y109" i="41"/>
  <c r="Y114" i="41"/>
  <c r="AD117" i="41"/>
  <c r="Y123" i="41"/>
  <c r="AD123" i="41" s="1"/>
  <c r="Y124" i="41"/>
  <c r="AD124" i="41" s="1"/>
  <c r="Y127" i="41"/>
  <c r="Y128" i="41"/>
  <c r="AD141" i="41"/>
  <c r="AD145" i="41"/>
  <c r="Y147" i="41"/>
  <c r="AD147" i="41" s="1"/>
  <c r="Y151" i="41"/>
  <c r="Y153" i="41"/>
  <c r="Y160" i="41"/>
  <c r="Y166" i="41"/>
  <c r="Z172" i="41"/>
  <c r="AG172" i="41" s="1"/>
  <c r="Y174" i="41"/>
  <c r="AD174" i="41" s="1"/>
  <c r="Y178" i="41"/>
  <c r="Y206" i="41"/>
  <c r="Y214" i="41"/>
  <c r="AD214" i="41" s="1"/>
  <c r="AL231" i="41"/>
  <c r="Y234" i="41"/>
  <c r="Y139" i="41"/>
  <c r="Y140" i="41"/>
  <c r="Y141" i="41"/>
  <c r="Y143" i="41"/>
  <c r="AD143" i="41" s="1"/>
  <c r="AL172" i="41"/>
  <c r="Y175" i="41"/>
  <c r="Y177" i="41"/>
  <c r="Y185" i="41"/>
  <c r="Y186" i="41"/>
  <c r="AD186" i="41" s="1"/>
  <c r="Y189" i="41"/>
  <c r="Y190" i="41"/>
  <c r="Y204" i="41"/>
  <c r="Z204" i="41" s="1"/>
  <c r="AG204" i="41" s="1"/>
  <c r="Y210" i="41"/>
  <c r="Y212" i="41"/>
  <c r="Z212" i="41" s="1"/>
  <c r="AG212" i="41" s="1"/>
  <c r="AK218" i="41"/>
  <c r="AD222" i="41"/>
  <c r="Y237" i="41"/>
  <c r="AD237" i="41" s="1"/>
  <c r="AL239" i="41"/>
  <c r="AF37" i="41"/>
  <c r="AH37" i="41"/>
  <c r="AJ37" i="41" s="1"/>
  <c r="AF69" i="41"/>
  <c r="AH69" i="41"/>
  <c r="AJ69" i="41" s="1"/>
  <c r="AF21" i="41"/>
  <c r="AH21" i="41"/>
  <c r="AJ21" i="41" s="1"/>
  <c r="AF53" i="41"/>
  <c r="AH53" i="41"/>
  <c r="AJ53" i="41" s="1"/>
  <c r="AK20" i="41"/>
  <c r="AL20" i="41" s="1"/>
  <c r="Y6" i="41"/>
  <c r="Z7" i="41"/>
  <c r="AG7" i="41" s="1"/>
  <c r="AK8" i="41"/>
  <c r="AL8" i="41" s="1"/>
  <c r="Z8" i="41"/>
  <c r="AG8" i="41" s="1"/>
  <c r="AK13" i="41"/>
  <c r="Z13" i="41"/>
  <c r="AG13" i="41" s="1"/>
  <c r="AD19" i="41"/>
  <c r="Y22" i="41"/>
  <c r="AK24" i="41"/>
  <c r="AL24" i="41" s="1"/>
  <c r="Z24" i="41"/>
  <c r="AG24" i="41" s="1"/>
  <c r="AK29" i="41"/>
  <c r="Z29" i="41"/>
  <c r="AG29" i="41" s="1"/>
  <c r="AD35" i="41"/>
  <c r="Y38" i="41"/>
  <c r="Z39" i="41"/>
  <c r="AG39" i="41" s="1"/>
  <c r="AK40" i="41"/>
  <c r="Z40" i="41"/>
  <c r="AG40" i="41" s="1"/>
  <c r="AK45" i="41"/>
  <c r="AL45" i="41" s="1"/>
  <c r="Z45" i="41"/>
  <c r="AG45" i="41" s="1"/>
  <c r="AD51" i="41"/>
  <c r="Y54" i="41"/>
  <c r="AD54" i="41" s="1"/>
  <c r="Z55" i="41"/>
  <c r="AG55" i="41" s="1"/>
  <c r="AK61" i="41"/>
  <c r="Z61" i="41"/>
  <c r="AG61" i="41" s="1"/>
  <c r="AD67" i="41"/>
  <c r="Y70" i="41"/>
  <c r="Z71" i="41"/>
  <c r="AG71" i="41" s="1"/>
  <c r="AK72" i="41"/>
  <c r="AL72" i="41" s="1"/>
  <c r="Z72" i="41"/>
  <c r="AG72" i="41" s="1"/>
  <c r="AK77" i="41"/>
  <c r="AL77" i="41" s="1"/>
  <c r="Z77" i="41"/>
  <c r="AG77" i="41" s="1"/>
  <c r="AH84" i="41"/>
  <c r="AJ84" i="41" s="1"/>
  <c r="AF84" i="41"/>
  <c r="AK88" i="41"/>
  <c r="Z88" i="41"/>
  <c r="AG88" i="41" s="1"/>
  <c r="AD88" i="41"/>
  <c r="AK89" i="41"/>
  <c r="Z89" i="41"/>
  <c r="AG89" i="41" s="1"/>
  <c r="AK95" i="41"/>
  <c r="AL95" i="41" s="1"/>
  <c r="Z95" i="41"/>
  <c r="AG95" i="41" s="1"/>
  <c r="AK97" i="41"/>
  <c r="Z97" i="41"/>
  <c r="AG97" i="41" s="1"/>
  <c r="AD6" i="41"/>
  <c r="AF9" i="41"/>
  <c r="AH9" i="41"/>
  <c r="AJ9" i="41" s="1"/>
  <c r="AK10" i="41"/>
  <c r="Z10" i="41"/>
  <c r="AG10" i="41" s="1"/>
  <c r="AL10" i="41"/>
  <c r="AK12" i="41"/>
  <c r="AL12" i="41" s="1"/>
  <c r="Z12" i="41"/>
  <c r="AG12" i="41" s="1"/>
  <c r="AL13" i="41"/>
  <c r="AK17" i="41"/>
  <c r="AL17" i="41" s="1"/>
  <c r="Z17" i="41"/>
  <c r="AG17" i="41" s="1"/>
  <c r="AD22" i="41"/>
  <c r="AF25" i="41"/>
  <c r="AH25" i="41"/>
  <c r="AJ25" i="41" s="1"/>
  <c r="AK26" i="41"/>
  <c r="AL26" i="41" s="1"/>
  <c r="Z26" i="41"/>
  <c r="AG26" i="41" s="1"/>
  <c r="AK28" i="41"/>
  <c r="Z28" i="41"/>
  <c r="AG28" i="41" s="1"/>
  <c r="AL29" i="41"/>
  <c r="AK33" i="41"/>
  <c r="Z33" i="41"/>
  <c r="AG33" i="41" s="1"/>
  <c r="AN33" i="41" s="1"/>
  <c r="AD38" i="41"/>
  <c r="AH39" i="41"/>
  <c r="AJ39" i="41" s="1"/>
  <c r="AF39" i="41"/>
  <c r="AL40" i="41"/>
  <c r="AF41" i="41"/>
  <c r="AH41" i="41"/>
  <c r="AJ41" i="41" s="1"/>
  <c r="AK42" i="41"/>
  <c r="Z42" i="41"/>
  <c r="AG42" i="41" s="1"/>
  <c r="AL42" i="41"/>
  <c r="AK44" i="41"/>
  <c r="AL44" i="41" s="1"/>
  <c r="Z44" i="41"/>
  <c r="AG44" i="41" s="1"/>
  <c r="AK49" i="41"/>
  <c r="AL49" i="41" s="1"/>
  <c r="Z49" i="41"/>
  <c r="AG49" i="41" s="1"/>
  <c r="AF55" i="41"/>
  <c r="AK58" i="41"/>
  <c r="AL58" i="41" s="1"/>
  <c r="Z58" i="41"/>
  <c r="AG58" i="41" s="1"/>
  <c r="AK60" i="41"/>
  <c r="Z60" i="41"/>
  <c r="AG60" i="41" s="1"/>
  <c r="AL61" i="41"/>
  <c r="AK65" i="41"/>
  <c r="AL65" i="41" s="1"/>
  <c r="Z65" i="41"/>
  <c r="AG65" i="41" s="1"/>
  <c r="AD70" i="41"/>
  <c r="AH71" i="41"/>
  <c r="AJ71" i="41" s="1"/>
  <c r="AF71" i="41"/>
  <c r="AH73" i="41"/>
  <c r="AJ73" i="41" s="1"/>
  <c r="AK74" i="41"/>
  <c r="AL74" i="41" s="1"/>
  <c r="AK76" i="41"/>
  <c r="AL76" i="41" s="1"/>
  <c r="Z76" i="41"/>
  <c r="AG76" i="41" s="1"/>
  <c r="AK79" i="41"/>
  <c r="Z79" i="41"/>
  <c r="AG79" i="41" s="1"/>
  <c r="X244" i="41"/>
  <c r="Y5" i="41"/>
  <c r="AF13" i="41"/>
  <c r="AH13" i="41"/>
  <c r="AJ13" i="41" s="1"/>
  <c r="Z14" i="41"/>
  <c r="AG14" i="41" s="1"/>
  <c r="AK16" i="41"/>
  <c r="Z16" i="41"/>
  <c r="AG16" i="41" s="1"/>
  <c r="AK21" i="41"/>
  <c r="AL21" i="41" s="1"/>
  <c r="Z21" i="41"/>
  <c r="AG21" i="41" s="1"/>
  <c r="AH27" i="41"/>
  <c r="AJ27" i="41" s="1"/>
  <c r="AL28" i="41"/>
  <c r="AF29" i="41"/>
  <c r="AH29" i="41"/>
  <c r="AJ29" i="41" s="1"/>
  <c r="AK30" i="41"/>
  <c r="AL30" i="41" s="1"/>
  <c r="Z30" i="41"/>
  <c r="AG30" i="41" s="1"/>
  <c r="AN30" i="41" s="1"/>
  <c r="AK32" i="41"/>
  <c r="Z32" i="41"/>
  <c r="AG32" i="41" s="1"/>
  <c r="AL33" i="41"/>
  <c r="AK37" i="41"/>
  <c r="AL37" i="41" s="1"/>
  <c r="Z37" i="41"/>
  <c r="AG37" i="41" s="1"/>
  <c r="AH43" i="41"/>
  <c r="AJ43" i="41" s="1"/>
  <c r="AF45" i="41"/>
  <c r="AH45" i="41"/>
  <c r="AJ45" i="41" s="1"/>
  <c r="AK48" i="41"/>
  <c r="Z48" i="41"/>
  <c r="AG48" i="41" s="1"/>
  <c r="AK53" i="41"/>
  <c r="AL53" i="41" s="1"/>
  <c r="Z53" i="41"/>
  <c r="AG53" i="41" s="1"/>
  <c r="AH59" i="41"/>
  <c r="AJ59" i="41" s="1"/>
  <c r="AL60" i="41"/>
  <c r="AF61" i="41"/>
  <c r="AH61" i="41"/>
  <c r="AJ61" i="41" s="1"/>
  <c r="AK62" i="41"/>
  <c r="AL62" i="41" s="1"/>
  <c r="Z62" i="41"/>
  <c r="AG62" i="41" s="1"/>
  <c r="AN62" i="41" s="1"/>
  <c r="AK64" i="41"/>
  <c r="AL64" i="41" s="1"/>
  <c r="Z64" i="41"/>
  <c r="AG64" i="41" s="1"/>
  <c r="AK69" i="41"/>
  <c r="AL69" i="41" s="1"/>
  <c r="Z69" i="41"/>
  <c r="AG69" i="41" s="1"/>
  <c r="AH75" i="41"/>
  <c r="AJ75" i="41" s="1"/>
  <c r="AF77" i="41"/>
  <c r="AH77" i="41"/>
  <c r="AJ77" i="41" s="1"/>
  <c r="Y78" i="41"/>
  <c r="AF79" i="41"/>
  <c r="AK81" i="41"/>
  <c r="AL81" i="41" s="1"/>
  <c r="AD81" i="41"/>
  <c r="AK82" i="41"/>
  <c r="AL82" i="41" s="1"/>
  <c r="Z82" i="41"/>
  <c r="AG82" i="41" s="1"/>
  <c r="AK83" i="41"/>
  <c r="Z83" i="41"/>
  <c r="AG83" i="41" s="1"/>
  <c r="AK87" i="41"/>
  <c r="AL87" i="41" s="1"/>
  <c r="Z87" i="41"/>
  <c r="AG87" i="41" s="1"/>
  <c r="AN87" i="41" s="1"/>
  <c r="AK116" i="41"/>
  <c r="Z116" i="41"/>
  <c r="AG116" i="41" s="1"/>
  <c r="AD116" i="41"/>
  <c r="Z118" i="41"/>
  <c r="AG118" i="41" s="1"/>
  <c r="AK118" i="41"/>
  <c r="AK9" i="41"/>
  <c r="AL9" i="41" s="1"/>
  <c r="Z9" i="41"/>
  <c r="AG9" i="41" s="1"/>
  <c r="AH10" i="41"/>
  <c r="AJ10" i="41" s="1"/>
  <c r="AD15" i="41"/>
  <c r="AL16" i="41"/>
  <c r="AD17" i="41"/>
  <c r="Y18" i="41"/>
  <c r="Z19" i="41"/>
  <c r="AG19" i="41" s="1"/>
  <c r="AK25" i="41"/>
  <c r="AL25" i="41" s="1"/>
  <c r="Z25" i="41"/>
  <c r="AG25" i="41" s="1"/>
  <c r="AH26" i="41"/>
  <c r="AJ26" i="41" s="1"/>
  <c r="AD30" i="41"/>
  <c r="AD31" i="41"/>
  <c r="AL32" i="41"/>
  <c r="AD33" i="41"/>
  <c r="Y34" i="41"/>
  <c r="Z35" i="41"/>
  <c r="AG35" i="41" s="1"/>
  <c r="AK36" i="41"/>
  <c r="AL36" i="41" s="1"/>
  <c r="Z36" i="41"/>
  <c r="AG36" i="41" s="1"/>
  <c r="AK41" i="41"/>
  <c r="AL41" i="41" s="1"/>
  <c r="Z41" i="41"/>
  <c r="AG41" i="41" s="1"/>
  <c r="AH42" i="41"/>
  <c r="AJ42" i="41" s="1"/>
  <c r="AD47" i="41"/>
  <c r="AL48" i="41"/>
  <c r="AD49" i="41"/>
  <c r="Y50" i="41"/>
  <c r="AD50" i="41" s="1"/>
  <c r="Z51" i="41"/>
  <c r="AG51" i="41" s="1"/>
  <c r="AK52" i="41"/>
  <c r="AL52" i="41" s="1"/>
  <c r="Z52" i="41"/>
  <c r="AG52" i="41" s="1"/>
  <c r="Z57" i="41"/>
  <c r="AG57" i="41" s="1"/>
  <c r="AH58" i="41"/>
  <c r="AJ58" i="41" s="1"/>
  <c r="AD62" i="41"/>
  <c r="AD63" i="41"/>
  <c r="AD65" i="41"/>
  <c r="Y66" i="41"/>
  <c r="Z67" i="41"/>
  <c r="AG67" i="41" s="1"/>
  <c r="AK68" i="41"/>
  <c r="AL68" i="41" s="1"/>
  <c r="Z68" i="41"/>
  <c r="AG68" i="41" s="1"/>
  <c r="AK73" i="41"/>
  <c r="AL73" i="41" s="1"/>
  <c r="Z73" i="41"/>
  <c r="AG73" i="41" s="1"/>
  <c r="AD78" i="41"/>
  <c r="AL80" i="41"/>
  <c r="AD82" i="41"/>
  <c r="AD83" i="41"/>
  <c r="AK108" i="41"/>
  <c r="AL108" i="41" s="1"/>
  <c r="Z108" i="41"/>
  <c r="AG108" i="41" s="1"/>
  <c r="AD108" i="41"/>
  <c r="AC244" i="41"/>
  <c r="AD8" i="41"/>
  <c r="AD12" i="41"/>
  <c r="AD16" i="41"/>
  <c r="AD20" i="41"/>
  <c r="AD24" i="41"/>
  <c r="AD28" i="41"/>
  <c r="AD32" i="41"/>
  <c r="AD36" i="41"/>
  <c r="AD40" i="41"/>
  <c r="AD44" i="41"/>
  <c r="AD48" i="41"/>
  <c r="AD52" i="41"/>
  <c r="AD56" i="41"/>
  <c r="AD60" i="41"/>
  <c r="AD64" i="41"/>
  <c r="AD68" i="41"/>
  <c r="AD72" i="41"/>
  <c r="AD76" i="41"/>
  <c r="AD80" i="41"/>
  <c r="AD87" i="41"/>
  <c r="AK90" i="41"/>
  <c r="AL90" i="41" s="1"/>
  <c r="AN90" i="41" s="1"/>
  <c r="AD95" i="41"/>
  <c r="AD96" i="41"/>
  <c r="AK98" i="41"/>
  <c r="AL98" i="41" s="1"/>
  <c r="AN98" i="41" s="1"/>
  <c r="Z100" i="41"/>
  <c r="AG100" i="41" s="1"/>
  <c r="AD103" i="41"/>
  <c r="AD104" i="41"/>
  <c r="Z107" i="41"/>
  <c r="AG107" i="41" s="1"/>
  <c r="AD107" i="41"/>
  <c r="AK107" i="41"/>
  <c r="AD111" i="41"/>
  <c r="AD112" i="41"/>
  <c r="AL116" i="41"/>
  <c r="Z117" i="41"/>
  <c r="AG117" i="41" s="1"/>
  <c r="AN117" i="41" s="1"/>
  <c r="AK117" i="41"/>
  <c r="AL117" i="41"/>
  <c r="AK123" i="41"/>
  <c r="AL123" i="41" s="1"/>
  <c r="Z123" i="41"/>
  <c r="AG123" i="41" s="1"/>
  <c r="AK128" i="41"/>
  <c r="Z128" i="41"/>
  <c r="AG128" i="41" s="1"/>
  <c r="AD128" i="41"/>
  <c r="AK148" i="41"/>
  <c r="AL148" i="41" s="1"/>
  <c r="Z148" i="41"/>
  <c r="AG148" i="41" s="1"/>
  <c r="AN148" i="41" s="1"/>
  <c r="AK150" i="41"/>
  <c r="AL150" i="41" s="1"/>
  <c r="Z150" i="41"/>
  <c r="AG150" i="41" s="1"/>
  <c r="AK84" i="41"/>
  <c r="AL84" i="41" s="1"/>
  <c r="AN84" i="41" s="1"/>
  <c r="AD89" i="41"/>
  <c r="AF90" i="41"/>
  <c r="AH90" i="41"/>
  <c r="AJ90" i="41" s="1"/>
  <c r="AK91" i="41"/>
  <c r="Z91" i="41"/>
  <c r="AG91" i="41" s="1"/>
  <c r="AD97" i="41"/>
  <c r="AF98" i="41"/>
  <c r="AH98" i="41"/>
  <c r="AJ98" i="41" s="1"/>
  <c r="AK99" i="41"/>
  <c r="Z99" i="41"/>
  <c r="AG99" i="41" s="1"/>
  <c r="AK101" i="41"/>
  <c r="AL101" i="41" s="1"/>
  <c r="AK102" i="41"/>
  <c r="AL107" i="41"/>
  <c r="AK109" i="41"/>
  <c r="AL109" i="41" s="1"/>
  <c r="Z109" i="41"/>
  <c r="AG109" i="41" s="1"/>
  <c r="AN109" i="41" s="1"/>
  <c r="AK110" i="41"/>
  <c r="AL110" i="41" s="1"/>
  <c r="AN110" i="41" s="1"/>
  <c r="AF117" i="41"/>
  <c r="AH117" i="41"/>
  <c r="AJ117" i="41" s="1"/>
  <c r="AD118" i="41"/>
  <c r="AL118" i="41"/>
  <c r="AF124" i="41"/>
  <c r="AH124" i="41"/>
  <c r="AJ124" i="41" s="1"/>
  <c r="AL128" i="41"/>
  <c r="AK134" i="41"/>
  <c r="Z134" i="41"/>
  <c r="AG134" i="41" s="1"/>
  <c r="AH145" i="41"/>
  <c r="AJ145" i="41" s="1"/>
  <c r="AF145" i="41"/>
  <c r="AK153" i="41"/>
  <c r="AL153" i="41" s="1"/>
  <c r="Z153" i="41"/>
  <c r="AG153" i="41" s="1"/>
  <c r="Z159" i="41"/>
  <c r="AG159" i="41" s="1"/>
  <c r="AK159" i="41"/>
  <c r="AL159" i="41" s="1"/>
  <c r="AD176" i="41"/>
  <c r="AL7" i="41"/>
  <c r="AL19" i="41"/>
  <c r="AL23" i="41"/>
  <c r="AL27" i="41"/>
  <c r="AN27" i="41" s="1"/>
  <c r="AL31" i="41"/>
  <c r="AN31" i="41" s="1"/>
  <c r="AL35" i="41"/>
  <c r="AL39" i="41"/>
  <c r="AL51" i="41"/>
  <c r="AL55" i="41"/>
  <c r="AL59" i="41"/>
  <c r="AN59" i="41" s="1"/>
  <c r="AL63" i="41"/>
  <c r="AN63" i="41" s="1"/>
  <c r="AL67" i="41"/>
  <c r="AL71" i="41"/>
  <c r="AL79" i="41"/>
  <c r="Z80" i="41"/>
  <c r="AG80" i="41" s="1"/>
  <c r="AL83" i="41"/>
  <c r="AK85" i="41"/>
  <c r="AL85" i="41" s="1"/>
  <c r="Z85" i="41"/>
  <c r="AG85" i="41" s="1"/>
  <c r="AL89" i="41"/>
  <c r="AD91" i="41"/>
  <c r="AK93" i="41"/>
  <c r="AL93" i="41" s="1"/>
  <c r="Z93" i="41"/>
  <c r="AG93" i="41" s="1"/>
  <c r="Z96" i="41"/>
  <c r="AG96" i="41" s="1"/>
  <c r="AL97" i="41"/>
  <c r="AD99" i="41"/>
  <c r="AD101" i="41"/>
  <c r="AD102" i="41"/>
  <c r="AL102" i="41"/>
  <c r="AN102" i="41" s="1"/>
  <c r="Z103" i="41"/>
  <c r="AG103" i="41" s="1"/>
  <c r="AN106" i="41"/>
  <c r="AD109" i="41"/>
  <c r="AD110" i="41"/>
  <c r="Z111" i="41"/>
  <c r="AG111" i="41" s="1"/>
  <c r="AN111" i="41" s="1"/>
  <c r="AK120" i="41"/>
  <c r="AL120" i="41" s="1"/>
  <c r="Z120" i="41"/>
  <c r="AG120" i="41" s="1"/>
  <c r="AN120" i="41" s="1"/>
  <c r="AK131" i="41"/>
  <c r="Z131" i="41"/>
  <c r="AG131" i="41" s="1"/>
  <c r="AD131" i="41"/>
  <c r="AF132" i="41"/>
  <c r="AH132" i="41"/>
  <c r="AJ132" i="41" s="1"/>
  <c r="AK137" i="41"/>
  <c r="Z137" i="41"/>
  <c r="AG137" i="41" s="1"/>
  <c r="AN149" i="41"/>
  <c r="AK155" i="41"/>
  <c r="Z155" i="41"/>
  <c r="AG155" i="41" s="1"/>
  <c r="AD155" i="41"/>
  <c r="AK169" i="41"/>
  <c r="Z169" i="41"/>
  <c r="AG169" i="41" s="1"/>
  <c r="AD169" i="41"/>
  <c r="AD85" i="41"/>
  <c r="AL88" i="41"/>
  <c r="AL91" i="41"/>
  <c r="AD93" i="41"/>
  <c r="AL96" i="41"/>
  <c r="AL99" i="41"/>
  <c r="AK104" i="41"/>
  <c r="AL104" i="41" s="1"/>
  <c r="Z104" i="41"/>
  <c r="AG104" i="41" s="1"/>
  <c r="AN104" i="41" s="1"/>
  <c r="AK112" i="41"/>
  <c r="AL112" i="41" s="1"/>
  <c r="Z112" i="41"/>
  <c r="AG112" i="41" s="1"/>
  <c r="AD115" i="41"/>
  <c r="Z115" i="41"/>
  <c r="AG115" i="41" s="1"/>
  <c r="AK115" i="41"/>
  <c r="AL115" i="41" s="1"/>
  <c r="AH119" i="41"/>
  <c r="AJ119" i="41" s="1"/>
  <c r="AF119" i="41"/>
  <c r="AD120" i="41"/>
  <c r="AK127" i="41"/>
  <c r="AL127" i="41" s="1"/>
  <c r="Z127" i="41"/>
  <c r="AG127" i="41" s="1"/>
  <c r="AD127" i="41"/>
  <c r="AK139" i="41"/>
  <c r="Z139" i="41"/>
  <c r="AG139" i="41" s="1"/>
  <c r="AD139" i="41"/>
  <c r="AL103" i="41"/>
  <c r="Y105" i="41"/>
  <c r="AD106" i="41"/>
  <c r="Y121" i="41"/>
  <c r="AL122" i="41"/>
  <c r="AN122" i="41" s="1"/>
  <c r="AD122" i="41"/>
  <c r="Y125" i="41"/>
  <c r="AL130" i="41"/>
  <c r="AN130" i="41" s="1"/>
  <c r="Y133" i="41"/>
  <c r="AD133" i="41" s="1"/>
  <c r="AK135" i="41"/>
  <c r="AL135" i="41" s="1"/>
  <c r="Z135" i="41"/>
  <c r="AG135" i="41" s="1"/>
  <c r="AD140" i="41"/>
  <c r="AH141" i="41"/>
  <c r="AJ141" i="41" s="1"/>
  <c r="AF141" i="41"/>
  <c r="Y144" i="41"/>
  <c r="Z145" i="41"/>
  <c r="AG145" i="41" s="1"/>
  <c r="AK146" i="41"/>
  <c r="AL146" i="41" s="1"/>
  <c r="Z146" i="41"/>
  <c r="AG146" i="41" s="1"/>
  <c r="AK151" i="41"/>
  <c r="AL151" i="41" s="1"/>
  <c r="Z151" i="41"/>
  <c r="AG151" i="41" s="1"/>
  <c r="AD156" i="41"/>
  <c r="AH157" i="41"/>
  <c r="AJ157" i="41" s="1"/>
  <c r="AF157" i="41"/>
  <c r="AD158" i="41"/>
  <c r="AD160" i="41"/>
  <c r="Z161" i="41"/>
  <c r="AG161" i="41" s="1"/>
  <c r="AK161" i="41"/>
  <c r="AL161" i="41" s="1"/>
  <c r="AN164" i="41"/>
  <c r="AK166" i="41"/>
  <c r="AL166" i="41" s="1"/>
  <c r="Z166" i="41"/>
  <c r="AG166" i="41" s="1"/>
  <c r="AD166" i="41"/>
  <c r="AK174" i="41"/>
  <c r="AL174" i="41" s="1"/>
  <c r="Z174" i="41"/>
  <c r="AG174" i="41" s="1"/>
  <c r="AD175" i="41"/>
  <c r="AK182" i="41"/>
  <c r="AL182" i="41" s="1"/>
  <c r="Z182" i="41"/>
  <c r="AG182" i="41" s="1"/>
  <c r="AD182" i="41"/>
  <c r="AL111" i="41"/>
  <c r="Y113" i="41"/>
  <c r="AD114" i="41"/>
  <c r="AD125" i="41"/>
  <c r="AL126" i="41"/>
  <c r="AN126" i="41" s="1"/>
  <c r="Y129" i="41"/>
  <c r="AL134" i="41"/>
  <c r="AD135" i="41"/>
  <c r="Y136" i="41"/>
  <c r="AK138" i="41"/>
  <c r="Z138" i="41"/>
  <c r="AG138" i="41" s="1"/>
  <c r="AL139" i="41"/>
  <c r="AK143" i="41"/>
  <c r="AL143" i="41" s="1"/>
  <c r="Z143" i="41"/>
  <c r="AG143" i="41" s="1"/>
  <c r="AD148" i="41"/>
  <c r="AD149" i="41"/>
  <c r="AD151" i="41"/>
  <c r="Y152" i="41"/>
  <c r="AK154" i="41"/>
  <c r="AL154" i="41" s="1"/>
  <c r="Z154" i="41"/>
  <c r="AG154" i="41" s="1"/>
  <c r="AL155" i="41"/>
  <c r="AD159" i="41"/>
  <c r="AK160" i="41"/>
  <c r="AL160" i="41" s="1"/>
  <c r="Z160" i="41"/>
  <c r="AG160" i="41" s="1"/>
  <c r="AD161" i="41"/>
  <c r="AK167" i="41"/>
  <c r="AL167" i="41" s="1"/>
  <c r="Z167" i="41"/>
  <c r="AG167" i="41" s="1"/>
  <c r="AK205" i="41"/>
  <c r="Z205" i="41"/>
  <c r="AG205" i="41" s="1"/>
  <c r="AK124" i="41"/>
  <c r="AL124" i="41" s="1"/>
  <c r="Z124" i="41"/>
  <c r="AG124" i="41" s="1"/>
  <c r="AL131" i="41"/>
  <c r="AK132" i="41"/>
  <c r="AL132" i="41" s="1"/>
  <c r="Z132" i="41"/>
  <c r="AG132" i="41" s="1"/>
  <c r="AD136" i="41"/>
  <c r="AD137" i="41"/>
  <c r="AL138" i="41"/>
  <c r="AK140" i="41"/>
  <c r="AL140" i="41" s="1"/>
  <c r="Z140" i="41"/>
  <c r="AG140" i="41" s="1"/>
  <c r="AN140" i="41" s="1"/>
  <c r="AK142" i="41"/>
  <c r="AL142" i="41" s="1"/>
  <c r="Z142" i="41"/>
  <c r="AG142" i="41" s="1"/>
  <c r="AK147" i="41"/>
  <c r="AL147" i="41" s="1"/>
  <c r="Z147" i="41"/>
  <c r="AG147" i="41" s="1"/>
  <c r="AD152" i="41"/>
  <c r="AD153" i="41"/>
  <c r="AK156" i="41"/>
  <c r="AL156" i="41" s="1"/>
  <c r="Z156" i="41"/>
  <c r="AG156" i="41" s="1"/>
  <c r="AN156" i="41" s="1"/>
  <c r="AK158" i="41"/>
  <c r="Z158" i="41"/>
  <c r="AG158" i="41" s="1"/>
  <c r="AN172" i="41"/>
  <c r="Z176" i="41"/>
  <c r="AG176" i="41" s="1"/>
  <c r="AK176" i="41"/>
  <c r="AL176" i="41" s="1"/>
  <c r="AO180" i="41"/>
  <c r="AP180" i="41"/>
  <c r="AK190" i="41"/>
  <c r="Z190" i="41"/>
  <c r="AG190" i="41" s="1"/>
  <c r="AD190" i="41"/>
  <c r="AF194" i="41"/>
  <c r="AH194" i="41"/>
  <c r="AJ194" i="41" s="1"/>
  <c r="AK196" i="41"/>
  <c r="Z196" i="41"/>
  <c r="AG196" i="41" s="1"/>
  <c r="AD126" i="41"/>
  <c r="AD130" i="41"/>
  <c r="AD134" i="41"/>
  <c r="AD138" i="41"/>
  <c r="AD142" i="41"/>
  <c r="AD146" i="41"/>
  <c r="AD150" i="41"/>
  <c r="AD154" i="41"/>
  <c r="AL158" i="41"/>
  <c r="AK165" i="41"/>
  <c r="AL165" i="41" s="1"/>
  <c r="AD170" i="41"/>
  <c r="Z175" i="41"/>
  <c r="AG175" i="41" s="1"/>
  <c r="AK175" i="41"/>
  <c r="AL175" i="41" s="1"/>
  <c r="AK185" i="41"/>
  <c r="AL185" i="41" s="1"/>
  <c r="Z185" i="41"/>
  <c r="AG185" i="41" s="1"/>
  <c r="AD185" i="41"/>
  <c r="AK193" i="41"/>
  <c r="AL193" i="41" s="1"/>
  <c r="Z193" i="41"/>
  <c r="AG193" i="41" s="1"/>
  <c r="AD193" i="41"/>
  <c r="AK209" i="41"/>
  <c r="AL209" i="41" s="1"/>
  <c r="Z209" i="41"/>
  <c r="AG209" i="41" s="1"/>
  <c r="AL137" i="41"/>
  <c r="AL145" i="41"/>
  <c r="AL149" i="41"/>
  <c r="AL157" i="41"/>
  <c r="AN157" i="41" s="1"/>
  <c r="Y162" i="41"/>
  <c r="AD162" i="41" s="1"/>
  <c r="AD167" i="41"/>
  <c r="AD168" i="41"/>
  <c r="AL168" i="41"/>
  <c r="AN168" i="41" s="1"/>
  <c r="AK178" i="41"/>
  <c r="AL178" i="41" s="1"/>
  <c r="Z178" i="41"/>
  <c r="AG178" i="41" s="1"/>
  <c r="AK181" i="41"/>
  <c r="AL181" i="41" s="1"/>
  <c r="Z181" i="41"/>
  <c r="AG181" i="41" s="1"/>
  <c r="AD181" i="41"/>
  <c r="AK189" i="41"/>
  <c r="AL189" i="41" s="1"/>
  <c r="Z189" i="41"/>
  <c r="AG189" i="41" s="1"/>
  <c r="AD189" i="41"/>
  <c r="AL190" i="41"/>
  <c r="AK201" i="41"/>
  <c r="AL201" i="41" s="1"/>
  <c r="AN201" i="41" s="1"/>
  <c r="AD211" i="41"/>
  <c r="AD163" i="41"/>
  <c r="Z165" i="41"/>
  <c r="AG165" i="41" s="1"/>
  <c r="AK170" i="41"/>
  <c r="AL170" i="41" s="1"/>
  <c r="Z170" i="41"/>
  <c r="AG170" i="41" s="1"/>
  <c r="AD173" i="41"/>
  <c r="Z173" i="41"/>
  <c r="AG173" i="41" s="1"/>
  <c r="AK173" i="41"/>
  <c r="AL173" i="41" s="1"/>
  <c r="AD178" i="41"/>
  <c r="AK186" i="41"/>
  <c r="AL186" i="41" s="1"/>
  <c r="Z186" i="41"/>
  <c r="AG186" i="41" s="1"/>
  <c r="AK194" i="41"/>
  <c r="AL194" i="41" s="1"/>
  <c r="Z194" i="41"/>
  <c r="AG194" i="41" s="1"/>
  <c r="Y163" i="41"/>
  <c r="AD164" i="41"/>
  <c r="Y179" i="41"/>
  <c r="AD180" i="41"/>
  <c r="AL184" i="41"/>
  <c r="AN184" i="41" s="1"/>
  <c r="Y187" i="41"/>
  <c r="AD187" i="41" s="1"/>
  <c r="Y195" i="41"/>
  <c r="AK197" i="41"/>
  <c r="AL197" i="41" s="1"/>
  <c r="Z197" i="41"/>
  <c r="AG197" i="41" s="1"/>
  <c r="Y199" i="41"/>
  <c r="AK202" i="41"/>
  <c r="AD202" i="41"/>
  <c r="AD203" i="41"/>
  <c r="AL207" i="41"/>
  <c r="AK213" i="41"/>
  <c r="Z213" i="41"/>
  <c r="AG213" i="41" s="1"/>
  <c r="AH231" i="41"/>
  <c r="AJ231" i="41" s="1"/>
  <c r="AF231" i="41"/>
  <c r="AL169" i="41"/>
  <c r="Y171" i="41"/>
  <c r="AD172" i="41"/>
  <c r="Y183" i="41"/>
  <c r="AL188" i="41"/>
  <c r="AN188" i="41" s="1"/>
  <c r="Y191" i="41"/>
  <c r="AD195" i="41"/>
  <c r="AL196" i="41"/>
  <c r="AF197" i="41"/>
  <c r="AH197" i="41"/>
  <c r="AJ197" i="41" s="1"/>
  <c r="Y198" i="41"/>
  <c r="AK203" i="41"/>
  <c r="AL203" i="41" s="1"/>
  <c r="Z203" i="41"/>
  <c r="AG203" i="41" s="1"/>
  <c r="AH204" i="41"/>
  <c r="AJ204" i="41" s="1"/>
  <c r="AF204" i="41"/>
  <c r="AK210" i="41"/>
  <c r="Z210" i="41"/>
  <c r="AG210" i="41" s="1"/>
  <c r="AD210" i="41"/>
  <c r="AD218" i="41"/>
  <c r="AL218" i="41"/>
  <c r="AL228" i="41"/>
  <c r="AK211" i="41"/>
  <c r="AL211" i="41" s="1"/>
  <c r="Z211" i="41"/>
  <c r="AG211" i="41" s="1"/>
  <c r="AD184" i="41"/>
  <c r="AD188" i="41"/>
  <c r="AD192" i="41"/>
  <c r="AD196" i="41"/>
  <c r="AL204" i="41"/>
  <c r="AN204" i="41" s="1"/>
  <c r="AK204" i="41"/>
  <c r="AD209" i="41"/>
  <c r="AK212" i="41"/>
  <c r="AL212" i="41" s="1"/>
  <c r="AN212" i="41" s="1"/>
  <c r="AK214" i="41"/>
  <c r="AL214" i="41" s="1"/>
  <c r="Z214" i="41"/>
  <c r="AG214" i="41" s="1"/>
  <c r="AD223" i="41"/>
  <c r="Z223" i="41"/>
  <c r="AG223" i="41" s="1"/>
  <c r="AK223" i="41"/>
  <c r="AK233" i="41"/>
  <c r="Z233" i="41"/>
  <c r="AG233" i="41" s="1"/>
  <c r="AD233" i="41"/>
  <c r="AH239" i="41"/>
  <c r="AJ239" i="41" s="1"/>
  <c r="AF239" i="41"/>
  <c r="AL202" i="41"/>
  <c r="AN202" i="41" s="1"/>
  <c r="AD205" i="41"/>
  <c r="AK207" i="41"/>
  <c r="Z207" i="41"/>
  <c r="AG207" i="41" s="1"/>
  <c r="AL213" i="41"/>
  <c r="AK216" i="41"/>
  <c r="Z216" i="41"/>
  <c r="AG216" i="41" s="1"/>
  <c r="AD216" i="41"/>
  <c r="AH220" i="41"/>
  <c r="AJ220" i="41" s="1"/>
  <c r="AF220" i="41"/>
  <c r="AD226" i="41"/>
  <c r="AL226" i="41"/>
  <c r="AN226" i="41" s="1"/>
  <c r="AK238" i="41"/>
  <c r="AL238" i="41" s="1"/>
  <c r="Z238" i="41"/>
  <c r="AG238" i="41" s="1"/>
  <c r="Y200" i="41"/>
  <c r="AD201" i="41"/>
  <c r="AL205" i="41"/>
  <c r="AD207" i="41"/>
  <c r="AL210" i="41"/>
  <c r="Z215" i="41"/>
  <c r="AG215" i="41" s="1"/>
  <c r="AK215" i="41"/>
  <c r="AL215" i="41" s="1"/>
  <c r="AN218" i="41"/>
  <c r="AL219" i="41"/>
  <c r="AK224" i="41"/>
  <c r="Z224" i="41"/>
  <c r="AG224" i="41" s="1"/>
  <c r="AD224" i="41"/>
  <c r="AF229" i="41"/>
  <c r="AH229" i="41"/>
  <c r="AJ229" i="41" s="1"/>
  <c r="AD213" i="41"/>
  <c r="Z219" i="41"/>
  <c r="AG219" i="41" s="1"/>
  <c r="Y221" i="41"/>
  <c r="AL222" i="41"/>
  <c r="AN222" i="41" s="1"/>
  <c r="AK228" i="41"/>
  <c r="Z228" i="41"/>
  <c r="AG228" i="41" s="1"/>
  <c r="AD228" i="41"/>
  <c r="AL229" i="41"/>
  <c r="AK230" i="41"/>
  <c r="AL230" i="41" s="1"/>
  <c r="Z230" i="41"/>
  <c r="AG230" i="41" s="1"/>
  <c r="AN230" i="41" s="1"/>
  <c r="AD234" i="41"/>
  <c r="AK236" i="41"/>
  <c r="AL236" i="41" s="1"/>
  <c r="Z236" i="41"/>
  <c r="AG236" i="41" s="1"/>
  <c r="AD236" i="41"/>
  <c r="AL216" i="41"/>
  <c r="Y217" i="41"/>
  <c r="AF219" i="41"/>
  <c r="AK219" i="41"/>
  <c r="AL224" i="41"/>
  <c r="Y225" i="41"/>
  <c r="AD225" i="41" s="1"/>
  <c r="AK232" i="41"/>
  <c r="Z232" i="41"/>
  <c r="AG232" i="41" s="1"/>
  <c r="AD232" i="41"/>
  <c r="AL233" i="41"/>
  <c r="AK234" i="41"/>
  <c r="AL234" i="41" s="1"/>
  <c r="Z234" i="41"/>
  <c r="AG234" i="41" s="1"/>
  <c r="AN234" i="41" s="1"/>
  <c r="AD238" i="41"/>
  <c r="AK220" i="41"/>
  <c r="AL220" i="41" s="1"/>
  <c r="Z220" i="41"/>
  <c r="AG220" i="41" s="1"/>
  <c r="AL223" i="41"/>
  <c r="AK229" i="41"/>
  <c r="Z229" i="41"/>
  <c r="AG229" i="41" s="1"/>
  <c r="AL232" i="41"/>
  <c r="AH235" i="41"/>
  <c r="AJ235" i="41" s="1"/>
  <c r="AF235" i="41"/>
  <c r="AK237" i="41"/>
  <c r="AL237" i="41" s="1"/>
  <c r="Z237" i="41"/>
  <c r="AG237" i="41" s="1"/>
  <c r="AD215" i="41"/>
  <c r="AD227" i="41"/>
  <c r="BA75" i="39"/>
  <c r="BB75" i="39" s="1"/>
  <c r="BE75" i="39"/>
  <c r="BG75" i="39" s="1"/>
  <c r="BA83" i="39"/>
  <c r="BB83" i="39" s="1"/>
  <c r="BE83" i="39"/>
  <c r="BH83" i="39" s="1"/>
  <c r="BA67" i="39"/>
  <c r="BB67" i="39" s="1"/>
  <c r="BE67" i="39"/>
  <c r="BG67" i="39" s="1"/>
  <c r="BF55" i="39"/>
  <c r="BG55" i="39"/>
  <c r="BF39" i="39"/>
  <c r="BG39" i="39"/>
  <c r="BF47" i="39"/>
  <c r="BG47" i="39"/>
  <c r="BA63" i="39"/>
  <c r="BB63" i="39" s="1"/>
  <c r="BE63" i="39"/>
  <c r="BF63" i="39" s="1"/>
  <c r="BA79" i="39"/>
  <c r="BB79" i="39" s="1"/>
  <c r="BE79" i="39"/>
  <c r="BF79" i="39" s="1"/>
  <c r="BA214" i="39"/>
  <c r="BB214" i="39" s="1"/>
  <c r="BE214" i="39"/>
  <c r="BH214" i="39" s="1"/>
  <c r="BF64" i="39"/>
  <c r="AZ71" i="39"/>
  <c r="BA71" i="39" s="1"/>
  <c r="BB71" i="39" s="1"/>
  <c r="BA76" i="39"/>
  <c r="BB76" i="39" s="1"/>
  <c r="AY93" i="39"/>
  <c r="AX93" i="39"/>
  <c r="AZ93" i="39"/>
  <c r="AY103" i="39"/>
  <c r="AZ103" i="39"/>
  <c r="BE103" i="39" s="1"/>
  <c r="BF103" i="39" s="1"/>
  <c r="AX119" i="39"/>
  <c r="AY119" i="39"/>
  <c r="AY127" i="39"/>
  <c r="AZ127" i="39"/>
  <c r="AY131" i="39"/>
  <c r="AZ131" i="39"/>
  <c r="AX154" i="39"/>
  <c r="AY154" i="39"/>
  <c r="AZ154" i="39"/>
  <c r="BA154" i="39" s="1"/>
  <c r="BB154" i="39" s="1"/>
  <c r="AX158" i="39"/>
  <c r="AZ158" i="39"/>
  <c r="BA158" i="39" s="1"/>
  <c r="BB158" i="39" s="1"/>
  <c r="AZ167" i="39"/>
  <c r="AX167" i="39"/>
  <c r="AY167" i="39"/>
  <c r="BE174" i="39"/>
  <c r="BF174" i="39" s="1"/>
  <c r="AX177" i="39"/>
  <c r="AY177" i="39"/>
  <c r="AZ177" i="39"/>
  <c r="AX181" i="39"/>
  <c r="AZ181" i="39"/>
  <c r="BA181" i="39" s="1"/>
  <c r="BB181" i="39" s="1"/>
  <c r="AY222" i="39"/>
  <c r="AZ222" i="39"/>
  <c r="BA222" i="39" s="1"/>
  <c r="BB222" i="39" s="1"/>
  <c r="AZ243" i="39"/>
  <c r="BE243" i="39" s="1"/>
  <c r="AX243" i="39"/>
  <c r="AY243" i="39"/>
  <c r="Q247" i="39"/>
  <c r="Q251" i="39" s="1"/>
  <c r="AX43" i="39"/>
  <c r="AY46" i="39"/>
  <c r="AY50" i="39"/>
  <c r="AY109" i="39"/>
  <c r="AX109" i="39"/>
  <c r="AZ109" i="39"/>
  <c r="BA109" i="39" s="1"/>
  <c r="BB109" i="39" s="1"/>
  <c r="BE120" i="39"/>
  <c r="BF120" i="39" s="1"/>
  <c r="BA120" i="39"/>
  <c r="BB120" i="39" s="1"/>
  <c r="BA142" i="39"/>
  <c r="BB142" i="39" s="1"/>
  <c r="BE142" i="39"/>
  <c r="BH142" i="39" s="1"/>
  <c r="AY151" i="39"/>
  <c r="AZ151" i="39"/>
  <c r="BE151" i="39" s="1"/>
  <c r="BG151" i="39" s="1"/>
  <c r="BE166" i="39"/>
  <c r="BG166" i="39" s="1"/>
  <c r="AX186" i="39"/>
  <c r="AY186" i="39"/>
  <c r="AX190" i="39"/>
  <c r="AY190" i="39"/>
  <c r="AX198" i="39"/>
  <c r="AY198" i="39"/>
  <c r="AZ240" i="39"/>
  <c r="BA240" i="39" s="1"/>
  <c r="BB240" i="39" s="1"/>
  <c r="AX240" i="39"/>
  <c r="AX7" i="39"/>
  <c r="AX15" i="39"/>
  <c r="AY19" i="39"/>
  <c r="AZ22" i="39"/>
  <c r="BA22" i="39" s="1"/>
  <c r="BB22" i="39" s="1"/>
  <c r="AX35" i="39"/>
  <c r="AY38" i="39"/>
  <c r="AZ42" i="39"/>
  <c r="AY43" i="39"/>
  <c r="AZ46" i="39"/>
  <c r="AZ50" i="39"/>
  <c r="BA50" i="39" s="1"/>
  <c r="BB50" i="39" s="1"/>
  <c r="AY55" i="39"/>
  <c r="AY59" i="39"/>
  <c r="AY63" i="39"/>
  <c r="BA64" i="39"/>
  <c r="BB64" i="39" s="1"/>
  <c r="AY67" i="39"/>
  <c r="BE70" i="39"/>
  <c r="BF70" i="39" s="1"/>
  <c r="AX71" i="39"/>
  <c r="AZ73" i="39"/>
  <c r="BA73" i="39" s="1"/>
  <c r="BB73" i="39" s="1"/>
  <c r="AX76" i="39"/>
  <c r="BF76" i="39"/>
  <c r="BG84" i="39"/>
  <c r="AY86" i="39"/>
  <c r="AY87" i="39"/>
  <c r="AY94" i="39"/>
  <c r="AX95" i="39"/>
  <c r="AY95" i="39"/>
  <c r="AX101" i="39"/>
  <c r="AZ101" i="39"/>
  <c r="BA106" i="39"/>
  <c r="BB106" i="39" s="1"/>
  <c r="BE106" i="39"/>
  <c r="BG106" i="39" s="1"/>
  <c r="AY111" i="39"/>
  <c r="AZ111" i="39"/>
  <c r="AX115" i="39"/>
  <c r="AY115" i="39"/>
  <c r="AX147" i="39"/>
  <c r="AY147" i="39"/>
  <c r="AX151" i="39"/>
  <c r="BE161" i="39"/>
  <c r="BF161" i="39" s="1"/>
  <c r="AX162" i="39"/>
  <c r="AY162" i="39"/>
  <c r="BE170" i="39"/>
  <c r="BF170" i="39" s="1"/>
  <c r="AZ186" i="39"/>
  <c r="BE186" i="39" s="1"/>
  <c r="BH186" i="39" s="1"/>
  <c r="AX188" i="39"/>
  <c r="AZ188" i="39"/>
  <c r="AZ190" i="39"/>
  <c r="BE190" i="39" s="1"/>
  <c r="BG190" i="39" s="1"/>
  <c r="AX192" i="39"/>
  <c r="AZ192" i="39"/>
  <c r="AX196" i="39"/>
  <c r="AZ196" i="39"/>
  <c r="AZ198" i="39"/>
  <c r="BE198" i="39" s="1"/>
  <c r="BG198" i="39" s="1"/>
  <c r="AX200" i="39"/>
  <c r="AZ200" i="39"/>
  <c r="AX204" i="39"/>
  <c r="AZ204" i="39"/>
  <c r="AX208" i="39"/>
  <c r="AZ208" i="39"/>
  <c r="AX212" i="39"/>
  <c r="AZ212" i="39"/>
  <c r="BE215" i="39"/>
  <c r="BF215" i="39" s="1"/>
  <c r="BA215" i="39"/>
  <c r="BB215" i="39" s="1"/>
  <c r="AZ227" i="39"/>
  <c r="BE227" i="39" s="1"/>
  <c r="AX227" i="39"/>
  <c r="AY227" i="39"/>
  <c r="AZ232" i="39"/>
  <c r="BE232" i="39" s="1"/>
  <c r="AX232" i="39"/>
  <c r="AY238" i="39"/>
  <c r="AZ238" i="39"/>
  <c r="BA238" i="39" s="1"/>
  <c r="BB238" i="39" s="1"/>
  <c r="K247" i="39"/>
  <c r="K251" i="39" s="1"/>
  <c r="W247" i="39"/>
  <c r="AX19" i="39"/>
  <c r="AY22" i="39"/>
  <c r="AY42" i="39"/>
  <c r="AX99" i="39"/>
  <c r="AY99" i="39"/>
  <c r="BA119" i="39"/>
  <c r="BB119" i="39" s="1"/>
  <c r="BE119" i="39"/>
  <c r="BF119" i="39" s="1"/>
  <c r="AY178" i="39"/>
  <c r="AZ178" i="39"/>
  <c r="BA178" i="39" s="1"/>
  <c r="BB178" i="39" s="1"/>
  <c r="AX194" i="39"/>
  <c r="AY194" i="39"/>
  <c r="AX202" i="39"/>
  <c r="AY202" i="39"/>
  <c r="AX206" i="39"/>
  <c r="AY206" i="39"/>
  <c r="AX210" i="39"/>
  <c r="AY210" i="39"/>
  <c r="AX214" i="39"/>
  <c r="AY214" i="39"/>
  <c r="AZ235" i="39"/>
  <c r="BA235" i="39" s="1"/>
  <c r="BB235" i="39" s="1"/>
  <c r="AX235" i="39"/>
  <c r="AY235" i="39"/>
  <c r="AX4" i="39"/>
  <c r="AY10" i="39"/>
  <c r="AY14" i="39"/>
  <c r="AY18" i="39"/>
  <c r="AZ38" i="39"/>
  <c r="BA38" i="39" s="1"/>
  <c r="BB38" i="39" s="1"/>
  <c r="AY54" i="39"/>
  <c r="AY58" i="39"/>
  <c r="AY62" i="39"/>
  <c r="BG68" i="39"/>
  <c r="AY76" i="39"/>
  <c r="BG76" i="39"/>
  <c r="BF80" i="39"/>
  <c r="AZ86" i="39"/>
  <c r="AY90" i="39"/>
  <c r="AX91" i="39"/>
  <c r="AY91" i="39"/>
  <c r="AZ95" i="39"/>
  <c r="BE95" i="39" s="1"/>
  <c r="BG95" i="39" s="1"/>
  <c r="AY97" i="39"/>
  <c r="AX97" i="39"/>
  <c r="AZ97" i="39"/>
  <c r="BA115" i="39"/>
  <c r="BB115" i="39" s="1"/>
  <c r="BE115" i="39"/>
  <c r="BF115" i="39" s="1"/>
  <c r="AZ116" i="39"/>
  <c r="AY116" i="39"/>
  <c r="AY125" i="39"/>
  <c r="AX125" i="39"/>
  <c r="AZ125" i="39"/>
  <c r="BA125" i="39" s="1"/>
  <c r="BB125" i="39" s="1"/>
  <c r="AX134" i="39"/>
  <c r="AY134" i="39"/>
  <c r="AZ134" i="39"/>
  <c r="BA134" i="39" s="1"/>
  <c r="BB134" i="39" s="1"/>
  <c r="BG135" i="39"/>
  <c r="AX138" i="39"/>
  <c r="AZ138" i="39"/>
  <c r="BA138" i="39" s="1"/>
  <c r="BB138" i="39" s="1"/>
  <c r="AZ147" i="39"/>
  <c r="BE147" i="39" s="1"/>
  <c r="BG147" i="39" s="1"/>
  <c r="AX149" i="39"/>
  <c r="AZ149" i="39"/>
  <c r="BA149" i="39" s="1"/>
  <c r="BB149" i="39" s="1"/>
  <c r="AZ162" i="39"/>
  <c r="BA162" i="39" s="1"/>
  <c r="BB162" i="39" s="1"/>
  <c r="AY164" i="39"/>
  <c r="AZ164" i="39"/>
  <c r="BA164" i="39" s="1"/>
  <c r="BB164" i="39" s="1"/>
  <c r="AZ219" i="39"/>
  <c r="BA219" i="39" s="1"/>
  <c r="BB219" i="39" s="1"/>
  <c r="AX219" i="39"/>
  <c r="AY219" i="39"/>
  <c r="AZ224" i="39"/>
  <c r="BA224" i="39" s="1"/>
  <c r="BB224" i="39" s="1"/>
  <c r="AX224" i="39"/>
  <c r="AY230" i="39"/>
  <c r="AZ230" i="39"/>
  <c r="BA230" i="39" s="1"/>
  <c r="BB230" i="39" s="1"/>
  <c r="BF171" i="39"/>
  <c r="BG175" i="39"/>
  <c r="BE37" i="39"/>
  <c r="BA37" i="39"/>
  <c r="BB37" i="39" s="1"/>
  <c r="BG9" i="39"/>
  <c r="BH9" i="39"/>
  <c r="BF9" i="39"/>
  <c r="BG25" i="39"/>
  <c r="BH25" i="39"/>
  <c r="BF25" i="39"/>
  <c r="BE53" i="39"/>
  <c r="BA53" i="39"/>
  <c r="BB53" i="39" s="1"/>
  <c r="BE21" i="39"/>
  <c r="BA21" i="39"/>
  <c r="BB21" i="39" s="1"/>
  <c r="BG41" i="39"/>
  <c r="BH41" i="39"/>
  <c r="BF41" i="39"/>
  <c r="BA45" i="39"/>
  <c r="BB45" i="39" s="1"/>
  <c r="BE45" i="39"/>
  <c r="AX13" i="39"/>
  <c r="AY13" i="39"/>
  <c r="AY40" i="39"/>
  <c r="AZ40" i="39"/>
  <c r="BA98" i="39"/>
  <c r="BB98" i="39" s="1"/>
  <c r="BE98" i="39"/>
  <c r="J247" i="39"/>
  <c r="K249" i="39" s="1"/>
  <c r="P247" i="39"/>
  <c r="Q249" i="39" s="1"/>
  <c r="Q253" i="39" s="1"/>
  <c r="Q254" i="39" s="1"/>
  <c r="V247" i="39"/>
  <c r="W249" i="39" s="1"/>
  <c r="AB247" i="39"/>
  <c r="BA9" i="39"/>
  <c r="BB9" i="39" s="1"/>
  <c r="AY12" i="39"/>
  <c r="AZ12" i="39"/>
  <c r="AX17" i="39"/>
  <c r="AY17" i="39"/>
  <c r="BE17" i="39"/>
  <c r="BA25" i="39"/>
  <c r="BB25" i="39" s="1"/>
  <c r="BG27" i="39"/>
  <c r="AY28" i="39"/>
  <c r="AZ28" i="39"/>
  <c r="AX33" i="39"/>
  <c r="AY33" i="39"/>
  <c r="BE33" i="39"/>
  <c r="BE34" i="39"/>
  <c r="BA41" i="39"/>
  <c r="BB41" i="39" s="1"/>
  <c r="BG43" i="39"/>
  <c r="AY44" i="39"/>
  <c r="AZ44" i="39"/>
  <c r="BH47" i="39"/>
  <c r="AX49" i="39"/>
  <c r="AY49" i="39"/>
  <c r="BE49" i="39"/>
  <c r="AY60" i="39"/>
  <c r="AX60" i="39"/>
  <c r="AZ60" i="39"/>
  <c r="AZ72" i="39"/>
  <c r="AY72" i="39"/>
  <c r="AX72" i="39"/>
  <c r="BA94" i="39"/>
  <c r="BB94" i="39" s="1"/>
  <c r="BE94" i="39"/>
  <c r="AY8" i="39"/>
  <c r="AZ8" i="39"/>
  <c r="AY24" i="39"/>
  <c r="AZ24" i="39"/>
  <c r="BH27" i="39"/>
  <c r="AX29" i="39"/>
  <c r="AY29" i="39"/>
  <c r="AY56" i="39"/>
  <c r="AZ56" i="39"/>
  <c r="BA87" i="39"/>
  <c r="BB87" i="39" s="1"/>
  <c r="BE87" i="39"/>
  <c r="M247" i="39"/>
  <c r="N249" i="39" s="1"/>
  <c r="S247" i="39"/>
  <c r="T249" i="39" s="1"/>
  <c r="Y247" i="39"/>
  <c r="Z249" i="39" s="1"/>
  <c r="AW247" i="39"/>
  <c r="AX5" i="39"/>
  <c r="AX8" i="39"/>
  <c r="AX9" i="39"/>
  <c r="AY9" i="39"/>
  <c r="AZ13" i="39"/>
  <c r="BG19" i="39"/>
  <c r="AY20" i="39"/>
  <c r="AZ20" i="39"/>
  <c r="AX24" i="39"/>
  <c r="AX25" i="39"/>
  <c r="AY25" i="39"/>
  <c r="AZ29" i="39"/>
  <c r="AY36" i="39"/>
  <c r="AZ36" i="39"/>
  <c r="BH39" i="39"/>
  <c r="AX40" i="39"/>
  <c r="AX41" i="39"/>
  <c r="AY41" i="39"/>
  <c r="AY52" i="39"/>
  <c r="AZ52" i="39"/>
  <c r="BH55" i="39"/>
  <c r="AX56" i="39"/>
  <c r="BH59" i="39"/>
  <c r="BF59" i="39"/>
  <c r="AZ88" i="39"/>
  <c r="AY88" i="39"/>
  <c r="AX88" i="39"/>
  <c r="AX145" i="39"/>
  <c r="AY145" i="39"/>
  <c r="AZ145" i="39"/>
  <c r="BH43" i="39"/>
  <c r="AX45" i="39"/>
  <c r="AY45" i="39"/>
  <c r="AX66" i="39"/>
  <c r="AZ66" i="39"/>
  <c r="AY66" i="39"/>
  <c r="AY85" i="39"/>
  <c r="AZ85" i="39"/>
  <c r="AX85" i="39"/>
  <c r="N247" i="39"/>
  <c r="T247" i="39"/>
  <c r="Z247" i="39"/>
  <c r="BD247" i="39"/>
  <c r="AZ5" i="39"/>
  <c r="AY16" i="39"/>
  <c r="AZ16" i="39"/>
  <c r="BH19" i="39"/>
  <c r="AX21" i="39"/>
  <c r="AY21" i="39"/>
  <c r="AY32" i="39"/>
  <c r="AZ32" i="39"/>
  <c r="AX37" i="39"/>
  <c r="AY37" i="39"/>
  <c r="AY48" i="39"/>
  <c r="AZ48" i="39"/>
  <c r="AX53" i="39"/>
  <c r="AY53" i="39"/>
  <c r="AY69" i="39"/>
  <c r="AZ69" i="39"/>
  <c r="AX69" i="39"/>
  <c r="AX82" i="39"/>
  <c r="AZ82" i="39"/>
  <c r="AY82" i="39"/>
  <c r="BA90" i="39"/>
  <c r="BB90" i="39" s="1"/>
  <c r="BE90" i="39"/>
  <c r="AZ108" i="39"/>
  <c r="AY108" i="39"/>
  <c r="AX108" i="39"/>
  <c r="AC247" i="39"/>
  <c r="BA19" i="39"/>
  <c r="BB19" i="39" s="1"/>
  <c r="BA23" i="39"/>
  <c r="BB23" i="39" s="1"/>
  <c r="BA27" i="39"/>
  <c r="BB27" i="39" s="1"/>
  <c r="BA39" i="39"/>
  <c r="BB39" i="39" s="1"/>
  <c r="BA43" i="39"/>
  <c r="BB43" i="39" s="1"/>
  <c r="BA47" i="39"/>
  <c r="BB47" i="39" s="1"/>
  <c r="BA55" i="39"/>
  <c r="BB55" i="39" s="1"/>
  <c r="AY57" i="39"/>
  <c r="BA59" i="39"/>
  <c r="BB59" i="39" s="1"/>
  <c r="AY61" i="39"/>
  <c r="AX64" i="39"/>
  <c r="AZ65" i="39"/>
  <c r="AY68" i="39"/>
  <c r="BF68" i="39"/>
  <c r="AY74" i="39"/>
  <c r="AX77" i="39"/>
  <c r="AZ78" i="39"/>
  <c r="AX80" i="39"/>
  <c r="AZ81" i="39"/>
  <c r="AY84" i="39"/>
  <c r="BF84" i="39"/>
  <c r="AY92" i="39"/>
  <c r="AX92" i="39"/>
  <c r="AZ92" i="39"/>
  <c r="AY96" i="39"/>
  <c r="AX96" i="39"/>
  <c r="AZ96" i="39"/>
  <c r="AY100" i="39"/>
  <c r="AX100" i="39"/>
  <c r="AZ100" i="39"/>
  <c r="BA102" i="39"/>
  <c r="BB102" i="39" s="1"/>
  <c r="BE102" i="39"/>
  <c r="AX118" i="39"/>
  <c r="AZ118" i="39"/>
  <c r="AY118" i="39"/>
  <c r="BG137" i="39"/>
  <c r="BH137" i="39"/>
  <c r="BF137" i="39"/>
  <c r="BH91" i="39"/>
  <c r="BF91" i="39"/>
  <c r="BH99" i="39"/>
  <c r="BF99" i="39"/>
  <c r="AY121" i="39"/>
  <c r="AZ121" i="39"/>
  <c r="AX121" i="39"/>
  <c r="BA157" i="39"/>
  <c r="BB157" i="39" s="1"/>
  <c r="AZ179" i="39"/>
  <c r="AY179" i="39"/>
  <c r="AX179" i="39"/>
  <c r="AX65" i="39"/>
  <c r="AX68" i="39"/>
  <c r="AY78" i="39"/>
  <c r="AX81" i="39"/>
  <c r="AX84" i="39"/>
  <c r="AY104" i="39"/>
  <c r="AX104" i="39"/>
  <c r="AZ104" i="39"/>
  <c r="AZ124" i="39"/>
  <c r="AY124" i="39"/>
  <c r="AX124" i="39"/>
  <c r="BA133" i="39"/>
  <c r="BB133" i="39" s="1"/>
  <c r="BE133" i="39"/>
  <c r="AY140" i="39"/>
  <c r="AZ140" i="39"/>
  <c r="AX140" i="39"/>
  <c r="AX90" i="39"/>
  <c r="BA91" i="39"/>
  <c r="BB91" i="39" s="1"/>
  <c r="AX94" i="39"/>
  <c r="AX98" i="39"/>
  <c r="BA99" i="39"/>
  <c r="BB99" i="39" s="1"/>
  <c r="AY101" i="39"/>
  <c r="AX102" i="39"/>
  <c r="AY105" i="39"/>
  <c r="AX106" i="39"/>
  <c r="AY110" i="39"/>
  <c r="AX113" i="39"/>
  <c r="AZ114" i="39"/>
  <c r="AX116" i="39"/>
  <c r="AZ117" i="39"/>
  <c r="AY120" i="39"/>
  <c r="AY126" i="39"/>
  <c r="AX129" i="39"/>
  <c r="AZ130" i="39"/>
  <c r="AX133" i="39"/>
  <c r="AY133" i="39"/>
  <c r="AY144" i="39"/>
  <c r="AZ144" i="39"/>
  <c r="BH155" i="39"/>
  <c r="BF155" i="39"/>
  <c r="BG161" i="39"/>
  <c r="AY176" i="39"/>
  <c r="AZ176" i="39"/>
  <c r="AX176" i="39"/>
  <c r="BG184" i="39"/>
  <c r="BH184" i="39"/>
  <c r="BF184" i="39"/>
  <c r="AY136" i="39"/>
  <c r="AZ136" i="39"/>
  <c r="AX141" i="39"/>
  <c r="AY141" i="39"/>
  <c r="AY148" i="39"/>
  <c r="AX148" i="39"/>
  <c r="AZ148" i="39"/>
  <c r="AY152" i="39"/>
  <c r="AX152" i="39"/>
  <c r="AZ152" i="39"/>
  <c r="AY156" i="39"/>
  <c r="AX156" i="39"/>
  <c r="AZ156" i="39"/>
  <c r="AY160" i="39"/>
  <c r="AZ160" i="39"/>
  <c r="AX160" i="39"/>
  <c r="AX173" i="39"/>
  <c r="AZ173" i="39"/>
  <c r="AY173" i="39"/>
  <c r="AY114" i="39"/>
  <c r="AX117" i="39"/>
  <c r="AX120" i="39"/>
  <c r="AY130" i="39"/>
  <c r="AY132" i="39"/>
  <c r="AZ132" i="39"/>
  <c r="BH135" i="39"/>
  <c r="AX136" i="39"/>
  <c r="AX137" i="39"/>
  <c r="AY137" i="39"/>
  <c r="AZ141" i="39"/>
  <c r="AZ163" i="39"/>
  <c r="AY163" i="39"/>
  <c r="AX163" i="39"/>
  <c r="AY187" i="39"/>
  <c r="AZ187" i="39"/>
  <c r="AX187" i="39"/>
  <c r="AZ225" i="39"/>
  <c r="AY225" i="39"/>
  <c r="AX225" i="39"/>
  <c r="AZ233" i="39"/>
  <c r="AY233" i="39"/>
  <c r="AX233" i="39"/>
  <c r="AZ241" i="39"/>
  <c r="AY241" i="39"/>
  <c r="AX241" i="39"/>
  <c r="BA135" i="39"/>
  <c r="BB135" i="39" s="1"/>
  <c r="BA139" i="39"/>
  <c r="BB139" i="39" s="1"/>
  <c r="AY149" i="39"/>
  <c r="BA151" i="39"/>
  <c r="BB151" i="39" s="1"/>
  <c r="AY153" i="39"/>
  <c r="BA155" i="39"/>
  <c r="BB155" i="39" s="1"/>
  <c r="AY157" i="39"/>
  <c r="AY165" i="39"/>
  <c r="AX168" i="39"/>
  <c r="AZ169" i="39"/>
  <c r="AX171" i="39"/>
  <c r="AZ172" i="39"/>
  <c r="AY175" i="39"/>
  <c r="BF175" i="39"/>
  <c r="AY181" i="39"/>
  <c r="AY191" i="39"/>
  <c r="AX191" i="39"/>
  <c r="AZ191" i="39"/>
  <c r="AY195" i="39"/>
  <c r="AX195" i="39"/>
  <c r="AZ195" i="39"/>
  <c r="AY199" i="39"/>
  <c r="AX199" i="39"/>
  <c r="AZ199" i="39"/>
  <c r="AY203" i="39"/>
  <c r="AX203" i="39"/>
  <c r="AZ203" i="39"/>
  <c r="AY207" i="39"/>
  <c r="AX207" i="39"/>
  <c r="AZ207" i="39"/>
  <c r="AY211" i="39"/>
  <c r="AX211" i="39"/>
  <c r="AZ211" i="39"/>
  <c r="AY216" i="39"/>
  <c r="AZ216" i="39"/>
  <c r="AX216" i="39"/>
  <c r="AY183" i="39"/>
  <c r="AZ183" i="39"/>
  <c r="BH194" i="39"/>
  <c r="BF194" i="39"/>
  <c r="BH202" i="39"/>
  <c r="BF202" i="39"/>
  <c r="BH206" i="39"/>
  <c r="BF206" i="39"/>
  <c r="BH210" i="39"/>
  <c r="BF210" i="39"/>
  <c r="AY169" i="39"/>
  <c r="AX172" i="39"/>
  <c r="AX175" i="39"/>
  <c r="AX183" i="39"/>
  <c r="AX184" i="39"/>
  <c r="AY184" i="39"/>
  <c r="AZ221" i="39"/>
  <c r="AY221" i="39"/>
  <c r="AX221" i="39"/>
  <c r="AZ229" i="39"/>
  <c r="AY229" i="39"/>
  <c r="AX229" i="39"/>
  <c r="AZ237" i="39"/>
  <c r="AY237" i="39"/>
  <c r="AX237" i="39"/>
  <c r="AZ245" i="39"/>
  <c r="AY245" i="39"/>
  <c r="AX245" i="39"/>
  <c r="AY188" i="39"/>
  <c r="AY192" i="39"/>
  <c r="BA194" i="39"/>
  <c r="BB194" i="39" s="1"/>
  <c r="AY196" i="39"/>
  <c r="AY200" i="39"/>
  <c r="BA202" i="39"/>
  <c r="BB202" i="39" s="1"/>
  <c r="AY204" i="39"/>
  <c r="BA206" i="39"/>
  <c r="BB206" i="39" s="1"/>
  <c r="AY208" i="39"/>
  <c r="BA210" i="39"/>
  <c r="BB210" i="39" s="1"/>
  <c r="AY212" i="39"/>
  <c r="AY215" i="39"/>
  <c r="BE226" i="39"/>
  <c r="BE242" i="39"/>
  <c r="BE193" i="39"/>
  <c r="BA220" i="39"/>
  <c r="BB220" i="39" s="1"/>
  <c r="BE220" i="39"/>
  <c r="BA228" i="39"/>
  <c r="BB228" i="39" s="1"/>
  <c r="BE228" i="39"/>
  <c r="BA236" i="39"/>
  <c r="BB236" i="39" s="1"/>
  <c r="BE236" i="39"/>
  <c r="BA244" i="39"/>
  <c r="BB244" i="39" s="1"/>
  <c r="BE244" i="39"/>
  <c r="AX215" i="39"/>
  <c r="BA223" i="39"/>
  <c r="BB223" i="39" s="1"/>
  <c r="BE223" i="39"/>
  <c r="BA231" i="39"/>
  <c r="BB231" i="39" s="1"/>
  <c r="BE231" i="39"/>
  <c r="BA239" i="39"/>
  <c r="BB239" i="39" s="1"/>
  <c r="BE239" i="39"/>
  <c r="BA243" i="39"/>
  <c r="BB243" i="39" s="1"/>
  <c r="AY220" i="39"/>
  <c r="AY224" i="39"/>
  <c r="AY228" i="39"/>
  <c r="AY232" i="39"/>
  <c r="AY236" i="39"/>
  <c r="AY240" i="39"/>
  <c r="AY244" i="39"/>
  <c r="BH109" i="42" l="1"/>
  <c r="BH182" i="39"/>
  <c r="BE14" i="39"/>
  <c r="BF14" i="39" s="1"/>
  <c r="BE162" i="39"/>
  <c r="BH162" i="39" s="1"/>
  <c r="BH161" i="39"/>
  <c r="BH151" i="39"/>
  <c r="BE61" i="39"/>
  <c r="BH61" i="39" s="1"/>
  <c r="BF214" i="39"/>
  <c r="BA126" i="39"/>
  <c r="BB126" i="39" s="1"/>
  <c r="BH115" i="39"/>
  <c r="BH159" i="39"/>
  <c r="BH119" i="39"/>
  <c r="BH67" i="39"/>
  <c r="BG15" i="39"/>
  <c r="BE238" i="39"/>
  <c r="BG238" i="39" s="1"/>
  <c r="BA198" i="39"/>
  <c r="BB198" i="39" s="1"/>
  <c r="BA159" i="39"/>
  <c r="BB159" i="39" s="1"/>
  <c r="BE165" i="39"/>
  <c r="BH165" i="39" s="1"/>
  <c r="BA103" i="39"/>
  <c r="BB103" i="39" s="1"/>
  <c r="BA35" i="39"/>
  <c r="BB35" i="39" s="1"/>
  <c r="BA15" i="39"/>
  <c r="BB15" i="39" s="1"/>
  <c r="BE18" i="39"/>
  <c r="BG18" i="39" s="1"/>
  <c r="BH15" i="39"/>
  <c r="BE129" i="39"/>
  <c r="BF129" i="39" s="1"/>
  <c r="BE240" i="39"/>
  <c r="BG240" i="39" s="1"/>
  <c r="BA232" i="39"/>
  <c r="BB232" i="39" s="1"/>
  <c r="BE197" i="39"/>
  <c r="BG197" i="39" s="1"/>
  <c r="BA143" i="39"/>
  <c r="BB143" i="39" s="1"/>
  <c r="BA123" i="39"/>
  <c r="BB123" i="39" s="1"/>
  <c r="BE110" i="39"/>
  <c r="BH110" i="39" s="1"/>
  <c r="BE105" i="39"/>
  <c r="BG105" i="39" s="1"/>
  <c r="BE57" i="39"/>
  <c r="BG57" i="39" s="1"/>
  <c r="K253" i="39"/>
  <c r="K254" i="39" s="1"/>
  <c r="BE234" i="39"/>
  <c r="BH234" i="39" s="1"/>
  <c r="BE77" i="39"/>
  <c r="BG77" i="39" s="1"/>
  <c r="BG109" i="42"/>
  <c r="W253" i="39"/>
  <c r="W254" i="39" s="1"/>
  <c r="BA95" i="39"/>
  <c r="BB95" i="39" s="1"/>
  <c r="BH103" i="39"/>
  <c r="W251" i="39"/>
  <c r="BG115" i="39"/>
  <c r="BF151" i="39"/>
  <c r="BG119" i="39"/>
  <c r="BG35" i="39"/>
  <c r="BH170" i="39"/>
  <c r="BH35" i="39"/>
  <c r="BH11" i="39"/>
  <c r="BF142" i="39"/>
  <c r="BE178" i="39"/>
  <c r="BG178" i="39" s="1"/>
  <c r="BA168" i="39"/>
  <c r="BB168" i="39" s="1"/>
  <c r="BG143" i="39"/>
  <c r="BF67" i="39"/>
  <c r="BG182" i="39"/>
  <c r="BE113" i="39"/>
  <c r="BG113" i="39" s="1"/>
  <c r="BG214" i="39"/>
  <c r="BH198" i="39"/>
  <c r="BF143" i="39"/>
  <c r="BF106" i="39"/>
  <c r="BH63" i="39"/>
  <c r="BE26" i="39"/>
  <c r="BH26" i="39" s="1"/>
  <c r="BA182" i="39"/>
  <c r="BB182" i="39" s="1"/>
  <c r="BG103" i="39"/>
  <c r="BE222" i="39"/>
  <c r="BH222" i="39" s="1"/>
  <c r="BE218" i="39"/>
  <c r="BH218" i="39" s="1"/>
  <c r="BH174" i="39"/>
  <c r="BE181" i="39"/>
  <c r="BF181" i="39" s="1"/>
  <c r="BG79" i="39"/>
  <c r="BG63" i="39"/>
  <c r="BA11" i="39"/>
  <c r="BB11" i="39" s="1"/>
  <c r="BH7" i="39"/>
  <c r="BG11" i="39"/>
  <c r="BE10" i="39"/>
  <c r="BF10" i="39" s="1"/>
  <c r="BA227" i="39"/>
  <c r="BB227" i="39" s="1"/>
  <c r="BE213" i="39"/>
  <c r="BH213" i="39" s="1"/>
  <c r="BE62" i="39"/>
  <c r="BG62" i="39" s="1"/>
  <c r="BA107" i="39"/>
  <c r="BB107" i="39" s="1"/>
  <c r="BA153" i="39"/>
  <c r="BB153" i="39" s="1"/>
  <c r="BG23" i="39"/>
  <c r="BA147" i="39"/>
  <c r="BB147" i="39" s="1"/>
  <c r="BF147" i="39"/>
  <c r="BE134" i="39"/>
  <c r="BF134" i="39" s="1"/>
  <c r="BE146" i="39"/>
  <c r="BF146" i="39" s="1"/>
  <c r="BE230" i="39"/>
  <c r="BF230" i="39" s="1"/>
  <c r="BH147" i="39"/>
  <c r="BA7" i="39"/>
  <c r="BB7" i="39" s="1"/>
  <c r="BE71" i="39"/>
  <c r="BF71" i="39" s="1"/>
  <c r="BE6" i="39"/>
  <c r="BF6" i="39" s="1"/>
  <c r="BE217" i="39"/>
  <c r="BE219" i="39"/>
  <c r="BG219" i="39" s="1"/>
  <c r="BE209" i="39"/>
  <c r="BF209" i="39" s="1"/>
  <c r="BE189" i="39"/>
  <c r="BG189" i="39" s="1"/>
  <c r="BA186" i="39"/>
  <c r="BB186" i="39" s="1"/>
  <c r="BE180" i="39"/>
  <c r="BH180" i="39" s="1"/>
  <c r="BE185" i="39"/>
  <c r="BF185" i="39" s="1"/>
  <c r="BE58" i="39"/>
  <c r="BF58" i="39" s="1"/>
  <c r="BH23" i="39"/>
  <c r="BF83" i="39"/>
  <c r="BH31" i="39"/>
  <c r="BG31" i="39"/>
  <c r="BE122" i="39"/>
  <c r="BE109" i="39"/>
  <c r="BH109" i="39" s="1"/>
  <c r="BH79" i="39"/>
  <c r="BE201" i="39"/>
  <c r="BF201" i="39" s="1"/>
  <c r="BF198" i="39"/>
  <c r="BE150" i="39"/>
  <c r="BH150" i="39" s="1"/>
  <c r="BG142" i="39"/>
  <c r="BF159" i="39"/>
  <c r="BE149" i="39"/>
  <c r="BF149" i="39" s="1"/>
  <c r="BA31" i="39"/>
  <c r="BB31" i="39" s="1"/>
  <c r="BE22" i="39"/>
  <c r="BH22" i="39" s="1"/>
  <c r="BE30" i="39"/>
  <c r="BG7" i="39"/>
  <c r="BG78" i="42"/>
  <c r="BE73" i="39"/>
  <c r="BH73" i="39" s="1"/>
  <c r="BE164" i="39"/>
  <c r="BF164" i="39" s="1"/>
  <c r="BE125" i="39"/>
  <c r="BH125" i="39" s="1"/>
  <c r="BH106" i="39"/>
  <c r="BH51" i="39"/>
  <c r="BG51" i="39"/>
  <c r="BE74" i="39"/>
  <c r="BG74" i="39" s="1"/>
  <c r="BE235" i="39"/>
  <c r="BG235" i="39" s="1"/>
  <c r="BE224" i="39"/>
  <c r="BF224" i="39" s="1"/>
  <c r="BE205" i="39"/>
  <c r="BG205" i="39" s="1"/>
  <c r="BG170" i="39"/>
  <c r="BE154" i="39"/>
  <c r="BH154" i="39" s="1"/>
  <c r="BA51" i="39"/>
  <c r="BB51" i="39" s="1"/>
  <c r="BE54" i="39"/>
  <c r="BF54" i="39" s="1"/>
  <c r="BE50" i="39"/>
  <c r="BF50" i="39" s="1"/>
  <c r="BE89" i="39"/>
  <c r="BG89" i="39" s="1"/>
  <c r="BF78" i="42"/>
  <c r="BF72" i="42"/>
  <c r="BH95" i="39"/>
  <c r="BG139" i="39"/>
  <c r="BH139" i="39"/>
  <c r="BG70" i="39"/>
  <c r="AO88" i="43"/>
  <c r="AP69" i="43"/>
  <c r="AQ69" i="43" s="1"/>
  <c r="AO68" i="43"/>
  <c r="AO52" i="43"/>
  <c r="AQ86" i="43"/>
  <c r="AQ79" i="43"/>
  <c r="AO111" i="43"/>
  <c r="AN66" i="43"/>
  <c r="AP66" i="43" s="1"/>
  <c r="AN74" i="43"/>
  <c r="AO20" i="43"/>
  <c r="AP84" i="43"/>
  <c r="AQ84" i="43" s="1"/>
  <c r="AQ101" i="43"/>
  <c r="AP59" i="43"/>
  <c r="AP76" i="43"/>
  <c r="AQ76" i="43" s="1"/>
  <c r="AQ19" i="43"/>
  <c r="AP60" i="43"/>
  <c r="AQ60" i="43" s="1"/>
  <c r="AP92" i="43"/>
  <c r="AQ92" i="43" s="1"/>
  <c r="AQ88" i="43"/>
  <c r="AN34" i="43"/>
  <c r="AO34" i="43" s="1"/>
  <c r="AO70" i="43"/>
  <c r="AO53" i="43"/>
  <c r="AQ23" i="43"/>
  <c r="AO41" i="43"/>
  <c r="AP184" i="43"/>
  <c r="AQ184" i="43" s="1"/>
  <c r="AP220" i="43"/>
  <c r="AQ162" i="43"/>
  <c r="AN204" i="43"/>
  <c r="AN215" i="43"/>
  <c r="AQ236" i="43"/>
  <c r="AQ125" i="43"/>
  <c r="AO35" i="43"/>
  <c r="AP35" i="43"/>
  <c r="AQ35" i="43" s="1"/>
  <c r="AO29" i="43"/>
  <c r="AO55" i="43"/>
  <c r="AO77" i="43"/>
  <c r="AO162" i="43"/>
  <c r="AP185" i="43"/>
  <c r="AQ185" i="43" s="1"/>
  <c r="AO185" i="43"/>
  <c r="AO145" i="43"/>
  <c r="AQ6" i="43"/>
  <c r="AQ51" i="43"/>
  <c r="AQ113" i="43"/>
  <c r="AQ164" i="43"/>
  <c r="AQ39" i="43"/>
  <c r="AO127" i="43"/>
  <c r="AO231" i="43"/>
  <c r="AP216" i="43"/>
  <c r="AQ216" i="43" s="1"/>
  <c r="AP118" i="43"/>
  <c r="AQ118" i="43" s="1"/>
  <c r="AO118" i="43"/>
  <c r="AD244" i="43"/>
  <c r="AN219" i="43"/>
  <c r="AP219" i="43" s="1"/>
  <c r="AQ219" i="43" s="1"/>
  <c r="AQ58" i="43"/>
  <c r="AN99" i="43"/>
  <c r="AQ148" i="43"/>
  <c r="AQ87" i="43"/>
  <c r="AN100" i="43"/>
  <c r="AO100" i="43" s="1"/>
  <c r="AQ48" i="43"/>
  <c r="AO133" i="43"/>
  <c r="AP133" i="43"/>
  <c r="AQ133" i="43" s="1"/>
  <c r="AO71" i="43"/>
  <c r="AP71" i="43"/>
  <c r="AQ71" i="43" s="1"/>
  <c r="AP13" i="43"/>
  <c r="AQ13" i="43" s="1"/>
  <c r="AO13" i="43"/>
  <c r="AP14" i="43"/>
  <c r="AQ14" i="43" s="1"/>
  <c r="AO14" i="43"/>
  <c r="AP137" i="43"/>
  <c r="AQ137" i="43" s="1"/>
  <c r="AO137" i="43"/>
  <c r="AN82" i="43"/>
  <c r="AP139" i="43"/>
  <c r="AQ139" i="43" s="1"/>
  <c r="AO139" i="43"/>
  <c r="AO108" i="43"/>
  <c r="AP108" i="43"/>
  <c r="AQ108" i="43" s="1"/>
  <c r="AO167" i="43"/>
  <c r="AP167" i="43"/>
  <c r="AQ167" i="43" s="1"/>
  <c r="AP194" i="43"/>
  <c r="AQ194" i="43" s="1"/>
  <c r="AO194" i="43"/>
  <c r="AP239" i="43"/>
  <c r="AQ239" i="43" s="1"/>
  <c r="AO239" i="43"/>
  <c r="AP229" i="43"/>
  <c r="AQ229" i="43" s="1"/>
  <c r="AO229" i="43"/>
  <c r="AP213" i="43"/>
  <c r="AQ213" i="43" s="1"/>
  <c r="AO213" i="43"/>
  <c r="AF74" i="43"/>
  <c r="AH74" i="43"/>
  <c r="AJ74" i="43" s="1"/>
  <c r="AQ145" i="43"/>
  <c r="AO28" i="43"/>
  <c r="AP28" i="43"/>
  <c r="AQ28" i="43" s="1"/>
  <c r="AN18" i="43"/>
  <c r="AQ102" i="43"/>
  <c r="AN50" i="43"/>
  <c r="AH99" i="43"/>
  <c r="AJ99" i="43" s="1"/>
  <c r="AF99" i="43"/>
  <c r="AP142" i="43"/>
  <c r="AQ142" i="43" s="1"/>
  <c r="AO142" i="43"/>
  <c r="AQ154" i="43"/>
  <c r="AP123" i="43"/>
  <c r="AQ123" i="43" s="1"/>
  <c r="AO123" i="43"/>
  <c r="AF183" i="43"/>
  <c r="AH183" i="43"/>
  <c r="AJ183" i="43" s="1"/>
  <c r="AP233" i="43"/>
  <c r="AQ233" i="43" s="1"/>
  <c r="AO233" i="43"/>
  <c r="AP234" i="43"/>
  <c r="AQ234" i="43" s="1"/>
  <c r="AO234" i="43"/>
  <c r="AP156" i="43"/>
  <c r="AQ156" i="43" s="1"/>
  <c r="AO156" i="43"/>
  <c r="AN124" i="43"/>
  <c r="AP174" i="43"/>
  <c r="AQ174" i="43" s="1"/>
  <c r="AO174" i="43"/>
  <c r="AO210" i="43"/>
  <c r="AP210" i="43"/>
  <c r="AQ210" i="43" s="1"/>
  <c r="AN223" i="43"/>
  <c r="AN38" i="43"/>
  <c r="AQ53" i="43"/>
  <c r="AP9" i="43"/>
  <c r="AQ9" i="43" s="1"/>
  <c r="AO9" i="43"/>
  <c r="AQ190" i="43"/>
  <c r="AQ131" i="43"/>
  <c r="AO128" i="43"/>
  <c r="AP128" i="43"/>
  <c r="AQ128" i="43" s="1"/>
  <c r="AQ187" i="43"/>
  <c r="AN132" i="43"/>
  <c r="AQ42" i="43"/>
  <c r="AQ46" i="43"/>
  <c r="AQ44" i="43"/>
  <c r="AQ122" i="43"/>
  <c r="AQ157" i="43"/>
  <c r="AQ67" i="43"/>
  <c r="AQ30" i="43"/>
  <c r="AQ47" i="43"/>
  <c r="AQ151" i="43"/>
  <c r="AQ220" i="43"/>
  <c r="AP24" i="43"/>
  <c r="AQ24" i="43" s="1"/>
  <c r="AO24" i="43"/>
  <c r="AP98" i="43"/>
  <c r="AQ98" i="43" s="1"/>
  <c r="AO98" i="43"/>
  <c r="AP78" i="43"/>
  <c r="AQ78" i="43" s="1"/>
  <c r="AO78" i="43"/>
  <c r="AP109" i="43"/>
  <c r="AQ109" i="43" s="1"/>
  <c r="AO109" i="43"/>
  <c r="AP166" i="43"/>
  <c r="AQ166" i="43" s="1"/>
  <c r="AO166" i="43"/>
  <c r="AP146" i="43"/>
  <c r="AQ146" i="43" s="1"/>
  <c r="AO146" i="43"/>
  <c r="AP170" i="43"/>
  <c r="AQ170" i="43" s="1"/>
  <c r="AO170" i="43"/>
  <c r="AO181" i="43"/>
  <c r="AP181" i="43"/>
  <c r="AQ181" i="43" s="1"/>
  <c r="AO159" i="43"/>
  <c r="AP159" i="43"/>
  <c r="AQ159" i="43" s="1"/>
  <c r="AP188" i="43"/>
  <c r="AQ188" i="43" s="1"/>
  <c r="AO188" i="43"/>
  <c r="AO204" i="43"/>
  <c r="AP204" i="43"/>
  <c r="AP225" i="43"/>
  <c r="AQ225" i="43" s="1"/>
  <c r="AO225" i="43"/>
  <c r="AO215" i="43"/>
  <c r="AP215" i="43"/>
  <c r="AQ215" i="43" s="1"/>
  <c r="AP74" i="43"/>
  <c r="AO74" i="43"/>
  <c r="AP168" i="43"/>
  <c r="AQ168" i="43" s="1"/>
  <c r="AO168" i="43"/>
  <c r="AP45" i="43"/>
  <c r="AQ45" i="43" s="1"/>
  <c r="AO45" i="43"/>
  <c r="AP57" i="43"/>
  <c r="AQ57" i="43" s="1"/>
  <c r="AO57" i="43"/>
  <c r="AF34" i="43"/>
  <c r="AH34" i="43"/>
  <c r="AJ34" i="43" s="1"/>
  <c r="AF90" i="43"/>
  <c r="AH90" i="43"/>
  <c r="AJ90" i="43" s="1"/>
  <c r="AP99" i="43"/>
  <c r="AO99" i="43"/>
  <c r="AO165" i="43"/>
  <c r="AP165" i="43"/>
  <c r="AQ165" i="43" s="1"/>
  <c r="AO144" i="43"/>
  <c r="AP144" i="43"/>
  <c r="AQ144" i="43" s="1"/>
  <c r="AP211" i="43"/>
  <c r="AQ211" i="43" s="1"/>
  <c r="AO211" i="43"/>
  <c r="AQ83" i="43"/>
  <c r="AP152" i="43"/>
  <c r="AQ152" i="43" s="1"/>
  <c r="AO152" i="43"/>
  <c r="AO8" i="43"/>
  <c r="AP8" i="43"/>
  <c r="AQ8" i="43" s="1"/>
  <c r="AP21" i="43"/>
  <c r="AQ21" i="43" s="1"/>
  <c r="AO21" i="43"/>
  <c r="AQ55" i="43"/>
  <c r="AP27" i="43"/>
  <c r="AQ27" i="43" s="1"/>
  <c r="AO27" i="43"/>
  <c r="AP61" i="43"/>
  <c r="AQ61" i="43" s="1"/>
  <c r="AO61" i="43"/>
  <c r="AP182" i="43"/>
  <c r="AQ182" i="43" s="1"/>
  <c r="AO182" i="43"/>
  <c r="AF140" i="43"/>
  <c r="AH140" i="43"/>
  <c r="AJ140" i="43" s="1"/>
  <c r="AO212" i="43"/>
  <c r="AP212" i="43"/>
  <c r="AQ212" i="43" s="1"/>
  <c r="AP17" i="43"/>
  <c r="AQ17" i="43" s="1"/>
  <c r="AO17" i="43"/>
  <c r="AQ75" i="43"/>
  <c r="AP5" i="43"/>
  <c r="AQ5" i="43" s="1"/>
  <c r="AO5" i="43"/>
  <c r="AO116" i="43"/>
  <c r="AP116" i="43"/>
  <c r="AQ116" i="43" s="1"/>
  <c r="AQ178" i="43"/>
  <c r="AQ238" i="43"/>
  <c r="AF10" i="43"/>
  <c r="AH10" i="43"/>
  <c r="AJ10" i="43" s="1"/>
  <c r="AP56" i="43"/>
  <c r="AQ56" i="43" s="1"/>
  <c r="AO56" i="43"/>
  <c r="AP25" i="43"/>
  <c r="AQ25" i="43" s="1"/>
  <c r="AO25" i="43"/>
  <c r="AO106" i="43"/>
  <c r="AP106" i="43"/>
  <c r="AQ106" i="43" s="1"/>
  <c r="AP95" i="43"/>
  <c r="AQ95" i="43" s="1"/>
  <c r="AO95" i="43"/>
  <c r="AP121" i="43"/>
  <c r="AQ121" i="43" s="1"/>
  <c r="AO121" i="43"/>
  <c r="AP186" i="43"/>
  <c r="AQ186" i="43" s="1"/>
  <c r="AO186" i="43"/>
  <c r="AO136" i="43"/>
  <c r="AP136" i="43"/>
  <c r="AQ136" i="43" s="1"/>
  <c r="AF204" i="43"/>
  <c r="AH204" i="43"/>
  <c r="AJ204" i="43" s="1"/>
  <c r="AP235" i="43"/>
  <c r="AQ235" i="43" s="1"/>
  <c r="AO235" i="43"/>
  <c r="AQ41" i="43"/>
  <c r="AP65" i="43"/>
  <c r="AQ65" i="43" s="1"/>
  <c r="AO65" i="43"/>
  <c r="AO141" i="43"/>
  <c r="AP141" i="43"/>
  <c r="AQ141" i="43" s="1"/>
  <c r="AP81" i="43"/>
  <c r="AQ81" i="43" s="1"/>
  <c r="AO81" i="43"/>
  <c r="AP73" i="43"/>
  <c r="AQ73" i="43" s="1"/>
  <c r="AO73" i="43"/>
  <c r="AP80" i="43"/>
  <c r="AQ80" i="43" s="1"/>
  <c r="AO80" i="43"/>
  <c r="AN90" i="43"/>
  <c r="AP160" i="43"/>
  <c r="AQ160" i="43" s="1"/>
  <c r="AO160" i="43"/>
  <c r="AO175" i="43"/>
  <c r="AP175" i="43"/>
  <c r="AQ175" i="43" s="1"/>
  <c r="AP196" i="43"/>
  <c r="AQ196" i="43" s="1"/>
  <c r="AO196" i="43"/>
  <c r="AP221" i="43"/>
  <c r="AQ221" i="43" s="1"/>
  <c r="AO221" i="43"/>
  <c r="AN183" i="43"/>
  <c r="AP237" i="43"/>
  <c r="AQ237" i="43" s="1"/>
  <c r="AO237" i="43"/>
  <c r="AP222" i="43"/>
  <c r="AQ222" i="43" s="1"/>
  <c r="AO222" i="43"/>
  <c r="AF66" i="43"/>
  <c r="AH66" i="43"/>
  <c r="AJ66" i="43" s="1"/>
  <c r="AQ201" i="43"/>
  <c r="AN227" i="43"/>
  <c r="AQ15" i="43"/>
  <c r="AO40" i="43"/>
  <c r="AP40" i="43"/>
  <c r="AQ40" i="43" s="1"/>
  <c r="AP129" i="43"/>
  <c r="AQ129" i="43" s="1"/>
  <c r="AO129" i="43"/>
  <c r="AP85" i="43"/>
  <c r="AQ85" i="43" s="1"/>
  <c r="AO85" i="43"/>
  <c r="AP134" i="43"/>
  <c r="AQ134" i="43" s="1"/>
  <c r="AO134" i="43"/>
  <c r="AF132" i="43"/>
  <c r="AH132" i="43"/>
  <c r="AJ132" i="43" s="1"/>
  <c r="AP199" i="43"/>
  <c r="AQ199" i="43" s="1"/>
  <c r="AO199" i="43"/>
  <c r="AP217" i="43"/>
  <c r="AQ217" i="43" s="1"/>
  <c r="AO217" i="43"/>
  <c r="AQ231" i="43"/>
  <c r="AO16" i="43"/>
  <c r="AP16" i="43"/>
  <c r="AQ16" i="43" s="1"/>
  <c r="Z244" i="43"/>
  <c r="AQ103" i="43"/>
  <c r="AP126" i="43"/>
  <c r="AQ126" i="43" s="1"/>
  <c r="AO126" i="43"/>
  <c r="AP209" i="43"/>
  <c r="AQ209" i="43" s="1"/>
  <c r="AO209" i="43"/>
  <c r="AQ26" i="43"/>
  <c r="AQ91" i="43"/>
  <c r="AQ96" i="43"/>
  <c r="AQ130" i="43"/>
  <c r="AQ54" i="43"/>
  <c r="AQ59" i="43"/>
  <c r="AQ31" i="43"/>
  <c r="AQ114" i="43"/>
  <c r="AQ97" i="43"/>
  <c r="AQ173" i="43"/>
  <c r="AO7" i="43"/>
  <c r="AP7" i="43"/>
  <c r="AQ7" i="43" s="1"/>
  <c r="AP10" i="43"/>
  <c r="AO10" i="43"/>
  <c r="AO63" i="43"/>
  <c r="AP63" i="43"/>
  <c r="AQ63" i="43" s="1"/>
  <c r="AP49" i="43"/>
  <c r="AQ49" i="43" s="1"/>
  <c r="AO49" i="43"/>
  <c r="AP72" i="43"/>
  <c r="AQ72" i="43" s="1"/>
  <c r="AO72" i="43"/>
  <c r="AF82" i="43"/>
  <c r="AH82" i="43"/>
  <c r="AJ82" i="43" s="1"/>
  <c r="AP135" i="43"/>
  <c r="AQ135" i="43" s="1"/>
  <c r="AO135" i="43"/>
  <c r="AO200" i="43"/>
  <c r="AP200" i="43"/>
  <c r="AQ200" i="43" s="1"/>
  <c r="AF227" i="43"/>
  <c r="AH227" i="43"/>
  <c r="AJ227" i="43" s="1"/>
  <c r="AO219" i="43"/>
  <c r="AF18" i="43"/>
  <c r="AH18" i="43"/>
  <c r="AJ18" i="43" s="1"/>
  <c r="AP172" i="43"/>
  <c r="AQ172" i="43" s="1"/>
  <c r="AO172" i="43"/>
  <c r="AP22" i="43"/>
  <c r="AQ22" i="43" s="1"/>
  <c r="AO22" i="43"/>
  <c r="AP89" i="43"/>
  <c r="AQ89" i="43" s="1"/>
  <c r="AO89" i="43"/>
  <c r="AP176" i="43"/>
  <c r="AQ176" i="43" s="1"/>
  <c r="AO176" i="43"/>
  <c r="AP115" i="43"/>
  <c r="AQ115" i="43" s="1"/>
  <c r="AO115" i="43"/>
  <c r="AO195" i="43"/>
  <c r="AP195" i="43"/>
  <c r="AQ195" i="43" s="1"/>
  <c r="AP207" i="43"/>
  <c r="AQ207" i="43" s="1"/>
  <c r="AO207" i="43"/>
  <c r="AO202" i="43"/>
  <c r="AP202" i="43"/>
  <c r="AQ202" i="43" s="1"/>
  <c r="AP192" i="43"/>
  <c r="AQ192" i="43" s="1"/>
  <c r="AO192" i="43"/>
  <c r="AP206" i="43"/>
  <c r="AQ206" i="43" s="1"/>
  <c r="AO206" i="43"/>
  <c r="AP218" i="43"/>
  <c r="AQ218" i="43" s="1"/>
  <c r="AO218" i="43"/>
  <c r="AF223" i="43"/>
  <c r="AH223" i="43"/>
  <c r="AJ223" i="43" s="1"/>
  <c r="AQ138" i="43"/>
  <c r="AP143" i="43"/>
  <c r="AQ143" i="43" s="1"/>
  <c r="AO143" i="43"/>
  <c r="AO66" i="43"/>
  <c r="AQ147" i="43"/>
  <c r="AF100" i="43"/>
  <c r="AH100" i="43"/>
  <c r="AJ100" i="43" s="1"/>
  <c r="AF124" i="43"/>
  <c r="AH124" i="43"/>
  <c r="AJ124" i="43" s="1"/>
  <c r="AO208" i="43"/>
  <c r="AP208" i="43"/>
  <c r="AQ208" i="43" s="1"/>
  <c r="AQ37" i="43"/>
  <c r="AF38" i="43"/>
  <c r="AH38" i="43"/>
  <c r="AJ38" i="43" s="1"/>
  <c r="AO43" i="43"/>
  <c r="AP43" i="43"/>
  <c r="AQ43" i="43" s="1"/>
  <c r="AQ64" i="43"/>
  <c r="AQ105" i="43"/>
  <c r="AP93" i="43"/>
  <c r="AQ93" i="43" s="1"/>
  <c r="AO93" i="43"/>
  <c r="AQ111" i="43"/>
  <c r="AQ203" i="43"/>
  <c r="AO140" i="43"/>
  <c r="AP140" i="43"/>
  <c r="AQ140" i="43" s="1"/>
  <c r="AP158" i="43"/>
  <c r="AQ158" i="43" s="1"/>
  <c r="AO158" i="43"/>
  <c r="AQ205" i="43"/>
  <c r="AQ191" i="43"/>
  <c r="AQ117" i="43"/>
  <c r="AP150" i="43"/>
  <c r="AQ150" i="43" s="1"/>
  <c r="AO150" i="43"/>
  <c r="AP230" i="43"/>
  <c r="AQ230" i="43" s="1"/>
  <c r="AO230" i="43"/>
  <c r="AQ52" i="43"/>
  <c r="AQ36" i="43"/>
  <c r="BF156" i="42"/>
  <c r="BH156" i="42"/>
  <c r="BG154" i="42"/>
  <c r="BF143" i="42"/>
  <c r="BH15" i="42"/>
  <c r="BH13" i="42"/>
  <c r="BH72" i="42"/>
  <c r="BH31" i="42"/>
  <c r="BG13" i="42"/>
  <c r="BG31" i="42"/>
  <c r="BF180" i="42"/>
  <c r="BG143" i="42"/>
  <c r="BH193" i="42"/>
  <c r="BH7" i="42"/>
  <c r="BG7" i="42"/>
  <c r="BF178" i="42"/>
  <c r="BG178" i="42"/>
  <c r="BH178" i="42"/>
  <c r="BG205" i="42"/>
  <c r="BH205" i="42"/>
  <c r="BF205" i="42"/>
  <c r="BF189" i="42"/>
  <c r="BH189" i="42"/>
  <c r="BG189" i="42"/>
  <c r="BG215" i="42"/>
  <c r="BH215" i="42"/>
  <c r="BF215" i="42"/>
  <c r="BG219" i="42"/>
  <c r="BH219" i="42"/>
  <c r="BF219" i="42"/>
  <c r="BF148" i="42"/>
  <c r="BH148" i="42"/>
  <c r="BG148" i="42"/>
  <c r="BF158" i="42"/>
  <c r="BG158" i="42"/>
  <c r="BH158" i="42"/>
  <c r="BF188" i="42"/>
  <c r="BH188" i="42"/>
  <c r="BG188" i="42"/>
  <c r="BF195" i="42"/>
  <c r="BG195" i="42"/>
  <c r="BH195" i="42"/>
  <c r="BG226" i="42"/>
  <c r="BH226" i="42"/>
  <c r="BF226" i="42"/>
  <c r="BF191" i="42"/>
  <c r="BG191" i="42"/>
  <c r="BH191" i="42"/>
  <c r="BF223" i="42"/>
  <c r="BG223" i="42"/>
  <c r="BH223" i="42"/>
  <c r="BG147" i="42"/>
  <c r="BH147" i="42"/>
  <c r="BF147" i="42"/>
  <c r="BF162" i="42"/>
  <c r="BG162" i="42"/>
  <c r="BH162" i="42"/>
  <c r="BF174" i="42"/>
  <c r="BG174" i="42"/>
  <c r="BH174" i="42"/>
  <c r="BF210" i="42"/>
  <c r="BG210" i="42"/>
  <c r="BH210" i="42"/>
  <c r="BH232" i="42"/>
  <c r="BG232" i="42"/>
  <c r="BF232" i="42"/>
  <c r="BH171" i="42"/>
  <c r="BG171" i="42"/>
  <c r="BF171" i="42"/>
  <c r="BH126" i="42"/>
  <c r="BG126" i="42"/>
  <c r="BF126" i="42"/>
  <c r="BH244" i="42"/>
  <c r="BF244" i="42"/>
  <c r="BG244" i="42"/>
  <c r="BH159" i="42"/>
  <c r="BG159" i="42"/>
  <c r="BF159" i="42"/>
  <c r="BH138" i="42"/>
  <c r="BG138" i="42"/>
  <c r="BF138" i="42"/>
  <c r="BG104" i="42"/>
  <c r="BF15" i="42"/>
  <c r="BF92" i="42"/>
  <c r="BH167" i="42"/>
  <c r="BG167" i="42"/>
  <c r="BF167" i="42"/>
  <c r="BF173" i="42"/>
  <c r="BG173" i="42"/>
  <c r="BH173" i="42"/>
  <c r="BF157" i="42"/>
  <c r="BG157" i="42"/>
  <c r="BH157" i="42"/>
  <c r="BH146" i="42"/>
  <c r="BG146" i="42"/>
  <c r="BF146" i="42"/>
  <c r="BH200" i="42"/>
  <c r="BG200" i="42"/>
  <c r="BF200" i="42"/>
  <c r="BH212" i="42"/>
  <c r="BG212" i="42"/>
  <c r="BF212" i="42"/>
  <c r="BH236" i="42"/>
  <c r="BF236" i="42"/>
  <c r="BG236" i="42"/>
  <c r="BG216" i="42"/>
  <c r="BH216" i="42"/>
  <c r="BF216" i="42"/>
  <c r="BG155" i="42"/>
  <c r="BF155" i="42"/>
  <c r="BH155" i="42"/>
  <c r="BF242" i="42"/>
  <c r="BH242" i="42"/>
  <c r="BG242" i="42"/>
  <c r="BH142" i="42"/>
  <c r="BG142" i="42"/>
  <c r="BF142" i="42"/>
  <c r="BH204" i="42"/>
  <c r="BG204" i="42"/>
  <c r="BF204" i="42"/>
  <c r="BF161" i="42"/>
  <c r="BG161" i="42"/>
  <c r="BH161" i="42"/>
  <c r="BG222" i="42"/>
  <c r="BF222" i="42"/>
  <c r="BH222" i="42"/>
  <c r="BG218" i="42"/>
  <c r="BF218" i="42"/>
  <c r="BH218" i="42"/>
  <c r="BH225" i="42"/>
  <c r="BF225" i="42"/>
  <c r="BG225" i="42"/>
  <c r="BF230" i="42"/>
  <c r="BG230" i="42"/>
  <c r="BH230" i="42"/>
  <c r="BG187" i="42"/>
  <c r="BH187" i="42"/>
  <c r="BF187" i="42"/>
  <c r="BH104" i="42"/>
  <c r="BF234" i="42"/>
  <c r="BH234" i="42"/>
  <c r="BG234" i="42"/>
  <c r="BH150" i="42"/>
  <c r="BG150" i="42"/>
  <c r="BF150" i="42"/>
  <c r="BF165" i="42"/>
  <c r="BG165" i="42"/>
  <c r="BH165" i="42"/>
  <c r="BG183" i="42"/>
  <c r="BF183" i="42"/>
  <c r="BH183" i="42"/>
  <c r="BG185" i="42"/>
  <c r="BH185" i="42"/>
  <c r="BF185" i="42"/>
  <c r="BH118" i="42"/>
  <c r="BG118" i="42"/>
  <c r="BF118" i="42"/>
  <c r="BH122" i="42"/>
  <c r="BG122" i="42"/>
  <c r="BF122" i="42"/>
  <c r="BF198" i="42"/>
  <c r="BG198" i="42"/>
  <c r="BH198" i="42"/>
  <c r="BH130" i="42"/>
  <c r="BG130" i="42"/>
  <c r="BF130" i="42"/>
  <c r="BH208" i="42"/>
  <c r="BG208" i="42"/>
  <c r="BF208" i="42"/>
  <c r="BH175" i="42"/>
  <c r="BG175" i="42"/>
  <c r="BF175" i="42"/>
  <c r="BF169" i="42"/>
  <c r="BG169" i="42"/>
  <c r="BH169" i="42"/>
  <c r="BH163" i="42"/>
  <c r="BG163" i="42"/>
  <c r="BF163" i="42"/>
  <c r="BF194" i="42"/>
  <c r="BG194" i="42"/>
  <c r="BH194" i="42"/>
  <c r="BF214" i="42"/>
  <c r="BG214" i="42"/>
  <c r="BH214" i="42"/>
  <c r="BH76" i="42"/>
  <c r="BG220" i="42"/>
  <c r="BF220" i="42"/>
  <c r="BH220" i="42"/>
  <c r="BH240" i="42"/>
  <c r="BF240" i="42"/>
  <c r="BG240" i="42"/>
  <c r="BF202" i="42"/>
  <c r="BG202" i="42"/>
  <c r="BH202" i="42"/>
  <c r="BG181" i="42"/>
  <c r="BF181" i="42"/>
  <c r="BH181" i="42"/>
  <c r="BH134" i="42"/>
  <c r="BG134" i="42"/>
  <c r="BF134" i="42"/>
  <c r="BH192" i="42"/>
  <c r="BG192" i="42"/>
  <c r="BF192" i="42"/>
  <c r="BF190" i="42"/>
  <c r="BG190" i="42"/>
  <c r="BH190" i="42"/>
  <c r="BF177" i="42"/>
  <c r="BG177" i="42"/>
  <c r="BH177" i="42"/>
  <c r="BF238" i="42"/>
  <c r="BG238" i="42"/>
  <c r="BH238" i="42"/>
  <c r="BH196" i="42"/>
  <c r="BG196" i="42"/>
  <c r="BF196" i="42"/>
  <c r="BH228" i="42"/>
  <c r="BG228" i="42"/>
  <c r="BF228" i="42"/>
  <c r="BH179" i="42"/>
  <c r="BG179" i="42"/>
  <c r="BF179" i="42"/>
  <c r="BF206" i="42"/>
  <c r="BG206" i="42"/>
  <c r="BH206" i="42"/>
  <c r="BH116" i="42"/>
  <c r="BF116" i="42"/>
  <c r="BH108" i="42"/>
  <c r="BH25" i="42"/>
  <c r="BH21" i="42"/>
  <c r="BG92" i="42"/>
  <c r="BG100" i="42"/>
  <c r="BF100" i="42"/>
  <c r="BG21" i="42"/>
  <c r="BH11" i="42"/>
  <c r="BF108" i="42"/>
  <c r="BF105" i="42"/>
  <c r="BH105" i="42"/>
  <c r="BF17" i="42"/>
  <c r="BH17" i="42"/>
  <c r="BG17" i="42"/>
  <c r="BG76" i="42"/>
  <c r="BH29" i="42"/>
  <c r="BF29" i="42"/>
  <c r="BF11" i="42"/>
  <c r="BH53" i="42"/>
  <c r="BF53" i="42"/>
  <c r="BG53" i="42"/>
  <c r="BG88" i="42"/>
  <c r="BF88" i="42"/>
  <c r="BH88" i="42"/>
  <c r="AY253" i="42"/>
  <c r="AY254" i="42" s="1"/>
  <c r="BH37" i="42"/>
  <c r="BG37" i="42"/>
  <c r="BF37" i="42"/>
  <c r="BF85" i="42"/>
  <c r="BG85" i="42"/>
  <c r="BH85" i="42"/>
  <c r="BG33" i="42"/>
  <c r="BF33" i="42"/>
  <c r="BH33" i="42"/>
  <c r="BF49" i="42"/>
  <c r="BH49" i="42"/>
  <c r="BG49" i="42"/>
  <c r="BG61" i="42"/>
  <c r="BH61" i="42"/>
  <c r="BF61" i="42"/>
  <c r="BF69" i="42"/>
  <c r="BH69" i="42"/>
  <c r="BG69" i="42"/>
  <c r="BH75" i="42"/>
  <c r="BF75" i="42"/>
  <c r="BG75" i="42"/>
  <c r="BH65" i="42"/>
  <c r="BG65" i="42"/>
  <c r="BF65" i="42"/>
  <c r="BG10" i="42"/>
  <c r="BF10" i="42"/>
  <c r="BH10" i="42"/>
  <c r="BG96" i="42"/>
  <c r="BF96" i="42"/>
  <c r="BH96" i="42"/>
  <c r="BF41" i="42"/>
  <c r="BH41" i="42"/>
  <c r="BG41" i="42"/>
  <c r="BF57" i="42"/>
  <c r="BG57" i="42"/>
  <c r="BH57" i="42"/>
  <c r="BG45" i="42"/>
  <c r="BF45" i="42"/>
  <c r="BH45" i="42"/>
  <c r="BF90" i="42"/>
  <c r="BH90" i="42"/>
  <c r="BG90" i="42"/>
  <c r="BH9" i="42"/>
  <c r="BG9" i="42"/>
  <c r="BF9" i="42"/>
  <c r="BG6" i="42"/>
  <c r="BF6" i="42"/>
  <c r="BH6" i="42"/>
  <c r="BH44" i="42"/>
  <c r="BG44" i="42"/>
  <c r="BF44" i="42"/>
  <c r="BH36" i="42"/>
  <c r="BG36" i="42"/>
  <c r="BF36" i="42"/>
  <c r="BH84" i="42"/>
  <c r="BF84" i="42"/>
  <c r="BG84" i="42"/>
  <c r="BF87" i="42"/>
  <c r="BG87" i="42"/>
  <c r="BH87" i="42"/>
  <c r="BG77" i="42"/>
  <c r="BF77" i="42"/>
  <c r="BH77" i="42"/>
  <c r="BG95" i="42"/>
  <c r="BH95" i="42"/>
  <c r="BF95" i="42"/>
  <c r="BH32" i="42"/>
  <c r="BG32" i="42"/>
  <c r="BF32" i="42"/>
  <c r="BH64" i="42"/>
  <c r="BG64" i="42"/>
  <c r="BF64" i="42"/>
  <c r="BH40" i="42"/>
  <c r="BG40" i="42"/>
  <c r="BF40" i="42"/>
  <c r="BH68" i="42"/>
  <c r="BF68" i="42"/>
  <c r="BG68" i="42"/>
  <c r="BG97" i="42"/>
  <c r="BF97" i="42"/>
  <c r="BH97" i="42"/>
  <c r="BH107" i="42"/>
  <c r="BG107" i="42"/>
  <c r="BF107" i="42"/>
  <c r="BF71" i="42"/>
  <c r="BG71" i="42"/>
  <c r="BH71" i="42"/>
  <c r="BH103" i="42"/>
  <c r="BG103" i="42"/>
  <c r="BF103" i="42"/>
  <c r="BA247" i="42"/>
  <c r="BB4" i="42"/>
  <c r="BB247" i="42" s="1"/>
  <c r="BH20" i="42"/>
  <c r="BG20" i="42"/>
  <c r="BF20" i="42"/>
  <c r="BH52" i="42"/>
  <c r="BG52" i="42"/>
  <c r="BF52" i="42"/>
  <c r="BH111" i="42"/>
  <c r="BG111" i="42"/>
  <c r="BF111" i="42"/>
  <c r="BG93" i="42"/>
  <c r="BF93" i="42"/>
  <c r="BH93" i="42"/>
  <c r="BH16" i="42"/>
  <c r="BG16" i="42"/>
  <c r="BF16" i="42"/>
  <c r="BH48" i="42"/>
  <c r="BG48" i="42"/>
  <c r="BF48" i="42"/>
  <c r="BH115" i="42"/>
  <c r="BG115" i="42"/>
  <c r="BF115" i="42"/>
  <c r="BH24" i="42"/>
  <c r="BG24" i="42"/>
  <c r="BF24" i="42"/>
  <c r="BH56" i="42"/>
  <c r="BG56" i="42"/>
  <c r="BF56" i="42"/>
  <c r="BH4" i="42"/>
  <c r="BG4" i="42"/>
  <c r="BF4" i="42"/>
  <c r="BG81" i="42"/>
  <c r="BF81" i="42"/>
  <c r="BH81" i="42"/>
  <c r="BH5" i="42"/>
  <c r="BG5" i="42"/>
  <c r="BF5" i="42"/>
  <c r="BH28" i="42"/>
  <c r="BG28" i="42"/>
  <c r="BF28" i="42"/>
  <c r="BH60" i="42"/>
  <c r="BG60" i="42"/>
  <c r="BF60" i="42"/>
  <c r="BH80" i="42"/>
  <c r="BG80" i="42"/>
  <c r="BF80" i="42"/>
  <c r="BG99" i="42"/>
  <c r="BH99" i="42"/>
  <c r="BF99" i="42"/>
  <c r="AF237" i="41"/>
  <c r="AH237" i="41"/>
  <c r="AJ237" i="41" s="1"/>
  <c r="AF186" i="41"/>
  <c r="AH186" i="41"/>
  <c r="AJ186" i="41" s="1"/>
  <c r="AH147" i="41"/>
  <c r="AJ147" i="41" s="1"/>
  <c r="AF147" i="41"/>
  <c r="AH57" i="41"/>
  <c r="AJ57" i="41" s="1"/>
  <c r="AF57" i="41"/>
  <c r="AH214" i="41"/>
  <c r="AJ214" i="41" s="1"/>
  <c r="AF214" i="41"/>
  <c r="AF74" i="41"/>
  <c r="AH74" i="41"/>
  <c r="AJ74" i="41" s="1"/>
  <c r="AF143" i="41"/>
  <c r="AH143" i="41"/>
  <c r="AJ143" i="41" s="1"/>
  <c r="AF174" i="41"/>
  <c r="AH174" i="41"/>
  <c r="AJ174" i="41" s="1"/>
  <c r="AH11" i="41"/>
  <c r="AJ11" i="41" s="1"/>
  <c r="AF11" i="41"/>
  <c r="AN219" i="41"/>
  <c r="AN214" i="41"/>
  <c r="AN178" i="41"/>
  <c r="AN209" i="41"/>
  <c r="AN158" i="41"/>
  <c r="AN160" i="41"/>
  <c r="AN166" i="41"/>
  <c r="AN161" i="41"/>
  <c r="AN112" i="41"/>
  <c r="AN159" i="41"/>
  <c r="AN67" i="41"/>
  <c r="AK57" i="41"/>
  <c r="AL57" i="41" s="1"/>
  <c r="AD46" i="41"/>
  <c r="AD14" i="41"/>
  <c r="AK46" i="41"/>
  <c r="AL46" i="41" s="1"/>
  <c r="AN46" i="41" s="1"/>
  <c r="Z74" i="41"/>
  <c r="AG74" i="41" s="1"/>
  <c r="AN74" i="41" s="1"/>
  <c r="AN65" i="41"/>
  <c r="AK56" i="41"/>
  <c r="AL56" i="41" s="1"/>
  <c r="AF222" i="41"/>
  <c r="AH222" i="41"/>
  <c r="AJ222" i="41" s="1"/>
  <c r="Z206" i="41"/>
  <c r="AG206" i="41" s="1"/>
  <c r="AK206" i="41"/>
  <c r="AL206" i="41" s="1"/>
  <c r="AK114" i="41"/>
  <c r="AL114" i="41" s="1"/>
  <c r="Z114" i="41"/>
  <c r="AG114" i="41" s="1"/>
  <c r="AD23" i="41"/>
  <c r="Z75" i="41"/>
  <c r="AG75" i="41" s="1"/>
  <c r="AK75" i="41"/>
  <c r="AL75" i="41" s="1"/>
  <c r="Z15" i="41"/>
  <c r="AG15" i="41" s="1"/>
  <c r="AK15" i="41"/>
  <c r="AL15" i="41" s="1"/>
  <c r="AD212" i="41"/>
  <c r="AN231" i="41"/>
  <c r="AN203" i="41"/>
  <c r="AN142" i="41"/>
  <c r="AN174" i="41"/>
  <c r="AN146" i="41"/>
  <c r="AN139" i="41"/>
  <c r="AN99" i="41"/>
  <c r="AN82" i="41"/>
  <c r="AN64" i="41"/>
  <c r="AN48" i="41"/>
  <c r="AN32" i="41"/>
  <c r="AN16" i="41"/>
  <c r="AN26" i="41"/>
  <c r="AK177" i="41"/>
  <c r="AL177" i="41" s="1"/>
  <c r="Z177" i="41"/>
  <c r="AG177" i="41" s="1"/>
  <c r="AD177" i="41"/>
  <c r="AK141" i="41"/>
  <c r="AL141" i="41" s="1"/>
  <c r="AN141" i="41" s="1"/>
  <c r="Z141" i="41"/>
  <c r="AG141" i="41" s="1"/>
  <c r="AK208" i="41"/>
  <c r="AL208" i="41" s="1"/>
  <c r="Z208" i="41"/>
  <c r="AG208" i="41" s="1"/>
  <c r="AN208" i="41" s="1"/>
  <c r="AK100" i="41"/>
  <c r="AL100" i="41" s="1"/>
  <c r="AN100" i="41" s="1"/>
  <c r="AD100" i="41"/>
  <c r="Z47" i="41"/>
  <c r="AG47" i="41" s="1"/>
  <c r="AK47" i="41"/>
  <c r="AL47" i="41" s="1"/>
  <c r="AN47" i="41" s="1"/>
  <c r="AO47" i="41" s="1"/>
  <c r="AD208" i="41"/>
  <c r="Z192" i="41"/>
  <c r="AG192" i="41" s="1"/>
  <c r="AK192" i="41"/>
  <c r="AL192" i="41" s="1"/>
  <c r="AN232" i="41"/>
  <c r="AP232" i="41" s="1"/>
  <c r="AN175" i="41"/>
  <c r="AN196" i="41"/>
  <c r="Z92" i="41"/>
  <c r="AG92" i="41" s="1"/>
  <c r="AN92" i="41" s="1"/>
  <c r="AK92" i="41"/>
  <c r="AL92" i="41" s="1"/>
  <c r="AD92" i="41"/>
  <c r="AN239" i="41"/>
  <c r="AK86" i="41"/>
  <c r="AL86" i="41" s="1"/>
  <c r="Z86" i="41"/>
  <c r="AG86" i="41" s="1"/>
  <c r="AD86" i="41"/>
  <c r="Z11" i="41"/>
  <c r="AG11" i="41" s="1"/>
  <c r="AK11" i="41"/>
  <c r="AL11" i="41" s="1"/>
  <c r="AN11" i="41" s="1"/>
  <c r="AN229" i="41"/>
  <c r="AO229" i="41" s="1"/>
  <c r="AN228" i="41"/>
  <c r="AN155" i="41"/>
  <c r="AN116" i="41"/>
  <c r="AN14" i="41"/>
  <c r="AN42" i="41"/>
  <c r="AN10" i="41"/>
  <c r="Z23" i="41"/>
  <c r="AG23" i="41" s="1"/>
  <c r="AN23" i="41" s="1"/>
  <c r="AK119" i="41"/>
  <c r="AL119" i="41" s="1"/>
  <c r="AN119" i="41" s="1"/>
  <c r="AO119" i="41" s="1"/>
  <c r="Z119" i="41"/>
  <c r="AG119" i="41" s="1"/>
  <c r="Z43" i="41"/>
  <c r="AG43" i="41" s="1"/>
  <c r="AK43" i="41"/>
  <c r="AL43" i="41" s="1"/>
  <c r="AN43" i="41" s="1"/>
  <c r="AD206" i="41"/>
  <c r="AD7" i="41"/>
  <c r="AK94" i="41"/>
  <c r="AL94" i="41" s="1"/>
  <c r="Z94" i="41"/>
  <c r="AG94" i="41" s="1"/>
  <c r="AN94" i="41" s="1"/>
  <c r="AD94" i="41"/>
  <c r="AO204" i="41"/>
  <c r="AP204" i="41"/>
  <c r="AQ204" i="41" s="1"/>
  <c r="AO222" i="41"/>
  <c r="AP222" i="41"/>
  <c r="AO212" i="41"/>
  <c r="AP212" i="41"/>
  <c r="AP168" i="41"/>
  <c r="AO168" i="41"/>
  <c r="AO157" i="41"/>
  <c r="AP157" i="41"/>
  <c r="AQ157" i="41" s="1"/>
  <c r="AO141" i="41"/>
  <c r="AP141" i="41"/>
  <c r="AQ141" i="41" s="1"/>
  <c r="AP130" i="41"/>
  <c r="AO130" i="41"/>
  <c r="AO59" i="41"/>
  <c r="AP59" i="41"/>
  <c r="AQ59" i="41" s="1"/>
  <c r="AO43" i="41"/>
  <c r="AP43" i="41"/>
  <c r="AQ43" i="41" s="1"/>
  <c r="AO27" i="41"/>
  <c r="AP27" i="41"/>
  <c r="AQ27" i="41" s="1"/>
  <c r="AO11" i="41"/>
  <c r="AP11" i="41"/>
  <c r="AQ11" i="41" s="1"/>
  <c r="AO90" i="41"/>
  <c r="AP90" i="41"/>
  <c r="AQ90" i="41" s="1"/>
  <c r="AO202" i="41"/>
  <c r="AP202" i="41"/>
  <c r="AO84" i="41"/>
  <c r="AP84" i="41"/>
  <c r="AQ84" i="41" s="1"/>
  <c r="AO98" i="41"/>
  <c r="AP98" i="41"/>
  <c r="AQ98" i="41" s="1"/>
  <c r="AO226" i="41"/>
  <c r="AP226" i="41"/>
  <c r="AO126" i="41"/>
  <c r="AP126" i="41"/>
  <c r="AP110" i="41"/>
  <c r="AO110" i="41"/>
  <c r="AF50" i="41"/>
  <c r="AH50" i="41"/>
  <c r="AJ50" i="41" s="1"/>
  <c r="AO188" i="41"/>
  <c r="AP188" i="41"/>
  <c r="AF187" i="41"/>
  <c r="AH187" i="41"/>
  <c r="AJ187" i="41" s="1"/>
  <c r="AH133" i="41"/>
  <c r="AJ133" i="41" s="1"/>
  <c r="AF133" i="41"/>
  <c r="AO122" i="41"/>
  <c r="AP122" i="41"/>
  <c r="AP102" i="41"/>
  <c r="AO102" i="41"/>
  <c r="AO63" i="41"/>
  <c r="AP63" i="41"/>
  <c r="AO31" i="41"/>
  <c r="AP31" i="41"/>
  <c r="AN237" i="41"/>
  <c r="AN220" i="41"/>
  <c r="AO235" i="41"/>
  <c r="AP235" i="41"/>
  <c r="AQ235" i="41" s="1"/>
  <c r="AH232" i="41"/>
  <c r="AJ232" i="41" s="1"/>
  <c r="AF232" i="41"/>
  <c r="AK225" i="41"/>
  <c r="AL225" i="41" s="1"/>
  <c r="Z225" i="41"/>
  <c r="AG225" i="41" s="1"/>
  <c r="AK217" i="41"/>
  <c r="AL217" i="41" s="1"/>
  <c r="Z217" i="41"/>
  <c r="AG217" i="41" s="1"/>
  <c r="AN236" i="41"/>
  <c r="AH224" i="41"/>
  <c r="AJ224" i="41" s="1"/>
  <c r="AF224" i="41"/>
  <c r="AN215" i="41"/>
  <c r="AF207" i="41"/>
  <c r="AH207" i="41"/>
  <c r="AJ207" i="41" s="1"/>
  <c r="AN238" i="41"/>
  <c r="AH216" i="41"/>
  <c r="AJ216" i="41" s="1"/>
  <c r="AF216" i="41"/>
  <c r="AN233" i="41"/>
  <c r="AN223" i="41"/>
  <c r="AH188" i="41"/>
  <c r="AJ188" i="41" s="1"/>
  <c r="AF188" i="41"/>
  <c r="AN211" i="41"/>
  <c r="AF210" i="41"/>
  <c r="AH210" i="41"/>
  <c r="AJ210" i="41" s="1"/>
  <c r="AH203" i="41"/>
  <c r="AJ203" i="41" s="1"/>
  <c r="AF203" i="41"/>
  <c r="AK195" i="41"/>
  <c r="AL195" i="41" s="1"/>
  <c r="Z195" i="41"/>
  <c r="AG195" i="41" s="1"/>
  <c r="AN194" i="41"/>
  <c r="AN186" i="41"/>
  <c r="AH178" i="41"/>
  <c r="AJ178" i="41" s="1"/>
  <c r="AF178" i="41"/>
  <c r="AN173" i="41"/>
  <c r="AN165" i="41"/>
  <c r="AH168" i="41"/>
  <c r="AJ168" i="41" s="1"/>
  <c r="AF168" i="41"/>
  <c r="AN193" i="41"/>
  <c r="AN185" i="41"/>
  <c r="AH154" i="41"/>
  <c r="AJ154" i="41" s="1"/>
  <c r="AF154" i="41"/>
  <c r="AH138" i="41"/>
  <c r="AJ138" i="41" s="1"/>
  <c r="AF138" i="41"/>
  <c r="AN176" i="41"/>
  <c r="AN147" i="41"/>
  <c r="AH137" i="41"/>
  <c r="AJ137" i="41" s="1"/>
  <c r="AF137" i="41"/>
  <c r="AH161" i="41"/>
  <c r="AJ161" i="41" s="1"/>
  <c r="AF161" i="41"/>
  <c r="AF151" i="41"/>
  <c r="AH151" i="41"/>
  <c r="AJ151" i="41" s="1"/>
  <c r="AN143" i="41"/>
  <c r="AF114" i="41"/>
  <c r="AH114" i="41"/>
  <c r="AJ114" i="41" s="1"/>
  <c r="AK144" i="41"/>
  <c r="AL144" i="41" s="1"/>
  <c r="Z144" i="41"/>
  <c r="AG144" i="41" s="1"/>
  <c r="AN144" i="41" s="1"/>
  <c r="AK125" i="41"/>
  <c r="AL125" i="41" s="1"/>
  <c r="Z125" i="41"/>
  <c r="AG125" i="41" s="1"/>
  <c r="AN127" i="41"/>
  <c r="AH115" i="41"/>
  <c r="AJ115" i="41" s="1"/>
  <c r="AF115" i="41"/>
  <c r="AF155" i="41"/>
  <c r="AH155" i="41"/>
  <c r="AJ155" i="41" s="1"/>
  <c r="AN103" i="41"/>
  <c r="AF99" i="41"/>
  <c r="AH99" i="41"/>
  <c r="AJ99" i="41" s="1"/>
  <c r="AN80" i="41"/>
  <c r="AN153" i="41"/>
  <c r="AF118" i="41"/>
  <c r="AH118" i="41"/>
  <c r="AJ118" i="41" s="1"/>
  <c r="AN91" i="41"/>
  <c r="AH89" i="41"/>
  <c r="AJ89" i="41" s="1"/>
  <c r="AF89" i="41"/>
  <c r="AD144" i="41"/>
  <c r="AN128" i="41"/>
  <c r="AH123" i="41"/>
  <c r="AJ123" i="41" s="1"/>
  <c r="AF123" i="41"/>
  <c r="AH112" i="41"/>
  <c r="AJ112" i="41" s="1"/>
  <c r="AF112" i="41"/>
  <c r="AN107" i="41"/>
  <c r="AH95" i="41"/>
  <c r="AJ95" i="41" s="1"/>
  <c r="AF95" i="41"/>
  <c r="AH80" i="41"/>
  <c r="AJ80" i="41" s="1"/>
  <c r="AF80" i="41"/>
  <c r="AH64" i="41"/>
  <c r="AJ64" i="41" s="1"/>
  <c r="AF64" i="41"/>
  <c r="AH48" i="41"/>
  <c r="AJ48" i="41" s="1"/>
  <c r="AF48" i="41"/>
  <c r="AH32" i="41"/>
  <c r="AJ32" i="41" s="1"/>
  <c r="AF32" i="41"/>
  <c r="AH16" i="41"/>
  <c r="AJ16" i="41" s="1"/>
  <c r="AF16" i="41"/>
  <c r="AN73" i="41"/>
  <c r="AN57" i="41"/>
  <c r="AN41" i="41"/>
  <c r="AN25" i="41"/>
  <c r="AK18" i="41"/>
  <c r="AL18" i="41" s="1"/>
  <c r="Z18" i="41"/>
  <c r="AG18" i="41" s="1"/>
  <c r="AF14" i="41"/>
  <c r="AH14" i="41"/>
  <c r="AJ14" i="41" s="1"/>
  <c r="AN81" i="41"/>
  <c r="AK78" i="41"/>
  <c r="AL78" i="41" s="1"/>
  <c r="Z78" i="41"/>
  <c r="AG78" i="41" s="1"/>
  <c r="AF70" i="41"/>
  <c r="AH70" i="41"/>
  <c r="AJ70" i="41" s="1"/>
  <c r="AN60" i="41"/>
  <c r="AF38" i="41"/>
  <c r="AH38" i="41"/>
  <c r="AJ38" i="41" s="1"/>
  <c r="AN28" i="41"/>
  <c r="AF6" i="41"/>
  <c r="AH6" i="41"/>
  <c r="AJ6" i="41" s="1"/>
  <c r="AN95" i="41"/>
  <c r="AH88" i="41"/>
  <c r="AJ88" i="41" s="1"/>
  <c r="AF88" i="41"/>
  <c r="AN72" i="41"/>
  <c r="AN55" i="41"/>
  <c r="AN40" i="41"/>
  <c r="AD18" i="41"/>
  <c r="AN8" i="41"/>
  <c r="AN20" i="41"/>
  <c r="AP229" i="41"/>
  <c r="AQ229" i="41" s="1"/>
  <c r="AP234" i="41"/>
  <c r="AO234" i="41"/>
  <c r="AO232" i="41"/>
  <c r="AF225" i="41"/>
  <c r="AH225" i="41"/>
  <c r="AJ225" i="41" s="1"/>
  <c r="AO219" i="41"/>
  <c r="AP219" i="41"/>
  <c r="AQ219" i="41" s="1"/>
  <c r="AN224" i="41"/>
  <c r="AO218" i="41"/>
  <c r="AP218" i="41"/>
  <c r="AF226" i="41"/>
  <c r="AH226" i="41"/>
  <c r="AJ226" i="41" s="1"/>
  <c r="AN216" i="41"/>
  <c r="AH223" i="41"/>
  <c r="AJ223" i="41" s="1"/>
  <c r="AF223" i="41"/>
  <c r="AH184" i="41"/>
  <c r="AJ184" i="41" s="1"/>
  <c r="AF184" i="41"/>
  <c r="AN210" i="41"/>
  <c r="AK198" i="41"/>
  <c r="AL198" i="41" s="1"/>
  <c r="Z198" i="41"/>
  <c r="AG198" i="41" s="1"/>
  <c r="AH195" i="41"/>
  <c r="AJ195" i="41" s="1"/>
  <c r="AF195" i="41"/>
  <c r="AK183" i="41"/>
  <c r="AL183" i="41" s="1"/>
  <c r="Z183" i="41"/>
  <c r="AG183" i="41" s="1"/>
  <c r="AH202" i="41"/>
  <c r="AJ202" i="41" s="1"/>
  <c r="AF202" i="41"/>
  <c r="AK199" i="41"/>
  <c r="AL199" i="41" s="1"/>
  <c r="Z199" i="41"/>
  <c r="AG199" i="41" s="1"/>
  <c r="AD199" i="41"/>
  <c r="AD183" i="41"/>
  <c r="AF164" i="41"/>
  <c r="AH164" i="41"/>
  <c r="AJ164" i="41" s="1"/>
  <c r="AH173" i="41"/>
  <c r="AJ173" i="41" s="1"/>
  <c r="AF173" i="41"/>
  <c r="AF163" i="41"/>
  <c r="AH163" i="41"/>
  <c r="AJ163" i="41" s="1"/>
  <c r="AP178" i="41"/>
  <c r="AO178" i="41"/>
  <c r="AF167" i="41"/>
  <c r="AH167" i="41"/>
  <c r="AJ167" i="41" s="1"/>
  <c r="AH162" i="41"/>
  <c r="AJ162" i="41" s="1"/>
  <c r="AF162" i="41"/>
  <c r="AH150" i="41"/>
  <c r="AJ150" i="41" s="1"/>
  <c r="AF150" i="41"/>
  <c r="AH134" i="41"/>
  <c r="AJ134" i="41" s="1"/>
  <c r="AF134" i="41"/>
  <c r="AP196" i="41"/>
  <c r="AO196" i="41"/>
  <c r="AP158" i="41"/>
  <c r="AO158" i="41"/>
  <c r="AO140" i="41"/>
  <c r="AP140" i="41"/>
  <c r="AF136" i="41"/>
  <c r="AH136" i="41"/>
  <c r="AJ136" i="41" s="1"/>
  <c r="AN124" i="41"/>
  <c r="AO201" i="41"/>
  <c r="AP201" i="41"/>
  <c r="AP160" i="41"/>
  <c r="AO160" i="41"/>
  <c r="AN154" i="41"/>
  <c r="AK136" i="41"/>
  <c r="AL136" i="41" s="1"/>
  <c r="Z136" i="41"/>
  <c r="AG136" i="41" s="1"/>
  <c r="Z129" i="41"/>
  <c r="AG129" i="41" s="1"/>
  <c r="AK129" i="41"/>
  <c r="AL129" i="41" s="1"/>
  <c r="Z113" i="41"/>
  <c r="AG113" i="41" s="1"/>
  <c r="AD113" i="41"/>
  <c r="AK113" i="41"/>
  <c r="AL113" i="41" s="1"/>
  <c r="AO184" i="41"/>
  <c r="AP184" i="41"/>
  <c r="AO164" i="41"/>
  <c r="AP164" i="41"/>
  <c r="AF160" i="41"/>
  <c r="AH160" i="41"/>
  <c r="AJ160" i="41" s="1"/>
  <c r="AF156" i="41"/>
  <c r="AH156" i="41"/>
  <c r="AJ156" i="41" s="1"/>
  <c r="AP146" i="41"/>
  <c r="AO146" i="41"/>
  <c r="Z133" i="41"/>
  <c r="AG133" i="41" s="1"/>
  <c r="AK133" i="41"/>
  <c r="AL133" i="41" s="1"/>
  <c r="AH122" i="41"/>
  <c r="AJ122" i="41" s="1"/>
  <c r="AF122" i="41"/>
  <c r="AH106" i="41"/>
  <c r="AJ106" i="41" s="1"/>
  <c r="AF106" i="41"/>
  <c r="AP112" i="41"/>
  <c r="AQ112" i="41" s="1"/>
  <c r="AO112" i="41"/>
  <c r="AH169" i="41"/>
  <c r="AJ169" i="41" s="1"/>
  <c r="AF169" i="41"/>
  <c r="AP155" i="41"/>
  <c r="AQ155" i="41" s="1"/>
  <c r="AO155" i="41"/>
  <c r="AO149" i="41"/>
  <c r="AP149" i="41"/>
  <c r="AP120" i="41"/>
  <c r="AO120" i="41"/>
  <c r="AH110" i="41"/>
  <c r="AJ110" i="41" s="1"/>
  <c r="AF110" i="41"/>
  <c r="AN85" i="41"/>
  <c r="AF176" i="41"/>
  <c r="AH176" i="41"/>
  <c r="AJ176" i="41" s="1"/>
  <c r="AO109" i="41"/>
  <c r="AP109" i="41"/>
  <c r="AO148" i="41"/>
  <c r="AP148" i="41"/>
  <c r="AN123" i="41"/>
  <c r="AO117" i="41"/>
  <c r="AP117" i="41"/>
  <c r="AQ117" i="41" s="1"/>
  <c r="AH111" i="41"/>
  <c r="AJ111" i="41" s="1"/>
  <c r="AF111" i="41"/>
  <c r="AH76" i="41"/>
  <c r="AJ76" i="41" s="1"/>
  <c r="AF76" i="41"/>
  <c r="AH60" i="41"/>
  <c r="AJ60" i="41" s="1"/>
  <c r="AF60" i="41"/>
  <c r="AH44" i="41"/>
  <c r="AJ44" i="41" s="1"/>
  <c r="AF44" i="41"/>
  <c r="AH28" i="41"/>
  <c r="AJ28" i="41" s="1"/>
  <c r="AF28" i="41"/>
  <c r="AH12" i="41"/>
  <c r="AJ12" i="41" s="1"/>
  <c r="AF12" i="41"/>
  <c r="AF108" i="41"/>
  <c r="AH108" i="41"/>
  <c r="AJ108" i="41" s="1"/>
  <c r="AO67" i="41"/>
  <c r="AP67" i="41"/>
  <c r="AH63" i="41"/>
  <c r="AJ63" i="41" s="1"/>
  <c r="AF63" i="41"/>
  <c r="AN51" i="41"/>
  <c r="AH47" i="41"/>
  <c r="AJ47" i="41" s="1"/>
  <c r="AF47" i="41"/>
  <c r="AN35" i="41"/>
  <c r="AH31" i="41"/>
  <c r="AJ31" i="41" s="1"/>
  <c r="AF31" i="41"/>
  <c r="AF17" i="41"/>
  <c r="AH17" i="41"/>
  <c r="AJ17" i="41" s="1"/>
  <c r="AN118" i="41"/>
  <c r="AP87" i="41"/>
  <c r="AO87" i="41"/>
  <c r="AO82" i="41"/>
  <c r="AP82" i="41"/>
  <c r="AP64" i="41"/>
  <c r="AO64" i="41"/>
  <c r="AP48" i="41"/>
  <c r="AQ48" i="41" s="1"/>
  <c r="AO48" i="41"/>
  <c r="AP32" i="41"/>
  <c r="AO32" i="41"/>
  <c r="AP16" i="41"/>
  <c r="AQ16" i="41" s="1"/>
  <c r="AO16" i="41"/>
  <c r="AO74" i="41"/>
  <c r="AP74" i="41"/>
  <c r="AQ74" i="41" s="1"/>
  <c r="AP65" i="41"/>
  <c r="AO65" i="41"/>
  <c r="AO42" i="41"/>
  <c r="AP42" i="41"/>
  <c r="AQ42" i="41" s="1"/>
  <c r="AP33" i="41"/>
  <c r="AO33" i="41"/>
  <c r="AO10" i="41"/>
  <c r="AP10" i="41"/>
  <c r="AQ10" i="41" s="1"/>
  <c r="AN88" i="41"/>
  <c r="AN77" i="41"/>
  <c r="AH67" i="41"/>
  <c r="AJ67" i="41" s="1"/>
  <c r="AF67" i="41"/>
  <c r="AK54" i="41"/>
  <c r="AL54" i="41" s="1"/>
  <c r="Z54" i="41"/>
  <c r="AG54" i="41" s="1"/>
  <c r="AN45" i="41"/>
  <c r="AH35" i="41"/>
  <c r="AJ35" i="41" s="1"/>
  <c r="AF35" i="41"/>
  <c r="AK22" i="41"/>
  <c r="AL22" i="41" s="1"/>
  <c r="Z22" i="41"/>
  <c r="AG22" i="41" s="1"/>
  <c r="AN13" i="41"/>
  <c r="AH227" i="41"/>
  <c r="AJ227" i="41" s="1"/>
  <c r="AF227" i="41"/>
  <c r="AF234" i="41"/>
  <c r="AH234" i="41"/>
  <c r="AJ234" i="41" s="1"/>
  <c r="AH228" i="41"/>
  <c r="AJ228" i="41" s="1"/>
  <c r="AF228" i="41"/>
  <c r="AD217" i="41"/>
  <c r="AH201" i="41"/>
  <c r="AJ201" i="41" s="1"/>
  <c r="AF201" i="41"/>
  <c r="AN207" i="41"/>
  <c r="AF205" i="41"/>
  <c r="AH205" i="41"/>
  <c r="AJ205" i="41" s="1"/>
  <c r="AH196" i="41"/>
  <c r="AJ196" i="41" s="1"/>
  <c r="AF196" i="41"/>
  <c r="AF218" i="41"/>
  <c r="AH218" i="41"/>
  <c r="AJ218" i="41" s="1"/>
  <c r="AK191" i="41"/>
  <c r="AL191" i="41" s="1"/>
  <c r="Z191" i="41"/>
  <c r="AG191" i="41" s="1"/>
  <c r="AF172" i="41"/>
  <c r="AH172" i="41"/>
  <c r="AJ172" i="41" s="1"/>
  <c r="AN197" i="41"/>
  <c r="AD191" i="41"/>
  <c r="AF180" i="41"/>
  <c r="AH180" i="41"/>
  <c r="AJ180" i="41" s="1"/>
  <c r="AQ180" i="41" s="1"/>
  <c r="AK163" i="41"/>
  <c r="AL163" i="41" s="1"/>
  <c r="Z163" i="41"/>
  <c r="AG163" i="41" s="1"/>
  <c r="AN170" i="41"/>
  <c r="AH189" i="41"/>
  <c r="AJ189" i="41" s="1"/>
  <c r="AF189" i="41"/>
  <c r="AH181" i="41"/>
  <c r="AJ181" i="41" s="1"/>
  <c r="AF181" i="41"/>
  <c r="AH170" i="41"/>
  <c r="AJ170" i="41" s="1"/>
  <c r="AF170" i="41"/>
  <c r="AH146" i="41"/>
  <c r="AJ146" i="41" s="1"/>
  <c r="AF146" i="41"/>
  <c r="AH130" i="41"/>
  <c r="AJ130" i="41" s="1"/>
  <c r="AF130" i="41"/>
  <c r="AF190" i="41"/>
  <c r="AH190" i="41"/>
  <c r="AJ190" i="41" s="1"/>
  <c r="AH153" i="41"/>
  <c r="AJ153" i="41" s="1"/>
  <c r="AF153" i="41"/>
  <c r="AN132" i="41"/>
  <c r="AN167" i="41"/>
  <c r="AH149" i="41"/>
  <c r="AJ149" i="41" s="1"/>
  <c r="AF149" i="41"/>
  <c r="AF135" i="41"/>
  <c r="AH135" i="41"/>
  <c r="AJ135" i="41" s="1"/>
  <c r="AF182" i="41"/>
  <c r="AH182" i="41"/>
  <c r="AJ182" i="41" s="1"/>
  <c r="AF175" i="41"/>
  <c r="AH175" i="41"/>
  <c r="AJ175" i="41" s="1"/>
  <c r="AF166" i="41"/>
  <c r="AH166" i="41"/>
  <c r="AJ166" i="41" s="1"/>
  <c r="AF158" i="41"/>
  <c r="AH158" i="41"/>
  <c r="AJ158" i="41" s="1"/>
  <c r="AN151" i="41"/>
  <c r="AF140" i="41"/>
  <c r="AH140" i="41"/>
  <c r="AJ140" i="41" s="1"/>
  <c r="Z105" i="41"/>
  <c r="AG105" i="41" s="1"/>
  <c r="AD105" i="41"/>
  <c r="AK105" i="41"/>
  <c r="AL105" i="41" s="1"/>
  <c r="AF139" i="41"/>
  <c r="AH139" i="41"/>
  <c r="AJ139" i="41" s="1"/>
  <c r="AH93" i="41"/>
  <c r="AJ93" i="41" s="1"/>
  <c r="AF93" i="41"/>
  <c r="AN169" i="41"/>
  <c r="AN137" i="41"/>
  <c r="AH131" i="41"/>
  <c r="AJ131" i="41" s="1"/>
  <c r="AF131" i="41"/>
  <c r="AF109" i="41"/>
  <c r="AH109" i="41"/>
  <c r="AJ109" i="41" s="1"/>
  <c r="AF102" i="41"/>
  <c r="AH102" i="41"/>
  <c r="AJ102" i="41" s="1"/>
  <c r="AN96" i="41"/>
  <c r="AN134" i="41"/>
  <c r="AN101" i="41"/>
  <c r="AH104" i="41"/>
  <c r="AJ104" i="41" s="1"/>
  <c r="AF104" i="41"/>
  <c r="AH72" i="41"/>
  <c r="AJ72" i="41" s="1"/>
  <c r="AF72" i="41"/>
  <c r="AH56" i="41"/>
  <c r="AJ56" i="41" s="1"/>
  <c r="AF56" i="41"/>
  <c r="AH40" i="41"/>
  <c r="AJ40" i="41" s="1"/>
  <c r="AF40" i="41"/>
  <c r="AH24" i="41"/>
  <c r="AJ24" i="41" s="1"/>
  <c r="AF24" i="41"/>
  <c r="AH8" i="41"/>
  <c r="AJ8" i="41" s="1"/>
  <c r="AF8" i="41"/>
  <c r="AN108" i="41"/>
  <c r="AH83" i="41"/>
  <c r="AJ83" i="41" s="1"/>
  <c r="AF83" i="41"/>
  <c r="AF78" i="41"/>
  <c r="AH78" i="41"/>
  <c r="AJ78" i="41" s="1"/>
  <c r="AK66" i="41"/>
  <c r="AL66" i="41" s="1"/>
  <c r="Z66" i="41"/>
  <c r="AG66" i="41" s="1"/>
  <c r="AF62" i="41"/>
  <c r="AH62" i="41"/>
  <c r="AJ62" i="41" s="1"/>
  <c r="AK50" i="41"/>
  <c r="AL50" i="41" s="1"/>
  <c r="Z50" i="41"/>
  <c r="AG50" i="41" s="1"/>
  <c r="AF46" i="41"/>
  <c r="AH46" i="41"/>
  <c r="AJ46" i="41" s="1"/>
  <c r="AK34" i="41"/>
  <c r="AL34" i="41" s="1"/>
  <c r="Z34" i="41"/>
  <c r="AG34" i="41" s="1"/>
  <c r="AF30" i="41"/>
  <c r="AH30" i="41"/>
  <c r="AJ30" i="41" s="1"/>
  <c r="AN9" i="41"/>
  <c r="AF116" i="41"/>
  <c r="AH116" i="41"/>
  <c r="AJ116" i="41" s="1"/>
  <c r="AN69" i="41"/>
  <c r="AN53" i="41"/>
  <c r="AN37" i="41"/>
  <c r="AN21" i="41"/>
  <c r="Y244" i="41"/>
  <c r="AK5" i="41"/>
  <c r="AL5" i="41" s="1"/>
  <c r="Z5" i="41"/>
  <c r="AD5" i="41"/>
  <c r="AN76" i="41"/>
  <c r="AF54" i="41"/>
  <c r="AH54" i="41"/>
  <c r="AJ54" i="41" s="1"/>
  <c r="AN44" i="41"/>
  <c r="AF22" i="41"/>
  <c r="AH22" i="41"/>
  <c r="AJ22" i="41" s="1"/>
  <c r="AN12" i="41"/>
  <c r="AN97" i="41"/>
  <c r="AN89" i="41"/>
  <c r="AN71" i="41"/>
  <c r="AD66" i="41"/>
  <c r="AN56" i="41"/>
  <c r="AN39" i="41"/>
  <c r="AD34" i="41"/>
  <c r="AN24" i="41"/>
  <c r="AN7" i="41"/>
  <c r="AH215" i="41"/>
  <c r="AJ215" i="41" s="1"/>
  <c r="AF215" i="41"/>
  <c r="AF238" i="41"/>
  <c r="AH238" i="41"/>
  <c r="AJ238" i="41" s="1"/>
  <c r="AO227" i="41"/>
  <c r="AP227" i="41"/>
  <c r="AH236" i="41"/>
  <c r="AJ236" i="41" s="1"/>
  <c r="AF236" i="41"/>
  <c r="AP230" i="41"/>
  <c r="AQ230" i="41" s="1"/>
  <c r="AO230" i="41"/>
  <c r="AP228" i="41"/>
  <c r="AQ228" i="41" s="1"/>
  <c r="AO228" i="41"/>
  <c r="AK221" i="41"/>
  <c r="AL221" i="41" s="1"/>
  <c r="Z221" i="41"/>
  <c r="AG221" i="41" s="1"/>
  <c r="AH213" i="41"/>
  <c r="AJ213" i="41" s="1"/>
  <c r="AF213" i="41"/>
  <c r="AD221" i="41"/>
  <c r="AK200" i="41"/>
  <c r="AL200" i="41" s="1"/>
  <c r="Z200" i="41"/>
  <c r="AG200" i="41" s="1"/>
  <c r="AF233" i="41"/>
  <c r="AH233" i="41"/>
  <c r="AJ233" i="41" s="1"/>
  <c r="AO214" i="41"/>
  <c r="AP214" i="41"/>
  <c r="AQ214" i="41" s="1"/>
  <c r="AH209" i="41"/>
  <c r="AJ209" i="41" s="1"/>
  <c r="AF209" i="41"/>
  <c r="AH192" i="41"/>
  <c r="AJ192" i="41" s="1"/>
  <c r="AF192" i="41"/>
  <c r="AP203" i="41"/>
  <c r="AQ203" i="41" s="1"/>
  <c r="AO203" i="41"/>
  <c r="Z171" i="41"/>
  <c r="AG171" i="41" s="1"/>
  <c r="AK171" i="41"/>
  <c r="AL171" i="41" s="1"/>
  <c r="AD171" i="41"/>
  <c r="AN213" i="41"/>
  <c r="AD200" i="41"/>
  <c r="AK187" i="41"/>
  <c r="AL187" i="41" s="1"/>
  <c r="Z187" i="41"/>
  <c r="AG187" i="41" s="1"/>
  <c r="AK179" i="41"/>
  <c r="AL179" i="41" s="1"/>
  <c r="Z179" i="41"/>
  <c r="AG179" i="41" s="1"/>
  <c r="AD179" i="41"/>
  <c r="AH211" i="41"/>
  <c r="AJ211" i="41" s="1"/>
  <c r="AF211" i="41"/>
  <c r="AN189" i="41"/>
  <c r="AN181" i="41"/>
  <c r="AK162" i="41"/>
  <c r="AL162" i="41" s="1"/>
  <c r="Z162" i="41"/>
  <c r="AG162" i="41" s="1"/>
  <c r="AP209" i="41"/>
  <c r="AO209" i="41"/>
  <c r="AH193" i="41"/>
  <c r="AJ193" i="41" s="1"/>
  <c r="AF193" i="41"/>
  <c r="AH185" i="41"/>
  <c r="AJ185" i="41" s="1"/>
  <c r="AF185" i="41"/>
  <c r="AO175" i="41"/>
  <c r="AP175" i="41"/>
  <c r="AH142" i="41"/>
  <c r="AJ142" i="41" s="1"/>
  <c r="AF142" i="41"/>
  <c r="AH126" i="41"/>
  <c r="AJ126" i="41" s="1"/>
  <c r="AF126" i="41"/>
  <c r="AN190" i="41"/>
  <c r="AO172" i="41"/>
  <c r="AP172" i="41"/>
  <c r="AQ172" i="41" s="1"/>
  <c r="AO156" i="41"/>
  <c r="AP156" i="41"/>
  <c r="AQ156" i="41" s="1"/>
  <c r="AF152" i="41"/>
  <c r="AH152" i="41"/>
  <c r="AJ152" i="41" s="1"/>
  <c r="AP142" i="41"/>
  <c r="AO142" i="41"/>
  <c r="AN205" i="41"/>
  <c r="AD198" i="41"/>
  <c r="AF159" i="41"/>
  <c r="AH159" i="41"/>
  <c r="AJ159" i="41" s="1"/>
  <c r="AK152" i="41"/>
  <c r="AL152" i="41" s="1"/>
  <c r="Z152" i="41"/>
  <c r="AG152" i="41" s="1"/>
  <c r="AF148" i="41"/>
  <c r="AH148" i="41"/>
  <c r="AJ148" i="41" s="1"/>
  <c r="AN138" i="41"/>
  <c r="AF125" i="41"/>
  <c r="AH125" i="41"/>
  <c r="AJ125" i="41" s="1"/>
  <c r="AN182" i="41"/>
  <c r="AP174" i="41"/>
  <c r="AQ174" i="41" s="1"/>
  <c r="AO174" i="41"/>
  <c r="AP166" i="41"/>
  <c r="AQ166" i="41" s="1"/>
  <c r="AO166" i="41"/>
  <c r="AO161" i="41"/>
  <c r="AP161" i="41"/>
  <c r="AN145" i="41"/>
  <c r="AN135" i="41"/>
  <c r="AD129" i="41"/>
  <c r="AK121" i="41"/>
  <c r="AL121" i="41" s="1"/>
  <c r="Z121" i="41"/>
  <c r="AG121" i="41" s="1"/>
  <c r="AD121" i="41"/>
  <c r="AP139" i="41"/>
  <c r="AQ139" i="41" s="1"/>
  <c r="AO139" i="41"/>
  <c r="AH127" i="41"/>
  <c r="AJ127" i="41" s="1"/>
  <c r="AF127" i="41"/>
  <c r="AH120" i="41"/>
  <c r="AJ120" i="41" s="1"/>
  <c r="AF120" i="41"/>
  <c r="AN115" i="41"/>
  <c r="AP104" i="41"/>
  <c r="AQ104" i="41" s="1"/>
  <c r="AO104" i="41"/>
  <c r="AH85" i="41"/>
  <c r="AJ85" i="41" s="1"/>
  <c r="AF85" i="41"/>
  <c r="AN131" i="41"/>
  <c r="AO111" i="41"/>
  <c r="AP111" i="41"/>
  <c r="AQ111" i="41" s="1"/>
  <c r="AO106" i="41"/>
  <c r="AP106" i="41"/>
  <c r="AQ106" i="41" s="1"/>
  <c r="AF101" i="41"/>
  <c r="AH101" i="41"/>
  <c r="AJ101" i="41" s="1"/>
  <c r="AN93" i="41"/>
  <c r="AF91" i="41"/>
  <c r="AH91" i="41"/>
  <c r="AJ91" i="41" s="1"/>
  <c r="AO159" i="41"/>
  <c r="AP159" i="41"/>
  <c r="AP99" i="41"/>
  <c r="AQ99" i="41" s="1"/>
  <c r="AO99" i="41"/>
  <c r="AH97" i="41"/>
  <c r="AJ97" i="41" s="1"/>
  <c r="AF97" i="41"/>
  <c r="AN150" i="41"/>
  <c r="AF128" i="41"/>
  <c r="AH128" i="41"/>
  <c r="AJ128" i="41" s="1"/>
  <c r="AH107" i="41"/>
  <c r="AJ107" i="41" s="1"/>
  <c r="AF107" i="41"/>
  <c r="AH103" i="41"/>
  <c r="AJ103" i="41" s="1"/>
  <c r="AF103" i="41"/>
  <c r="AH96" i="41"/>
  <c r="AJ96" i="41" s="1"/>
  <c r="AF96" i="41"/>
  <c r="AH87" i="41"/>
  <c r="AJ87" i="41" s="1"/>
  <c r="AF87" i="41"/>
  <c r="AH68" i="41"/>
  <c r="AJ68" i="41" s="1"/>
  <c r="AF68" i="41"/>
  <c r="AH52" i="41"/>
  <c r="AJ52" i="41" s="1"/>
  <c r="AF52" i="41"/>
  <c r="AH36" i="41"/>
  <c r="AJ36" i="41" s="1"/>
  <c r="AF36" i="41"/>
  <c r="AH20" i="41"/>
  <c r="AJ20" i="41" s="1"/>
  <c r="AF20" i="41"/>
  <c r="AF82" i="41"/>
  <c r="AH82" i="41"/>
  <c r="AJ82" i="41" s="1"/>
  <c r="AN68" i="41"/>
  <c r="AF65" i="41"/>
  <c r="AH65" i="41"/>
  <c r="AJ65" i="41" s="1"/>
  <c r="AN52" i="41"/>
  <c r="AF49" i="41"/>
  <c r="AH49" i="41"/>
  <c r="AJ49" i="41" s="1"/>
  <c r="AN36" i="41"/>
  <c r="AF33" i="41"/>
  <c r="AH33" i="41"/>
  <c r="AJ33" i="41" s="1"/>
  <c r="AN19" i="41"/>
  <c r="AH15" i="41"/>
  <c r="AJ15" i="41" s="1"/>
  <c r="AF15" i="41"/>
  <c r="AP116" i="41"/>
  <c r="AO116" i="41"/>
  <c r="AN83" i="41"/>
  <c r="AF81" i="41"/>
  <c r="AH81" i="41"/>
  <c r="AJ81" i="41" s="1"/>
  <c r="AO62" i="41"/>
  <c r="AP62" i="41"/>
  <c r="AO30" i="41"/>
  <c r="AP30" i="41"/>
  <c r="AO14" i="41"/>
  <c r="AP14" i="41"/>
  <c r="AN79" i="41"/>
  <c r="AN58" i="41"/>
  <c r="AN49" i="41"/>
  <c r="AO26" i="41"/>
  <c r="AP26" i="41"/>
  <c r="AQ26" i="41" s="1"/>
  <c r="AN17" i="41"/>
  <c r="AK70" i="41"/>
  <c r="AL70" i="41" s="1"/>
  <c r="Z70" i="41"/>
  <c r="AG70" i="41" s="1"/>
  <c r="AN61" i="41"/>
  <c r="AH51" i="41"/>
  <c r="AJ51" i="41" s="1"/>
  <c r="AF51" i="41"/>
  <c r="AK38" i="41"/>
  <c r="AL38" i="41" s="1"/>
  <c r="Z38" i="41"/>
  <c r="AG38" i="41" s="1"/>
  <c r="AN29" i="41"/>
  <c r="AH19" i="41"/>
  <c r="AJ19" i="41" s="1"/>
  <c r="AF19" i="41"/>
  <c r="AK6" i="41"/>
  <c r="AL6" i="41" s="1"/>
  <c r="Z6" i="41"/>
  <c r="AG6" i="41" s="1"/>
  <c r="BH190" i="39"/>
  <c r="BG174" i="39"/>
  <c r="BF95" i="39"/>
  <c r="BH14" i="39"/>
  <c r="BH70" i="39"/>
  <c r="BA212" i="39"/>
  <c r="BB212" i="39" s="1"/>
  <c r="BE212" i="39"/>
  <c r="BA204" i="39"/>
  <c r="BB204" i="39" s="1"/>
  <c r="BE204" i="39"/>
  <c r="BF186" i="39"/>
  <c r="BG186" i="39"/>
  <c r="BA46" i="39"/>
  <c r="BB46" i="39" s="1"/>
  <c r="BE46" i="39"/>
  <c r="BE167" i="39"/>
  <c r="BA167" i="39"/>
  <c r="BB167" i="39" s="1"/>
  <c r="BA127" i="39"/>
  <c r="BB127" i="39" s="1"/>
  <c r="BE127" i="39"/>
  <c r="BA93" i="39"/>
  <c r="BB93" i="39" s="1"/>
  <c r="BE93" i="39"/>
  <c r="BA111" i="39"/>
  <c r="BB111" i="39" s="1"/>
  <c r="BE111" i="39"/>
  <c r="BA101" i="39"/>
  <c r="BB101" i="39" s="1"/>
  <c r="BE101" i="39"/>
  <c r="BE158" i="39"/>
  <c r="BF158" i="39" s="1"/>
  <c r="BE138" i="39"/>
  <c r="BH138" i="39" s="1"/>
  <c r="BG83" i="39"/>
  <c r="BG14" i="39"/>
  <c r="BA97" i="39"/>
  <c r="BB97" i="39" s="1"/>
  <c r="BE97" i="39"/>
  <c r="BA86" i="39"/>
  <c r="BB86" i="39" s="1"/>
  <c r="BE86" i="39"/>
  <c r="BA208" i="39"/>
  <c r="BB208" i="39" s="1"/>
  <c r="BE208" i="39"/>
  <c r="BA200" i="39"/>
  <c r="BB200" i="39" s="1"/>
  <c r="BE200" i="39"/>
  <c r="BA188" i="39"/>
  <c r="BB188" i="39" s="1"/>
  <c r="BE188" i="39"/>
  <c r="BA42" i="39"/>
  <c r="BB42" i="39" s="1"/>
  <c r="BE42" i="39"/>
  <c r="BA177" i="39"/>
  <c r="BB177" i="39" s="1"/>
  <c r="BE177" i="39"/>
  <c r="BA131" i="39"/>
  <c r="BB131" i="39" s="1"/>
  <c r="BE131" i="39"/>
  <c r="BF75" i="39"/>
  <c r="BH75" i="39"/>
  <c r="BA196" i="39"/>
  <c r="BB196" i="39" s="1"/>
  <c r="BE196" i="39"/>
  <c r="BF166" i="39"/>
  <c r="BH166" i="39"/>
  <c r="BA190" i="39"/>
  <c r="BB190" i="39" s="1"/>
  <c r="BF190" i="39"/>
  <c r="BE38" i="39"/>
  <c r="BG38" i="39" s="1"/>
  <c r="AX247" i="39"/>
  <c r="AY249" i="39" s="1"/>
  <c r="AY247" i="39"/>
  <c r="AY251" i="39" s="1"/>
  <c r="BE116" i="39"/>
  <c r="BA116" i="39"/>
  <c r="BB116" i="39" s="1"/>
  <c r="BH215" i="39"/>
  <c r="BG215" i="39"/>
  <c r="BA192" i="39"/>
  <c r="BB192" i="39" s="1"/>
  <c r="BE192" i="39"/>
  <c r="BH120" i="39"/>
  <c r="BG120" i="39"/>
  <c r="BF240" i="39"/>
  <c r="BE245" i="39"/>
  <c r="BA245" i="39"/>
  <c r="BB245" i="39" s="1"/>
  <c r="BE136" i="39"/>
  <c r="BA136" i="39"/>
  <c r="BB136" i="39" s="1"/>
  <c r="BE176" i="39"/>
  <c r="BA176" i="39"/>
  <c r="BB176" i="39" s="1"/>
  <c r="BG133" i="39"/>
  <c r="BH133" i="39"/>
  <c r="BF133" i="39"/>
  <c r="BE121" i="39"/>
  <c r="BA121" i="39"/>
  <c r="BB121" i="39" s="1"/>
  <c r="BE12" i="39"/>
  <c r="BA12" i="39"/>
  <c r="BB12" i="39" s="1"/>
  <c r="BG243" i="39"/>
  <c r="BF243" i="39"/>
  <c r="BH243" i="39"/>
  <c r="BG227" i="39"/>
  <c r="BF227" i="39"/>
  <c r="BH227" i="39"/>
  <c r="BH242" i="39"/>
  <c r="BG242" i="39"/>
  <c r="BF242" i="39"/>
  <c r="BH226" i="39"/>
  <c r="BG226" i="39"/>
  <c r="BF226" i="39"/>
  <c r="BE237" i="39"/>
  <c r="BA237" i="39"/>
  <c r="BB237" i="39" s="1"/>
  <c r="BE199" i="39"/>
  <c r="BA199" i="39"/>
  <c r="BB199" i="39" s="1"/>
  <c r="BE172" i="39"/>
  <c r="BA172" i="39"/>
  <c r="BB172" i="39" s="1"/>
  <c r="BE132" i="39"/>
  <c r="BA132" i="39"/>
  <c r="BB132" i="39" s="1"/>
  <c r="BE173" i="39"/>
  <c r="BA173" i="39"/>
  <c r="BB173" i="39" s="1"/>
  <c r="BE144" i="39"/>
  <c r="BA144" i="39"/>
  <c r="BB144" i="39" s="1"/>
  <c r="BE117" i="39"/>
  <c r="BA117" i="39"/>
  <c r="BB117" i="39" s="1"/>
  <c r="BE100" i="39"/>
  <c r="BA100" i="39"/>
  <c r="BB100" i="39" s="1"/>
  <c r="BE65" i="39"/>
  <c r="BA65" i="39"/>
  <c r="BB65" i="39" s="1"/>
  <c r="BG153" i="39"/>
  <c r="BF153" i="39"/>
  <c r="BH153" i="39"/>
  <c r="BE108" i="39"/>
  <c r="BA108" i="39"/>
  <c r="BB108" i="39" s="1"/>
  <c r="BE69" i="39"/>
  <c r="BA69" i="39"/>
  <c r="BB69" i="39" s="1"/>
  <c r="BE32" i="39"/>
  <c r="BA32" i="39"/>
  <c r="BB32" i="39" s="1"/>
  <c r="Z251" i="39"/>
  <c r="Z253" i="39"/>
  <c r="Z254" i="39" s="1"/>
  <c r="BE85" i="39"/>
  <c r="BA85" i="39"/>
  <c r="BB85" i="39" s="1"/>
  <c r="BE88" i="39"/>
  <c r="BA88" i="39"/>
  <c r="BB88" i="39" s="1"/>
  <c r="BE52" i="39"/>
  <c r="BA52" i="39"/>
  <c r="BB52" i="39" s="1"/>
  <c r="BA29" i="39"/>
  <c r="BB29" i="39" s="1"/>
  <c r="BE29" i="39"/>
  <c r="BE56" i="39"/>
  <c r="BA56" i="39"/>
  <c r="BB56" i="39" s="1"/>
  <c r="BE8" i="39"/>
  <c r="BA8" i="39"/>
  <c r="BB8" i="39" s="1"/>
  <c r="BG33" i="39"/>
  <c r="BH33" i="39"/>
  <c r="BF33" i="39"/>
  <c r="BE28" i="39"/>
  <c r="BA28" i="39"/>
  <c r="BB28" i="39" s="1"/>
  <c r="BG21" i="39"/>
  <c r="BH21" i="39"/>
  <c r="BF21" i="39"/>
  <c r="BF232" i="39"/>
  <c r="BH232" i="39"/>
  <c r="BG232" i="39"/>
  <c r="BE203" i="39"/>
  <c r="BA203" i="39"/>
  <c r="BB203" i="39" s="1"/>
  <c r="BE225" i="39"/>
  <c r="BA225" i="39"/>
  <c r="BB225" i="39" s="1"/>
  <c r="BE160" i="39"/>
  <c r="BA160" i="39"/>
  <c r="BB160" i="39" s="1"/>
  <c r="BE148" i="39"/>
  <c r="BA148" i="39"/>
  <c r="BB148" i="39" s="1"/>
  <c r="BE140" i="39"/>
  <c r="BA140" i="39"/>
  <c r="BB140" i="39" s="1"/>
  <c r="T251" i="39"/>
  <c r="T253" i="39"/>
  <c r="T254" i="39" s="1"/>
  <c r="BA145" i="39"/>
  <c r="BB145" i="39" s="1"/>
  <c r="BE145" i="39"/>
  <c r="BE36" i="39"/>
  <c r="BA36" i="39"/>
  <c r="BB36" i="39" s="1"/>
  <c r="BE24" i="39"/>
  <c r="BA24" i="39"/>
  <c r="BB24" i="39" s="1"/>
  <c r="BG17" i="39"/>
  <c r="BH17" i="39"/>
  <c r="BF17" i="39"/>
  <c r="BG239" i="39"/>
  <c r="BF239" i="39"/>
  <c r="BH239" i="39"/>
  <c r="BG231" i="39"/>
  <c r="BF231" i="39"/>
  <c r="BH231" i="39"/>
  <c r="BG223" i="39"/>
  <c r="BF223" i="39"/>
  <c r="BH223" i="39"/>
  <c r="BF193" i="39"/>
  <c r="BG193" i="39"/>
  <c r="BH193" i="39"/>
  <c r="BE221" i="39"/>
  <c r="BA221" i="39"/>
  <c r="BB221" i="39" s="1"/>
  <c r="BH164" i="39"/>
  <c r="BE207" i="39"/>
  <c r="BA207" i="39"/>
  <c r="BB207" i="39" s="1"/>
  <c r="BE191" i="39"/>
  <c r="BA191" i="39"/>
  <c r="BB191" i="39" s="1"/>
  <c r="BE233" i="39"/>
  <c r="BA233" i="39"/>
  <c r="BB233" i="39" s="1"/>
  <c r="BE163" i="39"/>
  <c r="BA163" i="39"/>
  <c r="BB163" i="39" s="1"/>
  <c r="BE152" i="39"/>
  <c r="BA152" i="39"/>
  <c r="BB152" i="39" s="1"/>
  <c r="BH178" i="39"/>
  <c r="BE130" i="39"/>
  <c r="BA130" i="39"/>
  <c r="BB130" i="39" s="1"/>
  <c r="BH168" i="39"/>
  <c r="BG168" i="39"/>
  <c r="BF168" i="39"/>
  <c r="BE104" i="39"/>
  <c r="BA104" i="39"/>
  <c r="BB104" i="39" s="1"/>
  <c r="BE179" i="39"/>
  <c r="BA179" i="39"/>
  <c r="BB179" i="39" s="1"/>
  <c r="BF123" i="39"/>
  <c r="BH123" i="39"/>
  <c r="BG123" i="39"/>
  <c r="BF102" i="39"/>
  <c r="BG102" i="39"/>
  <c r="BH102" i="39"/>
  <c r="BE92" i="39"/>
  <c r="BA92" i="39"/>
  <c r="BB92" i="39" s="1"/>
  <c r="BE78" i="39"/>
  <c r="BA78" i="39"/>
  <c r="BB78" i="39" s="1"/>
  <c r="BG54" i="39"/>
  <c r="BE48" i="39"/>
  <c r="BA48" i="39"/>
  <c r="BB48" i="39" s="1"/>
  <c r="BE16" i="39"/>
  <c r="BA16" i="39"/>
  <c r="BB16" i="39" s="1"/>
  <c r="N251" i="39"/>
  <c r="N253" i="39"/>
  <c r="N254" i="39" s="1"/>
  <c r="BE72" i="39"/>
  <c r="BA72" i="39"/>
  <c r="BB72" i="39" s="1"/>
  <c r="BE40" i="39"/>
  <c r="BA40" i="39"/>
  <c r="BB40" i="39" s="1"/>
  <c r="BG45" i="39"/>
  <c r="BH45" i="39"/>
  <c r="BF45" i="39"/>
  <c r="BG53" i="39"/>
  <c r="BH53" i="39"/>
  <c r="BF53" i="39"/>
  <c r="BG37" i="39"/>
  <c r="BH37" i="39"/>
  <c r="BF37" i="39"/>
  <c r="BE216" i="39"/>
  <c r="BA216" i="39"/>
  <c r="BB216" i="39" s="1"/>
  <c r="BE187" i="39"/>
  <c r="BA187" i="39"/>
  <c r="BB187" i="39" s="1"/>
  <c r="BE124" i="39"/>
  <c r="BA124" i="39"/>
  <c r="BB124" i="39" s="1"/>
  <c r="BE118" i="39"/>
  <c r="BA118" i="39"/>
  <c r="BB118" i="39" s="1"/>
  <c r="BF90" i="39"/>
  <c r="BG90" i="39"/>
  <c r="BH90" i="39"/>
  <c r="BE5" i="39"/>
  <c r="BA5" i="39"/>
  <c r="BB5" i="39" s="1"/>
  <c r="BF244" i="39"/>
  <c r="BH244" i="39"/>
  <c r="BG244" i="39"/>
  <c r="BF236" i="39"/>
  <c r="BH236" i="39"/>
  <c r="BG236" i="39"/>
  <c r="BF228" i="39"/>
  <c r="BH228" i="39"/>
  <c r="BG228" i="39"/>
  <c r="BF220" i="39"/>
  <c r="BH220" i="39"/>
  <c r="BG220" i="39"/>
  <c r="BF205" i="39"/>
  <c r="BE229" i="39"/>
  <c r="BA229" i="39"/>
  <c r="BB229" i="39" s="1"/>
  <c r="BE183" i="39"/>
  <c r="BA183" i="39"/>
  <c r="BB183" i="39" s="1"/>
  <c r="BE211" i="39"/>
  <c r="BA211" i="39"/>
  <c r="BB211" i="39" s="1"/>
  <c r="BE195" i="39"/>
  <c r="BA195" i="39"/>
  <c r="BB195" i="39" s="1"/>
  <c r="BE169" i="39"/>
  <c r="BA169" i="39"/>
  <c r="BB169" i="39" s="1"/>
  <c r="BE241" i="39"/>
  <c r="BA241" i="39"/>
  <c r="BB241" i="39" s="1"/>
  <c r="BE141" i="39"/>
  <c r="BA141" i="39"/>
  <c r="BB141" i="39" s="1"/>
  <c r="BE156" i="39"/>
  <c r="BA156" i="39"/>
  <c r="BB156" i="39" s="1"/>
  <c r="BG165" i="39"/>
  <c r="BE114" i="39"/>
  <c r="BA114" i="39"/>
  <c r="BB114" i="39" s="1"/>
  <c r="BG157" i="39"/>
  <c r="BF157" i="39"/>
  <c r="BH157" i="39"/>
  <c r="BG126" i="39"/>
  <c r="BH126" i="39"/>
  <c r="BF126" i="39"/>
  <c r="BF107" i="39"/>
  <c r="BH107" i="39"/>
  <c r="BG107" i="39"/>
  <c r="BE96" i="39"/>
  <c r="BA96" i="39"/>
  <c r="BB96" i="39" s="1"/>
  <c r="BE81" i="39"/>
  <c r="BA81" i="39"/>
  <c r="BB81" i="39" s="1"/>
  <c r="BE82" i="39"/>
  <c r="BA82" i="39"/>
  <c r="BB82" i="39" s="1"/>
  <c r="BE66" i="39"/>
  <c r="BA66" i="39"/>
  <c r="BB66" i="39" s="1"/>
  <c r="BE20" i="39"/>
  <c r="BA20" i="39"/>
  <c r="BB20" i="39" s="1"/>
  <c r="BA13" i="39"/>
  <c r="BB13" i="39" s="1"/>
  <c r="BE13" i="39"/>
  <c r="AZ247" i="39"/>
  <c r="BE4" i="39"/>
  <c r="BA4" i="39"/>
  <c r="BF87" i="39"/>
  <c r="BH87" i="39"/>
  <c r="BG87" i="39"/>
  <c r="BF94" i="39"/>
  <c r="BG94" i="39"/>
  <c r="BH94" i="39"/>
  <c r="BE60" i="39"/>
  <c r="BA60" i="39"/>
  <c r="BB60" i="39" s="1"/>
  <c r="BG49" i="39"/>
  <c r="BH49" i="39"/>
  <c r="BF49" i="39"/>
  <c r="BE44" i="39"/>
  <c r="BA44" i="39"/>
  <c r="BB44" i="39" s="1"/>
  <c r="BF34" i="39"/>
  <c r="BG34" i="39"/>
  <c r="BH34" i="39"/>
  <c r="BF98" i="39"/>
  <c r="BG98" i="39"/>
  <c r="BH98" i="39"/>
  <c r="BG162" i="39" l="1"/>
  <c r="BG150" i="39"/>
  <c r="BF162" i="39"/>
  <c r="BF61" i="39"/>
  <c r="BH77" i="39"/>
  <c r="BH238" i="39"/>
  <c r="BF105" i="39"/>
  <c r="BF197" i="39"/>
  <c r="BH105" i="39"/>
  <c r="BG224" i="39"/>
  <c r="BG73" i="39"/>
  <c r="BG129" i="39"/>
  <c r="BF77" i="39"/>
  <c r="BG230" i="39"/>
  <c r="BF238" i="39"/>
  <c r="BH58" i="39"/>
  <c r="BH197" i="39"/>
  <c r="BH6" i="39"/>
  <c r="BF73" i="39"/>
  <c r="BF189" i="39"/>
  <c r="BF22" i="39"/>
  <c r="BG58" i="39"/>
  <c r="BG6" i="39"/>
  <c r="BG61" i="39"/>
  <c r="BH240" i="39"/>
  <c r="BF125" i="39"/>
  <c r="BF178" i="39"/>
  <c r="BF18" i="39"/>
  <c r="BG110" i="39"/>
  <c r="BH134" i="39"/>
  <c r="BH201" i="39"/>
  <c r="BH230" i="39"/>
  <c r="BH54" i="39"/>
  <c r="BF218" i="39"/>
  <c r="BH129" i="39"/>
  <c r="BH50" i="39"/>
  <c r="BH113" i="39"/>
  <c r="BG125" i="39"/>
  <c r="BG71" i="39"/>
  <c r="BG109" i="39"/>
  <c r="BF57" i="39"/>
  <c r="BG26" i="39"/>
  <c r="BG218" i="39"/>
  <c r="BF234" i="39"/>
  <c r="BF110" i="39"/>
  <c r="BF165" i="39"/>
  <c r="BH189" i="39"/>
  <c r="BF62" i="39"/>
  <c r="BG234" i="39"/>
  <c r="BH18" i="39"/>
  <c r="BG22" i="39"/>
  <c r="BG154" i="39"/>
  <c r="BF222" i="39"/>
  <c r="BH57" i="39"/>
  <c r="BF26" i="39"/>
  <c r="BF219" i="39"/>
  <c r="BH235" i="39"/>
  <c r="BH224" i="39"/>
  <c r="BG181" i="39"/>
  <c r="BF38" i="39"/>
  <c r="BG213" i="39"/>
  <c r="BH89" i="39"/>
  <c r="BH181" i="39"/>
  <c r="BG180" i="39"/>
  <c r="BF213" i="39"/>
  <c r="BG50" i="39"/>
  <c r="BF109" i="39"/>
  <c r="BF154" i="39"/>
  <c r="BF150" i="39"/>
  <c r="BG222" i="39"/>
  <c r="BH62" i="39"/>
  <c r="BG149" i="39"/>
  <c r="BG134" i="39"/>
  <c r="BG164" i="39"/>
  <c r="BH219" i="39"/>
  <c r="BH209" i="39"/>
  <c r="BF235" i="39"/>
  <c r="BH185" i="39"/>
  <c r="BF113" i="39"/>
  <c r="BG146" i="39"/>
  <c r="BH10" i="39"/>
  <c r="BG10" i="39"/>
  <c r="BH146" i="39"/>
  <c r="BG122" i="39"/>
  <c r="BH122" i="39"/>
  <c r="BF122" i="39"/>
  <c r="BG185" i="39"/>
  <c r="BH74" i="39"/>
  <c r="BH71" i="39"/>
  <c r="BG209" i="39"/>
  <c r="BH30" i="39"/>
  <c r="BF30" i="39"/>
  <c r="BG30" i="39"/>
  <c r="BH205" i="39"/>
  <c r="BH149" i="39"/>
  <c r="BF180" i="39"/>
  <c r="BG201" i="39"/>
  <c r="BH217" i="39"/>
  <c r="BG217" i="39"/>
  <c r="BF217" i="39"/>
  <c r="BH158" i="39"/>
  <c r="BF89" i="39"/>
  <c r="BF74" i="39"/>
  <c r="BG138" i="39"/>
  <c r="BH38" i="39"/>
  <c r="BF138" i="39"/>
  <c r="BG158" i="39"/>
  <c r="AP100" i="43"/>
  <c r="AP34" i="43"/>
  <c r="AQ34" i="43" s="1"/>
  <c r="AQ10" i="43"/>
  <c r="AQ99" i="43"/>
  <c r="AQ74" i="43"/>
  <c r="AO223" i="43"/>
  <c r="AP223" i="43"/>
  <c r="AQ223" i="43" s="1"/>
  <c r="AQ66" i="43"/>
  <c r="AP227" i="43"/>
  <c r="AQ227" i="43" s="1"/>
  <c r="AO227" i="43"/>
  <c r="AO183" i="43"/>
  <c r="AP183" i="43"/>
  <c r="AQ183" i="43" s="1"/>
  <c r="AQ204" i="43"/>
  <c r="AO124" i="43"/>
  <c r="AP124" i="43"/>
  <c r="AQ124" i="43" s="1"/>
  <c r="AO50" i="43"/>
  <c r="AP50" i="43"/>
  <c r="AQ50" i="43" s="1"/>
  <c r="AP90" i="43"/>
  <c r="AQ90" i="43" s="1"/>
  <c r="AO90" i="43"/>
  <c r="AQ100" i="43"/>
  <c r="AO132" i="43"/>
  <c r="AP132" i="43"/>
  <c r="AQ132" i="43" s="1"/>
  <c r="AO38" i="43"/>
  <c r="AP38" i="43"/>
  <c r="AQ38" i="43" s="1"/>
  <c r="AP18" i="43"/>
  <c r="AQ18" i="43" s="1"/>
  <c r="AO18" i="43"/>
  <c r="AP82" i="43"/>
  <c r="AQ82" i="43" s="1"/>
  <c r="AO82" i="43"/>
  <c r="AQ222" i="41"/>
  <c r="AQ184" i="41"/>
  <c r="AQ196" i="41"/>
  <c r="AP100" i="41"/>
  <c r="AO100" i="41"/>
  <c r="AO46" i="41"/>
  <c r="AP46" i="41"/>
  <c r="AQ46" i="41" s="1"/>
  <c r="AN6" i="41"/>
  <c r="AQ30" i="41"/>
  <c r="AQ62" i="41"/>
  <c r="AN191" i="41"/>
  <c r="AN54" i="41"/>
  <c r="AO54" i="41" s="1"/>
  <c r="AQ82" i="41"/>
  <c r="AQ109" i="41"/>
  <c r="AQ146" i="41"/>
  <c r="AQ218" i="41"/>
  <c r="AN78" i="41"/>
  <c r="AO78" i="41" s="1"/>
  <c r="AN225" i="41"/>
  <c r="AO225" i="41" s="1"/>
  <c r="AP47" i="41"/>
  <c r="AQ188" i="41"/>
  <c r="AP119" i="41"/>
  <c r="AQ119" i="41" s="1"/>
  <c r="AO239" i="41"/>
  <c r="AP239" i="41"/>
  <c r="AQ239" i="41" s="1"/>
  <c r="AN192" i="41"/>
  <c r="AN177" i="41"/>
  <c r="AN15" i="41"/>
  <c r="AH23" i="41"/>
  <c r="AJ23" i="41" s="1"/>
  <c r="AF23" i="41"/>
  <c r="AN206" i="41"/>
  <c r="AN38" i="41"/>
  <c r="AN179" i="41"/>
  <c r="AN200" i="41"/>
  <c r="AN34" i="41"/>
  <c r="AN50" i="41"/>
  <c r="AN66" i="41"/>
  <c r="AN105" i="41"/>
  <c r="AQ164" i="41"/>
  <c r="AQ201" i="41"/>
  <c r="AH7" i="41"/>
  <c r="AJ7" i="41" s="1"/>
  <c r="AF7" i="41"/>
  <c r="AF86" i="41"/>
  <c r="AH86" i="41"/>
  <c r="AJ86" i="41" s="1"/>
  <c r="AH92" i="41"/>
  <c r="AJ92" i="41" s="1"/>
  <c r="AF92" i="41"/>
  <c r="AF100" i="41"/>
  <c r="AH100" i="41"/>
  <c r="AJ100" i="41" s="1"/>
  <c r="AN114" i="41"/>
  <c r="AH94" i="41"/>
  <c r="AJ94" i="41" s="1"/>
  <c r="AF94" i="41"/>
  <c r="AF206" i="41"/>
  <c r="AH206" i="41"/>
  <c r="AJ206" i="41" s="1"/>
  <c r="AN86" i="41"/>
  <c r="AH208" i="41"/>
  <c r="AJ208" i="41" s="1"/>
  <c r="AF208" i="41"/>
  <c r="AO231" i="41"/>
  <c r="AP231" i="41"/>
  <c r="AQ231" i="41" s="1"/>
  <c r="AN75" i="41"/>
  <c r="AP94" i="41"/>
  <c r="AO94" i="41"/>
  <c r="AO92" i="41"/>
  <c r="AP92" i="41"/>
  <c r="AO208" i="41"/>
  <c r="AP208" i="41"/>
  <c r="AH177" i="41"/>
  <c r="AJ177" i="41" s="1"/>
  <c r="AF177" i="41"/>
  <c r="AH212" i="41"/>
  <c r="AJ212" i="41" s="1"/>
  <c r="AQ212" i="41" s="1"/>
  <c r="AF212" i="41"/>
  <c r="AP29" i="41"/>
  <c r="AQ29" i="41" s="1"/>
  <c r="AO29" i="41"/>
  <c r="AO58" i="41"/>
  <c r="AP58" i="41"/>
  <c r="AQ58" i="41" s="1"/>
  <c r="AP83" i="41"/>
  <c r="AQ83" i="41" s="1"/>
  <c r="AO83" i="41"/>
  <c r="AF129" i="41"/>
  <c r="AH129" i="41"/>
  <c r="AJ129" i="41" s="1"/>
  <c r="AP138" i="41"/>
  <c r="AQ138" i="41" s="1"/>
  <c r="AO138" i="41"/>
  <c r="AF179" i="41"/>
  <c r="AH179" i="41"/>
  <c r="AJ179" i="41" s="1"/>
  <c r="AP56" i="41"/>
  <c r="AQ56" i="41" s="1"/>
  <c r="AO56" i="41"/>
  <c r="AP44" i="41"/>
  <c r="AQ44" i="41" s="1"/>
  <c r="AO44" i="41"/>
  <c r="AP21" i="41"/>
  <c r="AQ21" i="41" s="1"/>
  <c r="AO21" i="41"/>
  <c r="AP151" i="41"/>
  <c r="AQ151" i="41" s="1"/>
  <c r="AO151" i="41"/>
  <c r="AP207" i="41"/>
  <c r="AQ207" i="41" s="1"/>
  <c r="AO207" i="41"/>
  <c r="AP54" i="41"/>
  <c r="AQ54" i="41" s="1"/>
  <c r="AO51" i="41"/>
  <c r="AP51" i="41"/>
  <c r="AQ51" i="41" s="1"/>
  <c r="AP85" i="41"/>
  <c r="AQ85" i="41" s="1"/>
  <c r="AO85" i="41"/>
  <c r="AP72" i="41"/>
  <c r="AQ72" i="41" s="1"/>
  <c r="AO72" i="41"/>
  <c r="AP25" i="41"/>
  <c r="AQ25" i="41" s="1"/>
  <c r="AO25" i="41"/>
  <c r="AP91" i="41"/>
  <c r="AQ91" i="41" s="1"/>
  <c r="AO91" i="41"/>
  <c r="AO103" i="41"/>
  <c r="AP103" i="41"/>
  <c r="AQ103" i="41" s="1"/>
  <c r="AO237" i="41"/>
  <c r="AP237" i="41"/>
  <c r="AQ237" i="41" s="1"/>
  <c r="AQ168" i="41"/>
  <c r="AP49" i="41"/>
  <c r="AQ49" i="41" s="1"/>
  <c r="AO49" i="41"/>
  <c r="AP52" i="41"/>
  <c r="AQ52" i="41" s="1"/>
  <c r="AO52" i="41"/>
  <c r="AP150" i="41"/>
  <c r="AQ150" i="41" s="1"/>
  <c r="AO150" i="41"/>
  <c r="AQ161" i="41"/>
  <c r="AN152" i="41"/>
  <c r="AF198" i="41"/>
  <c r="AH198" i="41"/>
  <c r="AJ198" i="41" s="1"/>
  <c r="AN187" i="41"/>
  <c r="AF171" i="41"/>
  <c r="AH171" i="41"/>
  <c r="AJ171" i="41" s="1"/>
  <c r="AF221" i="41"/>
  <c r="AH221" i="41"/>
  <c r="AJ221" i="41" s="1"/>
  <c r="AO39" i="41"/>
  <c r="AP39" i="41"/>
  <c r="AQ39" i="41" s="1"/>
  <c r="AP89" i="41"/>
  <c r="AQ89" i="41" s="1"/>
  <c r="AO89" i="41"/>
  <c r="AP76" i="41"/>
  <c r="AQ76" i="41" s="1"/>
  <c r="AO76" i="41"/>
  <c r="AP69" i="41"/>
  <c r="AQ69" i="41" s="1"/>
  <c r="AO69" i="41"/>
  <c r="AP108" i="41"/>
  <c r="AQ108" i="41" s="1"/>
  <c r="AO108" i="41"/>
  <c r="AP197" i="41"/>
  <c r="AQ197" i="41" s="1"/>
  <c r="AO197" i="41"/>
  <c r="AF217" i="41"/>
  <c r="AH217" i="41"/>
  <c r="AJ217" i="41" s="1"/>
  <c r="AN22" i="41"/>
  <c r="AP45" i="41"/>
  <c r="AQ45" i="41" s="1"/>
  <c r="AO45" i="41"/>
  <c r="AQ32" i="41"/>
  <c r="AQ64" i="41"/>
  <c r="AQ87" i="41"/>
  <c r="AQ67" i="41"/>
  <c r="AN113" i="41"/>
  <c r="AO124" i="41"/>
  <c r="AP124" i="41"/>
  <c r="AQ124" i="41" s="1"/>
  <c r="AN199" i="41"/>
  <c r="AN183" i="41"/>
  <c r="AN198" i="41"/>
  <c r="AP224" i="41"/>
  <c r="AQ224" i="41" s="1"/>
  <c r="AO224" i="41"/>
  <c r="AQ234" i="41"/>
  <c r="AP8" i="41"/>
  <c r="AQ8" i="41" s="1"/>
  <c r="AO8" i="41"/>
  <c r="AO55" i="41"/>
  <c r="AP55" i="41"/>
  <c r="AQ55" i="41" s="1"/>
  <c r="AP95" i="41"/>
  <c r="AQ95" i="41" s="1"/>
  <c r="AO95" i="41"/>
  <c r="AP81" i="41"/>
  <c r="AQ81" i="41" s="1"/>
  <c r="AO81" i="41"/>
  <c r="AP73" i="41"/>
  <c r="AQ73" i="41" s="1"/>
  <c r="AO73" i="41"/>
  <c r="AP107" i="41"/>
  <c r="AQ107" i="41" s="1"/>
  <c r="AO107" i="41"/>
  <c r="AO153" i="41"/>
  <c r="AP153" i="41"/>
  <c r="AQ153" i="41" s="1"/>
  <c r="AP147" i="41"/>
  <c r="AQ147" i="41" s="1"/>
  <c r="AO147" i="41"/>
  <c r="AN195" i="41"/>
  <c r="AP215" i="41"/>
  <c r="AQ215" i="41" s="1"/>
  <c r="AO215" i="41"/>
  <c r="AN217" i="41"/>
  <c r="AP220" i="41"/>
  <c r="AQ220" i="41" s="1"/>
  <c r="AO220" i="41"/>
  <c r="AQ31" i="41"/>
  <c r="AQ63" i="41"/>
  <c r="AQ122" i="41"/>
  <c r="AQ126" i="41"/>
  <c r="AQ226" i="41"/>
  <c r="AQ202" i="41"/>
  <c r="AO6" i="41"/>
  <c r="AP6" i="41"/>
  <c r="AQ6" i="41" s="1"/>
  <c r="AP17" i="41"/>
  <c r="AQ17" i="41" s="1"/>
  <c r="AO17" i="41"/>
  <c r="AP36" i="41"/>
  <c r="AQ36" i="41" s="1"/>
  <c r="AO36" i="41"/>
  <c r="AP205" i="41"/>
  <c r="AQ205" i="41" s="1"/>
  <c r="AO205" i="41"/>
  <c r="AO7" i="41"/>
  <c r="AP7" i="41"/>
  <c r="AQ7" i="41" s="1"/>
  <c r="AO101" i="41"/>
  <c r="AP101" i="41"/>
  <c r="AQ101" i="41" s="1"/>
  <c r="AO191" i="41"/>
  <c r="AP191" i="41"/>
  <c r="AP77" i="41"/>
  <c r="AQ77" i="41" s="1"/>
  <c r="AO77" i="41"/>
  <c r="AP154" i="41"/>
  <c r="AQ154" i="41" s="1"/>
  <c r="AO154" i="41"/>
  <c r="AF18" i="41"/>
  <c r="AH18" i="41"/>
  <c r="AJ18" i="41" s="1"/>
  <c r="AO128" i="41"/>
  <c r="AP128" i="41"/>
  <c r="AQ128" i="41" s="1"/>
  <c r="AO144" i="41"/>
  <c r="AP144" i="41"/>
  <c r="AP223" i="41"/>
  <c r="AQ223" i="41" s="1"/>
  <c r="AO223" i="41"/>
  <c r="AO38" i="41"/>
  <c r="AP38" i="41"/>
  <c r="AQ38" i="41" s="1"/>
  <c r="AO19" i="41"/>
  <c r="AP19" i="41"/>
  <c r="AQ19" i="41" s="1"/>
  <c r="AP135" i="41"/>
  <c r="AQ135" i="41" s="1"/>
  <c r="AO135" i="41"/>
  <c r="AP189" i="41"/>
  <c r="AQ189" i="41" s="1"/>
  <c r="AO189" i="41"/>
  <c r="AF200" i="41"/>
  <c r="AH200" i="41"/>
  <c r="AJ200" i="41" s="1"/>
  <c r="AP24" i="41"/>
  <c r="AQ24" i="41" s="1"/>
  <c r="AO24" i="41"/>
  <c r="AP12" i="41"/>
  <c r="AQ12" i="41" s="1"/>
  <c r="AO12" i="41"/>
  <c r="Z244" i="41"/>
  <c r="AG5" i="41"/>
  <c r="AN5" i="41" s="1"/>
  <c r="AP37" i="41"/>
  <c r="AQ37" i="41" s="1"/>
  <c r="AO37" i="41"/>
  <c r="AO34" i="41"/>
  <c r="AP34" i="41"/>
  <c r="AO50" i="41"/>
  <c r="AP50" i="41"/>
  <c r="AQ50" i="41" s="1"/>
  <c r="AP134" i="41"/>
  <c r="AQ134" i="41" s="1"/>
  <c r="AO134" i="41"/>
  <c r="AO137" i="41"/>
  <c r="AP137" i="41"/>
  <c r="AQ137" i="41" s="1"/>
  <c r="AO105" i="41"/>
  <c r="AP105" i="41"/>
  <c r="AO167" i="41"/>
  <c r="AP167" i="41"/>
  <c r="AQ167" i="41" s="1"/>
  <c r="AP170" i="41"/>
  <c r="AQ170" i="41" s="1"/>
  <c r="AO170" i="41"/>
  <c r="AO88" i="41"/>
  <c r="AP88" i="41"/>
  <c r="AQ88" i="41" s="1"/>
  <c r="AQ33" i="41"/>
  <c r="AQ65" i="41"/>
  <c r="AO35" i="41"/>
  <c r="AP35" i="41"/>
  <c r="AQ35" i="41" s="1"/>
  <c r="AP123" i="41"/>
  <c r="AQ123" i="41" s="1"/>
  <c r="AO123" i="41"/>
  <c r="AQ149" i="41"/>
  <c r="AN129" i="41"/>
  <c r="AQ158" i="41"/>
  <c r="AF183" i="41"/>
  <c r="AH183" i="41"/>
  <c r="AJ183" i="41" s="1"/>
  <c r="AO210" i="41"/>
  <c r="AP210" i="41"/>
  <c r="AQ210" i="41" s="1"/>
  <c r="AQ232" i="41"/>
  <c r="AO23" i="41"/>
  <c r="AP23" i="41"/>
  <c r="AQ23" i="41" s="1"/>
  <c r="AP60" i="41"/>
  <c r="AQ60" i="41" s="1"/>
  <c r="AO60" i="41"/>
  <c r="AP78" i="41"/>
  <c r="AQ78" i="41" s="1"/>
  <c r="AP41" i="41"/>
  <c r="AQ41" i="41" s="1"/>
  <c r="AO41" i="41"/>
  <c r="AF144" i="41"/>
  <c r="AH144" i="41"/>
  <c r="AJ144" i="41" s="1"/>
  <c r="AP80" i="41"/>
  <c r="AQ80" i="41" s="1"/>
  <c r="AO80" i="41"/>
  <c r="AP127" i="41"/>
  <c r="AQ127" i="41" s="1"/>
  <c r="AO127" i="41"/>
  <c r="AP185" i="41"/>
  <c r="AQ185" i="41" s="1"/>
  <c r="AO185" i="41"/>
  <c r="AP165" i="41"/>
  <c r="AQ165" i="41" s="1"/>
  <c r="AO165" i="41"/>
  <c r="AO186" i="41"/>
  <c r="AP186" i="41"/>
  <c r="AQ186" i="41" s="1"/>
  <c r="AP211" i="41"/>
  <c r="AQ211" i="41" s="1"/>
  <c r="AO211" i="41"/>
  <c r="AO233" i="41"/>
  <c r="AP233" i="41"/>
  <c r="AQ233" i="41" s="1"/>
  <c r="AP225" i="41"/>
  <c r="AQ225" i="41" s="1"/>
  <c r="AQ47" i="41"/>
  <c r="AP181" i="41"/>
  <c r="AQ181" i="41" s="1"/>
  <c r="AO181" i="41"/>
  <c r="AP97" i="41"/>
  <c r="AQ97" i="41" s="1"/>
  <c r="AO97" i="41"/>
  <c r="AD244" i="41"/>
  <c r="AF5" i="41"/>
  <c r="AH5" i="41"/>
  <c r="AJ5" i="41" s="1"/>
  <c r="AF105" i="41"/>
  <c r="AH105" i="41"/>
  <c r="AJ105" i="41" s="1"/>
  <c r="AP118" i="41"/>
  <c r="AQ118" i="41" s="1"/>
  <c r="AO118" i="41"/>
  <c r="AQ120" i="41"/>
  <c r="AP143" i="41"/>
  <c r="AQ143" i="41" s="1"/>
  <c r="AO143" i="41"/>
  <c r="AP176" i="41"/>
  <c r="AQ176" i="41" s="1"/>
  <c r="AO176" i="41"/>
  <c r="AP238" i="41"/>
  <c r="AQ238" i="41" s="1"/>
  <c r="AO238" i="41"/>
  <c r="AP61" i="41"/>
  <c r="AQ61" i="41" s="1"/>
  <c r="AO61" i="41"/>
  <c r="AP79" i="41"/>
  <c r="AQ79" i="41" s="1"/>
  <c r="AO79" i="41"/>
  <c r="AP131" i="41"/>
  <c r="AQ131" i="41" s="1"/>
  <c r="AO131" i="41"/>
  <c r="AF121" i="41"/>
  <c r="AH121" i="41"/>
  <c r="AJ121" i="41" s="1"/>
  <c r="AO182" i="41"/>
  <c r="AP182" i="41"/>
  <c r="AQ182" i="41" s="1"/>
  <c r="AO190" i="41"/>
  <c r="AP190" i="41"/>
  <c r="AQ190" i="41" s="1"/>
  <c r="AQ209" i="41"/>
  <c r="AO179" i="41"/>
  <c r="AP179" i="41"/>
  <c r="AQ179" i="41" s="1"/>
  <c r="AN171" i="41"/>
  <c r="AO200" i="41"/>
  <c r="AP200" i="41"/>
  <c r="AF66" i="41"/>
  <c r="AH66" i="41"/>
  <c r="AJ66" i="41" s="1"/>
  <c r="AO66" i="41"/>
  <c r="AP66" i="41"/>
  <c r="AN70" i="41"/>
  <c r="AQ14" i="41"/>
  <c r="AQ116" i="41"/>
  <c r="AP68" i="41"/>
  <c r="AQ68" i="41" s="1"/>
  <c r="AO68" i="41"/>
  <c r="AQ159" i="41"/>
  <c r="AP93" i="41"/>
  <c r="AQ93" i="41" s="1"/>
  <c r="AO93" i="41"/>
  <c r="AP115" i="41"/>
  <c r="AQ115" i="41" s="1"/>
  <c r="AO115" i="41"/>
  <c r="AN121" i="41"/>
  <c r="AO145" i="41"/>
  <c r="AP145" i="41"/>
  <c r="AQ145" i="41" s="1"/>
  <c r="AQ142" i="41"/>
  <c r="AQ175" i="41"/>
  <c r="AN162" i="41"/>
  <c r="AP213" i="41"/>
  <c r="AQ213" i="41" s="1"/>
  <c r="AO213" i="41"/>
  <c r="AN221" i="41"/>
  <c r="AQ227" i="41"/>
  <c r="AF34" i="41"/>
  <c r="AH34" i="41"/>
  <c r="AJ34" i="41" s="1"/>
  <c r="AO71" i="41"/>
  <c r="AP71" i="41"/>
  <c r="AQ71" i="41" s="1"/>
  <c r="AP53" i="41"/>
  <c r="AQ53" i="41" s="1"/>
  <c r="AO53" i="41"/>
  <c r="AP9" i="41"/>
  <c r="AQ9" i="41" s="1"/>
  <c r="AO9" i="41"/>
  <c r="AO96" i="41"/>
  <c r="AP96" i="41"/>
  <c r="AQ96" i="41" s="1"/>
  <c r="AO169" i="41"/>
  <c r="AP169" i="41"/>
  <c r="AQ169" i="41" s="1"/>
  <c r="AO132" i="41"/>
  <c r="AP132" i="41"/>
  <c r="AQ132" i="41" s="1"/>
  <c r="AN163" i="41"/>
  <c r="AF191" i="41"/>
  <c r="AH191" i="41"/>
  <c r="AJ191" i="41" s="1"/>
  <c r="AP13" i="41"/>
  <c r="AQ13" i="41" s="1"/>
  <c r="AO13" i="41"/>
  <c r="AQ148" i="41"/>
  <c r="AN133" i="41"/>
  <c r="AF113" i="41"/>
  <c r="AH113" i="41"/>
  <c r="AJ113" i="41" s="1"/>
  <c r="AN136" i="41"/>
  <c r="AQ160" i="41"/>
  <c r="AQ140" i="41"/>
  <c r="AQ178" i="41"/>
  <c r="AH199" i="41"/>
  <c r="AJ199" i="41" s="1"/>
  <c r="AF199" i="41"/>
  <c r="AP216" i="41"/>
  <c r="AQ216" i="41" s="1"/>
  <c r="AO216" i="41"/>
  <c r="AP20" i="41"/>
  <c r="AQ20" i="41" s="1"/>
  <c r="AO20" i="41"/>
  <c r="AP40" i="41"/>
  <c r="AQ40" i="41" s="1"/>
  <c r="AO40" i="41"/>
  <c r="AP28" i="41"/>
  <c r="AQ28" i="41" s="1"/>
  <c r="AO28" i="41"/>
  <c r="AN18" i="41"/>
  <c r="AP57" i="41"/>
  <c r="AQ57" i="41" s="1"/>
  <c r="AO57" i="41"/>
  <c r="AN125" i="41"/>
  <c r="AP193" i="41"/>
  <c r="AQ193" i="41" s="1"/>
  <c r="AO193" i="41"/>
  <c r="AP173" i="41"/>
  <c r="AQ173" i="41" s="1"/>
  <c r="AO173" i="41"/>
  <c r="AO194" i="41"/>
  <c r="AP194" i="41"/>
  <c r="AQ194" i="41" s="1"/>
  <c r="AP236" i="41"/>
  <c r="AQ236" i="41" s="1"/>
  <c r="AO236" i="41"/>
  <c r="AQ102" i="41"/>
  <c r="AQ110" i="41"/>
  <c r="AQ130" i="41"/>
  <c r="AY253" i="39"/>
  <c r="AY254" i="39" s="1"/>
  <c r="BH116" i="39"/>
  <c r="BG116" i="39"/>
  <c r="BF116" i="39"/>
  <c r="BH196" i="39"/>
  <c r="BG196" i="39"/>
  <c r="BF196" i="39"/>
  <c r="BF131" i="39"/>
  <c r="BG131" i="39"/>
  <c r="BH131" i="39"/>
  <c r="BH42" i="39"/>
  <c r="BF42" i="39"/>
  <c r="BG42" i="39"/>
  <c r="BF200" i="39"/>
  <c r="BH200" i="39"/>
  <c r="BG200" i="39"/>
  <c r="BH86" i="39"/>
  <c r="BF86" i="39"/>
  <c r="BG86" i="39"/>
  <c r="BG101" i="39"/>
  <c r="BF101" i="39"/>
  <c r="BH101" i="39"/>
  <c r="BF93" i="39"/>
  <c r="BH93" i="39"/>
  <c r="BG93" i="39"/>
  <c r="BG212" i="39"/>
  <c r="BF212" i="39"/>
  <c r="BH212" i="39"/>
  <c r="BF177" i="39"/>
  <c r="BG177" i="39"/>
  <c r="BH177" i="39"/>
  <c r="BF188" i="39"/>
  <c r="BH188" i="39"/>
  <c r="BG188" i="39"/>
  <c r="BG208" i="39"/>
  <c r="BF208" i="39"/>
  <c r="BH208" i="39"/>
  <c r="BG97" i="39"/>
  <c r="BH97" i="39"/>
  <c r="BF97" i="39"/>
  <c r="BF111" i="39"/>
  <c r="BH111" i="39"/>
  <c r="BG111" i="39"/>
  <c r="BF127" i="39"/>
  <c r="BH127" i="39"/>
  <c r="BG127" i="39"/>
  <c r="BH46" i="39"/>
  <c r="BF46" i="39"/>
  <c r="BG46" i="39"/>
  <c r="BH204" i="39"/>
  <c r="BG204" i="39"/>
  <c r="BF204" i="39"/>
  <c r="BH167" i="39"/>
  <c r="BF167" i="39"/>
  <c r="BG167" i="39"/>
  <c r="BG192" i="39"/>
  <c r="BF192" i="39"/>
  <c r="BH192" i="39"/>
  <c r="BG82" i="39"/>
  <c r="BF82" i="39"/>
  <c r="BH82" i="39"/>
  <c r="BH195" i="39"/>
  <c r="BG195" i="39"/>
  <c r="BF195" i="39"/>
  <c r="BF124" i="39"/>
  <c r="BG124" i="39"/>
  <c r="BH124" i="39"/>
  <c r="BG78" i="39"/>
  <c r="BF78" i="39"/>
  <c r="BH78" i="39"/>
  <c r="BF179" i="39"/>
  <c r="BG179" i="39"/>
  <c r="BH179" i="39"/>
  <c r="BH160" i="39"/>
  <c r="BF160" i="39"/>
  <c r="BG160" i="39"/>
  <c r="BH56" i="39"/>
  <c r="BG56" i="39"/>
  <c r="BF56" i="39"/>
  <c r="BG13" i="39"/>
  <c r="BH13" i="39"/>
  <c r="BF13" i="39"/>
  <c r="BG114" i="39"/>
  <c r="BF114" i="39"/>
  <c r="BH114" i="39"/>
  <c r="BH229" i="39"/>
  <c r="BG229" i="39"/>
  <c r="BF229" i="39"/>
  <c r="BA247" i="39"/>
  <c r="BB4" i="39"/>
  <c r="BB247" i="39" s="1"/>
  <c r="BH81" i="39"/>
  <c r="BG81" i="39"/>
  <c r="BF81" i="39"/>
  <c r="BH44" i="39"/>
  <c r="BG44" i="39"/>
  <c r="BF44" i="39"/>
  <c r="BG4" i="39"/>
  <c r="BH4" i="39"/>
  <c r="BF4" i="39"/>
  <c r="BG141" i="39"/>
  <c r="BH141" i="39"/>
  <c r="BF141" i="39"/>
  <c r="BH183" i="39"/>
  <c r="BF183" i="39"/>
  <c r="BG183" i="39"/>
  <c r="BG5" i="39"/>
  <c r="BH5" i="39"/>
  <c r="BF5" i="39"/>
  <c r="BG118" i="39"/>
  <c r="BF118" i="39"/>
  <c r="BH118" i="39"/>
  <c r="BH48" i="39"/>
  <c r="BF48" i="39"/>
  <c r="BG48" i="39"/>
  <c r="BG130" i="39"/>
  <c r="BF130" i="39"/>
  <c r="BH130" i="39"/>
  <c r="BH152" i="39"/>
  <c r="BG152" i="39"/>
  <c r="BF152" i="39"/>
  <c r="BF163" i="39"/>
  <c r="BG163" i="39"/>
  <c r="BH163" i="39"/>
  <c r="BH191" i="39"/>
  <c r="BG191" i="39"/>
  <c r="BF191" i="39"/>
  <c r="BG145" i="39"/>
  <c r="BH145" i="39"/>
  <c r="BF145" i="39"/>
  <c r="BH32" i="39"/>
  <c r="BF32" i="39"/>
  <c r="BG32" i="39"/>
  <c r="BH65" i="39"/>
  <c r="BG65" i="39"/>
  <c r="BF65" i="39"/>
  <c r="BH132" i="39"/>
  <c r="BF132" i="39"/>
  <c r="BG132" i="39"/>
  <c r="BH199" i="39"/>
  <c r="BG199" i="39"/>
  <c r="BF199" i="39"/>
  <c r="BH121" i="39"/>
  <c r="BF121" i="39"/>
  <c r="BG121" i="39"/>
  <c r="BH245" i="39"/>
  <c r="BG245" i="39"/>
  <c r="BF245" i="39"/>
  <c r="BH96" i="39"/>
  <c r="BG96" i="39"/>
  <c r="BF96" i="39"/>
  <c r="BH216" i="39"/>
  <c r="BF216" i="39"/>
  <c r="BG216" i="39"/>
  <c r="BH203" i="39"/>
  <c r="BG203" i="39"/>
  <c r="BF203" i="39"/>
  <c r="BH85" i="39"/>
  <c r="BF85" i="39"/>
  <c r="BG85" i="39"/>
  <c r="BH144" i="39"/>
  <c r="BG144" i="39"/>
  <c r="BF144" i="39"/>
  <c r="BH156" i="39"/>
  <c r="BG156" i="39"/>
  <c r="BF156" i="39"/>
  <c r="BH40" i="39"/>
  <c r="BG40" i="39"/>
  <c r="BF40" i="39"/>
  <c r="BH233" i="39"/>
  <c r="BG233" i="39"/>
  <c r="BF233" i="39"/>
  <c r="BH207" i="39"/>
  <c r="BG207" i="39"/>
  <c r="BF207" i="39"/>
  <c r="BH221" i="39"/>
  <c r="BG221" i="39"/>
  <c r="BF221" i="39"/>
  <c r="BH28" i="39"/>
  <c r="BG28" i="39"/>
  <c r="BF28" i="39"/>
  <c r="BG29" i="39"/>
  <c r="BH29" i="39"/>
  <c r="BF29" i="39"/>
  <c r="BH100" i="39"/>
  <c r="BG100" i="39"/>
  <c r="BF100" i="39"/>
  <c r="BG173" i="39"/>
  <c r="BF173" i="39"/>
  <c r="BH173" i="39"/>
  <c r="BH172" i="39"/>
  <c r="BG172" i="39"/>
  <c r="BF172" i="39"/>
  <c r="BH60" i="39"/>
  <c r="BG60" i="39"/>
  <c r="BF60" i="39"/>
  <c r="BH20" i="39"/>
  <c r="BF20" i="39"/>
  <c r="BG20" i="39"/>
  <c r="BH241" i="39"/>
  <c r="BG241" i="39"/>
  <c r="BF241" i="39"/>
  <c r="BH24" i="39"/>
  <c r="BG24" i="39"/>
  <c r="BF24" i="39"/>
  <c r="BH140" i="39"/>
  <c r="BG140" i="39"/>
  <c r="BF140" i="39"/>
  <c r="BH52" i="39"/>
  <c r="BF52" i="39"/>
  <c r="BG52" i="39"/>
  <c r="BH69" i="39"/>
  <c r="BF69" i="39"/>
  <c r="BG69" i="39"/>
  <c r="BH237" i="39"/>
  <c r="BG237" i="39"/>
  <c r="BF237" i="39"/>
  <c r="BH176" i="39"/>
  <c r="BF176" i="39"/>
  <c r="BG176" i="39"/>
  <c r="BG66" i="39"/>
  <c r="BF66" i="39"/>
  <c r="BH66" i="39"/>
  <c r="BG169" i="39"/>
  <c r="BF169" i="39"/>
  <c r="BH169" i="39"/>
  <c r="BH211" i="39"/>
  <c r="BG211" i="39"/>
  <c r="BF211" i="39"/>
  <c r="BH187" i="39"/>
  <c r="BG187" i="39"/>
  <c r="BF187" i="39"/>
  <c r="BF72" i="39"/>
  <c r="BG72" i="39"/>
  <c r="BH72" i="39"/>
  <c r="BH16" i="39"/>
  <c r="BG16" i="39"/>
  <c r="BF16" i="39"/>
  <c r="BH92" i="39"/>
  <c r="BG92" i="39"/>
  <c r="BF92" i="39"/>
  <c r="BH104" i="39"/>
  <c r="BG104" i="39"/>
  <c r="BF104" i="39"/>
  <c r="BH36" i="39"/>
  <c r="BF36" i="39"/>
  <c r="BG36" i="39"/>
  <c r="BH148" i="39"/>
  <c r="BG148" i="39"/>
  <c r="BF148" i="39"/>
  <c r="BH225" i="39"/>
  <c r="BG225" i="39"/>
  <c r="BF225" i="39"/>
  <c r="BH8" i="39"/>
  <c r="BG8" i="39"/>
  <c r="BF8" i="39"/>
  <c r="BF88" i="39"/>
  <c r="BG88" i="39"/>
  <c r="BH88" i="39"/>
  <c r="BF108" i="39"/>
  <c r="BG108" i="39"/>
  <c r="BH108" i="39"/>
  <c r="BH117" i="39"/>
  <c r="BG117" i="39"/>
  <c r="BF117" i="39"/>
  <c r="BH12" i="39"/>
  <c r="BG12" i="39"/>
  <c r="BF12" i="39"/>
  <c r="BH136" i="39"/>
  <c r="BF136" i="39"/>
  <c r="BG136" i="39"/>
  <c r="AQ92" i="41" l="1"/>
  <c r="AQ100" i="41"/>
  <c r="AQ66" i="41"/>
  <c r="AQ94" i="41"/>
  <c r="AO15" i="41"/>
  <c r="AP15" i="41"/>
  <c r="AQ15" i="41" s="1"/>
  <c r="AO75" i="41"/>
  <c r="AP75" i="41"/>
  <c r="AQ75" i="41" s="1"/>
  <c r="AO206" i="41"/>
  <c r="AP206" i="41"/>
  <c r="AQ206" i="41" s="1"/>
  <c r="AP177" i="41"/>
  <c r="AQ177" i="41" s="1"/>
  <c r="AO177" i="41"/>
  <c r="AO86" i="41"/>
  <c r="AP86" i="41"/>
  <c r="AQ86" i="41" s="1"/>
  <c r="AO192" i="41"/>
  <c r="AP192" i="41"/>
  <c r="AQ192" i="41" s="1"/>
  <c r="AQ208" i="41"/>
  <c r="AO114" i="41"/>
  <c r="AP114" i="41"/>
  <c r="AQ114" i="41" s="1"/>
  <c r="AO125" i="41"/>
  <c r="AP125" i="41"/>
  <c r="AQ125" i="41" s="1"/>
  <c r="AO133" i="41"/>
  <c r="AP133" i="41"/>
  <c r="AQ133" i="41" s="1"/>
  <c r="AO217" i="41"/>
  <c r="AP217" i="41"/>
  <c r="AQ217" i="41" s="1"/>
  <c r="AO136" i="41"/>
  <c r="AP136" i="41"/>
  <c r="AQ136" i="41" s="1"/>
  <c r="AP162" i="41"/>
  <c r="AQ162" i="41" s="1"/>
  <c r="AO162" i="41"/>
  <c r="AQ200" i="41"/>
  <c r="AP199" i="41"/>
  <c r="AQ199" i="41" s="1"/>
  <c r="AO199" i="41"/>
  <c r="AO152" i="41"/>
  <c r="AP152" i="41"/>
  <c r="AQ152" i="41" s="1"/>
  <c r="AO70" i="41"/>
  <c r="AP70" i="41"/>
  <c r="AQ70" i="41" s="1"/>
  <c r="AO129" i="41"/>
  <c r="AP129" i="41"/>
  <c r="AQ129" i="41" s="1"/>
  <c r="AQ144" i="41"/>
  <c r="AO163" i="41"/>
  <c r="AP163" i="41"/>
  <c r="AQ163" i="41" s="1"/>
  <c r="AO221" i="41"/>
  <c r="AP221" i="41"/>
  <c r="AQ221" i="41" s="1"/>
  <c r="AO121" i="41"/>
  <c r="AP121" i="41"/>
  <c r="AQ121" i="41" s="1"/>
  <c r="AQ105" i="41"/>
  <c r="AQ34" i="41"/>
  <c r="AP5" i="41"/>
  <c r="AQ5" i="41" s="1"/>
  <c r="AO5" i="41"/>
  <c r="AQ191" i="41"/>
  <c r="AO187" i="41"/>
  <c r="AP187" i="41"/>
  <c r="AQ187" i="41" s="1"/>
  <c r="AO183" i="41"/>
  <c r="AP183" i="41"/>
  <c r="AQ183" i="41" s="1"/>
  <c r="AO113" i="41"/>
  <c r="AP113" i="41"/>
  <c r="AQ113" i="41" s="1"/>
  <c r="AO18" i="41"/>
  <c r="AP18" i="41"/>
  <c r="AQ18" i="41" s="1"/>
  <c r="AO171" i="41"/>
  <c r="AP171" i="41"/>
  <c r="AQ171" i="41" s="1"/>
  <c r="AO195" i="41"/>
  <c r="AP195" i="41"/>
  <c r="AQ195" i="41" s="1"/>
  <c r="AO198" i="41"/>
  <c r="AP198" i="41"/>
  <c r="AQ198" i="41" s="1"/>
  <c r="AO22" i="41"/>
  <c r="AP22" i="41"/>
  <c r="AQ22" i="41" s="1"/>
  <c r="AN15" i="37" l="1"/>
  <c r="AH15" i="37"/>
  <c r="AN19" i="37"/>
  <c r="AH19" i="37"/>
  <c r="AC19" i="37"/>
  <c r="V19" i="37"/>
  <c r="G19" i="37"/>
  <c r="AN18" i="37"/>
  <c r="AH18" i="37"/>
  <c r="AC18" i="37"/>
  <c r="V18" i="37"/>
  <c r="G18" i="37"/>
  <c r="AN16" i="37"/>
  <c r="AH16" i="37"/>
  <c r="AC16" i="37"/>
  <c r="V16" i="37"/>
  <c r="G16" i="37"/>
  <c r="AC15" i="37"/>
  <c r="V15" i="37"/>
  <c r="G15" i="37"/>
  <c r="AX12" i="37"/>
  <c r="AD18" i="37" s="1"/>
  <c r="AI18" i="37" l="1"/>
  <c r="AE18" i="37"/>
  <c r="AL18" i="37" s="1"/>
  <c r="AQ18" i="37"/>
  <c r="AO18" i="37" s="1"/>
  <c r="AD16" i="37"/>
  <c r="AD19" i="37"/>
  <c r="AD15" i="37"/>
  <c r="AE15" i="37" l="1"/>
  <c r="AL15" i="37" s="1"/>
  <c r="AQ15" i="37"/>
  <c r="AO15" i="37" s="1"/>
  <c r="AI15" i="37"/>
  <c r="AM15" i="37" s="1"/>
  <c r="AP15" i="37" s="1"/>
  <c r="AQ16" i="37"/>
  <c r="AO16" i="37" s="1"/>
  <c r="AI16" i="37"/>
  <c r="AM16" i="37" s="1"/>
  <c r="AE16" i="37"/>
  <c r="AL16" i="37" s="1"/>
  <c r="AK18" i="37"/>
  <c r="AM18" i="37"/>
  <c r="AP18" i="37" s="1"/>
  <c r="AQ19" i="37"/>
  <c r="AO19" i="37" s="1"/>
  <c r="AE19" i="37"/>
  <c r="AL19" i="37" s="1"/>
  <c r="AI19" i="37"/>
  <c r="AU18" i="37"/>
  <c r="AU15" i="37" l="1"/>
  <c r="AR15" i="37" s="1"/>
  <c r="AU16" i="37"/>
  <c r="AR16" i="37" s="1"/>
  <c r="AR18" i="37"/>
  <c r="AS18" i="37" s="1"/>
  <c r="AV18" i="37"/>
  <c r="AM19" i="37"/>
  <c r="AP19" i="37" s="1"/>
  <c r="AK19" i="37"/>
  <c r="AU19" i="37"/>
  <c r="AK15" i="37"/>
  <c r="AP16" i="37"/>
  <c r="AK16" i="37"/>
  <c r="AV16" i="37" l="1"/>
  <c r="AS16" i="37"/>
  <c r="AV15" i="37"/>
  <c r="AS15" i="37"/>
  <c r="AV19" i="37"/>
  <c r="AR19" i="37"/>
  <c r="AS19" i="37" s="1"/>
  <c r="AV12" i="37" l="1"/>
  <c r="V8" i="35" l="1"/>
  <c r="V9" i="35" s="1"/>
  <c r="V4" i="35"/>
  <c r="S8" i="35" l="1"/>
  <c r="S9" i="35" s="1"/>
  <c r="P9" i="35"/>
  <c r="M8" i="35"/>
  <c r="M9" i="35" s="1"/>
  <c r="J8" i="35"/>
  <c r="J9" i="35" s="1"/>
  <c r="G8" i="35"/>
  <c r="G9" i="35" s="1"/>
  <c r="S4" i="35"/>
  <c r="C16" i="35"/>
  <c r="B16" i="35"/>
  <c r="A16" i="35"/>
  <c r="C17" i="35" l="1"/>
  <c r="P211" i="28" l="1"/>
  <c r="AG208" i="25"/>
  <c r="AI209" i="31"/>
  <c r="AB209" i="31"/>
  <c r="Y209" i="31"/>
  <c r="V209" i="31"/>
  <c r="S209" i="31"/>
  <c r="P209" i="31"/>
  <c r="M209" i="31"/>
  <c r="J209" i="31"/>
  <c r="AJ146" i="31"/>
  <c r="AC146" i="31"/>
  <c r="AD146" i="31" s="1"/>
  <c r="AA146" i="31"/>
  <c r="Z146" i="31"/>
  <c r="X146" i="31"/>
  <c r="W146" i="31"/>
  <c r="U146" i="31"/>
  <c r="T146" i="31"/>
  <c r="R146" i="31"/>
  <c r="Q146" i="31"/>
  <c r="O146" i="31"/>
  <c r="N146" i="31"/>
  <c r="L146" i="31"/>
  <c r="K146" i="31"/>
  <c r="AJ145" i="31"/>
  <c r="AC145" i="31"/>
  <c r="AD145" i="31" s="1"/>
  <c r="AA145" i="31"/>
  <c r="Z145" i="31"/>
  <c r="X145" i="31"/>
  <c r="W145" i="31"/>
  <c r="U145" i="31"/>
  <c r="T145" i="31"/>
  <c r="R145" i="31"/>
  <c r="Q145" i="31"/>
  <c r="O145" i="31"/>
  <c r="N145" i="31"/>
  <c r="L145" i="31"/>
  <c r="K145" i="31"/>
  <c r="AJ144" i="31"/>
  <c r="AC144" i="31"/>
  <c r="AD144" i="31" s="1"/>
  <c r="AA144" i="31"/>
  <c r="Z144" i="31"/>
  <c r="X144" i="31"/>
  <c r="W144" i="31"/>
  <c r="U144" i="31"/>
  <c r="T144" i="31"/>
  <c r="R144" i="31"/>
  <c r="Q144" i="31"/>
  <c r="O144" i="31"/>
  <c r="N144" i="31"/>
  <c r="L144" i="31"/>
  <c r="K144" i="31"/>
  <c r="AJ143" i="31"/>
  <c r="AC143" i="31"/>
  <c r="AE143" i="31" s="1"/>
  <c r="AA143" i="31"/>
  <c r="Z143" i="31"/>
  <c r="X143" i="31"/>
  <c r="W143" i="31"/>
  <c r="U143" i="31"/>
  <c r="T143" i="31"/>
  <c r="R143" i="31"/>
  <c r="Q143" i="31"/>
  <c r="O143" i="31"/>
  <c r="N143" i="31"/>
  <c r="L143" i="31"/>
  <c r="K143" i="31"/>
  <c r="AJ142" i="31"/>
  <c r="AC142" i="31"/>
  <c r="AD142" i="31" s="1"/>
  <c r="AA142" i="31"/>
  <c r="Z142" i="31"/>
  <c r="X142" i="31"/>
  <c r="W142" i="31"/>
  <c r="U142" i="31"/>
  <c r="T142" i="31"/>
  <c r="R142" i="31"/>
  <c r="Q142" i="31"/>
  <c r="O142" i="31"/>
  <c r="N142" i="31"/>
  <c r="L142" i="31"/>
  <c r="K142" i="31"/>
  <c r="AJ141" i="31"/>
  <c r="AC141" i="31"/>
  <c r="AE141" i="31" s="1"/>
  <c r="AA141" i="31"/>
  <c r="Z141" i="31"/>
  <c r="X141" i="31"/>
  <c r="W141" i="31"/>
  <c r="U141" i="31"/>
  <c r="T141" i="31"/>
  <c r="R141" i="31"/>
  <c r="Q141" i="31"/>
  <c r="O141" i="31"/>
  <c r="N141" i="31"/>
  <c r="L141" i="31"/>
  <c r="K141" i="31"/>
  <c r="AJ140" i="31"/>
  <c r="AC140" i="31"/>
  <c r="AD140" i="31" s="1"/>
  <c r="AA140" i="31"/>
  <c r="Z140" i="31"/>
  <c r="X140" i="31"/>
  <c r="W140" i="31"/>
  <c r="U140" i="31"/>
  <c r="T140" i="31"/>
  <c r="R140" i="31"/>
  <c r="Q140" i="31"/>
  <c r="O140" i="31"/>
  <c r="N140" i="31"/>
  <c r="L140" i="31"/>
  <c r="K140" i="31"/>
  <c r="AJ139" i="31"/>
  <c r="AC139" i="31"/>
  <c r="AD139" i="31" s="1"/>
  <c r="AA139" i="31"/>
  <c r="Z139" i="31"/>
  <c r="X139" i="31"/>
  <c r="W139" i="31"/>
  <c r="U139" i="31"/>
  <c r="T139" i="31"/>
  <c r="R139" i="31"/>
  <c r="Q139" i="31"/>
  <c r="O139" i="31"/>
  <c r="N139" i="31"/>
  <c r="L139" i="31"/>
  <c r="K139" i="31"/>
  <c r="AJ138" i="31"/>
  <c r="AC138" i="31"/>
  <c r="AD138" i="31" s="1"/>
  <c r="AA138" i="31"/>
  <c r="Z138" i="31"/>
  <c r="X138" i="31"/>
  <c r="W138" i="31"/>
  <c r="U138" i="31"/>
  <c r="T138" i="31"/>
  <c r="R138" i="31"/>
  <c r="Q138" i="31"/>
  <c r="O138" i="31"/>
  <c r="N138" i="31"/>
  <c r="L138" i="31"/>
  <c r="K138" i="31"/>
  <c r="AJ137" i="31"/>
  <c r="AC137" i="31"/>
  <c r="AD137" i="31" s="1"/>
  <c r="AA137" i="31"/>
  <c r="Z137" i="31"/>
  <c r="X137" i="31"/>
  <c r="W137" i="31"/>
  <c r="U137" i="31"/>
  <c r="T137" i="31"/>
  <c r="R137" i="31"/>
  <c r="Q137" i="31"/>
  <c r="O137" i="31"/>
  <c r="N137" i="31"/>
  <c r="L137" i="31"/>
  <c r="K137" i="31"/>
  <c r="AJ136" i="31"/>
  <c r="AC136" i="31"/>
  <c r="AE136" i="31" s="1"/>
  <c r="AA136" i="31"/>
  <c r="Z136" i="31"/>
  <c r="X136" i="31"/>
  <c r="W136" i="31"/>
  <c r="U136" i="31"/>
  <c r="T136" i="31"/>
  <c r="R136" i="31"/>
  <c r="Q136" i="31"/>
  <c r="O136" i="31"/>
  <c r="N136" i="31"/>
  <c r="L136" i="31"/>
  <c r="K136" i="31"/>
  <c r="AJ135" i="31"/>
  <c r="AC135" i="31"/>
  <c r="AE135" i="31" s="1"/>
  <c r="AA135" i="31"/>
  <c r="Z135" i="31"/>
  <c r="X135" i="31"/>
  <c r="W135" i="31"/>
  <c r="U135" i="31"/>
  <c r="T135" i="31"/>
  <c r="R135" i="31"/>
  <c r="Q135" i="31"/>
  <c r="O135" i="31"/>
  <c r="N135" i="31"/>
  <c r="L135" i="31"/>
  <c r="K135" i="31"/>
  <c r="AJ134" i="31"/>
  <c r="AC134" i="31"/>
  <c r="AD134" i="31" s="1"/>
  <c r="AA134" i="31"/>
  <c r="Z134" i="31"/>
  <c r="X134" i="31"/>
  <c r="W134" i="31"/>
  <c r="U134" i="31"/>
  <c r="T134" i="31"/>
  <c r="R134" i="31"/>
  <c r="Q134" i="31"/>
  <c r="O134" i="31"/>
  <c r="N134" i="31"/>
  <c r="L134" i="31"/>
  <c r="K134" i="31"/>
  <c r="AJ133" i="31"/>
  <c r="AC133" i="31"/>
  <c r="AE133" i="31" s="1"/>
  <c r="AA133" i="31"/>
  <c r="Z133" i="31"/>
  <c r="X133" i="31"/>
  <c r="W133" i="31"/>
  <c r="U133" i="31"/>
  <c r="T133" i="31"/>
  <c r="R133" i="31"/>
  <c r="Q133" i="31"/>
  <c r="O133" i="31"/>
  <c r="N133" i="31"/>
  <c r="L133" i="31"/>
  <c r="K133" i="31"/>
  <c r="AJ132" i="31"/>
  <c r="AC132" i="31"/>
  <c r="AD132" i="31" s="1"/>
  <c r="AA132" i="31"/>
  <c r="Z132" i="31"/>
  <c r="X132" i="31"/>
  <c r="W132" i="31"/>
  <c r="U132" i="31"/>
  <c r="T132" i="31"/>
  <c r="R132" i="31"/>
  <c r="Q132" i="31"/>
  <c r="O132" i="31"/>
  <c r="N132" i="31"/>
  <c r="L132" i="31"/>
  <c r="K132" i="31"/>
  <c r="AJ131" i="31"/>
  <c r="AC131" i="31"/>
  <c r="AD131" i="31" s="1"/>
  <c r="AA131" i="31"/>
  <c r="Z131" i="31"/>
  <c r="X131" i="31"/>
  <c r="W131" i="31"/>
  <c r="U131" i="31"/>
  <c r="T131" i="31"/>
  <c r="R131" i="31"/>
  <c r="Q131" i="31"/>
  <c r="O131" i="31"/>
  <c r="N131" i="31"/>
  <c r="L131" i="31"/>
  <c r="K131" i="31"/>
  <c r="AJ130" i="31"/>
  <c r="AC130" i="31"/>
  <c r="AD130" i="31" s="1"/>
  <c r="AA130" i="31"/>
  <c r="Z130" i="31"/>
  <c r="X130" i="31"/>
  <c r="W130" i="31"/>
  <c r="U130" i="31"/>
  <c r="T130" i="31"/>
  <c r="R130" i="31"/>
  <c r="Q130" i="31"/>
  <c r="O130" i="31"/>
  <c r="N130" i="31"/>
  <c r="L130" i="31"/>
  <c r="K130" i="31"/>
  <c r="AJ129" i="31"/>
  <c r="AC129" i="31"/>
  <c r="AD129" i="31" s="1"/>
  <c r="AA129" i="31"/>
  <c r="Z129" i="31"/>
  <c r="X129" i="31"/>
  <c r="W129" i="31"/>
  <c r="U129" i="31"/>
  <c r="T129" i="31"/>
  <c r="R129" i="31"/>
  <c r="Q129" i="31"/>
  <c r="O129" i="31"/>
  <c r="N129" i="31"/>
  <c r="L129" i="31"/>
  <c r="K129" i="31"/>
  <c r="AJ128" i="31"/>
  <c r="AC128" i="31"/>
  <c r="AD128" i="31" s="1"/>
  <c r="AA128" i="31"/>
  <c r="Z128" i="31"/>
  <c r="X128" i="31"/>
  <c r="W128" i="31"/>
  <c r="U128" i="31"/>
  <c r="T128" i="31"/>
  <c r="R128" i="31"/>
  <c r="Q128" i="31"/>
  <c r="O128" i="31"/>
  <c r="N128" i="31"/>
  <c r="L128" i="31"/>
  <c r="K128" i="31"/>
  <c r="AJ127" i="31"/>
  <c r="AC127" i="31"/>
  <c r="AE127" i="31" s="1"/>
  <c r="AA127" i="31"/>
  <c r="Z127" i="31"/>
  <c r="X127" i="31"/>
  <c r="W127" i="31"/>
  <c r="U127" i="31"/>
  <c r="T127" i="31"/>
  <c r="R127" i="31"/>
  <c r="Q127" i="31"/>
  <c r="O127" i="31"/>
  <c r="N127" i="31"/>
  <c r="L127" i="31"/>
  <c r="K127" i="31"/>
  <c r="AJ126" i="31"/>
  <c r="AC126" i="31"/>
  <c r="AD126" i="31" s="1"/>
  <c r="AA126" i="31"/>
  <c r="Z126" i="31"/>
  <c r="X126" i="31"/>
  <c r="W126" i="31"/>
  <c r="U126" i="31"/>
  <c r="T126" i="31"/>
  <c r="R126" i="31"/>
  <c r="Q126" i="31"/>
  <c r="O126" i="31"/>
  <c r="N126" i="31"/>
  <c r="L126" i="31"/>
  <c r="K126" i="31"/>
  <c r="AJ125" i="31"/>
  <c r="AC125" i="31"/>
  <c r="AE125" i="31" s="1"/>
  <c r="AA125" i="31"/>
  <c r="Z125" i="31"/>
  <c r="X125" i="31"/>
  <c r="W125" i="31"/>
  <c r="U125" i="31"/>
  <c r="T125" i="31"/>
  <c r="R125" i="31"/>
  <c r="Q125" i="31"/>
  <c r="O125" i="31"/>
  <c r="N125" i="31"/>
  <c r="L125" i="31"/>
  <c r="K125" i="31"/>
  <c r="AJ168" i="31"/>
  <c r="AC168" i="31"/>
  <c r="AA168" i="31"/>
  <c r="Z168" i="31"/>
  <c r="X168" i="31"/>
  <c r="W168" i="31"/>
  <c r="U168" i="31"/>
  <c r="T168" i="31"/>
  <c r="R168" i="31"/>
  <c r="Q168" i="31"/>
  <c r="O168" i="31"/>
  <c r="N168" i="31"/>
  <c r="L168" i="31"/>
  <c r="K168" i="31"/>
  <c r="AJ167" i="31"/>
  <c r="AC167" i="31"/>
  <c r="AE167" i="31" s="1"/>
  <c r="AA167" i="31"/>
  <c r="Z167" i="31"/>
  <c r="X167" i="31"/>
  <c r="W167" i="31"/>
  <c r="U167" i="31"/>
  <c r="T167" i="31"/>
  <c r="R167" i="31"/>
  <c r="Q167" i="31"/>
  <c r="O167" i="31"/>
  <c r="N167" i="31"/>
  <c r="L167" i="31"/>
  <c r="K167" i="31"/>
  <c r="AJ166" i="31"/>
  <c r="AC166" i="31"/>
  <c r="AD166" i="31" s="1"/>
  <c r="AA166" i="31"/>
  <c r="Z166" i="31"/>
  <c r="X166" i="31"/>
  <c r="W166" i="31"/>
  <c r="U166" i="31"/>
  <c r="T166" i="31"/>
  <c r="R166" i="31"/>
  <c r="Q166" i="31"/>
  <c r="O166" i="31"/>
  <c r="N166" i="31"/>
  <c r="L166" i="31"/>
  <c r="K166" i="31"/>
  <c r="AJ165" i="31"/>
  <c r="AC165" i="31"/>
  <c r="AD165" i="31" s="1"/>
  <c r="AA165" i="31"/>
  <c r="Z165" i="31"/>
  <c r="X165" i="31"/>
  <c r="W165" i="31"/>
  <c r="U165" i="31"/>
  <c r="T165" i="31"/>
  <c r="R165" i="31"/>
  <c r="Q165" i="31"/>
  <c r="O165" i="31"/>
  <c r="N165" i="31"/>
  <c r="L165" i="31"/>
  <c r="K165" i="31"/>
  <c r="AJ164" i="31"/>
  <c r="AC164" i="31"/>
  <c r="AD164" i="31" s="1"/>
  <c r="AA164" i="31"/>
  <c r="Z164" i="31"/>
  <c r="X164" i="31"/>
  <c r="W164" i="31"/>
  <c r="U164" i="31"/>
  <c r="T164" i="31"/>
  <c r="R164" i="31"/>
  <c r="Q164" i="31"/>
  <c r="O164" i="31"/>
  <c r="N164" i="31"/>
  <c r="L164" i="31"/>
  <c r="K164" i="31"/>
  <c r="AJ163" i="31"/>
  <c r="AC163" i="31"/>
  <c r="AD163" i="31" s="1"/>
  <c r="AA163" i="31"/>
  <c r="Z163" i="31"/>
  <c r="X163" i="31"/>
  <c r="W163" i="31"/>
  <c r="U163" i="31"/>
  <c r="T163" i="31"/>
  <c r="R163" i="31"/>
  <c r="Q163" i="31"/>
  <c r="O163" i="31"/>
  <c r="N163" i="31"/>
  <c r="L163" i="31"/>
  <c r="K163" i="31"/>
  <c r="AJ162" i="31"/>
  <c r="AC162" i="31"/>
  <c r="AD162" i="31" s="1"/>
  <c r="AA162" i="31"/>
  <c r="Z162" i="31"/>
  <c r="X162" i="31"/>
  <c r="W162" i="31"/>
  <c r="U162" i="31"/>
  <c r="T162" i="31"/>
  <c r="R162" i="31"/>
  <c r="Q162" i="31"/>
  <c r="O162" i="31"/>
  <c r="N162" i="31"/>
  <c r="L162" i="31"/>
  <c r="K162" i="31"/>
  <c r="AJ161" i="31"/>
  <c r="AC161" i="31"/>
  <c r="AD161" i="31" s="1"/>
  <c r="AA161" i="31"/>
  <c r="Z161" i="31"/>
  <c r="X161" i="31"/>
  <c r="W161" i="31"/>
  <c r="U161" i="31"/>
  <c r="T161" i="31"/>
  <c r="R161" i="31"/>
  <c r="Q161" i="31"/>
  <c r="O161" i="31"/>
  <c r="N161" i="31"/>
  <c r="L161" i="31"/>
  <c r="K161" i="31"/>
  <c r="AJ160" i="31"/>
  <c r="AC160" i="31"/>
  <c r="AA160" i="31"/>
  <c r="Z160" i="31"/>
  <c r="X160" i="31"/>
  <c r="W160" i="31"/>
  <c r="U160" i="31"/>
  <c r="T160" i="31"/>
  <c r="R160" i="31"/>
  <c r="Q160" i="31"/>
  <c r="O160" i="31"/>
  <c r="N160" i="31"/>
  <c r="L160" i="31"/>
  <c r="K160" i="31"/>
  <c r="AJ159" i="31"/>
  <c r="AC159" i="31"/>
  <c r="AE159" i="31" s="1"/>
  <c r="AA159" i="31"/>
  <c r="Z159" i="31"/>
  <c r="X159" i="31"/>
  <c r="W159" i="31"/>
  <c r="U159" i="31"/>
  <c r="T159" i="31"/>
  <c r="R159" i="31"/>
  <c r="Q159" i="31"/>
  <c r="O159" i="31"/>
  <c r="N159" i="31"/>
  <c r="L159" i="31"/>
  <c r="K159" i="31"/>
  <c r="AJ158" i="31"/>
  <c r="AC158" i="31"/>
  <c r="AD158" i="31" s="1"/>
  <c r="AA158" i="31"/>
  <c r="Z158" i="31"/>
  <c r="X158" i="31"/>
  <c r="W158" i="31"/>
  <c r="U158" i="31"/>
  <c r="T158" i="31"/>
  <c r="R158" i="31"/>
  <c r="Q158" i="31"/>
  <c r="O158" i="31"/>
  <c r="N158" i="31"/>
  <c r="L158" i="31"/>
  <c r="K158" i="31"/>
  <c r="AJ157" i="31"/>
  <c r="AC157" i="31"/>
  <c r="AE157" i="31" s="1"/>
  <c r="AA157" i="31"/>
  <c r="Z157" i="31"/>
  <c r="X157" i="31"/>
  <c r="W157" i="31"/>
  <c r="U157" i="31"/>
  <c r="T157" i="31"/>
  <c r="R157" i="31"/>
  <c r="Q157" i="31"/>
  <c r="O157" i="31"/>
  <c r="N157" i="31"/>
  <c r="L157" i="31"/>
  <c r="K157" i="31"/>
  <c r="AJ156" i="31"/>
  <c r="AC156" i="31"/>
  <c r="AD156" i="31" s="1"/>
  <c r="AA156" i="31"/>
  <c r="Z156" i="31"/>
  <c r="X156" i="31"/>
  <c r="W156" i="31"/>
  <c r="U156" i="31"/>
  <c r="T156" i="31"/>
  <c r="R156" i="31"/>
  <c r="Q156" i="31"/>
  <c r="O156" i="31"/>
  <c r="N156" i="31"/>
  <c r="L156" i="31"/>
  <c r="K156" i="31"/>
  <c r="AJ155" i="31"/>
  <c r="AC155" i="31"/>
  <c r="AD155" i="31" s="1"/>
  <c r="AA155" i="31"/>
  <c r="Z155" i="31"/>
  <c r="X155" i="31"/>
  <c r="W155" i="31"/>
  <c r="U155" i="31"/>
  <c r="T155" i="31"/>
  <c r="R155" i="31"/>
  <c r="Q155" i="31"/>
  <c r="O155" i="31"/>
  <c r="N155" i="31"/>
  <c r="L155" i="31"/>
  <c r="K155" i="31"/>
  <c r="AJ154" i="31"/>
  <c r="AC154" i="31"/>
  <c r="AD154" i="31" s="1"/>
  <c r="AA154" i="31"/>
  <c r="Z154" i="31"/>
  <c r="X154" i="31"/>
  <c r="W154" i="31"/>
  <c r="U154" i="31"/>
  <c r="T154" i="31"/>
  <c r="R154" i="31"/>
  <c r="Q154" i="31"/>
  <c r="O154" i="31"/>
  <c r="N154" i="31"/>
  <c r="L154" i="31"/>
  <c r="K154" i="31"/>
  <c r="AJ153" i="31"/>
  <c r="AC153" i="31"/>
  <c r="AD153" i="31" s="1"/>
  <c r="AA153" i="31"/>
  <c r="Z153" i="31"/>
  <c r="X153" i="31"/>
  <c r="W153" i="31"/>
  <c r="U153" i="31"/>
  <c r="T153" i="31"/>
  <c r="R153" i="31"/>
  <c r="Q153" i="31"/>
  <c r="O153" i="31"/>
  <c r="N153" i="31"/>
  <c r="L153" i="31"/>
  <c r="K153" i="31"/>
  <c r="AJ152" i="31"/>
  <c r="AC152" i="31"/>
  <c r="AA152" i="31"/>
  <c r="Z152" i="31"/>
  <c r="X152" i="31"/>
  <c r="W152" i="31"/>
  <c r="U152" i="31"/>
  <c r="T152" i="31"/>
  <c r="R152" i="31"/>
  <c r="Q152" i="31"/>
  <c r="O152" i="31"/>
  <c r="N152" i="31"/>
  <c r="L152" i="31"/>
  <c r="K152" i="31"/>
  <c r="AJ151" i="31"/>
  <c r="AC151" i="31"/>
  <c r="AE151" i="31" s="1"/>
  <c r="AA151" i="31"/>
  <c r="Z151" i="31"/>
  <c r="X151" i="31"/>
  <c r="W151" i="31"/>
  <c r="U151" i="31"/>
  <c r="T151" i="31"/>
  <c r="R151" i="31"/>
  <c r="Q151" i="31"/>
  <c r="O151" i="31"/>
  <c r="N151" i="31"/>
  <c r="L151" i="31"/>
  <c r="K151" i="31"/>
  <c r="AJ150" i="31"/>
  <c r="AC150" i="31"/>
  <c r="AD150" i="31" s="1"/>
  <c r="AA150" i="31"/>
  <c r="Z150" i="31"/>
  <c r="X150" i="31"/>
  <c r="W150" i="31"/>
  <c r="U150" i="31"/>
  <c r="T150" i="31"/>
  <c r="R150" i="31"/>
  <c r="Q150" i="31"/>
  <c r="O150" i="31"/>
  <c r="N150" i="31"/>
  <c r="L150" i="31"/>
  <c r="K150" i="31"/>
  <c r="AJ149" i="31"/>
  <c r="AC149" i="31"/>
  <c r="AE149" i="31" s="1"/>
  <c r="AA149" i="31"/>
  <c r="Z149" i="31"/>
  <c r="X149" i="31"/>
  <c r="W149" i="31"/>
  <c r="U149" i="31"/>
  <c r="T149" i="31"/>
  <c r="R149" i="31"/>
  <c r="Q149" i="31"/>
  <c r="O149" i="31"/>
  <c r="N149" i="31"/>
  <c r="L149" i="31"/>
  <c r="K149" i="31"/>
  <c r="AJ148" i="31"/>
  <c r="AC148" i="31"/>
  <c r="AD148" i="31" s="1"/>
  <c r="AA148" i="31"/>
  <c r="Z148" i="31"/>
  <c r="X148" i="31"/>
  <c r="W148" i="31"/>
  <c r="U148" i="31"/>
  <c r="T148" i="31"/>
  <c r="R148" i="31"/>
  <c r="Q148" i="31"/>
  <c r="O148" i="31"/>
  <c r="N148" i="31"/>
  <c r="L148" i="31"/>
  <c r="K148" i="31"/>
  <c r="AJ147" i="31"/>
  <c r="AC147" i="31"/>
  <c r="AD147" i="31" s="1"/>
  <c r="AA147" i="31"/>
  <c r="Z147" i="31"/>
  <c r="X147" i="31"/>
  <c r="W147" i="31"/>
  <c r="U147" i="31"/>
  <c r="T147" i="31"/>
  <c r="R147" i="31"/>
  <c r="Q147" i="31"/>
  <c r="O147" i="31"/>
  <c r="N147" i="31"/>
  <c r="L147" i="31"/>
  <c r="K147" i="31"/>
  <c r="AI210" i="23"/>
  <c r="AB210" i="23"/>
  <c r="Y210" i="23"/>
  <c r="V210" i="23"/>
  <c r="S210" i="23"/>
  <c r="P210" i="23"/>
  <c r="M210" i="23"/>
  <c r="J210" i="23"/>
  <c r="AJ162" i="23"/>
  <c r="AC162" i="23"/>
  <c r="AD162" i="23" s="1"/>
  <c r="AA162" i="23"/>
  <c r="Z162" i="23"/>
  <c r="X162" i="23"/>
  <c r="W162" i="23"/>
  <c r="U162" i="23"/>
  <c r="T162" i="23"/>
  <c r="R162" i="23"/>
  <c r="Q162" i="23"/>
  <c r="O162" i="23"/>
  <c r="N162" i="23"/>
  <c r="L162" i="23"/>
  <c r="K162" i="23"/>
  <c r="AJ161" i="23"/>
  <c r="AC161" i="23"/>
  <c r="AD161" i="23" s="1"/>
  <c r="AA161" i="23"/>
  <c r="Z161" i="23"/>
  <c r="X161" i="23"/>
  <c r="W161" i="23"/>
  <c r="U161" i="23"/>
  <c r="T161" i="23"/>
  <c r="R161" i="23"/>
  <c r="Q161" i="23"/>
  <c r="O161" i="23"/>
  <c r="N161" i="23"/>
  <c r="L161" i="23"/>
  <c r="K161" i="23"/>
  <c r="AJ160" i="23"/>
  <c r="AC160" i="23"/>
  <c r="AA160" i="23"/>
  <c r="Z160" i="23"/>
  <c r="X160" i="23"/>
  <c r="W160" i="23"/>
  <c r="U160" i="23"/>
  <c r="T160" i="23"/>
  <c r="R160" i="23"/>
  <c r="Q160" i="23"/>
  <c r="O160" i="23"/>
  <c r="N160" i="23"/>
  <c r="L160" i="23"/>
  <c r="K160" i="23"/>
  <c r="AJ159" i="23"/>
  <c r="AC159" i="23"/>
  <c r="AD159" i="23" s="1"/>
  <c r="AA159" i="23"/>
  <c r="Z159" i="23"/>
  <c r="X159" i="23"/>
  <c r="W159" i="23"/>
  <c r="U159" i="23"/>
  <c r="T159" i="23"/>
  <c r="R159" i="23"/>
  <c r="Q159" i="23"/>
  <c r="O159" i="23"/>
  <c r="N159" i="23"/>
  <c r="L159" i="23"/>
  <c r="K159" i="23"/>
  <c r="AJ158" i="23"/>
  <c r="AC158" i="23"/>
  <c r="AD158" i="23" s="1"/>
  <c r="AA158" i="23"/>
  <c r="Z158" i="23"/>
  <c r="X158" i="23"/>
  <c r="W158" i="23"/>
  <c r="U158" i="23"/>
  <c r="T158" i="23"/>
  <c r="R158" i="23"/>
  <c r="Q158" i="23"/>
  <c r="O158" i="23"/>
  <c r="N158" i="23"/>
  <c r="L158" i="23"/>
  <c r="K158" i="23"/>
  <c r="AJ157" i="23"/>
  <c r="AC157" i="23"/>
  <c r="AD157" i="23" s="1"/>
  <c r="AA157" i="23"/>
  <c r="Z157" i="23"/>
  <c r="X157" i="23"/>
  <c r="W157" i="23"/>
  <c r="U157" i="23"/>
  <c r="T157" i="23"/>
  <c r="R157" i="23"/>
  <c r="Q157" i="23"/>
  <c r="O157" i="23"/>
  <c r="N157" i="23"/>
  <c r="L157" i="23"/>
  <c r="K157" i="23"/>
  <c r="AJ156" i="23"/>
  <c r="AC156" i="23"/>
  <c r="AA156" i="23"/>
  <c r="Z156" i="23"/>
  <c r="X156" i="23"/>
  <c r="W156" i="23"/>
  <c r="U156" i="23"/>
  <c r="T156" i="23"/>
  <c r="R156" i="23"/>
  <c r="Q156" i="23"/>
  <c r="O156" i="23"/>
  <c r="N156" i="23"/>
  <c r="L156" i="23"/>
  <c r="K156" i="23"/>
  <c r="AJ155" i="23"/>
  <c r="AC155" i="23"/>
  <c r="AD155" i="23" s="1"/>
  <c r="AA155" i="23"/>
  <c r="Z155" i="23"/>
  <c r="X155" i="23"/>
  <c r="W155" i="23"/>
  <c r="U155" i="23"/>
  <c r="T155" i="23"/>
  <c r="R155" i="23"/>
  <c r="Q155" i="23"/>
  <c r="O155" i="23"/>
  <c r="N155" i="23"/>
  <c r="L155" i="23"/>
  <c r="K155" i="23"/>
  <c r="AJ154" i="23"/>
  <c r="AC154" i="23"/>
  <c r="AD154" i="23" s="1"/>
  <c r="AA154" i="23"/>
  <c r="Z154" i="23"/>
  <c r="X154" i="23"/>
  <c r="W154" i="23"/>
  <c r="U154" i="23"/>
  <c r="T154" i="23"/>
  <c r="R154" i="23"/>
  <c r="Q154" i="23"/>
  <c r="O154" i="23"/>
  <c r="N154" i="23"/>
  <c r="L154" i="23"/>
  <c r="K154" i="23"/>
  <c r="AJ153" i="23"/>
  <c r="AC153" i="23"/>
  <c r="AD153" i="23" s="1"/>
  <c r="AA153" i="23"/>
  <c r="Z153" i="23"/>
  <c r="X153" i="23"/>
  <c r="W153" i="23"/>
  <c r="U153" i="23"/>
  <c r="T153" i="23"/>
  <c r="R153" i="23"/>
  <c r="Q153" i="23"/>
  <c r="O153" i="23"/>
  <c r="N153" i="23"/>
  <c r="L153" i="23"/>
  <c r="K153" i="23"/>
  <c r="AJ152" i="23"/>
  <c r="AC152" i="23"/>
  <c r="AA152" i="23"/>
  <c r="Z152" i="23"/>
  <c r="X152" i="23"/>
  <c r="W152" i="23"/>
  <c r="U152" i="23"/>
  <c r="T152" i="23"/>
  <c r="R152" i="23"/>
  <c r="Q152" i="23"/>
  <c r="O152" i="23"/>
  <c r="N152" i="23"/>
  <c r="L152" i="23"/>
  <c r="K152" i="23"/>
  <c r="AJ151" i="23"/>
  <c r="AC151" i="23"/>
  <c r="AD151" i="23" s="1"/>
  <c r="AA151" i="23"/>
  <c r="Z151" i="23"/>
  <c r="X151" i="23"/>
  <c r="W151" i="23"/>
  <c r="U151" i="23"/>
  <c r="T151" i="23"/>
  <c r="R151" i="23"/>
  <c r="Q151" i="23"/>
  <c r="O151" i="23"/>
  <c r="N151" i="23"/>
  <c r="L151" i="23"/>
  <c r="K151" i="23"/>
  <c r="AJ150" i="23"/>
  <c r="AC150" i="23"/>
  <c r="AD150" i="23" s="1"/>
  <c r="AA150" i="23"/>
  <c r="Z150" i="23"/>
  <c r="X150" i="23"/>
  <c r="W150" i="23"/>
  <c r="U150" i="23"/>
  <c r="T150" i="23"/>
  <c r="R150" i="23"/>
  <c r="Q150" i="23"/>
  <c r="O150" i="23"/>
  <c r="N150" i="23"/>
  <c r="L150" i="23"/>
  <c r="K150" i="23"/>
  <c r="AJ149" i="23"/>
  <c r="AC149" i="23"/>
  <c r="AD149" i="23" s="1"/>
  <c r="AA149" i="23"/>
  <c r="Z149" i="23"/>
  <c r="X149" i="23"/>
  <c r="W149" i="23"/>
  <c r="U149" i="23"/>
  <c r="T149" i="23"/>
  <c r="R149" i="23"/>
  <c r="Q149" i="23"/>
  <c r="O149" i="23"/>
  <c r="N149" i="23"/>
  <c r="L149" i="23"/>
  <c r="K149" i="23"/>
  <c r="AJ148" i="23"/>
  <c r="AC148" i="23"/>
  <c r="AA148" i="23"/>
  <c r="Z148" i="23"/>
  <c r="X148" i="23"/>
  <c r="W148" i="23"/>
  <c r="U148" i="23"/>
  <c r="T148" i="23"/>
  <c r="R148" i="23"/>
  <c r="Q148" i="23"/>
  <c r="O148" i="23"/>
  <c r="N148" i="23"/>
  <c r="L148" i="23"/>
  <c r="K148" i="23"/>
  <c r="AJ147" i="23"/>
  <c r="AC147" i="23"/>
  <c r="AD147" i="23" s="1"/>
  <c r="AA147" i="23"/>
  <c r="Z147" i="23"/>
  <c r="X147" i="23"/>
  <c r="W147" i="23"/>
  <c r="U147" i="23"/>
  <c r="T147" i="23"/>
  <c r="R147" i="23"/>
  <c r="Q147" i="23"/>
  <c r="O147" i="23"/>
  <c r="N147" i="23"/>
  <c r="L147" i="23"/>
  <c r="K147" i="23"/>
  <c r="AJ146" i="23"/>
  <c r="AC146" i="23"/>
  <c r="AD146" i="23" s="1"/>
  <c r="AA146" i="23"/>
  <c r="Z146" i="23"/>
  <c r="X146" i="23"/>
  <c r="W146" i="23"/>
  <c r="U146" i="23"/>
  <c r="T146" i="23"/>
  <c r="R146" i="23"/>
  <c r="Q146" i="23"/>
  <c r="O146" i="23"/>
  <c r="N146" i="23"/>
  <c r="L146" i="23"/>
  <c r="K146" i="23"/>
  <c r="AJ145" i="23"/>
  <c r="AC145" i="23"/>
  <c r="AA145" i="23"/>
  <c r="Z145" i="23"/>
  <c r="X145" i="23"/>
  <c r="W145" i="23"/>
  <c r="U145" i="23"/>
  <c r="T145" i="23"/>
  <c r="R145" i="23"/>
  <c r="Q145" i="23"/>
  <c r="O145" i="23"/>
  <c r="N145" i="23"/>
  <c r="L145" i="23"/>
  <c r="K145" i="23"/>
  <c r="AJ144" i="23"/>
  <c r="AC144" i="23"/>
  <c r="AA144" i="23"/>
  <c r="Z144" i="23"/>
  <c r="X144" i="23"/>
  <c r="W144" i="23"/>
  <c r="U144" i="23"/>
  <c r="T144" i="23"/>
  <c r="R144" i="23"/>
  <c r="Q144" i="23"/>
  <c r="O144" i="23"/>
  <c r="N144" i="23"/>
  <c r="L144" i="23"/>
  <c r="K144" i="23"/>
  <c r="AJ143" i="23"/>
  <c r="AC143" i="23"/>
  <c r="AD143" i="23" s="1"/>
  <c r="AA143" i="23"/>
  <c r="Z143" i="23"/>
  <c r="X143" i="23"/>
  <c r="W143" i="23"/>
  <c r="U143" i="23"/>
  <c r="T143" i="23"/>
  <c r="R143" i="23"/>
  <c r="Q143" i="23"/>
  <c r="O143" i="23"/>
  <c r="N143" i="23"/>
  <c r="L143" i="23"/>
  <c r="K143" i="23"/>
  <c r="AJ142" i="23"/>
  <c r="AC142" i="23"/>
  <c r="AD142" i="23" s="1"/>
  <c r="AA142" i="23"/>
  <c r="Z142" i="23"/>
  <c r="X142" i="23"/>
  <c r="W142" i="23"/>
  <c r="U142" i="23"/>
  <c r="T142" i="23"/>
  <c r="R142" i="23"/>
  <c r="Q142" i="23"/>
  <c r="O142" i="23"/>
  <c r="N142" i="23"/>
  <c r="L142" i="23"/>
  <c r="K142" i="23"/>
  <c r="AJ141" i="23"/>
  <c r="AC141" i="23"/>
  <c r="AD141" i="23" s="1"/>
  <c r="AA141" i="23"/>
  <c r="Z141" i="23"/>
  <c r="X141" i="23"/>
  <c r="W141" i="23"/>
  <c r="U141" i="23"/>
  <c r="T141" i="23"/>
  <c r="R141" i="23"/>
  <c r="Q141" i="23"/>
  <c r="O141" i="23"/>
  <c r="N141" i="23"/>
  <c r="L141" i="23"/>
  <c r="K141" i="23"/>
  <c r="AJ140" i="23"/>
  <c r="AC140" i="23"/>
  <c r="AA140" i="23"/>
  <c r="Z140" i="23"/>
  <c r="X140" i="23"/>
  <c r="W140" i="23"/>
  <c r="U140" i="23"/>
  <c r="T140" i="23"/>
  <c r="R140" i="23"/>
  <c r="Q140" i="23"/>
  <c r="O140" i="23"/>
  <c r="N140" i="23"/>
  <c r="L140" i="23"/>
  <c r="K140" i="23"/>
  <c r="AJ139" i="23"/>
  <c r="AC139" i="23"/>
  <c r="AD139" i="23" s="1"/>
  <c r="AA139" i="23"/>
  <c r="Z139" i="23"/>
  <c r="X139" i="23"/>
  <c r="W139" i="23"/>
  <c r="U139" i="23"/>
  <c r="T139" i="23"/>
  <c r="R139" i="23"/>
  <c r="Q139" i="23"/>
  <c r="O139" i="23"/>
  <c r="N139" i="23"/>
  <c r="L139" i="23"/>
  <c r="K139" i="23"/>
  <c r="AJ138" i="23"/>
  <c r="AC138" i="23"/>
  <c r="AA138" i="23"/>
  <c r="Z138" i="23"/>
  <c r="X138" i="23"/>
  <c r="W138" i="23"/>
  <c r="U138" i="23"/>
  <c r="T138" i="23"/>
  <c r="R138" i="23"/>
  <c r="Q138" i="23"/>
  <c r="O138" i="23"/>
  <c r="N138" i="23"/>
  <c r="L138" i="23"/>
  <c r="K138" i="23"/>
  <c r="AJ137" i="23"/>
  <c r="AC137" i="23"/>
  <c r="AE137" i="23" s="1"/>
  <c r="AA137" i="23"/>
  <c r="Z137" i="23"/>
  <c r="X137" i="23"/>
  <c r="W137" i="23"/>
  <c r="U137" i="23"/>
  <c r="T137" i="23"/>
  <c r="R137" i="23"/>
  <c r="Q137" i="23"/>
  <c r="O137" i="23"/>
  <c r="N137" i="23"/>
  <c r="L137" i="23"/>
  <c r="K137" i="23"/>
  <c r="AJ136" i="23"/>
  <c r="AC136" i="23"/>
  <c r="AA136" i="23"/>
  <c r="Z136" i="23"/>
  <c r="X136" i="23"/>
  <c r="W136" i="23"/>
  <c r="U136" i="23"/>
  <c r="T136" i="23"/>
  <c r="R136" i="23"/>
  <c r="Q136" i="23"/>
  <c r="O136" i="23"/>
  <c r="N136" i="23"/>
  <c r="L136" i="23"/>
  <c r="K136" i="23"/>
  <c r="AJ135" i="23"/>
  <c r="AC135" i="23"/>
  <c r="AD135" i="23" s="1"/>
  <c r="AA135" i="23"/>
  <c r="Z135" i="23"/>
  <c r="X135" i="23"/>
  <c r="W135" i="23"/>
  <c r="U135" i="23"/>
  <c r="T135" i="23"/>
  <c r="R135" i="23"/>
  <c r="Q135" i="23"/>
  <c r="O135" i="23"/>
  <c r="N135" i="23"/>
  <c r="L135" i="23"/>
  <c r="K135" i="23"/>
  <c r="AJ134" i="23"/>
  <c r="AC134" i="23"/>
  <c r="AD134" i="23" s="1"/>
  <c r="AA134" i="23"/>
  <c r="Z134" i="23"/>
  <c r="X134" i="23"/>
  <c r="W134" i="23"/>
  <c r="U134" i="23"/>
  <c r="T134" i="23"/>
  <c r="R134" i="23"/>
  <c r="Q134" i="23"/>
  <c r="O134" i="23"/>
  <c r="N134" i="23"/>
  <c r="L134" i="23"/>
  <c r="K134" i="23"/>
  <c r="AJ133" i="23"/>
  <c r="AC133" i="23"/>
  <c r="AD133" i="23" s="1"/>
  <c r="AA133" i="23"/>
  <c r="Z133" i="23"/>
  <c r="X133" i="23"/>
  <c r="W133" i="23"/>
  <c r="U133" i="23"/>
  <c r="T133" i="23"/>
  <c r="R133" i="23"/>
  <c r="Q133" i="23"/>
  <c r="O133" i="23"/>
  <c r="N133" i="23"/>
  <c r="L133" i="23"/>
  <c r="K133" i="23"/>
  <c r="AJ132" i="23"/>
  <c r="AC132" i="23"/>
  <c r="AA132" i="23"/>
  <c r="Z132" i="23"/>
  <c r="X132" i="23"/>
  <c r="W132" i="23"/>
  <c r="U132" i="23"/>
  <c r="T132" i="23"/>
  <c r="R132" i="23"/>
  <c r="Q132" i="23"/>
  <c r="O132" i="23"/>
  <c r="N132" i="23"/>
  <c r="L132" i="23"/>
  <c r="K132" i="23"/>
  <c r="AJ131" i="23"/>
  <c r="AC131" i="23"/>
  <c r="AD131" i="23" s="1"/>
  <c r="AA131" i="23"/>
  <c r="Z131" i="23"/>
  <c r="X131" i="23"/>
  <c r="W131" i="23"/>
  <c r="U131" i="23"/>
  <c r="T131" i="23"/>
  <c r="R131" i="23"/>
  <c r="Q131" i="23"/>
  <c r="O131" i="23"/>
  <c r="N131" i="23"/>
  <c r="L131" i="23"/>
  <c r="K131" i="23"/>
  <c r="AJ130" i="23"/>
  <c r="AC130" i="23"/>
  <c r="AE130" i="23" s="1"/>
  <c r="AA130" i="23"/>
  <c r="Z130" i="23"/>
  <c r="X130" i="23"/>
  <c r="W130" i="23"/>
  <c r="U130" i="23"/>
  <c r="T130" i="23"/>
  <c r="R130" i="23"/>
  <c r="Q130" i="23"/>
  <c r="O130" i="23"/>
  <c r="N130" i="23"/>
  <c r="L130" i="23"/>
  <c r="K130" i="23"/>
  <c r="AJ129" i="23"/>
  <c r="AC129" i="23"/>
  <c r="AE129" i="23" s="1"/>
  <c r="AA129" i="23"/>
  <c r="Z129" i="23"/>
  <c r="X129" i="23"/>
  <c r="W129" i="23"/>
  <c r="U129" i="23"/>
  <c r="T129" i="23"/>
  <c r="R129" i="23"/>
  <c r="Q129" i="23"/>
  <c r="O129" i="23"/>
  <c r="N129" i="23"/>
  <c r="L129" i="23"/>
  <c r="K129" i="23"/>
  <c r="AJ128" i="23"/>
  <c r="AC128" i="23"/>
  <c r="AA128" i="23"/>
  <c r="Z128" i="23"/>
  <c r="X128" i="23"/>
  <c r="W128" i="23"/>
  <c r="U128" i="23"/>
  <c r="T128" i="23"/>
  <c r="R128" i="23"/>
  <c r="Q128" i="23"/>
  <c r="O128" i="23"/>
  <c r="N128" i="23"/>
  <c r="L128" i="23"/>
  <c r="K128" i="23"/>
  <c r="AJ127" i="23"/>
  <c r="AC127" i="23"/>
  <c r="AD127" i="23" s="1"/>
  <c r="AA127" i="23"/>
  <c r="Z127" i="23"/>
  <c r="X127" i="23"/>
  <c r="W127" i="23"/>
  <c r="U127" i="23"/>
  <c r="T127" i="23"/>
  <c r="R127" i="23"/>
  <c r="Q127" i="23"/>
  <c r="O127" i="23"/>
  <c r="N127" i="23"/>
  <c r="L127" i="23"/>
  <c r="K127" i="23"/>
  <c r="AJ126" i="23"/>
  <c r="AC126" i="23"/>
  <c r="AD126" i="23" s="1"/>
  <c r="AA126" i="23"/>
  <c r="Z126" i="23"/>
  <c r="X126" i="23"/>
  <c r="W126" i="23"/>
  <c r="U126" i="23"/>
  <c r="T126" i="23"/>
  <c r="R126" i="23"/>
  <c r="Q126" i="23"/>
  <c r="O126" i="23"/>
  <c r="N126" i="23"/>
  <c r="L126" i="23"/>
  <c r="K126" i="23"/>
  <c r="AJ125" i="23"/>
  <c r="AC125" i="23"/>
  <c r="AD125" i="23" s="1"/>
  <c r="AA125" i="23"/>
  <c r="Z125" i="23"/>
  <c r="X125" i="23"/>
  <c r="W125" i="23"/>
  <c r="U125" i="23"/>
  <c r="T125" i="23"/>
  <c r="R125" i="23"/>
  <c r="Q125" i="23"/>
  <c r="O125" i="23"/>
  <c r="N125" i="23"/>
  <c r="L125" i="23"/>
  <c r="K125" i="23"/>
  <c r="AJ124" i="23"/>
  <c r="AC124" i="23"/>
  <c r="AA124" i="23"/>
  <c r="Z124" i="23"/>
  <c r="X124" i="23"/>
  <c r="W124" i="23"/>
  <c r="U124" i="23"/>
  <c r="T124" i="23"/>
  <c r="R124" i="23"/>
  <c r="Q124" i="23"/>
  <c r="O124" i="23"/>
  <c r="N124" i="23"/>
  <c r="L124" i="23"/>
  <c r="K124" i="23"/>
  <c r="AJ123" i="23"/>
  <c r="AC123" i="23"/>
  <c r="AD123" i="23" s="1"/>
  <c r="AA123" i="23"/>
  <c r="Z123" i="23"/>
  <c r="X123" i="23"/>
  <c r="W123" i="23"/>
  <c r="U123" i="23"/>
  <c r="T123" i="23"/>
  <c r="R123" i="23"/>
  <c r="Q123" i="23"/>
  <c r="O123" i="23"/>
  <c r="N123" i="23"/>
  <c r="L123" i="23"/>
  <c r="K123" i="23"/>
  <c r="AJ122" i="23"/>
  <c r="AC122" i="23"/>
  <c r="AD122" i="23" s="1"/>
  <c r="AA122" i="23"/>
  <c r="Z122" i="23"/>
  <c r="X122" i="23"/>
  <c r="W122" i="23"/>
  <c r="U122" i="23"/>
  <c r="T122" i="23"/>
  <c r="R122" i="23"/>
  <c r="Q122" i="23"/>
  <c r="O122" i="23"/>
  <c r="N122" i="23"/>
  <c r="L122" i="23"/>
  <c r="K122" i="23"/>
  <c r="AJ121" i="23"/>
  <c r="AC121" i="23"/>
  <c r="AE121" i="23" s="1"/>
  <c r="AA121" i="23"/>
  <c r="Z121" i="23"/>
  <c r="X121" i="23"/>
  <c r="W121" i="23"/>
  <c r="U121" i="23"/>
  <c r="T121" i="23"/>
  <c r="R121" i="23"/>
  <c r="Q121" i="23"/>
  <c r="O121" i="23"/>
  <c r="N121" i="23"/>
  <c r="L121" i="23"/>
  <c r="K121" i="23"/>
  <c r="AJ120" i="23"/>
  <c r="AC120" i="23"/>
  <c r="AA120" i="23"/>
  <c r="Z120" i="23"/>
  <c r="X120" i="23"/>
  <c r="W120" i="23"/>
  <c r="U120" i="23"/>
  <c r="T120" i="23"/>
  <c r="R120" i="23"/>
  <c r="Q120" i="23"/>
  <c r="O120" i="23"/>
  <c r="N120" i="23"/>
  <c r="L120" i="23"/>
  <c r="K120" i="23"/>
  <c r="AJ119" i="23"/>
  <c r="AC119" i="23"/>
  <c r="AD119" i="23" s="1"/>
  <c r="AA119" i="23"/>
  <c r="Z119" i="23"/>
  <c r="X119" i="23"/>
  <c r="W119" i="23"/>
  <c r="U119" i="23"/>
  <c r="T119" i="23"/>
  <c r="R119" i="23"/>
  <c r="Q119" i="23"/>
  <c r="O119" i="23"/>
  <c r="N119" i="23"/>
  <c r="L119" i="23"/>
  <c r="K119" i="23"/>
  <c r="AJ118" i="23"/>
  <c r="AC118" i="23"/>
  <c r="AD118" i="23" s="1"/>
  <c r="AA118" i="23"/>
  <c r="Z118" i="23"/>
  <c r="X118" i="23"/>
  <c r="W118" i="23"/>
  <c r="U118" i="23"/>
  <c r="T118" i="23"/>
  <c r="R118" i="23"/>
  <c r="Q118" i="23"/>
  <c r="O118" i="23"/>
  <c r="N118" i="23"/>
  <c r="L118" i="23"/>
  <c r="K118" i="23"/>
  <c r="AJ117" i="23"/>
  <c r="AC117" i="23"/>
  <c r="AD117" i="23" s="1"/>
  <c r="AA117" i="23"/>
  <c r="Z117" i="23"/>
  <c r="X117" i="23"/>
  <c r="W117" i="23"/>
  <c r="U117" i="23"/>
  <c r="T117" i="23"/>
  <c r="R117" i="23"/>
  <c r="Q117" i="23"/>
  <c r="O117" i="23"/>
  <c r="N117" i="23"/>
  <c r="L117" i="23"/>
  <c r="K117" i="23"/>
  <c r="AJ116" i="23"/>
  <c r="AC116" i="23"/>
  <c r="AA116" i="23"/>
  <c r="Z116" i="23"/>
  <c r="X116" i="23"/>
  <c r="W116" i="23"/>
  <c r="U116" i="23"/>
  <c r="T116" i="23"/>
  <c r="R116" i="23"/>
  <c r="Q116" i="23"/>
  <c r="O116" i="23"/>
  <c r="N116" i="23"/>
  <c r="L116" i="23"/>
  <c r="K116" i="23"/>
  <c r="AJ115" i="23"/>
  <c r="AC115" i="23"/>
  <c r="AD115" i="23" s="1"/>
  <c r="AA115" i="23"/>
  <c r="Z115" i="23"/>
  <c r="X115" i="23"/>
  <c r="W115" i="23"/>
  <c r="U115" i="23"/>
  <c r="T115" i="23"/>
  <c r="R115" i="23"/>
  <c r="Q115" i="23"/>
  <c r="O115" i="23"/>
  <c r="N115" i="23"/>
  <c r="L115" i="23"/>
  <c r="K115" i="23"/>
  <c r="AJ114" i="23"/>
  <c r="AC114" i="23"/>
  <c r="AE114" i="23" s="1"/>
  <c r="AA114" i="23"/>
  <c r="Z114" i="23"/>
  <c r="X114" i="23"/>
  <c r="W114" i="23"/>
  <c r="U114" i="23"/>
  <c r="T114" i="23"/>
  <c r="R114" i="23"/>
  <c r="Q114" i="23"/>
  <c r="O114" i="23"/>
  <c r="N114" i="23"/>
  <c r="L114" i="23"/>
  <c r="K114" i="23"/>
  <c r="AJ113" i="23"/>
  <c r="AC113" i="23"/>
  <c r="AE113" i="23" s="1"/>
  <c r="AA113" i="23"/>
  <c r="Z113" i="23"/>
  <c r="X113" i="23"/>
  <c r="W113" i="23"/>
  <c r="U113" i="23"/>
  <c r="T113" i="23"/>
  <c r="R113" i="23"/>
  <c r="Q113" i="23"/>
  <c r="O113" i="23"/>
  <c r="N113" i="23"/>
  <c r="L113" i="23"/>
  <c r="K113" i="23"/>
  <c r="AJ112" i="23"/>
  <c r="AC112" i="23"/>
  <c r="AA112" i="23"/>
  <c r="Z112" i="23"/>
  <c r="X112" i="23"/>
  <c r="W112" i="23"/>
  <c r="U112" i="23"/>
  <c r="T112" i="23"/>
  <c r="R112" i="23"/>
  <c r="Q112" i="23"/>
  <c r="O112" i="23"/>
  <c r="N112" i="23"/>
  <c r="L112" i="23"/>
  <c r="K112" i="23"/>
  <c r="AI208" i="24"/>
  <c r="AB208" i="24"/>
  <c r="Y208" i="24"/>
  <c r="V208" i="24"/>
  <c r="S208" i="24"/>
  <c r="P208" i="24"/>
  <c r="M208" i="24"/>
  <c r="J208" i="24"/>
  <c r="AJ163" i="24"/>
  <c r="AC163" i="24"/>
  <c r="AA163" i="24"/>
  <c r="Z163" i="24"/>
  <c r="X163" i="24"/>
  <c r="W163" i="24"/>
  <c r="U163" i="24"/>
  <c r="T163" i="24"/>
  <c r="R163" i="24"/>
  <c r="Q163" i="24"/>
  <c r="O163" i="24"/>
  <c r="N163" i="24"/>
  <c r="L163" i="24"/>
  <c r="K163" i="24"/>
  <c r="AJ162" i="24"/>
  <c r="AC162" i="24"/>
  <c r="AE162" i="24" s="1"/>
  <c r="AA162" i="24"/>
  <c r="Z162" i="24"/>
  <c r="X162" i="24"/>
  <c r="W162" i="24"/>
  <c r="U162" i="24"/>
  <c r="T162" i="24"/>
  <c r="R162" i="24"/>
  <c r="Q162" i="24"/>
  <c r="O162" i="24"/>
  <c r="N162" i="24"/>
  <c r="L162" i="24"/>
  <c r="K162" i="24"/>
  <c r="AJ161" i="24"/>
  <c r="AC161" i="24"/>
  <c r="AA161" i="24"/>
  <c r="Z161" i="24"/>
  <c r="X161" i="24"/>
  <c r="W161" i="24"/>
  <c r="U161" i="24"/>
  <c r="T161" i="24"/>
  <c r="R161" i="24"/>
  <c r="Q161" i="24"/>
  <c r="O161" i="24"/>
  <c r="N161" i="24"/>
  <c r="L161" i="24"/>
  <c r="K161" i="24"/>
  <c r="AJ160" i="24"/>
  <c r="AC160" i="24"/>
  <c r="AD160" i="24" s="1"/>
  <c r="AA160" i="24"/>
  <c r="Z160" i="24"/>
  <c r="X160" i="24"/>
  <c r="W160" i="24"/>
  <c r="U160" i="24"/>
  <c r="T160" i="24"/>
  <c r="R160" i="24"/>
  <c r="Q160" i="24"/>
  <c r="O160" i="24"/>
  <c r="N160" i="24"/>
  <c r="L160" i="24"/>
  <c r="K160" i="24"/>
  <c r="AJ159" i="24"/>
  <c r="AC159" i="24"/>
  <c r="AD159" i="24" s="1"/>
  <c r="AA159" i="24"/>
  <c r="Z159" i="24"/>
  <c r="X159" i="24"/>
  <c r="W159" i="24"/>
  <c r="U159" i="24"/>
  <c r="T159" i="24"/>
  <c r="R159" i="24"/>
  <c r="Q159" i="24"/>
  <c r="O159" i="24"/>
  <c r="N159" i="24"/>
  <c r="L159" i="24"/>
  <c r="K159" i="24"/>
  <c r="AJ158" i="24"/>
  <c r="AC158" i="24"/>
  <c r="AE158" i="24" s="1"/>
  <c r="AA158" i="24"/>
  <c r="Z158" i="24"/>
  <c r="X158" i="24"/>
  <c r="W158" i="24"/>
  <c r="U158" i="24"/>
  <c r="T158" i="24"/>
  <c r="R158" i="24"/>
  <c r="Q158" i="24"/>
  <c r="O158" i="24"/>
  <c r="N158" i="24"/>
  <c r="L158" i="24"/>
  <c r="K158" i="24"/>
  <c r="AJ157" i="24"/>
  <c r="AC157" i="24"/>
  <c r="AD157" i="24" s="1"/>
  <c r="AA157" i="24"/>
  <c r="Z157" i="24"/>
  <c r="X157" i="24"/>
  <c r="W157" i="24"/>
  <c r="U157" i="24"/>
  <c r="T157" i="24"/>
  <c r="R157" i="24"/>
  <c r="Q157" i="24"/>
  <c r="O157" i="24"/>
  <c r="N157" i="24"/>
  <c r="L157" i="24"/>
  <c r="K157" i="24"/>
  <c r="AJ156" i="24"/>
  <c r="AC156" i="24"/>
  <c r="AE156" i="24" s="1"/>
  <c r="AA156" i="24"/>
  <c r="Z156" i="24"/>
  <c r="X156" i="24"/>
  <c r="W156" i="24"/>
  <c r="U156" i="24"/>
  <c r="T156" i="24"/>
  <c r="R156" i="24"/>
  <c r="Q156" i="24"/>
  <c r="O156" i="24"/>
  <c r="N156" i="24"/>
  <c r="L156" i="24"/>
  <c r="K156" i="24"/>
  <c r="AJ155" i="24"/>
  <c r="AC155" i="24"/>
  <c r="AA155" i="24"/>
  <c r="Z155" i="24"/>
  <c r="X155" i="24"/>
  <c r="W155" i="24"/>
  <c r="U155" i="24"/>
  <c r="T155" i="24"/>
  <c r="R155" i="24"/>
  <c r="Q155" i="24"/>
  <c r="O155" i="24"/>
  <c r="N155" i="24"/>
  <c r="L155" i="24"/>
  <c r="K155" i="24"/>
  <c r="AJ154" i="24"/>
  <c r="AC154" i="24"/>
  <c r="AD154" i="24" s="1"/>
  <c r="AA154" i="24"/>
  <c r="Z154" i="24"/>
  <c r="X154" i="24"/>
  <c r="W154" i="24"/>
  <c r="U154" i="24"/>
  <c r="T154" i="24"/>
  <c r="R154" i="24"/>
  <c r="Q154" i="24"/>
  <c r="O154" i="24"/>
  <c r="N154" i="24"/>
  <c r="L154" i="24"/>
  <c r="K154" i="24"/>
  <c r="AJ153" i="24"/>
  <c r="AC153" i="24"/>
  <c r="AA153" i="24"/>
  <c r="Z153" i="24"/>
  <c r="X153" i="24"/>
  <c r="W153" i="24"/>
  <c r="U153" i="24"/>
  <c r="T153" i="24"/>
  <c r="R153" i="24"/>
  <c r="Q153" i="24"/>
  <c r="O153" i="24"/>
  <c r="N153" i="24"/>
  <c r="L153" i="24"/>
  <c r="K153" i="24"/>
  <c r="AJ152" i="24"/>
  <c r="AC152" i="24"/>
  <c r="AD152" i="24" s="1"/>
  <c r="AA152" i="24"/>
  <c r="Z152" i="24"/>
  <c r="X152" i="24"/>
  <c r="W152" i="24"/>
  <c r="U152" i="24"/>
  <c r="T152" i="24"/>
  <c r="R152" i="24"/>
  <c r="Q152" i="24"/>
  <c r="O152" i="24"/>
  <c r="N152" i="24"/>
  <c r="L152" i="24"/>
  <c r="K152" i="24"/>
  <c r="AJ151" i="24"/>
  <c r="AC151" i="24"/>
  <c r="AD151" i="24" s="1"/>
  <c r="AA151" i="24"/>
  <c r="Z151" i="24"/>
  <c r="X151" i="24"/>
  <c r="W151" i="24"/>
  <c r="U151" i="24"/>
  <c r="T151" i="24"/>
  <c r="R151" i="24"/>
  <c r="Q151" i="24"/>
  <c r="O151" i="24"/>
  <c r="N151" i="24"/>
  <c r="L151" i="24"/>
  <c r="K151" i="24"/>
  <c r="AJ150" i="24"/>
  <c r="AC150" i="24"/>
  <c r="AE150" i="24" s="1"/>
  <c r="AA150" i="24"/>
  <c r="Z150" i="24"/>
  <c r="X150" i="24"/>
  <c r="W150" i="24"/>
  <c r="U150" i="24"/>
  <c r="T150" i="24"/>
  <c r="R150" i="24"/>
  <c r="Q150" i="24"/>
  <c r="O150" i="24"/>
  <c r="N150" i="24"/>
  <c r="L150" i="24"/>
  <c r="K150" i="24"/>
  <c r="AJ149" i="24"/>
  <c r="AC149" i="24"/>
  <c r="AD149" i="24" s="1"/>
  <c r="AA149" i="24"/>
  <c r="Z149" i="24"/>
  <c r="X149" i="24"/>
  <c r="W149" i="24"/>
  <c r="U149" i="24"/>
  <c r="T149" i="24"/>
  <c r="R149" i="24"/>
  <c r="Q149" i="24"/>
  <c r="O149" i="24"/>
  <c r="N149" i="24"/>
  <c r="L149" i="24"/>
  <c r="K149" i="24"/>
  <c r="AJ148" i="24"/>
  <c r="AC148" i="24"/>
  <c r="AE148" i="24" s="1"/>
  <c r="AA148" i="24"/>
  <c r="Z148" i="24"/>
  <c r="X148" i="24"/>
  <c r="W148" i="24"/>
  <c r="U148" i="24"/>
  <c r="T148" i="24"/>
  <c r="R148" i="24"/>
  <c r="Q148" i="24"/>
  <c r="O148" i="24"/>
  <c r="N148" i="24"/>
  <c r="L148" i="24"/>
  <c r="K148" i="24"/>
  <c r="AJ147" i="24"/>
  <c r="AC147" i="24"/>
  <c r="AA147" i="24"/>
  <c r="Z147" i="24"/>
  <c r="X147" i="24"/>
  <c r="W147" i="24"/>
  <c r="U147" i="24"/>
  <c r="T147" i="24"/>
  <c r="R147" i="24"/>
  <c r="Q147" i="24"/>
  <c r="O147" i="24"/>
  <c r="N147" i="24"/>
  <c r="L147" i="24"/>
  <c r="K147" i="24"/>
  <c r="AJ146" i="24"/>
  <c r="AC146" i="24"/>
  <c r="AD146" i="24" s="1"/>
  <c r="AA146" i="24"/>
  <c r="Z146" i="24"/>
  <c r="X146" i="24"/>
  <c r="W146" i="24"/>
  <c r="U146" i="24"/>
  <c r="T146" i="24"/>
  <c r="R146" i="24"/>
  <c r="Q146" i="24"/>
  <c r="O146" i="24"/>
  <c r="N146" i="24"/>
  <c r="L146" i="24"/>
  <c r="K146" i="24"/>
  <c r="AJ145" i="24"/>
  <c r="AC145" i="24"/>
  <c r="AA145" i="24"/>
  <c r="Z145" i="24"/>
  <c r="X145" i="24"/>
  <c r="W145" i="24"/>
  <c r="U145" i="24"/>
  <c r="T145" i="24"/>
  <c r="R145" i="24"/>
  <c r="Q145" i="24"/>
  <c r="O145" i="24"/>
  <c r="N145" i="24"/>
  <c r="L145" i="24"/>
  <c r="K145" i="24"/>
  <c r="AJ144" i="24"/>
  <c r="AC144" i="24"/>
  <c r="AD144" i="24" s="1"/>
  <c r="AA144" i="24"/>
  <c r="Z144" i="24"/>
  <c r="X144" i="24"/>
  <c r="W144" i="24"/>
  <c r="U144" i="24"/>
  <c r="T144" i="24"/>
  <c r="R144" i="24"/>
  <c r="Q144" i="24"/>
  <c r="O144" i="24"/>
  <c r="N144" i="24"/>
  <c r="L144" i="24"/>
  <c r="K144" i="24"/>
  <c r="AJ143" i="24"/>
  <c r="AC143" i="24"/>
  <c r="AD143" i="24" s="1"/>
  <c r="AA143" i="24"/>
  <c r="Z143" i="24"/>
  <c r="X143" i="24"/>
  <c r="W143" i="24"/>
  <c r="U143" i="24"/>
  <c r="T143" i="24"/>
  <c r="R143" i="24"/>
  <c r="Q143" i="24"/>
  <c r="O143" i="24"/>
  <c r="N143" i="24"/>
  <c r="L143" i="24"/>
  <c r="K143" i="24"/>
  <c r="AJ184" i="24"/>
  <c r="AC184" i="24"/>
  <c r="AA184" i="24"/>
  <c r="Z184" i="24"/>
  <c r="X184" i="24"/>
  <c r="W184" i="24"/>
  <c r="U184" i="24"/>
  <c r="T184" i="24"/>
  <c r="R184" i="24"/>
  <c r="Q184" i="24"/>
  <c r="O184" i="24"/>
  <c r="N184" i="24"/>
  <c r="L184" i="24"/>
  <c r="K184" i="24"/>
  <c r="AJ183" i="24"/>
  <c r="AC183" i="24"/>
  <c r="AE183" i="24" s="1"/>
  <c r="AA183" i="24"/>
  <c r="Z183" i="24"/>
  <c r="X183" i="24"/>
  <c r="W183" i="24"/>
  <c r="U183" i="24"/>
  <c r="T183" i="24"/>
  <c r="R183" i="24"/>
  <c r="Q183" i="24"/>
  <c r="O183" i="24"/>
  <c r="N183" i="24"/>
  <c r="L183" i="24"/>
  <c r="K183" i="24"/>
  <c r="AJ182" i="24"/>
  <c r="AC182" i="24"/>
  <c r="AD182" i="24" s="1"/>
  <c r="AA182" i="24"/>
  <c r="Z182" i="24"/>
  <c r="X182" i="24"/>
  <c r="W182" i="24"/>
  <c r="U182" i="24"/>
  <c r="T182" i="24"/>
  <c r="R182" i="24"/>
  <c r="Q182" i="24"/>
  <c r="O182" i="24"/>
  <c r="N182" i="24"/>
  <c r="L182" i="24"/>
  <c r="K182" i="24"/>
  <c r="AJ181" i="24"/>
  <c r="AC181" i="24"/>
  <c r="AE181" i="24" s="1"/>
  <c r="AA181" i="24"/>
  <c r="Z181" i="24"/>
  <c r="X181" i="24"/>
  <c r="W181" i="24"/>
  <c r="U181" i="24"/>
  <c r="T181" i="24"/>
  <c r="R181" i="24"/>
  <c r="Q181" i="24"/>
  <c r="O181" i="24"/>
  <c r="N181" i="24"/>
  <c r="L181" i="24"/>
  <c r="K181" i="24"/>
  <c r="AJ180" i="24"/>
  <c r="AC180" i="24"/>
  <c r="AD180" i="24" s="1"/>
  <c r="AA180" i="24"/>
  <c r="Z180" i="24"/>
  <c r="X180" i="24"/>
  <c r="W180" i="24"/>
  <c r="U180" i="24"/>
  <c r="T180" i="24"/>
  <c r="R180" i="24"/>
  <c r="Q180" i="24"/>
  <c r="O180" i="24"/>
  <c r="N180" i="24"/>
  <c r="L180" i="24"/>
  <c r="K180" i="24"/>
  <c r="AJ179" i="24"/>
  <c r="AC179" i="24"/>
  <c r="AD179" i="24" s="1"/>
  <c r="AA179" i="24"/>
  <c r="Z179" i="24"/>
  <c r="X179" i="24"/>
  <c r="W179" i="24"/>
  <c r="U179" i="24"/>
  <c r="T179" i="24"/>
  <c r="R179" i="24"/>
  <c r="Q179" i="24"/>
  <c r="O179" i="24"/>
  <c r="N179" i="24"/>
  <c r="L179" i="24"/>
  <c r="K179" i="24"/>
  <c r="AJ178" i="24"/>
  <c r="AC178" i="24"/>
  <c r="AD178" i="24" s="1"/>
  <c r="AA178" i="24"/>
  <c r="Z178" i="24"/>
  <c r="X178" i="24"/>
  <c r="W178" i="24"/>
  <c r="U178" i="24"/>
  <c r="T178" i="24"/>
  <c r="R178" i="24"/>
  <c r="Q178" i="24"/>
  <c r="O178" i="24"/>
  <c r="N178" i="24"/>
  <c r="L178" i="24"/>
  <c r="K178" i="24"/>
  <c r="AJ177" i="24"/>
  <c r="AC177" i="24"/>
  <c r="AE177" i="24" s="1"/>
  <c r="AA177" i="24"/>
  <c r="Z177" i="24"/>
  <c r="X177" i="24"/>
  <c r="W177" i="24"/>
  <c r="U177" i="24"/>
  <c r="T177" i="24"/>
  <c r="R177" i="24"/>
  <c r="Q177" i="24"/>
  <c r="O177" i="24"/>
  <c r="N177" i="24"/>
  <c r="L177" i="24"/>
  <c r="K177" i="24"/>
  <c r="AJ176" i="24"/>
  <c r="AC176" i="24"/>
  <c r="AA176" i="24"/>
  <c r="Z176" i="24"/>
  <c r="X176" i="24"/>
  <c r="W176" i="24"/>
  <c r="U176" i="24"/>
  <c r="T176" i="24"/>
  <c r="R176" i="24"/>
  <c r="Q176" i="24"/>
  <c r="O176" i="24"/>
  <c r="N176" i="24"/>
  <c r="L176" i="24"/>
  <c r="K176" i="24"/>
  <c r="AJ175" i="24"/>
  <c r="AC175" i="24"/>
  <c r="AE175" i="24" s="1"/>
  <c r="AA175" i="24"/>
  <c r="Z175" i="24"/>
  <c r="X175" i="24"/>
  <c r="W175" i="24"/>
  <c r="U175" i="24"/>
  <c r="T175" i="24"/>
  <c r="R175" i="24"/>
  <c r="Q175" i="24"/>
  <c r="O175" i="24"/>
  <c r="N175" i="24"/>
  <c r="L175" i="24"/>
  <c r="K175" i="24"/>
  <c r="AJ174" i="24"/>
  <c r="AC174" i="24"/>
  <c r="AD174" i="24" s="1"/>
  <c r="AA174" i="24"/>
  <c r="Z174" i="24"/>
  <c r="X174" i="24"/>
  <c r="W174" i="24"/>
  <c r="U174" i="24"/>
  <c r="T174" i="24"/>
  <c r="R174" i="24"/>
  <c r="Q174" i="24"/>
  <c r="O174" i="24"/>
  <c r="N174" i="24"/>
  <c r="L174" i="24"/>
  <c r="K174" i="24"/>
  <c r="AJ173" i="24"/>
  <c r="AC173" i="24"/>
  <c r="AE173" i="24" s="1"/>
  <c r="AA173" i="24"/>
  <c r="Z173" i="24"/>
  <c r="X173" i="24"/>
  <c r="W173" i="24"/>
  <c r="U173" i="24"/>
  <c r="T173" i="24"/>
  <c r="R173" i="24"/>
  <c r="Q173" i="24"/>
  <c r="O173" i="24"/>
  <c r="N173" i="24"/>
  <c r="L173" i="24"/>
  <c r="K173" i="24"/>
  <c r="AJ172" i="24"/>
  <c r="AC172" i="24"/>
  <c r="AD172" i="24" s="1"/>
  <c r="AA172" i="24"/>
  <c r="Z172" i="24"/>
  <c r="X172" i="24"/>
  <c r="W172" i="24"/>
  <c r="U172" i="24"/>
  <c r="T172" i="24"/>
  <c r="R172" i="24"/>
  <c r="Q172" i="24"/>
  <c r="O172" i="24"/>
  <c r="N172" i="24"/>
  <c r="L172" i="24"/>
  <c r="K172" i="24"/>
  <c r="AJ171" i="24"/>
  <c r="AC171" i="24"/>
  <c r="AD171" i="24" s="1"/>
  <c r="AA171" i="24"/>
  <c r="Z171" i="24"/>
  <c r="X171" i="24"/>
  <c r="W171" i="24"/>
  <c r="U171" i="24"/>
  <c r="T171" i="24"/>
  <c r="R171" i="24"/>
  <c r="Q171" i="24"/>
  <c r="O171" i="24"/>
  <c r="N171" i="24"/>
  <c r="L171" i="24"/>
  <c r="K171" i="24"/>
  <c r="AJ170" i="24"/>
  <c r="AC170" i="24"/>
  <c r="AD170" i="24" s="1"/>
  <c r="AA170" i="24"/>
  <c r="Z170" i="24"/>
  <c r="X170" i="24"/>
  <c r="W170" i="24"/>
  <c r="U170" i="24"/>
  <c r="T170" i="24"/>
  <c r="R170" i="24"/>
  <c r="Q170" i="24"/>
  <c r="O170" i="24"/>
  <c r="N170" i="24"/>
  <c r="L170" i="24"/>
  <c r="K170" i="24"/>
  <c r="AJ169" i="24"/>
  <c r="AC169" i="24"/>
  <c r="AE169" i="24" s="1"/>
  <c r="AA169" i="24"/>
  <c r="Z169" i="24"/>
  <c r="X169" i="24"/>
  <c r="W169" i="24"/>
  <c r="U169" i="24"/>
  <c r="T169" i="24"/>
  <c r="R169" i="24"/>
  <c r="Q169" i="24"/>
  <c r="O169" i="24"/>
  <c r="N169" i="24"/>
  <c r="L169" i="24"/>
  <c r="K169" i="24"/>
  <c r="AJ168" i="24"/>
  <c r="AC168" i="24"/>
  <c r="AA168" i="24"/>
  <c r="Z168" i="24"/>
  <c r="X168" i="24"/>
  <c r="W168" i="24"/>
  <c r="U168" i="24"/>
  <c r="T168" i="24"/>
  <c r="R168" i="24"/>
  <c r="Q168" i="24"/>
  <c r="O168" i="24"/>
  <c r="N168" i="24"/>
  <c r="L168" i="24"/>
  <c r="K168" i="24"/>
  <c r="AJ167" i="24"/>
  <c r="AC167" i="24"/>
  <c r="AE167" i="24" s="1"/>
  <c r="AA167" i="24"/>
  <c r="Z167" i="24"/>
  <c r="X167" i="24"/>
  <c r="W167" i="24"/>
  <c r="U167" i="24"/>
  <c r="T167" i="24"/>
  <c r="R167" i="24"/>
  <c r="Q167" i="24"/>
  <c r="O167" i="24"/>
  <c r="N167" i="24"/>
  <c r="L167" i="24"/>
  <c r="K167" i="24"/>
  <c r="AJ166" i="24"/>
  <c r="AC166" i="24"/>
  <c r="AD166" i="24" s="1"/>
  <c r="AA166" i="24"/>
  <c r="Z166" i="24"/>
  <c r="X166" i="24"/>
  <c r="W166" i="24"/>
  <c r="U166" i="24"/>
  <c r="T166" i="24"/>
  <c r="R166" i="24"/>
  <c r="Q166" i="24"/>
  <c r="O166" i="24"/>
  <c r="N166" i="24"/>
  <c r="L166" i="24"/>
  <c r="K166" i="24"/>
  <c r="AJ165" i="24"/>
  <c r="AC165" i="24"/>
  <c r="AE165" i="24" s="1"/>
  <c r="AA165" i="24"/>
  <c r="Z165" i="24"/>
  <c r="X165" i="24"/>
  <c r="W165" i="24"/>
  <c r="U165" i="24"/>
  <c r="T165" i="24"/>
  <c r="R165" i="24"/>
  <c r="Q165" i="24"/>
  <c r="O165" i="24"/>
  <c r="N165" i="24"/>
  <c r="L165" i="24"/>
  <c r="K165" i="24"/>
  <c r="AJ164" i="24"/>
  <c r="AC164" i="24"/>
  <c r="AD164" i="24" s="1"/>
  <c r="AA164" i="24"/>
  <c r="Z164" i="24"/>
  <c r="X164" i="24"/>
  <c r="W164" i="24"/>
  <c r="U164" i="24"/>
  <c r="T164" i="24"/>
  <c r="R164" i="24"/>
  <c r="Q164" i="24"/>
  <c r="O164" i="24"/>
  <c r="N164" i="24"/>
  <c r="L164" i="24"/>
  <c r="K164" i="24"/>
  <c r="AI210" i="33"/>
  <c r="AB210" i="33"/>
  <c r="Y210" i="33"/>
  <c r="V210" i="33"/>
  <c r="S210" i="33"/>
  <c r="P210" i="33"/>
  <c r="M210" i="33"/>
  <c r="J210" i="33"/>
  <c r="AJ163" i="33"/>
  <c r="AC163" i="33"/>
  <c r="AD163" i="33" s="1"/>
  <c r="AA163" i="33"/>
  <c r="Z163" i="33"/>
  <c r="X163" i="33"/>
  <c r="W163" i="33"/>
  <c r="U163" i="33"/>
  <c r="T163" i="33"/>
  <c r="R163" i="33"/>
  <c r="Q163" i="33"/>
  <c r="O163" i="33"/>
  <c r="N163" i="33"/>
  <c r="L163" i="33"/>
  <c r="K163" i="33"/>
  <c r="AJ162" i="33"/>
  <c r="AC162" i="33"/>
  <c r="AD162" i="33" s="1"/>
  <c r="AA162" i="33"/>
  <c r="Z162" i="33"/>
  <c r="X162" i="33"/>
  <c r="W162" i="33"/>
  <c r="U162" i="33"/>
  <c r="T162" i="33"/>
  <c r="R162" i="33"/>
  <c r="Q162" i="33"/>
  <c r="O162" i="33"/>
  <c r="N162" i="33"/>
  <c r="L162" i="33"/>
  <c r="K162" i="33"/>
  <c r="AJ161" i="33"/>
  <c r="AC161" i="33"/>
  <c r="AE161" i="33" s="1"/>
  <c r="AA161" i="33"/>
  <c r="Z161" i="33"/>
  <c r="X161" i="33"/>
  <c r="W161" i="33"/>
  <c r="U161" i="33"/>
  <c r="T161" i="33"/>
  <c r="R161" i="33"/>
  <c r="Q161" i="33"/>
  <c r="O161" i="33"/>
  <c r="N161" i="33"/>
  <c r="L161" i="33"/>
  <c r="K161" i="33"/>
  <c r="AJ160" i="33"/>
  <c r="AC160" i="33"/>
  <c r="AE160" i="33" s="1"/>
  <c r="AA160" i="33"/>
  <c r="Z160" i="33"/>
  <c r="X160" i="33"/>
  <c r="W160" i="33"/>
  <c r="U160" i="33"/>
  <c r="T160" i="33"/>
  <c r="R160" i="33"/>
  <c r="Q160" i="33"/>
  <c r="O160" i="33"/>
  <c r="N160" i="33"/>
  <c r="L160" i="33"/>
  <c r="K160" i="33"/>
  <c r="AJ159" i="33"/>
  <c r="AC159" i="33"/>
  <c r="AD159" i="33" s="1"/>
  <c r="AA159" i="33"/>
  <c r="Z159" i="33"/>
  <c r="X159" i="33"/>
  <c r="W159" i="33"/>
  <c r="U159" i="33"/>
  <c r="T159" i="33"/>
  <c r="R159" i="33"/>
  <c r="Q159" i="33"/>
  <c r="O159" i="33"/>
  <c r="N159" i="33"/>
  <c r="L159" i="33"/>
  <c r="K159" i="33"/>
  <c r="AJ158" i="33"/>
  <c r="AC158" i="33"/>
  <c r="AD158" i="33" s="1"/>
  <c r="AA158" i="33"/>
  <c r="Z158" i="33"/>
  <c r="X158" i="33"/>
  <c r="W158" i="33"/>
  <c r="U158" i="33"/>
  <c r="T158" i="33"/>
  <c r="R158" i="33"/>
  <c r="Q158" i="33"/>
  <c r="O158" i="33"/>
  <c r="N158" i="33"/>
  <c r="L158" i="33"/>
  <c r="K158" i="33"/>
  <c r="AJ157" i="33"/>
  <c r="AC157" i="33"/>
  <c r="AD157" i="33" s="1"/>
  <c r="AA157" i="33"/>
  <c r="Z157" i="33"/>
  <c r="X157" i="33"/>
  <c r="W157" i="33"/>
  <c r="U157" i="33"/>
  <c r="T157" i="33"/>
  <c r="R157" i="33"/>
  <c r="Q157" i="33"/>
  <c r="O157" i="33"/>
  <c r="N157" i="33"/>
  <c r="L157" i="33"/>
  <c r="K157" i="33"/>
  <c r="AJ156" i="33"/>
  <c r="AC156" i="33"/>
  <c r="AD156" i="33" s="1"/>
  <c r="AA156" i="33"/>
  <c r="Z156" i="33"/>
  <c r="X156" i="33"/>
  <c r="W156" i="33"/>
  <c r="U156" i="33"/>
  <c r="T156" i="33"/>
  <c r="R156" i="33"/>
  <c r="Q156" i="33"/>
  <c r="O156" i="33"/>
  <c r="N156" i="33"/>
  <c r="L156" i="33"/>
  <c r="K156" i="33"/>
  <c r="AJ155" i="33"/>
  <c r="AC155" i="33"/>
  <c r="AD155" i="33" s="1"/>
  <c r="AA155" i="33"/>
  <c r="Z155" i="33"/>
  <c r="X155" i="33"/>
  <c r="W155" i="33"/>
  <c r="U155" i="33"/>
  <c r="T155" i="33"/>
  <c r="R155" i="33"/>
  <c r="Q155" i="33"/>
  <c r="O155" i="33"/>
  <c r="N155" i="33"/>
  <c r="L155" i="33"/>
  <c r="K155" i="33"/>
  <c r="AJ154" i="33"/>
  <c r="AC154" i="33"/>
  <c r="AD154" i="33" s="1"/>
  <c r="AA154" i="33"/>
  <c r="Z154" i="33"/>
  <c r="X154" i="33"/>
  <c r="W154" i="33"/>
  <c r="U154" i="33"/>
  <c r="T154" i="33"/>
  <c r="R154" i="33"/>
  <c r="Q154" i="33"/>
  <c r="O154" i="33"/>
  <c r="N154" i="33"/>
  <c r="L154" i="33"/>
  <c r="K154" i="33"/>
  <c r="AJ153" i="33"/>
  <c r="AC153" i="33"/>
  <c r="AE153" i="33" s="1"/>
  <c r="AA153" i="33"/>
  <c r="Z153" i="33"/>
  <c r="X153" i="33"/>
  <c r="W153" i="33"/>
  <c r="U153" i="33"/>
  <c r="T153" i="33"/>
  <c r="R153" i="33"/>
  <c r="Q153" i="33"/>
  <c r="O153" i="33"/>
  <c r="N153" i="33"/>
  <c r="L153" i="33"/>
  <c r="K153" i="33"/>
  <c r="AJ152" i="33"/>
  <c r="AC152" i="33"/>
  <c r="AE152" i="33" s="1"/>
  <c r="AA152" i="33"/>
  <c r="Z152" i="33"/>
  <c r="X152" i="33"/>
  <c r="W152" i="33"/>
  <c r="U152" i="33"/>
  <c r="T152" i="33"/>
  <c r="R152" i="33"/>
  <c r="Q152" i="33"/>
  <c r="O152" i="33"/>
  <c r="N152" i="33"/>
  <c r="L152" i="33"/>
  <c r="K152" i="33"/>
  <c r="AJ151" i="33"/>
  <c r="AC151" i="33"/>
  <c r="AD151" i="33" s="1"/>
  <c r="AA151" i="33"/>
  <c r="Z151" i="33"/>
  <c r="X151" i="33"/>
  <c r="W151" i="33"/>
  <c r="U151" i="33"/>
  <c r="T151" i="33"/>
  <c r="R151" i="33"/>
  <c r="Q151" i="33"/>
  <c r="O151" i="33"/>
  <c r="N151" i="33"/>
  <c r="L151" i="33"/>
  <c r="K151" i="33"/>
  <c r="AJ150" i="33"/>
  <c r="AC150" i="33"/>
  <c r="AD150" i="33" s="1"/>
  <c r="AA150" i="33"/>
  <c r="Z150" i="33"/>
  <c r="X150" i="33"/>
  <c r="W150" i="33"/>
  <c r="U150" i="33"/>
  <c r="T150" i="33"/>
  <c r="R150" i="33"/>
  <c r="Q150" i="33"/>
  <c r="O150" i="33"/>
  <c r="N150" i="33"/>
  <c r="L150" i="33"/>
  <c r="K150" i="33"/>
  <c r="AJ149" i="33"/>
  <c r="AC149" i="33"/>
  <c r="AD149" i="33" s="1"/>
  <c r="AA149" i="33"/>
  <c r="Z149" i="33"/>
  <c r="X149" i="33"/>
  <c r="W149" i="33"/>
  <c r="U149" i="33"/>
  <c r="T149" i="33"/>
  <c r="R149" i="33"/>
  <c r="Q149" i="33"/>
  <c r="O149" i="33"/>
  <c r="N149" i="33"/>
  <c r="L149" i="33"/>
  <c r="K149" i="33"/>
  <c r="AJ148" i="33"/>
  <c r="AC148" i="33"/>
  <c r="AD148" i="33" s="1"/>
  <c r="AA148" i="33"/>
  <c r="Z148" i="33"/>
  <c r="X148" i="33"/>
  <c r="W148" i="33"/>
  <c r="U148" i="33"/>
  <c r="T148" i="33"/>
  <c r="R148" i="33"/>
  <c r="Q148" i="33"/>
  <c r="O148" i="33"/>
  <c r="N148" i="33"/>
  <c r="L148" i="33"/>
  <c r="K148" i="33"/>
  <c r="AJ147" i="33"/>
  <c r="AC147" i="33"/>
  <c r="AD147" i="33" s="1"/>
  <c r="AA147" i="33"/>
  <c r="Z147" i="33"/>
  <c r="X147" i="33"/>
  <c r="W147" i="33"/>
  <c r="U147" i="33"/>
  <c r="T147" i="33"/>
  <c r="R147" i="33"/>
  <c r="Q147" i="33"/>
  <c r="O147" i="33"/>
  <c r="N147" i="33"/>
  <c r="L147" i="33"/>
  <c r="K147" i="33"/>
  <c r="AJ146" i="33"/>
  <c r="AC146" i="33"/>
  <c r="AD146" i="33" s="1"/>
  <c r="AA146" i="33"/>
  <c r="Z146" i="33"/>
  <c r="X146" i="33"/>
  <c r="W146" i="33"/>
  <c r="U146" i="33"/>
  <c r="T146" i="33"/>
  <c r="R146" i="33"/>
  <c r="Q146" i="33"/>
  <c r="O146" i="33"/>
  <c r="N146" i="33"/>
  <c r="L146" i="33"/>
  <c r="K146" i="33"/>
  <c r="AJ145" i="33"/>
  <c r="AC145" i="33"/>
  <c r="AD145" i="33" s="1"/>
  <c r="AA145" i="33"/>
  <c r="Z145" i="33"/>
  <c r="X145" i="33"/>
  <c r="W145" i="33"/>
  <c r="U145" i="33"/>
  <c r="T145" i="33"/>
  <c r="R145" i="33"/>
  <c r="Q145" i="33"/>
  <c r="O145" i="33"/>
  <c r="N145" i="33"/>
  <c r="L145" i="33"/>
  <c r="K145" i="33"/>
  <c r="AJ144" i="33"/>
  <c r="AC144" i="33"/>
  <c r="AD144" i="33" s="1"/>
  <c r="AA144" i="33"/>
  <c r="Z144" i="33"/>
  <c r="X144" i="33"/>
  <c r="W144" i="33"/>
  <c r="U144" i="33"/>
  <c r="T144" i="33"/>
  <c r="R144" i="33"/>
  <c r="Q144" i="33"/>
  <c r="O144" i="33"/>
  <c r="N144" i="33"/>
  <c r="L144" i="33"/>
  <c r="K144" i="33"/>
  <c r="AJ143" i="33"/>
  <c r="AC143" i="33"/>
  <c r="AD143" i="33" s="1"/>
  <c r="AA143" i="33"/>
  <c r="Z143" i="33"/>
  <c r="X143" i="33"/>
  <c r="W143" i="33"/>
  <c r="U143" i="33"/>
  <c r="T143" i="33"/>
  <c r="R143" i="33"/>
  <c r="Q143" i="33"/>
  <c r="O143" i="33"/>
  <c r="N143" i="33"/>
  <c r="L143" i="33"/>
  <c r="K143" i="33"/>
  <c r="AJ184" i="33"/>
  <c r="AC184" i="33"/>
  <c r="AE184" i="33" s="1"/>
  <c r="AA184" i="33"/>
  <c r="Z184" i="33"/>
  <c r="X184" i="33"/>
  <c r="W184" i="33"/>
  <c r="U184" i="33"/>
  <c r="T184" i="33"/>
  <c r="R184" i="33"/>
  <c r="Q184" i="33"/>
  <c r="O184" i="33"/>
  <c r="N184" i="33"/>
  <c r="L184" i="33"/>
  <c r="K184" i="33"/>
  <c r="AJ183" i="33"/>
  <c r="AC183" i="33"/>
  <c r="AD183" i="33" s="1"/>
  <c r="AA183" i="33"/>
  <c r="Z183" i="33"/>
  <c r="X183" i="33"/>
  <c r="W183" i="33"/>
  <c r="U183" i="33"/>
  <c r="T183" i="33"/>
  <c r="R183" i="33"/>
  <c r="Q183" i="33"/>
  <c r="O183" i="33"/>
  <c r="N183" i="33"/>
  <c r="L183" i="33"/>
  <c r="K183" i="33"/>
  <c r="AJ182" i="33"/>
  <c r="AC182" i="33"/>
  <c r="AD182" i="33" s="1"/>
  <c r="AA182" i="33"/>
  <c r="Z182" i="33"/>
  <c r="X182" i="33"/>
  <c r="W182" i="33"/>
  <c r="U182" i="33"/>
  <c r="T182" i="33"/>
  <c r="R182" i="33"/>
  <c r="Q182" i="33"/>
  <c r="O182" i="33"/>
  <c r="N182" i="33"/>
  <c r="L182" i="33"/>
  <c r="K182" i="33"/>
  <c r="AJ181" i="33"/>
  <c r="AC181" i="33"/>
  <c r="AE181" i="33" s="1"/>
  <c r="AA181" i="33"/>
  <c r="Z181" i="33"/>
  <c r="X181" i="33"/>
  <c r="W181" i="33"/>
  <c r="U181" i="33"/>
  <c r="T181" i="33"/>
  <c r="R181" i="33"/>
  <c r="Q181" i="33"/>
  <c r="O181" i="33"/>
  <c r="N181" i="33"/>
  <c r="L181" i="33"/>
  <c r="K181" i="33"/>
  <c r="AJ180" i="33"/>
  <c r="AC180" i="33"/>
  <c r="AD180" i="33" s="1"/>
  <c r="AA180" i="33"/>
  <c r="Z180" i="33"/>
  <c r="X180" i="33"/>
  <c r="W180" i="33"/>
  <c r="U180" i="33"/>
  <c r="T180" i="33"/>
  <c r="R180" i="33"/>
  <c r="Q180" i="33"/>
  <c r="O180" i="33"/>
  <c r="N180" i="33"/>
  <c r="L180" i="33"/>
  <c r="K180" i="33"/>
  <c r="AJ179" i="33"/>
  <c r="AC179" i="33"/>
  <c r="AD179" i="33" s="1"/>
  <c r="AA179" i="33"/>
  <c r="Z179" i="33"/>
  <c r="X179" i="33"/>
  <c r="W179" i="33"/>
  <c r="U179" i="33"/>
  <c r="T179" i="33"/>
  <c r="R179" i="33"/>
  <c r="Q179" i="33"/>
  <c r="O179" i="33"/>
  <c r="N179" i="33"/>
  <c r="L179" i="33"/>
  <c r="K179" i="33"/>
  <c r="AJ178" i="33"/>
  <c r="AC178" i="33"/>
  <c r="AE178" i="33" s="1"/>
  <c r="AA178" i="33"/>
  <c r="Z178" i="33"/>
  <c r="X178" i="33"/>
  <c r="W178" i="33"/>
  <c r="U178" i="33"/>
  <c r="T178" i="33"/>
  <c r="R178" i="33"/>
  <c r="Q178" i="33"/>
  <c r="O178" i="33"/>
  <c r="N178" i="33"/>
  <c r="L178" i="33"/>
  <c r="K178" i="33"/>
  <c r="AJ177" i="33"/>
  <c r="AC177" i="33"/>
  <c r="AD177" i="33" s="1"/>
  <c r="AA177" i="33"/>
  <c r="Z177" i="33"/>
  <c r="X177" i="33"/>
  <c r="W177" i="33"/>
  <c r="U177" i="33"/>
  <c r="T177" i="33"/>
  <c r="R177" i="33"/>
  <c r="Q177" i="33"/>
  <c r="O177" i="33"/>
  <c r="N177" i="33"/>
  <c r="L177" i="33"/>
  <c r="K177" i="33"/>
  <c r="AJ176" i="33"/>
  <c r="AC176" i="33"/>
  <c r="AD176" i="33" s="1"/>
  <c r="AA176" i="33"/>
  <c r="Z176" i="33"/>
  <c r="X176" i="33"/>
  <c r="W176" i="33"/>
  <c r="U176" i="33"/>
  <c r="T176" i="33"/>
  <c r="R176" i="33"/>
  <c r="Q176" i="33"/>
  <c r="O176" i="33"/>
  <c r="N176" i="33"/>
  <c r="L176" i="33"/>
  <c r="K176" i="33"/>
  <c r="AJ175" i="33"/>
  <c r="AC175" i="33"/>
  <c r="AD175" i="33" s="1"/>
  <c r="AA175" i="33"/>
  <c r="Z175" i="33"/>
  <c r="X175" i="33"/>
  <c r="W175" i="33"/>
  <c r="U175" i="33"/>
  <c r="T175" i="33"/>
  <c r="R175" i="33"/>
  <c r="Q175" i="33"/>
  <c r="O175" i="33"/>
  <c r="N175" i="33"/>
  <c r="L175" i="33"/>
  <c r="K175" i="33"/>
  <c r="AJ174" i="33"/>
  <c r="AC174" i="33"/>
  <c r="AD174" i="33" s="1"/>
  <c r="AA174" i="33"/>
  <c r="Z174" i="33"/>
  <c r="X174" i="33"/>
  <c r="W174" i="33"/>
  <c r="U174" i="33"/>
  <c r="T174" i="33"/>
  <c r="R174" i="33"/>
  <c r="Q174" i="33"/>
  <c r="O174" i="33"/>
  <c r="N174" i="33"/>
  <c r="L174" i="33"/>
  <c r="K174" i="33"/>
  <c r="AJ173" i="33"/>
  <c r="AC173" i="33"/>
  <c r="AE173" i="33" s="1"/>
  <c r="AA173" i="33"/>
  <c r="Z173" i="33"/>
  <c r="X173" i="33"/>
  <c r="W173" i="33"/>
  <c r="U173" i="33"/>
  <c r="T173" i="33"/>
  <c r="R173" i="33"/>
  <c r="Q173" i="33"/>
  <c r="O173" i="33"/>
  <c r="N173" i="33"/>
  <c r="L173" i="33"/>
  <c r="K173" i="33"/>
  <c r="AJ172" i="33"/>
  <c r="AC172" i="33"/>
  <c r="AD172" i="33" s="1"/>
  <c r="AA172" i="33"/>
  <c r="Z172" i="33"/>
  <c r="X172" i="33"/>
  <c r="W172" i="33"/>
  <c r="U172" i="33"/>
  <c r="T172" i="33"/>
  <c r="R172" i="33"/>
  <c r="Q172" i="33"/>
  <c r="O172" i="33"/>
  <c r="N172" i="33"/>
  <c r="L172" i="33"/>
  <c r="K172" i="33"/>
  <c r="AJ171" i="33"/>
  <c r="AC171" i="33"/>
  <c r="AD171" i="33" s="1"/>
  <c r="AA171" i="33"/>
  <c r="Z171" i="33"/>
  <c r="X171" i="33"/>
  <c r="W171" i="33"/>
  <c r="U171" i="33"/>
  <c r="T171" i="33"/>
  <c r="R171" i="33"/>
  <c r="Q171" i="33"/>
  <c r="O171" i="33"/>
  <c r="N171" i="33"/>
  <c r="L171" i="33"/>
  <c r="K171" i="33"/>
  <c r="AJ170" i="33"/>
  <c r="AC170" i="33"/>
  <c r="AE170" i="33" s="1"/>
  <c r="AA170" i="33"/>
  <c r="Z170" i="33"/>
  <c r="X170" i="33"/>
  <c r="W170" i="33"/>
  <c r="U170" i="33"/>
  <c r="T170" i="33"/>
  <c r="R170" i="33"/>
  <c r="Q170" i="33"/>
  <c r="O170" i="33"/>
  <c r="N170" i="33"/>
  <c r="L170" i="33"/>
  <c r="K170" i="33"/>
  <c r="AJ169" i="33"/>
  <c r="AC169" i="33"/>
  <c r="AD169" i="33" s="1"/>
  <c r="AA169" i="33"/>
  <c r="Z169" i="33"/>
  <c r="X169" i="33"/>
  <c r="W169" i="33"/>
  <c r="U169" i="33"/>
  <c r="T169" i="33"/>
  <c r="R169" i="33"/>
  <c r="Q169" i="33"/>
  <c r="O169" i="33"/>
  <c r="N169" i="33"/>
  <c r="L169" i="33"/>
  <c r="K169" i="33"/>
  <c r="AJ168" i="33"/>
  <c r="AC168" i="33"/>
  <c r="AD168" i="33" s="1"/>
  <c r="AA168" i="33"/>
  <c r="Z168" i="33"/>
  <c r="X168" i="33"/>
  <c r="W168" i="33"/>
  <c r="U168" i="33"/>
  <c r="T168" i="33"/>
  <c r="R168" i="33"/>
  <c r="Q168" i="33"/>
  <c r="O168" i="33"/>
  <c r="N168" i="33"/>
  <c r="L168" i="33"/>
  <c r="K168" i="33"/>
  <c r="AJ167" i="33"/>
  <c r="AC167" i="33"/>
  <c r="AD167" i="33" s="1"/>
  <c r="AA167" i="33"/>
  <c r="Z167" i="33"/>
  <c r="X167" i="33"/>
  <c r="W167" i="33"/>
  <c r="U167" i="33"/>
  <c r="T167" i="33"/>
  <c r="R167" i="33"/>
  <c r="Q167" i="33"/>
  <c r="O167" i="33"/>
  <c r="N167" i="33"/>
  <c r="L167" i="33"/>
  <c r="K167" i="33"/>
  <c r="AJ166" i="33"/>
  <c r="AC166" i="33"/>
  <c r="AE166" i="33" s="1"/>
  <c r="AA166" i="33"/>
  <c r="Z166" i="33"/>
  <c r="X166" i="33"/>
  <c r="W166" i="33"/>
  <c r="U166" i="33"/>
  <c r="T166" i="33"/>
  <c r="R166" i="33"/>
  <c r="Q166" i="33"/>
  <c r="O166" i="33"/>
  <c r="N166" i="33"/>
  <c r="L166" i="33"/>
  <c r="K166" i="33"/>
  <c r="AJ165" i="33"/>
  <c r="AC165" i="33"/>
  <c r="AE165" i="33" s="1"/>
  <c r="AA165" i="33"/>
  <c r="Z165" i="33"/>
  <c r="X165" i="33"/>
  <c r="W165" i="33"/>
  <c r="U165" i="33"/>
  <c r="T165" i="33"/>
  <c r="R165" i="33"/>
  <c r="Q165" i="33"/>
  <c r="O165" i="33"/>
  <c r="N165" i="33"/>
  <c r="L165" i="33"/>
  <c r="K165" i="33"/>
  <c r="AJ164" i="33"/>
  <c r="AC164" i="33"/>
  <c r="AD164" i="33" s="1"/>
  <c r="AA164" i="33"/>
  <c r="Z164" i="33"/>
  <c r="X164" i="33"/>
  <c r="W164" i="33"/>
  <c r="U164" i="33"/>
  <c r="T164" i="33"/>
  <c r="R164" i="33"/>
  <c r="Q164" i="33"/>
  <c r="O164" i="33"/>
  <c r="N164" i="33"/>
  <c r="L164" i="33"/>
  <c r="K164" i="33"/>
  <c r="AJ205" i="33"/>
  <c r="AC205" i="33"/>
  <c r="AA205" i="33"/>
  <c r="Z205" i="33"/>
  <c r="X205" i="33"/>
  <c r="W205" i="33"/>
  <c r="U205" i="33"/>
  <c r="T205" i="33"/>
  <c r="R205" i="33"/>
  <c r="Q205" i="33"/>
  <c r="O205" i="33"/>
  <c r="N205" i="33"/>
  <c r="L205" i="33"/>
  <c r="K205" i="33"/>
  <c r="AJ204" i="33"/>
  <c r="AC204" i="33"/>
  <c r="AE204" i="33" s="1"/>
  <c r="AA204" i="33"/>
  <c r="Z204" i="33"/>
  <c r="X204" i="33"/>
  <c r="W204" i="33"/>
  <c r="U204" i="33"/>
  <c r="T204" i="33"/>
  <c r="R204" i="33"/>
  <c r="Q204" i="33"/>
  <c r="O204" i="33"/>
  <c r="N204" i="33"/>
  <c r="L204" i="33"/>
  <c r="K204" i="33"/>
  <c r="AJ203" i="33"/>
  <c r="AC203" i="33"/>
  <c r="AD203" i="33" s="1"/>
  <c r="AA203" i="33"/>
  <c r="Z203" i="33"/>
  <c r="X203" i="33"/>
  <c r="W203" i="33"/>
  <c r="U203" i="33"/>
  <c r="T203" i="33"/>
  <c r="R203" i="33"/>
  <c r="Q203" i="33"/>
  <c r="O203" i="33"/>
  <c r="N203" i="33"/>
  <c r="L203" i="33"/>
  <c r="K203" i="33"/>
  <c r="AJ202" i="33"/>
  <c r="AC202" i="33"/>
  <c r="AD202" i="33" s="1"/>
  <c r="AA202" i="33"/>
  <c r="Z202" i="33"/>
  <c r="X202" i="33"/>
  <c r="W202" i="33"/>
  <c r="U202" i="33"/>
  <c r="T202" i="33"/>
  <c r="R202" i="33"/>
  <c r="Q202" i="33"/>
  <c r="O202" i="33"/>
  <c r="N202" i="33"/>
  <c r="L202" i="33"/>
  <c r="K202" i="33"/>
  <c r="AJ201" i="33"/>
  <c r="AC201" i="33"/>
  <c r="AD201" i="33" s="1"/>
  <c r="AA201" i="33"/>
  <c r="Z201" i="33"/>
  <c r="X201" i="33"/>
  <c r="W201" i="33"/>
  <c r="U201" i="33"/>
  <c r="T201" i="33"/>
  <c r="R201" i="33"/>
  <c r="Q201" i="33"/>
  <c r="O201" i="33"/>
  <c r="N201" i="33"/>
  <c r="L201" i="33"/>
  <c r="K201" i="33"/>
  <c r="AJ200" i="33"/>
  <c r="AC200" i="33"/>
  <c r="AD200" i="33" s="1"/>
  <c r="AA200" i="33"/>
  <c r="Z200" i="33"/>
  <c r="X200" i="33"/>
  <c r="W200" i="33"/>
  <c r="U200" i="33"/>
  <c r="T200" i="33"/>
  <c r="R200" i="33"/>
  <c r="Q200" i="33"/>
  <c r="O200" i="33"/>
  <c r="N200" i="33"/>
  <c r="L200" i="33"/>
  <c r="K200" i="33"/>
  <c r="AJ199" i="33"/>
  <c r="AC199" i="33"/>
  <c r="AE199" i="33" s="1"/>
  <c r="AA199" i="33"/>
  <c r="Z199" i="33"/>
  <c r="X199" i="33"/>
  <c r="W199" i="33"/>
  <c r="U199" i="33"/>
  <c r="T199" i="33"/>
  <c r="R199" i="33"/>
  <c r="Q199" i="33"/>
  <c r="O199" i="33"/>
  <c r="N199" i="33"/>
  <c r="L199" i="33"/>
  <c r="K199" i="33"/>
  <c r="AJ198" i="33"/>
  <c r="AC198" i="33"/>
  <c r="AD198" i="33" s="1"/>
  <c r="AA198" i="33"/>
  <c r="Z198" i="33"/>
  <c r="X198" i="33"/>
  <c r="W198" i="33"/>
  <c r="U198" i="33"/>
  <c r="T198" i="33"/>
  <c r="R198" i="33"/>
  <c r="Q198" i="33"/>
  <c r="O198" i="33"/>
  <c r="N198" i="33"/>
  <c r="L198" i="33"/>
  <c r="K198" i="33"/>
  <c r="AJ197" i="33"/>
  <c r="AC197" i="33"/>
  <c r="AE197" i="33" s="1"/>
  <c r="AA197" i="33"/>
  <c r="Z197" i="33"/>
  <c r="X197" i="33"/>
  <c r="W197" i="33"/>
  <c r="U197" i="33"/>
  <c r="T197" i="33"/>
  <c r="R197" i="33"/>
  <c r="Q197" i="33"/>
  <c r="O197" i="33"/>
  <c r="N197" i="33"/>
  <c r="L197" i="33"/>
  <c r="K197" i="33"/>
  <c r="AJ196" i="33"/>
  <c r="AC196" i="33"/>
  <c r="AE196" i="33" s="1"/>
  <c r="AA196" i="33"/>
  <c r="Z196" i="33"/>
  <c r="X196" i="33"/>
  <c r="W196" i="33"/>
  <c r="U196" i="33"/>
  <c r="T196" i="33"/>
  <c r="R196" i="33"/>
  <c r="Q196" i="33"/>
  <c r="O196" i="33"/>
  <c r="N196" i="33"/>
  <c r="L196" i="33"/>
  <c r="K196" i="33"/>
  <c r="AJ195" i="33"/>
  <c r="AC195" i="33"/>
  <c r="AD195" i="33" s="1"/>
  <c r="AA195" i="33"/>
  <c r="Z195" i="33"/>
  <c r="X195" i="33"/>
  <c r="W195" i="33"/>
  <c r="U195" i="33"/>
  <c r="T195" i="33"/>
  <c r="R195" i="33"/>
  <c r="Q195" i="33"/>
  <c r="O195" i="33"/>
  <c r="N195" i="33"/>
  <c r="L195" i="33"/>
  <c r="K195" i="33"/>
  <c r="AJ194" i="33"/>
  <c r="AC194" i="33"/>
  <c r="AE194" i="33" s="1"/>
  <c r="AA194" i="33"/>
  <c r="Z194" i="33"/>
  <c r="X194" i="33"/>
  <c r="W194" i="33"/>
  <c r="U194" i="33"/>
  <c r="T194" i="33"/>
  <c r="R194" i="33"/>
  <c r="Q194" i="33"/>
  <c r="O194" i="33"/>
  <c r="N194" i="33"/>
  <c r="L194" i="33"/>
  <c r="K194" i="33"/>
  <c r="AJ193" i="33"/>
  <c r="AC193" i="33"/>
  <c r="AD193" i="33" s="1"/>
  <c r="AA193" i="33"/>
  <c r="Z193" i="33"/>
  <c r="X193" i="33"/>
  <c r="W193" i="33"/>
  <c r="U193" i="33"/>
  <c r="T193" i="33"/>
  <c r="R193" i="33"/>
  <c r="Q193" i="33"/>
  <c r="O193" i="33"/>
  <c r="N193" i="33"/>
  <c r="L193" i="33"/>
  <c r="K193" i="33"/>
  <c r="AJ192" i="33"/>
  <c r="AC192" i="33"/>
  <c r="AD192" i="33" s="1"/>
  <c r="AA192" i="33"/>
  <c r="Z192" i="33"/>
  <c r="X192" i="33"/>
  <c r="W192" i="33"/>
  <c r="U192" i="33"/>
  <c r="T192" i="33"/>
  <c r="R192" i="33"/>
  <c r="Q192" i="33"/>
  <c r="O192" i="33"/>
  <c r="N192" i="33"/>
  <c r="L192" i="33"/>
  <c r="K192" i="33"/>
  <c r="AJ191" i="33"/>
  <c r="AC191" i="33"/>
  <c r="AE191" i="33" s="1"/>
  <c r="AA191" i="33"/>
  <c r="Z191" i="33"/>
  <c r="X191" i="33"/>
  <c r="W191" i="33"/>
  <c r="U191" i="33"/>
  <c r="T191" i="33"/>
  <c r="R191" i="33"/>
  <c r="Q191" i="33"/>
  <c r="O191" i="33"/>
  <c r="N191" i="33"/>
  <c r="L191" i="33"/>
  <c r="K191" i="33"/>
  <c r="AJ190" i="33"/>
  <c r="AC190" i="33"/>
  <c r="AD190" i="33" s="1"/>
  <c r="AA190" i="33"/>
  <c r="Z190" i="33"/>
  <c r="X190" i="33"/>
  <c r="W190" i="33"/>
  <c r="U190" i="33"/>
  <c r="T190" i="33"/>
  <c r="R190" i="33"/>
  <c r="Q190" i="33"/>
  <c r="O190" i="33"/>
  <c r="N190" i="33"/>
  <c r="L190" i="33"/>
  <c r="K190" i="33"/>
  <c r="AJ189" i="33"/>
  <c r="AC189" i="33"/>
  <c r="AE189" i="33" s="1"/>
  <c r="AA189" i="33"/>
  <c r="Z189" i="33"/>
  <c r="X189" i="33"/>
  <c r="W189" i="33"/>
  <c r="U189" i="33"/>
  <c r="T189" i="33"/>
  <c r="R189" i="33"/>
  <c r="Q189" i="33"/>
  <c r="O189" i="33"/>
  <c r="N189" i="33"/>
  <c r="L189" i="33"/>
  <c r="K189" i="33"/>
  <c r="AJ188" i="33"/>
  <c r="AC188" i="33"/>
  <c r="AE188" i="33" s="1"/>
  <c r="AA188" i="33"/>
  <c r="Z188" i="33"/>
  <c r="X188" i="33"/>
  <c r="W188" i="33"/>
  <c r="U188" i="33"/>
  <c r="T188" i="33"/>
  <c r="R188" i="33"/>
  <c r="Q188" i="33"/>
  <c r="O188" i="33"/>
  <c r="N188" i="33"/>
  <c r="L188" i="33"/>
  <c r="K188" i="33"/>
  <c r="AJ187" i="33"/>
  <c r="AC187" i="33"/>
  <c r="AD187" i="33" s="1"/>
  <c r="AA187" i="33"/>
  <c r="Z187" i="33"/>
  <c r="X187" i="33"/>
  <c r="W187" i="33"/>
  <c r="U187" i="33"/>
  <c r="T187" i="33"/>
  <c r="R187" i="33"/>
  <c r="Q187" i="33"/>
  <c r="O187" i="33"/>
  <c r="N187" i="33"/>
  <c r="L187" i="33"/>
  <c r="K187" i="33"/>
  <c r="AJ186" i="33"/>
  <c r="AC186" i="33"/>
  <c r="AE186" i="33" s="1"/>
  <c r="AA186" i="33"/>
  <c r="Z186" i="33"/>
  <c r="X186" i="33"/>
  <c r="W186" i="33"/>
  <c r="U186" i="33"/>
  <c r="T186" i="33"/>
  <c r="R186" i="33"/>
  <c r="Q186" i="33"/>
  <c r="O186" i="33"/>
  <c r="N186" i="33"/>
  <c r="L186" i="33"/>
  <c r="K186" i="33"/>
  <c r="AJ185" i="33"/>
  <c r="AC185" i="33"/>
  <c r="AD185" i="33" s="1"/>
  <c r="AA185" i="33"/>
  <c r="Z185" i="33"/>
  <c r="X185" i="33"/>
  <c r="W185" i="33"/>
  <c r="U185" i="33"/>
  <c r="T185" i="33"/>
  <c r="R185" i="33"/>
  <c r="Q185" i="33"/>
  <c r="O185" i="33"/>
  <c r="N185" i="33"/>
  <c r="L185" i="33"/>
  <c r="K185" i="33"/>
  <c r="AI207" i="27"/>
  <c r="AB207" i="27"/>
  <c r="Y207" i="27"/>
  <c r="V207" i="27"/>
  <c r="S207" i="27"/>
  <c r="P207" i="27"/>
  <c r="M207" i="27"/>
  <c r="J207" i="27"/>
  <c r="AJ201" i="27"/>
  <c r="AC201" i="27"/>
  <c r="AA201" i="27"/>
  <c r="Z201" i="27"/>
  <c r="X201" i="27"/>
  <c r="W201" i="27"/>
  <c r="U201" i="27"/>
  <c r="T201" i="27"/>
  <c r="R201" i="27"/>
  <c r="Q201" i="27"/>
  <c r="O201" i="27"/>
  <c r="N201" i="27"/>
  <c r="L201" i="27"/>
  <c r="K201" i="27"/>
  <c r="AJ200" i="27"/>
  <c r="AC200" i="27"/>
  <c r="AD200" i="27" s="1"/>
  <c r="AA200" i="27"/>
  <c r="Z200" i="27"/>
  <c r="X200" i="27"/>
  <c r="W200" i="27"/>
  <c r="U200" i="27"/>
  <c r="T200" i="27"/>
  <c r="R200" i="27"/>
  <c r="Q200" i="27"/>
  <c r="O200" i="27"/>
  <c r="N200" i="27"/>
  <c r="L200" i="27"/>
  <c r="K200" i="27"/>
  <c r="AJ199" i="27"/>
  <c r="AC199" i="27"/>
  <c r="AE199" i="27" s="1"/>
  <c r="AA199" i="27"/>
  <c r="Z199" i="27"/>
  <c r="X199" i="27"/>
  <c r="W199" i="27"/>
  <c r="U199" i="27"/>
  <c r="T199" i="27"/>
  <c r="R199" i="27"/>
  <c r="Q199" i="27"/>
  <c r="O199" i="27"/>
  <c r="N199" i="27"/>
  <c r="L199" i="27"/>
  <c r="K199" i="27"/>
  <c r="AJ160" i="27"/>
  <c r="AC160" i="27"/>
  <c r="AA160" i="27"/>
  <c r="Z160" i="27"/>
  <c r="X160" i="27"/>
  <c r="W160" i="27"/>
  <c r="U160" i="27"/>
  <c r="T160" i="27"/>
  <c r="R160" i="27"/>
  <c r="Q160" i="27"/>
  <c r="O160" i="27"/>
  <c r="N160" i="27"/>
  <c r="L160" i="27"/>
  <c r="K160" i="27"/>
  <c r="AJ159" i="27"/>
  <c r="AC159" i="27"/>
  <c r="AA159" i="27"/>
  <c r="Z159" i="27"/>
  <c r="X159" i="27"/>
  <c r="W159" i="27"/>
  <c r="U159" i="27"/>
  <c r="T159" i="27"/>
  <c r="R159" i="27"/>
  <c r="Q159" i="27"/>
  <c r="O159" i="27"/>
  <c r="N159" i="27"/>
  <c r="L159" i="27"/>
  <c r="K159" i="27"/>
  <c r="AJ158" i="27"/>
  <c r="AC158" i="27"/>
  <c r="AA158" i="27"/>
  <c r="Z158" i="27"/>
  <c r="X158" i="27"/>
  <c r="W158" i="27"/>
  <c r="U158" i="27"/>
  <c r="T158" i="27"/>
  <c r="R158" i="27"/>
  <c r="Q158" i="27"/>
  <c r="O158" i="27"/>
  <c r="N158" i="27"/>
  <c r="L158" i="27"/>
  <c r="K158" i="27"/>
  <c r="AJ157" i="27"/>
  <c r="AC157" i="27"/>
  <c r="AA157" i="27"/>
  <c r="Z157" i="27"/>
  <c r="X157" i="27"/>
  <c r="W157" i="27"/>
  <c r="U157" i="27"/>
  <c r="T157" i="27"/>
  <c r="R157" i="27"/>
  <c r="Q157" i="27"/>
  <c r="O157" i="27"/>
  <c r="N157" i="27"/>
  <c r="L157" i="27"/>
  <c r="K157" i="27"/>
  <c r="AJ156" i="27"/>
  <c r="AC156" i="27"/>
  <c r="AD156" i="27" s="1"/>
  <c r="AA156" i="27"/>
  <c r="Z156" i="27"/>
  <c r="X156" i="27"/>
  <c r="W156" i="27"/>
  <c r="U156" i="27"/>
  <c r="T156" i="27"/>
  <c r="R156" i="27"/>
  <c r="Q156" i="27"/>
  <c r="O156" i="27"/>
  <c r="N156" i="27"/>
  <c r="L156" i="27"/>
  <c r="K156" i="27"/>
  <c r="AJ155" i="27"/>
  <c r="AC155" i="27"/>
  <c r="AA155" i="27"/>
  <c r="Z155" i="27"/>
  <c r="X155" i="27"/>
  <c r="W155" i="27"/>
  <c r="U155" i="27"/>
  <c r="T155" i="27"/>
  <c r="R155" i="27"/>
  <c r="Q155" i="27"/>
  <c r="O155" i="27"/>
  <c r="N155" i="27"/>
  <c r="L155" i="27"/>
  <c r="K155" i="27"/>
  <c r="AJ154" i="27"/>
  <c r="AC154" i="27"/>
  <c r="AA154" i="27"/>
  <c r="Z154" i="27"/>
  <c r="X154" i="27"/>
  <c r="W154" i="27"/>
  <c r="U154" i="27"/>
  <c r="T154" i="27"/>
  <c r="R154" i="27"/>
  <c r="Q154" i="27"/>
  <c r="O154" i="27"/>
  <c r="N154" i="27"/>
  <c r="L154" i="27"/>
  <c r="K154" i="27"/>
  <c r="AJ153" i="27"/>
  <c r="AC153" i="27"/>
  <c r="AA153" i="27"/>
  <c r="Z153" i="27"/>
  <c r="X153" i="27"/>
  <c r="W153" i="27"/>
  <c r="U153" i="27"/>
  <c r="T153" i="27"/>
  <c r="R153" i="27"/>
  <c r="Q153" i="27"/>
  <c r="O153" i="27"/>
  <c r="N153" i="27"/>
  <c r="L153" i="27"/>
  <c r="K153" i="27"/>
  <c r="AJ152" i="27"/>
  <c r="AC152" i="27"/>
  <c r="AA152" i="27"/>
  <c r="Z152" i="27"/>
  <c r="X152" i="27"/>
  <c r="W152" i="27"/>
  <c r="U152" i="27"/>
  <c r="T152" i="27"/>
  <c r="R152" i="27"/>
  <c r="Q152" i="27"/>
  <c r="O152" i="27"/>
  <c r="N152" i="27"/>
  <c r="L152" i="27"/>
  <c r="K152" i="27"/>
  <c r="AJ151" i="27"/>
  <c r="AC151" i="27"/>
  <c r="AA151" i="27"/>
  <c r="Z151" i="27"/>
  <c r="X151" i="27"/>
  <c r="W151" i="27"/>
  <c r="U151" i="27"/>
  <c r="T151" i="27"/>
  <c r="R151" i="27"/>
  <c r="Q151" i="27"/>
  <c r="O151" i="27"/>
  <c r="N151" i="27"/>
  <c r="L151" i="27"/>
  <c r="K151" i="27"/>
  <c r="AJ150" i="27"/>
  <c r="AC150" i="27"/>
  <c r="AA150" i="27"/>
  <c r="Z150" i="27"/>
  <c r="X150" i="27"/>
  <c r="W150" i="27"/>
  <c r="U150" i="27"/>
  <c r="T150" i="27"/>
  <c r="R150" i="27"/>
  <c r="Q150" i="27"/>
  <c r="O150" i="27"/>
  <c r="N150" i="27"/>
  <c r="L150" i="27"/>
  <c r="K150" i="27"/>
  <c r="AJ149" i="27"/>
  <c r="AC149" i="27"/>
  <c r="AA149" i="27"/>
  <c r="Z149" i="27"/>
  <c r="X149" i="27"/>
  <c r="W149" i="27"/>
  <c r="U149" i="27"/>
  <c r="T149" i="27"/>
  <c r="R149" i="27"/>
  <c r="Q149" i="27"/>
  <c r="O149" i="27"/>
  <c r="N149" i="27"/>
  <c r="L149" i="27"/>
  <c r="K149" i="27"/>
  <c r="AJ148" i="27"/>
  <c r="AC148" i="27"/>
  <c r="AD148" i="27" s="1"/>
  <c r="AA148" i="27"/>
  <c r="Z148" i="27"/>
  <c r="X148" i="27"/>
  <c r="W148" i="27"/>
  <c r="U148" i="27"/>
  <c r="T148" i="27"/>
  <c r="R148" i="27"/>
  <c r="Q148" i="27"/>
  <c r="O148" i="27"/>
  <c r="N148" i="27"/>
  <c r="L148" i="27"/>
  <c r="K148" i="27"/>
  <c r="AJ147" i="27"/>
  <c r="AC147" i="27"/>
  <c r="AA147" i="27"/>
  <c r="Z147" i="27"/>
  <c r="X147" i="27"/>
  <c r="W147" i="27"/>
  <c r="U147" i="27"/>
  <c r="T147" i="27"/>
  <c r="R147" i="27"/>
  <c r="Q147" i="27"/>
  <c r="O147" i="27"/>
  <c r="N147" i="27"/>
  <c r="L147" i="27"/>
  <c r="K147" i="27"/>
  <c r="AJ146" i="27"/>
  <c r="AC146" i="27"/>
  <c r="AA146" i="27"/>
  <c r="Z146" i="27"/>
  <c r="X146" i="27"/>
  <c r="W146" i="27"/>
  <c r="U146" i="27"/>
  <c r="T146" i="27"/>
  <c r="R146" i="27"/>
  <c r="Q146" i="27"/>
  <c r="O146" i="27"/>
  <c r="N146" i="27"/>
  <c r="L146" i="27"/>
  <c r="K146" i="27"/>
  <c r="AJ145" i="27"/>
  <c r="AC145" i="27"/>
  <c r="AA145" i="27"/>
  <c r="Z145" i="27"/>
  <c r="X145" i="27"/>
  <c r="W145" i="27"/>
  <c r="U145" i="27"/>
  <c r="T145" i="27"/>
  <c r="R145" i="27"/>
  <c r="Q145" i="27"/>
  <c r="O145" i="27"/>
  <c r="N145" i="27"/>
  <c r="L145" i="27"/>
  <c r="K145" i="27"/>
  <c r="AJ144" i="27"/>
  <c r="AC144" i="27"/>
  <c r="AA144" i="27"/>
  <c r="Z144" i="27"/>
  <c r="X144" i="27"/>
  <c r="W144" i="27"/>
  <c r="U144" i="27"/>
  <c r="T144" i="27"/>
  <c r="R144" i="27"/>
  <c r="Q144" i="27"/>
  <c r="O144" i="27"/>
  <c r="N144" i="27"/>
  <c r="L144" i="27"/>
  <c r="K144" i="27"/>
  <c r="AJ143" i="27"/>
  <c r="AC143" i="27"/>
  <c r="AA143" i="27"/>
  <c r="Z143" i="27"/>
  <c r="X143" i="27"/>
  <c r="W143" i="27"/>
  <c r="U143" i="27"/>
  <c r="T143" i="27"/>
  <c r="R143" i="27"/>
  <c r="Q143" i="27"/>
  <c r="O143" i="27"/>
  <c r="N143" i="27"/>
  <c r="L143" i="27"/>
  <c r="K143" i="27"/>
  <c r="AJ142" i="27"/>
  <c r="AC142" i="27"/>
  <c r="AA142" i="27"/>
  <c r="Z142" i="27"/>
  <c r="X142" i="27"/>
  <c r="W142" i="27"/>
  <c r="U142" i="27"/>
  <c r="T142" i="27"/>
  <c r="R142" i="27"/>
  <c r="Q142" i="27"/>
  <c r="O142" i="27"/>
  <c r="N142" i="27"/>
  <c r="L142" i="27"/>
  <c r="K142" i="27"/>
  <c r="AJ182" i="27"/>
  <c r="AC182" i="27"/>
  <c r="AA182" i="27"/>
  <c r="Z182" i="27"/>
  <c r="X182" i="27"/>
  <c r="W182" i="27"/>
  <c r="U182" i="27"/>
  <c r="T182" i="27"/>
  <c r="R182" i="27"/>
  <c r="Q182" i="27"/>
  <c r="O182" i="27"/>
  <c r="N182" i="27"/>
  <c r="L182" i="27"/>
  <c r="K182" i="27"/>
  <c r="AJ181" i="27"/>
  <c r="AC181" i="27"/>
  <c r="AA181" i="27"/>
  <c r="Z181" i="27"/>
  <c r="X181" i="27"/>
  <c r="W181" i="27"/>
  <c r="U181" i="27"/>
  <c r="T181" i="27"/>
  <c r="R181" i="27"/>
  <c r="Q181" i="27"/>
  <c r="O181" i="27"/>
  <c r="N181" i="27"/>
  <c r="L181" i="27"/>
  <c r="K181" i="27"/>
  <c r="AJ180" i="27"/>
  <c r="AC180" i="27"/>
  <c r="AD180" i="27" s="1"/>
  <c r="AA180" i="27"/>
  <c r="Z180" i="27"/>
  <c r="X180" i="27"/>
  <c r="W180" i="27"/>
  <c r="U180" i="27"/>
  <c r="T180" i="27"/>
  <c r="R180" i="27"/>
  <c r="Q180" i="27"/>
  <c r="O180" i="27"/>
  <c r="N180" i="27"/>
  <c r="L180" i="27"/>
  <c r="K180" i="27"/>
  <c r="AJ179" i="27"/>
  <c r="AC179" i="27"/>
  <c r="AA179" i="27"/>
  <c r="Z179" i="27"/>
  <c r="X179" i="27"/>
  <c r="W179" i="27"/>
  <c r="U179" i="27"/>
  <c r="T179" i="27"/>
  <c r="R179" i="27"/>
  <c r="Q179" i="27"/>
  <c r="O179" i="27"/>
  <c r="N179" i="27"/>
  <c r="L179" i="27"/>
  <c r="K179" i="27"/>
  <c r="AJ178" i="27"/>
  <c r="AC178" i="27"/>
  <c r="AA178" i="27"/>
  <c r="Z178" i="27"/>
  <c r="X178" i="27"/>
  <c r="W178" i="27"/>
  <c r="U178" i="27"/>
  <c r="T178" i="27"/>
  <c r="R178" i="27"/>
  <c r="Q178" i="27"/>
  <c r="O178" i="27"/>
  <c r="N178" i="27"/>
  <c r="L178" i="27"/>
  <c r="K178" i="27"/>
  <c r="AJ177" i="27"/>
  <c r="AC177" i="27"/>
  <c r="AA177" i="27"/>
  <c r="Z177" i="27"/>
  <c r="X177" i="27"/>
  <c r="W177" i="27"/>
  <c r="U177" i="27"/>
  <c r="T177" i="27"/>
  <c r="R177" i="27"/>
  <c r="Q177" i="27"/>
  <c r="O177" i="27"/>
  <c r="N177" i="27"/>
  <c r="L177" i="27"/>
  <c r="K177" i="27"/>
  <c r="AJ176" i="27"/>
  <c r="AC176" i="27"/>
  <c r="AD176" i="27" s="1"/>
  <c r="AA176" i="27"/>
  <c r="Z176" i="27"/>
  <c r="X176" i="27"/>
  <c r="W176" i="27"/>
  <c r="U176" i="27"/>
  <c r="T176" i="27"/>
  <c r="R176" i="27"/>
  <c r="Q176" i="27"/>
  <c r="O176" i="27"/>
  <c r="N176" i="27"/>
  <c r="L176" i="27"/>
  <c r="K176" i="27"/>
  <c r="AJ175" i="27"/>
  <c r="AC175" i="27"/>
  <c r="AA175" i="27"/>
  <c r="Z175" i="27"/>
  <c r="X175" i="27"/>
  <c r="W175" i="27"/>
  <c r="U175" i="27"/>
  <c r="T175" i="27"/>
  <c r="R175" i="27"/>
  <c r="Q175" i="27"/>
  <c r="O175" i="27"/>
  <c r="N175" i="27"/>
  <c r="L175" i="27"/>
  <c r="K175" i="27"/>
  <c r="AJ174" i="27"/>
  <c r="AC174" i="27"/>
  <c r="AA174" i="27"/>
  <c r="Z174" i="27"/>
  <c r="X174" i="27"/>
  <c r="W174" i="27"/>
  <c r="U174" i="27"/>
  <c r="T174" i="27"/>
  <c r="R174" i="27"/>
  <c r="Q174" i="27"/>
  <c r="O174" i="27"/>
  <c r="N174" i="27"/>
  <c r="L174" i="27"/>
  <c r="K174" i="27"/>
  <c r="AJ173" i="27"/>
  <c r="AC173" i="27"/>
  <c r="AA173" i="27"/>
  <c r="Z173" i="27"/>
  <c r="X173" i="27"/>
  <c r="W173" i="27"/>
  <c r="U173" i="27"/>
  <c r="T173" i="27"/>
  <c r="R173" i="27"/>
  <c r="Q173" i="27"/>
  <c r="O173" i="27"/>
  <c r="N173" i="27"/>
  <c r="L173" i="27"/>
  <c r="K173" i="27"/>
  <c r="AJ172" i="27"/>
  <c r="AC172" i="27"/>
  <c r="AD172" i="27" s="1"/>
  <c r="AA172" i="27"/>
  <c r="Z172" i="27"/>
  <c r="X172" i="27"/>
  <c r="W172" i="27"/>
  <c r="U172" i="27"/>
  <c r="T172" i="27"/>
  <c r="R172" i="27"/>
  <c r="Q172" i="27"/>
  <c r="O172" i="27"/>
  <c r="N172" i="27"/>
  <c r="L172" i="27"/>
  <c r="K172" i="27"/>
  <c r="AJ171" i="27"/>
  <c r="AC171" i="27"/>
  <c r="AA171" i="27"/>
  <c r="Z171" i="27"/>
  <c r="X171" i="27"/>
  <c r="W171" i="27"/>
  <c r="U171" i="27"/>
  <c r="T171" i="27"/>
  <c r="R171" i="27"/>
  <c r="Q171" i="27"/>
  <c r="O171" i="27"/>
  <c r="N171" i="27"/>
  <c r="L171" i="27"/>
  <c r="K171" i="27"/>
  <c r="AJ170" i="27"/>
  <c r="AC170" i="27"/>
  <c r="AA170" i="27"/>
  <c r="Z170" i="27"/>
  <c r="X170" i="27"/>
  <c r="W170" i="27"/>
  <c r="U170" i="27"/>
  <c r="T170" i="27"/>
  <c r="R170" i="27"/>
  <c r="Q170" i="27"/>
  <c r="O170" i="27"/>
  <c r="N170" i="27"/>
  <c r="L170" i="27"/>
  <c r="K170" i="27"/>
  <c r="AJ169" i="27"/>
  <c r="AC169" i="27"/>
  <c r="AA169" i="27"/>
  <c r="Z169" i="27"/>
  <c r="X169" i="27"/>
  <c r="W169" i="27"/>
  <c r="U169" i="27"/>
  <c r="T169" i="27"/>
  <c r="R169" i="27"/>
  <c r="Q169" i="27"/>
  <c r="O169" i="27"/>
  <c r="N169" i="27"/>
  <c r="L169" i="27"/>
  <c r="K169" i="27"/>
  <c r="AJ168" i="27"/>
  <c r="AC168" i="27"/>
  <c r="AD168" i="27" s="1"/>
  <c r="AA168" i="27"/>
  <c r="Z168" i="27"/>
  <c r="X168" i="27"/>
  <c r="W168" i="27"/>
  <c r="U168" i="27"/>
  <c r="T168" i="27"/>
  <c r="R168" i="27"/>
  <c r="Q168" i="27"/>
  <c r="O168" i="27"/>
  <c r="N168" i="27"/>
  <c r="L168" i="27"/>
  <c r="K168" i="27"/>
  <c r="AJ167" i="27"/>
  <c r="AC167" i="27"/>
  <c r="AA167" i="27"/>
  <c r="Z167" i="27"/>
  <c r="X167" i="27"/>
  <c r="W167" i="27"/>
  <c r="U167" i="27"/>
  <c r="T167" i="27"/>
  <c r="R167" i="27"/>
  <c r="Q167" i="27"/>
  <c r="O167" i="27"/>
  <c r="N167" i="27"/>
  <c r="L167" i="27"/>
  <c r="K167" i="27"/>
  <c r="AJ166" i="27"/>
  <c r="AC166" i="27"/>
  <c r="AA166" i="27"/>
  <c r="Z166" i="27"/>
  <c r="X166" i="27"/>
  <c r="W166" i="27"/>
  <c r="U166" i="27"/>
  <c r="T166" i="27"/>
  <c r="R166" i="27"/>
  <c r="Q166" i="27"/>
  <c r="O166" i="27"/>
  <c r="N166" i="27"/>
  <c r="L166" i="27"/>
  <c r="K166" i="27"/>
  <c r="AJ165" i="27"/>
  <c r="AC165" i="27"/>
  <c r="AA165" i="27"/>
  <c r="Z165" i="27"/>
  <c r="X165" i="27"/>
  <c r="W165" i="27"/>
  <c r="U165" i="27"/>
  <c r="T165" i="27"/>
  <c r="R165" i="27"/>
  <c r="Q165" i="27"/>
  <c r="O165" i="27"/>
  <c r="N165" i="27"/>
  <c r="L165" i="27"/>
  <c r="K165" i="27"/>
  <c r="AJ164" i="27"/>
  <c r="AC164" i="27"/>
  <c r="AD164" i="27" s="1"/>
  <c r="AA164" i="27"/>
  <c r="Z164" i="27"/>
  <c r="X164" i="27"/>
  <c r="W164" i="27"/>
  <c r="U164" i="27"/>
  <c r="T164" i="27"/>
  <c r="R164" i="27"/>
  <c r="Q164" i="27"/>
  <c r="O164" i="27"/>
  <c r="N164" i="27"/>
  <c r="L164" i="27"/>
  <c r="K164" i="27"/>
  <c r="AI209" i="25"/>
  <c r="AB209" i="25"/>
  <c r="Y209" i="25"/>
  <c r="V209" i="25"/>
  <c r="S209" i="25"/>
  <c r="P209" i="25"/>
  <c r="M209" i="25"/>
  <c r="J209" i="25"/>
  <c r="AJ163" i="25"/>
  <c r="AC163" i="25"/>
  <c r="AA163" i="25"/>
  <c r="Z163" i="25"/>
  <c r="X163" i="25"/>
  <c r="W163" i="25"/>
  <c r="U163" i="25"/>
  <c r="T163" i="25"/>
  <c r="R163" i="25"/>
  <c r="Q163" i="25"/>
  <c r="O163" i="25"/>
  <c r="N163" i="25"/>
  <c r="L163" i="25"/>
  <c r="K163" i="25"/>
  <c r="AJ162" i="25"/>
  <c r="AC162" i="25"/>
  <c r="AA162" i="25"/>
  <c r="Z162" i="25"/>
  <c r="X162" i="25"/>
  <c r="W162" i="25"/>
  <c r="U162" i="25"/>
  <c r="T162" i="25"/>
  <c r="R162" i="25"/>
  <c r="Q162" i="25"/>
  <c r="O162" i="25"/>
  <c r="N162" i="25"/>
  <c r="L162" i="25"/>
  <c r="K162" i="25"/>
  <c r="AJ161" i="25"/>
  <c r="AC161" i="25"/>
  <c r="AA161" i="25"/>
  <c r="Z161" i="25"/>
  <c r="X161" i="25"/>
  <c r="W161" i="25"/>
  <c r="U161" i="25"/>
  <c r="T161" i="25"/>
  <c r="R161" i="25"/>
  <c r="Q161" i="25"/>
  <c r="O161" i="25"/>
  <c r="N161" i="25"/>
  <c r="L161" i="25"/>
  <c r="K161" i="25"/>
  <c r="AJ160" i="25"/>
  <c r="AC160" i="25"/>
  <c r="AA160" i="25"/>
  <c r="Z160" i="25"/>
  <c r="X160" i="25"/>
  <c r="W160" i="25"/>
  <c r="U160" i="25"/>
  <c r="T160" i="25"/>
  <c r="R160" i="25"/>
  <c r="Q160" i="25"/>
  <c r="O160" i="25"/>
  <c r="N160" i="25"/>
  <c r="L160" i="25"/>
  <c r="K160" i="25"/>
  <c r="AJ159" i="25"/>
  <c r="AC159" i="25"/>
  <c r="AA159" i="25"/>
  <c r="Z159" i="25"/>
  <c r="X159" i="25"/>
  <c r="W159" i="25"/>
  <c r="U159" i="25"/>
  <c r="T159" i="25"/>
  <c r="R159" i="25"/>
  <c r="Q159" i="25"/>
  <c r="O159" i="25"/>
  <c r="N159" i="25"/>
  <c r="L159" i="25"/>
  <c r="K159" i="25"/>
  <c r="AJ158" i="25"/>
  <c r="AC158" i="25"/>
  <c r="AA158" i="25"/>
  <c r="Z158" i="25"/>
  <c r="X158" i="25"/>
  <c r="W158" i="25"/>
  <c r="U158" i="25"/>
  <c r="T158" i="25"/>
  <c r="R158" i="25"/>
  <c r="Q158" i="25"/>
  <c r="O158" i="25"/>
  <c r="N158" i="25"/>
  <c r="L158" i="25"/>
  <c r="K158" i="25"/>
  <c r="AJ157" i="25"/>
  <c r="AC157" i="25"/>
  <c r="AA157" i="25"/>
  <c r="Z157" i="25"/>
  <c r="X157" i="25"/>
  <c r="W157" i="25"/>
  <c r="U157" i="25"/>
  <c r="T157" i="25"/>
  <c r="R157" i="25"/>
  <c r="Q157" i="25"/>
  <c r="O157" i="25"/>
  <c r="N157" i="25"/>
  <c r="L157" i="25"/>
  <c r="K157" i="25"/>
  <c r="AJ156" i="25"/>
  <c r="AC156" i="25"/>
  <c r="AA156" i="25"/>
  <c r="Z156" i="25"/>
  <c r="X156" i="25"/>
  <c r="W156" i="25"/>
  <c r="U156" i="25"/>
  <c r="T156" i="25"/>
  <c r="R156" i="25"/>
  <c r="Q156" i="25"/>
  <c r="O156" i="25"/>
  <c r="N156" i="25"/>
  <c r="L156" i="25"/>
  <c r="K156" i="25"/>
  <c r="AJ155" i="25"/>
  <c r="AC155" i="25"/>
  <c r="AA155" i="25"/>
  <c r="Z155" i="25"/>
  <c r="X155" i="25"/>
  <c r="W155" i="25"/>
  <c r="U155" i="25"/>
  <c r="T155" i="25"/>
  <c r="R155" i="25"/>
  <c r="Q155" i="25"/>
  <c r="O155" i="25"/>
  <c r="N155" i="25"/>
  <c r="L155" i="25"/>
  <c r="K155" i="25"/>
  <c r="AJ154" i="25"/>
  <c r="AC154" i="25"/>
  <c r="AA154" i="25"/>
  <c r="Z154" i="25"/>
  <c r="X154" i="25"/>
  <c r="W154" i="25"/>
  <c r="U154" i="25"/>
  <c r="T154" i="25"/>
  <c r="R154" i="25"/>
  <c r="Q154" i="25"/>
  <c r="O154" i="25"/>
  <c r="N154" i="25"/>
  <c r="L154" i="25"/>
  <c r="K154" i="25"/>
  <c r="AJ153" i="25"/>
  <c r="AC153" i="25"/>
  <c r="AA153" i="25"/>
  <c r="Z153" i="25"/>
  <c r="X153" i="25"/>
  <c r="W153" i="25"/>
  <c r="U153" i="25"/>
  <c r="T153" i="25"/>
  <c r="R153" i="25"/>
  <c r="Q153" i="25"/>
  <c r="O153" i="25"/>
  <c r="N153" i="25"/>
  <c r="L153" i="25"/>
  <c r="K153" i="25"/>
  <c r="AJ152" i="25"/>
  <c r="AC152" i="25"/>
  <c r="AA152" i="25"/>
  <c r="Z152" i="25"/>
  <c r="X152" i="25"/>
  <c r="W152" i="25"/>
  <c r="U152" i="25"/>
  <c r="T152" i="25"/>
  <c r="R152" i="25"/>
  <c r="Q152" i="25"/>
  <c r="O152" i="25"/>
  <c r="N152" i="25"/>
  <c r="L152" i="25"/>
  <c r="K152" i="25"/>
  <c r="AJ151" i="25"/>
  <c r="AC151" i="25"/>
  <c r="AA151" i="25"/>
  <c r="Z151" i="25"/>
  <c r="X151" i="25"/>
  <c r="W151" i="25"/>
  <c r="U151" i="25"/>
  <c r="T151" i="25"/>
  <c r="R151" i="25"/>
  <c r="Q151" i="25"/>
  <c r="O151" i="25"/>
  <c r="N151" i="25"/>
  <c r="L151" i="25"/>
  <c r="K151" i="25"/>
  <c r="AJ150" i="25"/>
  <c r="AC150" i="25"/>
  <c r="AA150" i="25"/>
  <c r="Z150" i="25"/>
  <c r="X150" i="25"/>
  <c r="W150" i="25"/>
  <c r="U150" i="25"/>
  <c r="T150" i="25"/>
  <c r="R150" i="25"/>
  <c r="Q150" i="25"/>
  <c r="O150" i="25"/>
  <c r="N150" i="25"/>
  <c r="L150" i="25"/>
  <c r="K150" i="25"/>
  <c r="AJ149" i="25"/>
  <c r="AC149" i="25"/>
  <c r="AA149" i="25"/>
  <c r="Z149" i="25"/>
  <c r="X149" i="25"/>
  <c r="W149" i="25"/>
  <c r="U149" i="25"/>
  <c r="T149" i="25"/>
  <c r="R149" i="25"/>
  <c r="Q149" i="25"/>
  <c r="O149" i="25"/>
  <c r="N149" i="25"/>
  <c r="L149" i="25"/>
  <c r="K149" i="25"/>
  <c r="AJ148" i="25"/>
  <c r="AC148" i="25"/>
  <c r="AA148" i="25"/>
  <c r="Z148" i="25"/>
  <c r="X148" i="25"/>
  <c r="W148" i="25"/>
  <c r="U148" i="25"/>
  <c r="T148" i="25"/>
  <c r="R148" i="25"/>
  <c r="Q148" i="25"/>
  <c r="O148" i="25"/>
  <c r="N148" i="25"/>
  <c r="L148" i="25"/>
  <c r="K148" i="25"/>
  <c r="AJ147" i="25"/>
  <c r="AC147" i="25"/>
  <c r="AA147" i="25"/>
  <c r="Z147" i="25"/>
  <c r="X147" i="25"/>
  <c r="W147" i="25"/>
  <c r="U147" i="25"/>
  <c r="T147" i="25"/>
  <c r="R147" i="25"/>
  <c r="Q147" i="25"/>
  <c r="O147" i="25"/>
  <c r="N147" i="25"/>
  <c r="L147" i="25"/>
  <c r="K147" i="25"/>
  <c r="AJ146" i="25"/>
  <c r="AC146" i="25"/>
  <c r="AA146" i="25"/>
  <c r="Z146" i="25"/>
  <c r="X146" i="25"/>
  <c r="W146" i="25"/>
  <c r="U146" i="25"/>
  <c r="T146" i="25"/>
  <c r="R146" i="25"/>
  <c r="Q146" i="25"/>
  <c r="O146" i="25"/>
  <c r="N146" i="25"/>
  <c r="L146" i="25"/>
  <c r="K146" i="25"/>
  <c r="AJ145" i="25"/>
  <c r="AC145" i="25"/>
  <c r="AA145" i="25"/>
  <c r="Z145" i="25"/>
  <c r="X145" i="25"/>
  <c r="W145" i="25"/>
  <c r="U145" i="25"/>
  <c r="T145" i="25"/>
  <c r="R145" i="25"/>
  <c r="Q145" i="25"/>
  <c r="O145" i="25"/>
  <c r="N145" i="25"/>
  <c r="L145" i="25"/>
  <c r="K145" i="25"/>
  <c r="AJ144" i="25"/>
  <c r="AC144" i="25"/>
  <c r="AA144" i="25"/>
  <c r="Z144" i="25"/>
  <c r="X144" i="25"/>
  <c r="W144" i="25"/>
  <c r="U144" i="25"/>
  <c r="T144" i="25"/>
  <c r="R144" i="25"/>
  <c r="Q144" i="25"/>
  <c r="O144" i="25"/>
  <c r="N144" i="25"/>
  <c r="L144" i="25"/>
  <c r="K144" i="25"/>
  <c r="AJ143" i="25"/>
  <c r="AC143" i="25"/>
  <c r="AA143" i="25"/>
  <c r="Z143" i="25"/>
  <c r="X143" i="25"/>
  <c r="W143" i="25"/>
  <c r="U143" i="25"/>
  <c r="T143" i="25"/>
  <c r="R143" i="25"/>
  <c r="Q143" i="25"/>
  <c r="O143" i="25"/>
  <c r="N143" i="25"/>
  <c r="L143" i="25"/>
  <c r="K143" i="25"/>
  <c r="AJ142" i="25"/>
  <c r="AC142" i="25"/>
  <c r="AA142" i="25"/>
  <c r="Z142" i="25"/>
  <c r="X142" i="25"/>
  <c r="W142" i="25"/>
  <c r="U142" i="25"/>
  <c r="T142" i="25"/>
  <c r="R142" i="25"/>
  <c r="Q142" i="25"/>
  <c r="O142" i="25"/>
  <c r="N142" i="25"/>
  <c r="L142" i="25"/>
  <c r="K142" i="25"/>
  <c r="AJ141" i="25"/>
  <c r="AC141" i="25"/>
  <c r="AA141" i="25"/>
  <c r="Z141" i="25"/>
  <c r="X141" i="25"/>
  <c r="W141" i="25"/>
  <c r="U141" i="25"/>
  <c r="T141" i="25"/>
  <c r="R141" i="25"/>
  <c r="Q141" i="25"/>
  <c r="O141" i="25"/>
  <c r="N141" i="25"/>
  <c r="L141" i="25"/>
  <c r="K141" i="25"/>
  <c r="AJ140" i="25"/>
  <c r="AC140" i="25"/>
  <c r="AA140" i="25"/>
  <c r="Z140" i="25"/>
  <c r="X140" i="25"/>
  <c r="W140" i="25"/>
  <c r="U140" i="25"/>
  <c r="T140" i="25"/>
  <c r="R140" i="25"/>
  <c r="Q140" i="25"/>
  <c r="O140" i="25"/>
  <c r="N140" i="25"/>
  <c r="L140" i="25"/>
  <c r="K140" i="25"/>
  <c r="AJ139" i="25"/>
  <c r="AC139" i="25"/>
  <c r="AA139" i="25"/>
  <c r="Z139" i="25"/>
  <c r="X139" i="25"/>
  <c r="W139" i="25"/>
  <c r="U139" i="25"/>
  <c r="T139" i="25"/>
  <c r="R139" i="25"/>
  <c r="Q139" i="25"/>
  <c r="O139" i="25"/>
  <c r="N139" i="25"/>
  <c r="L139" i="25"/>
  <c r="K139" i="25"/>
  <c r="AJ138" i="25"/>
  <c r="AC138" i="25"/>
  <c r="AA138" i="25"/>
  <c r="Z138" i="25"/>
  <c r="X138" i="25"/>
  <c r="W138" i="25"/>
  <c r="U138" i="25"/>
  <c r="T138" i="25"/>
  <c r="R138" i="25"/>
  <c r="Q138" i="25"/>
  <c r="O138" i="25"/>
  <c r="N138" i="25"/>
  <c r="L138" i="25"/>
  <c r="K138" i="25"/>
  <c r="AJ137" i="25"/>
  <c r="AC137" i="25"/>
  <c r="AA137" i="25"/>
  <c r="Z137" i="25"/>
  <c r="X137" i="25"/>
  <c r="W137" i="25"/>
  <c r="U137" i="25"/>
  <c r="T137" i="25"/>
  <c r="R137" i="25"/>
  <c r="Q137" i="25"/>
  <c r="O137" i="25"/>
  <c r="N137" i="25"/>
  <c r="L137" i="25"/>
  <c r="K137" i="25"/>
  <c r="AJ136" i="25"/>
  <c r="AC136" i="25"/>
  <c r="AA136" i="25"/>
  <c r="Z136" i="25"/>
  <c r="X136" i="25"/>
  <c r="W136" i="25"/>
  <c r="U136" i="25"/>
  <c r="T136" i="25"/>
  <c r="R136" i="25"/>
  <c r="Q136" i="25"/>
  <c r="O136" i="25"/>
  <c r="N136" i="25"/>
  <c r="L136" i="25"/>
  <c r="K136" i="25"/>
  <c r="AJ135" i="25"/>
  <c r="AC135" i="25"/>
  <c r="AA135" i="25"/>
  <c r="Z135" i="25"/>
  <c r="X135" i="25"/>
  <c r="W135" i="25"/>
  <c r="U135" i="25"/>
  <c r="T135" i="25"/>
  <c r="R135" i="25"/>
  <c r="Q135" i="25"/>
  <c r="O135" i="25"/>
  <c r="N135" i="25"/>
  <c r="L135" i="25"/>
  <c r="K135" i="25"/>
  <c r="AJ192" i="25"/>
  <c r="AC192" i="25"/>
  <c r="AA192" i="25"/>
  <c r="Z192" i="25"/>
  <c r="X192" i="25"/>
  <c r="W192" i="25"/>
  <c r="U192" i="25"/>
  <c r="T192" i="25"/>
  <c r="R192" i="25"/>
  <c r="Q192" i="25"/>
  <c r="O192" i="25"/>
  <c r="N192" i="25"/>
  <c r="L192" i="25"/>
  <c r="K192" i="25"/>
  <c r="AJ191" i="25"/>
  <c r="AC191" i="25"/>
  <c r="AA191" i="25"/>
  <c r="Z191" i="25"/>
  <c r="X191" i="25"/>
  <c r="W191" i="25"/>
  <c r="U191" i="25"/>
  <c r="T191" i="25"/>
  <c r="R191" i="25"/>
  <c r="Q191" i="25"/>
  <c r="O191" i="25"/>
  <c r="N191" i="25"/>
  <c r="L191" i="25"/>
  <c r="K191" i="25"/>
  <c r="AJ190" i="25"/>
  <c r="AC190" i="25"/>
  <c r="AA190" i="25"/>
  <c r="Z190" i="25"/>
  <c r="X190" i="25"/>
  <c r="W190" i="25"/>
  <c r="U190" i="25"/>
  <c r="T190" i="25"/>
  <c r="R190" i="25"/>
  <c r="Q190" i="25"/>
  <c r="O190" i="25"/>
  <c r="N190" i="25"/>
  <c r="L190" i="25"/>
  <c r="K190" i="25"/>
  <c r="AJ189" i="25"/>
  <c r="AC189" i="25"/>
  <c r="AA189" i="25"/>
  <c r="Z189" i="25"/>
  <c r="X189" i="25"/>
  <c r="W189" i="25"/>
  <c r="U189" i="25"/>
  <c r="T189" i="25"/>
  <c r="R189" i="25"/>
  <c r="Q189" i="25"/>
  <c r="O189" i="25"/>
  <c r="N189" i="25"/>
  <c r="L189" i="25"/>
  <c r="K189" i="25"/>
  <c r="AJ188" i="25"/>
  <c r="AC188" i="25"/>
  <c r="AA188" i="25"/>
  <c r="Z188" i="25"/>
  <c r="X188" i="25"/>
  <c r="W188" i="25"/>
  <c r="U188" i="25"/>
  <c r="T188" i="25"/>
  <c r="R188" i="25"/>
  <c r="Q188" i="25"/>
  <c r="O188" i="25"/>
  <c r="N188" i="25"/>
  <c r="L188" i="25"/>
  <c r="K188" i="25"/>
  <c r="AJ187" i="25"/>
  <c r="AC187" i="25"/>
  <c r="AA187" i="25"/>
  <c r="Z187" i="25"/>
  <c r="X187" i="25"/>
  <c r="W187" i="25"/>
  <c r="U187" i="25"/>
  <c r="T187" i="25"/>
  <c r="R187" i="25"/>
  <c r="Q187" i="25"/>
  <c r="O187" i="25"/>
  <c r="N187" i="25"/>
  <c r="L187" i="25"/>
  <c r="K187" i="25"/>
  <c r="AJ186" i="25"/>
  <c r="AC186" i="25"/>
  <c r="AA186" i="25"/>
  <c r="Z186" i="25"/>
  <c r="X186" i="25"/>
  <c r="W186" i="25"/>
  <c r="U186" i="25"/>
  <c r="T186" i="25"/>
  <c r="R186" i="25"/>
  <c r="Q186" i="25"/>
  <c r="O186" i="25"/>
  <c r="N186" i="25"/>
  <c r="L186" i="25"/>
  <c r="K186" i="25"/>
  <c r="AJ185" i="25"/>
  <c r="AC185" i="25"/>
  <c r="AA185" i="25"/>
  <c r="Z185" i="25"/>
  <c r="X185" i="25"/>
  <c r="W185" i="25"/>
  <c r="U185" i="25"/>
  <c r="T185" i="25"/>
  <c r="R185" i="25"/>
  <c r="Q185" i="25"/>
  <c r="O185" i="25"/>
  <c r="N185" i="25"/>
  <c r="L185" i="25"/>
  <c r="K185" i="25"/>
  <c r="AJ184" i="25"/>
  <c r="AC184" i="25"/>
  <c r="AA184" i="25"/>
  <c r="Z184" i="25"/>
  <c r="X184" i="25"/>
  <c r="W184" i="25"/>
  <c r="U184" i="25"/>
  <c r="T184" i="25"/>
  <c r="R184" i="25"/>
  <c r="Q184" i="25"/>
  <c r="O184" i="25"/>
  <c r="N184" i="25"/>
  <c r="L184" i="25"/>
  <c r="K184" i="25"/>
  <c r="AJ183" i="25"/>
  <c r="AC183" i="25"/>
  <c r="AA183" i="25"/>
  <c r="Z183" i="25"/>
  <c r="X183" i="25"/>
  <c r="W183" i="25"/>
  <c r="U183" i="25"/>
  <c r="T183" i="25"/>
  <c r="R183" i="25"/>
  <c r="Q183" i="25"/>
  <c r="O183" i="25"/>
  <c r="N183" i="25"/>
  <c r="L183" i="25"/>
  <c r="K183" i="25"/>
  <c r="AJ182" i="25"/>
  <c r="AC182" i="25"/>
  <c r="AA182" i="25"/>
  <c r="Z182" i="25"/>
  <c r="X182" i="25"/>
  <c r="W182" i="25"/>
  <c r="U182" i="25"/>
  <c r="T182" i="25"/>
  <c r="R182" i="25"/>
  <c r="Q182" i="25"/>
  <c r="O182" i="25"/>
  <c r="N182" i="25"/>
  <c r="L182" i="25"/>
  <c r="K182" i="25"/>
  <c r="AJ181" i="25"/>
  <c r="AC181" i="25"/>
  <c r="AA181" i="25"/>
  <c r="Z181" i="25"/>
  <c r="X181" i="25"/>
  <c r="W181" i="25"/>
  <c r="U181" i="25"/>
  <c r="T181" i="25"/>
  <c r="R181" i="25"/>
  <c r="Q181" i="25"/>
  <c r="O181" i="25"/>
  <c r="N181" i="25"/>
  <c r="L181" i="25"/>
  <c r="K181" i="25"/>
  <c r="AJ180" i="25"/>
  <c r="AC180" i="25"/>
  <c r="AA180" i="25"/>
  <c r="Z180" i="25"/>
  <c r="X180" i="25"/>
  <c r="W180" i="25"/>
  <c r="U180" i="25"/>
  <c r="T180" i="25"/>
  <c r="R180" i="25"/>
  <c r="Q180" i="25"/>
  <c r="O180" i="25"/>
  <c r="N180" i="25"/>
  <c r="L180" i="25"/>
  <c r="K180" i="25"/>
  <c r="AJ179" i="25"/>
  <c r="AC179" i="25"/>
  <c r="AA179" i="25"/>
  <c r="Z179" i="25"/>
  <c r="X179" i="25"/>
  <c r="W179" i="25"/>
  <c r="U179" i="25"/>
  <c r="T179" i="25"/>
  <c r="R179" i="25"/>
  <c r="Q179" i="25"/>
  <c r="O179" i="25"/>
  <c r="N179" i="25"/>
  <c r="L179" i="25"/>
  <c r="K179" i="25"/>
  <c r="AJ178" i="25"/>
  <c r="AC178" i="25"/>
  <c r="AA178" i="25"/>
  <c r="Z178" i="25"/>
  <c r="X178" i="25"/>
  <c r="W178" i="25"/>
  <c r="U178" i="25"/>
  <c r="T178" i="25"/>
  <c r="R178" i="25"/>
  <c r="Q178" i="25"/>
  <c r="O178" i="25"/>
  <c r="N178" i="25"/>
  <c r="L178" i="25"/>
  <c r="K178" i="25"/>
  <c r="AJ177" i="25"/>
  <c r="AC177" i="25"/>
  <c r="AA177" i="25"/>
  <c r="Z177" i="25"/>
  <c r="X177" i="25"/>
  <c r="W177" i="25"/>
  <c r="U177" i="25"/>
  <c r="T177" i="25"/>
  <c r="R177" i="25"/>
  <c r="Q177" i="25"/>
  <c r="O177" i="25"/>
  <c r="N177" i="25"/>
  <c r="L177" i="25"/>
  <c r="K177" i="25"/>
  <c r="AJ176" i="25"/>
  <c r="AC176" i="25"/>
  <c r="AA176" i="25"/>
  <c r="Z176" i="25"/>
  <c r="X176" i="25"/>
  <c r="W176" i="25"/>
  <c r="U176" i="25"/>
  <c r="T176" i="25"/>
  <c r="R176" i="25"/>
  <c r="Q176" i="25"/>
  <c r="O176" i="25"/>
  <c r="N176" i="25"/>
  <c r="L176" i="25"/>
  <c r="K176" i="25"/>
  <c r="AJ175" i="25"/>
  <c r="AC175" i="25"/>
  <c r="AA175" i="25"/>
  <c r="Z175" i="25"/>
  <c r="X175" i="25"/>
  <c r="W175" i="25"/>
  <c r="U175" i="25"/>
  <c r="T175" i="25"/>
  <c r="R175" i="25"/>
  <c r="Q175" i="25"/>
  <c r="O175" i="25"/>
  <c r="N175" i="25"/>
  <c r="L175" i="25"/>
  <c r="K175" i="25"/>
  <c r="AJ174" i="25"/>
  <c r="AC174" i="25"/>
  <c r="AA174" i="25"/>
  <c r="Z174" i="25"/>
  <c r="X174" i="25"/>
  <c r="W174" i="25"/>
  <c r="U174" i="25"/>
  <c r="T174" i="25"/>
  <c r="R174" i="25"/>
  <c r="Q174" i="25"/>
  <c r="O174" i="25"/>
  <c r="N174" i="25"/>
  <c r="L174" i="25"/>
  <c r="K174" i="25"/>
  <c r="AJ173" i="25"/>
  <c r="AC173" i="25"/>
  <c r="AA173" i="25"/>
  <c r="Z173" i="25"/>
  <c r="X173" i="25"/>
  <c r="W173" i="25"/>
  <c r="U173" i="25"/>
  <c r="T173" i="25"/>
  <c r="R173" i="25"/>
  <c r="Q173" i="25"/>
  <c r="O173" i="25"/>
  <c r="N173" i="25"/>
  <c r="L173" i="25"/>
  <c r="K173" i="25"/>
  <c r="AJ172" i="25"/>
  <c r="AC172" i="25"/>
  <c r="AA172" i="25"/>
  <c r="Z172" i="25"/>
  <c r="X172" i="25"/>
  <c r="W172" i="25"/>
  <c r="U172" i="25"/>
  <c r="T172" i="25"/>
  <c r="R172" i="25"/>
  <c r="Q172" i="25"/>
  <c r="O172" i="25"/>
  <c r="N172" i="25"/>
  <c r="L172" i="25"/>
  <c r="K172" i="25"/>
  <c r="AJ171" i="25"/>
  <c r="AC171" i="25"/>
  <c r="AA171" i="25"/>
  <c r="Z171" i="25"/>
  <c r="X171" i="25"/>
  <c r="W171" i="25"/>
  <c r="U171" i="25"/>
  <c r="T171" i="25"/>
  <c r="R171" i="25"/>
  <c r="Q171" i="25"/>
  <c r="O171" i="25"/>
  <c r="N171" i="25"/>
  <c r="L171" i="25"/>
  <c r="K171" i="25"/>
  <c r="AJ170" i="25"/>
  <c r="AC170" i="25"/>
  <c r="AA170" i="25"/>
  <c r="Z170" i="25"/>
  <c r="X170" i="25"/>
  <c r="W170" i="25"/>
  <c r="U170" i="25"/>
  <c r="T170" i="25"/>
  <c r="R170" i="25"/>
  <c r="Q170" i="25"/>
  <c r="O170" i="25"/>
  <c r="N170" i="25"/>
  <c r="L170" i="25"/>
  <c r="K170" i="25"/>
  <c r="AJ169" i="25"/>
  <c r="AC169" i="25"/>
  <c r="AA169" i="25"/>
  <c r="Z169" i="25"/>
  <c r="X169" i="25"/>
  <c r="W169" i="25"/>
  <c r="U169" i="25"/>
  <c r="T169" i="25"/>
  <c r="R169" i="25"/>
  <c r="Q169" i="25"/>
  <c r="O169" i="25"/>
  <c r="N169" i="25"/>
  <c r="L169" i="25"/>
  <c r="K169" i="25"/>
  <c r="AJ168" i="25"/>
  <c r="AC168" i="25"/>
  <c r="AA168" i="25"/>
  <c r="Z168" i="25"/>
  <c r="X168" i="25"/>
  <c r="W168" i="25"/>
  <c r="U168" i="25"/>
  <c r="T168" i="25"/>
  <c r="R168" i="25"/>
  <c r="Q168" i="25"/>
  <c r="O168" i="25"/>
  <c r="N168" i="25"/>
  <c r="L168" i="25"/>
  <c r="K168" i="25"/>
  <c r="AJ167" i="25"/>
  <c r="AC167" i="25"/>
  <c r="AA167" i="25"/>
  <c r="Z167" i="25"/>
  <c r="X167" i="25"/>
  <c r="W167" i="25"/>
  <c r="U167" i="25"/>
  <c r="T167" i="25"/>
  <c r="R167" i="25"/>
  <c r="Q167" i="25"/>
  <c r="O167" i="25"/>
  <c r="N167" i="25"/>
  <c r="L167" i="25"/>
  <c r="K167" i="25"/>
  <c r="AJ166" i="25"/>
  <c r="AC166" i="25"/>
  <c r="AA166" i="25"/>
  <c r="Z166" i="25"/>
  <c r="X166" i="25"/>
  <c r="W166" i="25"/>
  <c r="U166" i="25"/>
  <c r="T166" i="25"/>
  <c r="R166" i="25"/>
  <c r="Q166" i="25"/>
  <c r="O166" i="25"/>
  <c r="N166" i="25"/>
  <c r="L166" i="25"/>
  <c r="K166" i="25"/>
  <c r="AJ165" i="25"/>
  <c r="AC165" i="25"/>
  <c r="AA165" i="25"/>
  <c r="Z165" i="25"/>
  <c r="X165" i="25"/>
  <c r="W165" i="25"/>
  <c r="U165" i="25"/>
  <c r="T165" i="25"/>
  <c r="R165" i="25"/>
  <c r="Q165" i="25"/>
  <c r="O165" i="25"/>
  <c r="N165" i="25"/>
  <c r="L165" i="25"/>
  <c r="K165" i="25"/>
  <c r="AJ164" i="25"/>
  <c r="AC164" i="25"/>
  <c r="AA164" i="25"/>
  <c r="Z164" i="25"/>
  <c r="X164" i="25"/>
  <c r="W164" i="25"/>
  <c r="U164" i="25"/>
  <c r="T164" i="25"/>
  <c r="R164" i="25"/>
  <c r="Q164" i="25"/>
  <c r="O164" i="25"/>
  <c r="N164" i="25"/>
  <c r="L164" i="25"/>
  <c r="K164" i="25"/>
  <c r="AI208" i="29"/>
  <c r="AB208" i="29"/>
  <c r="Y208" i="29"/>
  <c r="V208" i="29"/>
  <c r="S208" i="29"/>
  <c r="P208" i="29"/>
  <c r="M208" i="29"/>
  <c r="J208" i="29"/>
  <c r="AJ162" i="29"/>
  <c r="AC162" i="29"/>
  <c r="AA162" i="29"/>
  <c r="Z162" i="29"/>
  <c r="X162" i="29"/>
  <c r="W162" i="29"/>
  <c r="U162" i="29"/>
  <c r="T162" i="29"/>
  <c r="R162" i="29"/>
  <c r="Q162" i="29"/>
  <c r="O162" i="29"/>
  <c r="N162" i="29"/>
  <c r="L162" i="29"/>
  <c r="K162" i="29"/>
  <c r="AJ161" i="29"/>
  <c r="AC161" i="29"/>
  <c r="AA161" i="29"/>
  <c r="Z161" i="29"/>
  <c r="X161" i="29"/>
  <c r="W161" i="29"/>
  <c r="U161" i="29"/>
  <c r="T161" i="29"/>
  <c r="R161" i="29"/>
  <c r="Q161" i="29"/>
  <c r="O161" i="29"/>
  <c r="N161" i="29"/>
  <c r="L161" i="29"/>
  <c r="K161" i="29"/>
  <c r="AJ160" i="29"/>
  <c r="AC160" i="29"/>
  <c r="AA160" i="29"/>
  <c r="Z160" i="29"/>
  <c r="X160" i="29"/>
  <c r="W160" i="29"/>
  <c r="U160" i="29"/>
  <c r="T160" i="29"/>
  <c r="R160" i="29"/>
  <c r="Q160" i="29"/>
  <c r="O160" i="29"/>
  <c r="N160" i="29"/>
  <c r="L160" i="29"/>
  <c r="K160" i="29"/>
  <c r="AJ159" i="29"/>
  <c r="AC159" i="29"/>
  <c r="AA159" i="29"/>
  <c r="Z159" i="29"/>
  <c r="X159" i="29"/>
  <c r="W159" i="29"/>
  <c r="U159" i="29"/>
  <c r="T159" i="29"/>
  <c r="R159" i="29"/>
  <c r="Q159" i="29"/>
  <c r="O159" i="29"/>
  <c r="N159" i="29"/>
  <c r="L159" i="29"/>
  <c r="K159" i="29"/>
  <c r="AJ158" i="29"/>
  <c r="AC158" i="29"/>
  <c r="AA158" i="29"/>
  <c r="Z158" i="29"/>
  <c r="X158" i="29"/>
  <c r="W158" i="29"/>
  <c r="U158" i="29"/>
  <c r="T158" i="29"/>
  <c r="R158" i="29"/>
  <c r="Q158" i="29"/>
  <c r="O158" i="29"/>
  <c r="N158" i="29"/>
  <c r="L158" i="29"/>
  <c r="K158" i="29"/>
  <c r="AJ157" i="29"/>
  <c r="AC157" i="29"/>
  <c r="AA157" i="29"/>
  <c r="Z157" i="29"/>
  <c r="X157" i="29"/>
  <c r="W157" i="29"/>
  <c r="U157" i="29"/>
  <c r="T157" i="29"/>
  <c r="R157" i="29"/>
  <c r="Q157" i="29"/>
  <c r="O157" i="29"/>
  <c r="N157" i="29"/>
  <c r="L157" i="29"/>
  <c r="K157" i="29"/>
  <c r="AJ156" i="29"/>
  <c r="AC156" i="29"/>
  <c r="AA156" i="29"/>
  <c r="Z156" i="29"/>
  <c r="X156" i="29"/>
  <c r="W156" i="29"/>
  <c r="U156" i="29"/>
  <c r="T156" i="29"/>
  <c r="R156" i="29"/>
  <c r="Q156" i="29"/>
  <c r="O156" i="29"/>
  <c r="N156" i="29"/>
  <c r="L156" i="29"/>
  <c r="K156" i="29"/>
  <c r="AJ155" i="29"/>
  <c r="AC155" i="29"/>
  <c r="AA155" i="29"/>
  <c r="Z155" i="29"/>
  <c r="X155" i="29"/>
  <c r="W155" i="29"/>
  <c r="U155" i="29"/>
  <c r="T155" i="29"/>
  <c r="R155" i="29"/>
  <c r="Q155" i="29"/>
  <c r="O155" i="29"/>
  <c r="N155" i="29"/>
  <c r="L155" i="29"/>
  <c r="K155" i="29"/>
  <c r="AJ154" i="29"/>
  <c r="AC154" i="29"/>
  <c r="AA154" i="29"/>
  <c r="Z154" i="29"/>
  <c r="X154" i="29"/>
  <c r="W154" i="29"/>
  <c r="U154" i="29"/>
  <c r="T154" i="29"/>
  <c r="R154" i="29"/>
  <c r="Q154" i="29"/>
  <c r="O154" i="29"/>
  <c r="N154" i="29"/>
  <c r="L154" i="29"/>
  <c r="K154" i="29"/>
  <c r="AJ153" i="29"/>
  <c r="AC153" i="29"/>
  <c r="AA153" i="29"/>
  <c r="Z153" i="29"/>
  <c r="X153" i="29"/>
  <c r="W153" i="29"/>
  <c r="U153" i="29"/>
  <c r="T153" i="29"/>
  <c r="R153" i="29"/>
  <c r="Q153" i="29"/>
  <c r="O153" i="29"/>
  <c r="N153" i="29"/>
  <c r="L153" i="29"/>
  <c r="K153" i="29"/>
  <c r="AJ152" i="29"/>
  <c r="AC152" i="29"/>
  <c r="AA152" i="29"/>
  <c r="Z152" i="29"/>
  <c r="X152" i="29"/>
  <c r="W152" i="29"/>
  <c r="U152" i="29"/>
  <c r="T152" i="29"/>
  <c r="R152" i="29"/>
  <c r="Q152" i="29"/>
  <c r="O152" i="29"/>
  <c r="N152" i="29"/>
  <c r="L152" i="29"/>
  <c r="K152" i="29"/>
  <c r="AJ151" i="29"/>
  <c r="AC151" i="29"/>
  <c r="AA151" i="29"/>
  <c r="Z151" i="29"/>
  <c r="X151" i="29"/>
  <c r="W151" i="29"/>
  <c r="U151" i="29"/>
  <c r="T151" i="29"/>
  <c r="R151" i="29"/>
  <c r="Q151" i="29"/>
  <c r="O151" i="29"/>
  <c r="N151" i="29"/>
  <c r="L151" i="29"/>
  <c r="K151" i="29"/>
  <c r="AJ150" i="29"/>
  <c r="AC150" i="29"/>
  <c r="AA150" i="29"/>
  <c r="Z150" i="29"/>
  <c r="X150" i="29"/>
  <c r="W150" i="29"/>
  <c r="U150" i="29"/>
  <c r="T150" i="29"/>
  <c r="R150" i="29"/>
  <c r="Q150" i="29"/>
  <c r="O150" i="29"/>
  <c r="N150" i="29"/>
  <c r="L150" i="29"/>
  <c r="K150" i="29"/>
  <c r="AJ149" i="29"/>
  <c r="AC149" i="29"/>
  <c r="AA149" i="29"/>
  <c r="Z149" i="29"/>
  <c r="X149" i="29"/>
  <c r="W149" i="29"/>
  <c r="U149" i="29"/>
  <c r="T149" i="29"/>
  <c r="R149" i="29"/>
  <c r="Q149" i="29"/>
  <c r="O149" i="29"/>
  <c r="N149" i="29"/>
  <c r="L149" i="29"/>
  <c r="K149" i="29"/>
  <c r="AJ148" i="29"/>
  <c r="AC148" i="29"/>
  <c r="AA148" i="29"/>
  <c r="Z148" i="29"/>
  <c r="X148" i="29"/>
  <c r="W148" i="29"/>
  <c r="U148" i="29"/>
  <c r="T148" i="29"/>
  <c r="R148" i="29"/>
  <c r="Q148" i="29"/>
  <c r="O148" i="29"/>
  <c r="N148" i="29"/>
  <c r="L148" i="29"/>
  <c r="K148" i="29"/>
  <c r="AJ147" i="29"/>
  <c r="AC147" i="29"/>
  <c r="AA147" i="29"/>
  <c r="Z147" i="29"/>
  <c r="X147" i="29"/>
  <c r="W147" i="29"/>
  <c r="U147" i="29"/>
  <c r="T147" i="29"/>
  <c r="R147" i="29"/>
  <c r="Q147" i="29"/>
  <c r="O147" i="29"/>
  <c r="N147" i="29"/>
  <c r="L147" i="29"/>
  <c r="K147" i="29"/>
  <c r="AJ146" i="29"/>
  <c r="AC146" i="29"/>
  <c r="AA146" i="29"/>
  <c r="Z146" i="29"/>
  <c r="X146" i="29"/>
  <c r="W146" i="29"/>
  <c r="U146" i="29"/>
  <c r="T146" i="29"/>
  <c r="R146" i="29"/>
  <c r="Q146" i="29"/>
  <c r="O146" i="29"/>
  <c r="N146" i="29"/>
  <c r="L146" i="29"/>
  <c r="K146" i="29"/>
  <c r="AJ145" i="29"/>
  <c r="AC145" i="29"/>
  <c r="AA145" i="29"/>
  <c r="Z145" i="29"/>
  <c r="X145" i="29"/>
  <c r="W145" i="29"/>
  <c r="U145" i="29"/>
  <c r="T145" i="29"/>
  <c r="R145" i="29"/>
  <c r="Q145" i="29"/>
  <c r="O145" i="29"/>
  <c r="N145" i="29"/>
  <c r="L145" i="29"/>
  <c r="K145" i="29"/>
  <c r="AJ144" i="29"/>
  <c r="AC144" i="29"/>
  <c r="AA144" i="29"/>
  <c r="Z144" i="29"/>
  <c r="X144" i="29"/>
  <c r="W144" i="29"/>
  <c r="U144" i="29"/>
  <c r="T144" i="29"/>
  <c r="R144" i="29"/>
  <c r="Q144" i="29"/>
  <c r="O144" i="29"/>
  <c r="N144" i="29"/>
  <c r="L144" i="29"/>
  <c r="K144" i="29"/>
  <c r="AJ143" i="29"/>
  <c r="AC143" i="29"/>
  <c r="AA143" i="29"/>
  <c r="Z143" i="29"/>
  <c r="X143" i="29"/>
  <c r="W143" i="29"/>
  <c r="U143" i="29"/>
  <c r="T143" i="29"/>
  <c r="R143" i="29"/>
  <c r="Q143" i="29"/>
  <c r="O143" i="29"/>
  <c r="N143" i="29"/>
  <c r="L143" i="29"/>
  <c r="K143" i="29"/>
  <c r="AJ142" i="29"/>
  <c r="AC142" i="29"/>
  <c r="AA142" i="29"/>
  <c r="Z142" i="29"/>
  <c r="X142" i="29"/>
  <c r="W142" i="29"/>
  <c r="U142" i="29"/>
  <c r="T142" i="29"/>
  <c r="R142" i="29"/>
  <c r="Q142" i="29"/>
  <c r="O142" i="29"/>
  <c r="N142" i="29"/>
  <c r="L142" i="29"/>
  <c r="K142" i="29"/>
  <c r="AJ141" i="29"/>
  <c r="AC141" i="29"/>
  <c r="AA141" i="29"/>
  <c r="Z141" i="29"/>
  <c r="X141" i="29"/>
  <c r="W141" i="29"/>
  <c r="U141" i="29"/>
  <c r="T141" i="29"/>
  <c r="R141" i="29"/>
  <c r="Q141" i="29"/>
  <c r="O141" i="29"/>
  <c r="N141" i="29"/>
  <c r="L141" i="29"/>
  <c r="K141" i="29"/>
  <c r="AJ140" i="29"/>
  <c r="AC140" i="29"/>
  <c r="AA140" i="29"/>
  <c r="Z140" i="29"/>
  <c r="X140" i="29"/>
  <c r="W140" i="29"/>
  <c r="U140" i="29"/>
  <c r="T140" i="29"/>
  <c r="R140" i="29"/>
  <c r="Q140" i="29"/>
  <c r="O140" i="29"/>
  <c r="N140" i="29"/>
  <c r="L140" i="29"/>
  <c r="K140" i="29"/>
  <c r="AJ139" i="29"/>
  <c r="AC139" i="29"/>
  <c r="AA139" i="29"/>
  <c r="Z139" i="29"/>
  <c r="X139" i="29"/>
  <c r="W139" i="29"/>
  <c r="U139" i="29"/>
  <c r="T139" i="29"/>
  <c r="R139" i="29"/>
  <c r="Q139" i="29"/>
  <c r="O139" i="29"/>
  <c r="N139" i="29"/>
  <c r="L139" i="29"/>
  <c r="K139" i="29"/>
  <c r="AJ138" i="29"/>
  <c r="AC138" i="29"/>
  <c r="AA138" i="29"/>
  <c r="Z138" i="29"/>
  <c r="X138" i="29"/>
  <c r="W138" i="29"/>
  <c r="U138" i="29"/>
  <c r="T138" i="29"/>
  <c r="R138" i="29"/>
  <c r="Q138" i="29"/>
  <c r="O138" i="29"/>
  <c r="N138" i="29"/>
  <c r="L138" i="29"/>
  <c r="K138" i="29"/>
  <c r="AJ137" i="29"/>
  <c r="AC137" i="29"/>
  <c r="AA137" i="29"/>
  <c r="Z137" i="29"/>
  <c r="X137" i="29"/>
  <c r="W137" i="29"/>
  <c r="U137" i="29"/>
  <c r="T137" i="29"/>
  <c r="R137" i="29"/>
  <c r="Q137" i="29"/>
  <c r="O137" i="29"/>
  <c r="N137" i="29"/>
  <c r="L137" i="29"/>
  <c r="K137" i="29"/>
  <c r="AJ136" i="29"/>
  <c r="AC136" i="29"/>
  <c r="AA136" i="29"/>
  <c r="Z136" i="29"/>
  <c r="X136" i="29"/>
  <c r="W136" i="29"/>
  <c r="U136" i="29"/>
  <c r="T136" i="29"/>
  <c r="R136" i="29"/>
  <c r="Q136" i="29"/>
  <c r="O136" i="29"/>
  <c r="N136" i="29"/>
  <c r="L136" i="29"/>
  <c r="K136" i="29"/>
  <c r="AJ135" i="29"/>
  <c r="AC135" i="29"/>
  <c r="AA135" i="29"/>
  <c r="Z135" i="29"/>
  <c r="X135" i="29"/>
  <c r="W135" i="29"/>
  <c r="U135" i="29"/>
  <c r="T135" i="29"/>
  <c r="R135" i="29"/>
  <c r="Q135" i="29"/>
  <c r="O135" i="29"/>
  <c r="N135" i="29"/>
  <c r="L135" i="29"/>
  <c r="K135" i="29"/>
  <c r="AJ134" i="29"/>
  <c r="AC134" i="29"/>
  <c r="AA134" i="29"/>
  <c r="Z134" i="29"/>
  <c r="X134" i="29"/>
  <c r="W134" i="29"/>
  <c r="U134" i="29"/>
  <c r="T134" i="29"/>
  <c r="R134" i="29"/>
  <c r="Q134" i="29"/>
  <c r="O134" i="29"/>
  <c r="N134" i="29"/>
  <c r="L134" i="29"/>
  <c r="K134" i="29"/>
  <c r="AJ133" i="29"/>
  <c r="AC133" i="29"/>
  <c r="AA133" i="29"/>
  <c r="Z133" i="29"/>
  <c r="X133" i="29"/>
  <c r="W133" i="29"/>
  <c r="U133" i="29"/>
  <c r="T133" i="29"/>
  <c r="R133" i="29"/>
  <c r="Q133" i="29"/>
  <c r="O133" i="29"/>
  <c r="N133" i="29"/>
  <c r="L133" i="29"/>
  <c r="K133" i="29"/>
  <c r="AJ132" i="29"/>
  <c r="AC132" i="29"/>
  <c r="AA132" i="29"/>
  <c r="Z132" i="29"/>
  <c r="X132" i="29"/>
  <c r="W132" i="29"/>
  <c r="U132" i="29"/>
  <c r="T132" i="29"/>
  <c r="R132" i="29"/>
  <c r="Q132" i="29"/>
  <c r="O132" i="29"/>
  <c r="N132" i="29"/>
  <c r="L132" i="29"/>
  <c r="K132" i="29"/>
  <c r="AJ131" i="29"/>
  <c r="AC131" i="29"/>
  <c r="AA131" i="29"/>
  <c r="Z131" i="29"/>
  <c r="X131" i="29"/>
  <c r="W131" i="29"/>
  <c r="U131" i="29"/>
  <c r="T131" i="29"/>
  <c r="R131" i="29"/>
  <c r="Q131" i="29"/>
  <c r="O131" i="29"/>
  <c r="N131" i="29"/>
  <c r="L131" i="29"/>
  <c r="K131" i="29"/>
  <c r="AJ130" i="29"/>
  <c r="AC130" i="29"/>
  <c r="AA130" i="29"/>
  <c r="Z130" i="29"/>
  <c r="X130" i="29"/>
  <c r="W130" i="29"/>
  <c r="U130" i="29"/>
  <c r="T130" i="29"/>
  <c r="R130" i="29"/>
  <c r="Q130" i="29"/>
  <c r="O130" i="29"/>
  <c r="N130" i="29"/>
  <c r="L130" i="29"/>
  <c r="K130" i="29"/>
  <c r="AJ195" i="29"/>
  <c r="AC195" i="29"/>
  <c r="AA195" i="29"/>
  <c r="Z195" i="29"/>
  <c r="X195" i="29"/>
  <c r="W195" i="29"/>
  <c r="U195" i="29"/>
  <c r="T195" i="29"/>
  <c r="R195" i="29"/>
  <c r="Q195" i="29"/>
  <c r="O195" i="29"/>
  <c r="N195" i="29"/>
  <c r="L195" i="29"/>
  <c r="K195" i="29"/>
  <c r="AJ194" i="29"/>
  <c r="AC194" i="29"/>
  <c r="AA194" i="29"/>
  <c r="Z194" i="29"/>
  <c r="X194" i="29"/>
  <c r="W194" i="29"/>
  <c r="U194" i="29"/>
  <c r="T194" i="29"/>
  <c r="R194" i="29"/>
  <c r="Q194" i="29"/>
  <c r="O194" i="29"/>
  <c r="N194" i="29"/>
  <c r="L194" i="29"/>
  <c r="K194" i="29"/>
  <c r="AJ193" i="29"/>
  <c r="AC193" i="29"/>
  <c r="AA193" i="29"/>
  <c r="Z193" i="29"/>
  <c r="X193" i="29"/>
  <c r="W193" i="29"/>
  <c r="U193" i="29"/>
  <c r="T193" i="29"/>
  <c r="R193" i="29"/>
  <c r="Q193" i="29"/>
  <c r="O193" i="29"/>
  <c r="N193" i="29"/>
  <c r="L193" i="29"/>
  <c r="K193" i="29"/>
  <c r="AJ192" i="29"/>
  <c r="AC192" i="29"/>
  <c r="AA192" i="29"/>
  <c r="Z192" i="29"/>
  <c r="X192" i="29"/>
  <c r="W192" i="29"/>
  <c r="U192" i="29"/>
  <c r="T192" i="29"/>
  <c r="R192" i="29"/>
  <c r="Q192" i="29"/>
  <c r="O192" i="29"/>
  <c r="N192" i="29"/>
  <c r="L192" i="29"/>
  <c r="K192" i="29"/>
  <c r="AJ191" i="29"/>
  <c r="AC191" i="29"/>
  <c r="AA191" i="29"/>
  <c r="Z191" i="29"/>
  <c r="X191" i="29"/>
  <c r="W191" i="29"/>
  <c r="U191" i="29"/>
  <c r="T191" i="29"/>
  <c r="R191" i="29"/>
  <c r="Q191" i="29"/>
  <c r="O191" i="29"/>
  <c r="N191" i="29"/>
  <c r="L191" i="29"/>
  <c r="K191" i="29"/>
  <c r="AJ190" i="29"/>
  <c r="AC190" i="29"/>
  <c r="AA190" i="29"/>
  <c r="Z190" i="29"/>
  <c r="X190" i="29"/>
  <c r="W190" i="29"/>
  <c r="U190" i="29"/>
  <c r="T190" i="29"/>
  <c r="R190" i="29"/>
  <c r="Q190" i="29"/>
  <c r="O190" i="29"/>
  <c r="N190" i="29"/>
  <c r="L190" i="29"/>
  <c r="K190" i="29"/>
  <c r="AJ189" i="29"/>
  <c r="AC189" i="29"/>
  <c r="AA189" i="29"/>
  <c r="Z189" i="29"/>
  <c r="X189" i="29"/>
  <c r="W189" i="29"/>
  <c r="U189" i="29"/>
  <c r="T189" i="29"/>
  <c r="R189" i="29"/>
  <c r="Q189" i="29"/>
  <c r="O189" i="29"/>
  <c r="N189" i="29"/>
  <c r="L189" i="29"/>
  <c r="K189" i="29"/>
  <c r="AJ188" i="29"/>
  <c r="AC188" i="29"/>
  <c r="AA188" i="29"/>
  <c r="Z188" i="29"/>
  <c r="X188" i="29"/>
  <c r="W188" i="29"/>
  <c r="U188" i="29"/>
  <c r="T188" i="29"/>
  <c r="R188" i="29"/>
  <c r="Q188" i="29"/>
  <c r="O188" i="29"/>
  <c r="N188" i="29"/>
  <c r="L188" i="29"/>
  <c r="K188" i="29"/>
  <c r="AJ187" i="29"/>
  <c r="AC187" i="29"/>
  <c r="AA187" i="29"/>
  <c r="Z187" i="29"/>
  <c r="X187" i="29"/>
  <c r="W187" i="29"/>
  <c r="U187" i="29"/>
  <c r="T187" i="29"/>
  <c r="R187" i="29"/>
  <c r="Q187" i="29"/>
  <c r="O187" i="29"/>
  <c r="N187" i="29"/>
  <c r="L187" i="29"/>
  <c r="K187" i="29"/>
  <c r="AJ186" i="29"/>
  <c r="AC186" i="29"/>
  <c r="AA186" i="29"/>
  <c r="Z186" i="29"/>
  <c r="X186" i="29"/>
  <c r="W186" i="29"/>
  <c r="U186" i="29"/>
  <c r="T186" i="29"/>
  <c r="R186" i="29"/>
  <c r="Q186" i="29"/>
  <c r="O186" i="29"/>
  <c r="N186" i="29"/>
  <c r="L186" i="29"/>
  <c r="K186" i="29"/>
  <c r="AJ185" i="29"/>
  <c r="AC185" i="29"/>
  <c r="AA185" i="29"/>
  <c r="Z185" i="29"/>
  <c r="X185" i="29"/>
  <c r="W185" i="29"/>
  <c r="U185" i="29"/>
  <c r="T185" i="29"/>
  <c r="R185" i="29"/>
  <c r="Q185" i="29"/>
  <c r="O185" i="29"/>
  <c r="N185" i="29"/>
  <c r="L185" i="29"/>
  <c r="K185" i="29"/>
  <c r="AJ184" i="29"/>
  <c r="AC184" i="29"/>
  <c r="AA184" i="29"/>
  <c r="Z184" i="29"/>
  <c r="X184" i="29"/>
  <c r="W184" i="29"/>
  <c r="U184" i="29"/>
  <c r="T184" i="29"/>
  <c r="R184" i="29"/>
  <c r="Q184" i="29"/>
  <c r="O184" i="29"/>
  <c r="N184" i="29"/>
  <c r="L184" i="29"/>
  <c r="K184" i="29"/>
  <c r="AJ183" i="29"/>
  <c r="AC183" i="29"/>
  <c r="AA183" i="29"/>
  <c r="Z183" i="29"/>
  <c r="X183" i="29"/>
  <c r="W183" i="29"/>
  <c r="U183" i="29"/>
  <c r="T183" i="29"/>
  <c r="R183" i="29"/>
  <c r="Q183" i="29"/>
  <c r="O183" i="29"/>
  <c r="N183" i="29"/>
  <c r="L183" i="29"/>
  <c r="K183" i="29"/>
  <c r="AJ182" i="29"/>
  <c r="AC182" i="29"/>
  <c r="AA182" i="29"/>
  <c r="Z182" i="29"/>
  <c r="X182" i="29"/>
  <c r="W182" i="29"/>
  <c r="U182" i="29"/>
  <c r="T182" i="29"/>
  <c r="R182" i="29"/>
  <c r="Q182" i="29"/>
  <c r="O182" i="29"/>
  <c r="N182" i="29"/>
  <c r="L182" i="29"/>
  <c r="K182" i="29"/>
  <c r="AJ181" i="29"/>
  <c r="AC181" i="29"/>
  <c r="AA181" i="29"/>
  <c r="Z181" i="29"/>
  <c r="X181" i="29"/>
  <c r="W181" i="29"/>
  <c r="U181" i="29"/>
  <c r="T181" i="29"/>
  <c r="R181" i="29"/>
  <c r="Q181" i="29"/>
  <c r="O181" i="29"/>
  <c r="N181" i="29"/>
  <c r="L181" i="29"/>
  <c r="K181" i="29"/>
  <c r="AJ180" i="29"/>
  <c r="AC180" i="29"/>
  <c r="AA180" i="29"/>
  <c r="Z180" i="29"/>
  <c r="X180" i="29"/>
  <c r="W180" i="29"/>
  <c r="U180" i="29"/>
  <c r="T180" i="29"/>
  <c r="R180" i="29"/>
  <c r="Q180" i="29"/>
  <c r="O180" i="29"/>
  <c r="N180" i="29"/>
  <c r="L180" i="29"/>
  <c r="K180" i="29"/>
  <c r="AJ179" i="29"/>
  <c r="AC179" i="29"/>
  <c r="AA179" i="29"/>
  <c r="Z179" i="29"/>
  <c r="X179" i="29"/>
  <c r="W179" i="29"/>
  <c r="U179" i="29"/>
  <c r="T179" i="29"/>
  <c r="R179" i="29"/>
  <c r="Q179" i="29"/>
  <c r="O179" i="29"/>
  <c r="N179" i="29"/>
  <c r="L179" i="29"/>
  <c r="K179" i="29"/>
  <c r="AJ178" i="29"/>
  <c r="AC178" i="29"/>
  <c r="AA178" i="29"/>
  <c r="Z178" i="29"/>
  <c r="X178" i="29"/>
  <c r="W178" i="29"/>
  <c r="U178" i="29"/>
  <c r="T178" i="29"/>
  <c r="R178" i="29"/>
  <c r="Q178" i="29"/>
  <c r="O178" i="29"/>
  <c r="N178" i="29"/>
  <c r="L178" i="29"/>
  <c r="K178" i="29"/>
  <c r="AJ177" i="29"/>
  <c r="AC177" i="29"/>
  <c r="AA177" i="29"/>
  <c r="Z177" i="29"/>
  <c r="X177" i="29"/>
  <c r="W177" i="29"/>
  <c r="U177" i="29"/>
  <c r="T177" i="29"/>
  <c r="R177" i="29"/>
  <c r="Q177" i="29"/>
  <c r="O177" i="29"/>
  <c r="N177" i="29"/>
  <c r="L177" i="29"/>
  <c r="K177" i="29"/>
  <c r="AJ176" i="29"/>
  <c r="AC176" i="29"/>
  <c r="AA176" i="29"/>
  <c r="Z176" i="29"/>
  <c r="X176" i="29"/>
  <c r="W176" i="29"/>
  <c r="U176" i="29"/>
  <c r="T176" i="29"/>
  <c r="R176" i="29"/>
  <c r="Q176" i="29"/>
  <c r="O176" i="29"/>
  <c r="N176" i="29"/>
  <c r="L176" i="29"/>
  <c r="K176" i="29"/>
  <c r="AJ175" i="29"/>
  <c r="AC175" i="29"/>
  <c r="AA175" i="29"/>
  <c r="Z175" i="29"/>
  <c r="X175" i="29"/>
  <c r="W175" i="29"/>
  <c r="U175" i="29"/>
  <c r="T175" i="29"/>
  <c r="R175" i="29"/>
  <c r="Q175" i="29"/>
  <c r="O175" i="29"/>
  <c r="N175" i="29"/>
  <c r="L175" i="29"/>
  <c r="K175" i="29"/>
  <c r="AJ174" i="29"/>
  <c r="AC174" i="29"/>
  <c r="AA174" i="29"/>
  <c r="Z174" i="29"/>
  <c r="X174" i="29"/>
  <c r="W174" i="29"/>
  <c r="U174" i="29"/>
  <c r="T174" i="29"/>
  <c r="R174" i="29"/>
  <c r="Q174" i="29"/>
  <c r="O174" i="29"/>
  <c r="N174" i="29"/>
  <c r="L174" i="29"/>
  <c r="K174" i="29"/>
  <c r="AJ173" i="29"/>
  <c r="AC173" i="29"/>
  <c r="AA173" i="29"/>
  <c r="Z173" i="29"/>
  <c r="X173" i="29"/>
  <c r="W173" i="29"/>
  <c r="U173" i="29"/>
  <c r="T173" i="29"/>
  <c r="R173" i="29"/>
  <c r="Q173" i="29"/>
  <c r="O173" i="29"/>
  <c r="N173" i="29"/>
  <c r="L173" i="29"/>
  <c r="K173" i="29"/>
  <c r="AJ172" i="29"/>
  <c r="AC172" i="29"/>
  <c r="AA172" i="29"/>
  <c r="Z172" i="29"/>
  <c r="X172" i="29"/>
  <c r="W172" i="29"/>
  <c r="U172" i="29"/>
  <c r="T172" i="29"/>
  <c r="R172" i="29"/>
  <c r="Q172" i="29"/>
  <c r="O172" i="29"/>
  <c r="N172" i="29"/>
  <c r="L172" i="29"/>
  <c r="K172" i="29"/>
  <c r="AJ171" i="29"/>
  <c r="AC171" i="29"/>
  <c r="AA171" i="29"/>
  <c r="Z171" i="29"/>
  <c r="X171" i="29"/>
  <c r="W171" i="29"/>
  <c r="U171" i="29"/>
  <c r="T171" i="29"/>
  <c r="R171" i="29"/>
  <c r="Q171" i="29"/>
  <c r="O171" i="29"/>
  <c r="N171" i="29"/>
  <c r="L171" i="29"/>
  <c r="K171" i="29"/>
  <c r="AJ170" i="29"/>
  <c r="AC170" i="29"/>
  <c r="AA170" i="29"/>
  <c r="Z170" i="29"/>
  <c r="X170" i="29"/>
  <c r="W170" i="29"/>
  <c r="U170" i="29"/>
  <c r="T170" i="29"/>
  <c r="R170" i="29"/>
  <c r="Q170" i="29"/>
  <c r="O170" i="29"/>
  <c r="N170" i="29"/>
  <c r="L170" i="29"/>
  <c r="K170" i="29"/>
  <c r="AJ169" i="29"/>
  <c r="AC169" i="29"/>
  <c r="AA169" i="29"/>
  <c r="Z169" i="29"/>
  <c r="X169" i="29"/>
  <c r="W169" i="29"/>
  <c r="U169" i="29"/>
  <c r="T169" i="29"/>
  <c r="R169" i="29"/>
  <c r="Q169" i="29"/>
  <c r="O169" i="29"/>
  <c r="N169" i="29"/>
  <c r="L169" i="29"/>
  <c r="K169" i="29"/>
  <c r="AJ168" i="29"/>
  <c r="AC168" i="29"/>
  <c r="AA168" i="29"/>
  <c r="Z168" i="29"/>
  <c r="X168" i="29"/>
  <c r="W168" i="29"/>
  <c r="U168" i="29"/>
  <c r="T168" i="29"/>
  <c r="R168" i="29"/>
  <c r="Q168" i="29"/>
  <c r="O168" i="29"/>
  <c r="N168" i="29"/>
  <c r="L168" i="29"/>
  <c r="K168" i="29"/>
  <c r="AJ167" i="29"/>
  <c r="AC167" i="29"/>
  <c r="AA167" i="29"/>
  <c r="Z167" i="29"/>
  <c r="X167" i="29"/>
  <c r="W167" i="29"/>
  <c r="U167" i="29"/>
  <c r="T167" i="29"/>
  <c r="R167" i="29"/>
  <c r="Q167" i="29"/>
  <c r="O167" i="29"/>
  <c r="N167" i="29"/>
  <c r="L167" i="29"/>
  <c r="K167" i="29"/>
  <c r="AJ166" i="29"/>
  <c r="AC166" i="29"/>
  <c r="AA166" i="29"/>
  <c r="Z166" i="29"/>
  <c r="X166" i="29"/>
  <c r="W166" i="29"/>
  <c r="U166" i="29"/>
  <c r="T166" i="29"/>
  <c r="R166" i="29"/>
  <c r="Q166" i="29"/>
  <c r="O166" i="29"/>
  <c r="N166" i="29"/>
  <c r="L166" i="29"/>
  <c r="K166" i="29"/>
  <c r="AJ165" i="29"/>
  <c r="AC165" i="29"/>
  <c r="AA165" i="29"/>
  <c r="Z165" i="29"/>
  <c r="X165" i="29"/>
  <c r="W165" i="29"/>
  <c r="U165" i="29"/>
  <c r="T165" i="29"/>
  <c r="R165" i="29"/>
  <c r="Q165" i="29"/>
  <c r="O165" i="29"/>
  <c r="N165" i="29"/>
  <c r="L165" i="29"/>
  <c r="K165" i="29"/>
  <c r="AJ164" i="29"/>
  <c r="AC164" i="29"/>
  <c r="AA164" i="29"/>
  <c r="Z164" i="29"/>
  <c r="X164" i="29"/>
  <c r="W164" i="29"/>
  <c r="U164" i="29"/>
  <c r="T164" i="29"/>
  <c r="R164" i="29"/>
  <c r="Q164" i="29"/>
  <c r="O164" i="29"/>
  <c r="N164" i="29"/>
  <c r="L164" i="29"/>
  <c r="K164" i="29"/>
  <c r="AJ163" i="29"/>
  <c r="AC163" i="29"/>
  <c r="AA163" i="29"/>
  <c r="Z163" i="29"/>
  <c r="X163" i="29"/>
  <c r="W163" i="29"/>
  <c r="U163" i="29"/>
  <c r="T163" i="29"/>
  <c r="R163" i="29"/>
  <c r="Q163" i="29"/>
  <c r="O163" i="29"/>
  <c r="N163" i="29"/>
  <c r="L163" i="29"/>
  <c r="K163" i="29"/>
  <c r="AI208" i="30"/>
  <c r="AB208" i="30"/>
  <c r="Y208" i="30"/>
  <c r="V208" i="30"/>
  <c r="S208" i="30"/>
  <c r="P208" i="30"/>
  <c r="M208" i="30"/>
  <c r="J208" i="30"/>
  <c r="AJ162" i="30"/>
  <c r="AC162" i="30"/>
  <c r="AA162" i="30"/>
  <c r="Z162" i="30"/>
  <c r="X162" i="30"/>
  <c r="W162" i="30"/>
  <c r="U162" i="30"/>
  <c r="T162" i="30"/>
  <c r="R162" i="30"/>
  <c r="Q162" i="30"/>
  <c r="O162" i="30"/>
  <c r="N162" i="30"/>
  <c r="L162" i="30"/>
  <c r="K162" i="30"/>
  <c r="AJ161" i="30"/>
  <c r="AC161" i="30"/>
  <c r="AA161" i="30"/>
  <c r="Z161" i="30"/>
  <c r="X161" i="30"/>
  <c r="W161" i="30"/>
  <c r="U161" i="30"/>
  <c r="T161" i="30"/>
  <c r="R161" i="30"/>
  <c r="Q161" i="30"/>
  <c r="O161" i="30"/>
  <c r="N161" i="30"/>
  <c r="L161" i="30"/>
  <c r="K161" i="30"/>
  <c r="AJ160" i="30"/>
  <c r="AC160" i="30"/>
  <c r="AA160" i="30"/>
  <c r="Z160" i="30"/>
  <c r="X160" i="30"/>
  <c r="W160" i="30"/>
  <c r="U160" i="30"/>
  <c r="T160" i="30"/>
  <c r="R160" i="30"/>
  <c r="Q160" i="30"/>
  <c r="O160" i="30"/>
  <c r="N160" i="30"/>
  <c r="L160" i="30"/>
  <c r="K160" i="30"/>
  <c r="AJ159" i="30"/>
  <c r="AC159" i="30"/>
  <c r="AA159" i="30"/>
  <c r="Z159" i="30"/>
  <c r="X159" i="30"/>
  <c r="W159" i="30"/>
  <c r="U159" i="30"/>
  <c r="T159" i="30"/>
  <c r="R159" i="30"/>
  <c r="Q159" i="30"/>
  <c r="O159" i="30"/>
  <c r="N159" i="30"/>
  <c r="L159" i="30"/>
  <c r="K159" i="30"/>
  <c r="AJ158" i="30"/>
  <c r="AC158" i="30"/>
  <c r="AA158" i="30"/>
  <c r="Z158" i="30"/>
  <c r="X158" i="30"/>
  <c r="W158" i="30"/>
  <c r="U158" i="30"/>
  <c r="T158" i="30"/>
  <c r="R158" i="30"/>
  <c r="Q158" i="30"/>
  <c r="O158" i="30"/>
  <c r="N158" i="30"/>
  <c r="L158" i="30"/>
  <c r="K158" i="30"/>
  <c r="AJ157" i="30"/>
  <c r="AC157" i="30"/>
  <c r="AA157" i="30"/>
  <c r="Z157" i="30"/>
  <c r="X157" i="30"/>
  <c r="W157" i="30"/>
  <c r="U157" i="30"/>
  <c r="T157" i="30"/>
  <c r="R157" i="30"/>
  <c r="Q157" i="30"/>
  <c r="O157" i="30"/>
  <c r="N157" i="30"/>
  <c r="L157" i="30"/>
  <c r="K157" i="30"/>
  <c r="AJ156" i="30"/>
  <c r="AC156" i="30"/>
  <c r="AA156" i="30"/>
  <c r="Z156" i="30"/>
  <c r="X156" i="30"/>
  <c r="W156" i="30"/>
  <c r="U156" i="30"/>
  <c r="T156" i="30"/>
  <c r="R156" i="30"/>
  <c r="Q156" i="30"/>
  <c r="O156" i="30"/>
  <c r="N156" i="30"/>
  <c r="L156" i="30"/>
  <c r="K156" i="30"/>
  <c r="AJ155" i="30"/>
  <c r="AC155" i="30"/>
  <c r="AA155" i="30"/>
  <c r="Z155" i="30"/>
  <c r="X155" i="30"/>
  <c r="W155" i="30"/>
  <c r="U155" i="30"/>
  <c r="T155" i="30"/>
  <c r="R155" i="30"/>
  <c r="Q155" i="30"/>
  <c r="O155" i="30"/>
  <c r="N155" i="30"/>
  <c r="L155" i="30"/>
  <c r="K155" i="30"/>
  <c r="AJ154" i="30"/>
  <c r="AC154" i="30"/>
  <c r="AA154" i="30"/>
  <c r="Z154" i="30"/>
  <c r="X154" i="30"/>
  <c r="W154" i="30"/>
  <c r="U154" i="30"/>
  <c r="T154" i="30"/>
  <c r="R154" i="30"/>
  <c r="Q154" i="30"/>
  <c r="O154" i="30"/>
  <c r="N154" i="30"/>
  <c r="L154" i="30"/>
  <c r="K154" i="30"/>
  <c r="AJ153" i="30"/>
  <c r="AC153" i="30"/>
  <c r="AA153" i="30"/>
  <c r="Z153" i="30"/>
  <c r="X153" i="30"/>
  <c r="W153" i="30"/>
  <c r="U153" i="30"/>
  <c r="T153" i="30"/>
  <c r="R153" i="30"/>
  <c r="Q153" i="30"/>
  <c r="O153" i="30"/>
  <c r="N153" i="30"/>
  <c r="L153" i="30"/>
  <c r="K153" i="30"/>
  <c r="AJ152" i="30"/>
  <c r="AC152" i="30"/>
  <c r="AA152" i="30"/>
  <c r="Z152" i="30"/>
  <c r="X152" i="30"/>
  <c r="W152" i="30"/>
  <c r="U152" i="30"/>
  <c r="T152" i="30"/>
  <c r="R152" i="30"/>
  <c r="Q152" i="30"/>
  <c r="O152" i="30"/>
  <c r="N152" i="30"/>
  <c r="L152" i="30"/>
  <c r="K152" i="30"/>
  <c r="AJ151" i="30"/>
  <c r="AC151" i="30"/>
  <c r="AA151" i="30"/>
  <c r="Z151" i="30"/>
  <c r="X151" i="30"/>
  <c r="W151" i="30"/>
  <c r="U151" i="30"/>
  <c r="T151" i="30"/>
  <c r="R151" i="30"/>
  <c r="Q151" i="30"/>
  <c r="O151" i="30"/>
  <c r="N151" i="30"/>
  <c r="L151" i="30"/>
  <c r="K151" i="30"/>
  <c r="AJ150" i="30"/>
  <c r="AC150" i="30"/>
  <c r="AA150" i="30"/>
  <c r="Z150" i="30"/>
  <c r="X150" i="30"/>
  <c r="W150" i="30"/>
  <c r="U150" i="30"/>
  <c r="T150" i="30"/>
  <c r="R150" i="30"/>
  <c r="Q150" i="30"/>
  <c r="O150" i="30"/>
  <c r="N150" i="30"/>
  <c r="L150" i="30"/>
  <c r="K150" i="30"/>
  <c r="AJ149" i="30"/>
  <c r="AC149" i="30"/>
  <c r="AA149" i="30"/>
  <c r="Z149" i="30"/>
  <c r="X149" i="30"/>
  <c r="W149" i="30"/>
  <c r="U149" i="30"/>
  <c r="T149" i="30"/>
  <c r="R149" i="30"/>
  <c r="Q149" i="30"/>
  <c r="O149" i="30"/>
  <c r="N149" i="30"/>
  <c r="L149" i="30"/>
  <c r="K149" i="30"/>
  <c r="AJ148" i="30"/>
  <c r="AC148" i="30"/>
  <c r="AA148" i="30"/>
  <c r="Z148" i="30"/>
  <c r="X148" i="30"/>
  <c r="W148" i="30"/>
  <c r="U148" i="30"/>
  <c r="T148" i="30"/>
  <c r="R148" i="30"/>
  <c r="Q148" i="30"/>
  <c r="O148" i="30"/>
  <c r="N148" i="30"/>
  <c r="L148" i="30"/>
  <c r="K148" i="30"/>
  <c r="AJ147" i="30"/>
  <c r="AC147" i="30"/>
  <c r="AA147" i="30"/>
  <c r="Z147" i="30"/>
  <c r="X147" i="30"/>
  <c r="W147" i="30"/>
  <c r="U147" i="30"/>
  <c r="T147" i="30"/>
  <c r="R147" i="30"/>
  <c r="Q147" i="30"/>
  <c r="O147" i="30"/>
  <c r="N147" i="30"/>
  <c r="L147" i="30"/>
  <c r="K147" i="30"/>
  <c r="AJ146" i="30"/>
  <c r="AC146" i="30"/>
  <c r="AA146" i="30"/>
  <c r="Z146" i="30"/>
  <c r="X146" i="30"/>
  <c r="W146" i="30"/>
  <c r="U146" i="30"/>
  <c r="T146" i="30"/>
  <c r="R146" i="30"/>
  <c r="Q146" i="30"/>
  <c r="O146" i="30"/>
  <c r="N146" i="30"/>
  <c r="L146" i="30"/>
  <c r="K146" i="30"/>
  <c r="AJ145" i="30"/>
  <c r="AC145" i="30"/>
  <c r="AA145" i="30"/>
  <c r="Z145" i="30"/>
  <c r="X145" i="30"/>
  <c r="W145" i="30"/>
  <c r="U145" i="30"/>
  <c r="T145" i="30"/>
  <c r="R145" i="30"/>
  <c r="Q145" i="30"/>
  <c r="O145" i="30"/>
  <c r="N145" i="30"/>
  <c r="L145" i="30"/>
  <c r="K145" i="30"/>
  <c r="AJ144" i="30"/>
  <c r="AC144" i="30"/>
  <c r="AA144" i="30"/>
  <c r="Z144" i="30"/>
  <c r="X144" i="30"/>
  <c r="W144" i="30"/>
  <c r="U144" i="30"/>
  <c r="T144" i="30"/>
  <c r="R144" i="30"/>
  <c r="Q144" i="30"/>
  <c r="O144" i="30"/>
  <c r="N144" i="30"/>
  <c r="L144" i="30"/>
  <c r="K144" i="30"/>
  <c r="AJ143" i="30"/>
  <c r="AC143" i="30"/>
  <c r="AA143" i="30"/>
  <c r="Z143" i="30"/>
  <c r="X143" i="30"/>
  <c r="W143" i="30"/>
  <c r="U143" i="30"/>
  <c r="T143" i="30"/>
  <c r="R143" i="30"/>
  <c r="Q143" i="30"/>
  <c r="O143" i="30"/>
  <c r="N143" i="30"/>
  <c r="L143" i="30"/>
  <c r="K143" i="30"/>
  <c r="AJ142" i="30"/>
  <c r="AC142" i="30"/>
  <c r="AA142" i="30"/>
  <c r="Z142" i="30"/>
  <c r="X142" i="30"/>
  <c r="W142" i="30"/>
  <c r="U142" i="30"/>
  <c r="T142" i="30"/>
  <c r="R142" i="30"/>
  <c r="Q142" i="30"/>
  <c r="O142" i="30"/>
  <c r="N142" i="30"/>
  <c r="L142" i="30"/>
  <c r="K142" i="30"/>
  <c r="AJ141" i="30"/>
  <c r="AC141" i="30"/>
  <c r="AA141" i="30"/>
  <c r="Z141" i="30"/>
  <c r="X141" i="30"/>
  <c r="W141" i="30"/>
  <c r="U141" i="30"/>
  <c r="T141" i="30"/>
  <c r="R141" i="30"/>
  <c r="Q141" i="30"/>
  <c r="O141" i="30"/>
  <c r="N141" i="30"/>
  <c r="L141" i="30"/>
  <c r="K141" i="30"/>
  <c r="AJ140" i="30"/>
  <c r="AC140" i="30"/>
  <c r="AA140" i="30"/>
  <c r="Z140" i="30"/>
  <c r="X140" i="30"/>
  <c r="W140" i="30"/>
  <c r="U140" i="30"/>
  <c r="T140" i="30"/>
  <c r="R140" i="30"/>
  <c r="Q140" i="30"/>
  <c r="O140" i="30"/>
  <c r="N140" i="30"/>
  <c r="L140" i="30"/>
  <c r="K140" i="30"/>
  <c r="AJ139" i="30"/>
  <c r="AC139" i="30"/>
  <c r="AA139" i="30"/>
  <c r="Z139" i="30"/>
  <c r="X139" i="30"/>
  <c r="W139" i="30"/>
  <c r="U139" i="30"/>
  <c r="T139" i="30"/>
  <c r="R139" i="30"/>
  <c r="Q139" i="30"/>
  <c r="O139" i="30"/>
  <c r="N139" i="30"/>
  <c r="L139" i="30"/>
  <c r="K139" i="30"/>
  <c r="AJ138" i="30"/>
  <c r="AC138" i="30"/>
  <c r="AA138" i="30"/>
  <c r="Z138" i="30"/>
  <c r="X138" i="30"/>
  <c r="W138" i="30"/>
  <c r="U138" i="30"/>
  <c r="T138" i="30"/>
  <c r="R138" i="30"/>
  <c r="Q138" i="30"/>
  <c r="O138" i="30"/>
  <c r="N138" i="30"/>
  <c r="L138" i="30"/>
  <c r="K138" i="30"/>
  <c r="AJ137" i="30"/>
  <c r="AC137" i="30"/>
  <c r="AA137" i="30"/>
  <c r="Z137" i="30"/>
  <c r="X137" i="30"/>
  <c r="W137" i="30"/>
  <c r="U137" i="30"/>
  <c r="T137" i="30"/>
  <c r="R137" i="30"/>
  <c r="Q137" i="30"/>
  <c r="O137" i="30"/>
  <c r="N137" i="30"/>
  <c r="L137" i="30"/>
  <c r="K137" i="30"/>
  <c r="AJ136" i="30"/>
  <c r="AC136" i="30"/>
  <c r="AA136" i="30"/>
  <c r="Z136" i="30"/>
  <c r="X136" i="30"/>
  <c r="W136" i="30"/>
  <c r="U136" i="30"/>
  <c r="T136" i="30"/>
  <c r="R136" i="30"/>
  <c r="Q136" i="30"/>
  <c r="O136" i="30"/>
  <c r="N136" i="30"/>
  <c r="L136" i="30"/>
  <c r="K136" i="30"/>
  <c r="AJ135" i="30"/>
  <c r="AC135" i="30"/>
  <c r="AA135" i="30"/>
  <c r="Z135" i="30"/>
  <c r="X135" i="30"/>
  <c r="W135" i="30"/>
  <c r="U135" i="30"/>
  <c r="T135" i="30"/>
  <c r="R135" i="30"/>
  <c r="Q135" i="30"/>
  <c r="O135" i="30"/>
  <c r="N135" i="30"/>
  <c r="L135" i="30"/>
  <c r="K135" i="30"/>
  <c r="AJ134" i="30"/>
  <c r="AC134" i="30"/>
  <c r="AA134" i="30"/>
  <c r="Z134" i="30"/>
  <c r="X134" i="30"/>
  <c r="W134" i="30"/>
  <c r="U134" i="30"/>
  <c r="T134" i="30"/>
  <c r="R134" i="30"/>
  <c r="Q134" i="30"/>
  <c r="O134" i="30"/>
  <c r="N134" i="30"/>
  <c r="L134" i="30"/>
  <c r="K134" i="30"/>
  <c r="AJ133" i="30"/>
  <c r="AC133" i="30"/>
  <c r="AA133" i="30"/>
  <c r="Z133" i="30"/>
  <c r="X133" i="30"/>
  <c r="W133" i="30"/>
  <c r="U133" i="30"/>
  <c r="T133" i="30"/>
  <c r="R133" i="30"/>
  <c r="Q133" i="30"/>
  <c r="O133" i="30"/>
  <c r="N133" i="30"/>
  <c r="L133" i="30"/>
  <c r="K133" i="30"/>
  <c r="AJ132" i="30"/>
  <c r="AC132" i="30"/>
  <c r="AA132" i="30"/>
  <c r="Z132" i="30"/>
  <c r="X132" i="30"/>
  <c r="W132" i="30"/>
  <c r="U132" i="30"/>
  <c r="T132" i="30"/>
  <c r="R132" i="30"/>
  <c r="Q132" i="30"/>
  <c r="O132" i="30"/>
  <c r="N132" i="30"/>
  <c r="L132" i="30"/>
  <c r="K132" i="30"/>
  <c r="AJ131" i="30"/>
  <c r="AC131" i="30"/>
  <c r="AA131" i="30"/>
  <c r="Z131" i="30"/>
  <c r="X131" i="30"/>
  <c r="W131" i="30"/>
  <c r="U131" i="30"/>
  <c r="T131" i="30"/>
  <c r="R131" i="30"/>
  <c r="Q131" i="30"/>
  <c r="O131" i="30"/>
  <c r="N131" i="30"/>
  <c r="L131" i="30"/>
  <c r="K131" i="30"/>
  <c r="AJ130" i="30"/>
  <c r="AC130" i="30"/>
  <c r="AA130" i="30"/>
  <c r="Z130" i="30"/>
  <c r="X130" i="30"/>
  <c r="W130" i="30"/>
  <c r="U130" i="30"/>
  <c r="T130" i="30"/>
  <c r="R130" i="30"/>
  <c r="Q130" i="30"/>
  <c r="O130" i="30"/>
  <c r="N130" i="30"/>
  <c r="L130" i="30"/>
  <c r="K130" i="30"/>
  <c r="AJ129" i="30"/>
  <c r="AC129" i="30"/>
  <c r="AA129" i="30"/>
  <c r="Z129" i="30"/>
  <c r="X129" i="30"/>
  <c r="W129" i="30"/>
  <c r="U129" i="30"/>
  <c r="T129" i="30"/>
  <c r="R129" i="30"/>
  <c r="Q129" i="30"/>
  <c r="O129" i="30"/>
  <c r="N129" i="30"/>
  <c r="L129" i="30"/>
  <c r="K129" i="30"/>
  <c r="AJ128" i="30"/>
  <c r="AC128" i="30"/>
  <c r="AA128" i="30"/>
  <c r="Z128" i="30"/>
  <c r="X128" i="30"/>
  <c r="W128" i="30"/>
  <c r="U128" i="30"/>
  <c r="T128" i="30"/>
  <c r="R128" i="30"/>
  <c r="Q128" i="30"/>
  <c r="O128" i="30"/>
  <c r="N128" i="30"/>
  <c r="L128" i="30"/>
  <c r="K128" i="30"/>
  <c r="AJ127" i="30"/>
  <c r="AC127" i="30"/>
  <c r="AA127" i="30"/>
  <c r="Z127" i="30"/>
  <c r="X127" i="30"/>
  <c r="W127" i="30"/>
  <c r="U127" i="30"/>
  <c r="T127" i="30"/>
  <c r="R127" i="30"/>
  <c r="Q127" i="30"/>
  <c r="O127" i="30"/>
  <c r="N127" i="30"/>
  <c r="L127" i="30"/>
  <c r="K127" i="30"/>
  <c r="AJ126" i="30"/>
  <c r="AC126" i="30"/>
  <c r="AA126" i="30"/>
  <c r="Z126" i="30"/>
  <c r="X126" i="30"/>
  <c r="W126" i="30"/>
  <c r="U126" i="30"/>
  <c r="T126" i="30"/>
  <c r="R126" i="30"/>
  <c r="Q126" i="30"/>
  <c r="O126" i="30"/>
  <c r="N126" i="30"/>
  <c r="L126" i="30"/>
  <c r="K126" i="30"/>
  <c r="AJ125" i="30"/>
  <c r="AC125" i="30"/>
  <c r="AA125" i="30"/>
  <c r="Z125" i="30"/>
  <c r="X125" i="30"/>
  <c r="W125" i="30"/>
  <c r="U125" i="30"/>
  <c r="T125" i="30"/>
  <c r="R125" i="30"/>
  <c r="Q125" i="30"/>
  <c r="O125" i="30"/>
  <c r="N125" i="30"/>
  <c r="L125" i="30"/>
  <c r="K125" i="30"/>
  <c r="AJ124" i="30"/>
  <c r="AC124" i="30"/>
  <c r="AA124" i="30"/>
  <c r="Z124" i="30"/>
  <c r="X124" i="30"/>
  <c r="W124" i="30"/>
  <c r="U124" i="30"/>
  <c r="T124" i="30"/>
  <c r="R124" i="30"/>
  <c r="Q124" i="30"/>
  <c r="O124" i="30"/>
  <c r="N124" i="30"/>
  <c r="L124" i="30"/>
  <c r="K124" i="30"/>
  <c r="AJ123" i="30"/>
  <c r="AC123" i="30"/>
  <c r="AA123" i="30"/>
  <c r="Z123" i="30"/>
  <c r="X123" i="30"/>
  <c r="W123" i="30"/>
  <c r="U123" i="30"/>
  <c r="T123" i="30"/>
  <c r="R123" i="30"/>
  <c r="Q123" i="30"/>
  <c r="O123" i="30"/>
  <c r="N123" i="30"/>
  <c r="L123" i="30"/>
  <c r="K123" i="30"/>
  <c r="AJ122" i="30"/>
  <c r="AC122" i="30"/>
  <c r="AA122" i="30"/>
  <c r="Z122" i="30"/>
  <c r="X122" i="30"/>
  <c r="W122" i="30"/>
  <c r="U122" i="30"/>
  <c r="T122" i="30"/>
  <c r="R122" i="30"/>
  <c r="Q122" i="30"/>
  <c r="O122" i="30"/>
  <c r="N122" i="30"/>
  <c r="L122" i="30"/>
  <c r="K122" i="30"/>
  <c r="AJ121" i="30"/>
  <c r="AC121" i="30"/>
  <c r="AA121" i="30"/>
  <c r="Z121" i="30"/>
  <c r="X121" i="30"/>
  <c r="W121" i="30"/>
  <c r="U121" i="30"/>
  <c r="T121" i="30"/>
  <c r="R121" i="30"/>
  <c r="Q121" i="30"/>
  <c r="O121" i="30"/>
  <c r="N121" i="30"/>
  <c r="L121" i="30"/>
  <c r="K121" i="30"/>
  <c r="AJ120" i="30"/>
  <c r="AC120" i="30"/>
  <c r="AA120" i="30"/>
  <c r="Z120" i="30"/>
  <c r="X120" i="30"/>
  <c r="W120" i="30"/>
  <c r="U120" i="30"/>
  <c r="T120" i="30"/>
  <c r="R120" i="30"/>
  <c r="Q120" i="30"/>
  <c r="O120" i="30"/>
  <c r="N120" i="30"/>
  <c r="L120" i="30"/>
  <c r="K120" i="30"/>
  <c r="AJ119" i="30"/>
  <c r="AC119" i="30"/>
  <c r="AA119" i="30"/>
  <c r="Z119" i="30"/>
  <c r="X119" i="30"/>
  <c r="W119" i="30"/>
  <c r="U119" i="30"/>
  <c r="T119" i="30"/>
  <c r="R119" i="30"/>
  <c r="Q119" i="30"/>
  <c r="O119" i="30"/>
  <c r="N119" i="30"/>
  <c r="L119" i="30"/>
  <c r="K119" i="30"/>
  <c r="AJ118" i="30"/>
  <c r="AC118" i="30"/>
  <c r="AA118" i="30"/>
  <c r="Z118" i="30"/>
  <c r="X118" i="30"/>
  <c r="W118" i="30"/>
  <c r="U118" i="30"/>
  <c r="T118" i="30"/>
  <c r="R118" i="30"/>
  <c r="Q118" i="30"/>
  <c r="O118" i="30"/>
  <c r="N118" i="30"/>
  <c r="L118" i="30"/>
  <c r="K118" i="30"/>
  <c r="AJ117" i="30"/>
  <c r="AC117" i="30"/>
  <c r="AA117" i="30"/>
  <c r="Z117" i="30"/>
  <c r="X117" i="30"/>
  <c r="W117" i="30"/>
  <c r="U117" i="30"/>
  <c r="T117" i="30"/>
  <c r="R117" i="30"/>
  <c r="Q117" i="30"/>
  <c r="O117" i="30"/>
  <c r="N117" i="30"/>
  <c r="L117" i="30"/>
  <c r="K117" i="30"/>
  <c r="AJ116" i="30"/>
  <c r="AC116" i="30"/>
  <c r="AA116" i="30"/>
  <c r="Z116" i="30"/>
  <c r="X116" i="30"/>
  <c r="W116" i="30"/>
  <c r="U116" i="30"/>
  <c r="T116" i="30"/>
  <c r="R116" i="30"/>
  <c r="Q116" i="30"/>
  <c r="O116" i="30"/>
  <c r="N116" i="30"/>
  <c r="L116" i="30"/>
  <c r="K116" i="30"/>
  <c r="AJ115" i="30"/>
  <c r="AC115" i="30"/>
  <c r="AA115" i="30"/>
  <c r="Z115" i="30"/>
  <c r="X115" i="30"/>
  <c r="W115" i="30"/>
  <c r="U115" i="30"/>
  <c r="T115" i="30"/>
  <c r="R115" i="30"/>
  <c r="Q115" i="30"/>
  <c r="O115" i="30"/>
  <c r="N115" i="30"/>
  <c r="L115" i="30"/>
  <c r="K115" i="30"/>
  <c r="AJ114" i="30"/>
  <c r="AC114" i="30"/>
  <c r="AA114" i="30"/>
  <c r="Z114" i="30"/>
  <c r="X114" i="30"/>
  <c r="W114" i="30"/>
  <c r="U114" i="30"/>
  <c r="T114" i="30"/>
  <c r="R114" i="30"/>
  <c r="Q114" i="30"/>
  <c r="O114" i="30"/>
  <c r="N114" i="30"/>
  <c r="L114" i="30"/>
  <c r="K114" i="30"/>
  <c r="AJ113" i="30"/>
  <c r="AC113" i="30"/>
  <c r="AA113" i="30"/>
  <c r="Z113" i="30"/>
  <c r="X113" i="30"/>
  <c r="W113" i="30"/>
  <c r="U113" i="30"/>
  <c r="T113" i="30"/>
  <c r="R113" i="30"/>
  <c r="Q113" i="30"/>
  <c r="O113" i="30"/>
  <c r="N113" i="30"/>
  <c r="L113" i="30"/>
  <c r="K113" i="30"/>
  <c r="AJ112" i="30"/>
  <c r="AC112" i="30"/>
  <c r="AA112" i="30"/>
  <c r="Z112" i="30"/>
  <c r="X112" i="30"/>
  <c r="W112" i="30"/>
  <c r="U112" i="30"/>
  <c r="T112" i="30"/>
  <c r="R112" i="30"/>
  <c r="Q112" i="30"/>
  <c r="O112" i="30"/>
  <c r="N112" i="30"/>
  <c r="L112" i="30"/>
  <c r="K112" i="30"/>
  <c r="AJ111" i="30"/>
  <c r="AC111" i="30"/>
  <c r="AA111" i="30"/>
  <c r="Z111" i="30"/>
  <c r="X111" i="30"/>
  <c r="W111" i="30"/>
  <c r="U111" i="30"/>
  <c r="T111" i="30"/>
  <c r="R111" i="30"/>
  <c r="Q111" i="30"/>
  <c r="O111" i="30"/>
  <c r="N111" i="30"/>
  <c r="L111" i="30"/>
  <c r="K111" i="30"/>
  <c r="AJ110" i="30"/>
  <c r="AC110" i="30"/>
  <c r="AA110" i="30"/>
  <c r="Z110" i="30"/>
  <c r="X110" i="30"/>
  <c r="W110" i="30"/>
  <c r="U110" i="30"/>
  <c r="T110" i="30"/>
  <c r="R110" i="30"/>
  <c r="Q110" i="30"/>
  <c r="O110" i="30"/>
  <c r="N110" i="30"/>
  <c r="L110" i="30"/>
  <c r="K110" i="30"/>
  <c r="AJ109" i="30"/>
  <c r="AC109" i="30"/>
  <c r="AA109" i="30"/>
  <c r="Z109" i="30"/>
  <c r="X109" i="30"/>
  <c r="W109" i="30"/>
  <c r="U109" i="30"/>
  <c r="T109" i="30"/>
  <c r="R109" i="30"/>
  <c r="Q109" i="30"/>
  <c r="O109" i="30"/>
  <c r="N109" i="30"/>
  <c r="L109" i="30"/>
  <c r="K109" i="30"/>
  <c r="AJ108" i="30"/>
  <c r="AC108" i="30"/>
  <c r="AA108" i="30"/>
  <c r="Z108" i="30"/>
  <c r="X108" i="30"/>
  <c r="W108" i="30"/>
  <c r="U108" i="30"/>
  <c r="T108" i="30"/>
  <c r="R108" i="30"/>
  <c r="Q108" i="30"/>
  <c r="O108" i="30"/>
  <c r="N108" i="30"/>
  <c r="L108" i="30"/>
  <c r="K108" i="30"/>
  <c r="AJ107" i="30"/>
  <c r="AC107" i="30"/>
  <c r="AA107" i="30"/>
  <c r="Z107" i="30"/>
  <c r="X107" i="30"/>
  <c r="W107" i="30"/>
  <c r="U107" i="30"/>
  <c r="T107" i="30"/>
  <c r="R107" i="30"/>
  <c r="Q107" i="30"/>
  <c r="O107" i="30"/>
  <c r="N107" i="30"/>
  <c r="L107" i="30"/>
  <c r="K107" i="30"/>
  <c r="AJ106" i="30"/>
  <c r="AC106" i="30"/>
  <c r="AE106" i="30" s="1"/>
  <c r="AA106" i="30"/>
  <c r="Z106" i="30"/>
  <c r="X106" i="30"/>
  <c r="W106" i="30"/>
  <c r="U106" i="30"/>
  <c r="T106" i="30"/>
  <c r="R106" i="30"/>
  <c r="Q106" i="30"/>
  <c r="O106" i="30"/>
  <c r="N106" i="30"/>
  <c r="L106" i="30"/>
  <c r="K106" i="30"/>
  <c r="AJ105" i="30"/>
  <c r="AC105" i="30"/>
  <c r="AA105" i="30"/>
  <c r="Z105" i="30"/>
  <c r="X105" i="30"/>
  <c r="W105" i="30"/>
  <c r="U105" i="30"/>
  <c r="T105" i="30"/>
  <c r="R105" i="30"/>
  <c r="Q105" i="30"/>
  <c r="O105" i="30"/>
  <c r="N105" i="30"/>
  <c r="L105" i="30"/>
  <c r="K105" i="30"/>
  <c r="AJ104" i="30"/>
  <c r="AC104" i="30"/>
  <c r="AA104" i="30"/>
  <c r="Z104" i="30"/>
  <c r="X104" i="30"/>
  <c r="W104" i="30"/>
  <c r="U104" i="30"/>
  <c r="T104" i="30"/>
  <c r="R104" i="30"/>
  <c r="Q104" i="30"/>
  <c r="O104" i="30"/>
  <c r="N104" i="30"/>
  <c r="L104" i="30"/>
  <c r="K104" i="30"/>
  <c r="AJ103" i="30"/>
  <c r="AC103" i="30"/>
  <c r="AA103" i="30"/>
  <c r="Z103" i="30"/>
  <c r="X103" i="30"/>
  <c r="W103" i="30"/>
  <c r="U103" i="30"/>
  <c r="T103" i="30"/>
  <c r="R103" i="30"/>
  <c r="Q103" i="30"/>
  <c r="O103" i="30"/>
  <c r="N103" i="30"/>
  <c r="L103" i="30"/>
  <c r="K103" i="30"/>
  <c r="AJ102" i="30"/>
  <c r="AC102" i="30"/>
  <c r="AA102" i="30"/>
  <c r="Z102" i="30"/>
  <c r="X102" i="30"/>
  <c r="W102" i="30"/>
  <c r="U102" i="30"/>
  <c r="T102" i="30"/>
  <c r="R102" i="30"/>
  <c r="Q102" i="30"/>
  <c r="O102" i="30"/>
  <c r="N102" i="30"/>
  <c r="L102" i="30"/>
  <c r="K102" i="30"/>
  <c r="AJ101" i="30"/>
  <c r="AC101" i="30"/>
  <c r="AA101" i="30"/>
  <c r="Z101" i="30"/>
  <c r="X101" i="30"/>
  <c r="W101" i="30"/>
  <c r="U101" i="30"/>
  <c r="T101" i="30"/>
  <c r="R101" i="30"/>
  <c r="Q101" i="30"/>
  <c r="O101" i="30"/>
  <c r="N101" i="30"/>
  <c r="L101" i="30"/>
  <c r="K101" i="30"/>
  <c r="AJ100" i="30"/>
  <c r="AC100" i="30"/>
  <c r="AA100" i="30"/>
  <c r="Z100" i="30"/>
  <c r="X100" i="30"/>
  <c r="W100" i="30"/>
  <c r="U100" i="30"/>
  <c r="T100" i="30"/>
  <c r="R100" i="30"/>
  <c r="Q100" i="30"/>
  <c r="O100" i="30"/>
  <c r="N100" i="30"/>
  <c r="L100" i="30"/>
  <c r="K100" i="30"/>
  <c r="AJ99" i="30"/>
  <c r="AC99" i="30"/>
  <c r="AA99" i="30"/>
  <c r="Z99" i="30"/>
  <c r="X99" i="30"/>
  <c r="W99" i="30"/>
  <c r="U99" i="30"/>
  <c r="T99" i="30"/>
  <c r="R99" i="30"/>
  <c r="Q99" i="30"/>
  <c r="O99" i="30"/>
  <c r="N99" i="30"/>
  <c r="L99" i="30"/>
  <c r="K99" i="30"/>
  <c r="AJ98" i="30"/>
  <c r="AC98" i="30"/>
  <c r="AA98" i="30"/>
  <c r="Z98" i="30"/>
  <c r="X98" i="30"/>
  <c r="W98" i="30"/>
  <c r="U98" i="30"/>
  <c r="T98" i="30"/>
  <c r="R98" i="30"/>
  <c r="Q98" i="30"/>
  <c r="O98" i="30"/>
  <c r="N98" i="30"/>
  <c r="L98" i="30"/>
  <c r="K98" i="30"/>
  <c r="AJ97" i="30"/>
  <c r="AC97" i="30"/>
  <c r="AA97" i="30"/>
  <c r="Z97" i="30"/>
  <c r="X97" i="30"/>
  <c r="W97" i="30"/>
  <c r="U97" i="30"/>
  <c r="T97" i="30"/>
  <c r="R97" i="30"/>
  <c r="Q97" i="30"/>
  <c r="O97" i="30"/>
  <c r="N97" i="30"/>
  <c r="L97" i="30"/>
  <c r="K97" i="30"/>
  <c r="AJ96" i="30"/>
  <c r="AC96" i="30"/>
  <c r="AA96" i="30"/>
  <c r="Z96" i="30"/>
  <c r="X96" i="30"/>
  <c r="W96" i="30"/>
  <c r="U96" i="30"/>
  <c r="T96" i="30"/>
  <c r="R96" i="30"/>
  <c r="Q96" i="30"/>
  <c r="O96" i="30"/>
  <c r="N96" i="30"/>
  <c r="L96" i="30"/>
  <c r="K96" i="30"/>
  <c r="AJ95" i="30"/>
  <c r="AC95" i="30"/>
  <c r="AA95" i="30"/>
  <c r="Z95" i="30"/>
  <c r="X95" i="30"/>
  <c r="W95" i="30"/>
  <c r="U95" i="30"/>
  <c r="T95" i="30"/>
  <c r="R95" i="30"/>
  <c r="Q95" i="30"/>
  <c r="O95" i="30"/>
  <c r="N95" i="30"/>
  <c r="L95" i="30"/>
  <c r="K95" i="30"/>
  <c r="AJ94" i="30"/>
  <c r="AC94" i="30"/>
  <c r="AA94" i="30"/>
  <c r="Z94" i="30"/>
  <c r="X94" i="30"/>
  <c r="W94" i="30"/>
  <c r="U94" i="30"/>
  <c r="T94" i="30"/>
  <c r="R94" i="30"/>
  <c r="Q94" i="30"/>
  <c r="O94" i="30"/>
  <c r="N94" i="30"/>
  <c r="L94" i="30"/>
  <c r="K94" i="30"/>
  <c r="AJ93" i="30"/>
  <c r="AC93" i="30"/>
  <c r="AA93" i="30"/>
  <c r="Z93" i="30"/>
  <c r="X93" i="30"/>
  <c r="W93" i="30"/>
  <c r="U93" i="30"/>
  <c r="T93" i="30"/>
  <c r="R93" i="30"/>
  <c r="Q93" i="30"/>
  <c r="O93" i="30"/>
  <c r="N93" i="30"/>
  <c r="L93" i="30"/>
  <c r="K93" i="30"/>
  <c r="AJ92" i="30"/>
  <c r="AC92" i="30"/>
  <c r="AA92" i="30"/>
  <c r="Z92" i="30"/>
  <c r="X92" i="30"/>
  <c r="W92" i="30"/>
  <c r="U92" i="30"/>
  <c r="T92" i="30"/>
  <c r="R92" i="30"/>
  <c r="Q92" i="30"/>
  <c r="O92" i="30"/>
  <c r="N92" i="30"/>
  <c r="L92" i="30"/>
  <c r="K92" i="30"/>
  <c r="AJ91" i="30"/>
  <c r="AC91" i="30"/>
  <c r="AA91" i="30"/>
  <c r="Z91" i="30"/>
  <c r="X91" i="30"/>
  <c r="W91" i="30"/>
  <c r="U91" i="30"/>
  <c r="T91" i="30"/>
  <c r="R91" i="30"/>
  <c r="Q91" i="30"/>
  <c r="O91" i="30"/>
  <c r="N91" i="30"/>
  <c r="L91" i="30"/>
  <c r="K91" i="30"/>
  <c r="AJ90" i="30"/>
  <c r="AC90" i="30"/>
  <c r="AA90" i="30"/>
  <c r="Z90" i="30"/>
  <c r="X90" i="30"/>
  <c r="W90" i="30"/>
  <c r="U90" i="30"/>
  <c r="T90" i="30"/>
  <c r="R90" i="30"/>
  <c r="Q90" i="30"/>
  <c r="O90" i="30"/>
  <c r="N90" i="30"/>
  <c r="L90" i="30"/>
  <c r="K90" i="30"/>
  <c r="AJ89" i="30"/>
  <c r="AC89" i="30"/>
  <c r="AA89" i="30"/>
  <c r="Z89" i="30"/>
  <c r="X89" i="30"/>
  <c r="W89" i="30"/>
  <c r="U89" i="30"/>
  <c r="T89" i="30"/>
  <c r="R89" i="30"/>
  <c r="Q89" i="30"/>
  <c r="O89" i="30"/>
  <c r="N89" i="30"/>
  <c r="L89" i="30"/>
  <c r="K89" i="30"/>
  <c r="AJ88" i="30"/>
  <c r="AC88" i="30"/>
  <c r="AA88" i="30"/>
  <c r="Z88" i="30"/>
  <c r="X88" i="30"/>
  <c r="W88" i="30"/>
  <c r="U88" i="30"/>
  <c r="T88" i="30"/>
  <c r="R88" i="30"/>
  <c r="Q88" i="30"/>
  <c r="O88" i="30"/>
  <c r="N88" i="30"/>
  <c r="L88" i="30"/>
  <c r="K88" i="30"/>
  <c r="AJ87" i="30"/>
  <c r="AC87" i="30"/>
  <c r="AA87" i="30"/>
  <c r="Z87" i="30"/>
  <c r="X87" i="30"/>
  <c r="W87" i="30"/>
  <c r="U87" i="30"/>
  <c r="T87" i="30"/>
  <c r="R87" i="30"/>
  <c r="Q87" i="30"/>
  <c r="O87" i="30"/>
  <c r="N87" i="30"/>
  <c r="L87" i="30"/>
  <c r="K87" i="30"/>
  <c r="AJ86" i="30"/>
  <c r="AC86" i="30"/>
  <c r="AA86" i="30"/>
  <c r="Z86" i="30"/>
  <c r="X86" i="30"/>
  <c r="W86" i="30"/>
  <c r="U86" i="30"/>
  <c r="T86" i="30"/>
  <c r="R86" i="30"/>
  <c r="Q86" i="30"/>
  <c r="O86" i="30"/>
  <c r="N86" i="30"/>
  <c r="L86" i="30"/>
  <c r="K86" i="30"/>
  <c r="AJ206" i="30"/>
  <c r="AC206" i="30"/>
  <c r="AD206" i="30" s="1"/>
  <c r="AA206" i="30"/>
  <c r="Z206" i="30"/>
  <c r="X206" i="30"/>
  <c r="W206" i="30"/>
  <c r="U206" i="30"/>
  <c r="T206" i="30"/>
  <c r="R206" i="30"/>
  <c r="Q206" i="30"/>
  <c r="O206" i="30"/>
  <c r="N206" i="30"/>
  <c r="L206" i="30"/>
  <c r="K206" i="30"/>
  <c r="AJ205" i="30"/>
  <c r="AC205" i="30"/>
  <c r="AD205" i="30" s="1"/>
  <c r="AA205" i="30"/>
  <c r="Z205" i="30"/>
  <c r="X205" i="30"/>
  <c r="W205" i="30"/>
  <c r="U205" i="30"/>
  <c r="T205" i="30"/>
  <c r="R205" i="30"/>
  <c r="Q205" i="30"/>
  <c r="O205" i="30"/>
  <c r="N205" i="30"/>
  <c r="L205" i="30"/>
  <c r="K205" i="30"/>
  <c r="AJ204" i="30"/>
  <c r="AC204" i="30"/>
  <c r="AA204" i="30"/>
  <c r="Z204" i="30"/>
  <c r="X204" i="30"/>
  <c r="W204" i="30"/>
  <c r="U204" i="30"/>
  <c r="T204" i="30"/>
  <c r="R204" i="30"/>
  <c r="Q204" i="30"/>
  <c r="O204" i="30"/>
  <c r="N204" i="30"/>
  <c r="L204" i="30"/>
  <c r="K204" i="30"/>
  <c r="AJ203" i="30"/>
  <c r="AC203" i="30"/>
  <c r="AD203" i="30" s="1"/>
  <c r="AA203" i="30"/>
  <c r="Z203" i="30"/>
  <c r="X203" i="30"/>
  <c r="W203" i="30"/>
  <c r="U203" i="30"/>
  <c r="T203" i="30"/>
  <c r="R203" i="30"/>
  <c r="Q203" i="30"/>
  <c r="O203" i="30"/>
  <c r="N203" i="30"/>
  <c r="L203" i="30"/>
  <c r="K203" i="30"/>
  <c r="AJ202" i="30"/>
  <c r="AC202" i="30"/>
  <c r="AA202" i="30"/>
  <c r="Z202" i="30"/>
  <c r="X202" i="30"/>
  <c r="W202" i="30"/>
  <c r="U202" i="30"/>
  <c r="T202" i="30"/>
  <c r="R202" i="30"/>
  <c r="Q202" i="30"/>
  <c r="O202" i="30"/>
  <c r="N202" i="30"/>
  <c r="L202" i="30"/>
  <c r="K202" i="30"/>
  <c r="AJ201" i="30"/>
  <c r="AC201" i="30"/>
  <c r="AA201" i="30"/>
  <c r="Z201" i="30"/>
  <c r="X201" i="30"/>
  <c r="W201" i="30"/>
  <c r="U201" i="30"/>
  <c r="T201" i="30"/>
  <c r="R201" i="30"/>
  <c r="Q201" i="30"/>
  <c r="O201" i="30"/>
  <c r="N201" i="30"/>
  <c r="L201" i="30"/>
  <c r="K201" i="30"/>
  <c r="AJ200" i="30"/>
  <c r="AC200" i="30"/>
  <c r="AA200" i="30"/>
  <c r="Z200" i="30"/>
  <c r="X200" i="30"/>
  <c r="W200" i="30"/>
  <c r="U200" i="30"/>
  <c r="T200" i="30"/>
  <c r="R200" i="30"/>
  <c r="Q200" i="30"/>
  <c r="O200" i="30"/>
  <c r="N200" i="30"/>
  <c r="L200" i="30"/>
  <c r="K200" i="30"/>
  <c r="AJ199" i="30"/>
  <c r="AC199" i="30"/>
  <c r="AA199" i="30"/>
  <c r="Z199" i="30"/>
  <c r="X199" i="30"/>
  <c r="W199" i="30"/>
  <c r="U199" i="30"/>
  <c r="T199" i="30"/>
  <c r="R199" i="30"/>
  <c r="Q199" i="30"/>
  <c r="O199" i="30"/>
  <c r="N199" i="30"/>
  <c r="L199" i="30"/>
  <c r="K199" i="30"/>
  <c r="AJ198" i="30"/>
  <c r="AC198" i="30"/>
  <c r="AE198" i="30" s="1"/>
  <c r="AA198" i="30"/>
  <c r="Z198" i="30"/>
  <c r="X198" i="30"/>
  <c r="W198" i="30"/>
  <c r="U198" i="30"/>
  <c r="T198" i="30"/>
  <c r="R198" i="30"/>
  <c r="Q198" i="30"/>
  <c r="O198" i="30"/>
  <c r="N198" i="30"/>
  <c r="L198" i="30"/>
  <c r="K198" i="30"/>
  <c r="AJ197" i="30"/>
  <c r="AC197" i="30"/>
  <c r="AA197" i="30"/>
  <c r="Z197" i="30"/>
  <c r="X197" i="30"/>
  <c r="W197" i="30"/>
  <c r="U197" i="30"/>
  <c r="T197" i="30"/>
  <c r="R197" i="30"/>
  <c r="Q197" i="30"/>
  <c r="O197" i="30"/>
  <c r="N197" i="30"/>
  <c r="L197" i="30"/>
  <c r="K197" i="30"/>
  <c r="AJ196" i="30"/>
  <c r="AC196" i="30"/>
  <c r="AA196" i="30"/>
  <c r="Z196" i="30"/>
  <c r="X196" i="30"/>
  <c r="W196" i="30"/>
  <c r="U196" i="30"/>
  <c r="T196" i="30"/>
  <c r="R196" i="30"/>
  <c r="Q196" i="30"/>
  <c r="O196" i="30"/>
  <c r="N196" i="30"/>
  <c r="L196" i="30"/>
  <c r="K196" i="30"/>
  <c r="AJ195" i="30"/>
  <c r="AC195" i="30"/>
  <c r="AA195" i="30"/>
  <c r="Z195" i="30"/>
  <c r="X195" i="30"/>
  <c r="W195" i="30"/>
  <c r="U195" i="30"/>
  <c r="T195" i="30"/>
  <c r="R195" i="30"/>
  <c r="Q195" i="30"/>
  <c r="O195" i="30"/>
  <c r="N195" i="30"/>
  <c r="L195" i="30"/>
  <c r="K195" i="30"/>
  <c r="AJ194" i="30"/>
  <c r="AC194" i="30"/>
  <c r="AA194" i="30"/>
  <c r="Z194" i="30"/>
  <c r="X194" i="30"/>
  <c r="W194" i="30"/>
  <c r="U194" i="30"/>
  <c r="T194" i="30"/>
  <c r="R194" i="30"/>
  <c r="Q194" i="30"/>
  <c r="O194" i="30"/>
  <c r="N194" i="30"/>
  <c r="L194" i="30"/>
  <c r="K194" i="30"/>
  <c r="AJ193" i="30"/>
  <c r="AC193" i="30"/>
  <c r="AA193" i="30"/>
  <c r="Z193" i="30"/>
  <c r="X193" i="30"/>
  <c r="W193" i="30"/>
  <c r="U193" i="30"/>
  <c r="T193" i="30"/>
  <c r="R193" i="30"/>
  <c r="Q193" i="30"/>
  <c r="O193" i="30"/>
  <c r="N193" i="30"/>
  <c r="L193" i="30"/>
  <c r="K193" i="30"/>
  <c r="AJ192" i="30"/>
  <c r="AC192" i="30"/>
  <c r="AA192" i="30"/>
  <c r="Z192" i="30"/>
  <c r="X192" i="30"/>
  <c r="W192" i="30"/>
  <c r="U192" i="30"/>
  <c r="T192" i="30"/>
  <c r="R192" i="30"/>
  <c r="Q192" i="30"/>
  <c r="O192" i="30"/>
  <c r="N192" i="30"/>
  <c r="L192" i="30"/>
  <c r="K192" i="30"/>
  <c r="AJ191" i="30"/>
  <c r="AC191" i="30"/>
  <c r="AA191" i="30"/>
  <c r="Z191" i="30"/>
  <c r="X191" i="30"/>
  <c r="W191" i="30"/>
  <c r="U191" i="30"/>
  <c r="T191" i="30"/>
  <c r="R191" i="30"/>
  <c r="Q191" i="30"/>
  <c r="O191" i="30"/>
  <c r="N191" i="30"/>
  <c r="L191" i="30"/>
  <c r="K191" i="30"/>
  <c r="AJ190" i="30"/>
  <c r="AC190" i="30"/>
  <c r="AA190" i="30"/>
  <c r="Z190" i="30"/>
  <c r="X190" i="30"/>
  <c r="W190" i="30"/>
  <c r="U190" i="30"/>
  <c r="T190" i="30"/>
  <c r="R190" i="30"/>
  <c r="Q190" i="30"/>
  <c r="O190" i="30"/>
  <c r="N190" i="30"/>
  <c r="L190" i="30"/>
  <c r="K190" i="30"/>
  <c r="AJ189" i="30"/>
  <c r="AC189" i="30"/>
  <c r="AA189" i="30"/>
  <c r="Z189" i="30"/>
  <c r="X189" i="30"/>
  <c r="W189" i="30"/>
  <c r="U189" i="30"/>
  <c r="T189" i="30"/>
  <c r="R189" i="30"/>
  <c r="Q189" i="30"/>
  <c r="O189" i="30"/>
  <c r="N189" i="30"/>
  <c r="L189" i="30"/>
  <c r="K189" i="30"/>
  <c r="AJ188" i="30"/>
  <c r="AC188" i="30"/>
  <c r="AA188" i="30"/>
  <c r="Z188" i="30"/>
  <c r="X188" i="30"/>
  <c r="W188" i="30"/>
  <c r="U188" i="30"/>
  <c r="T188" i="30"/>
  <c r="R188" i="30"/>
  <c r="Q188" i="30"/>
  <c r="O188" i="30"/>
  <c r="N188" i="30"/>
  <c r="L188" i="30"/>
  <c r="K188" i="30"/>
  <c r="AJ187" i="30"/>
  <c r="AC187" i="30"/>
  <c r="AA187" i="30"/>
  <c r="Z187" i="30"/>
  <c r="X187" i="30"/>
  <c r="W187" i="30"/>
  <c r="U187" i="30"/>
  <c r="T187" i="30"/>
  <c r="R187" i="30"/>
  <c r="Q187" i="30"/>
  <c r="O187" i="30"/>
  <c r="N187" i="30"/>
  <c r="L187" i="30"/>
  <c r="K187" i="30"/>
  <c r="AJ186" i="30"/>
  <c r="AC186" i="30"/>
  <c r="AA186" i="30"/>
  <c r="Z186" i="30"/>
  <c r="X186" i="30"/>
  <c r="W186" i="30"/>
  <c r="U186" i="30"/>
  <c r="T186" i="30"/>
  <c r="R186" i="30"/>
  <c r="Q186" i="30"/>
  <c r="O186" i="30"/>
  <c r="N186" i="30"/>
  <c r="L186" i="30"/>
  <c r="K186" i="30"/>
  <c r="AJ185" i="30"/>
  <c r="AC185" i="30"/>
  <c r="AA185" i="30"/>
  <c r="Z185" i="30"/>
  <c r="X185" i="30"/>
  <c r="W185" i="30"/>
  <c r="U185" i="30"/>
  <c r="T185" i="30"/>
  <c r="R185" i="30"/>
  <c r="Q185" i="30"/>
  <c r="O185" i="30"/>
  <c r="N185" i="30"/>
  <c r="L185" i="30"/>
  <c r="K185" i="30"/>
  <c r="AJ184" i="30"/>
  <c r="AC184" i="30"/>
  <c r="AA184" i="30"/>
  <c r="Z184" i="30"/>
  <c r="X184" i="30"/>
  <c r="W184" i="30"/>
  <c r="U184" i="30"/>
  <c r="T184" i="30"/>
  <c r="R184" i="30"/>
  <c r="Q184" i="30"/>
  <c r="O184" i="30"/>
  <c r="N184" i="30"/>
  <c r="L184" i="30"/>
  <c r="K184" i="30"/>
  <c r="AJ183" i="30"/>
  <c r="AC183" i="30"/>
  <c r="AA183" i="30"/>
  <c r="Z183" i="30"/>
  <c r="X183" i="30"/>
  <c r="W183" i="30"/>
  <c r="U183" i="30"/>
  <c r="T183" i="30"/>
  <c r="R183" i="30"/>
  <c r="Q183" i="30"/>
  <c r="O183" i="30"/>
  <c r="N183" i="30"/>
  <c r="L183" i="30"/>
  <c r="K183" i="30"/>
  <c r="AJ182" i="30"/>
  <c r="AC182" i="30"/>
  <c r="AA182" i="30"/>
  <c r="Z182" i="30"/>
  <c r="X182" i="30"/>
  <c r="W182" i="30"/>
  <c r="U182" i="30"/>
  <c r="T182" i="30"/>
  <c r="R182" i="30"/>
  <c r="Q182" i="30"/>
  <c r="O182" i="30"/>
  <c r="N182" i="30"/>
  <c r="L182" i="30"/>
  <c r="K182" i="30"/>
  <c r="AJ181" i="30"/>
  <c r="AC181" i="30"/>
  <c r="AA181" i="30"/>
  <c r="Z181" i="30"/>
  <c r="X181" i="30"/>
  <c r="W181" i="30"/>
  <c r="U181" i="30"/>
  <c r="T181" i="30"/>
  <c r="R181" i="30"/>
  <c r="Q181" i="30"/>
  <c r="O181" i="30"/>
  <c r="N181" i="30"/>
  <c r="L181" i="30"/>
  <c r="K181" i="30"/>
  <c r="AJ180" i="30"/>
  <c r="AC180" i="30"/>
  <c r="AA180" i="30"/>
  <c r="Z180" i="30"/>
  <c r="X180" i="30"/>
  <c r="W180" i="30"/>
  <c r="U180" i="30"/>
  <c r="T180" i="30"/>
  <c r="R180" i="30"/>
  <c r="Q180" i="30"/>
  <c r="O180" i="30"/>
  <c r="N180" i="30"/>
  <c r="L180" i="30"/>
  <c r="K180" i="30"/>
  <c r="AJ179" i="30"/>
  <c r="AC179" i="30"/>
  <c r="AA179" i="30"/>
  <c r="Z179" i="30"/>
  <c r="X179" i="30"/>
  <c r="W179" i="30"/>
  <c r="U179" i="30"/>
  <c r="T179" i="30"/>
  <c r="R179" i="30"/>
  <c r="Q179" i="30"/>
  <c r="O179" i="30"/>
  <c r="N179" i="30"/>
  <c r="L179" i="30"/>
  <c r="K179" i="30"/>
  <c r="AJ178" i="30"/>
  <c r="AC178" i="30"/>
  <c r="AA178" i="30"/>
  <c r="Z178" i="30"/>
  <c r="X178" i="30"/>
  <c r="W178" i="30"/>
  <c r="U178" i="30"/>
  <c r="T178" i="30"/>
  <c r="R178" i="30"/>
  <c r="Q178" i="30"/>
  <c r="O178" i="30"/>
  <c r="N178" i="30"/>
  <c r="L178" i="30"/>
  <c r="K178" i="30"/>
  <c r="AJ177" i="30"/>
  <c r="AC177" i="30"/>
  <c r="AA177" i="30"/>
  <c r="Z177" i="30"/>
  <c r="X177" i="30"/>
  <c r="W177" i="30"/>
  <c r="U177" i="30"/>
  <c r="T177" i="30"/>
  <c r="R177" i="30"/>
  <c r="Q177" i="30"/>
  <c r="O177" i="30"/>
  <c r="N177" i="30"/>
  <c r="L177" i="30"/>
  <c r="K177" i="30"/>
  <c r="AJ176" i="30"/>
  <c r="AC176" i="30"/>
  <c r="AA176" i="30"/>
  <c r="Z176" i="30"/>
  <c r="X176" i="30"/>
  <c r="W176" i="30"/>
  <c r="U176" i="30"/>
  <c r="T176" i="30"/>
  <c r="R176" i="30"/>
  <c r="Q176" i="30"/>
  <c r="O176" i="30"/>
  <c r="N176" i="30"/>
  <c r="L176" i="30"/>
  <c r="K176" i="30"/>
  <c r="AJ175" i="30"/>
  <c r="AC175" i="30"/>
  <c r="AA175" i="30"/>
  <c r="Z175" i="30"/>
  <c r="X175" i="30"/>
  <c r="W175" i="30"/>
  <c r="U175" i="30"/>
  <c r="T175" i="30"/>
  <c r="R175" i="30"/>
  <c r="Q175" i="30"/>
  <c r="O175" i="30"/>
  <c r="N175" i="30"/>
  <c r="L175" i="30"/>
  <c r="K175" i="30"/>
  <c r="AJ174" i="30"/>
  <c r="AC174" i="30"/>
  <c r="AA174" i="30"/>
  <c r="Z174" i="30"/>
  <c r="X174" i="30"/>
  <c r="W174" i="30"/>
  <c r="U174" i="30"/>
  <c r="T174" i="30"/>
  <c r="R174" i="30"/>
  <c r="Q174" i="30"/>
  <c r="O174" i="30"/>
  <c r="N174" i="30"/>
  <c r="L174" i="30"/>
  <c r="K174" i="30"/>
  <c r="AJ173" i="30"/>
  <c r="AC173" i="30"/>
  <c r="AA173" i="30"/>
  <c r="Z173" i="30"/>
  <c r="X173" i="30"/>
  <c r="W173" i="30"/>
  <c r="U173" i="30"/>
  <c r="T173" i="30"/>
  <c r="R173" i="30"/>
  <c r="Q173" i="30"/>
  <c r="O173" i="30"/>
  <c r="N173" i="30"/>
  <c r="L173" i="30"/>
  <c r="K173" i="30"/>
  <c r="AJ172" i="30"/>
  <c r="AC172" i="30"/>
  <c r="AA172" i="30"/>
  <c r="Z172" i="30"/>
  <c r="X172" i="30"/>
  <c r="W172" i="30"/>
  <c r="U172" i="30"/>
  <c r="T172" i="30"/>
  <c r="R172" i="30"/>
  <c r="Q172" i="30"/>
  <c r="O172" i="30"/>
  <c r="N172" i="30"/>
  <c r="L172" i="30"/>
  <c r="K172" i="30"/>
  <c r="AJ171" i="30"/>
  <c r="AC171" i="30"/>
  <c r="AA171" i="30"/>
  <c r="Z171" i="30"/>
  <c r="X171" i="30"/>
  <c r="W171" i="30"/>
  <c r="U171" i="30"/>
  <c r="T171" i="30"/>
  <c r="R171" i="30"/>
  <c r="Q171" i="30"/>
  <c r="O171" i="30"/>
  <c r="N171" i="30"/>
  <c r="L171" i="30"/>
  <c r="K171" i="30"/>
  <c r="AJ170" i="30"/>
  <c r="AC170" i="30"/>
  <c r="AA170" i="30"/>
  <c r="Z170" i="30"/>
  <c r="X170" i="30"/>
  <c r="W170" i="30"/>
  <c r="U170" i="30"/>
  <c r="T170" i="30"/>
  <c r="R170" i="30"/>
  <c r="Q170" i="30"/>
  <c r="O170" i="30"/>
  <c r="N170" i="30"/>
  <c r="L170" i="30"/>
  <c r="K170" i="30"/>
  <c r="AJ169" i="30"/>
  <c r="AC169" i="30"/>
  <c r="AA169" i="30"/>
  <c r="Z169" i="30"/>
  <c r="X169" i="30"/>
  <c r="W169" i="30"/>
  <c r="U169" i="30"/>
  <c r="T169" i="30"/>
  <c r="R169" i="30"/>
  <c r="Q169" i="30"/>
  <c r="O169" i="30"/>
  <c r="N169" i="30"/>
  <c r="L169" i="30"/>
  <c r="K169" i="30"/>
  <c r="AJ168" i="30"/>
  <c r="AC168" i="30"/>
  <c r="AA168" i="30"/>
  <c r="Z168" i="30"/>
  <c r="X168" i="30"/>
  <c r="W168" i="30"/>
  <c r="U168" i="30"/>
  <c r="T168" i="30"/>
  <c r="R168" i="30"/>
  <c r="Q168" i="30"/>
  <c r="O168" i="30"/>
  <c r="N168" i="30"/>
  <c r="L168" i="30"/>
  <c r="K168" i="30"/>
  <c r="AJ167" i="30"/>
  <c r="AC167" i="30"/>
  <c r="AA167" i="30"/>
  <c r="Z167" i="30"/>
  <c r="X167" i="30"/>
  <c r="W167" i="30"/>
  <c r="U167" i="30"/>
  <c r="T167" i="30"/>
  <c r="R167" i="30"/>
  <c r="Q167" i="30"/>
  <c r="O167" i="30"/>
  <c r="N167" i="30"/>
  <c r="L167" i="30"/>
  <c r="K167" i="30"/>
  <c r="AJ166" i="30"/>
  <c r="AC166" i="30"/>
  <c r="AA166" i="30"/>
  <c r="Z166" i="30"/>
  <c r="X166" i="30"/>
  <c r="W166" i="30"/>
  <c r="U166" i="30"/>
  <c r="T166" i="30"/>
  <c r="R166" i="30"/>
  <c r="Q166" i="30"/>
  <c r="O166" i="30"/>
  <c r="N166" i="30"/>
  <c r="L166" i="30"/>
  <c r="K166" i="30"/>
  <c r="AJ165" i="30"/>
  <c r="AC165" i="30"/>
  <c r="AA165" i="30"/>
  <c r="Z165" i="30"/>
  <c r="X165" i="30"/>
  <c r="W165" i="30"/>
  <c r="U165" i="30"/>
  <c r="T165" i="30"/>
  <c r="R165" i="30"/>
  <c r="Q165" i="30"/>
  <c r="O165" i="30"/>
  <c r="N165" i="30"/>
  <c r="L165" i="30"/>
  <c r="K165" i="30"/>
  <c r="AJ164" i="30"/>
  <c r="AC164" i="30"/>
  <c r="AA164" i="30"/>
  <c r="Z164" i="30"/>
  <c r="X164" i="30"/>
  <c r="W164" i="30"/>
  <c r="U164" i="30"/>
  <c r="T164" i="30"/>
  <c r="R164" i="30"/>
  <c r="Q164" i="30"/>
  <c r="O164" i="30"/>
  <c r="N164" i="30"/>
  <c r="L164" i="30"/>
  <c r="K164" i="30"/>
  <c r="AJ163" i="30"/>
  <c r="AC163" i="30"/>
  <c r="AA163" i="30"/>
  <c r="Z163" i="30"/>
  <c r="X163" i="30"/>
  <c r="W163" i="30"/>
  <c r="U163" i="30"/>
  <c r="T163" i="30"/>
  <c r="R163" i="30"/>
  <c r="Q163" i="30"/>
  <c r="O163" i="30"/>
  <c r="N163" i="30"/>
  <c r="L163" i="30"/>
  <c r="K163" i="30"/>
  <c r="AI211" i="28"/>
  <c r="AB211" i="28"/>
  <c r="Y211" i="28"/>
  <c r="V211" i="28"/>
  <c r="S211" i="28"/>
  <c r="M211" i="28"/>
  <c r="J211" i="28"/>
  <c r="AU10" i="26"/>
  <c r="AJ185" i="28"/>
  <c r="AC185" i="28"/>
  <c r="AA185" i="28"/>
  <c r="Z185" i="28"/>
  <c r="X185" i="28"/>
  <c r="W185" i="28"/>
  <c r="U185" i="28"/>
  <c r="T185" i="28"/>
  <c r="R185" i="28"/>
  <c r="Q185" i="28"/>
  <c r="O185" i="28"/>
  <c r="N185" i="28"/>
  <c r="L185" i="28"/>
  <c r="K185" i="28"/>
  <c r="AJ184" i="28"/>
  <c r="AC184" i="28"/>
  <c r="AA184" i="28"/>
  <c r="Z184" i="28"/>
  <c r="X184" i="28"/>
  <c r="W184" i="28"/>
  <c r="U184" i="28"/>
  <c r="T184" i="28"/>
  <c r="R184" i="28"/>
  <c r="Q184" i="28"/>
  <c r="O184" i="28"/>
  <c r="N184" i="28"/>
  <c r="L184" i="28"/>
  <c r="K184" i="28"/>
  <c r="AJ183" i="28"/>
  <c r="AC183" i="28"/>
  <c r="AA183" i="28"/>
  <c r="Z183" i="28"/>
  <c r="X183" i="28"/>
  <c r="W183" i="28"/>
  <c r="U183" i="28"/>
  <c r="T183" i="28"/>
  <c r="R183" i="28"/>
  <c r="Q183" i="28"/>
  <c r="O183" i="28"/>
  <c r="N183" i="28"/>
  <c r="L183" i="28"/>
  <c r="K183" i="28"/>
  <c r="AJ182" i="28"/>
  <c r="AC182" i="28"/>
  <c r="AA182" i="28"/>
  <c r="Z182" i="28"/>
  <c r="X182" i="28"/>
  <c r="W182" i="28"/>
  <c r="U182" i="28"/>
  <c r="T182" i="28"/>
  <c r="R182" i="28"/>
  <c r="Q182" i="28"/>
  <c r="O182" i="28"/>
  <c r="N182" i="28"/>
  <c r="L182" i="28"/>
  <c r="K182" i="28"/>
  <c r="AJ181" i="28"/>
  <c r="AC181" i="28"/>
  <c r="AA181" i="28"/>
  <c r="Z181" i="28"/>
  <c r="X181" i="28"/>
  <c r="W181" i="28"/>
  <c r="U181" i="28"/>
  <c r="T181" i="28"/>
  <c r="R181" i="28"/>
  <c r="Q181" i="28"/>
  <c r="O181" i="28"/>
  <c r="N181" i="28"/>
  <c r="L181" i="28"/>
  <c r="K181" i="28"/>
  <c r="AJ180" i="28"/>
  <c r="AC180" i="28"/>
  <c r="AA180" i="28"/>
  <c r="Z180" i="28"/>
  <c r="X180" i="28"/>
  <c r="W180" i="28"/>
  <c r="U180" i="28"/>
  <c r="T180" i="28"/>
  <c r="R180" i="28"/>
  <c r="Q180" i="28"/>
  <c r="O180" i="28"/>
  <c r="N180" i="28"/>
  <c r="L180" i="28"/>
  <c r="K180" i="28"/>
  <c r="AJ179" i="28"/>
  <c r="AC179" i="28"/>
  <c r="AA179" i="28"/>
  <c r="Z179" i="28"/>
  <c r="X179" i="28"/>
  <c r="W179" i="28"/>
  <c r="U179" i="28"/>
  <c r="T179" i="28"/>
  <c r="R179" i="28"/>
  <c r="Q179" i="28"/>
  <c r="O179" i="28"/>
  <c r="N179" i="28"/>
  <c r="L179" i="28"/>
  <c r="K179" i="28"/>
  <c r="AJ178" i="28"/>
  <c r="AC178" i="28"/>
  <c r="AA178" i="28"/>
  <c r="Z178" i="28"/>
  <c r="X178" i="28"/>
  <c r="W178" i="28"/>
  <c r="U178" i="28"/>
  <c r="T178" i="28"/>
  <c r="R178" i="28"/>
  <c r="Q178" i="28"/>
  <c r="O178" i="28"/>
  <c r="N178" i="28"/>
  <c r="L178" i="28"/>
  <c r="K178" i="28"/>
  <c r="AJ177" i="28"/>
  <c r="AC177" i="28"/>
  <c r="AA177" i="28"/>
  <c r="Z177" i="28"/>
  <c r="X177" i="28"/>
  <c r="W177" i="28"/>
  <c r="U177" i="28"/>
  <c r="T177" i="28"/>
  <c r="R177" i="28"/>
  <c r="Q177" i="28"/>
  <c r="O177" i="28"/>
  <c r="N177" i="28"/>
  <c r="L177" i="28"/>
  <c r="K177" i="28"/>
  <c r="AJ176" i="28"/>
  <c r="AC176" i="28"/>
  <c r="AA176" i="28"/>
  <c r="Z176" i="28"/>
  <c r="X176" i="28"/>
  <c r="W176" i="28"/>
  <c r="U176" i="28"/>
  <c r="T176" i="28"/>
  <c r="R176" i="28"/>
  <c r="Q176" i="28"/>
  <c r="O176" i="28"/>
  <c r="N176" i="28"/>
  <c r="L176" i="28"/>
  <c r="K176" i="28"/>
  <c r="AJ175" i="28"/>
  <c r="AC175" i="28"/>
  <c r="AA175" i="28"/>
  <c r="Z175" i="28"/>
  <c r="X175" i="28"/>
  <c r="W175" i="28"/>
  <c r="U175" i="28"/>
  <c r="T175" i="28"/>
  <c r="R175" i="28"/>
  <c r="Q175" i="28"/>
  <c r="O175" i="28"/>
  <c r="N175" i="28"/>
  <c r="L175" i="28"/>
  <c r="K175" i="28"/>
  <c r="AJ174" i="28"/>
  <c r="AC174" i="28"/>
  <c r="AA174" i="28"/>
  <c r="Z174" i="28"/>
  <c r="X174" i="28"/>
  <c r="W174" i="28"/>
  <c r="U174" i="28"/>
  <c r="T174" i="28"/>
  <c r="R174" i="28"/>
  <c r="Q174" i="28"/>
  <c r="O174" i="28"/>
  <c r="N174" i="28"/>
  <c r="L174" i="28"/>
  <c r="K174" i="28"/>
  <c r="AJ173" i="28"/>
  <c r="AC173" i="28"/>
  <c r="AA173" i="28"/>
  <c r="Z173" i="28"/>
  <c r="X173" i="28"/>
  <c r="W173" i="28"/>
  <c r="U173" i="28"/>
  <c r="T173" i="28"/>
  <c r="R173" i="28"/>
  <c r="Q173" i="28"/>
  <c r="O173" i="28"/>
  <c r="N173" i="28"/>
  <c r="L173" i="28"/>
  <c r="K173" i="28"/>
  <c r="AJ172" i="28"/>
  <c r="AC172" i="28"/>
  <c r="AA172" i="28"/>
  <c r="Z172" i="28"/>
  <c r="X172" i="28"/>
  <c r="W172" i="28"/>
  <c r="U172" i="28"/>
  <c r="T172" i="28"/>
  <c r="R172" i="28"/>
  <c r="Q172" i="28"/>
  <c r="O172" i="28"/>
  <c r="N172" i="28"/>
  <c r="L172" i="28"/>
  <c r="K172" i="28"/>
  <c r="AJ171" i="28"/>
  <c r="AC171" i="28"/>
  <c r="AA171" i="28"/>
  <c r="Z171" i="28"/>
  <c r="X171" i="28"/>
  <c r="W171" i="28"/>
  <c r="U171" i="28"/>
  <c r="T171" i="28"/>
  <c r="R171" i="28"/>
  <c r="Q171" i="28"/>
  <c r="O171" i="28"/>
  <c r="N171" i="28"/>
  <c r="L171" i="28"/>
  <c r="K171" i="28"/>
  <c r="AJ170" i="28"/>
  <c r="AC170" i="28"/>
  <c r="AA170" i="28"/>
  <c r="Z170" i="28"/>
  <c r="X170" i="28"/>
  <c r="W170" i="28"/>
  <c r="U170" i="28"/>
  <c r="T170" i="28"/>
  <c r="R170" i="28"/>
  <c r="Q170" i="28"/>
  <c r="O170" i="28"/>
  <c r="N170" i="28"/>
  <c r="L170" i="28"/>
  <c r="K170" i="28"/>
  <c r="AJ169" i="28"/>
  <c r="AC169" i="28"/>
  <c r="AA169" i="28"/>
  <c r="Z169" i="28"/>
  <c r="X169" i="28"/>
  <c r="W169" i="28"/>
  <c r="U169" i="28"/>
  <c r="T169" i="28"/>
  <c r="R169" i="28"/>
  <c r="Q169" i="28"/>
  <c r="O169" i="28"/>
  <c r="N169" i="28"/>
  <c r="L169" i="28"/>
  <c r="K169" i="28"/>
  <c r="AJ168" i="28"/>
  <c r="AC168" i="28"/>
  <c r="AA168" i="28"/>
  <c r="Z168" i="28"/>
  <c r="X168" i="28"/>
  <c r="W168" i="28"/>
  <c r="U168" i="28"/>
  <c r="T168" i="28"/>
  <c r="R168" i="28"/>
  <c r="Q168" i="28"/>
  <c r="O168" i="28"/>
  <c r="N168" i="28"/>
  <c r="L168" i="28"/>
  <c r="K168" i="28"/>
  <c r="AJ167" i="28"/>
  <c r="AC167" i="28"/>
  <c r="AA167" i="28"/>
  <c r="Z167" i="28"/>
  <c r="X167" i="28"/>
  <c r="W167" i="28"/>
  <c r="U167" i="28"/>
  <c r="T167" i="28"/>
  <c r="R167" i="28"/>
  <c r="Q167" i="28"/>
  <c r="O167" i="28"/>
  <c r="N167" i="28"/>
  <c r="L167" i="28"/>
  <c r="K167" i="28"/>
  <c r="AJ166" i="28"/>
  <c r="AC166" i="28"/>
  <c r="AA166" i="28"/>
  <c r="Z166" i="28"/>
  <c r="X166" i="28"/>
  <c r="W166" i="28"/>
  <c r="U166" i="28"/>
  <c r="T166" i="28"/>
  <c r="R166" i="28"/>
  <c r="Q166" i="28"/>
  <c r="O166" i="28"/>
  <c r="N166" i="28"/>
  <c r="L166" i="28"/>
  <c r="K166" i="28"/>
  <c r="AJ68" i="28"/>
  <c r="AC68" i="28"/>
  <c r="AA68" i="28"/>
  <c r="Z68" i="28"/>
  <c r="X68" i="28"/>
  <c r="W68" i="28"/>
  <c r="U68" i="28"/>
  <c r="T68" i="28"/>
  <c r="R68" i="28"/>
  <c r="Q68" i="28"/>
  <c r="O68" i="28"/>
  <c r="N68" i="28"/>
  <c r="L68" i="28"/>
  <c r="K68" i="28"/>
  <c r="AJ67" i="28"/>
  <c r="AC67" i="28"/>
  <c r="AA67" i="28"/>
  <c r="Z67" i="28"/>
  <c r="X67" i="28"/>
  <c r="W67" i="28"/>
  <c r="U67" i="28"/>
  <c r="T67" i="28"/>
  <c r="R67" i="28"/>
  <c r="Q67" i="28"/>
  <c r="O67" i="28"/>
  <c r="N67" i="28"/>
  <c r="L67" i="28"/>
  <c r="K67" i="28"/>
  <c r="AJ66" i="28"/>
  <c r="AC66" i="28"/>
  <c r="AA66" i="28"/>
  <c r="Z66" i="28"/>
  <c r="X66" i="28"/>
  <c r="W66" i="28"/>
  <c r="U66" i="28"/>
  <c r="T66" i="28"/>
  <c r="R66" i="28"/>
  <c r="Q66" i="28"/>
  <c r="O66" i="28"/>
  <c r="N66" i="28"/>
  <c r="L66" i="28"/>
  <c r="K66" i="28"/>
  <c r="AJ65" i="28"/>
  <c r="AC65" i="28"/>
  <c r="AA65" i="28"/>
  <c r="Z65" i="28"/>
  <c r="X65" i="28"/>
  <c r="W65" i="28"/>
  <c r="U65" i="28"/>
  <c r="T65" i="28"/>
  <c r="R65" i="28"/>
  <c r="Q65" i="28"/>
  <c r="O65" i="28"/>
  <c r="N65" i="28"/>
  <c r="L65" i="28"/>
  <c r="K65" i="28"/>
  <c r="AJ64" i="28"/>
  <c r="AC64" i="28"/>
  <c r="AA64" i="28"/>
  <c r="Z64" i="28"/>
  <c r="X64" i="28"/>
  <c r="W64" i="28"/>
  <c r="U64" i="28"/>
  <c r="T64" i="28"/>
  <c r="R64" i="28"/>
  <c r="Q64" i="28"/>
  <c r="O64" i="28"/>
  <c r="N64" i="28"/>
  <c r="L64" i="28"/>
  <c r="K64" i="28"/>
  <c r="AJ63" i="28"/>
  <c r="AC63" i="28"/>
  <c r="AA63" i="28"/>
  <c r="Z63" i="28"/>
  <c r="X63" i="28"/>
  <c r="W63" i="28"/>
  <c r="U63" i="28"/>
  <c r="T63" i="28"/>
  <c r="R63" i="28"/>
  <c r="Q63" i="28"/>
  <c r="O63" i="28"/>
  <c r="N63" i="28"/>
  <c r="L63" i="28"/>
  <c r="K63" i="28"/>
  <c r="AJ62" i="28"/>
  <c r="AC62" i="28"/>
  <c r="AA62" i="28"/>
  <c r="Z62" i="28"/>
  <c r="X62" i="28"/>
  <c r="W62" i="28"/>
  <c r="U62" i="28"/>
  <c r="T62" i="28"/>
  <c r="R62" i="28"/>
  <c r="Q62" i="28"/>
  <c r="O62" i="28"/>
  <c r="N62" i="28"/>
  <c r="L62" i="28"/>
  <c r="K62" i="28"/>
  <c r="AJ61" i="28"/>
  <c r="AC61" i="28"/>
  <c r="AA61" i="28"/>
  <c r="Z61" i="28"/>
  <c r="X61" i="28"/>
  <c r="W61" i="28"/>
  <c r="U61" i="28"/>
  <c r="T61" i="28"/>
  <c r="R61" i="28"/>
  <c r="Q61" i="28"/>
  <c r="O61" i="28"/>
  <c r="N61" i="28"/>
  <c r="L61" i="28"/>
  <c r="K61" i="28"/>
  <c r="AJ60" i="28"/>
  <c r="AC60" i="28"/>
  <c r="AA60" i="28"/>
  <c r="Z60" i="28"/>
  <c r="X60" i="28"/>
  <c r="W60" i="28"/>
  <c r="U60" i="28"/>
  <c r="T60" i="28"/>
  <c r="R60" i="28"/>
  <c r="Q60" i="28"/>
  <c r="O60" i="28"/>
  <c r="N60" i="28"/>
  <c r="L60" i="28"/>
  <c r="K60" i="28"/>
  <c r="AJ59" i="28"/>
  <c r="AC59" i="28"/>
  <c r="AA59" i="28"/>
  <c r="Z59" i="28"/>
  <c r="X59" i="28"/>
  <c r="W59" i="28"/>
  <c r="U59" i="28"/>
  <c r="T59" i="28"/>
  <c r="R59" i="28"/>
  <c r="Q59" i="28"/>
  <c r="O59" i="28"/>
  <c r="N59" i="28"/>
  <c r="L59" i="28"/>
  <c r="K59" i="28"/>
  <c r="AJ58" i="28"/>
  <c r="AC58" i="28"/>
  <c r="AA58" i="28"/>
  <c r="Z58" i="28"/>
  <c r="X58" i="28"/>
  <c r="W58" i="28"/>
  <c r="U58" i="28"/>
  <c r="T58" i="28"/>
  <c r="R58" i="28"/>
  <c r="Q58" i="28"/>
  <c r="O58" i="28"/>
  <c r="N58" i="28"/>
  <c r="L58" i="28"/>
  <c r="K58" i="28"/>
  <c r="AJ57" i="28"/>
  <c r="AC57" i="28"/>
  <c r="AA57" i="28"/>
  <c r="Z57" i="28"/>
  <c r="X57" i="28"/>
  <c r="W57" i="28"/>
  <c r="U57" i="28"/>
  <c r="T57" i="28"/>
  <c r="R57" i="28"/>
  <c r="Q57" i="28"/>
  <c r="O57" i="28"/>
  <c r="N57" i="28"/>
  <c r="L57" i="28"/>
  <c r="K57" i="28"/>
  <c r="AJ56" i="28"/>
  <c r="AC56" i="28"/>
  <c r="AA56" i="28"/>
  <c r="Z56" i="28"/>
  <c r="X56" i="28"/>
  <c r="W56" i="28"/>
  <c r="U56" i="28"/>
  <c r="T56" i="28"/>
  <c r="R56" i="28"/>
  <c r="Q56" i="28"/>
  <c r="O56" i="28"/>
  <c r="N56" i="28"/>
  <c r="L56" i="28"/>
  <c r="K56" i="28"/>
  <c r="AJ55" i="28"/>
  <c r="AC55" i="28"/>
  <c r="AA55" i="28"/>
  <c r="Z55" i="28"/>
  <c r="X55" i="28"/>
  <c r="W55" i="28"/>
  <c r="U55" i="28"/>
  <c r="T55" i="28"/>
  <c r="R55" i="28"/>
  <c r="Q55" i="28"/>
  <c r="O55" i="28"/>
  <c r="N55" i="28"/>
  <c r="L55" i="28"/>
  <c r="K55" i="28"/>
  <c r="AJ54" i="28"/>
  <c r="AC54" i="28"/>
  <c r="AA54" i="28"/>
  <c r="Z54" i="28"/>
  <c r="X54" i="28"/>
  <c r="W54" i="28"/>
  <c r="U54" i="28"/>
  <c r="T54" i="28"/>
  <c r="R54" i="28"/>
  <c r="Q54" i="28"/>
  <c r="O54" i="28"/>
  <c r="N54" i="28"/>
  <c r="L54" i="28"/>
  <c r="K54" i="28"/>
  <c r="AJ53" i="28"/>
  <c r="AC53" i="28"/>
  <c r="AA53" i="28"/>
  <c r="Z53" i="28"/>
  <c r="X53" i="28"/>
  <c r="W53" i="28"/>
  <c r="U53" i="28"/>
  <c r="T53" i="28"/>
  <c r="R53" i="28"/>
  <c r="Q53" i="28"/>
  <c r="O53" i="28"/>
  <c r="N53" i="28"/>
  <c r="L53" i="28"/>
  <c r="K53" i="28"/>
  <c r="AJ52" i="28"/>
  <c r="AC52" i="28"/>
  <c r="AA52" i="28"/>
  <c r="Z52" i="28"/>
  <c r="X52" i="28"/>
  <c r="W52" i="28"/>
  <c r="U52" i="28"/>
  <c r="T52" i="28"/>
  <c r="R52" i="28"/>
  <c r="Q52" i="28"/>
  <c r="O52" i="28"/>
  <c r="N52" i="28"/>
  <c r="L52" i="28"/>
  <c r="K52" i="28"/>
  <c r="AJ51" i="28"/>
  <c r="AC51" i="28"/>
  <c r="AA51" i="28"/>
  <c r="Z51" i="28"/>
  <c r="X51" i="28"/>
  <c r="W51" i="28"/>
  <c r="U51" i="28"/>
  <c r="T51" i="28"/>
  <c r="R51" i="28"/>
  <c r="Q51" i="28"/>
  <c r="O51" i="28"/>
  <c r="N51" i="28"/>
  <c r="L51" i="28"/>
  <c r="K51" i="28"/>
  <c r="AJ50" i="28"/>
  <c r="AC50" i="28"/>
  <c r="AA50" i="28"/>
  <c r="Z50" i="28"/>
  <c r="X50" i="28"/>
  <c r="W50" i="28"/>
  <c r="U50" i="28"/>
  <c r="T50" i="28"/>
  <c r="R50" i="28"/>
  <c r="Q50" i="28"/>
  <c r="O50" i="28"/>
  <c r="N50" i="28"/>
  <c r="L50" i="28"/>
  <c r="K50" i="28"/>
  <c r="AJ49" i="28"/>
  <c r="AC49" i="28"/>
  <c r="AA49" i="28"/>
  <c r="Z49" i="28"/>
  <c r="X49" i="28"/>
  <c r="W49" i="28"/>
  <c r="U49" i="28"/>
  <c r="T49" i="28"/>
  <c r="R49" i="28"/>
  <c r="Q49" i="28"/>
  <c r="O49" i="28"/>
  <c r="N49" i="28"/>
  <c r="L49" i="28"/>
  <c r="K49" i="28"/>
  <c r="AJ48" i="28"/>
  <c r="AC48" i="28"/>
  <c r="AA48" i="28"/>
  <c r="Z48" i="28"/>
  <c r="X48" i="28"/>
  <c r="W48" i="28"/>
  <c r="U48" i="28"/>
  <c r="T48" i="28"/>
  <c r="R48" i="28"/>
  <c r="Q48" i="28"/>
  <c r="O48" i="28"/>
  <c r="N48" i="28"/>
  <c r="L48" i="28"/>
  <c r="K48" i="28"/>
  <c r="AJ47" i="28"/>
  <c r="AC47" i="28"/>
  <c r="AA47" i="28"/>
  <c r="Z47" i="28"/>
  <c r="X47" i="28"/>
  <c r="W47" i="28"/>
  <c r="U47" i="28"/>
  <c r="T47" i="28"/>
  <c r="R47" i="28"/>
  <c r="Q47" i="28"/>
  <c r="O47" i="28"/>
  <c r="N47" i="28"/>
  <c r="L47" i="28"/>
  <c r="K47" i="28"/>
  <c r="AJ46" i="28"/>
  <c r="AC46" i="28"/>
  <c r="AA46" i="28"/>
  <c r="Z46" i="28"/>
  <c r="X46" i="28"/>
  <c r="W46" i="28"/>
  <c r="U46" i="28"/>
  <c r="T46" i="28"/>
  <c r="R46" i="28"/>
  <c r="Q46" i="28"/>
  <c r="O46" i="28"/>
  <c r="N46" i="28"/>
  <c r="L46" i="28"/>
  <c r="K46" i="28"/>
  <c r="AJ45" i="28"/>
  <c r="AC45" i="28"/>
  <c r="AA45" i="28"/>
  <c r="Z45" i="28"/>
  <c r="X45" i="28"/>
  <c r="W45" i="28"/>
  <c r="U45" i="28"/>
  <c r="T45" i="28"/>
  <c r="R45" i="28"/>
  <c r="Q45" i="28"/>
  <c r="O45" i="28"/>
  <c r="N45" i="28"/>
  <c r="L45" i="28"/>
  <c r="K45" i="28"/>
  <c r="AJ44" i="28"/>
  <c r="AC44" i="28"/>
  <c r="AA44" i="28"/>
  <c r="Z44" i="28"/>
  <c r="X44" i="28"/>
  <c r="W44" i="28"/>
  <c r="U44" i="28"/>
  <c r="T44" i="28"/>
  <c r="R44" i="28"/>
  <c r="Q44" i="28"/>
  <c r="O44" i="28"/>
  <c r="N44" i="28"/>
  <c r="L44" i="28"/>
  <c r="K44" i="28"/>
  <c r="AJ43" i="28"/>
  <c r="AC43" i="28"/>
  <c r="AA43" i="28"/>
  <c r="Z43" i="28"/>
  <c r="X43" i="28"/>
  <c r="W43" i="28"/>
  <c r="U43" i="28"/>
  <c r="T43" i="28"/>
  <c r="R43" i="28"/>
  <c r="Q43" i="28"/>
  <c r="O43" i="28"/>
  <c r="N43" i="28"/>
  <c r="L43" i="28"/>
  <c r="K43" i="28"/>
  <c r="AI207" i="22"/>
  <c r="AB207" i="22"/>
  <c r="Y207" i="22"/>
  <c r="V207" i="22"/>
  <c r="S207" i="22"/>
  <c r="P207" i="22"/>
  <c r="M207" i="22"/>
  <c r="J207" i="22"/>
  <c r="AD48" i="28" l="1"/>
  <c r="AD54" i="28"/>
  <c r="AD167" i="28"/>
  <c r="AE165" i="30"/>
  <c r="AD132" i="23"/>
  <c r="AD144" i="23"/>
  <c r="AD152" i="23"/>
  <c r="AD165" i="30"/>
  <c r="AD167" i="30"/>
  <c r="AD169" i="30"/>
  <c r="AE171" i="30"/>
  <c r="AE173" i="30"/>
  <c r="AD175" i="30"/>
  <c r="AD177" i="30"/>
  <c r="AE179" i="30"/>
  <c r="AE181" i="30"/>
  <c r="AD183" i="30"/>
  <c r="AE185" i="30"/>
  <c r="AE187" i="30"/>
  <c r="AE200" i="30"/>
  <c r="AD202" i="30"/>
  <c r="AD107" i="30"/>
  <c r="AD109" i="30"/>
  <c r="AE111" i="30"/>
  <c r="AD113" i="30"/>
  <c r="AD115" i="30"/>
  <c r="AD117" i="30"/>
  <c r="AE119" i="30"/>
  <c r="AD121" i="30"/>
  <c r="AD123" i="30"/>
  <c r="AD125" i="30"/>
  <c r="AE127" i="30"/>
  <c r="AE129" i="30"/>
  <c r="AD131" i="30"/>
  <c r="AD133" i="30"/>
  <c r="AE135" i="30"/>
  <c r="AD137" i="30"/>
  <c r="AD139" i="30"/>
  <c r="AD141" i="30"/>
  <c r="AE143" i="30"/>
  <c r="AE145" i="30"/>
  <c r="AD147" i="30"/>
  <c r="AD149" i="30"/>
  <c r="AE151" i="30"/>
  <c r="AD153" i="30"/>
  <c r="AD155" i="30"/>
  <c r="AD157" i="30"/>
  <c r="AE159" i="30"/>
  <c r="AE161" i="30"/>
  <c r="AD163" i="29"/>
  <c r="AD165" i="29"/>
  <c r="AE167" i="29"/>
  <c r="AD169" i="29"/>
  <c r="AD171" i="29"/>
  <c r="AD173" i="29"/>
  <c r="AE175" i="29"/>
  <c r="AD177" i="29"/>
  <c r="AD179" i="29"/>
  <c r="AD181" i="29"/>
  <c r="AE183" i="29"/>
  <c r="AD185" i="29"/>
  <c r="AD187" i="29"/>
  <c r="AE189" i="29"/>
  <c r="AE191" i="29"/>
  <c r="AD193" i="29"/>
  <c r="AD195" i="29"/>
  <c r="AD131" i="29"/>
  <c r="AD133" i="29"/>
  <c r="AD135" i="29"/>
  <c r="AE137" i="29"/>
  <c r="AD139" i="29"/>
  <c r="AD141" i="29"/>
  <c r="AD143" i="29"/>
  <c r="AE145" i="29"/>
  <c r="AD147" i="29"/>
  <c r="AD149" i="29"/>
  <c r="AD151" i="29"/>
  <c r="AE153" i="29"/>
  <c r="AD155" i="29"/>
  <c r="AD157" i="29"/>
  <c r="AD159" i="29"/>
  <c r="AE161" i="29"/>
  <c r="AD164" i="25"/>
  <c r="AD166" i="25"/>
  <c r="AD168" i="25"/>
  <c r="AE170" i="25"/>
  <c r="AD172" i="25"/>
  <c r="AD174" i="25"/>
  <c r="AD176" i="25"/>
  <c r="AE178" i="25"/>
  <c r="AD180" i="25"/>
  <c r="AD182" i="25"/>
  <c r="AD184" i="25"/>
  <c r="AE186" i="25"/>
  <c r="AD188" i="25"/>
  <c r="AD190" i="25"/>
  <c r="AD192" i="25"/>
  <c r="AD136" i="25"/>
  <c r="AD138" i="25"/>
  <c r="AD140" i="25"/>
  <c r="AD142" i="25"/>
  <c r="AD144" i="25"/>
  <c r="AD148" i="25"/>
  <c r="AD150" i="25"/>
  <c r="AD152" i="25"/>
  <c r="AD154" i="25"/>
  <c r="AD156" i="25"/>
  <c r="AD158" i="25"/>
  <c r="AD160" i="25"/>
  <c r="AE162" i="25"/>
  <c r="AD170" i="27"/>
  <c r="AD178" i="27"/>
  <c r="AD143" i="27"/>
  <c r="AE145" i="27"/>
  <c r="AE147" i="27"/>
  <c r="AE149" i="27"/>
  <c r="AD151" i="27"/>
  <c r="AE153" i="27"/>
  <c r="AE155" i="27"/>
  <c r="AE157" i="27"/>
  <c r="AD159" i="27"/>
  <c r="AD181" i="28"/>
  <c r="AD93" i="30"/>
  <c r="AD101" i="30"/>
  <c r="AD105" i="30"/>
  <c r="AD120" i="23"/>
  <c r="AD124" i="23"/>
  <c r="AE156" i="23"/>
  <c r="AD43" i="28"/>
  <c r="AD45" i="28"/>
  <c r="AE47" i="28"/>
  <c r="AE49" i="28"/>
  <c r="AD51" i="28"/>
  <c r="AD55" i="28"/>
  <c r="AE57" i="28"/>
  <c r="AD59" i="28"/>
  <c r="AE61" i="28"/>
  <c r="AD63" i="28"/>
  <c r="AE65" i="28"/>
  <c r="AD67" i="28"/>
  <c r="AD166" i="28"/>
  <c r="AD168" i="28"/>
  <c r="AE170" i="28"/>
  <c r="AE172" i="28"/>
  <c r="AD174" i="28"/>
  <c r="AD176" i="28"/>
  <c r="AD178" i="28"/>
  <c r="AE180" i="28"/>
  <c r="AD182" i="28"/>
  <c r="AD184" i="28"/>
  <c r="AD164" i="30"/>
  <c r="AD187" i="30"/>
  <c r="AE189" i="30"/>
  <c r="AD191" i="30"/>
  <c r="AD193" i="30"/>
  <c r="AE195" i="30"/>
  <c r="AE197" i="30"/>
  <c r="AD204" i="30"/>
  <c r="AD86" i="30"/>
  <c r="AD88" i="30"/>
  <c r="AE90" i="30"/>
  <c r="AE92" i="30"/>
  <c r="AD94" i="30"/>
  <c r="AD96" i="30"/>
  <c r="AE98" i="30"/>
  <c r="AD102" i="30"/>
  <c r="AD104" i="30"/>
  <c r="AD201" i="27"/>
  <c r="AD56" i="28"/>
  <c r="AD62" i="28"/>
  <c r="AD64" i="28"/>
  <c r="AD185" i="28"/>
  <c r="AD188" i="30"/>
  <c r="AE205" i="30"/>
  <c r="AE95" i="30"/>
  <c r="AD99" i="30"/>
  <c r="AD112" i="23"/>
  <c r="AD116" i="23"/>
  <c r="AD128" i="23"/>
  <c r="AD136" i="23"/>
  <c r="AE140" i="23"/>
  <c r="AE148" i="23"/>
  <c r="AD166" i="30"/>
  <c r="AE168" i="30"/>
  <c r="AD170" i="30"/>
  <c r="AD172" i="30"/>
  <c r="AD174" i="30"/>
  <c r="AE176" i="30"/>
  <c r="AD178" i="30"/>
  <c r="AD180" i="30"/>
  <c r="AE182" i="30"/>
  <c r="AE184" i="30"/>
  <c r="AD186" i="30"/>
  <c r="AD199" i="30"/>
  <c r="AE201" i="30"/>
  <c r="AE203" i="30"/>
  <c r="AE206" i="30"/>
  <c r="AE108" i="30"/>
  <c r="AD110" i="30"/>
  <c r="AD112" i="30"/>
  <c r="AD116" i="30"/>
  <c r="AD118" i="30"/>
  <c r="AD120" i="30"/>
  <c r="AE122" i="30"/>
  <c r="AE124" i="30"/>
  <c r="AD126" i="30"/>
  <c r="AD128" i="30"/>
  <c r="AE130" i="30"/>
  <c r="AD132" i="30"/>
  <c r="AD134" i="30"/>
  <c r="AD136" i="30"/>
  <c r="AE138" i="30"/>
  <c r="AD140" i="30"/>
  <c r="AD142" i="30"/>
  <c r="AD144" i="30"/>
  <c r="AE146" i="30"/>
  <c r="AD148" i="30"/>
  <c r="AD150" i="30"/>
  <c r="AD152" i="30"/>
  <c r="AE154" i="30"/>
  <c r="AD156" i="30"/>
  <c r="AD158" i="30"/>
  <c r="AD160" i="30"/>
  <c r="AE162" i="30"/>
  <c r="AD164" i="29"/>
  <c r="AD166" i="29"/>
  <c r="AD168" i="29"/>
  <c r="AE170" i="29"/>
  <c r="AD172" i="29"/>
  <c r="AD174" i="29"/>
  <c r="AD176" i="29"/>
  <c r="AE178" i="29"/>
  <c r="AD180" i="29"/>
  <c r="AD182" i="29"/>
  <c r="AD184" i="29"/>
  <c r="AE186" i="29"/>
  <c r="AD188" i="29"/>
  <c r="AD190" i="29"/>
  <c r="AD192" i="29"/>
  <c r="AE194" i="29"/>
  <c r="AE130" i="29"/>
  <c r="AD132" i="29"/>
  <c r="AD134" i="29"/>
  <c r="AD136" i="29"/>
  <c r="AE138" i="29"/>
  <c r="AD140" i="29"/>
  <c r="AD142" i="29"/>
  <c r="AD144" i="29"/>
  <c r="AE146" i="29"/>
  <c r="AD148" i="29"/>
  <c r="AE150" i="29"/>
  <c r="AD152" i="29"/>
  <c r="AE154" i="29"/>
  <c r="AD156" i="29"/>
  <c r="AD158" i="29"/>
  <c r="AD160" i="29"/>
  <c r="AD162" i="29"/>
  <c r="AD165" i="25"/>
  <c r="AD167" i="25"/>
  <c r="AD169" i="25"/>
  <c r="AD171" i="25"/>
  <c r="AD173" i="25"/>
  <c r="AD175" i="25"/>
  <c r="AD177" i="25"/>
  <c r="AD179" i="25"/>
  <c r="AE181" i="25"/>
  <c r="AD183" i="25"/>
  <c r="AD185" i="25"/>
  <c r="AD187" i="25"/>
  <c r="AE189" i="25"/>
  <c r="AD191" i="25"/>
  <c r="AE135" i="25"/>
  <c r="AD137" i="25"/>
  <c r="AD139" i="25"/>
  <c r="AD141" i="25"/>
  <c r="AE143" i="25"/>
  <c r="AD145" i="25"/>
  <c r="AD147" i="25"/>
  <c r="AD149" i="25"/>
  <c r="AE151" i="25"/>
  <c r="AD153" i="25"/>
  <c r="AD155" i="25"/>
  <c r="AD157" i="25"/>
  <c r="AE159" i="25"/>
  <c r="AD161" i="25"/>
  <c r="AE163" i="25"/>
  <c r="AD165" i="27"/>
  <c r="AE167" i="27"/>
  <c r="AE169" i="27"/>
  <c r="AE171" i="27"/>
  <c r="AE175" i="27"/>
  <c r="AE177" i="27"/>
  <c r="AE179" i="27"/>
  <c r="AD181" i="27"/>
  <c r="AD146" i="27"/>
  <c r="AD154" i="27"/>
  <c r="AD46" i="28"/>
  <c r="AD171" i="28"/>
  <c r="AD173" i="28"/>
  <c r="AD175" i="28"/>
  <c r="AD177" i="28"/>
  <c r="AD179" i="28"/>
  <c r="AD183" i="28"/>
  <c r="AE163" i="30"/>
  <c r="AE190" i="30"/>
  <c r="AD192" i="30"/>
  <c r="AD194" i="30"/>
  <c r="AD196" i="30"/>
  <c r="AD198" i="30"/>
  <c r="AE87" i="30"/>
  <c r="AE89" i="30"/>
  <c r="AD91" i="30"/>
  <c r="AE97" i="30"/>
  <c r="AE103" i="30"/>
  <c r="AD160" i="23"/>
  <c r="AE154" i="31"/>
  <c r="AE160" i="31"/>
  <c r="AD141" i="31"/>
  <c r="AD135" i="31"/>
  <c r="AD136" i="31"/>
  <c r="AE137" i="31"/>
  <c r="AD149" i="31"/>
  <c r="AE163" i="31"/>
  <c r="AE128" i="31"/>
  <c r="AE168" i="31"/>
  <c r="AD157" i="31"/>
  <c r="AE165" i="31"/>
  <c r="AD167" i="31"/>
  <c r="AD168" i="31"/>
  <c r="AD125" i="31"/>
  <c r="AD151" i="31"/>
  <c r="AE152" i="31"/>
  <c r="AE155" i="31"/>
  <c r="AE129" i="31"/>
  <c r="AE147" i="31"/>
  <c r="AD159" i="31"/>
  <c r="AD160" i="31"/>
  <c r="AE162" i="31"/>
  <c r="AD127" i="31"/>
  <c r="AE145" i="31"/>
  <c r="AE144" i="31"/>
  <c r="AD133" i="31"/>
  <c r="AD143" i="31"/>
  <c r="AE130" i="31"/>
  <c r="AE138" i="31"/>
  <c r="AE146" i="31"/>
  <c r="AE131" i="31"/>
  <c r="AE139" i="31"/>
  <c r="AE132" i="31"/>
  <c r="AE140" i="31"/>
  <c r="AE126" i="31"/>
  <c r="AE134" i="31"/>
  <c r="AE142" i="31"/>
  <c r="AD152" i="31"/>
  <c r="AE153" i="31"/>
  <c r="AE161" i="31"/>
  <c r="AE148" i="31"/>
  <c r="AE156" i="31"/>
  <c r="AE164" i="31"/>
  <c r="AE150" i="31"/>
  <c r="AE158" i="31"/>
  <c r="AE166" i="31"/>
  <c r="AD148" i="23"/>
  <c r="AD140" i="23"/>
  <c r="AE149" i="23"/>
  <c r="AE141" i="23"/>
  <c r="AE161" i="23"/>
  <c r="AE162" i="23"/>
  <c r="AD121" i="23"/>
  <c r="AE122" i="23"/>
  <c r="AE123" i="23"/>
  <c r="AD129" i="23"/>
  <c r="AE135" i="23"/>
  <c r="AE153" i="23"/>
  <c r="AD137" i="23"/>
  <c r="AE145" i="23"/>
  <c r="AE154" i="23"/>
  <c r="AE157" i="23"/>
  <c r="AD113" i="23"/>
  <c r="AE138" i="23"/>
  <c r="AD145" i="23"/>
  <c r="AE146" i="23"/>
  <c r="AD156" i="23"/>
  <c r="AD114" i="23"/>
  <c r="AE115" i="23"/>
  <c r="AD130" i="23"/>
  <c r="AE131" i="23"/>
  <c r="AD138" i="23"/>
  <c r="AE139" i="23"/>
  <c r="AE147" i="23"/>
  <c r="AE155" i="23"/>
  <c r="AE116" i="23"/>
  <c r="AE124" i="23"/>
  <c r="AE132" i="23"/>
  <c r="AE117" i="23"/>
  <c r="AE125" i="23"/>
  <c r="AE133" i="23"/>
  <c r="AE118" i="23"/>
  <c r="AE126" i="23"/>
  <c r="AE134" i="23"/>
  <c r="AE142" i="23"/>
  <c r="AE150" i="23"/>
  <c r="AE158" i="23"/>
  <c r="AE119" i="23"/>
  <c r="AE127" i="23"/>
  <c r="AE143" i="23"/>
  <c r="AE151" i="23"/>
  <c r="AE159" i="23"/>
  <c r="AE112" i="23"/>
  <c r="AE120" i="23"/>
  <c r="AE128" i="23"/>
  <c r="AE136" i="23"/>
  <c r="AE144" i="23"/>
  <c r="AE152" i="23"/>
  <c r="AE160" i="23"/>
  <c r="AD150" i="24"/>
  <c r="AE161" i="24"/>
  <c r="AD161" i="24"/>
  <c r="AD162" i="24"/>
  <c r="AD173" i="24"/>
  <c r="AD158" i="24"/>
  <c r="AE154" i="24"/>
  <c r="AE174" i="24"/>
  <c r="AD175" i="24"/>
  <c r="AE179" i="24"/>
  <c r="AD169" i="24"/>
  <c r="AE178" i="24"/>
  <c r="AE153" i="24"/>
  <c r="AE170" i="24"/>
  <c r="AD177" i="24"/>
  <c r="AD181" i="24"/>
  <c r="AE145" i="24"/>
  <c r="AD153" i="24"/>
  <c r="AE182" i="24"/>
  <c r="AD145" i="24"/>
  <c r="AE146" i="24"/>
  <c r="AD156" i="24"/>
  <c r="AD165" i="24"/>
  <c r="AD148" i="24"/>
  <c r="AE166" i="24"/>
  <c r="AE149" i="24"/>
  <c r="AE147" i="24"/>
  <c r="AE155" i="24"/>
  <c r="AE163" i="24"/>
  <c r="AD147" i="24"/>
  <c r="AD155" i="24"/>
  <c r="AD163" i="24"/>
  <c r="AE157" i="24"/>
  <c r="AE143" i="24"/>
  <c r="AE151" i="24"/>
  <c r="AE159" i="24"/>
  <c r="AE144" i="24"/>
  <c r="AE152" i="24"/>
  <c r="AE160" i="24"/>
  <c r="AD167" i="24"/>
  <c r="AE168" i="24"/>
  <c r="AE176" i="24"/>
  <c r="AD183" i="24"/>
  <c r="AE184" i="24"/>
  <c r="AD168" i="24"/>
  <c r="AD176" i="24"/>
  <c r="AD184" i="24"/>
  <c r="AE171" i="24"/>
  <c r="AE164" i="24"/>
  <c r="AE172" i="24"/>
  <c r="AE180" i="24"/>
  <c r="AD199" i="33"/>
  <c r="AE192" i="33"/>
  <c r="AD186" i="33"/>
  <c r="AE200" i="33"/>
  <c r="AE183" i="33"/>
  <c r="AE167" i="33"/>
  <c r="AD184" i="33"/>
  <c r="AE171" i="33"/>
  <c r="AD181" i="33"/>
  <c r="AE182" i="33"/>
  <c r="AD152" i="33"/>
  <c r="AD161" i="33"/>
  <c r="AD153" i="33"/>
  <c r="AE144" i="33"/>
  <c r="AE145" i="33"/>
  <c r="AD165" i="33"/>
  <c r="AE179" i="33"/>
  <c r="AE146" i="33"/>
  <c r="AD194" i="33"/>
  <c r="AD166" i="33"/>
  <c r="AD170" i="33"/>
  <c r="AE154" i="33"/>
  <c r="AD160" i="33"/>
  <c r="AE162" i="33"/>
  <c r="AD188" i="33"/>
  <c r="AD196" i="33"/>
  <c r="AE202" i="33"/>
  <c r="AD173" i="33"/>
  <c r="AE174" i="33"/>
  <c r="AE175" i="33"/>
  <c r="AD191" i="33"/>
  <c r="AE205" i="33"/>
  <c r="AD204" i="33"/>
  <c r="AD205" i="33"/>
  <c r="AD178" i="33"/>
  <c r="AE147" i="33"/>
  <c r="AE155" i="33"/>
  <c r="AE163" i="33"/>
  <c r="AE148" i="33"/>
  <c r="AE156" i="33"/>
  <c r="AE149" i="33"/>
  <c r="AE157" i="33"/>
  <c r="AE150" i="33"/>
  <c r="AE158" i="33"/>
  <c r="AE143" i="33"/>
  <c r="AE151" i="33"/>
  <c r="AE159" i="33"/>
  <c r="AE168" i="33"/>
  <c r="AE176" i="33"/>
  <c r="AE169" i="33"/>
  <c r="AE177" i="33"/>
  <c r="AE164" i="33"/>
  <c r="AE172" i="33"/>
  <c r="AE180" i="33"/>
  <c r="AD189" i="33"/>
  <c r="AE190" i="33"/>
  <c r="AD197" i="33"/>
  <c r="AE198" i="33"/>
  <c r="AE185" i="33"/>
  <c r="AE193" i="33"/>
  <c r="AE201" i="33"/>
  <c r="AE187" i="33"/>
  <c r="AE195" i="33"/>
  <c r="AE203" i="33"/>
  <c r="AD177" i="27"/>
  <c r="AE182" i="27"/>
  <c r="AE150" i="27"/>
  <c r="AD155" i="27"/>
  <c r="AD199" i="27"/>
  <c r="AE200" i="27"/>
  <c r="AE166" i="27"/>
  <c r="AD145" i="27"/>
  <c r="AE174" i="27"/>
  <c r="AE181" i="27"/>
  <c r="AD169" i="27"/>
  <c r="AD147" i="27"/>
  <c r="AD171" i="27"/>
  <c r="AE173" i="27"/>
  <c r="AD175" i="27"/>
  <c r="AD149" i="27"/>
  <c r="AD150" i="27"/>
  <c r="AE151" i="27"/>
  <c r="AD173" i="27"/>
  <c r="AD153" i="27"/>
  <c r="AE142" i="27"/>
  <c r="AD179" i="27"/>
  <c r="AD142" i="27"/>
  <c r="AE143" i="27"/>
  <c r="AE165" i="27"/>
  <c r="AE158" i="27"/>
  <c r="AE159" i="27"/>
  <c r="AD167" i="27"/>
  <c r="AD157" i="27"/>
  <c r="AD158" i="27"/>
  <c r="AE201" i="27"/>
  <c r="AE144" i="27"/>
  <c r="AE152" i="27"/>
  <c r="AE160" i="27"/>
  <c r="AD144" i="27"/>
  <c r="AD152" i="27"/>
  <c r="AD160" i="27"/>
  <c r="AE146" i="27"/>
  <c r="AE154" i="27"/>
  <c r="AE148" i="27"/>
  <c r="AE156" i="27"/>
  <c r="AD166" i="27"/>
  <c r="AD174" i="27"/>
  <c r="AD182" i="27"/>
  <c r="AE168" i="27"/>
  <c r="AE176" i="27"/>
  <c r="AE170" i="27"/>
  <c r="AE178" i="27"/>
  <c r="AE164" i="27"/>
  <c r="AE172" i="27"/>
  <c r="AE180" i="27"/>
  <c r="AE184" i="25"/>
  <c r="AE187" i="25"/>
  <c r="AD162" i="25"/>
  <c r="AD163" i="25"/>
  <c r="AE173" i="25"/>
  <c r="AD135" i="25"/>
  <c r="AE171" i="25"/>
  <c r="AD181" i="25"/>
  <c r="AE154" i="25"/>
  <c r="AE176" i="25"/>
  <c r="AE155" i="25"/>
  <c r="AE175" i="25"/>
  <c r="AD189" i="25"/>
  <c r="AD143" i="25"/>
  <c r="AD170" i="25"/>
  <c r="AD186" i="25"/>
  <c r="AE192" i="25"/>
  <c r="AE165" i="25"/>
  <c r="AE179" i="25"/>
  <c r="AE191" i="25"/>
  <c r="AE138" i="25"/>
  <c r="AD151" i="25"/>
  <c r="AE168" i="25"/>
  <c r="AE139" i="25"/>
  <c r="AE167" i="25"/>
  <c r="AE183" i="25"/>
  <c r="AE146" i="25"/>
  <c r="AD159" i="25"/>
  <c r="AD178" i="25"/>
  <c r="AD146" i="25"/>
  <c r="AE147" i="25"/>
  <c r="AE140" i="25"/>
  <c r="AE148" i="25"/>
  <c r="AE156" i="25"/>
  <c r="AE141" i="25"/>
  <c r="AE149" i="25"/>
  <c r="AE157" i="25"/>
  <c r="AE142" i="25"/>
  <c r="AE150" i="25"/>
  <c r="AE158" i="25"/>
  <c r="AE136" i="25"/>
  <c r="AE144" i="25"/>
  <c r="AE152" i="25"/>
  <c r="AE160" i="25"/>
  <c r="AE137" i="25"/>
  <c r="AE145" i="25"/>
  <c r="AE153" i="25"/>
  <c r="AE161" i="25"/>
  <c r="AE169" i="25"/>
  <c r="AE177" i="25"/>
  <c r="AE185" i="25"/>
  <c r="AE164" i="25"/>
  <c r="AE172" i="25"/>
  <c r="AE180" i="25"/>
  <c r="AE188" i="25"/>
  <c r="AE166" i="25"/>
  <c r="AE174" i="25"/>
  <c r="AE182" i="25"/>
  <c r="AE190" i="25"/>
  <c r="AE179" i="29"/>
  <c r="AD189" i="29"/>
  <c r="AD186" i="29"/>
  <c r="AD191" i="29"/>
  <c r="AE184" i="29"/>
  <c r="AD150" i="29"/>
  <c r="AE187" i="29"/>
  <c r="AE188" i="29"/>
  <c r="AD178" i="29"/>
  <c r="AD130" i="29"/>
  <c r="AE135" i="29"/>
  <c r="AD175" i="29"/>
  <c r="AD153" i="29"/>
  <c r="AD170" i="29"/>
  <c r="AE171" i="29"/>
  <c r="AE180" i="29"/>
  <c r="AD194" i="29"/>
  <c r="AE195" i="29"/>
  <c r="AE163" i="29"/>
  <c r="AE172" i="29"/>
  <c r="AD137" i="29"/>
  <c r="AE143" i="29"/>
  <c r="AD161" i="29"/>
  <c r="AE162" i="29"/>
  <c r="AE164" i="29"/>
  <c r="AD183" i="29"/>
  <c r="AD167" i="29"/>
  <c r="AE176" i="29"/>
  <c r="AD145" i="29"/>
  <c r="AE168" i="29"/>
  <c r="AE192" i="29"/>
  <c r="AE131" i="29"/>
  <c r="AD138" i="29"/>
  <c r="AE139" i="29"/>
  <c r="AD146" i="29"/>
  <c r="AE147" i="29"/>
  <c r="AD154" i="29"/>
  <c r="AE155" i="29"/>
  <c r="AE132" i="29"/>
  <c r="AE140" i="29"/>
  <c r="AE148" i="29"/>
  <c r="AE156" i="29"/>
  <c r="AE133" i="29"/>
  <c r="AE141" i="29"/>
  <c r="AE149" i="29"/>
  <c r="AE157" i="29"/>
  <c r="AE134" i="29"/>
  <c r="AE142" i="29"/>
  <c r="AE158" i="29"/>
  <c r="AE151" i="29"/>
  <c r="AE159" i="29"/>
  <c r="AE136" i="29"/>
  <c r="AE144" i="29"/>
  <c r="AE152" i="29"/>
  <c r="AE160" i="29"/>
  <c r="AE165" i="29"/>
  <c r="AE173" i="29"/>
  <c r="AE181" i="29"/>
  <c r="AE166" i="29"/>
  <c r="AE174" i="29"/>
  <c r="AE182" i="29"/>
  <c r="AE190" i="29"/>
  <c r="AE169" i="29"/>
  <c r="AE177" i="29"/>
  <c r="AE185" i="29"/>
  <c r="AE193" i="29"/>
  <c r="AD201" i="30"/>
  <c r="AD185" i="30"/>
  <c r="AD190" i="30"/>
  <c r="AD182" i="30"/>
  <c r="AD189" i="30"/>
  <c r="AE93" i="30"/>
  <c r="AD200" i="30"/>
  <c r="AE156" i="30"/>
  <c r="AE196" i="30"/>
  <c r="AE157" i="30"/>
  <c r="AE166" i="30"/>
  <c r="AD129" i="30"/>
  <c r="AD87" i="30"/>
  <c r="AD92" i="30"/>
  <c r="AD97" i="30"/>
  <c r="AD151" i="30"/>
  <c r="AD161" i="30"/>
  <c r="AD176" i="30"/>
  <c r="AD181" i="30"/>
  <c r="AE113" i="30"/>
  <c r="AE172" i="30"/>
  <c r="AD103" i="30"/>
  <c r="AD108" i="30"/>
  <c r="AE109" i="30"/>
  <c r="AD119" i="30"/>
  <c r="AD124" i="30"/>
  <c r="AE125" i="30"/>
  <c r="AD163" i="30"/>
  <c r="AE169" i="30"/>
  <c r="AE140" i="30"/>
  <c r="AD145" i="30"/>
  <c r="AD179" i="30"/>
  <c r="AE116" i="30"/>
  <c r="AD135" i="30"/>
  <c r="AE141" i="30"/>
  <c r="AD168" i="30"/>
  <c r="AE180" i="30"/>
  <c r="AD197" i="30"/>
  <c r="AD89" i="30"/>
  <c r="AE117" i="30"/>
  <c r="AD143" i="30"/>
  <c r="AE105" i="30"/>
  <c r="AE132" i="30"/>
  <c r="AD171" i="30"/>
  <c r="AD184" i="30"/>
  <c r="AD195" i="30"/>
  <c r="AE204" i="30"/>
  <c r="AD95" i="30"/>
  <c r="AE133" i="30"/>
  <c r="AE149" i="30"/>
  <c r="AE174" i="30"/>
  <c r="AE193" i="30"/>
  <c r="AE121" i="30"/>
  <c r="AE148" i="30"/>
  <c r="AD173" i="30"/>
  <c r="AE177" i="30"/>
  <c r="AE188" i="30"/>
  <c r="AD111" i="30"/>
  <c r="AE192" i="30"/>
  <c r="AE100" i="30"/>
  <c r="AE137" i="30"/>
  <c r="AE153" i="30"/>
  <c r="AE164" i="30"/>
  <c r="AD100" i="30"/>
  <c r="AE101" i="30"/>
  <c r="AE114" i="30"/>
  <c r="AD127" i="30"/>
  <c r="AD159" i="30"/>
  <c r="AD90" i="30"/>
  <c r="AE91" i="30"/>
  <c r="AD98" i="30"/>
  <c r="AE99" i="30"/>
  <c r="AD106" i="30"/>
  <c r="AE107" i="30"/>
  <c r="AD114" i="30"/>
  <c r="AE115" i="30"/>
  <c r="AD122" i="30"/>
  <c r="AE123" i="30"/>
  <c r="AD130" i="30"/>
  <c r="AE131" i="30"/>
  <c r="AD138" i="30"/>
  <c r="AE139" i="30"/>
  <c r="AD146" i="30"/>
  <c r="AE147" i="30"/>
  <c r="AD154" i="30"/>
  <c r="AE155" i="30"/>
  <c r="AD162" i="30"/>
  <c r="AE86" i="30"/>
  <c r="AE94" i="30"/>
  <c r="AE102" i="30"/>
  <c r="AE110" i="30"/>
  <c r="AE118" i="30"/>
  <c r="AE126" i="30"/>
  <c r="AE134" i="30"/>
  <c r="AE142" i="30"/>
  <c r="AE150" i="30"/>
  <c r="AE158" i="30"/>
  <c r="AE88" i="30"/>
  <c r="AE96" i="30"/>
  <c r="AE104" i="30"/>
  <c r="AE112" i="30"/>
  <c r="AE120" i="30"/>
  <c r="AE128" i="30"/>
  <c r="AE136" i="30"/>
  <c r="AE144" i="30"/>
  <c r="AE152" i="30"/>
  <c r="AE160" i="30"/>
  <c r="AE167" i="30"/>
  <c r="AE175" i="30"/>
  <c r="AE183" i="30"/>
  <c r="AE191" i="30"/>
  <c r="AE199" i="30"/>
  <c r="AE170" i="30"/>
  <c r="AE178" i="30"/>
  <c r="AE186" i="30"/>
  <c r="AE194" i="30"/>
  <c r="AE202" i="30"/>
  <c r="AE184" i="28"/>
  <c r="AE58" i="28"/>
  <c r="AD57" i="28"/>
  <c r="AD58" i="28"/>
  <c r="AE59" i="28"/>
  <c r="AD53" i="28"/>
  <c r="AD61" i="28"/>
  <c r="AD49" i="28"/>
  <c r="AE169" i="28"/>
  <c r="AD50" i="28"/>
  <c r="AD170" i="28"/>
  <c r="AE171" i="28"/>
  <c r="AE51" i="28"/>
  <c r="AE53" i="28"/>
  <c r="AD47" i="28"/>
  <c r="AE55" i="28"/>
  <c r="AE168" i="28"/>
  <c r="AD172" i="28"/>
  <c r="AE173" i="28"/>
  <c r="AE185" i="28"/>
  <c r="AE48" i="28"/>
  <c r="AE50" i="28"/>
  <c r="AE66" i="28"/>
  <c r="AE177" i="28"/>
  <c r="AE178" i="28"/>
  <c r="AE43" i="28"/>
  <c r="AE45" i="28"/>
  <c r="AE63" i="28"/>
  <c r="AD65" i="28"/>
  <c r="AD66" i="28"/>
  <c r="AE67" i="28"/>
  <c r="AE176" i="28"/>
  <c r="AD180" i="28"/>
  <c r="AE56" i="28"/>
  <c r="AE181" i="28"/>
  <c r="AD169" i="28"/>
  <c r="AE179" i="28"/>
  <c r="AE166" i="28"/>
  <c r="AE174" i="28"/>
  <c r="AE182" i="28"/>
  <c r="AE167" i="28"/>
  <c r="AE175" i="28"/>
  <c r="AE183" i="28"/>
  <c r="AE44" i="28"/>
  <c r="AE52" i="28"/>
  <c r="AE60" i="28"/>
  <c r="AE68" i="28"/>
  <c r="AD44" i="28"/>
  <c r="AD52" i="28"/>
  <c r="AD60" i="28"/>
  <c r="AD68" i="28"/>
  <c r="AE46" i="28"/>
  <c r="AE54" i="28"/>
  <c r="AE62" i="28"/>
  <c r="AE64" i="28"/>
  <c r="AJ162" i="22" l="1"/>
  <c r="AC162" i="22"/>
  <c r="AA162" i="22"/>
  <c r="Z162" i="22"/>
  <c r="X162" i="22"/>
  <c r="W162" i="22"/>
  <c r="U162" i="22"/>
  <c r="T162" i="22"/>
  <c r="R162" i="22"/>
  <c r="Q162" i="22"/>
  <c r="O162" i="22"/>
  <c r="N162" i="22"/>
  <c r="L162" i="22"/>
  <c r="K162" i="22"/>
  <c r="AJ161" i="22"/>
  <c r="AC161" i="22"/>
  <c r="AA161" i="22"/>
  <c r="Z161" i="22"/>
  <c r="X161" i="22"/>
  <c r="W161" i="22"/>
  <c r="U161" i="22"/>
  <c r="T161" i="22"/>
  <c r="R161" i="22"/>
  <c r="Q161" i="22"/>
  <c r="O161" i="22"/>
  <c r="N161" i="22"/>
  <c r="L161" i="22"/>
  <c r="K161" i="22"/>
  <c r="AJ160" i="22"/>
  <c r="AC160" i="22"/>
  <c r="AA160" i="22"/>
  <c r="Z160" i="22"/>
  <c r="X160" i="22"/>
  <c r="W160" i="22"/>
  <c r="U160" i="22"/>
  <c r="T160" i="22"/>
  <c r="R160" i="22"/>
  <c r="Q160" i="22"/>
  <c r="O160" i="22"/>
  <c r="N160" i="22"/>
  <c r="L160" i="22"/>
  <c r="K160" i="22"/>
  <c r="AJ159" i="22"/>
  <c r="AC159" i="22"/>
  <c r="AA159" i="22"/>
  <c r="Z159" i="22"/>
  <c r="X159" i="22"/>
  <c r="W159" i="22"/>
  <c r="U159" i="22"/>
  <c r="T159" i="22"/>
  <c r="R159" i="22"/>
  <c r="Q159" i="22"/>
  <c r="O159" i="22"/>
  <c r="N159" i="22"/>
  <c r="L159" i="22"/>
  <c r="K159" i="22"/>
  <c r="AJ158" i="22"/>
  <c r="AC158" i="22"/>
  <c r="AA158" i="22"/>
  <c r="Z158" i="22"/>
  <c r="X158" i="22"/>
  <c r="W158" i="22"/>
  <c r="U158" i="22"/>
  <c r="T158" i="22"/>
  <c r="R158" i="22"/>
  <c r="Q158" i="22"/>
  <c r="O158" i="22"/>
  <c r="N158" i="22"/>
  <c r="L158" i="22"/>
  <c r="K158" i="22"/>
  <c r="AJ157" i="22"/>
  <c r="AC157" i="22"/>
  <c r="AA157" i="22"/>
  <c r="Z157" i="22"/>
  <c r="X157" i="22"/>
  <c r="W157" i="22"/>
  <c r="U157" i="22"/>
  <c r="T157" i="22"/>
  <c r="R157" i="22"/>
  <c r="Q157" i="22"/>
  <c r="O157" i="22"/>
  <c r="N157" i="22"/>
  <c r="L157" i="22"/>
  <c r="K157" i="22"/>
  <c r="AJ156" i="22"/>
  <c r="AC156" i="22"/>
  <c r="AA156" i="22"/>
  <c r="Z156" i="22"/>
  <c r="X156" i="22"/>
  <c r="W156" i="22"/>
  <c r="U156" i="22"/>
  <c r="T156" i="22"/>
  <c r="R156" i="22"/>
  <c r="Q156" i="22"/>
  <c r="O156" i="22"/>
  <c r="N156" i="22"/>
  <c r="L156" i="22"/>
  <c r="K156" i="22"/>
  <c r="AJ155" i="22"/>
  <c r="AC155" i="22"/>
  <c r="AA155" i="22"/>
  <c r="Z155" i="22"/>
  <c r="X155" i="22"/>
  <c r="W155" i="22"/>
  <c r="U155" i="22"/>
  <c r="T155" i="22"/>
  <c r="R155" i="22"/>
  <c r="Q155" i="22"/>
  <c r="O155" i="22"/>
  <c r="N155" i="22"/>
  <c r="L155" i="22"/>
  <c r="K155" i="22"/>
  <c r="AJ154" i="22"/>
  <c r="AC154" i="22"/>
  <c r="AA154" i="22"/>
  <c r="Z154" i="22"/>
  <c r="X154" i="22"/>
  <c r="W154" i="22"/>
  <c r="U154" i="22"/>
  <c r="T154" i="22"/>
  <c r="R154" i="22"/>
  <c r="Q154" i="22"/>
  <c r="O154" i="22"/>
  <c r="N154" i="22"/>
  <c r="L154" i="22"/>
  <c r="K154" i="22"/>
  <c r="AJ153" i="22"/>
  <c r="AC153" i="22"/>
  <c r="AA153" i="22"/>
  <c r="Z153" i="22"/>
  <c r="X153" i="22"/>
  <c r="W153" i="22"/>
  <c r="U153" i="22"/>
  <c r="T153" i="22"/>
  <c r="R153" i="22"/>
  <c r="Q153" i="22"/>
  <c r="O153" i="22"/>
  <c r="N153" i="22"/>
  <c r="L153" i="22"/>
  <c r="K153" i="22"/>
  <c r="AJ152" i="22"/>
  <c r="AC152" i="22"/>
  <c r="AA152" i="22"/>
  <c r="Z152" i="22"/>
  <c r="X152" i="22"/>
  <c r="W152" i="22"/>
  <c r="U152" i="22"/>
  <c r="T152" i="22"/>
  <c r="R152" i="22"/>
  <c r="Q152" i="22"/>
  <c r="O152" i="22"/>
  <c r="N152" i="22"/>
  <c r="L152" i="22"/>
  <c r="K152" i="22"/>
  <c r="AJ151" i="22"/>
  <c r="AC151" i="22"/>
  <c r="AA151" i="22"/>
  <c r="Z151" i="22"/>
  <c r="X151" i="22"/>
  <c r="W151" i="22"/>
  <c r="U151" i="22"/>
  <c r="T151" i="22"/>
  <c r="R151" i="22"/>
  <c r="Q151" i="22"/>
  <c r="O151" i="22"/>
  <c r="N151" i="22"/>
  <c r="L151" i="22"/>
  <c r="K151" i="22"/>
  <c r="AJ150" i="22"/>
  <c r="AC150" i="22"/>
  <c r="AA150" i="22"/>
  <c r="Z150" i="22"/>
  <c r="X150" i="22"/>
  <c r="W150" i="22"/>
  <c r="U150" i="22"/>
  <c r="T150" i="22"/>
  <c r="R150" i="22"/>
  <c r="Q150" i="22"/>
  <c r="O150" i="22"/>
  <c r="N150" i="22"/>
  <c r="L150" i="22"/>
  <c r="K150" i="22"/>
  <c r="AJ149" i="22"/>
  <c r="AC149" i="22"/>
  <c r="AA149" i="22"/>
  <c r="Z149" i="22"/>
  <c r="X149" i="22"/>
  <c r="W149" i="22"/>
  <c r="U149" i="22"/>
  <c r="T149" i="22"/>
  <c r="R149" i="22"/>
  <c r="Q149" i="22"/>
  <c r="O149" i="22"/>
  <c r="N149" i="22"/>
  <c r="L149" i="22"/>
  <c r="K149" i="22"/>
  <c r="AJ148" i="22"/>
  <c r="AC148" i="22"/>
  <c r="AA148" i="22"/>
  <c r="Z148" i="22"/>
  <c r="X148" i="22"/>
  <c r="W148" i="22"/>
  <c r="U148" i="22"/>
  <c r="T148" i="22"/>
  <c r="R148" i="22"/>
  <c r="Q148" i="22"/>
  <c r="O148" i="22"/>
  <c r="N148" i="22"/>
  <c r="L148" i="22"/>
  <c r="K148" i="22"/>
  <c r="AJ147" i="22"/>
  <c r="AC147" i="22"/>
  <c r="AA147" i="22"/>
  <c r="Z147" i="22"/>
  <c r="X147" i="22"/>
  <c r="W147" i="22"/>
  <c r="U147" i="22"/>
  <c r="T147" i="22"/>
  <c r="R147" i="22"/>
  <c r="Q147" i="22"/>
  <c r="O147" i="22"/>
  <c r="N147" i="22"/>
  <c r="L147" i="22"/>
  <c r="K147" i="22"/>
  <c r="AJ146" i="22"/>
  <c r="AC146" i="22"/>
  <c r="AA146" i="22"/>
  <c r="Z146" i="22"/>
  <c r="X146" i="22"/>
  <c r="W146" i="22"/>
  <c r="U146" i="22"/>
  <c r="T146" i="22"/>
  <c r="R146" i="22"/>
  <c r="Q146" i="22"/>
  <c r="O146" i="22"/>
  <c r="N146" i="22"/>
  <c r="L146" i="22"/>
  <c r="K146" i="22"/>
  <c r="AJ145" i="22"/>
  <c r="AC145" i="22"/>
  <c r="AA145" i="22"/>
  <c r="Z145" i="22"/>
  <c r="X145" i="22"/>
  <c r="W145" i="22"/>
  <c r="U145" i="22"/>
  <c r="T145" i="22"/>
  <c r="R145" i="22"/>
  <c r="Q145" i="22"/>
  <c r="O145" i="22"/>
  <c r="N145" i="22"/>
  <c r="L145" i="22"/>
  <c r="K145" i="22"/>
  <c r="AJ144" i="22"/>
  <c r="AC144" i="22"/>
  <c r="AA144" i="22"/>
  <c r="Z144" i="22"/>
  <c r="X144" i="22"/>
  <c r="W144" i="22"/>
  <c r="U144" i="22"/>
  <c r="T144" i="22"/>
  <c r="R144" i="22"/>
  <c r="Q144" i="22"/>
  <c r="O144" i="22"/>
  <c r="N144" i="22"/>
  <c r="L144" i="22"/>
  <c r="K144" i="22"/>
  <c r="AJ143" i="22"/>
  <c r="AC143" i="22"/>
  <c r="AA143" i="22"/>
  <c r="Z143" i="22"/>
  <c r="X143" i="22"/>
  <c r="W143" i="22"/>
  <c r="U143" i="22"/>
  <c r="T143" i="22"/>
  <c r="R143" i="22"/>
  <c r="Q143" i="22"/>
  <c r="O143" i="22"/>
  <c r="N143" i="22"/>
  <c r="L143" i="22"/>
  <c r="K143" i="22"/>
  <c r="AJ142" i="22"/>
  <c r="AC142" i="22"/>
  <c r="AA142" i="22"/>
  <c r="Z142" i="22"/>
  <c r="X142" i="22"/>
  <c r="W142" i="22"/>
  <c r="U142" i="22"/>
  <c r="T142" i="22"/>
  <c r="R142" i="22"/>
  <c r="Q142" i="22"/>
  <c r="O142" i="22"/>
  <c r="N142" i="22"/>
  <c r="L142" i="22"/>
  <c r="K142" i="22"/>
  <c r="AJ183" i="22"/>
  <c r="AC183" i="22"/>
  <c r="AA183" i="22"/>
  <c r="Z183" i="22"/>
  <c r="X183" i="22"/>
  <c r="W183" i="22"/>
  <c r="U183" i="22"/>
  <c r="T183" i="22"/>
  <c r="R183" i="22"/>
  <c r="Q183" i="22"/>
  <c r="O183" i="22"/>
  <c r="N183" i="22"/>
  <c r="L183" i="22"/>
  <c r="K183" i="22"/>
  <c r="AJ182" i="22"/>
  <c r="AC182" i="22"/>
  <c r="AA182" i="22"/>
  <c r="Z182" i="22"/>
  <c r="X182" i="22"/>
  <c r="W182" i="22"/>
  <c r="U182" i="22"/>
  <c r="T182" i="22"/>
  <c r="R182" i="22"/>
  <c r="Q182" i="22"/>
  <c r="O182" i="22"/>
  <c r="N182" i="22"/>
  <c r="L182" i="22"/>
  <c r="K182" i="22"/>
  <c r="AJ181" i="22"/>
  <c r="AC181" i="22"/>
  <c r="AA181" i="22"/>
  <c r="Z181" i="22"/>
  <c r="X181" i="22"/>
  <c r="W181" i="22"/>
  <c r="U181" i="22"/>
  <c r="T181" i="22"/>
  <c r="R181" i="22"/>
  <c r="Q181" i="22"/>
  <c r="O181" i="22"/>
  <c r="N181" i="22"/>
  <c r="L181" i="22"/>
  <c r="K181" i="22"/>
  <c r="AJ180" i="22"/>
  <c r="AC180" i="22"/>
  <c r="AA180" i="22"/>
  <c r="Z180" i="22"/>
  <c r="X180" i="22"/>
  <c r="W180" i="22"/>
  <c r="U180" i="22"/>
  <c r="T180" i="22"/>
  <c r="R180" i="22"/>
  <c r="Q180" i="22"/>
  <c r="O180" i="22"/>
  <c r="N180" i="22"/>
  <c r="L180" i="22"/>
  <c r="K180" i="22"/>
  <c r="AJ179" i="22"/>
  <c r="AC179" i="22"/>
  <c r="AA179" i="22"/>
  <c r="Z179" i="22"/>
  <c r="X179" i="22"/>
  <c r="W179" i="22"/>
  <c r="U179" i="22"/>
  <c r="T179" i="22"/>
  <c r="R179" i="22"/>
  <c r="Q179" i="22"/>
  <c r="O179" i="22"/>
  <c r="N179" i="22"/>
  <c r="L179" i="22"/>
  <c r="K179" i="22"/>
  <c r="AJ178" i="22"/>
  <c r="AC178" i="22"/>
  <c r="AA178" i="22"/>
  <c r="Z178" i="22"/>
  <c r="X178" i="22"/>
  <c r="W178" i="22"/>
  <c r="U178" i="22"/>
  <c r="T178" i="22"/>
  <c r="R178" i="22"/>
  <c r="Q178" i="22"/>
  <c r="O178" i="22"/>
  <c r="N178" i="22"/>
  <c r="L178" i="22"/>
  <c r="K178" i="22"/>
  <c r="AJ177" i="22"/>
  <c r="AC177" i="22"/>
  <c r="AA177" i="22"/>
  <c r="Z177" i="22"/>
  <c r="X177" i="22"/>
  <c r="W177" i="22"/>
  <c r="U177" i="22"/>
  <c r="T177" i="22"/>
  <c r="R177" i="22"/>
  <c r="Q177" i="22"/>
  <c r="O177" i="22"/>
  <c r="N177" i="22"/>
  <c r="L177" i="22"/>
  <c r="K177" i="22"/>
  <c r="AJ176" i="22"/>
  <c r="AC176" i="22"/>
  <c r="AA176" i="22"/>
  <c r="Z176" i="22"/>
  <c r="X176" i="22"/>
  <c r="W176" i="22"/>
  <c r="U176" i="22"/>
  <c r="T176" i="22"/>
  <c r="R176" i="22"/>
  <c r="Q176" i="22"/>
  <c r="O176" i="22"/>
  <c r="N176" i="22"/>
  <c r="L176" i="22"/>
  <c r="K176" i="22"/>
  <c r="AJ175" i="22"/>
  <c r="AC175" i="22"/>
  <c r="AA175" i="22"/>
  <c r="Z175" i="22"/>
  <c r="X175" i="22"/>
  <c r="W175" i="22"/>
  <c r="U175" i="22"/>
  <c r="T175" i="22"/>
  <c r="R175" i="22"/>
  <c r="Q175" i="22"/>
  <c r="O175" i="22"/>
  <c r="N175" i="22"/>
  <c r="L175" i="22"/>
  <c r="K175" i="22"/>
  <c r="AJ174" i="22"/>
  <c r="AC174" i="22"/>
  <c r="AA174" i="22"/>
  <c r="Z174" i="22"/>
  <c r="X174" i="22"/>
  <c r="W174" i="22"/>
  <c r="U174" i="22"/>
  <c r="T174" i="22"/>
  <c r="R174" i="22"/>
  <c r="Q174" i="22"/>
  <c r="O174" i="22"/>
  <c r="N174" i="22"/>
  <c r="L174" i="22"/>
  <c r="K174" i="22"/>
  <c r="AJ173" i="22"/>
  <c r="AC173" i="22"/>
  <c r="AA173" i="22"/>
  <c r="Z173" i="22"/>
  <c r="X173" i="22"/>
  <c r="W173" i="22"/>
  <c r="U173" i="22"/>
  <c r="T173" i="22"/>
  <c r="R173" i="22"/>
  <c r="Q173" i="22"/>
  <c r="O173" i="22"/>
  <c r="N173" i="22"/>
  <c r="L173" i="22"/>
  <c r="K173" i="22"/>
  <c r="AJ172" i="22"/>
  <c r="AC172" i="22"/>
  <c r="AA172" i="22"/>
  <c r="Z172" i="22"/>
  <c r="X172" i="22"/>
  <c r="W172" i="22"/>
  <c r="U172" i="22"/>
  <c r="T172" i="22"/>
  <c r="R172" i="22"/>
  <c r="Q172" i="22"/>
  <c r="O172" i="22"/>
  <c r="N172" i="22"/>
  <c r="L172" i="22"/>
  <c r="K172" i="22"/>
  <c r="AJ171" i="22"/>
  <c r="AC171" i="22"/>
  <c r="AA171" i="22"/>
  <c r="Z171" i="22"/>
  <c r="X171" i="22"/>
  <c r="W171" i="22"/>
  <c r="U171" i="22"/>
  <c r="T171" i="22"/>
  <c r="R171" i="22"/>
  <c r="Q171" i="22"/>
  <c r="O171" i="22"/>
  <c r="N171" i="22"/>
  <c r="L171" i="22"/>
  <c r="K171" i="22"/>
  <c r="AJ170" i="22"/>
  <c r="AC170" i="22"/>
  <c r="AA170" i="22"/>
  <c r="Z170" i="22"/>
  <c r="X170" i="22"/>
  <c r="W170" i="22"/>
  <c r="U170" i="22"/>
  <c r="T170" i="22"/>
  <c r="R170" i="22"/>
  <c r="Q170" i="22"/>
  <c r="O170" i="22"/>
  <c r="N170" i="22"/>
  <c r="L170" i="22"/>
  <c r="K170" i="22"/>
  <c r="AJ169" i="22"/>
  <c r="AC169" i="22"/>
  <c r="AA169" i="22"/>
  <c r="Z169" i="22"/>
  <c r="X169" i="22"/>
  <c r="W169" i="22"/>
  <c r="U169" i="22"/>
  <c r="T169" i="22"/>
  <c r="R169" i="22"/>
  <c r="Q169" i="22"/>
  <c r="O169" i="22"/>
  <c r="N169" i="22"/>
  <c r="L169" i="22"/>
  <c r="K169" i="22"/>
  <c r="AJ168" i="22"/>
  <c r="AC168" i="22"/>
  <c r="AA168" i="22"/>
  <c r="Z168" i="22"/>
  <c r="X168" i="22"/>
  <c r="W168" i="22"/>
  <c r="U168" i="22"/>
  <c r="T168" i="22"/>
  <c r="R168" i="22"/>
  <c r="Q168" i="22"/>
  <c r="O168" i="22"/>
  <c r="N168" i="22"/>
  <c r="L168" i="22"/>
  <c r="K168" i="22"/>
  <c r="AJ167" i="22"/>
  <c r="AC167" i="22"/>
  <c r="AA167" i="22"/>
  <c r="Z167" i="22"/>
  <c r="X167" i="22"/>
  <c r="W167" i="22"/>
  <c r="U167" i="22"/>
  <c r="T167" i="22"/>
  <c r="R167" i="22"/>
  <c r="Q167" i="22"/>
  <c r="O167" i="22"/>
  <c r="N167" i="22"/>
  <c r="L167" i="22"/>
  <c r="K167" i="22"/>
  <c r="AJ166" i="22"/>
  <c r="AC166" i="22"/>
  <c r="AA166" i="22"/>
  <c r="Z166" i="22"/>
  <c r="X166" i="22"/>
  <c r="W166" i="22"/>
  <c r="U166" i="22"/>
  <c r="T166" i="22"/>
  <c r="R166" i="22"/>
  <c r="Q166" i="22"/>
  <c r="O166" i="22"/>
  <c r="N166" i="22"/>
  <c r="L166" i="22"/>
  <c r="K166" i="22"/>
  <c r="AJ165" i="22"/>
  <c r="AC165" i="22"/>
  <c r="AA165" i="22"/>
  <c r="Z165" i="22"/>
  <c r="X165" i="22"/>
  <c r="W165" i="22"/>
  <c r="U165" i="22"/>
  <c r="T165" i="22"/>
  <c r="R165" i="22"/>
  <c r="Q165" i="22"/>
  <c r="O165" i="22"/>
  <c r="N165" i="22"/>
  <c r="L165" i="22"/>
  <c r="K165" i="22"/>
  <c r="AJ164" i="22"/>
  <c r="AC164" i="22"/>
  <c r="AA164" i="22"/>
  <c r="Z164" i="22"/>
  <c r="X164" i="22"/>
  <c r="W164" i="22"/>
  <c r="U164" i="22"/>
  <c r="T164" i="22"/>
  <c r="R164" i="22"/>
  <c r="Q164" i="22"/>
  <c r="O164" i="22"/>
  <c r="N164" i="22"/>
  <c r="L164" i="22"/>
  <c r="K164" i="22"/>
  <c r="AJ163" i="22"/>
  <c r="AC163" i="22"/>
  <c r="AA163" i="22"/>
  <c r="Z163" i="22"/>
  <c r="X163" i="22"/>
  <c r="W163" i="22"/>
  <c r="U163" i="22"/>
  <c r="T163" i="22"/>
  <c r="R163" i="22"/>
  <c r="Q163" i="22"/>
  <c r="O163" i="22"/>
  <c r="N163" i="22"/>
  <c r="L163" i="22"/>
  <c r="K163" i="22"/>
  <c r="AJ54" i="32"/>
  <c r="AC54" i="32"/>
  <c r="AD54" i="32" s="1"/>
  <c r="AA54" i="32"/>
  <c r="Z54" i="32"/>
  <c r="X54" i="32"/>
  <c r="W54" i="32"/>
  <c r="U54" i="32"/>
  <c r="T54" i="32"/>
  <c r="R54" i="32"/>
  <c r="Q54" i="32"/>
  <c r="O54" i="32"/>
  <c r="N54" i="32"/>
  <c r="K160" i="32"/>
  <c r="L159" i="32"/>
  <c r="AC158" i="32"/>
  <c r="L156" i="32"/>
  <c r="L155" i="32"/>
  <c r="K152" i="32"/>
  <c r="L151" i="32"/>
  <c r="AC150" i="32"/>
  <c r="L148" i="32"/>
  <c r="L147" i="32"/>
  <c r="K144" i="32"/>
  <c r="L143" i="32"/>
  <c r="AC142" i="32"/>
  <c r="L140" i="32"/>
  <c r="L139" i="32"/>
  <c r="K136" i="32"/>
  <c r="L135" i="32"/>
  <c r="AC134" i="32"/>
  <c r="L132" i="32"/>
  <c r="L131" i="32"/>
  <c r="K128" i="32"/>
  <c r="L127" i="32"/>
  <c r="AC126" i="32"/>
  <c r="L123" i="32"/>
  <c r="K120" i="32"/>
  <c r="L119" i="32"/>
  <c r="AC118" i="32"/>
  <c r="L115" i="32"/>
  <c r="AI207" i="32"/>
  <c r="AB207" i="32"/>
  <c r="Y207" i="32"/>
  <c r="V207" i="32"/>
  <c r="S207" i="32"/>
  <c r="P207" i="32"/>
  <c r="M207" i="32"/>
  <c r="J207" i="32"/>
  <c r="AJ162" i="32"/>
  <c r="AC162" i="32"/>
  <c r="AA162" i="32"/>
  <c r="Z162" i="32"/>
  <c r="X162" i="32"/>
  <c r="W162" i="32"/>
  <c r="U162" i="32"/>
  <c r="T162" i="32"/>
  <c r="R162" i="32"/>
  <c r="Q162" i="32"/>
  <c r="O162" i="32"/>
  <c r="N162" i="32"/>
  <c r="L162" i="32"/>
  <c r="K162" i="32"/>
  <c r="AJ161" i="32"/>
  <c r="AC161" i="32"/>
  <c r="AA161" i="32"/>
  <c r="Z161" i="32"/>
  <c r="X161" i="32"/>
  <c r="W161" i="32"/>
  <c r="U161" i="32"/>
  <c r="T161" i="32"/>
  <c r="R161" i="32"/>
  <c r="Q161" i="32"/>
  <c r="O161" i="32"/>
  <c r="N161" i="32"/>
  <c r="L161" i="32"/>
  <c r="K161" i="32"/>
  <c r="AJ160" i="32"/>
  <c r="AA160" i="32"/>
  <c r="Z160" i="32"/>
  <c r="X160" i="32"/>
  <c r="W160" i="32"/>
  <c r="U160" i="32"/>
  <c r="T160" i="32"/>
  <c r="R160" i="32"/>
  <c r="Q160" i="32"/>
  <c r="O160" i="32"/>
  <c r="N160" i="32"/>
  <c r="AJ159" i="32"/>
  <c r="AC159" i="32"/>
  <c r="AA159" i="32"/>
  <c r="Z159" i="32"/>
  <c r="X159" i="32"/>
  <c r="W159" i="32"/>
  <c r="U159" i="32"/>
  <c r="T159" i="32"/>
  <c r="R159" i="32"/>
  <c r="Q159" i="32"/>
  <c r="O159" i="32"/>
  <c r="N159" i="32"/>
  <c r="K159" i="32"/>
  <c r="AJ158" i="32"/>
  <c r="AA158" i="32"/>
  <c r="Z158" i="32"/>
  <c r="X158" i="32"/>
  <c r="W158" i="32"/>
  <c r="U158" i="32"/>
  <c r="T158" i="32"/>
  <c r="R158" i="32"/>
  <c r="Q158" i="32"/>
  <c r="O158" i="32"/>
  <c r="N158" i="32"/>
  <c r="L158" i="32"/>
  <c r="AJ157" i="32"/>
  <c r="AC157" i="32"/>
  <c r="AA157" i="32"/>
  <c r="Z157" i="32"/>
  <c r="X157" i="32"/>
  <c r="W157" i="32"/>
  <c r="U157" i="32"/>
  <c r="T157" i="32"/>
  <c r="R157" i="32"/>
  <c r="Q157" i="32"/>
  <c r="O157" i="32"/>
  <c r="N157" i="32"/>
  <c r="L157" i="32"/>
  <c r="K157" i="32"/>
  <c r="AJ156" i="32"/>
  <c r="AA156" i="32"/>
  <c r="Z156" i="32"/>
  <c r="X156" i="32"/>
  <c r="W156" i="32"/>
  <c r="U156" i="32"/>
  <c r="T156" i="32"/>
  <c r="R156" i="32"/>
  <c r="Q156" i="32"/>
  <c r="O156" i="32"/>
  <c r="N156" i="32"/>
  <c r="K156" i="32"/>
  <c r="AJ155" i="32"/>
  <c r="AC155" i="32"/>
  <c r="AA155" i="32"/>
  <c r="Z155" i="32"/>
  <c r="X155" i="32"/>
  <c r="W155" i="32"/>
  <c r="U155" i="32"/>
  <c r="T155" i="32"/>
  <c r="R155" i="32"/>
  <c r="Q155" i="32"/>
  <c r="O155" i="32"/>
  <c r="N155" i="32"/>
  <c r="K155" i="32"/>
  <c r="AJ154" i="32"/>
  <c r="AC154" i="32"/>
  <c r="AA154" i="32"/>
  <c r="Z154" i="32"/>
  <c r="X154" i="32"/>
  <c r="W154" i="32"/>
  <c r="U154" i="32"/>
  <c r="T154" i="32"/>
  <c r="R154" i="32"/>
  <c r="Q154" i="32"/>
  <c r="O154" i="32"/>
  <c r="N154" i="32"/>
  <c r="L154" i="32"/>
  <c r="K154" i="32"/>
  <c r="AJ153" i="32"/>
  <c r="AC153" i="32"/>
  <c r="AA153" i="32"/>
  <c r="Z153" i="32"/>
  <c r="X153" i="32"/>
  <c r="W153" i="32"/>
  <c r="U153" i="32"/>
  <c r="T153" i="32"/>
  <c r="R153" i="32"/>
  <c r="Q153" i="32"/>
  <c r="O153" i="32"/>
  <c r="N153" i="32"/>
  <c r="L153" i="32"/>
  <c r="K153" i="32"/>
  <c r="AJ152" i="32"/>
  <c r="AA152" i="32"/>
  <c r="Z152" i="32"/>
  <c r="X152" i="32"/>
  <c r="W152" i="32"/>
  <c r="U152" i="32"/>
  <c r="T152" i="32"/>
  <c r="R152" i="32"/>
  <c r="Q152" i="32"/>
  <c r="O152" i="32"/>
  <c r="N152" i="32"/>
  <c r="AJ151" i="32"/>
  <c r="AC151" i="32"/>
  <c r="AA151" i="32"/>
  <c r="Z151" i="32"/>
  <c r="X151" i="32"/>
  <c r="W151" i="32"/>
  <c r="U151" i="32"/>
  <c r="T151" i="32"/>
  <c r="R151" i="32"/>
  <c r="Q151" i="32"/>
  <c r="O151" i="32"/>
  <c r="N151" i="32"/>
  <c r="K151" i="32"/>
  <c r="AJ150" i="32"/>
  <c r="AA150" i="32"/>
  <c r="Z150" i="32"/>
  <c r="X150" i="32"/>
  <c r="W150" i="32"/>
  <c r="U150" i="32"/>
  <c r="T150" i="32"/>
  <c r="R150" i="32"/>
  <c r="Q150" i="32"/>
  <c r="O150" i="32"/>
  <c r="N150" i="32"/>
  <c r="L150" i="32"/>
  <c r="AJ149" i="32"/>
  <c r="AC149" i="32"/>
  <c r="AA149" i="32"/>
  <c r="Z149" i="32"/>
  <c r="X149" i="32"/>
  <c r="W149" i="32"/>
  <c r="U149" i="32"/>
  <c r="T149" i="32"/>
  <c r="R149" i="32"/>
  <c r="Q149" i="32"/>
  <c r="O149" i="32"/>
  <c r="N149" i="32"/>
  <c r="L149" i="32"/>
  <c r="K149" i="32"/>
  <c r="AJ148" i="32"/>
  <c r="AA148" i="32"/>
  <c r="Z148" i="32"/>
  <c r="X148" i="32"/>
  <c r="W148" i="32"/>
  <c r="U148" i="32"/>
  <c r="T148" i="32"/>
  <c r="R148" i="32"/>
  <c r="Q148" i="32"/>
  <c r="O148" i="32"/>
  <c r="N148" i="32"/>
  <c r="K148" i="32"/>
  <c r="AJ147" i="32"/>
  <c r="AC147" i="32"/>
  <c r="AA147" i="32"/>
  <c r="Z147" i="32"/>
  <c r="X147" i="32"/>
  <c r="W147" i="32"/>
  <c r="U147" i="32"/>
  <c r="T147" i="32"/>
  <c r="R147" i="32"/>
  <c r="Q147" i="32"/>
  <c r="O147" i="32"/>
  <c r="N147" i="32"/>
  <c r="K147" i="32"/>
  <c r="AJ146" i="32"/>
  <c r="AC146" i="32"/>
  <c r="AA146" i="32"/>
  <c r="Z146" i="32"/>
  <c r="X146" i="32"/>
  <c r="W146" i="32"/>
  <c r="U146" i="32"/>
  <c r="T146" i="32"/>
  <c r="R146" i="32"/>
  <c r="Q146" i="32"/>
  <c r="O146" i="32"/>
  <c r="N146" i="32"/>
  <c r="L146" i="32"/>
  <c r="K146" i="32"/>
  <c r="AJ145" i="32"/>
  <c r="AC145" i="32"/>
  <c r="AA145" i="32"/>
  <c r="Z145" i="32"/>
  <c r="X145" i="32"/>
  <c r="W145" i="32"/>
  <c r="U145" i="32"/>
  <c r="T145" i="32"/>
  <c r="R145" i="32"/>
  <c r="Q145" i="32"/>
  <c r="O145" i="32"/>
  <c r="N145" i="32"/>
  <c r="L145" i="32"/>
  <c r="K145" i="32"/>
  <c r="AJ144" i="32"/>
  <c r="AA144" i="32"/>
  <c r="Z144" i="32"/>
  <c r="X144" i="32"/>
  <c r="W144" i="32"/>
  <c r="U144" i="32"/>
  <c r="T144" i="32"/>
  <c r="R144" i="32"/>
  <c r="Q144" i="32"/>
  <c r="O144" i="32"/>
  <c r="N144" i="32"/>
  <c r="AJ143" i="32"/>
  <c r="AC143" i="32"/>
  <c r="AA143" i="32"/>
  <c r="Z143" i="32"/>
  <c r="X143" i="32"/>
  <c r="W143" i="32"/>
  <c r="U143" i="32"/>
  <c r="T143" i="32"/>
  <c r="R143" i="32"/>
  <c r="Q143" i="32"/>
  <c r="O143" i="32"/>
  <c r="N143" i="32"/>
  <c r="K143" i="32"/>
  <c r="AJ142" i="32"/>
  <c r="AA142" i="32"/>
  <c r="Z142" i="32"/>
  <c r="X142" i="32"/>
  <c r="W142" i="32"/>
  <c r="U142" i="32"/>
  <c r="T142" i="32"/>
  <c r="R142" i="32"/>
  <c r="Q142" i="32"/>
  <c r="O142" i="32"/>
  <c r="N142" i="32"/>
  <c r="L142" i="32"/>
  <c r="AJ141" i="32"/>
  <c r="AC141" i="32"/>
  <c r="AA141" i="32"/>
  <c r="Z141" i="32"/>
  <c r="X141" i="32"/>
  <c r="W141" i="32"/>
  <c r="U141" i="32"/>
  <c r="T141" i="32"/>
  <c r="R141" i="32"/>
  <c r="Q141" i="32"/>
  <c r="O141" i="32"/>
  <c r="N141" i="32"/>
  <c r="L141" i="32"/>
  <c r="K141" i="32"/>
  <c r="AJ140" i="32"/>
  <c r="AA140" i="32"/>
  <c r="Z140" i="32"/>
  <c r="X140" i="32"/>
  <c r="W140" i="32"/>
  <c r="U140" i="32"/>
  <c r="T140" i="32"/>
  <c r="R140" i="32"/>
  <c r="Q140" i="32"/>
  <c r="O140" i="32"/>
  <c r="N140" i="32"/>
  <c r="K140" i="32"/>
  <c r="AJ139" i="32"/>
  <c r="AC139" i="32"/>
  <c r="AA139" i="32"/>
  <c r="Z139" i="32"/>
  <c r="X139" i="32"/>
  <c r="W139" i="32"/>
  <c r="U139" i="32"/>
  <c r="T139" i="32"/>
  <c r="R139" i="32"/>
  <c r="Q139" i="32"/>
  <c r="O139" i="32"/>
  <c r="N139" i="32"/>
  <c r="K139" i="32"/>
  <c r="AJ138" i="32"/>
  <c r="AC138" i="32"/>
  <c r="AA138" i="32"/>
  <c r="Z138" i="32"/>
  <c r="X138" i="32"/>
  <c r="W138" i="32"/>
  <c r="U138" i="32"/>
  <c r="T138" i="32"/>
  <c r="R138" i="32"/>
  <c r="Q138" i="32"/>
  <c r="O138" i="32"/>
  <c r="N138" i="32"/>
  <c r="L138" i="32"/>
  <c r="K138" i="32"/>
  <c r="AJ137" i="32"/>
  <c r="AC137" i="32"/>
  <c r="AA137" i="32"/>
  <c r="Z137" i="32"/>
  <c r="X137" i="32"/>
  <c r="W137" i="32"/>
  <c r="U137" i="32"/>
  <c r="T137" i="32"/>
  <c r="R137" i="32"/>
  <c r="Q137" i="32"/>
  <c r="O137" i="32"/>
  <c r="N137" i="32"/>
  <c r="L137" i="32"/>
  <c r="K137" i="32"/>
  <c r="AJ136" i="32"/>
  <c r="AA136" i="32"/>
  <c r="Z136" i="32"/>
  <c r="X136" i="32"/>
  <c r="W136" i="32"/>
  <c r="U136" i="32"/>
  <c r="T136" i="32"/>
  <c r="R136" i="32"/>
  <c r="Q136" i="32"/>
  <c r="O136" i="32"/>
  <c r="N136" i="32"/>
  <c r="AJ135" i="32"/>
  <c r="AC135" i="32"/>
  <c r="AA135" i="32"/>
  <c r="Z135" i="32"/>
  <c r="X135" i="32"/>
  <c r="W135" i="32"/>
  <c r="U135" i="32"/>
  <c r="T135" i="32"/>
  <c r="R135" i="32"/>
  <c r="Q135" i="32"/>
  <c r="O135" i="32"/>
  <c r="N135" i="32"/>
  <c r="K135" i="32"/>
  <c r="AJ134" i="32"/>
  <c r="AA134" i="32"/>
  <c r="Z134" i="32"/>
  <c r="X134" i="32"/>
  <c r="W134" i="32"/>
  <c r="U134" i="32"/>
  <c r="T134" i="32"/>
  <c r="R134" i="32"/>
  <c r="Q134" i="32"/>
  <c r="O134" i="32"/>
  <c r="N134" i="32"/>
  <c r="L134" i="32"/>
  <c r="AJ133" i="32"/>
  <c r="AC133" i="32"/>
  <c r="AA133" i="32"/>
  <c r="Z133" i="32"/>
  <c r="X133" i="32"/>
  <c r="W133" i="32"/>
  <c r="U133" i="32"/>
  <c r="T133" i="32"/>
  <c r="R133" i="32"/>
  <c r="Q133" i="32"/>
  <c r="O133" i="32"/>
  <c r="N133" i="32"/>
  <c r="L133" i="32"/>
  <c r="K133" i="32"/>
  <c r="AJ132" i="32"/>
  <c r="AA132" i="32"/>
  <c r="Z132" i="32"/>
  <c r="X132" i="32"/>
  <c r="W132" i="32"/>
  <c r="U132" i="32"/>
  <c r="T132" i="32"/>
  <c r="R132" i="32"/>
  <c r="Q132" i="32"/>
  <c r="O132" i="32"/>
  <c r="N132" i="32"/>
  <c r="K132" i="32"/>
  <c r="AJ131" i="32"/>
  <c r="AC131" i="32"/>
  <c r="AA131" i="32"/>
  <c r="Z131" i="32"/>
  <c r="X131" i="32"/>
  <c r="W131" i="32"/>
  <c r="U131" i="32"/>
  <c r="T131" i="32"/>
  <c r="R131" i="32"/>
  <c r="Q131" i="32"/>
  <c r="O131" i="32"/>
  <c r="N131" i="32"/>
  <c r="K131" i="32"/>
  <c r="AJ130" i="32"/>
  <c r="AC130" i="32"/>
  <c r="AA130" i="32"/>
  <c r="Z130" i="32"/>
  <c r="X130" i="32"/>
  <c r="W130" i="32"/>
  <c r="U130" i="32"/>
  <c r="T130" i="32"/>
  <c r="R130" i="32"/>
  <c r="Q130" i="32"/>
  <c r="O130" i="32"/>
  <c r="N130" i="32"/>
  <c r="L130" i="32"/>
  <c r="K130" i="32"/>
  <c r="AJ129" i="32"/>
  <c r="AC129" i="32"/>
  <c r="AA129" i="32"/>
  <c r="Z129" i="32"/>
  <c r="X129" i="32"/>
  <c r="W129" i="32"/>
  <c r="U129" i="32"/>
  <c r="T129" i="32"/>
  <c r="R129" i="32"/>
  <c r="Q129" i="32"/>
  <c r="O129" i="32"/>
  <c r="N129" i="32"/>
  <c r="L129" i="32"/>
  <c r="K129" i="32"/>
  <c r="AJ128" i="32"/>
  <c r="AA128" i="32"/>
  <c r="Z128" i="32"/>
  <c r="X128" i="32"/>
  <c r="W128" i="32"/>
  <c r="U128" i="32"/>
  <c r="T128" i="32"/>
  <c r="R128" i="32"/>
  <c r="Q128" i="32"/>
  <c r="O128" i="32"/>
  <c r="N128" i="32"/>
  <c r="AJ127" i="32"/>
  <c r="AC127" i="32"/>
  <c r="AA127" i="32"/>
  <c r="Z127" i="32"/>
  <c r="X127" i="32"/>
  <c r="W127" i="32"/>
  <c r="U127" i="32"/>
  <c r="T127" i="32"/>
  <c r="R127" i="32"/>
  <c r="Q127" i="32"/>
  <c r="O127" i="32"/>
  <c r="N127" i="32"/>
  <c r="K127" i="32"/>
  <c r="AJ126" i="32"/>
  <c r="AA126" i="32"/>
  <c r="Z126" i="32"/>
  <c r="X126" i="32"/>
  <c r="W126" i="32"/>
  <c r="U126" i="32"/>
  <c r="T126" i="32"/>
  <c r="R126" i="32"/>
  <c r="Q126" i="32"/>
  <c r="O126" i="32"/>
  <c r="N126" i="32"/>
  <c r="L126" i="32"/>
  <c r="AJ125" i="32"/>
  <c r="AC125" i="32"/>
  <c r="AA125" i="32"/>
  <c r="Z125" i="32"/>
  <c r="X125" i="32"/>
  <c r="W125" i="32"/>
  <c r="U125" i="32"/>
  <c r="T125" i="32"/>
  <c r="R125" i="32"/>
  <c r="Q125" i="32"/>
  <c r="O125" i="32"/>
  <c r="N125" i="32"/>
  <c r="L125" i="32"/>
  <c r="K125" i="32"/>
  <c r="AJ124" i="32"/>
  <c r="AC124" i="32"/>
  <c r="AA124" i="32"/>
  <c r="Z124" i="32"/>
  <c r="X124" i="32"/>
  <c r="W124" i="32"/>
  <c r="U124" i="32"/>
  <c r="T124" i="32"/>
  <c r="R124" i="32"/>
  <c r="Q124" i="32"/>
  <c r="O124" i="32"/>
  <c r="N124" i="32"/>
  <c r="L124" i="32"/>
  <c r="K124" i="32"/>
  <c r="AJ123" i="32"/>
  <c r="AC123" i="32"/>
  <c r="AA123" i="32"/>
  <c r="Z123" i="32"/>
  <c r="X123" i="32"/>
  <c r="W123" i="32"/>
  <c r="U123" i="32"/>
  <c r="T123" i="32"/>
  <c r="R123" i="32"/>
  <c r="Q123" i="32"/>
  <c r="O123" i="32"/>
  <c r="N123" i="32"/>
  <c r="K123" i="32"/>
  <c r="AJ122" i="32"/>
  <c r="AC122" i="32"/>
  <c r="AA122" i="32"/>
  <c r="Z122" i="32"/>
  <c r="X122" i="32"/>
  <c r="W122" i="32"/>
  <c r="U122" i="32"/>
  <c r="T122" i="32"/>
  <c r="R122" i="32"/>
  <c r="Q122" i="32"/>
  <c r="O122" i="32"/>
  <c r="N122" i="32"/>
  <c r="L122" i="32"/>
  <c r="K122" i="32"/>
  <c r="AJ121" i="32"/>
  <c r="AC121" i="32"/>
  <c r="AA121" i="32"/>
  <c r="Z121" i="32"/>
  <c r="X121" i="32"/>
  <c r="W121" i="32"/>
  <c r="U121" i="32"/>
  <c r="T121" i="32"/>
  <c r="R121" i="32"/>
  <c r="Q121" i="32"/>
  <c r="O121" i="32"/>
  <c r="N121" i="32"/>
  <c r="L121" i="32"/>
  <c r="K121" i="32"/>
  <c r="AJ120" i="32"/>
  <c r="AA120" i="32"/>
  <c r="Z120" i="32"/>
  <c r="X120" i="32"/>
  <c r="W120" i="32"/>
  <c r="U120" i="32"/>
  <c r="T120" i="32"/>
  <c r="R120" i="32"/>
  <c r="Q120" i="32"/>
  <c r="O120" i="32"/>
  <c r="N120" i="32"/>
  <c r="AJ119" i="32"/>
  <c r="AC119" i="32"/>
  <c r="AA119" i="32"/>
  <c r="Z119" i="32"/>
  <c r="X119" i="32"/>
  <c r="W119" i="32"/>
  <c r="U119" i="32"/>
  <c r="T119" i="32"/>
  <c r="R119" i="32"/>
  <c r="Q119" i="32"/>
  <c r="O119" i="32"/>
  <c r="N119" i="32"/>
  <c r="K119" i="32"/>
  <c r="AJ118" i="32"/>
  <c r="AA118" i="32"/>
  <c r="Z118" i="32"/>
  <c r="X118" i="32"/>
  <c r="W118" i="32"/>
  <c r="U118" i="32"/>
  <c r="T118" i="32"/>
  <c r="R118" i="32"/>
  <c r="Q118" i="32"/>
  <c r="O118" i="32"/>
  <c r="N118" i="32"/>
  <c r="L118" i="32"/>
  <c r="AJ117" i="32"/>
  <c r="AC117" i="32"/>
  <c r="AA117" i="32"/>
  <c r="Z117" i="32"/>
  <c r="X117" i="32"/>
  <c r="W117" i="32"/>
  <c r="U117" i="32"/>
  <c r="T117" i="32"/>
  <c r="R117" i="32"/>
  <c r="Q117" i="32"/>
  <c r="O117" i="32"/>
  <c r="N117" i="32"/>
  <c r="L117" i="32"/>
  <c r="K117" i="32"/>
  <c r="AJ116" i="32"/>
  <c r="AC116" i="32"/>
  <c r="AA116" i="32"/>
  <c r="Z116" i="32"/>
  <c r="X116" i="32"/>
  <c r="W116" i="32"/>
  <c r="U116" i="32"/>
  <c r="T116" i="32"/>
  <c r="R116" i="32"/>
  <c r="Q116" i="32"/>
  <c r="O116" i="32"/>
  <c r="N116" i="32"/>
  <c r="L116" i="32"/>
  <c r="K116" i="32"/>
  <c r="AJ115" i="32"/>
  <c r="AC115" i="32"/>
  <c r="AA115" i="32"/>
  <c r="Z115" i="32"/>
  <c r="X115" i="32"/>
  <c r="W115" i="32"/>
  <c r="U115" i="32"/>
  <c r="T115" i="32"/>
  <c r="R115" i="32"/>
  <c r="Q115" i="32"/>
  <c r="O115" i="32"/>
  <c r="N115" i="32"/>
  <c r="K115" i="32"/>
  <c r="AD116" i="32" l="1"/>
  <c r="AE116" i="32"/>
  <c r="AD121" i="32"/>
  <c r="AE121" i="32"/>
  <c r="AD127" i="32"/>
  <c r="AE127" i="32"/>
  <c r="AD131" i="32"/>
  <c r="AE131" i="32"/>
  <c r="AD137" i="32"/>
  <c r="AE137" i="32"/>
  <c r="AD149" i="32"/>
  <c r="AE149" i="32"/>
  <c r="AD154" i="32"/>
  <c r="AE154" i="32"/>
  <c r="AD159" i="32"/>
  <c r="AE159" i="32"/>
  <c r="AD142" i="32"/>
  <c r="AE142" i="32"/>
  <c r="AD124" i="32"/>
  <c r="AE124" i="32"/>
  <c r="AE129" i="32"/>
  <c r="AD141" i="32"/>
  <c r="AE141" i="32"/>
  <c r="AD146" i="32"/>
  <c r="AE146" i="32"/>
  <c r="AD151" i="32"/>
  <c r="AE151" i="32"/>
  <c r="AD155" i="32"/>
  <c r="AE155" i="32"/>
  <c r="AD161" i="32"/>
  <c r="AE161" i="32"/>
  <c r="AD150" i="32"/>
  <c r="AE150" i="32"/>
  <c r="AD115" i="32"/>
  <c r="AE115" i="32"/>
  <c r="AE117" i="32"/>
  <c r="AD122" i="32"/>
  <c r="AE122" i="32"/>
  <c r="AE133" i="32"/>
  <c r="AD138" i="32"/>
  <c r="AE138" i="32"/>
  <c r="AD143" i="32"/>
  <c r="AE143" i="32"/>
  <c r="AD147" i="32"/>
  <c r="AE147" i="32"/>
  <c r="AD153" i="32"/>
  <c r="AE153" i="32"/>
  <c r="AD118" i="32"/>
  <c r="AE118" i="32"/>
  <c r="AD126" i="32"/>
  <c r="AE126" i="32"/>
  <c r="AD158" i="32"/>
  <c r="AE158" i="32"/>
  <c r="AD119" i="32"/>
  <c r="AE119" i="32"/>
  <c r="AD123" i="32"/>
  <c r="AE123" i="32"/>
  <c r="AE125" i="32"/>
  <c r="AD130" i="32"/>
  <c r="AE130" i="32"/>
  <c r="AD135" i="32"/>
  <c r="AE135" i="32"/>
  <c r="AE139" i="32"/>
  <c r="AD145" i="32"/>
  <c r="AE145" i="32"/>
  <c r="AE157" i="32"/>
  <c r="AD162" i="32"/>
  <c r="AE162" i="32"/>
  <c r="AD134" i="32"/>
  <c r="AE134" i="32"/>
  <c r="AE54" i="32"/>
  <c r="AD152" i="22"/>
  <c r="AD170" i="22"/>
  <c r="AE163" i="22"/>
  <c r="AD171" i="22"/>
  <c r="AD179" i="22"/>
  <c r="AE145" i="22"/>
  <c r="AD149" i="22"/>
  <c r="AE153" i="22"/>
  <c r="AD157" i="22"/>
  <c r="AE161" i="22"/>
  <c r="AD182" i="22"/>
  <c r="AD166" i="22"/>
  <c r="AD178" i="22"/>
  <c r="AE168" i="22"/>
  <c r="AE176" i="22"/>
  <c r="AE142" i="22"/>
  <c r="AE150" i="22"/>
  <c r="AD158" i="22"/>
  <c r="AD148" i="22"/>
  <c r="AD144" i="22"/>
  <c r="AD156" i="22"/>
  <c r="AD160" i="22"/>
  <c r="AE165" i="22"/>
  <c r="AD169" i="22"/>
  <c r="AD173" i="22"/>
  <c r="AD177" i="22"/>
  <c r="AD181" i="22"/>
  <c r="AE143" i="22"/>
  <c r="AD147" i="22"/>
  <c r="AE151" i="22"/>
  <c r="AD159" i="22"/>
  <c r="AD153" i="22"/>
  <c r="AE156" i="22"/>
  <c r="AD161" i="22"/>
  <c r="AE146" i="22"/>
  <c r="AE172" i="22"/>
  <c r="AE174" i="22"/>
  <c r="AD143" i="22"/>
  <c r="AD150" i="22"/>
  <c r="AE162" i="22"/>
  <c r="AE173" i="22"/>
  <c r="AD174" i="22"/>
  <c r="AD145" i="22"/>
  <c r="AD151" i="22"/>
  <c r="AD164" i="22"/>
  <c r="AE169" i="22"/>
  <c r="AD176" i="22"/>
  <c r="AE154" i="22"/>
  <c r="AE155" i="22"/>
  <c r="AE158" i="22"/>
  <c r="AD165" i="22"/>
  <c r="AE182" i="22"/>
  <c r="AD155" i="22"/>
  <c r="AE157" i="22"/>
  <c r="AD172" i="22"/>
  <c r="AD162" i="22"/>
  <c r="AE180" i="22"/>
  <c r="AE181" i="22"/>
  <c r="AD180" i="22"/>
  <c r="AD142" i="22"/>
  <c r="AE166" i="22"/>
  <c r="AD146" i="22"/>
  <c r="AE147" i="22"/>
  <c r="AD154" i="22"/>
  <c r="AD163" i="22"/>
  <c r="AE164" i="22"/>
  <c r="AD168" i="22"/>
  <c r="AE177" i="22"/>
  <c r="AE148" i="22"/>
  <c r="AE149" i="22"/>
  <c r="AE159" i="22"/>
  <c r="AE144" i="22"/>
  <c r="AE152" i="22"/>
  <c r="AE160" i="22"/>
  <c r="AE167" i="22"/>
  <c r="AE175" i="22"/>
  <c r="AE183" i="22"/>
  <c r="AD167" i="22"/>
  <c r="AD175" i="22"/>
  <c r="AD183" i="22"/>
  <c r="AE170" i="22"/>
  <c r="AE178" i="22"/>
  <c r="AE171" i="22"/>
  <c r="AE179" i="22"/>
  <c r="K118" i="32"/>
  <c r="AC120" i="32"/>
  <c r="K126" i="32"/>
  <c r="AC128" i="32"/>
  <c r="AC132" i="32"/>
  <c r="K134" i="32"/>
  <c r="AC136" i="32"/>
  <c r="AC140" i="32"/>
  <c r="K142" i="32"/>
  <c r="AC144" i="32"/>
  <c r="AC148" i="32"/>
  <c r="K150" i="32"/>
  <c r="AC152" i="32"/>
  <c r="AC156" i="32"/>
  <c r="K158" i="32"/>
  <c r="AC160" i="32"/>
  <c r="L120" i="32"/>
  <c r="L128" i="32"/>
  <c r="L136" i="32"/>
  <c r="L144" i="32"/>
  <c r="L152" i="32"/>
  <c r="L160" i="32"/>
  <c r="AD125" i="32"/>
  <c r="AD129" i="32"/>
  <c r="AD139" i="32"/>
  <c r="AD117" i="32"/>
  <c r="AD133" i="32"/>
  <c r="AD157" i="32"/>
  <c r="AD140" i="32" l="1"/>
  <c r="AE140" i="32"/>
  <c r="AD148" i="32"/>
  <c r="AE148" i="32"/>
  <c r="AD136" i="32"/>
  <c r="AE136" i="32"/>
  <c r="AD160" i="32"/>
  <c r="AE160" i="32"/>
  <c r="AD128" i="32"/>
  <c r="AE128" i="32"/>
  <c r="AD156" i="32"/>
  <c r="AE156" i="32"/>
  <c r="AD144" i="32"/>
  <c r="AE144" i="32"/>
  <c r="AD120" i="32"/>
  <c r="AE120" i="32"/>
  <c r="AD152" i="32"/>
  <c r="AE152" i="32"/>
  <c r="AD132" i="32"/>
  <c r="AE132" i="32"/>
  <c r="AI206" i="26"/>
  <c r="AB206" i="26"/>
  <c r="Y206" i="26"/>
  <c r="V206" i="26"/>
  <c r="S206" i="26"/>
  <c r="P206" i="26"/>
  <c r="M206" i="26"/>
  <c r="J206" i="26"/>
  <c r="AJ194" i="26"/>
  <c r="AC194" i="26"/>
  <c r="AA194" i="26"/>
  <c r="Z194" i="26"/>
  <c r="X194" i="26"/>
  <c r="W194" i="26"/>
  <c r="U194" i="26"/>
  <c r="T194" i="26"/>
  <c r="R194" i="26"/>
  <c r="Q194" i="26"/>
  <c r="O194" i="26"/>
  <c r="N194" i="26"/>
  <c r="L194" i="26"/>
  <c r="K194" i="26"/>
  <c r="AJ193" i="26"/>
  <c r="AC193" i="26"/>
  <c r="AA193" i="26"/>
  <c r="Z193" i="26"/>
  <c r="X193" i="26"/>
  <c r="W193" i="26"/>
  <c r="U193" i="26"/>
  <c r="T193" i="26"/>
  <c r="R193" i="26"/>
  <c r="Q193" i="26"/>
  <c r="O193" i="26"/>
  <c r="N193" i="26"/>
  <c r="L193" i="26"/>
  <c r="K193" i="26"/>
  <c r="AJ192" i="26"/>
  <c r="AC192" i="26"/>
  <c r="AA192" i="26"/>
  <c r="Z192" i="26"/>
  <c r="X192" i="26"/>
  <c r="W192" i="26"/>
  <c r="U192" i="26"/>
  <c r="T192" i="26"/>
  <c r="R192" i="26"/>
  <c r="Q192" i="26"/>
  <c r="O192" i="26"/>
  <c r="N192" i="26"/>
  <c r="L192" i="26"/>
  <c r="K192" i="26"/>
  <c r="AJ191" i="26"/>
  <c r="AC191" i="26"/>
  <c r="AA191" i="26"/>
  <c r="Z191" i="26"/>
  <c r="X191" i="26"/>
  <c r="W191" i="26"/>
  <c r="U191" i="26"/>
  <c r="T191" i="26"/>
  <c r="R191" i="26"/>
  <c r="Q191" i="26"/>
  <c r="O191" i="26"/>
  <c r="N191" i="26"/>
  <c r="L191" i="26"/>
  <c r="K191" i="26"/>
  <c r="AJ190" i="26"/>
  <c r="AC190" i="26"/>
  <c r="AA190" i="26"/>
  <c r="Z190" i="26"/>
  <c r="X190" i="26"/>
  <c r="W190" i="26"/>
  <c r="U190" i="26"/>
  <c r="T190" i="26"/>
  <c r="R190" i="26"/>
  <c r="Q190" i="26"/>
  <c r="O190" i="26"/>
  <c r="N190" i="26"/>
  <c r="L190" i="26"/>
  <c r="K190" i="26"/>
  <c r="AJ161" i="26"/>
  <c r="AC161" i="26"/>
  <c r="AA161" i="26"/>
  <c r="Z161" i="26"/>
  <c r="X161" i="26"/>
  <c r="W161" i="26"/>
  <c r="U161" i="26"/>
  <c r="T161" i="26"/>
  <c r="R161" i="26"/>
  <c r="Q161" i="26"/>
  <c r="O161" i="26"/>
  <c r="N161" i="26"/>
  <c r="L161" i="26"/>
  <c r="K161" i="26"/>
  <c r="AJ160" i="26"/>
  <c r="AC160" i="26"/>
  <c r="AA160" i="26"/>
  <c r="Z160" i="26"/>
  <c r="X160" i="26"/>
  <c r="W160" i="26"/>
  <c r="U160" i="26"/>
  <c r="T160" i="26"/>
  <c r="R160" i="26"/>
  <c r="Q160" i="26"/>
  <c r="O160" i="26"/>
  <c r="N160" i="26"/>
  <c r="L160" i="26"/>
  <c r="K160" i="26"/>
  <c r="AJ159" i="26"/>
  <c r="AC159" i="26"/>
  <c r="AA159" i="26"/>
  <c r="Z159" i="26"/>
  <c r="X159" i="26"/>
  <c r="W159" i="26"/>
  <c r="U159" i="26"/>
  <c r="T159" i="26"/>
  <c r="R159" i="26"/>
  <c r="Q159" i="26"/>
  <c r="O159" i="26"/>
  <c r="N159" i="26"/>
  <c r="L159" i="26"/>
  <c r="K159" i="26"/>
  <c r="AJ158" i="26"/>
  <c r="AC158" i="26"/>
  <c r="AA158" i="26"/>
  <c r="Z158" i="26"/>
  <c r="X158" i="26"/>
  <c r="W158" i="26"/>
  <c r="U158" i="26"/>
  <c r="T158" i="26"/>
  <c r="R158" i="26"/>
  <c r="Q158" i="26"/>
  <c r="O158" i="26"/>
  <c r="N158" i="26"/>
  <c r="L158" i="26"/>
  <c r="K158" i="26"/>
  <c r="AJ157" i="26"/>
  <c r="AC157" i="26"/>
  <c r="AA157" i="26"/>
  <c r="Z157" i="26"/>
  <c r="X157" i="26"/>
  <c r="W157" i="26"/>
  <c r="U157" i="26"/>
  <c r="T157" i="26"/>
  <c r="R157" i="26"/>
  <c r="Q157" i="26"/>
  <c r="O157" i="26"/>
  <c r="N157" i="26"/>
  <c r="L157" i="26"/>
  <c r="K157" i="26"/>
  <c r="AJ156" i="26"/>
  <c r="AC156" i="26"/>
  <c r="AA156" i="26"/>
  <c r="Z156" i="26"/>
  <c r="X156" i="26"/>
  <c r="W156" i="26"/>
  <c r="U156" i="26"/>
  <c r="T156" i="26"/>
  <c r="R156" i="26"/>
  <c r="Q156" i="26"/>
  <c r="O156" i="26"/>
  <c r="N156" i="26"/>
  <c r="L156" i="26"/>
  <c r="K156" i="26"/>
  <c r="AJ155" i="26"/>
  <c r="AC155" i="26"/>
  <c r="AA155" i="26"/>
  <c r="Z155" i="26"/>
  <c r="X155" i="26"/>
  <c r="W155" i="26"/>
  <c r="U155" i="26"/>
  <c r="T155" i="26"/>
  <c r="R155" i="26"/>
  <c r="Q155" i="26"/>
  <c r="O155" i="26"/>
  <c r="N155" i="26"/>
  <c r="L155" i="26"/>
  <c r="K155" i="26"/>
  <c r="AJ154" i="26"/>
  <c r="AC154" i="26"/>
  <c r="AA154" i="26"/>
  <c r="Z154" i="26"/>
  <c r="X154" i="26"/>
  <c r="W154" i="26"/>
  <c r="U154" i="26"/>
  <c r="T154" i="26"/>
  <c r="R154" i="26"/>
  <c r="Q154" i="26"/>
  <c r="O154" i="26"/>
  <c r="N154" i="26"/>
  <c r="L154" i="26"/>
  <c r="K154" i="26"/>
  <c r="AJ153" i="26"/>
  <c r="AC153" i="26"/>
  <c r="AA153" i="26"/>
  <c r="Z153" i="26"/>
  <c r="X153" i="26"/>
  <c r="W153" i="26"/>
  <c r="U153" i="26"/>
  <c r="T153" i="26"/>
  <c r="R153" i="26"/>
  <c r="Q153" i="26"/>
  <c r="O153" i="26"/>
  <c r="N153" i="26"/>
  <c r="L153" i="26"/>
  <c r="K153" i="26"/>
  <c r="AJ152" i="26"/>
  <c r="AC152" i="26"/>
  <c r="AA152" i="26"/>
  <c r="Z152" i="26"/>
  <c r="X152" i="26"/>
  <c r="W152" i="26"/>
  <c r="U152" i="26"/>
  <c r="T152" i="26"/>
  <c r="R152" i="26"/>
  <c r="Q152" i="26"/>
  <c r="O152" i="26"/>
  <c r="N152" i="26"/>
  <c r="L152" i="26"/>
  <c r="K152" i="26"/>
  <c r="AJ151" i="26"/>
  <c r="AC151" i="26"/>
  <c r="AA151" i="26"/>
  <c r="Z151" i="26"/>
  <c r="X151" i="26"/>
  <c r="W151" i="26"/>
  <c r="U151" i="26"/>
  <c r="T151" i="26"/>
  <c r="R151" i="26"/>
  <c r="Q151" i="26"/>
  <c r="O151" i="26"/>
  <c r="N151" i="26"/>
  <c r="L151" i="26"/>
  <c r="K151" i="26"/>
  <c r="AJ150" i="26"/>
  <c r="AC150" i="26"/>
  <c r="AA150" i="26"/>
  <c r="Z150" i="26"/>
  <c r="X150" i="26"/>
  <c r="W150" i="26"/>
  <c r="U150" i="26"/>
  <c r="T150" i="26"/>
  <c r="R150" i="26"/>
  <c r="Q150" i="26"/>
  <c r="O150" i="26"/>
  <c r="N150" i="26"/>
  <c r="L150" i="26"/>
  <c r="K150" i="26"/>
  <c r="AJ149" i="26"/>
  <c r="AC149" i="26"/>
  <c r="AA149" i="26"/>
  <c r="Z149" i="26"/>
  <c r="X149" i="26"/>
  <c r="W149" i="26"/>
  <c r="U149" i="26"/>
  <c r="T149" i="26"/>
  <c r="R149" i="26"/>
  <c r="Q149" i="26"/>
  <c r="O149" i="26"/>
  <c r="N149" i="26"/>
  <c r="L149" i="26"/>
  <c r="K149" i="26"/>
  <c r="AJ148" i="26"/>
  <c r="AC148" i="26"/>
  <c r="AA148" i="26"/>
  <c r="Z148" i="26"/>
  <c r="X148" i="26"/>
  <c r="W148" i="26"/>
  <c r="U148" i="26"/>
  <c r="T148" i="26"/>
  <c r="R148" i="26"/>
  <c r="Q148" i="26"/>
  <c r="O148" i="26"/>
  <c r="N148" i="26"/>
  <c r="L148" i="26"/>
  <c r="K148" i="26"/>
  <c r="AJ147" i="26"/>
  <c r="AC147" i="26"/>
  <c r="AA147" i="26"/>
  <c r="Z147" i="26"/>
  <c r="X147" i="26"/>
  <c r="W147" i="26"/>
  <c r="U147" i="26"/>
  <c r="T147" i="26"/>
  <c r="R147" i="26"/>
  <c r="Q147" i="26"/>
  <c r="O147" i="26"/>
  <c r="N147" i="26"/>
  <c r="L147" i="26"/>
  <c r="K147" i="26"/>
  <c r="AJ146" i="26"/>
  <c r="AC146" i="26"/>
  <c r="AA146" i="26"/>
  <c r="Z146" i="26"/>
  <c r="X146" i="26"/>
  <c r="W146" i="26"/>
  <c r="U146" i="26"/>
  <c r="T146" i="26"/>
  <c r="R146" i="26"/>
  <c r="Q146" i="26"/>
  <c r="O146" i="26"/>
  <c r="N146" i="26"/>
  <c r="L146" i="26"/>
  <c r="K146" i="26"/>
  <c r="AJ145" i="26"/>
  <c r="AC145" i="26"/>
  <c r="AA145" i="26"/>
  <c r="Z145" i="26"/>
  <c r="X145" i="26"/>
  <c r="W145" i="26"/>
  <c r="U145" i="26"/>
  <c r="T145" i="26"/>
  <c r="R145" i="26"/>
  <c r="Q145" i="26"/>
  <c r="O145" i="26"/>
  <c r="N145" i="26"/>
  <c r="L145" i="26"/>
  <c r="K145" i="26"/>
  <c r="AJ144" i="26"/>
  <c r="AC144" i="26"/>
  <c r="AA144" i="26"/>
  <c r="Z144" i="26"/>
  <c r="X144" i="26"/>
  <c r="W144" i="26"/>
  <c r="U144" i="26"/>
  <c r="T144" i="26"/>
  <c r="R144" i="26"/>
  <c r="Q144" i="26"/>
  <c r="O144" i="26"/>
  <c r="N144" i="26"/>
  <c r="L144" i="26"/>
  <c r="K144" i="26"/>
  <c r="AJ179" i="26"/>
  <c r="AC179" i="26"/>
  <c r="AA179" i="26"/>
  <c r="Z179" i="26"/>
  <c r="X179" i="26"/>
  <c r="W179" i="26"/>
  <c r="U179" i="26"/>
  <c r="T179" i="26"/>
  <c r="R179" i="26"/>
  <c r="Q179" i="26"/>
  <c r="O179" i="26"/>
  <c r="N179" i="26"/>
  <c r="L179" i="26"/>
  <c r="K179" i="26"/>
  <c r="AJ178" i="26"/>
  <c r="AC178" i="26"/>
  <c r="AA178" i="26"/>
  <c r="Z178" i="26"/>
  <c r="X178" i="26"/>
  <c r="W178" i="26"/>
  <c r="U178" i="26"/>
  <c r="T178" i="26"/>
  <c r="R178" i="26"/>
  <c r="Q178" i="26"/>
  <c r="O178" i="26"/>
  <c r="N178" i="26"/>
  <c r="L178" i="26"/>
  <c r="K178" i="26"/>
  <c r="AJ177" i="26"/>
  <c r="AC177" i="26"/>
  <c r="AA177" i="26"/>
  <c r="Z177" i="26"/>
  <c r="X177" i="26"/>
  <c r="W177" i="26"/>
  <c r="U177" i="26"/>
  <c r="T177" i="26"/>
  <c r="R177" i="26"/>
  <c r="Q177" i="26"/>
  <c r="O177" i="26"/>
  <c r="N177" i="26"/>
  <c r="L177" i="26"/>
  <c r="K177" i="26"/>
  <c r="AJ176" i="26"/>
  <c r="AC176" i="26"/>
  <c r="AA176" i="26"/>
  <c r="Z176" i="26"/>
  <c r="X176" i="26"/>
  <c r="W176" i="26"/>
  <c r="U176" i="26"/>
  <c r="T176" i="26"/>
  <c r="R176" i="26"/>
  <c r="Q176" i="26"/>
  <c r="O176" i="26"/>
  <c r="N176" i="26"/>
  <c r="L176" i="26"/>
  <c r="K176" i="26"/>
  <c r="AJ175" i="26"/>
  <c r="AC175" i="26"/>
  <c r="AA175" i="26"/>
  <c r="Z175" i="26"/>
  <c r="X175" i="26"/>
  <c r="W175" i="26"/>
  <c r="U175" i="26"/>
  <c r="T175" i="26"/>
  <c r="R175" i="26"/>
  <c r="Q175" i="26"/>
  <c r="O175" i="26"/>
  <c r="N175" i="26"/>
  <c r="L175" i="26"/>
  <c r="K175" i="26"/>
  <c r="AJ174" i="26"/>
  <c r="AC174" i="26"/>
  <c r="AA174" i="26"/>
  <c r="Z174" i="26"/>
  <c r="X174" i="26"/>
  <c r="W174" i="26"/>
  <c r="U174" i="26"/>
  <c r="T174" i="26"/>
  <c r="R174" i="26"/>
  <c r="Q174" i="26"/>
  <c r="O174" i="26"/>
  <c r="N174" i="26"/>
  <c r="L174" i="26"/>
  <c r="K174" i="26"/>
  <c r="AJ173" i="26"/>
  <c r="AC173" i="26"/>
  <c r="AA173" i="26"/>
  <c r="Z173" i="26"/>
  <c r="X173" i="26"/>
  <c r="W173" i="26"/>
  <c r="U173" i="26"/>
  <c r="T173" i="26"/>
  <c r="R173" i="26"/>
  <c r="Q173" i="26"/>
  <c r="O173" i="26"/>
  <c r="N173" i="26"/>
  <c r="L173" i="26"/>
  <c r="K173" i="26"/>
  <c r="AJ172" i="26"/>
  <c r="AC172" i="26"/>
  <c r="AA172" i="26"/>
  <c r="Z172" i="26"/>
  <c r="X172" i="26"/>
  <c r="W172" i="26"/>
  <c r="U172" i="26"/>
  <c r="T172" i="26"/>
  <c r="R172" i="26"/>
  <c r="Q172" i="26"/>
  <c r="O172" i="26"/>
  <c r="N172" i="26"/>
  <c r="L172" i="26"/>
  <c r="K172" i="26"/>
  <c r="AJ171" i="26"/>
  <c r="AC171" i="26"/>
  <c r="AA171" i="26"/>
  <c r="Z171" i="26"/>
  <c r="X171" i="26"/>
  <c r="W171" i="26"/>
  <c r="U171" i="26"/>
  <c r="T171" i="26"/>
  <c r="R171" i="26"/>
  <c r="Q171" i="26"/>
  <c r="O171" i="26"/>
  <c r="N171" i="26"/>
  <c r="L171" i="26"/>
  <c r="K171" i="26"/>
  <c r="AJ170" i="26"/>
  <c r="AC170" i="26"/>
  <c r="AA170" i="26"/>
  <c r="Z170" i="26"/>
  <c r="X170" i="26"/>
  <c r="W170" i="26"/>
  <c r="U170" i="26"/>
  <c r="T170" i="26"/>
  <c r="R170" i="26"/>
  <c r="Q170" i="26"/>
  <c r="O170" i="26"/>
  <c r="N170" i="26"/>
  <c r="L170" i="26"/>
  <c r="K170" i="26"/>
  <c r="AJ169" i="26"/>
  <c r="AC169" i="26"/>
  <c r="AA169" i="26"/>
  <c r="Z169" i="26"/>
  <c r="X169" i="26"/>
  <c r="W169" i="26"/>
  <c r="U169" i="26"/>
  <c r="T169" i="26"/>
  <c r="R169" i="26"/>
  <c r="Q169" i="26"/>
  <c r="O169" i="26"/>
  <c r="N169" i="26"/>
  <c r="L169" i="26"/>
  <c r="K169" i="26"/>
  <c r="AJ168" i="26"/>
  <c r="AC168" i="26"/>
  <c r="AA168" i="26"/>
  <c r="Z168" i="26"/>
  <c r="X168" i="26"/>
  <c r="W168" i="26"/>
  <c r="U168" i="26"/>
  <c r="T168" i="26"/>
  <c r="R168" i="26"/>
  <c r="Q168" i="26"/>
  <c r="O168" i="26"/>
  <c r="N168" i="26"/>
  <c r="L168" i="26"/>
  <c r="K168" i="26"/>
  <c r="AJ167" i="26"/>
  <c r="AC167" i="26"/>
  <c r="AA167" i="26"/>
  <c r="Z167" i="26"/>
  <c r="X167" i="26"/>
  <c r="W167" i="26"/>
  <c r="U167" i="26"/>
  <c r="T167" i="26"/>
  <c r="R167" i="26"/>
  <c r="Q167" i="26"/>
  <c r="O167" i="26"/>
  <c r="N167" i="26"/>
  <c r="L167" i="26"/>
  <c r="K167" i="26"/>
  <c r="AJ166" i="26"/>
  <c r="AC166" i="26"/>
  <c r="AA166" i="26"/>
  <c r="Z166" i="26"/>
  <c r="X166" i="26"/>
  <c r="W166" i="26"/>
  <c r="U166" i="26"/>
  <c r="T166" i="26"/>
  <c r="R166" i="26"/>
  <c r="Q166" i="26"/>
  <c r="O166" i="26"/>
  <c r="N166" i="26"/>
  <c r="L166" i="26"/>
  <c r="K166" i="26"/>
  <c r="AJ165" i="26"/>
  <c r="AC165" i="26"/>
  <c r="AA165" i="26"/>
  <c r="Z165" i="26"/>
  <c r="X165" i="26"/>
  <c r="W165" i="26"/>
  <c r="U165" i="26"/>
  <c r="T165" i="26"/>
  <c r="R165" i="26"/>
  <c r="Q165" i="26"/>
  <c r="O165" i="26"/>
  <c r="N165" i="26"/>
  <c r="L165" i="26"/>
  <c r="K165" i="26"/>
  <c r="AJ164" i="26"/>
  <c r="AC164" i="26"/>
  <c r="AA164" i="26"/>
  <c r="Z164" i="26"/>
  <c r="X164" i="26"/>
  <c r="W164" i="26"/>
  <c r="U164" i="26"/>
  <c r="T164" i="26"/>
  <c r="R164" i="26"/>
  <c r="Q164" i="26"/>
  <c r="O164" i="26"/>
  <c r="N164" i="26"/>
  <c r="L164" i="26"/>
  <c r="K164" i="26"/>
  <c r="AJ163" i="26"/>
  <c r="AC163" i="26"/>
  <c r="AA163" i="26"/>
  <c r="Z163" i="26"/>
  <c r="X163" i="26"/>
  <c r="W163" i="26"/>
  <c r="U163" i="26"/>
  <c r="T163" i="26"/>
  <c r="R163" i="26"/>
  <c r="Q163" i="26"/>
  <c r="O163" i="26"/>
  <c r="N163" i="26"/>
  <c r="L163" i="26"/>
  <c r="K163" i="26"/>
  <c r="AJ162" i="26"/>
  <c r="AC162" i="26"/>
  <c r="AA162" i="26"/>
  <c r="Z162" i="26"/>
  <c r="X162" i="26"/>
  <c r="W162" i="26"/>
  <c r="U162" i="26"/>
  <c r="T162" i="26"/>
  <c r="R162" i="26"/>
  <c r="Q162" i="26"/>
  <c r="O162" i="26"/>
  <c r="N162" i="26"/>
  <c r="L162" i="26"/>
  <c r="K162" i="26"/>
  <c r="AD164" i="26" l="1"/>
  <c r="AE166" i="26"/>
  <c r="AD168" i="26"/>
  <c r="AD172" i="26"/>
  <c r="AE174" i="26"/>
  <c r="AD176" i="26"/>
  <c r="AE144" i="26"/>
  <c r="AE148" i="26"/>
  <c r="AE152" i="26"/>
  <c r="AD154" i="26"/>
  <c r="AE156" i="26"/>
  <c r="AD158" i="26"/>
  <c r="AE160" i="26"/>
  <c r="AD190" i="26"/>
  <c r="AD194" i="26"/>
  <c r="AD163" i="26"/>
  <c r="AD165" i="26"/>
  <c r="AD167" i="26"/>
  <c r="AE169" i="26"/>
  <c r="AD171" i="26"/>
  <c r="AD173" i="26"/>
  <c r="AD175" i="26"/>
  <c r="AE177" i="26"/>
  <c r="AE179" i="26"/>
  <c r="AD145" i="26"/>
  <c r="AD147" i="26"/>
  <c r="AD151" i="26"/>
  <c r="AD155" i="26"/>
  <c r="AE159" i="26"/>
  <c r="AE191" i="26"/>
  <c r="AD193" i="26"/>
  <c r="AE175" i="26"/>
  <c r="AD174" i="26"/>
  <c r="AD179" i="26"/>
  <c r="AD169" i="26"/>
  <c r="AD191" i="26"/>
  <c r="AE149" i="26"/>
  <c r="AE150" i="26"/>
  <c r="AD159" i="26"/>
  <c r="AD149" i="26"/>
  <c r="AD150" i="26"/>
  <c r="AE194" i="26"/>
  <c r="AE172" i="26"/>
  <c r="AE192" i="26"/>
  <c r="AE193" i="26"/>
  <c r="AD192" i="26"/>
  <c r="AD156" i="26"/>
  <c r="AD166" i="26"/>
  <c r="AD178" i="26"/>
  <c r="AE170" i="26"/>
  <c r="AE171" i="26"/>
  <c r="AD170" i="26"/>
  <c r="AD177" i="26"/>
  <c r="AE178" i="26"/>
  <c r="AE146" i="26"/>
  <c r="AE157" i="26"/>
  <c r="AE158" i="26"/>
  <c r="AE162" i="26"/>
  <c r="AE163" i="26"/>
  <c r="AE164" i="26"/>
  <c r="AE167" i="26"/>
  <c r="AD146" i="26"/>
  <c r="AE151" i="26"/>
  <c r="AE154" i="26"/>
  <c r="AD157" i="26"/>
  <c r="AD162" i="26"/>
  <c r="AD148" i="26"/>
  <c r="AE190" i="26"/>
  <c r="AD144" i="26"/>
  <c r="AE145" i="26"/>
  <c r="AD152" i="26"/>
  <c r="AE153" i="26"/>
  <c r="AD160" i="26"/>
  <c r="AE161" i="26"/>
  <c r="AD153" i="26"/>
  <c r="AD161" i="26"/>
  <c r="AE147" i="26"/>
  <c r="AE155" i="26"/>
  <c r="AE165" i="26"/>
  <c r="AE173" i="26"/>
  <c r="AE168" i="26"/>
  <c r="AE176" i="26"/>
  <c r="AT10" i="31" l="1"/>
  <c r="AS10" i="27"/>
  <c r="AT10" i="25"/>
  <c r="AT10" i="24"/>
  <c r="AX10" i="24"/>
  <c r="AV10" i="24"/>
  <c r="AT10" i="23"/>
  <c r="AS10" i="22"/>
  <c r="AU10" i="22"/>
  <c r="AC221" i="33" l="1"/>
  <c r="AC102" i="23"/>
  <c r="AC14" i="30"/>
  <c r="AC18" i="30"/>
  <c r="AC25" i="30"/>
  <c r="AC33" i="30"/>
  <c r="AC40" i="30"/>
  <c r="AC48" i="30"/>
  <c r="AC55" i="30"/>
  <c r="AC63" i="30"/>
  <c r="AC71" i="30"/>
  <c r="AC79" i="30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31" i="33"/>
  <c r="AC32" i="33"/>
  <c r="AC33" i="33"/>
  <c r="AC34" i="33"/>
  <c r="AC35" i="33"/>
  <c r="AC36" i="33"/>
  <c r="AC37" i="33"/>
  <c r="AC38" i="33"/>
  <c r="AC39" i="33"/>
  <c r="AC40" i="33"/>
  <c r="AC41" i="33"/>
  <c r="AC42" i="33"/>
  <c r="AC43" i="33"/>
  <c r="AC44" i="33"/>
  <c r="AC45" i="33"/>
  <c r="AC46" i="33"/>
  <c r="AC47" i="33"/>
  <c r="AC48" i="33"/>
  <c r="AC49" i="33"/>
  <c r="AC50" i="33"/>
  <c r="AC51" i="33"/>
  <c r="AC52" i="33"/>
  <c r="AC53" i="33"/>
  <c r="AC54" i="33"/>
  <c r="AC55" i="33"/>
  <c r="AC56" i="33"/>
  <c r="AC57" i="33"/>
  <c r="AC58" i="33"/>
  <c r="AC59" i="33"/>
  <c r="AC60" i="33"/>
  <c r="AC61" i="33"/>
  <c r="AC62" i="33"/>
  <c r="AC63" i="33"/>
  <c r="AC64" i="33"/>
  <c r="AC65" i="33"/>
  <c r="AC66" i="33"/>
  <c r="AC67" i="33"/>
  <c r="AC68" i="33"/>
  <c r="AC69" i="33"/>
  <c r="AC70" i="33"/>
  <c r="AC71" i="33"/>
  <c r="AC72" i="33"/>
  <c r="AC73" i="33"/>
  <c r="AC74" i="33"/>
  <c r="AC75" i="33"/>
  <c r="AC76" i="33"/>
  <c r="AC77" i="33"/>
  <c r="AC78" i="33"/>
  <c r="AC79" i="33"/>
  <c r="AC80" i="33"/>
  <c r="AC81" i="33"/>
  <c r="AC82" i="33"/>
  <c r="AC83" i="33"/>
  <c r="AC84" i="33"/>
  <c r="AC85" i="33"/>
  <c r="AC86" i="33"/>
  <c r="AC87" i="33"/>
  <c r="AC88" i="33"/>
  <c r="AC89" i="33"/>
  <c r="AC90" i="33"/>
  <c r="AC91" i="33"/>
  <c r="AC92" i="33"/>
  <c r="AC93" i="33"/>
  <c r="AC94" i="33"/>
  <c r="AC95" i="33"/>
  <c r="AC96" i="33"/>
  <c r="AC97" i="33"/>
  <c r="AC98" i="33"/>
  <c r="AC99" i="33"/>
  <c r="AC100" i="33"/>
  <c r="AC101" i="33"/>
  <c r="AC102" i="33"/>
  <c r="AC103" i="33"/>
  <c r="AC104" i="33"/>
  <c r="AC105" i="33"/>
  <c r="AC106" i="33"/>
  <c r="AC107" i="33"/>
  <c r="AC108" i="33"/>
  <c r="AC109" i="33"/>
  <c r="AC110" i="33"/>
  <c r="AC111" i="33"/>
  <c r="AC112" i="33"/>
  <c r="AC113" i="33"/>
  <c r="AC114" i="33"/>
  <c r="AC115" i="33"/>
  <c r="AC116" i="33"/>
  <c r="AC117" i="33"/>
  <c r="AC118" i="33"/>
  <c r="AC119" i="33"/>
  <c r="AC120" i="33"/>
  <c r="AC121" i="33"/>
  <c r="AC122" i="33"/>
  <c r="AC123" i="33"/>
  <c r="AC124" i="33"/>
  <c r="AC125" i="33"/>
  <c r="AC126" i="33"/>
  <c r="AC127" i="33"/>
  <c r="AC128" i="33"/>
  <c r="AC129" i="33"/>
  <c r="AC130" i="33"/>
  <c r="AC131" i="33"/>
  <c r="AC132" i="33"/>
  <c r="AC133" i="33"/>
  <c r="AC134" i="33"/>
  <c r="AC135" i="33"/>
  <c r="AC136" i="33"/>
  <c r="AC137" i="33"/>
  <c r="AC138" i="33"/>
  <c r="AC139" i="33"/>
  <c r="AC140" i="33"/>
  <c r="AC141" i="33"/>
  <c r="AC142" i="33"/>
  <c r="AC206" i="33"/>
  <c r="AC207" i="33"/>
  <c r="AC208" i="33"/>
  <c r="AC14" i="33"/>
  <c r="AC14" i="32"/>
  <c r="AC15" i="32"/>
  <c r="AC16" i="32"/>
  <c r="AC17" i="32"/>
  <c r="AC18" i="32"/>
  <c r="AC19" i="32"/>
  <c r="AC20" i="32"/>
  <c r="AC21" i="32"/>
  <c r="AC22" i="32"/>
  <c r="AC23" i="32"/>
  <c r="AC24" i="32"/>
  <c r="AC25" i="32"/>
  <c r="AC26" i="32"/>
  <c r="AC27" i="32"/>
  <c r="AC28" i="32"/>
  <c r="AC29" i="32"/>
  <c r="AC30" i="32"/>
  <c r="AC31" i="32"/>
  <c r="AC32" i="32"/>
  <c r="AC33" i="32"/>
  <c r="AC34" i="32"/>
  <c r="AC35" i="32"/>
  <c r="AC36" i="32"/>
  <c r="AC37" i="32"/>
  <c r="AC38" i="32"/>
  <c r="AC39" i="32"/>
  <c r="AC40" i="32"/>
  <c r="AC41" i="32"/>
  <c r="AC42" i="32"/>
  <c r="AC43" i="32"/>
  <c r="AC44" i="32"/>
  <c r="AC45" i="32"/>
  <c r="AC46" i="32"/>
  <c r="AC47" i="32"/>
  <c r="AC48" i="32"/>
  <c r="AC49" i="32"/>
  <c r="AC50" i="32"/>
  <c r="AC51" i="32"/>
  <c r="AC52" i="32"/>
  <c r="AC53" i="32"/>
  <c r="AC55" i="32"/>
  <c r="AC56" i="32"/>
  <c r="AC57" i="32"/>
  <c r="AC58" i="32"/>
  <c r="AC59" i="32"/>
  <c r="AC60" i="32"/>
  <c r="AC61" i="32"/>
  <c r="AC62" i="32"/>
  <c r="AC63" i="32"/>
  <c r="AC64" i="32"/>
  <c r="AC65" i="32"/>
  <c r="AC66" i="32"/>
  <c r="AC67" i="32"/>
  <c r="AC68" i="32"/>
  <c r="AC69" i="32"/>
  <c r="AC70" i="32"/>
  <c r="AC71" i="32"/>
  <c r="AC72" i="32"/>
  <c r="AC73" i="32"/>
  <c r="AC74" i="32"/>
  <c r="AC75" i="32"/>
  <c r="AC76" i="32"/>
  <c r="AC77" i="32"/>
  <c r="AC78" i="32"/>
  <c r="AC79" i="32"/>
  <c r="AC80" i="32"/>
  <c r="AC81" i="32"/>
  <c r="AC82" i="32"/>
  <c r="AC83" i="32"/>
  <c r="AC84" i="32"/>
  <c r="AC85" i="32"/>
  <c r="AC86" i="32"/>
  <c r="AC87" i="32"/>
  <c r="AC88" i="32"/>
  <c r="AC89" i="32"/>
  <c r="AC90" i="32"/>
  <c r="AC91" i="32"/>
  <c r="AC92" i="32"/>
  <c r="AC93" i="32"/>
  <c r="AC94" i="32"/>
  <c r="AC95" i="32"/>
  <c r="AC96" i="32"/>
  <c r="AC97" i="32"/>
  <c r="AC98" i="32"/>
  <c r="AC99" i="32"/>
  <c r="AC100" i="32"/>
  <c r="AC101" i="32"/>
  <c r="AC102" i="32"/>
  <c r="AC103" i="32"/>
  <c r="AC104" i="32"/>
  <c r="AC105" i="32"/>
  <c r="AC106" i="32"/>
  <c r="AC107" i="32"/>
  <c r="AC108" i="32"/>
  <c r="AC109" i="32"/>
  <c r="AC110" i="32"/>
  <c r="AC111" i="32"/>
  <c r="AC112" i="32"/>
  <c r="AC113" i="32"/>
  <c r="AC114" i="32"/>
  <c r="AC163" i="32"/>
  <c r="AC164" i="32"/>
  <c r="AC165" i="32"/>
  <c r="AC166" i="32"/>
  <c r="AC167" i="32"/>
  <c r="AC168" i="32"/>
  <c r="AC169" i="32"/>
  <c r="AC170" i="32"/>
  <c r="AC171" i="32"/>
  <c r="AC172" i="32"/>
  <c r="AC173" i="32"/>
  <c r="AC174" i="32"/>
  <c r="AC175" i="32"/>
  <c r="AC176" i="32"/>
  <c r="AC177" i="32"/>
  <c r="AC178" i="32"/>
  <c r="AC179" i="32"/>
  <c r="AC180" i="32"/>
  <c r="AC181" i="32"/>
  <c r="AC182" i="32"/>
  <c r="AC183" i="32"/>
  <c r="AC184" i="32"/>
  <c r="AC185" i="32"/>
  <c r="AC186" i="32"/>
  <c r="AC187" i="32"/>
  <c r="AC188" i="32"/>
  <c r="AC189" i="32"/>
  <c r="AC190" i="32"/>
  <c r="AC191" i="32"/>
  <c r="AC192" i="32"/>
  <c r="AC193" i="32"/>
  <c r="AC194" i="32"/>
  <c r="AC195" i="32"/>
  <c r="AC196" i="32"/>
  <c r="AC197" i="32"/>
  <c r="AC198" i="32"/>
  <c r="AC199" i="32"/>
  <c r="AC200" i="32"/>
  <c r="AC201" i="32"/>
  <c r="AC202" i="32"/>
  <c r="AC203" i="32"/>
  <c r="AC204" i="32"/>
  <c r="AC205" i="32"/>
  <c r="AC13" i="32"/>
  <c r="AC14" i="31"/>
  <c r="AC15" i="31"/>
  <c r="AC16" i="31"/>
  <c r="AC17" i="31"/>
  <c r="AC18" i="31"/>
  <c r="AC19" i="31"/>
  <c r="AC20" i="31"/>
  <c r="AC21" i="31"/>
  <c r="AC22" i="31"/>
  <c r="AC23" i="31"/>
  <c r="AC24" i="31"/>
  <c r="AC25" i="31"/>
  <c r="AC26" i="31"/>
  <c r="AC27" i="31"/>
  <c r="AC28" i="31"/>
  <c r="AC29" i="31"/>
  <c r="AC30" i="31"/>
  <c r="AC31" i="31"/>
  <c r="AC32" i="31"/>
  <c r="AC33" i="31"/>
  <c r="AC34" i="31"/>
  <c r="AC35" i="31"/>
  <c r="AC36" i="31"/>
  <c r="AC37" i="31"/>
  <c r="AC38" i="31"/>
  <c r="AC39" i="31"/>
  <c r="AC40" i="31"/>
  <c r="AC41" i="31"/>
  <c r="AC42" i="31"/>
  <c r="AC43" i="31"/>
  <c r="AC44" i="31"/>
  <c r="AC45" i="31"/>
  <c r="AC46" i="31"/>
  <c r="AC47" i="31"/>
  <c r="AC48" i="31"/>
  <c r="AC49" i="31"/>
  <c r="AC50" i="31"/>
  <c r="AC51" i="31"/>
  <c r="AC52" i="31"/>
  <c r="AC53" i="31"/>
  <c r="AC54" i="31"/>
  <c r="AC55" i="31"/>
  <c r="AC56" i="31"/>
  <c r="AC57" i="31"/>
  <c r="AC58" i="31"/>
  <c r="AC59" i="31"/>
  <c r="AC60" i="31"/>
  <c r="AC61" i="31"/>
  <c r="AC62" i="31"/>
  <c r="AC63" i="31"/>
  <c r="AC64" i="31"/>
  <c r="AC65" i="31"/>
  <c r="AC66" i="31"/>
  <c r="AC67" i="31"/>
  <c r="AC68" i="31"/>
  <c r="AC69" i="31"/>
  <c r="AC70" i="31"/>
  <c r="AC71" i="31"/>
  <c r="AC72" i="31"/>
  <c r="AC73" i="31"/>
  <c r="AC74" i="31"/>
  <c r="AC75" i="31"/>
  <c r="AC76" i="31"/>
  <c r="AC77" i="31"/>
  <c r="AC78" i="31"/>
  <c r="AC79" i="31"/>
  <c r="AC80" i="31"/>
  <c r="AC81" i="31"/>
  <c r="AC82" i="31"/>
  <c r="AC83" i="31"/>
  <c r="AC84" i="31"/>
  <c r="AC85" i="31"/>
  <c r="AC86" i="31"/>
  <c r="AC87" i="31"/>
  <c r="AC88" i="31"/>
  <c r="AC89" i="31"/>
  <c r="AC90" i="31"/>
  <c r="AC91" i="31"/>
  <c r="AC92" i="31"/>
  <c r="AC93" i="31"/>
  <c r="AC94" i="31"/>
  <c r="AC95" i="31"/>
  <c r="AC96" i="31"/>
  <c r="AC97" i="31"/>
  <c r="AC98" i="31"/>
  <c r="AC99" i="31"/>
  <c r="AC100" i="31"/>
  <c r="AC101" i="31"/>
  <c r="AC102" i="31"/>
  <c r="AC103" i="31"/>
  <c r="AC104" i="31"/>
  <c r="AC105" i="31"/>
  <c r="AC106" i="31"/>
  <c r="AC107" i="31"/>
  <c r="AC108" i="31"/>
  <c r="AC109" i="31"/>
  <c r="AC110" i="31"/>
  <c r="AC111" i="31"/>
  <c r="AC112" i="31"/>
  <c r="AC113" i="31"/>
  <c r="AC114" i="31"/>
  <c r="AC115" i="31"/>
  <c r="AC116" i="31"/>
  <c r="AC117" i="31"/>
  <c r="AC118" i="31"/>
  <c r="AC119" i="31"/>
  <c r="AC120" i="31"/>
  <c r="AC121" i="31"/>
  <c r="AC122" i="31"/>
  <c r="AC123" i="31"/>
  <c r="AC124" i="31"/>
  <c r="AC169" i="31"/>
  <c r="AC170" i="31"/>
  <c r="AC171" i="31"/>
  <c r="AC172" i="31"/>
  <c r="AC173" i="31"/>
  <c r="AC174" i="31"/>
  <c r="AC175" i="31"/>
  <c r="AC176" i="31"/>
  <c r="AC177" i="31"/>
  <c r="AC178" i="31"/>
  <c r="AC179" i="31"/>
  <c r="AC180" i="31"/>
  <c r="AC181" i="31"/>
  <c r="AC182" i="31"/>
  <c r="AC183" i="31"/>
  <c r="AC184" i="31"/>
  <c r="AC185" i="31"/>
  <c r="AC186" i="31"/>
  <c r="AC187" i="31"/>
  <c r="AC188" i="31"/>
  <c r="AC189" i="31"/>
  <c r="AC190" i="31"/>
  <c r="AC191" i="31"/>
  <c r="AC192" i="31"/>
  <c r="AC193" i="31"/>
  <c r="AC194" i="31"/>
  <c r="AC195" i="31"/>
  <c r="AC196" i="31"/>
  <c r="AC197" i="31"/>
  <c r="AC198" i="31"/>
  <c r="AC199" i="31"/>
  <c r="AC200" i="31"/>
  <c r="AC201" i="31"/>
  <c r="AC202" i="31"/>
  <c r="AC203" i="31"/>
  <c r="AC204" i="31"/>
  <c r="AC205" i="31"/>
  <c r="AC206" i="31"/>
  <c r="AC207" i="31"/>
  <c r="AC13" i="31"/>
  <c r="AC15" i="30"/>
  <c r="AC16" i="30"/>
  <c r="AC17" i="30"/>
  <c r="AC19" i="30"/>
  <c r="AC20" i="30"/>
  <c r="AC21" i="30"/>
  <c r="AC22" i="30"/>
  <c r="AC23" i="30"/>
  <c r="AC24" i="30"/>
  <c r="AC26" i="30"/>
  <c r="AC27" i="30"/>
  <c r="AC28" i="30"/>
  <c r="AC29" i="30"/>
  <c r="AC30" i="30"/>
  <c r="AC31" i="30"/>
  <c r="AC32" i="30"/>
  <c r="AC34" i="30"/>
  <c r="AC35" i="30"/>
  <c r="AC36" i="30"/>
  <c r="AC37" i="30"/>
  <c r="AC38" i="30"/>
  <c r="AC39" i="30"/>
  <c r="AC41" i="30"/>
  <c r="AC42" i="30"/>
  <c r="AC43" i="30"/>
  <c r="AC44" i="30"/>
  <c r="AC45" i="30"/>
  <c r="AC46" i="30"/>
  <c r="AC47" i="30"/>
  <c r="AC49" i="30"/>
  <c r="AC50" i="30"/>
  <c r="AC51" i="30"/>
  <c r="AC52" i="30"/>
  <c r="AC53" i="30"/>
  <c r="AC54" i="30"/>
  <c r="AC56" i="30"/>
  <c r="AC57" i="30"/>
  <c r="AC58" i="30"/>
  <c r="AC59" i="30"/>
  <c r="AC60" i="30"/>
  <c r="AC61" i="30"/>
  <c r="AC62" i="30"/>
  <c r="AC64" i="30"/>
  <c r="AC65" i="30"/>
  <c r="AC66" i="30"/>
  <c r="AC67" i="30"/>
  <c r="AC68" i="30"/>
  <c r="AC69" i="30"/>
  <c r="AC70" i="30"/>
  <c r="AC72" i="30"/>
  <c r="AC73" i="30"/>
  <c r="AC74" i="30"/>
  <c r="AC75" i="30"/>
  <c r="AC76" i="30"/>
  <c r="AC77" i="30"/>
  <c r="AC78" i="30"/>
  <c r="AC80" i="30"/>
  <c r="AC81" i="30"/>
  <c r="AC82" i="30"/>
  <c r="AC83" i="30"/>
  <c r="AC84" i="30"/>
  <c r="AC85" i="30"/>
  <c r="AC13" i="30"/>
  <c r="AC14" i="29"/>
  <c r="AC15" i="29"/>
  <c r="AC16" i="29"/>
  <c r="AC17" i="29"/>
  <c r="AC18" i="29"/>
  <c r="AC19" i="29"/>
  <c r="AC20" i="29"/>
  <c r="AC21" i="29"/>
  <c r="AC22" i="29"/>
  <c r="AC23" i="29"/>
  <c r="AC24" i="29"/>
  <c r="AC25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39" i="29"/>
  <c r="AC40" i="29"/>
  <c r="AC41" i="29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59" i="29"/>
  <c r="AC60" i="29"/>
  <c r="AC61" i="29"/>
  <c r="AC62" i="29"/>
  <c r="AC63" i="29"/>
  <c r="AC64" i="29"/>
  <c r="AC65" i="29"/>
  <c r="AC66" i="29"/>
  <c r="AC67" i="29"/>
  <c r="AC68" i="29"/>
  <c r="AC69" i="29"/>
  <c r="AC70" i="29"/>
  <c r="AC71" i="29"/>
  <c r="AC72" i="29"/>
  <c r="AC73" i="29"/>
  <c r="AC74" i="29"/>
  <c r="AC75" i="29"/>
  <c r="AC76" i="29"/>
  <c r="AC77" i="29"/>
  <c r="AC78" i="29"/>
  <c r="AC79" i="29"/>
  <c r="AC80" i="29"/>
  <c r="AC81" i="29"/>
  <c r="AC82" i="29"/>
  <c r="AC83" i="29"/>
  <c r="AC84" i="29"/>
  <c r="AC85" i="29"/>
  <c r="AC86" i="29"/>
  <c r="AC87" i="29"/>
  <c r="AC88" i="29"/>
  <c r="AC89" i="29"/>
  <c r="AC90" i="29"/>
  <c r="AC91" i="29"/>
  <c r="AC92" i="29"/>
  <c r="AC93" i="29"/>
  <c r="AC94" i="29"/>
  <c r="AC95" i="29"/>
  <c r="AC96" i="29"/>
  <c r="AC97" i="29"/>
  <c r="AC98" i="29"/>
  <c r="AC99" i="29"/>
  <c r="AC100" i="29"/>
  <c r="AC101" i="29"/>
  <c r="AC102" i="29"/>
  <c r="AC103" i="29"/>
  <c r="AC104" i="29"/>
  <c r="AC105" i="29"/>
  <c r="AC106" i="29"/>
  <c r="AC107" i="29"/>
  <c r="AC108" i="29"/>
  <c r="AC109" i="29"/>
  <c r="AC110" i="29"/>
  <c r="AC111" i="29"/>
  <c r="AC112" i="29"/>
  <c r="AC113" i="29"/>
  <c r="AC114" i="29"/>
  <c r="AC115" i="29"/>
  <c r="AC116" i="29"/>
  <c r="AC117" i="29"/>
  <c r="AC118" i="29"/>
  <c r="AC119" i="29"/>
  <c r="AC120" i="29"/>
  <c r="AC121" i="29"/>
  <c r="AC122" i="29"/>
  <c r="AC123" i="29"/>
  <c r="AC124" i="29"/>
  <c r="AC125" i="29"/>
  <c r="AC126" i="29"/>
  <c r="AC127" i="29"/>
  <c r="AC128" i="29"/>
  <c r="AC129" i="29"/>
  <c r="AC196" i="29"/>
  <c r="AC197" i="29"/>
  <c r="AC198" i="29"/>
  <c r="AC199" i="29"/>
  <c r="AC200" i="29"/>
  <c r="AC201" i="29"/>
  <c r="AC202" i="29"/>
  <c r="AC203" i="29"/>
  <c r="AC204" i="29"/>
  <c r="AC205" i="29"/>
  <c r="AC206" i="29"/>
  <c r="AC13" i="29"/>
  <c r="AC14" i="28"/>
  <c r="AC15" i="28"/>
  <c r="AC16" i="28"/>
  <c r="AC17" i="28"/>
  <c r="AC18" i="28"/>
  <c r="AC19" i="28"/>
  <c r="AC20" i="28"/>
  <c r="AC21" i="28"/>
  <c r="AC22" i="28"/>
  <c r="AC23" i="28"/>
  <c r="AC24" i="28"/>
  <c r="AC25" i="28"/>
  <c r="AC26" i="28"/>
  <c r="AC27" i="28"/>
  <c r="AC28" i="28"/>
  <c r="AC29" i="28"/>
  <c r="AC30" i="28"/>
  <c r="AC31" i="28"/>
  <c r="AC32" i="28"/>
  <c r="AC33" i="28"/>
  <c r="AC34" i="28"/>
  <c r="AC35" i="28"/>
  <c r="AC36" i="28"/>
  <c r="AC37" i="28"/>
  <c r="AC38" i="28"/>
  <c r="AC39" i="28"/>
  <c r="AC40" i="28"/>
  <c r="AC41" i="28"/>
  <c r="AC42" i="28"/>
  <c r="AC69" i="28"/>
  <c r="AC70" i="28"/>
  <c r="AC71" i="28"/>
  <c r="AC72" i="28"/>
  <c r="AC73" i="28"/>
  <c r="AC74" i="28"/>
  <c r="AC75" i="28"/>
  <c r="AC76" i="28"/>
  <c r="AC77" i="28"/>
  <c r="AC78" i="28"/>
  <c r="AC79" i="28"/>
  <c r="AC80" i="28"/>
  <c r="AC81" i="28"/>
  <c r="AC82" i="28"/>
  <c r="AC83" i="28"/>
  <c r="AC84" i="28"/>
  <c r="AC85" i="28"/>
  <c r="AC86" i="28"/>
  <c r="AC87" i="28"/>
  <c r="AC88" i="28"/>
  <c r="AC89" i="28"/>
  <c r="AC90" i="28"/>
  <c r="AC91" i="28"/>
  <c r="AC92" i="28"/>
  <c r="AC93" i="28"/>
  <c r="AC94" i="28"/>
  <c r="AC95" i="28"/>
  <c r="AC96" i="28"/>
  <c r="AC97" i="28"/>
  <c r="AC98" i="28"/>
  <c r="AC99" i="28"/>
  <c r="AC100" i="28"/>
  <c r="AC101" i="28"/>
  <c r="AC102" i="28"/>
  <c r="AC103" i="28"/>
  <c r="AC104" i="28"/>
  <c r="AC105" i="28"/>
  <c r="AC106" i="28"/>
  <c r="AC107" i="28"/>
  <c r="AC108" i="28"/>
  <c r="AC109" i="28"/>
  <c r="AC110" i="28"/>
  <c r="AC111" i="28"/>
  <c r="AC112" i="28"/>
  <c r="AC113" i="28"/>
  <c r="AC114" i="28"/>
  <c r="AC115" i="28"/>
  <c r="AC116" i="28"/>
  <c r="AC117" i="28"/>
  <c r="AC118" i="28"/>
  <c r="AC119" i="28"/>
  <c r="AC120" i="28"/>
  <c r="AC121" i="28"/>
  <c r="AC122" i="28"/>
  <c r="AC123" i="28"/>
  <c r="AC124" i="28"/>
  <c r="AC125" i="28"/>
  <c r="AC126" i="28"/>
  <c r="AC127" i="28"/>
  <c r="AC128" i="28"/>
  <c r="AC129" i="28"/>
  <c r="AC130" i="28"/>
  <c r="AC131" i="28"/>
  <c r="AC132" i="28"/>
  <c r="AC133" i="28"/>
  <c r="AC134" i="28"/>
  <c r="AC135" i="28"/>
  <c r="AC136" i="28"/>
  <c r="AC137" i="28"/>
  <c r="AC138" i="28"/>
  <c r="AC139" i="28"/>
  <c r="AC140" i="28"/>
  <c r="AC141" i="28"/>
  <c r="AC142" i="28"/>
  <c r="AC143" i="28"/>
  <c r="AC144" i="28"/>
  <c r="AC145" i="28"/>
  <c r="AC146" i="28"/>
  <c r="AC147" i="28"/>
  <c r="AC148" i="28"/>
  <c r="AC149" i="28"/>
  <c r="AC150" i="28"/>
  <c r="AC151" i="28"/>
  <c r="AC152" i="28"/>
  <c r="AC153" i="28"/>
  <c r="AC154" i="28"/>
  <c r="AC155" i="28"/>
  <c r="AC156" i="28"/>
  <c r="AC157" i="28"/>
  <c r="AC158" i="28"/>
  <c r="AC159" i="28"/>
  <c r="AC160" i="28"/>
  <c r="AC161" i="28"/>
  <c r="AC162" i="28"/>
  <c r="AC163" i="28"/>
  <c r="AC164" i="28"/>
  <c r="AC165" i="28"/>
  <c r="AC186" i="28"/>
  <c r="AC187" i="28"/>
  <c r="AC188" i="28"/>
  <c r="AC189" i="28"/>
  <c r="AC190" i="28"/>
  <c r="AC191" i="28"/>
  <c r="AC192" i="28"/>
  <c r="AC193" i="28"/>
  <c r="AC194" i="28"/>
  <c r="AC195" i="28"/>
  <c r="AC196" i="28"/>
  <c r="AC197" i="28"/>
  <c r="AC198" i="28"/>
  <c r="AC199" i="28"/>
  <c r="AC200" i="28"/>
  <c r="AC201" i="28"/>
  <c r="AC202" i="28"/>
  <c r="AC203" i="28"/>
  <c r="AC204" i="28"/>
  <c r="AC205" i="28"/>
  <c r="AC206" i="28"/>
  <c r="AC207" i="28"/>
  <c r="AC208" i="28"/>
  <c r="AC209" i="28"/>
  <c r="AC13" i="28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C52" i="27"/>
  <c r="AC53" i="27"/>
  <c r="AC54" i="27"/>
  <c r="AC55" i="27"/>
  <c r="AC56" i="27"/>
  <c r="AC57" i="27"/>
  <c r="AC58" i="27"/>
  <c r="AC59" i="27"/>
  <c r="AC60" i="27"/>
  <c r="AC61" i="27"/>
  <c r="AC62" i="27"/>
  <c r="AC63" i="27"/>
  <c r="AC64" i="27"/>
  <c r="AC65" i="27"/>
  <c r="AC66" i="27"/>
  <c r="AC67" i="27"/>
  <c r="AC68" i="27"/>
  <c r="AC69" i="27"/>
  <c r="AC70" i="27"/>
  <c r="AC71" i="27"/>
  <c r="AC72" i="27"/>
  <c r="AC73" i="27"/>
  <c r="AC74" i="27"/>
  <c r="AC75" i="27"/>
  <c r="AC76" i="27"/>
  <c r="AC77" i="27"/>
  <c r="AC78" i="27"/>
  <c r="AC79" i="27"/>
  <c r="AC80" i="27"/>
  <c r="AC81" i="27"/>
  <c r="AC82" i="27"/>
  <c r="AC83" i="27"/>
  <c r="AC84" i="27"/>
  <c r="AC85" i="27"/>
  <c r="AC86" i="27"/>
  <c r="AC87" i="27"/>
  <c r="AC88" i="27"/>
  <c r="AC89" i="27"/>
  <c r="AC90" i="27"/>
  <c r="AC91" i="27"/>
  <c r="AC92" i="27"/>
  <c r="AC93" i="27"/>
  <c r="AC94" i="27"/>
  <c r="AC95" i="27"/>
  <c r="AC96" i="27"/>
  <c r="AC97" i="27"/>
  <c r="AC98" i="27"/>
  <c r="AC99" i="27"/>
  <c r="AC100" i="27"/>
  <c r="AC101" i="27"/>
  <c r="AC102" i="27"/>
  <c r="AC103" i="27"/>
  <c r="AC104" i="27"/>
  <c r="AC105" i="27"/>
  <c r="AC106" i="27"/>
  <c r="AC107" i="27"/>
  <c r="AC108" i="27"/>
  <c r="AC109" i="27"/>
  <c r="AC110" i="27"/>
  <c r="AC111" i="27"/>
  <c r="AC112" i="27"/>
  <c r="AC113" i="27"/>
  <c r="AC114" i="27"/>
  <c r="AC115" i="27"/>
  <c r="AC116" i="27"/>
  <c r="AC117" i="27"/>
  <c r="AC118" i="27"/>
  <c r="AC119" i="27"/>
  <c r="AC120" i="27"/>
  <c r="AC121" i="27"/>
  <c r="AC122" i="27"/>
  <c r="AC123" i="27"/>
  <c r="AC124" i="27"/>
  <c r="AC125" i="27"/>
  <c r="AC126" i="27"/>
  <c r="AC127" i="27"/>
  <c r="AC128" i="27"/>
  <c r="AC129" i="27"/>
  <c r="AC130" i="27"/>
  <c r="AC131" i="27"/>
  <c r="AC132" i="27"/>
  <c r="AC133" i="27"/>
  <c r="AC134" i="27"/>
  <c r="AC135" i="27"/>
  <c r="AC136" i="27"/>
  <c r="AC137" i="27"/>
  <c r="AC138" i="27"/>
  <c r="AC139" i="27"/>
  <c r="AC140" i="27"/>
  <c r="AC141" i="27"/>
  <c r="AC161" i="27"/>
  <c r="AC162" i="27"/>
  <c r="AC163" i="27"/>
  <c r="AC183" i="27"/>
  <c r="AC184" i="27"/>
  <c r="AC185" i="27"/>
  <c r="AC186" i="27"/>
  <c r="AC187" i="27"/>
  <c r="AC188" i="27"/>
  <c r="AC189" i="27"/>
  <c r="AC190" i="27"/>
  <c r="AC191" i="27"/>
  <c r="AC192" i="27"/>
  <c r="AC193" i="27"/>
  <c r="AC194" i="27"/>
  <c r="AC195" i="27"/>
  <c r="AC196" i="27"/>
  <c r="AC197" i="27"/>
  <c r="AC198" i="27"/>
  <c r="AC202" i="27"/>
  <c r="AC203" i="27"/>
  <c r="AC204" i="27"/>
  <c r="AC205" i="27"/>
  <c r="AC14" i="27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C44" i="26"/>
  <c r="AC45" i="26"/>
  <c r="AC46" i="26"/>
  <c r="AC47" i="26"/>
  <c r="AC48" i="26"/>
  <c r="AC49" i="26"/>
  <c r="AC50" i="26"/>
  <c r="AC51" i="26"/>
  <c r="AC52" i="26"/>
  <c r="AC53" i="26"/>
  <c r="AC54" i="26"/>
  <c r="AC55" i="26"/>
  <c r="AC56" i="26"/>
  <c r="AC57" i="26"/>
  <c r="AC58" i="26"/>
  <c r="AC59" i="26"/>
  <c r="AC60" i="26"/>
  <c r="AC61" i="26"/>
  <c r="AC62" i="26"/>
  <c r="AC63" i="26"/>
  <c r="AC64" i="26"/>
  <c r="AC65" i="26"/>
  <c r="AC66" i="26"/>
  <c r="AC67" i="26"/>
  <c r="AC68" i="26"/>
  <c r="AC69" i="26"/>
  <c r="AC70" i="26"/>
  <c r="AC71" i="26"/>
  <c r="AC72" i="26"/>
  <c r="AC73" i="26"/>
  <c r="AC74" i="26"/>
  <c r="AC75" i="26"/>
  <c r="AC76" i="26"/>
  <c r="AC77" i="26"/>
  <c r="AC78" i="26"/>
  <c r="AC79" i="26"/>
  <c r="AC80" i="26"/>
  <c r="AC81" i="26"/>
  <c r="AC82" i="26"/>
  <c r="AC83" i="26"/>
  <c r="AC84" i="26"/>
  <c r="AC85" i="26"/>
  <c r="AC86" i="26"/>
  <c r="AC87" i="26"/>
  <c r="AC88" i="26"/>
  <c r="AC89" i="26"/>
  <c r="AC90" i="26"/>
  <c r="AC91" i="26"/>
  <c r="AC92" i="26"/>
  <c r="AC93" i="26"/>
  <c r="AC94" i="26"/>
  <c r="AC95" i="26"/>
  <c r="AC96" i="26"/>
  <c r="AC97" i="26"/>
  <c r="AC98" i="26"/>
  <c r="AC99" i="26"/>
  <c r="AC100" i="26"/>
  <c r="AC101" i="26"/>
  <c r="AC102" i="26"/>
  <c r="AC103" i="26"/>
  <c r="AC104" i="26"/>
  <c r="AC105" i="26"/>
  <c r="AC106" i="26"/>
  <c r="AC107" i="26"/>
  <c r="AC108" i="26"/>
  <c r="AC109" i="26"/>
  <c r="AC110" i="26"/>
  <c r="AC111" i="26"/>
  <c r="AC112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42" i="26"/>
  <c r="AC143" i="26"/>
  <c r="AC180" i="26"/>
  <c r="AC181" i="26"/>
  <c r="AC182" i="26"/>
  <c r="AC183" i="26"/>
  <c r="AC184" i="26"/>
  <c r="AC185" i="26"/>
  <c r="AC186" i="26"/>
  <c r="AC187" i="26"/>
  <c r="AC188" i="26"/>
  <c r="AC189" i="26"/>
  <c r="AC195" i="26"/>
  <c r="AC196" i="26"/>
  <c r="AC197" i="26"/>
  <c r="AC198" i="26"/>
  <c r="AC199" i="26"/>
  <c r="AC200" i="26"/>
  <c r="AC201" i="26"/>
  <c r="AC202" i="26"/>
  <c r="AC203" i="26"/>
  <c r="AC204" i="26"/>
  <c r="AC13" i="26"/>
  <c r="AC15" i="25"/>
  <c r="AC16" i="25"/>
  <c r="AC17" i="25"/>
  <c r="AC18" i="25"/>
  <c r="AC19" i="25"/>
  <c r="AC20" i="25"/>
  <c r="AC21" i="25"/>
  <c r="AD21" i="25" s="1"/>
  <c r="AC22" i="25"/>
  <c r="AD22" i="25" s="1"/>
  <c r="AC23" i="25"/>
  <c r="AC24" i="25"/>
  <c r="AC25" i="25"/>
  <c r="AC26" i="25"/>
  <c r="AC27" i="25"/>
  <c r="AC28" i="25"/>
  <c r="AC29" i="25"/>
  <c r="AD29" i="25" s="1"/>
  <c r="AC30" i="25"/>
  <c r="AD30" i="25" s="1"/>
  <c r="AC31" i="25"/>
  <c r="AC32" i="25"/>
  <c r="AC33" i="25"/>
  <c r="AC34" i="25"/>
  <c r="AC35" i="25"/>
  <c r="AC36" i="25"/>
  <c r="AC37" i="25"/>
  <c r="AD37" i="25" s="1"/>
  <c r="AC38" i="25"/>
  <c r="AD38" i="25" s="1"/>
  <c r="AC39" i="25"/>
  <c r="AC40" i="25"/>
  <c r="AC41" i="25"/>
  <c r="AC42" i="25"/>
  <c r="AC43" i="25"/>
  <c r="AC44" i="25"/>
  <c r="AC45" i="25"/>
  <c r="AD45" i="25" s="1"/>
  <c r="AC46" i="25"/>
  <c r="AD46" i="25" s="1"/>
  <c r="AC47" i="25"/>
  <c r="AC48" i="25"/>
  <c r="AC49" i="25"/>
  <c r="AC50" i="25"/>
  <c r="AC51" i="25"/>
  <c r="AC52" i="25"/>
  <c r="AC53" i="25"/>
  <c r="AD53" i="25" s="1"/>
  <c r="AC54" i="25"/>
  <c r="AD54" i="25" s="1"/>
  <c r="AC55" i="25"/>
  <c r="AC56" i="25"/>
  <c r="AC57" i="25"/>
  <c r="AC58" i="25"/>
  <c r="AC59" i="25"/>
  <c r="AC60" i="25"/>
  <c r="AC61" i="25"/>
  <c r="AD61" i="25" s="1"/>
  <c r="AC62" i="25"/>
  <c r="AD62" i="25" s="1"/>
  <c r="AC63" i="25"/>
  <c r="AC64" i="25"/>
  <c r="AC65" i="25"/>
  <c r="AC66" i="25"/>
  <c r="AC67" i="25"/>
  <c r="AC68" i="25"/>
  <c r="AC69" i="25"/>
  <c r="AD69" i="25" s="1"/>
  <c r="AC70" i="25"/>
  <c r="AD70" i="25" s="1"/>
  <c r="AC71" i="25"/>
  <c r="AC72" i="25"/>
  <c r="AC73" i="25"/>
  <c r="AC74" i="25"/>
  <c r="AC75" i="25"/>
  <c r="AC76" i="25"/>
  <c r="AC77" i="25"/>
  <c r="AD77" i="25" s="1"/>
  <c r="AC78" i="25"/>
  <c r="AD78" i="25" s="1"/>
  <c r="AC79" i="25"/>
  <c r="AC80" i="25"/>
  <c r="AC81" i="25"/>
  <c r="AC82" i="25"/>
  <c r="AC83" i="25"/>
  <c r="AC84" i="25"/>
  <c r="AC85" i="25"/>
  <c r="AD85" i="25" s="1"/>
  <c r="AC86" i="25"/>
  <c r="AD86" i="25" s="1"/>
  <c r="AC87" i="25"/>
  <c r="AC88" i="25"/>
  <c r="AC89" i="25"/>
  <c r="AC90" i="25"/>
  <c r="AC91" i="25"/>
  <c r="AC92" i="25"/>
  <c r="AC93" i="25"/>
  <c r="AD93" i="25" s="1"/>
  <c r="AC94" i="25"/>
  <c r="AD94" i="25" s="1"/>
  <c r="AC95" i="25"/>
  <c r="AC96" i="25"/>
  <c r="AC97" i="25"/>
  <c r="AC98" i="25"/>
  <c r="AC99" i="25"/>
  <c r="AC100" i="25"/>
  <c r="AC101" i="25"/>
  <c r="AD101" i="25" s="1"/>
  <c r="AC102" i="25"/>
  <c r="AD102" i="25" s="1"/>
  <c r="AC103" i="25"/>
  <c r="AC104" i="25"/>
  <c r="AC105" i="25"/>
  <c r="AC106" i="25"/>
  <c r="AC107" i="25"/>
  <c r="AC108" i="25"/>
  <c r="AC109" i="25"/>
  <c r="AD109" i="25" s="1"/>
  <c r="AC110" i="25"/>
  <c r="AD110" i="25" s="1"/>
  <c r="AC111" i="25"/>
  <c r="AC112" i="25"/>
  <c r="AC113" i="25"/>
  <c r="AC114" i="25"/>
  <c r="AC115" i="25"/>
  <c r="AC116" i="25"/>
  <c r="AC117" i="25"/>
  <c r="AD117" i="25" s="1"/>
  <c r="AC118" i="25"/>
  <c r="AD118" i="25" s="1"/>
  <c r="AC119" i="25"/>
  <c r="AC120" i="25"/>
  <c r="AC121" i="25"/>
  <c r="AC122" i="25"/>
  <c r="AC123" i="25"/>
  <c r="AC124" i="25"/>
  <c r="AC125" i="25"/>
  <c r="AD125" i="25" s="1"/>
  <c r="AC126" i="25"/>
  <c r="AD126" i="25" s="1"/>
  <c r="AC127" i="25"/>
  <c r="AC128" i="25"/>
  <c r="AC129" i="25"/>
  <c r="AC130" i="25"/>
  <c r="AC131" i="25"/>
  <c r="AC132" i="25"/>
  <c r="AC133" i="25"/>
  <c r="AD133" i="25" s="1"/>
  <c r="AC134" i="25"/>
  <c r="AD134" i="25" s="1"/>
  <c r="AC193" i="25"/>
  <c r="AC194" i="25"/>
  <c r="AC195" i="25"/>
  <c r="AC196" i="25"/>
  <c r="AC197" i="25"/>
  <c r="AC198" i="25"/>
  <c r="AC199" i="25"/>
  <c r="AD199" i="25" s="1"/>
  <c r="AC200" i="25"/>
  <c r="AD200" i="25" s="1"/>
  <c r="AC201" i="25"/>
  <c r="AD201" i="25" s="1"/>
  <c r="AC202" i="25"/>
  <c r="AC203" i="25"/>
  <c r="AC204" i="25"/>
  <c r="AC205" i="25"/>
  <c r="AC206" i="25"/>
  <c r="AC207" i="25"/>
  <c r="AD207" i="25" s="1"/>
  <c r="AC14" i="25"/>
  <c r="AD14" i="25" s="1"/>
  <c r="AD55" i="25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AA208" i="33"/>
  <c r="Z208" i="33"/>
  <c r="AA207" i="33"/>
  <c r="Z207" i="33"/>
  <c r="AA206" i="33"/>
  <c r="Z206" i="33"/>
  <c r="AA142" i="33"/>
  <c r="Z142" i="33"/>
  <c r="AA141" i="33"/>
  <c r="Z141" i="33"/>
  <c r="AA140" i="33"/>
  <c r="Z140" i="33"/>
  <c r="AA139" i="33"/>
  <c r="Z139" i="33"/>
  <c r="AA138" i="33"/>
  <c r="Z138" i="33"/>
  <c r="AA137" i="33"/>
  <c r="Z137" i="33"/>
  <c r="AA136" i="33"/>
  <c r="Z136" i="33"/>
  <c r="AA135" i="33"/>
  <c r="Z135" i="33"/>
  <c r="AA134" i="33"/>
  <c r="Z134" i="33"/>
  <c r="AA133" i="33"/>
  <c r="Z133" i="33"/>
  <c r="AA132" i="33"/>
  <c r="Z132" i="33"/>
  <c r="AA131" i="33"/>
  <c r="Z131" i="33"/>
  <c r="AA130" i="33"/>
  <c r="Z130" i="33"/>
  <c r="AA129" i="33"/>
  <c r="Z129" i="33"/>
  <c r="AA128" i="33"/>
  <c r="Z128" i="33"/>
  <c r="AA127" i="33"/>
  <c r="Z127" i="33"/>
  <c r="AA126" i="33"/>
  <c r="Z126" i="33"/>
  <c r="AA125" i="33"/>
  <c r="Z125" i="33"/>
  <c r="AA124" i="33"/>
  <c r="Z124" i="33"/>
  <c r="AA123" i="33"/>
  <c r="Z123" i="33"/>
  <c r="AA122" i="33"/>
  <c r="Z122" i="33"/>
  <c r="AA121" i="33"/>
  <c r="Z121" i="33"/>
  <c r="AA120" i="33"/>
  <c r="Z120" i="33"/>
  <c r="AA119" i="33"/>
  <c r="Z119" i="33"/>
  <c r="AA118" i="33"/>
  <c r="Z118" i="33"/>
  <c r="AA117" i="33"/>
  <c r="Z117" i="33"/>
  <c r="AA116" i="33"/>
  <c r="Z116" i="33"/>
  <c r="AA115" i="33"/>
  <c r="Z115" i="33"/>
  <c r="AA114" i="33"/>
  <c r="Z114" i="33"/>
  <c r="AA113" i="33"/>
  <c r="Z113" i="33"/>
  <c r="AA112" i="33"/>
  <c r="Z112" i="33"/>
  <c r="AA111" i="33"/>
  <c r="Z111" i="33"/>
  <c r="AA110" i="33"/>
  <c r="Z110" i="33"/>
  <c r="AA109" i="33"/>
  <c r="Z109" i="33"/>
  <c r="AA108" i="33"/>
  <c r="Z108" i="33"/>
  <c r="AA107" i="33"/>
  <c r="Z107" i="33"/>
  <c r="AA106" i="33"/>
  <c r="Z106" i="33"/>
  <c r="AA105" i="33"/>
  <c r="Z105" i="33"/>
  <c r="AA104" i="33"/>
  <c r="Z104" i="33"/>
  <c r="AA103" i="33"/>
  <c r="Z103" i="33"/>
  <c r="AA102" i="33"/>
  <c r="Z102" i="33"/>
  <c r="AA101" i="33"/>
  <c r="Z101" i="33"/>
  <c r="AA100" i="33"/>
  <c r="Z100" i="33"/>
  <c r="AA99" i="33"/>
  <c r="Z99" i="33"/>
  <c r="AA98" i="33"/>
  <c r="Z98" i="33"/>
  <c r="AA97" i="33"/>
  <c r="Z97" i="33"/>
  <c r="AA96" i="33"/>
  <c r="Z96" i="33"/>
  <c r="AA95" i="33"/>
  <c r="Z95" i="33"/>
  <c r="AA94" i="33"/>
  <c r="Z94" i="33"/>
  <c r="AA93" i="33"/>
  <c r="Z93" i="33"/>
  <c r="AA92" i="33"/>
  <c r="Z92" i="33"/>
  <c r="AA91" i="33"/>
  <c r="Z91" i="33"/>
  <c r="AA90" i="33"/>
  <c r="Z90" i="33"/>
  <c r="AA89" i="33"/>
  <c r="Z89" i="33"/>
  <c r="AA88" i="33"/>
  <c r="Z88" i="33"/>
  <c r="AA87" i="33"/>
  <c r="Z87" i="33"/>
  <c r="AA86" i="33"/>
  <c r="Z86" i="33"/>
  <c r="AA85" i="33"/>
  <c r="Z85" i="33"/>
  <c r="AA84" i="33"/>
  <c r="Z84" i="33"/>
  <c r="AA83" i="33"/>
  <c r="Z83" i="33"/>
  <c r="AA82" i="33"/>
  <c r="Z82" i="33"/>
  <c r="AA81" i="33"/>
  <c r="Z81" i="33"/>
  <c r="AA80" i="33"/>
  <c r="Z80" i="33"/>
  <c r="AA79" i="33"/>
  <c r="Z79" i="33"/>
  <c r="AA78" i="33"/>
  <c r="Z78" i="33"/>
  <c r="AA77" i="33"/>
  <c r="Z77" i="33"/>
  <c r="AA76" i="33"/>
  <c r="Z76" i="33"/>
  <c r="AA75" i="33"/>
  <c r="Z75" i="33"/>
  <c r="AA74" i="33"/>
  <c r="Z74" i="33"/>
  <c r="AA73" i="33"/>
  <c r="Z73" i="33"/>
  <c r="AA72" i="33"/>
  <c r="Z72" i="33"/>
  <c r="AA71" i="33"/>
  <c r="Z71" i="33"/>
  <c r="AA70" i="33"/>
  <c r="Z70" i="33"/>
  <c r="AA69" i="33"/>
  <c r="Z69" i="33"/>
  <c r="AA68" i="33"/>
  <c r="Z68" i="33"/>
  <c r="AA67" i="33"/>
  <c r="Z67" i="33"/>
  <c r="AA66" i="33"/>
  <c r="Z66" i="33"/>
  <c r="AA65" i="33"/>
  <c r="Z65" i="33"/>
  <c r="AA64" i="33"/>
  <c r="Z64" i="33"/>
  <c r="AA63" i="33"/>
  <c r="Z63" i="33"/>
  <c r="AA62" i="33"/>
  <c r="Z62" i="33"/>
  <c r="AA61" i="33"/>
  <c r="Z61" i="33"/>
  <c r="AA60" i="33"/>
  <c r="Z60" i="33"/>
  <c r="AA59" i="33"/>
  <c r="Z59" i="33"/>
  <c r="AA58" i="33"/>
  <c r="Z58" i="33"/>
  <c r="AA57" i="33"/>
  <c r="Z57" i="33"/>
  <c r="AA56" i="33"/>
  <c r="Z56" i="33"/>
  <c r="AA55" i="33"/>
  <c r="Z55" i="33"/>
  <c r="AA54" i="33"/>
  <c r="Z54" i="33"/>
  <c r="AA53" i="33"/>
  <c r="Z53" i="33"/>
  <c r="AA52" i="33"/>
  <c r="Z52" i="33"/>
  <c r="AA51" i="33"/>
  <c r="Z51" i="33"/>
  <c r="AA50" i="33"/>
  <c r="Z50" i="33"/>
  <c r="AA49" i="33"/>
  <c r="Z49" i="33"/>
  <c r="AA48" i="33"/>
  <c r="Z48" i="33"/>
  <c r="AA47" i="33"/>
  <c r="Z47" i="33"/>
  <c r="AA46" i="33"/>
  <c r="Z46" i="33"/>
  <c r="AA45" i="33"/>
  <c r="Z45" i="33"/>
  <c r="AA44" i="33"/>
  <c r="Z44" i="33"/>
  <c r="AA43" i="33"/>
  <c r="Z43" i="33"/>
  <c r="AA42" i="33"/>
  <c r="Z42" i="33"/>
  <c r="AA41" i="33"/>
  <c r="Z41" i="33"/>
  <c r="AA40" i="33"/>
  <c r="Z40" i="33"/>
  <c r="AA39" i="33"/>
  <c r="Z39" i="33"/>
  <c r="AA38" i="33"/>
  <c r="Z38" i="33"/>
  <c r="AA37" i="33"/>
  <c r="Z37" i="33"/>
  <c r="AA36" i="33"/>
  <c r="Z36" i="33"/>
  <c r="AA35" i="33"/>
  <c r="Z35" i="33"/>
  <c r="AA34" i="33"/>
  <c r="Z34" i="33"/>
  <c r="AA33" i="33"/>
  <c r="Z33" i="33"/>
  <c r="AA32" i="33"/>
  <c r="Z32" i="33"/>
  <c r="AA31" i="33"/>
  <c r="Z31" i="33"/>
  <c r="AA30" i="33"/>
  <c r="Z30" i="33"/>
  <c r="AA29" i="33"/>
  <c r="Z29" i="33"/>
  <c r="AA28" i="33"/>
  <c r="Z28" i="33"/>
  <c r="AA27" i="33"/>
  <c r="Z27" i="33"/>
  <c r="AA26" i="33"/>
  <c r="Z26" i="33"/>
  <c r="AA25" i="33"/>
  <c r="Z25" i="33"/>
  <c r="AA24" i="33"/>
  <c r="Z24" i="33"/>
  <c r="AA23" i="33"/>
  <c r="Z23" i="33"/>
  <c r="AA22" i="33"/>
  <c r="Z22" i="33"/>
  <c r="AA21" i="33"/>
  <c r="Z21" i="33"/>
  <c r="AA20" i="33"/>
  <c r="Z20" i="33"/>
  <c r="AA19" i="33"/>
  <c r="Z19" i="33"/>
  <c r="AA18" i="33"/>
  <c r="Z18" i="33"/>
  <c r="AA17" i="33"/>
  <c r="Z17" i="33"/>
  <c r="AA16" i="33"/>
  <c r="Z16" i="33"/>
  <c r="AA15" i="33"/>
  <c r="Z15" i="33"/>
  <c r="AA14" i="33"/>
  <c r="Z14" i="33"/>
  <c r="AA205" i="32"/>
  <c r="Z205" i="32"/>
  <c r="AA204" i="32"/>
  <c r="Z204" i="32"/>
  <c r="AA203" i="32"/>
  <c r="Z203" i="32"/>
  <c r="AA202" i="32"/>
  <c r="Z202" i="32"/>
  <c r="AA201" i="32"/>
  <c r="Z201" i="32"/>
  <c r="AA200" i="32"/>
  <c r="Z200" i="32"/>
  <c r="AA199" i="32"/>
  <c r="Z199" i="32"/>
  <c r="AA198" i="32"/>
  <c r="Z198" i="32"/>
  <c r="AA197" i="32"/>
  <c r="Z197" i="32"/>
  <c r="AA196" i="32"/>
  <c r="Z196" i="32"/>
  <c r="AA195" i="32"/>
  <c r="Z195" i="32"/>
  <c r="AA194" i="32"/>
  <c r="Z194" i="32"/>
  <c r="AA193" i="32"/>
  <c r="Z193" i="32"/>
  <c r="AA192" i="32"/>
  <c r="Z192" i="32"/>
  <c r="AA191" i="32"/>
  <c r="Z191" i="32"/>
  <c r="AA190" i="32"/>
  <c r="Z190" i="32"/>
  <c r="AA189" i="32"/>
  <c r="Z189" i="32"/>
  <c r="AA188" i="32"/>
  <c r="Z188" i="32"/>
  <c r="AA187" i="32"/>
  <c r="Z187" i="32"/>
  <c r="AA186" i="32"/>
  <c r="Z186" i="32"/>
  <c r="AA185" i="32"/>
  <c r="Z185" i="32"/>
  <c r="AA184" i="32"/>
  <c r="Z184" i="32"/>
  <c r="AA183" i="32"/>
  <c r="Z183" i="32"/>
  <c r="AA182" i="32"/>
  <c r="Z182" i="32"/>
  <c r="AA181" i="32"/>
  <c r="Z181" i="32"/>
  <c r="AA180" i="32"/>
  <c r="Z180" i="32"/>
  <c r="AA179" i="32"/>
  <c r="Z179" i="32"/>
  <c r="AA178" i="32"/>
  <c r="Z178" i="32"/>
  <c r="AA177" i="32"/>
  <c r="Z177" i="32"/>
  <c r="AA176" i="32"/>
  <c r="Z176" i="32"/>
  <c r="AA175" i="32"/>
  <c r="Z175" i="32"/>
  <c r="AA174" i="32"/>
  <c r="Z174" i="32"/>
  <c r="AA173" i="32"/>
  <c r="Z173" i="32"/>
  <c r="AA172" i="32"/>
  <c r="Z172" i="32"/>
  <c r="AA171" i="32"/>
  <c r="Z171" i="32"/>
  <c r="AA170" i="32"/>
  <c r="Z170" i="32"/>
  <c r="AA169" i="32"/>
  <c r="Z169" i="32"/>
  <c r="AA168" i="32"/>
  <c r="Z168" i="32"/>
  <c r="AA167" i="32"/>
  <c r="Z167" i="32"/>
  <c r="AA166" i="32"/>
  <c r="Z166" i="32"/>
  <c r="AA165" i="32"/>
  <c r="Z165" i="32"/>
  <c r="AA164" i="32"/>
  <c r="Z164" i="32"/>
  <c r="AA163" i="32"/>
  <c r="Z163" i="32"/>
  <c r="AA114" i="32"/>
  <c r="Z114" i="32"/>
  <c r="AA113" i="32"/>
  <c r="Z113" i="32"/>
  <c r="AA112" i="32"/>
  <c r="Z112" i="32"/>
  <c r="AA111" i="32"/>
  <c r="Z111" i="32"/>
  <c r="AA110" i="32"/>
  <c r="Z110" i="32"/>
  <c r="AA109" i="32"/>
  <c r="Z109" i="32"/>
  <c r="AA108" i="32"/>
  <c r="Z108" i="32"/>
  <c r="AA107" i="32"/>
  <c r="Z107" i="32"/>
  <c r="AA106" i="32"/>
  <c r="Z106" i="32"/>
  <c r="AA105" i="32"/>
  <c r="Z105" i="32"/>
  <c r="AA104" i="32"/>
  <c r="Z104" i="32"/>
  <c r="AA103" i="32"/>
  <c r="Z103" i="32"/>
  <c r="AA102" i="32"/>
  <c r="Z102" i="32"/>
  <c r="AA101" i="32"/>
  <c r="Z101" i="32"/>
  <c r="AA100" i="32"/>
  <c r="Z100" i="32"/>
  <c r="AA99" i="32"/>
  <c r="Z99" i="32"/>
  <c r="AA98" i="32"/>
  <c r="Z98" i="32"/>
  <c r="AA97" i="32"/>
  <c r="Z97" i="32"/>
  <c r="AA96" i="32"/>
  <c r="Z96" i="32"/>
  <c r="AA95" i="32"/>
  <c r="Z95" i="32"/>
  <c r="AA94" i="32"/>
  <c r="Z94" i="32"/>
  <c r="AA93" i="32"/>
  <c r="Z93" i="32"/>
  <c r="AA92" i="32"/>
  <c r="Z92" i="32"/>
  <c r="AA91" i="32"/>
  <c r="Z91" i="32"/>
  <c r="AA90" i="32"/>
  <c r="Z90" i="32"/>
  <c r="AA89" i="32"/>
  <c r="Z89" i="32"/>
  <c r="AA88" i="32"/>
  <c r="Z88" i="32"/>
  <c r="AA87" i="32"/>
  <c r="Z87" i="32"/>
  <c r="AA86" i="32"/>
  <c r="Z86" i="32"/>
  <c r="AA85" i="32"/>
  <c r="Z85" i="32"/>
  <c r="AA84" i="32"/>
  <c r="Z84" i="32"/>
  <c r="AA83" i="32"/>
  <c r="Z83" i="32"/>
  <c r="AA82" i="32"/>
  <c r="Z82" i="32"/>
  <c r="AA81" i="32"/>
  <c r="Z81" i="32"/>
  <c r="AA80" i="32"/>
  <c r="Z80" i="32"/>
  <c r="AA79" i="32"/>
  <c r="Z79" i="32"/>
  <c r="AA78" i="32"/>
  <c r="Z78" i="32"/>
  <c r="AA77" i="32"/>
  <c r="Z77" i="32"/>
  <c r="AA76" i="32"/>
  <c r="Z76" i="32"/>
  <c r="AA75" i="32"/>
  <c r="Z75" i="32"/>
  <c r="AA74" i="32"/>
  <c r="Z74" i="32"/>
  <c r="AA73" i="32"/>
  <c r="Z73" i="32"/>
  <c r="AA72" i="32"/>
  <c r="Z72" i="32"/>
  <c r="AA71" i="32"/>
  <c r="Z71" i="32"/>
  <c r="AA70" i="32"/>
  <c r="Z70" i="32"/>
  <c r="AA69" i="32"/>
  <c r="Z69" i="32"/>
  <c r="AA68" i="32"/>
  <c r="Z68" i="32"/>
  <c r="AA67" i="32"/>
  <c r="Z67" i="32"/>
  <c r="AA66" i="32"/>
  <c r="Z66" i="32"/>
  <c r="AA65" i="32"/>
  <c r="Z65" i="32"/>
  <c r="AA64" i="32"/>
  <c r="Z64" i="32"/>
  <c r="AA63" i="32"/>
  <c r="Z63" i="32"/>
  <c r="AA62" i="32"/>
  <c r="Z62" i="32"/>
  <c r="AA61" i="32"/>
  <c r="Z61" i="32"/>
  <c r="AA60" i="32"/>
  <c r="Z60" i="32"/>
  <c r="AA59" i="32"/>
  <c r="Z59" i="32"/>
  <c r="AA58" i="32"/>
  <c r="Z58" i="32"/>
  <c r="AA57" i="32"/>
  <c r="Z57" i="32"/>
  <c r="AA56" i="32"/>
  <c r="Z56" i="32"/>
  <c r="AA55" i="32"/>
  <c r="Z55" i="32"/>
  <c r="AA53" i="32"/>
  <c r="Z53" i="32"/>
  <c r="AA52" i="32"/>
  <c r="Z52" i="32"/>
  <c r="AA51" i="32"/>
  <c r="Z51" i="32"/>
  <c r="AA50" i="32"/>
  <c r="Z50" i="32"/>
  <c r="AA49" i="32"/>
  <c r="Z49" i="32"/>
  <c r="AA48" i="32"/>
  <c r="Z48" i="32"/>
  <c r="AA47" i="32"/>
  <c r="Z47" i="32"/>
  <c r="AA46" i="32"/>
  <c r="Z46" i="32"/>
  <c r="AA45" i="32"/>
  <c r="Z45" i="32"/>
  <c r="AA44" i="32"/>
  <c r="Z44" i="32"/>
  <c r="AA43" i="32"/>
  <c r="Z43" i="32"/>
  <c r="AA42" i="32"/>
  <c r="Z42" i="32"/>
  <c r="AA41" i="32"/>
  <c r="Z41" i="32"/>
  <c r="AA40" i="32"/>
  <c r="Z40" i="32"/>
  <c r="AA39" i="32"/>
  <c r="Z39" i="32"/>
  <c r="AA38" i="32"/>
  <c r="Z38" i="32"/>
  <c r="AA37" i="32"/>
  <c r="Z37" i="32"/>
  <c r="AA36" i="32"/>
  <c r="Z36" i="32"/>
  <c r="AA35" i="32"/>
  <c r="Z35" i="32"/>
  <c r="AA34" i="32"/>
  <c r="Z34" i="32"/>
  <c r="AA33" i="32"/>
  <c r="Z33" i="32"/>
  <c r="AA32" i="32"/>
  <c r="Z32" i="32"/>
  <c r="AA31" i="32"/>
  <c r="Z31" i="32"/>
  <c r="AA30" i="32"/>
  <c r="Z30" i="32"/>
  <c r="AA29" i="32"/>
  <c r="Z29" i="32"/>
  <c r="AA28" i="32"/>
  <c r="Z28" i="32"/>
  <c r="AA27" i="32"/>
  <c r="Z27" i="32"/>
  <c r="AA26" i="32"/>
  <c r="Z26" i="32"/>
  <c r="AA25" i="32"/>
  <c r="Z25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207" i="31"/>
  <c r="Z207" i="31"/>
  <c r="AA206" i="31"/>
  <c r="Z206" i="31"/>
  <c r="AA205" i="31"/>
  <c r="Z205" i="31"/>
  <c r="AA204" i="31"/>
  <c r="Z204" i="31"/>
  <c r="AA203" i="31"/>
  <c r="Z203" i="31"/>
  <c r="AA202" i="31"/>
  <c r="Z202" i="31"/>
  <c r="AA201" i="31"/>
  <c r="Z201" i="31"/>
  <c r="AA200" i="31"/>
  <c r="Z200" i="31"/>
  <c r="AA199" i="31"/>
  <c r="Z199" i="31"/>
  <c r="AA198" i="31"/>
  <c r="Z198" i="31"/>
  <c r="AA197" i="31"/>
  <c r="Z197" i="31"/>
  <c r="AA196" i="31"/>
  <c r="Z196" i="31"/>
  <c r="AA195" i="31"/>
  <c r="Z195" i="31"/>
  <c r="AA194" i="31"/>
  <c r="Z194" i="31"/>
  <c r="AA193" i="31"/>
  <c r="Z193" i="31"/>
  <c r="AA192" i="31"/>
  <c r="Z192" i="31"/>
  <c r="AA191" i="31"/>
  <c r="Z191" i="31"/>
  <c r="AA190" i="31"/>
  <c r="Z190" i="31"/>
  <c r="AA189" i="31"/>
  <c r="Z189" i="31"/>
  <c r="AA188" i="31"/>
  <c r="Z188" i="31"/>
  <c r="AA187" i="31"/>
  <c r="Z187" i="31"/>
  <c r="AA186" i="31"/>
  <c r="Z186" i="31"/>
  <c r="AA185" i="31"/>
  <c r="Z185" i="31"/>
  <c r="AA184" i="31"/>
  <c r="Z184" i="31"/>
  <c r="AA183" i="31"/>
  <c r="Z183" i="31"/>
  <c r="AA182" i="31"/>
  <c r="Z182" i="31"/>
  <c r="AA181" i="31"/>
  <c r="Z181" i="31"/>
  <c r="AA180" i="31"/>
  <c r="Z180" i="31"/>
  <c r="AA179" i="31"/>
  <c r="Z179" i="31"/>
  <c r="AA178" i="31"/>
  <c r="Z178" i="31"/>
  <c r="AA177" i="31"/>
  <c r="Z177" i="31"/>
  <c r="AA176" i="31"/>
  <c r="Z176" i="31"/>
  <c r="AA175" i="31"/>
  <c r="Z175" i="31"/>
  <c r="AA174" i="31"/>
  <c r="Z174" i="31"/>
  <c r="AA173" i="31"/>
  <c r="Z173" i="31"/>
  <c r="AA172" i="31"/>
  <c r="Z172" i="31"/>
  <c r="AA171" i="31"/>
  <c r="Z171" i="31"/>
  <c r="AA170" i="31"/>
  <c r="Z170" i="31"/>
  <c r="AA169" i="31"/>
  <c r="Z169" i="31"/>
  <c r="AA124" i="31"/>
  <c r="Z124" i="31"/>
  <c r="AA123" i="31"/>
  <c r="Z123" i="31"/>
  <c r="AA122" i="31"/>
  <c r="Z122" i="31"/>
  <c r="AA121" i="31"/>
  <c r="Z121" i="31"/>
  <c r="AA120" i="31"/>
  <c r="Z120" i="31"/>
  <c r="AA119" i="31"/>
  <c r="Z119" i="31"/>
  <c r="AA118" i="31"/>
  <c r="Z118" i="31"/>
  <c r="AA117" i="31"/>
  <c r="Z117" i="31"/>
  <c r="AA116" i="31"/>
  <c r="Z116" i="31"/>
  <c r="AA115" i="31"/>
  <c r="Z115" i="31"/>
  <c r="AA114" i="31"/>
  <c r="Z114" i="31"/>
  <c r="AA113" i="31"/>
  <c r="Z113" i="31"/>
  <c r="AA112" i="31"/>
  <c r="Z112" i="31"/>
  <c r="AA111" i="31"/>
  <c r="Z111" i="31"/>
  <c r="AA110" i="31"/>
  <c r="Z110" i="31"/>
  <c r="AA109" i="31"/>
  <c r="Z109" i="31"/>
  <c r="AA108" i="31"/>
  <c r="Z108" i="31"/>
  <c r="AA107" i="31"/>
  <c r="Z107" i="31"/>
  <c r="AA106" i="31"/>
  <c r="Z106" i="31"/>
  <c r="AA105" i="31"/>
  <c r="Z105" i="31"/>
  <c r="AA104" i="31"/>
  <c r="Z104" i="31"/>
  <c r="AA103" i="31"/>
  <c r="Z103" i="31"/>
  <c r="AA102" i="31"/>
  <c r="Z102" i="31"/>
  <c r="AA101" i="31"/>
  <c r="Z101" i="31"/>
  <c r="AA100" i="31"/>
  <c r="Z100" i="31"/>
  <c r="AA99" i="31"/>
  <c r="Z99" i="31"/>
  <c r="AA98" i="31"/>
  <c r="Z98" i="31"/>
  <c r="AA97" i="31"/>
  <c r="Z97" i="31"/>
  <c r="AA96" i="31"/>
  <c r="Z96" i="31"/>
  <c r="AA95" i="31"/>
  <c r="Z95" i="31"/>
  <c r="AA94" i="31"/>
  <c r="Z94" i="31"/>
  <c r="AA93" i="31"/>
  <c r="Z93" i="31"/>
  <c r="AA92" i="31"/>
  <c r="Z92" i="31"/>
  <c r="AA91" i="31"/>
  <c r="Z91" i="31"/>
  <c r="AA90" i="31"/>
  <c r="Z90" i="31"/>
  <c r="AA89" i="31"/>
  <c r="Z89" i="31"/>
  <c r="AA88" i="31"/>
  <c r="Z88" i="31"/>
  <c r="AA87" i="31"/>
  <c r="Z87" i="31"/>
  <c r="AA86" i="31"/>
  <c r="Z86" i="31"/>
  <c r="AA85" i="31"/>
  <c r="Z85" i="31"/>
  <c r="AA84" i="31"/>
  <c r="Z84" i="31"/>
  <c r="AA83" i="31"/>
  <c r="Z83" i="31"/>
  <c r="AA82" i="31"/>
  <c r="Z82" i="31"/>
  <c r="AA81" i="31"/>
  <c r="Z81" i="31"/>
  <c r="AA80" i="31"/>
  <c r="Z80" i="31"/>
  <c r="AA79" i="31"/>
  <c r="Z79" i="31"/>
  <c r="AA78" i="31"/>
  <c r="Z78" i="31"/>
  <c r="AA77" i="31"/>
  <c r="Z77" i="31"/>
  <c r="AA76" i="31"/>
  <c r="Z76" i="31"/>
  <c r="AA75" i="31"/>
  <c r="Z75" i="31"/>
  <c r="AA74" i="31"/>
  <c r="Z74" i="31"/>
  <c r="AA73" i="31"/>
  <c r="Z73" i="31"/>
  <c r="AA72" i="31"/>
  <c r="Z72" i="31"/>
  <c r="AA71" i="31"/>
  <c r="Z71" i="31"/>
  <c r="AA70" i="31"/>
  <c r="Z70" i="31"/>
  <c r="AA69" i="31"/>
  <c r="Z69" i="31"/>
  <c r="AA68" i="31"/>
  <c r="Z68" i="31"/>
  <c r="AA67" i="31"/>
  <c r="Z67" i="31"/>
  <c r="AA66" i="31"/>
  <c r="Z66" i="31"/>
  <c r="AA65" i="31"/>
  <c r="Z65" i="31"/>
  <c r="AA64" i="31"/>
  <c r="Z64" i="31"/>
  <c r="AA63" i="31"/>
  <c r="Z63" i="31"/>
  <c r="AA62" i="31"/>
  <c r="Z62" i="31"/>
  <c r="AA61" i="31"/>
  <c r="Z61" i="31"/>
  <c r="AA60" i="31"/>
  <c r="Z60" i="31"/>
  <c r="AA59" i="31"/>
  <c r="Z59" i="31"/>
  <c r="AA58" i="31"/>
  <c r="Z58" i="31"/>
  <c r="AA57" i="31"/>
  <c r="Z57" i="31"/>
  <c r="AA56" i="31"/>
  <c r="Z56" i="31"/>
  <c r="AA55" i="31"/>
  <c r="Z55" i="31"/>
  <c r="AA54" i="31"/>
  <c r="Z54" i="31"/>
  <c r="AA53" i="31"/>
  <c r="Z53" i="31"/>
  <c r="AA52" i="31"/>
  <c r="Z52" i="31"/>
  <c r="AA51" i="31"/>
  <c r="Z51" i="31"/>
  <c r="AA50" i="31"/>
  <c r="Z50" i="31"/>
  <c r="AA49" i="31"/>
  <c r="Z49" i="31"/>
  <c r="AA48" i="31"/>
  <c r="Z48" i="31"/>
  <c r="AA47" i="31"/>
  <c r="Z47" i="31"/>
  <c r="AA46" i="31"/>
  <c r="Z46" i="31"/>
  <c r="AA45" i="31"/>
  <c r="Z45" i="31"/>
  <c r="AA44" i="31"/>
  <c r="Z44" i="31"/>
  <c r="AA43" i="31"/>
  <c r="Z43" i="31"/>
  <c r="AA42" i="31"/>
  <c r="Z42" i="31"/>
  <c r="AA41" i="31"/>
  <c r="Z41" i="31"/>
  <c r="AA40" i="31"/>
  <c r="Z40" i="31"/>
  <c r="AA39" i="31"/>
  <c r="Z39" i="31"/>
  <c r="AA38" i="31"/>
  <c r="Z38" i="31"/>
  <c r="AA37" i="31"/>
  <c r="Z37" i="31"/>
  <c r="AA36" i="31"/>
  <c r="Z36" i="31"/>
  <c r="AA35" i="31"/>
  <c r="Z35" i="31"/>
  <c r="AA34" i="31"/>
  <c r="Z34" i="31"/>
  <c r="AA33" i="31"/>
  <c r="Z33" i="31"/>
  <c r="AA32" i="31"/>
  <c r="Z32" i="31"/>
  <c r="AA31" i="31"/>
  <c r="Z31" i="31"/>
  <c r="AA30" i="31"/>
  <c r="Z30" i="31"/>
  <c r="AA29" i="31"/>
  <c r="Z29" i="31"/>
  <c r="AA28" i="31"/>
  <c r="Z28" i="31"/>
  <c r="AA27" i="31"/>
  <c r="Z27" i="31"/>
  <c r="AA26" i="31"/>
  <c r="Z26" i="31"/>
  <c r="AA25" i="31"/>
  <c r="Z25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85" i="30"/>
  <c r="Z85" i="30"/>
  <c r="AA84" i="30"/>
  <c r="Z84" i="30"/>
  <c r="AA83" i="30"/>
  <c r="Z83" i="30"/>
  <c r="AA82" i="30"/>
  <c r="Z82" i="30"/>
  <c r="AA81" i="30"/>
  <c r="Z81" i="30"/>
  <c r="AA80" i="30"/>
  <c r="Z80" i="30"/>
  <c r="AA78" i="30"/>
  <c r="Z78" i="30"/>
  <c r="AA77" i="30"/>
  <c r="Z77" i="30"/>
  <c r="AA76" i="30"/>
  <c r="Z76" i="30"/>
  <c r="AA75" i="30"/>
  <c r="Z75" i="30"/>
  <c r="AA74" i="30"/>
  <c r="Z74" i="30"/>
  <c r="AA73" i="30"/>
  <c r="Z73" i="30"/>
  <c r="AA72" i="30"/>
  <c r="Z72" i="30"/>
  <c r="AA70" i="30"/>
  <c r="Z70" i="30"/>
  <c r="AA69" i="30"/>
  <c r="Z69" i="30"/>
  <c r="AA68" i="30"/>
  <c r="Z68" i="30"/>
  <c r="AA67" i="30"/>
  <c r="Z67" i="30"/>
  <c r="AA66" i="30"/>
  <c r="Z66" i="30"/>
  <c r="AA65" i="30"/>
  <c r="Z65" i="30"/>
  <c r="AA64" i="30"/>
  <c r="Z64" i="30"/>
  <c r="AA62" i="30"/>
  <c r="Z62" i="30"/>
  <c r="AA61" i="30"/>
  <c r="Z61" i="30"/>
  <c r="AA60" i="30"/>
  <c r="Z60" i="30"/>
  <c r="AA59" i="30"/>
  <c r="Z59" i="30"/>
  <c r="AA58" i="30"/>
  <c r="Z58" i="30"/>
  <c r="AA57" i="30"/>
  <c r="Z57" i="30"/>
  <c r="AA56" i="30"/>
  <c r="Z56" i="30"/>
  <c r="AA54" i="30"/>
  <c r="Z54" i="30"/>
  <c r="AA53" i="30"/>
  <c r="Z53" i="30"/>
  <c r="AA52" i="30"/>
  <c r="Z52" i="30"/>
  <c r="AA51" i="30"/>
  <c r="Z51" i="30"/>
  <c r="AA50" i="30"/>
  <c r="Z50" i="30"/>
  <c r="AA49" i="30"/>
  <c r="Z49" i="30"/>
  <c r="AA48" i="30"/>
  <c r="AA47" i="30"/>
  <c r="Z47" i="30"/>
  <c r="AA46" i="30"/>
  <c r="Z46" i="30"/>
  <c r="AA45" i="30"/>
  <c r="Z45" i="30"/>
  <c r="AA44" i="30"/>
  <c r="Z44" i="30"/>
  <c r="AA43" i="30"/>
  <c r="Z43" i="30"/>
  <c r="AA42" i="30"/>
  <c r="Z42" i="30"/>
  <c r="AA41" i="30"/>
  <c r="Z41" i="30"/>
  <c r="AA40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2" i="30"/>
  <c r="Z32" i="30"/>
  <c r="AA31" i="30"/>
  <c r="Z31" i="30"/>
  <c r="AA30" i="30"/>
  <c r="Z30" i="30"/>
  <c r="AA29" i="30"/>
  <c r="Z29" i="30"/>
  <c r="AA28" i="30"/>
  <c r="Z28" i="30"/>
  <c r="AA27" i="30"/>
  <c r="Z27" i="30"/>
  <c r="AA26" i="30"/>
  <c r="Z26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7" i="30"/>
  <c r="Z17" i="30"/>
  <c r="AA16" i="30"/>
  <c r="Z16" i="30"/>
  <c r="AA15" i="30"/>
  <c r="Z15" i="30"/>
  <c r="Z14" i="30"/>
  <c r="AA13" i="30"/>
  <c r="Z13" i="30"/>
  <c r="AA206" i="29"/>
  <c r="Z206" i="29"/>
  <c r="AA205" i="29"/>
  <c r="Z205" i="29"/>
  <c r="AA204" i="29"/>
  <c r="Z204" i="29"/>
  <c r="AA203" i="29"/>
  <c r="Z203" i="29"/>
  <c r="AA202" i="29"/>
  <c r="Z202" i="29"/>
  <c r="AA201" i="29"/>
  <c r="Z201" i="29"/>
  <c r="AA200" i="29"/>
  <c r="Z200" i="29"/>
  <c r="AA199" i="29"/>
  <c r="Z199" i="29"/>
  <c r="AA198" i="29"/>
  <c r="Z198" i="29"/>
  <c r="AA197" i="29"/>
  <c r="Z197" i="29"/>
  <c r="AA196" i="29"/>
  <c r="Z196" i="29"/>
  <c r="AA129" i="29"/>
  <c r="Z129" i="29"/>
  <c r="AA128" i="29"/>
  <c r="Z128" i="29"/>
  <c r="AA127" i="29"/>
  <c r="Z127" i="29"/>
  <c r="AA126" i="29"/>
  <c r="Z126" i="29"/>
  <c r="AA125" i="29"/>
  <c r="Z125" i="29"/>
  <c r="AA124" i="29"/>
  <c r="Z124" i="29"/>
  <c r="AA123" i="29"/>
  <c r="Z123" i="29"/>
  <c r="AA122" i="29"/>
  <c r="Z122" i="29"/>
  <c r="AA121" i="29"/>
  <c r="Z121" i="29"/>
  <c r="AA120" i="29"/>
  <c r="Z120" i="29"/>
  <c r="AA119" i="29"/>
  <c r="Z119" i="29"/>
  <c r="AA118" i="29"/>
  <c r="Z118" i="29"/>
  <c r="AA117" i="29"/>
  <c r="Z117" i="29"/>
  <c r="AA116" i="29"/>
  <c r="Z116" i="29"/>
  <c r="AA115" i="29"/>
  <c r="Z115" i="29"/>
  <c r="AA114" i="29"/>
  <c r="Z114" i="29"/>
  <c r="AA113" i="29"/>
  <c r="Z113" i="29"/>
  <c r="AA112" i="29"/>
  <c r="Z112" i="29"/>
  <c r="AA111" i="29"/>
  <c r="Z111" i="29"/>
  <c r="AA110" i="29"/>
  <c r="Z110" i="29"/>
  <c r="AA109" i="29"/>
  <c r="Z109" i="29"/>
  <c r="AA108" i="29"/>
  <c r="Z108" i="29"/>
  <c r="AA107" i="29"/>
  <c r="Z107" i="29"/>
  <c r="AA106" i="29"/>
  <c r="Z106" i="29"/>
  <c r="AA105" i="29"/>
  <c r="Z105" i="29"/>
  <c r="AA104" i="29"/>
  <c r="Z104" i="29"/>
  <c r="AA103" i="29"/>
  <c r="Z103" i="29"/>
  <c r="AA102" i="29"/>
  <c r="Z102" i="29"/>
  <c r="AA101" i="29"/>
  <c r="Z101" i="29"/>
  <c r="AA100" i="29"/>
  <c r="Z100" i="29"/>
  <c r="AA99" i="29"/>
  <c r="Z99" i="29"/>
  <c r="AA98" i="29"/>
  <c r="Z98" i="29"/>
  <c r="AA97" i="29"/>
  <c r="Z97" i="29"/>
  <c r="AA96" i="29"/>
  <c r="Z96" i="29"/>
  <c r="AA95" i="29"/>
  <c r="Z95" i="29"/>
  <c r="AA94" i="29"/>
  <c r="Z94" i="29"/>
  <c r="AA93" i="29"/>
  <c r="Z93" i="29"/>
  <c r="AA92" i="29"/>
  <c r="Z92" i="29"/>
  <c r="AA91" i="29"/>
  <c r="Z91" i="29"/>
  <c r="AA90" i="29"/>
  <c r="Z90" i="29"/>
  <c r="AA89" i="29"/>
  <c r="Z89" i="29"/>
  <c r="AA88" i="29"/>
  <c r="Z88" i="29"/>
  <c r="AA87" i="29"/>
  <c r="Z87" i="29"/>
  <c r="AA86" i="29"/>
  <c r="Z86" i="29"/>
  <c r="AA85" i="29"/>
  <c r="Z85" i="29"/>
  <c r="AA84" i="29"/>
  <c r="Z84" i="29"/>
  <c r="AA83" i="29"/>
  <c r="Z83" i="29"/>
  <c r="AA82" i="29"/>
  <c r="Z82" i="29"/>
  <c r="AA81" i="29"/>
  <c r="Z81" i="29"/>
  <c r="AA80" i="29"/>
  <c r="Z80" i="29"/>
  <c r="AA79" i="29"/>
  <c r="Z79" i="29"/>
  <c r="AA78" i="29"/>
  <c r="Z78" i="29"/>
  <c r="AA77" i="29"/>
  <c r="Z77" i="29"/>
  <c r="AA76" i="29"/>
  <c r="Z76" i="29"/>
  <c r="AA75" i="29"/>
  <c r="Z75" i="29"/>
  <c r="AA74" i="29"/>
  <c r="Z74" i="29"/>
  <c r="AA73" i="29"/>
  <c r="Z73" i="29"/>
  <c r="AA72" i="29"/>
  <c r="Z72" i="29"/>
  <c r="AA71" i="29"/>
  <c r="Z71" i="29"/>
  <c r="AA70" i="29"/>
  <c r="Z70" i="29"/>
  <c r="AA69" i="29"/>
  <c r="Z69" i="29"/>
  <c r="AA68" i="29"/>
  <c r="Z68" i="29"/>
  <c r="AA67" i="29"/>
  <c r="Z67" i="29"/>
  <c r="AA66" i="29"/>
  <c r="Z66" i="29"/>
  <c r="AA65" i="29"/>
  <c r="Z65" i="29"/>
  <c r="AA64" i="29"/>
  <c r="Z64" i="29"/>
  <c r="AA63" i="29"/>
  <c r="Z63" i="29"/>
  <c r="AA62" i="29"/>
  <c r="Z62" i="29"/>
  <c r="AA61" i="29"/>
  <c r="Z61" i="29"/>
  <c r="AA60" i="29"/>
  <c r="Z60" i="29"/>
  <c r="AA59" i="29"/>
  <c r="Z59" i="29"/>
  <c r="AA58" i="29"/>
  <c r="Z58" i="29"/>
  <c r="AA57" i="29"/>
  <c r="Z57" i="29"/>
  <c r="AA56" i="29"/>
  <c r="Z56" i="29"/>
  <c r="AA55" i="29"/>
  <c r="Z55" i="29"/>
  <c r="AA54" i="29"/>
  <c r="Z54" i="29"/>
  <c r="AA53" i="29"/>
  <c r="Z53" i="29"/>
  <c r="AA52" i="29"/>
  <c r="Z52" i="29"/>
  <c r="AA51" i="29"/>
  <c r="Z51" i="29"/>
  <c r="AA50" i="29"/>
  <c r="Z50" i="29"/>
  <c r="AA49" i="29"/>
  <c r="Z49" i="29"/>
  <c r="AA48" i="29"/>
  <c r="Z48" i="29"/>
  <c r="AA47" i="29"/>
  <c r="Z47" i="29"/>
  <c r="AA46" i="29"/>
  <c r="Z46" i="29"/>
  <c r="AA45" i="29"/>
  <c r="Z45" i="29"/>
  <c r="AA44" i="29"/>
  <c r="Z44" i="29"/>
  <c r="AA43" i="29"/>
  <c r="Z43" i="29"/>
  <c r="AA42" i="29"/>
  <c r="Z42" i="29"/>
  <c r="AA41" i="29"/>
  <c r="Z41" i="29"/>
  <c r="AA40" i="29"/>
  <c r="Z40" i="29"/>
  <c r="AA39" i="29"/>
  <c r="Z39" i="29"/>
  <c r="AA38" i="29"/>
  <c r="Z38" i="29"/>
  <c r="AA37" i="29"/>
  <c r="Z37" i="29"/>
  <c r="AA36" i="29"/>
  <c r="Z36" i="29"/>
  <c r="AA35" i="29"/>
  <c r="Z35" i="29"/>
  <c r="AA34" i="29"/>
  <c r="Z34" i="29"/>
  <c r="AA33" i="29"/>
  <c r="Z33" i="29"/>
  <c r="AA32" i="29"/>
  <c r="Z32" i="29"/>
  <c r="AA31" i="29"/>
  <c r="Z31" i="29"/>
  <c r="AA30" i="29"/>
  <c r="Z30" i="29"/>
  <c r="AA29" i="29"/>
  <c r="Z29" i="29"/>
  <c r="AA28" i="29"/>
  <c r="Z28" i="29"/>
  <c r="AA27" i="29"/>
  <c r="Z27" i="29"/>
  <c r="AA26" i="29"/>
  <c r="Z26" i="29"/>
  <c r="AA25" i="29"/>
  <c r="Z25" i="29"/>
  <c r="AA24" i="29"/>
  <c r="Z24" i="29"/>
  <c r="AA23" i="29"/>
  <c r="Z23" i="29"/>
  <c r="AA22" i="29"/>
  <c r="Z22" i="29"/>
  <c r="AA21" i="29"/>
  <c r="Z21" i="29"/>
  <c r="AA20" i="29"/>
  <c r="Z20" i="29"/>
  <c r="AA19" i="29"/>
  <c r="Z19" i="29"/>
  <c r="AA18" i="29"/>
  <c r="Z18" i="29"/>
  <c r="AA17" i="29"/>
  <c r="Z17" i="29"/>
  <c r="AA16" i="29"/>
  <c r="Z16" i="29"/>
  <c r="AA15" i="29"/>
  <c r="Z15" i="29"/>
  <c r="AA14" i="29"/>
  <c r="Z14" i="29"/>
  <c r="AA13" i="29"/>
  <c r="Z13" i="29"/>
  <c r="AA209" i="28"/>
  <c r="Z209" i="28"/>
  <c r="AA208" i="28"/>
  <c r="Z208" i="28"/>
  <c r="AA207" i="28"/>
  <c r="Z207" i="28"/>
  <c r="AA206" i="28"/>
  <c r="Z206" i="28"/>
  <c r="AA205" i="28"/>
  <c r="Z205" i="28"/>
  <c r="AA204" i="28"/>
  <c r="Z204" i="28"/>
  <c r="AA203" i="28"/>
  <c r="Z203" i="28"/>
  <c r="AA202" i="28"/>
  <c r="Z202" i="28"/>
  <c r="AA201" i="28"/>
  <c r="Z201" i="28"/>
  <c r="AA200" i="28"/>
  <c r="Z200" i="28"/>
  <c r="AA199" i="28"/>
  <c r="Z199" i="28"/>
  <c r="AA198" i="28"/>
  <c r="Z198" i="28"/>
  <c r="AA197" i="28"/>
  <c r="Z197" i="28"/>
  <c r="AA196" i="28"/>
  <c r="Z196" i="28"/>
  <c r="AA195" i="28"/>
  <c r="Z195" i="28"/>
  <c r="AA194" i="28"/>
  <c r="Z194" i="28"/>
  <c r="AA193" i="28"/>
  <c r="Z193" i="28"/>
  <c r="AA192" i="28"/>
  <c r="Z192" i="28"/>
  <c r="AA191" i="28"/>
  <c r="Z191" i="28"/>
  <c r="AA190" i="28"/>
  <c r="Z190" i="28"/>
  <c r="AA189" i="28"/>
  <c r="Z189" i="28"/>
  <c r="AA188" i="28"/>
  <c r="Z188" i="28"/>
  <c r="AA187" i="28"/>
  <c r="Z187" i="28"/>
  <c r="AA186" i="28"/>
  <c r="Z186" i="28"/>
  <c r="AA165" i="28"/>
  <c r="Z165" i="28"/>
  <c r="AA164" i="28"/>
  <c r="Z164" i="28"/>
  <c r="AA163" i="28"/>
  <c r="Z163" i="28"/>
  <c r="AA162" i="28"/>
  <c r="Z162" i="28"/>
  <c r="AA161" i="28"/>
  <c r="Z161" i="28"/>
  <c r="AA160" i="28"/>
  <c r="Z160" i="28"/>
  <c r="AA159" i="28"/>
  <c r="Z159" i="28"/>
  <c r="AA158" i="28"/>
  <c r="Z158" i="28"/>
  <c r="AA157" i="28"/>
  <c r="Z157" i="28"/>
  <c r="AA156" i="28"/>
  <c r="Z156" i="28"/>
  <c r="AA155" i="28"/>
  <c r="Z155" i="28"/>
  <c r="AA154" i="28"/>
  <c r="Z154" i="28"/>
  <c r="AA153" i="28"/>
  <c r="Z153" i="28"/>
  <c r="AA152" i="28"/>
  <c r="Z152" i="28"/>
  <c r="AA151" i="28"/>
  <c r="Z151" i="28"/>
  <c r="AA150" i="28"/>
  <c r="Z150" i="28"/>
  <c r="AA149" i="28"/>
  <c r="Z149" i="28"/>
  <c r="AA148" i="28"/>
  <c r="Z148" i="28"/>
  <c r="AA147" i="28"/>
  <c r="Z147" i="28"/>
  <c r="AA146" i="28"/>
  <c r="Z146" i="28"/>
  <c r="AA145" i="28"/>
  <c r="Z145" i="28"/>
  <c r="AA144" i="28"/>
  <c r="Z144" i="28"/>
  <c r="AA143" i="28"/>
  <c r="Z143" i="28"/>
  <c r="AA142" i="28"/>
  <c r="Z142" i="28"/>
  <c r="AA141" i="28"/>
  <c r="Z141" i="28"/>
  <c r="AA140" i="28"/>
  <c r="Z140" i="28"/>
  <c r="AA139" i="28"/>
  <c r="Z139" i="28"/>
  <c r="AA138" i="28"/>
  <c r="Z138" i="28"/>
  <c r="AA137" i="28"/>
  <c r="Z137" i="28"/>
  <c r="AA136" i="28"/>
  <c r="Z136" i="28"/>
  <c r="AA135" i="28"/>
  <c r="Z135" i="28"/>
  <c r="AA134" i="28"/>
  <c r="Z134" i="28"/>
  <c r="AA133" i="28"/>
  <c r="Z133" i="28"/>
  <c r="AA132" i="28"/>
  <c r="Z132" i="28"/>
  <c r="AA131" i="28"/>
  <c r="Z131" i="28"/>
  <c r="AA130" i="28"/>
  <c r="Z130" i="28"/>
  <c r="AA129" i="28"/>
  <c r="Z129" i="28"/>
  <c r="AA128" i="28"/>
  <c r="Z128" i="28"/>
  <c r="AA127" i="28"/>
  <c r="Z127" i="28"/>
  <c r="AA126" i="28"/>
  <c r="Z126" i="28"/>
  <c r="AA125" i="28"/>
  <c r="Z125" i="28"/>
  <c r="AA124" i="28"/>
  <c r="Z124" i="28"/>
  <c r="AA123" i="28"/>
  <c r="Z123" i="28"/>
  <c r="AA122" i="28"/>
  <c r="Z122" i="28"/>
  <c r="AA121" i="28"/>
  <c r="Z121" i="28"/>
  <c r="AA120" i="28"/>
  <c r="Z120" i="28"/>
  <c r="AA119" i="28"/>
  <c r="Z119" i="28"/>
  <c r="AA118" i="28"/>
  <c r="Z118" i="28"/>
  <c r="AA117" i="28"/>
  <c r="Z117" i="28"/>
  <c r="AA116" i="28"/>
  <c r="Z116" i="28"/>
  <c r="AA115" i="28"/>
  <c r="Z115" i="28"/>
  <c r="AA114" i="28"/>
  <c r="Z114" i="28"/>
  <c r="AA113" i="28"/>
  <c r="Z113" i="28"/>
  <c r="AA112" i="28"/>
  <c r="Z112" i="28"/>
  <c r="AA111" i="28"/>
  <c r="Z111" i="28"/>
  <c r="AA110" i="28"/>
  <c r="Z110" i="28"/>
  <c r="AA109" i="28"/>
  <c r="Z109" i="28"/>
  <c r="AA108" i="28"/>
  <c r="Z108" i="28"/>
  <c r="AA107" i="28"/>
  <c r="Z107" i="28"/>
  <c r="AA106" i="28"/>
  <c r="Z106" i="28"/>
  <c r="AA105" i="28"/>
  <c r="Z105" i="28"/>
  <c r="AA104" i="28"/>
  <c r="Z104" i="28"/>
  <c r="AA103" i="28"/>
  <c r="Z103" i="28"/>
  <c r="AA102" i="28"/>
  <c r="Z102" i="28"/>
  <c r="AA101" i="28"/>
  <c r="Z101" i="28"/>
  <c r="AA100" i="28"/>
  <c r="Z100" i="28"/>
  <c r="AA99" i="28"/>
  <c r="Z99" i="28"/>
  <c r="AA98" i="28"/>
  <c r="Z98" i="28"/>
  <c r="AA97" i="28"/>
  <c r="Z97" i="28"/>
  <c r="AA96" i="28"/>
  <c r="Z96" i="28"/>
  <c r="AA95" i="28"/>
  <c r="Z95" i="28"/>
  <c r="AA94" i="28"/>
  <c r="Z94" i="28"/>
  <c r="AA93" i="28"/>
  <c r="Z93" i="28"/>
  <c r="AA92" i="28"/>
  <c r="Z92" i="28"/>
  <c r="AA91" i="28"/>
  <c r="Z91" i="28"/>
  <c r="AA90" i="28"/>
  <c r="Z90" i="28"/>
  <c r="AA89" i="28"/>
  <c r="Z89" i="28"/>
  <c r="AA88" i="28"/>
  <c r="Z88" i="28"/>
  <c r="AA87" i="28"/>
  <c r="Z87" i="28"/>
  <c r="AA86" i="28"/>
  <c r="Z86" i="28"/>
  <c r="AA85" i="28"/>
  <c r="Z85" i="28"/>
  <c r="AA84" i="28"/>
  <c r="Z84" i="28"/>
  <c r="AA83" i="28"/>
  <c r="Z83" i="28"/>
  <c r="AA82" i="28"/>
  <c r="Z82" i="28"/>
  <c r="AA81" i="28"/>
  <c r="Z81" i="28"/>
  <c r="AA80" i="28"/>
  <c r="Z80" i="28"/>
  <c r="AA79" i="28"/>
  <c r="Z79" i="28"/>
  <c r="AA78" i="28"/>
  <c r="Z78" i="28"/>
  <c r="AA77" i="28"/>
  <c r="Z77" i="28"/>
  <c r="AA76" i="28"/>
  <c r="Z76" i="28"/>
  <c r="AA75" i="28"/>
  <c r="Z75" i="28"/>
  <c r="AA74" i="28"/>
  <c r="Z74" i="28"/>
  <c r="AA73" i="28"/>
  <c r="Z73" i="28"/>
  <c r="AA72" i="28"/>
  <c r="Z72" i="28"/>
  <c r="AA71" i="28"/>
  <c r="Z71" i="28"/>
  <c r="AA70" i="28"/>
  <c r="Z70" i="28"/>
  <c r="AA69" i="28"/>
  <c r="Z69" i="28"/>
  <c r="AA42" i="28"/>
  <c r="Z42" i="28"/>
  <c r="AA41" i="28"/>
  <c r="Z41" i="28"/>
  <c r="AA40" i="28"/>
  <c r="Z40" i="28"/>
  <c r="AA39" i="28"/>
  <c r="Z39" i="28"/>
  <c r="AA38" i="28"/>
  <c r="Z38" i="28"/>
  <c r="AA37" i="28"/>
  <c r="Z37" i="28"/>
  <c r="AA36" i="28"/>
  <c r="Z36" i="28"/>
  <c r="AA35" i="28"/>
  <c r="Z35" i="28"/>
  <c r="AA34" i="28"/>
  <c r="Z34" i="28"/>
  <c r="AA33" i="28"/>
  <c r="Z33" i="28"/>
  <c r="AA32" i="28"/>
  <c r="Z32" i="28"/>
  <c r="AA31" i="28"/>
  <c r="Z31" i="28"/>
  <c r="AA30" i="28"/>
  <c r="Z30" i="28"/>
  <c r="AA29" i="28"/>
  <c r="Z29" i="28"/>
  <c r="AA28" i="28"/>
  <c r="Z28" i="28"/>
  <c r="AA27" i="28"/>
  <c r="Z27" i="28"/>
  <c r="AA26" i="28"/>
  <c r="Z26" i="28"/>
  <c r="AA25" i="28"/>
  <c r="Z25" i="28"/>
  <c r="AA24" i="28"/>
  <c r="Z24" i="28"/>
  <c r="AA23" i="28"/>
  <c r="Z23" i="28"/>
  <c r="AA22" i="28"/>
  <c r="Z22" i="28"/>
  <c r="AA21" i="28"/>
  <c r="Z21" i="28"/>
  <c r="AA20" i="28"/>
  <c r="Z20" i="28"/>
  <c r="AA19" i="28"/>
  <c r="Z19" i="28"/>
  <c r="AA18" i="28"/>
  <c r="Z18" i="28"/>
  <c r="AA17" i="28"/>
  <c r="Z17" i="28"/>
  <c r="AA16" i="28"/>
  <c r="Z16" i="28"/>
  <c r="AA15" i="28"/>
  <c r="Z15" i="28"/>
  <c r="AA14" i="28"/>
  <c r="Z14" i="28"/>
  <c r="AA13" i="28"/>
  <c r="Z13" i="28"/>
  <c r="AA205" i="27"/>
  <c r="Z205" i="27"/>
  <c r="AA204" i="27"/>
  <c r="Z204" i="27"/>
  <c r="AA203" i="27"/>
  <c r="Z203" i="27"/>
  <c r="AA202" i="27"/>
  <c r="Z202" i="27"/>
  <c r="AA198" i="27"/>
  <c r="Z198" i="27"/>
  <c r="AA197" i="27"/>
  <c r="Z197" i="27"/>
  <c r="AA196" i="27"/>
  <c r="Z196" i="27"/>
  <c r="AA195" i="27"/>
  <c r="Z195" i="27"/>
  <c r="AA194" i="27"/>
  <c r="Z194" i="27"/>
  <c r="AA193" i="27"/>
  <c r="Z193" i="27"/>
  <c r="AA192" i="27"/>
  <c r="Z192" i="27"/>
  <c r="AA191" i="27"/>
  <c r="Z191" i="27"/>
  <c r="AA190" i="27"/>
  <c r="Z190" i="27"/>
  <c r="AA189" i="27"/>
  <c r="Z189" i="27"/>
  <c r="AA188" i="27"/>
  <c r="Z188" i="27"/>
  <c r="AA187" i="27"/>
  <c r="Z187" i="27"/>
  <c r="AA186" i="27"/>
  <c r="Z186" i="27"/>
  <c r="AA185" i="27"/>
  <c r="Z185" i="27"/>
  <c r="AA184" i="27"/>
  <c r="Z184" i="27"/>
  <c r="AA183" i="27"/>
  <c r="Z183" i="27"/>
  <c r="AA163" i="27"/>
  <c r="Z163" i="27"/>
  <c r="AA162" i="27"/>
  <c r="Z162" i="27"/>
  <c r="AA161" i="27"/>
  <c r="Z161" i="27"/>
  <c r="AA141" i="27"/>
  <c r="Z141" i="27"/>
  <c r="AA140" i="27"/>
  <c r="Z140" i="27"/>
  <c r="AA139" i="27"/>
  <c r="Z139" i="27"/>
  <c r="AA138" i="27"/>
  <c r="Z138" i="27"/>
  <c r="AA137" i="27"/>
  <c r="Z137" i="27"/>
  <c r="AA136" i="27"/>
  <c r="Z136" i="27"/>
  <c r="AA135" i="27"/>
  <c r="Z135" i="27"/>
  <c r="AA134" i="27"/>
  <c r="Z134" i="27"/>
  <c r="AA133" i="27"/>
  <c r="Z133" i="27"/>
  <c r="AA132" i="27"/>
  <c r="Z132" i="27"/>
  <c r="AA131" i="27"/>
  <c r="Z131" i="27"/>
  <c r="AA130" i="27"/>
  <c r="Z130" i="27"/>
  <c r="AA129" i="27"/>
  <c r="Z129" i="27"/>
  <c r="AA128" i="27"/>
  <c r="Z128" i="27"/>
  <c r="AA127" i="27"/>
  <c r="Z127" i="27"/>
  <c r="AA126" i="27"/>
  <c r="Z126" i="27"/>
  <c r="AA125" i="27"/>
  <c r="Z125" i="27"/>
  <c r="AA124" i="27"/>
  <c r="Z124" i="27"/>
  <c r="AA123" i="27"/>
  <c r="Z123" i="27"/>
  <c r="AA122" i="27"/>
  <c r="Z122" i="27"/>
  <c r="AA121" i="27"/>
  <c r="Z121" i="27"/>
  <c r="AA120" i="27"/>
  <c r="Z120" i="27"/>
  <c r="AA119" i="27"/>
  <c r="Z119" i="27"/>
  <c r="AA118" i="27"/>
  <c r="Z118" i="27"/>
  <c r="AA117" i="27"/>
  <c r="Z117" i="27"/>
  <c r="AA116" i="27"/>
  <c r="Z116" i="27"/>
  <c r="AA115" i="27"/>
  <c r="Z115" i="27"/>
  <c r="AA114" i="27"/>
  <c r="Z114" i="27"/>
  <c r="AA113" i="27"/>
  <c r="Z113" i="27"/>
  <c r="AA112" i="27"/>
  <c r="Z112" i="27"/>
  <c r="AA111" i="27"/>
  <c r="Z111" i="27"/>
  <c r="AA110" i="27"/>
  <c r="Z110" i="27"/>
  <c r="AA109" i="27"/>
  <c r="Z109" i="27"/>
  <c r="AA108" i="27"/>
  <c r="Z108" i="27"/>
  <c r="AA107" i="27"/>
  <c r="Z107" i="27"/>
  <c r="AA106" i="27"/>
  <c r="Z106" i="27"/>
  <c r="AA105" i="27"/>
  <c r="Z105" i="27"/>
  <c r="AA104" i="27"/>
  <c r="Z104" i="27"/>
  <c r="AA103" i="27"/>
  <c r="Z103" i="27"/>
  <c r="AA102" i="27"/>
  <c r="Z102" i="27"/>
  <c r="AA101" i="27"/>
  <c r="Z101" i="27"/>
  <c r="AA100" i="27"/>
  <c r="Z100" i="27"/>
  <c r="AA99" i="27"/>
  <c r="Z99" i="27"/>
  <c r="AA98" i="27"/>
  <c r="Z98" i="27"/>
  <c r="AA97" i="27"/>
  <c r="Z97" i="27"/>
  <c r="AA96" i="27"/>
  <c r="Z96" i="27"/>
  <c r="AA95" i="27"/>
  <c r="Z95" i="27"/>
  <c r="AA94" i="27"/>
  <c r="Z94" i="27"/>
  <c r="AA93" i="27"/>
  <c r="Z93" i="27"/>
  <c r="AA92" i="27"/>
  <c r="Z92" i="27"/>
  <c r="AA91" i="27"/>
  <c r="Z91" i="27"/>
  <c r="AA90" i="27"/>
  <c r="Z90" i="27"/>
  <c r="AA89" i="27"/>
  <c r="Z89" i="27"/>
  <c r="AA88" i="27"/>
  <c r="Z88" i="27"/>
  <c r="AA87" i="27"/>
  <c r="Z87" i="27"/>
  <c r="AA86" i="27"/>
  <c r="Z86" i="27"/>
  <c r="AA85" i="27"/>
  <c r="Z85" i="27"/>
  <c r="AA84" i="27"/>
  <c r="Z84" i="27"/>
  <c r="AA83" i="27"/>
  <c r="Z83" i="27"/>
  <c r="AA82" i="27"/>
  <c r="Z82" i="27"/>
  <c r="AA81" i="27"/>
  <c r="Z81" i="27"/>
  <c r="AA80" i="27"/>
  <c r="Z80" i="27"/>
  <c r="AA79" i="27"/>
  <c r="Z79" i="27"/>
  <c r="AA78" i="27"/>
  <c r="Z78" i="27"/>
  <c r="AA77" i="27"/>
  <c r="Z77" i="27"/>
  <c r="AA76" i="27"/>
  <c r="Z76" i="27"/>
  <c r="AA75" i="27"/>
  <c r="Z75" i="27"/>
  <c r="AA74" i="27"/>
  <c r="Z74" i="27"/>
  <c r="AA73" i="27"/>
  <c r="Z73" i="27"/>
  <c r="AA72" i="27"/>
  <c r="Z72" i="27"/>
  <c r="AA71" i="27"/>
  <c r="Z71" i="27"/>
  <c r="AA70" i="27"/>
  <c r="Z70" i="27"/>
  <c r="AA69" i="27"/>
  <c r="Z69" i="27"/>
  <c r="AA68" i="27"/>
  <c r="Z68" i="27"/>
  <c r="AA67" i="27"/>
  <c r="Z67" i="27"/>
  <c r="AA66" i="27"/>
  <c r="Z66" i="27"/>
  <c r="AA65" i="27"/>
  <c r="Z65" i="27"/>
  <c r="AA64" i="27"/>
  <c r="Z64" i="27"/>
  <c r="AA63" i="27"/>
  <c r="Z63" i="27"/>
  <c r="AA62" i="27"/>
  <c r="Z62" i="27"/>
  <c r="AA61" i="27"/>
  <c r="Z61" i="27"/>
  <c r="AA60" i="27"/>
  <c r="Z60" i="27"/>
  <c r="AA59" i="27"/>
  <c r="Z59" i="27"/>
  <c r="AA58" i="27"/>
  <c r="Z58" i="27"/>
  <c r="AA57" i="27"/>
  <c r="Z57" i="27"/>
  <c r="AA56" i="27"/>
  <c r="Z56" i="27"/>
  <c r="AA55" i="27"/>
  <c r="Z55" i="27"/>
  <c r="AA54" i="27"/>
  <c r="Z54" i="27"/>
  <c r="AA53" i="27"/>
  <c r="Z53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A40" i="27"/>
  <c r="Z40" i="27"/>
  <c r="AA39" i="27"/>
  <c r="Z39" i="27"/>
  <c r="AA38" i="27"/>
  <c r="Z38" i="27"/>
  <c r="AA37" i="27"/>
  <c r="Z37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A24" i="27"/>
  <c r="Z24" i="27"/>
  <c r="AA23" i="27"/>
  <c r="Z23" i="27"/>
  <c r="AA22" i="27"/>
  <c r="Z22" i="27"/>
  <c r="AA21" i="27"/>
  <c r="Z21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204" i="26"/>
  <c r="Z204" i="26"/>
  <c r="AA203" i="26"/>
  <c r="Z203" i="26"/>
  <c r="AA202" i="26"/>
  <c r="Z202" i="26"/>
  <c r="AA201" i="26"/>
  <c r="Z201" i="26"/>
  <c r="AA200" i="26"/>
  <c r="Z200" i="26"/>
  <c r="AA199" i="26"/>
  <c r="Z199" i="26"/>
  <c r="AA198" i="26"/>
  <c r="Z198" i="26"/>
  <c r="AA197" i="26"/>
  <c r="Z197" i="26"/>
  <c r="AA196" i="26"/>
  <c r="Z196" i="26"/>
  <c r="AA195" i="26"/>
  <c r="Z195" i="26"/>
  <c r="AA189" i="26"/>
  <c r="Z189" i="26"/>
  <c r="AA188" i="26"/>
  <c r="Z188" i="26"/>
  <c r="AA187" i="26"/>
  <c r="Z187" i="26"/>
  <c r="AA186" i="26"/>
  <c r="Z186" i="26"/>
  <c r="AA185" i="26"/>
  <c r="Z185" i="26"/>
  <c r="AA184" i="26"/>
  <c r="Z184" i="26"/>
  <c r="AA183" i="26"/>
  <c r="Z183" i="26"/>
  <c r="AA182" i="26"/>
  <c r="Z182" i="26"/>
  <c r="AA181" i="26"/>
  <c r="Z181" i="26"/>
  <c r="AA180" i="26"/>
  <c r="Z180" i="26"/>
  <c r="AA143" i="26"/>
  <c r="Z143" i="26"/>
  <c r="AA142" i="26"/>
  <c r="Z142" i="26"/>
  <c r="AA141" i="26"/>
  <c r="Z141" i="26"/>
  <c r="AA140" i="26"/>
  <c r="Z140" i="26"/>
  <c r="AA139" i="26"/>
  <c r="Z139" i="26"/>
  <c r="AA138" i="26"/>
  <c r="Z138" i="26"/>
  <c r="AA137" i="26"/>
  <c r="Z137" i="26"/>
  <c r="AA136" i="26"/>
  <c r="Z136" i="26"/>
  <c r="AA135" i="26"/>
  <c r="Z135" i="26"/>
  <c r="AA134" i="26"/>
  <c r="Z134" i="26"/>
  <c r="AA133" i="26"/>
  <c r="Z133" i="26"/>
  <c r="AA132" i="26"/>
  <c r="Z132" i="26"/>
  <c r="AA131" i="26"/>
  <c r="Z131" i="26"/>
  <c r="AA130" i="26"/>
  <c r="Z130" i="26"/>
  <c r="AA129" i="26"/>
  <c r="Z129" i="26"/>
  <c r="AA128" i="26"/>
  <c r="Z128" i="26"/>
  <c r="AA127" i="26"/>
  <c r="Z127" i="26"/>
  <c r="AA126" i="26"/>
  <c r="Z126" i="26"/>
  <c r="AA125" i="26"/>
  <c r="Z125" i="26"/>
  <c r="AA124" i="26"/>
  <c r="Z124" i="26"/>
  <c r="AA123" i="26"/>
  <c r="Z123" i="26"/>
  <c r="AA122" i="26"/>
  <c r="Z122" i="26"/>
  <c r="AA121" i="26"/>
  <c r="Z121" i="26"/>
  <c r="AA120" i="26"/>
  <c r="Z120" i="26"/>
  <c r="AA119" i="26"/>
  <c r="Z119" i="26"/>
  <c r="AA118" i="26"/>
  <c r="Z118" i="26"/>
  <c r="AA117" i="26"/>
  <c r="Z117" i="26"/>
  <c r="AA116" i="26"/>
  <c r="Z116" i="26"/>
  <c r="AA115" i="26"/>
  <c r="Z115" i="26"/>
  <c r="AA114" i="26"/>
  <c r="Z114" i="26"/>
  <c r="AA113" i="26"/>
  <c r="Z113" i="26"/>
  <c r="AA112" i="26"/>
  <c r="Z112" i="26"/>
  <c r="AA111" i="26"/>
  <c r="Z111" i="26"/>
  <c r="AA110" i="26"/>
  <c r="Z110" i="26"/>
  <c r="AA109" i="26"/>
  <c r="Z109" i="26"/>
  <c r="AA108" i="26"/>
  <c r="Z108" i="26"/>
  <c r="AA107" i="26"/>
  <c r="Z107" i="26"/>
  <c r="AA106" i="26"/>
  <c r="Z106" i="26"/>
  <c r="AA105" i="26"/>
  <c r="Z105" i="26"/>
  <c r="AA104" i="26"/>
  <c r="Z104" i="26"/>
  <c r="AA103" i="26"/>
  <c r="Z103" i="26"/>
  <c r="AA102" i="26"/>
  <c r="Z102" i="26"/>
  <c r="AA101" i="26"/>
  <c r="Z101" i="26"/>
  <c r="AA100" i="26"/>
  <c r="Z100" i="26"/>
  <c r="AA99" i="26"/>
  <c r="Z99" i="26"/>
  <c r="AA98" i="26"/>
  <c r="Z98" i="26"/>
  <c r="AA97" i="26"/>
  <c r="Z97" i="26"/>
  <c r="AA96" i="26"/>
  <c r="Z96" i="26"/>
  <c r="AA95" i="26"/>
  <c r="Z95" i="26"/>
  <c r="AA94" i="26"/>
  <c r="Z94" i="26"/>
  <c r="AA93" i="26"/>
  <c r="Z93" i="26"/>
  <c r="AA92" i="26"/>
  <c r="Z92" i="26"/>
  <c r="AA91" i="26"/>
  <c r="Z91" i="26"/>
  <c r="AA90" i="26"/>
  <c r="Z90" i="26"/>
  <c r="AA89" i="26"/>
  <c r="Z89" i="26"/>
  <c r="AA88" i="26"/>
  <c r="Z88" i="26"/>
  <c r="AA87" i="26"/>
  <c r="Z87" i="26"/>
  <c r="AA86" i="26"/>
  <c r="Z86" i="26"/>
  <c r="AA85" i="26"/>
  <c r="Z85" i="26"/>
  <c r="AA84" i="26"/>
  <c r="Z84" i="26"/>
  <c r="AA83" i="26"/>
  <c r="Z83" i="26"/>
  <c r="AA82" i="26"/>
  <c r="Z82" i="26"/>
  <c r="AA81" i="26"/>
  <c r="Z81" i="26"/>
  <c r="AA80" i="26"/>
  <c r="Z80" i="26"/>
  <c r="AA79" i="26"/>
  <c r="Z79" i="26"/>
  <c r="AA78" i="26"/>
  <c r="Z78" i="26"/>
  <c r="AA77" i="26"/>
  <c r="Z77" i="26"/>
  <c r="AA76" i="26"/>
  <c r="Z76" i="26"/>
  <c r="AA75" i="26"/>
  <c r="Z75" i="26"/>
  <c r="AA74" i="26"/>
  <c r="Z74" i="26"/>
  <c r="AA73" i="26"/>
  <c r="Z73" i="26"/>
  <c r="AA72" i="26"/>
  <c r="Z72" i="26"/>
  <c r="AA71" i="26"/>
  <c r="Z71" i="26"/>
  <c r="AA70" i="26"/>
  <c r="Z70" i="26"/>
  <c r="AA69" i="26"/>
  <c r="Z69" i="26"/>
  <c r="AA68" i="26"/>
  <c r="Z68" i="26"/>
  <c r="AA67" i="26"/>
  <c r="Z67" i="26"/>
  <c r="AA66" i="26"/>
  <c r="Z66" i="26"/>
  <c r="AA65" i="26"/>
  <c r="Z65" i="26"/>
  <c r="AA64" i="26"/>
  <c r="Z64" i="26"/>
  <c r="AA63" i="26"/>
  <c r="Z63" i="26"/>
  <c r="AA62" i="26"/>
  <c r="Z62" i="26"/>
  <c r="AA61" i="26"/>
  <c r="Z61" i="26"/>
  <c r="AA60" i="26"/>
  <c r="Z60" i="26"/>
  <c r="AA59" i="26"/>
  <c r="Z59" i="26"/>
  <c r="AA58" i="26"/>
  <c r="Z58" i="26"/>
  <c r="AA57" i="26"/>
  <c r="Z57" i="26"/>
  <c r="AA56" i="26"/>
  <c r="Z56" i="26"/>
  <c r="AA55" i="26"/>
  <c r="Z55" i="26"/>
  <c r="AA54" i="26"/>
  <c r="Z54" i="26"/>
  <c r="AA53" i="26"/>
  <c r="Z53" i="26"/>
  <c r="AA52" i="26"/>
  <c r="Z52" i="26"/>
  <c r="AA51" i="26"/>
  <c r="Z51" i="26"/>
  <c r="AA50" i="26"/>
  <c r="Z50" i="26"/>
  <c r="AA49" i="26"/>
  <c r="Z49" i="26"/>
  <c r="AA48" i="26"/>
  <c r="Z48" i="26"/>
  <c r="AA47" i="26"/>
  <c r="Z47" i="26"/>
  <c r="AA46" i="26"/>
  <c r="Z46" i="26"/>
  <c r="AA45" i="26"/>
  <c r="Z45" i="26"/>
  <c r="AA44" i="26"/>
  <c r="Z44" i="26"/>
  <c r="AA43" i="26"/>
  <c r="Z43" i="26"/>
  <c r="AA42" i="26"/>
  <c r="Z42" i="26"/>
  <c r="AA41" i="26"/>
  <c r="Z41" i="26"/>
  <c r="AA40" i="26"/>
  <c r="Z40" i="26"/>
  <c r="AA39" i="26"/>
  <c r="Z39" i="26"/>
  <c r="AA38" i="26"/>
  <c r="Z38" i="26"/>
  <c r="AA37" i="26"/>
  <c r="Z37" i="26"/>
  <c r="AA36" i="26"/>
  <c r="Z36" i="26"/>
  <c r="AA35" i="26"/>
  <c r="Z35" i="26"/>
  <c r="AA34" i="26"/>
  <c r="Z34" i="26"/>
  <c r="AA33" i="26"/>
  <c r="Z33" i="26"/>
  <c r="AA32" i="26"/>
  <c r="Z32" i="26"/>
  <c r="AA31" i="26"/>
  <c r="Z31" i="26"/>
  <c r="AA30" i="26"/>
  <c r="Z30" i="26"/>
  <c r="AA29" i="26"/>
  <c r="Z29" i="26"/>
  <c r="AA28" i="26"/>
  <c r="Z28" i="26"/>
  <c r="AA27" i="26"/>
  <c r="Z27" i="26"/>
  <c r="AA26" i="26"/>
  <c r="Z26" i="26"/>
  <c r="AA25" i="26"/>
  <c r="Z25" i="26"/>
  <c r="AA24" i="26"/>
  <c r="Z24" i="26"/>
  <c r="AA23" i="26"/>
  <c r="Z23" i="26"/>
  <c r="AA22" i="26"/>
  <c r="Z22" i="26"/>
  <c r="AA21" i="26"/>
  <c r="Z21" i="26"/>
  <c r="AA20" i="26"/>
  <c r="Z20" i="26"/>
  <c r="AA19" i="26"/>
  <c r="Z19" i="26"/>
  <c r="AA18" i="26"/>
  <c r="Z18" i="26"/>
  <c r="AA17" i="26"/>
  <c r="Z17" i="26"/>
  <c r="AA16" i="26"/>
  <c r="Z16" i="26"/>
  <c r="AA15" i="26"/>
  <c r="Z15" i="26"/>
  <c r="AA14" i="26"/>
  <c r="Z14" i="26"/>
  <c r="AA13" i="26"/>
  <c r="Z13" i="26"/>
  <c r="AA207" i="25"/>
  <c r="Z207" i="25"/>
  <c r="AA206" i="25"/>
  <c r="Z206" i="25"/>
  <c r="AA205" i="25"/>
  <c r="Z205" i="25"/>
  <c r="AA204" i="25"/>
  <c r="Z204" i="25"/>
  <c r="AA203" i="25"/>
  <c r="Z203" i="25"/>
  <c r="AA202" i="25"/>
  <c r="Z202" i="25"/>
  <c r="AA201" i="25"/>
  <c r="Z201" i="25"/>
  <c r="AA200" i="25"/>
  <c r="Z200" i="25"/>
  <c r="AA199" i="25"/>
  <c r="Z199" i="25"/>
  <c r="AA198" i="25"/>
  <c r="Z198" i="25"/>
  <c r="AA197" i="25"/>
  <c r="Z197" i="25"/>
  <c r="AA196" i="25"/>
  <c r="Z196" i="25"/>
  <c r="AA195" i="25"/>
  <c r="Z195" i="25"/>
  <c r="AA194" i="25"/>
  <c r="Z194" i="25"/>
  <c r="AA193" i="25"/>
  <c r="Z193" i="25"/>
  <c r="AA134" i="25"/>
  <c r="Z134" i="25"/>
  <c r="AA133" i="25"/>
  <c r="Z133" i="25"/>
  <c r="AA132" i="25"/>
  <c r="Z132" i="25"/>
  <c r="AA131" i="25"/>
  <c r="Z131" i="25"/>
  <c r="AA130" i="25"/>
  <c r="Z130" i="25"/>
  <c r="AA129" i="25"/>
  <c r="Z129" i="25"/>
  <c r="AA128" i="25"/>
  <c r="Z128" i="25"/>
  <c r="AA127" i="25"/>
  <c r="Z127" i="25"/>
  <c r="AA126" i="25"/>
  <c r="Z126" i="25"/>
  <c r="AA125" i="25"/>
  <c r="Z125" i="25"/>
  <c r="AA124" i="25"/>
  <c r="Z124" i="25"/>
  <c r="AA123" i="25"/>
  <c r="Z123" i="25"/>
  <c r="AA122" i="25"/>
  <c r="Z122" i="25"/>
  <c r="AA121" i="25"/>
  <c r="Z121" i="25"/>
  <c r="AA120" i="25"/>
  <c r="Z120" i="25"/>
  <c r="AA119" i="25"/>
  <c r="Z119" i="25"/>
  <c r="AA118" i="25"/>
  <c r="Z118" i="25"/>
  <c r="AA117" i="25"/>
  <c r="Z117" i="25"/>
  <c r="AA116" i="25"/>
  <c r="Z116" i="25"/>
  <c r="AA115" i="25"/>
  <c r="Z115" i="25"/>
  <c r="AA114" i="25"/>
  <c r="Z114" i="25"/>
  <c r="AA113" i="25"/>
  <c r="Z113" i="25"/>
  <c r="AA112" i="25"/>
  <c r="Z112" i="25"/>
  <c r="AA111" i="25"/>
  <c r="Z111" i="25"/>
  <c r="AA110" i="25"/>
  <c r="Z110" i="25"/>
  <c r="AA109" i="25"/>
  <c r="Z109" i="25"/>
  <c r="AA108" i="25"/>
  <c r="Z108" i="25"/>
  <c r="AA107" i="25"/>
  <c r="Z107" i="25"/>
  <c r="AA106" i="25"/>
  <c r="Z106" i="25"/>
  <c r="AA105" i="25"/>
  <c r="Z105" i="25"/>
  <c r="AA104" i="25"/>
  <c r="Z104" i="25"/>
  <c r="AA103" i="25"/>
  <c r="Z103" i="25"/>
  <c r="AA102" i="25"/>
  <c r="Z102" i="25"/>
  <c r="AA101" i="25"/>
  <c r="Z101" i="25"/>
  <c r="AA100" i="25"/>
  <c r="Z100" i="25"/>
  <c r="AA99" i="25"/>
  <c r="Z99" i="25"/>
  <c r="AA98" i="25"/>
  <c r="Z98" i="25"/>
  <c r="AA97" i="25"/>
  <c r="Z97" i="25"/>
  <c r="AA96" i="25"/>
  <c r="Z96" i="25"/>
  <c r="AA95" i="25"/>
  <c r="Z95" i="25"/>
  <c r="AA94" i="25"/>
  <c r="Z94" i="25"/>
  <c r="AA93" i="25"/>
  <c r="Z93" i="25"/>
  <c r="AA92" i="25"/>
  <c r="Z92" i="25"/>
  <c r="AA91" i="25"/>
  <c r="Z91" i="25"/>
  <c r="AA90" i="25"/>
  <c r="Z90" i="25"/>
  <c r="AA89" i="25"/>
  <c r="Z89" i="25"/>
  <c r="AA88" i="25"/>
  <c r="Z88" i="25"/>
  <c r="AA87" i="25"/>
  <c r="Z87" i="25"/>
  <c r="AA86" i="25"/>
  <c r="Z86" i="25"/>
  <c r="AA85" i="25"/>
  <c r="Z85" i="25"/>
  <c r="AA84" i="25"/>
  <c r="Z84" i="25"/>
  <c r="AA83" i="25"/>
  <c r="Z83" i="25"/>
  <c r="AA82" i="25"/>
  <c r="Z82" i="25"/>
  <c r="AA81" i="25"/>
  <c r="Z81" i="25"/>
  <c r="AA80" i="25"/>
  <c r="Z80" i="25"/>
  <c r="AA79" i="25"/>
  <c r="Z79" i="25"/>
  <c r="AA78" i="25"/>
  <c r="Z78" i="25"/>
  <c r="AA77" i="25"/>
  <c r="Z77" i="25"/>
  <c r="AA76" i="25"/>
  <c r="Z76" i="25"/>
  <c r="AA75" i="25"/>
  <c r="Z75" i="25"/>
  <c r="AA74" i="25"/>
  <c r="Z74" i="25"/>
  <c r="AA73" i="25"/>
  <c r="Z73" i="25"/>
  <c r="AA72" i="25"/>
  <c r="Z72" i="25"/>
  <c r="AA71" i="25"/>
  <c r="Z71" i="25"/>
  <c r="AA70" i="25"/>
  <c r="Z70" i="25"/>
  <c r="AA69" i="25"/>
  <c r="Z69" i="25"/>
  <c r="AA68" i="25"/>
  <c r="Z68" i="25"/>
  <c r="AA67" i="25"/>
  <c r="Z67" i="25"/>
  <c r="AA66" i="25"/>
  <c r="Z66" i="25"/>
  <c r="AA65" i="25"/>
  <c r="Z65" i="25"/>
  <c r="AA64" i="25"/>
  <c r="Z64" i="25"/>
  <c r="AA63" i="25"/>
  <c r="Z63" i="25"/>
  <c r="AA62" i="25"/>
  <c r="Z62" i="25"/>
  <c r="AA61" i="25"/>
  <c r="Z61" i="25"/>
  <c r="AA60" i="25"/>
  <c r="Z60" i="25"/>
  <c r="AA59" i="25"/>
  <c r="Z59" i="25"/>
  <c r="AA58" i="25"/>
  <c r="Z58" i="25"/>
  <c r="AA57" i="25"/>
  <c r="Z57" i="25"/>
  <c r="AA56" i="25"/>
  <c r="Z56" i="25"/>
  <c r="AA55" i="25"/>
  <c r="Z55" i="25"/>
  <c r="AA54" i="25"/>
  <c r="Z54" i="25"/>
  <c r="AA53" i="25"/>
  <c r="Z53" i="25"/>
  <c r="AA52" i="25"/>
  <c r="Z52" i="25"/>
  <c r="AA51" i="25"/>
  <c r="Z51" i="25"/>
  <c r="AA50" i="25"/>
  <c r="Z50" i="25"/>
  <c r="AA49" i="25"/>
  <c r="Z49" i="25"/>
  <c r="AA48" i="25"/>
  <c r="Z48" i="25"/>
  <c r="AA47" i="25"/>
  <c r="Z47" i="25"/>
  <c r="AA46" i="25"/>
  <c r="Z46" i="25"/>
  <c r="AA45" i="25"/>
  <c r="Z45" i="25"/>
  <c r="AA44" i="25"/>
  <c r="Z44" i="25"/>
  <c r="AA43" i="25"/>
  <c r="Z43" i="25"/>
  <c r="AA42" i="25"/>
  <c r="Z42" i="25"/>
  <c r="AA41" i="25"/>
  <c r="Z41" i="25"/>
  <c r="AA40" i="25"/>
  <c r="Z40" i="25"/>
  <c r="AA39" i="25"/>
  <c r="Z39" i="25"/>
  <c r="AA38" i="25"/>
  <c r="Z38" i="25"/>
  <c r="AA37" i="25"/>
  <c r="Z37" i="25"/>
  <c r="AA36" i="25"/>
  <c r="Z36" i="25"/>
  <c r="AA35" i="25"/>
  <c r="Z35" i="25"/>
  <c r="AA34" i="25"/>
  <c r="Z34" i="25"/>
  <c r="AA33" i="25"/>
  <c r="Z33" i="25"/>
  <c r="AA32" i="25"/>
  <c r="Z32" i="25"/>
  <c r="AA31" i="25"/>
  <c r="Z31" i="25"/>
  <c r="AA30" i="25"/>
  <c r="Z30" i="25"/>
  <c r="AA29" i="25"/>
  <c r="Z29" i="25"/>
  <c r="AA28" i="25"/>
  <c r="Z28" i="25"/>
  <c r="AA27" i="25"/>
  <c r="Z27" i="25"/>
  <c r="AA26" i="25"/>
  <c r="Z26" i="25"/>
  <c r="AA25" i="25"/>
  <c r="Z25" i="25"/>
  <c r="AA24" i="25"/>
  <c r="Z24" i="25"/>
  <c r="AA23" i="25"/>
  <c r="Z23" i="25"/>
  <c r="AA22" i="25"/>
  <c r="Z22" i="25"/>
  <c r="AA21" i="25"/>
  <c r="Z21" i="25"/>
  <c r="AA20" i="25"/>
  <c r="Z20" i="25"/>
  <c r="AA19" i="25"/>
  <c r="Z19" i="25"/>
  <c r="AA18" i="25"/>
  <c r="Z18" i="25"/>
  <c r="AA17" i="25"/>
  <c r="Z17" i="25"/>
  <c r="AA16" i="25"/>
  <c r="Z16" i="25"/>
  <c r="AA15" i="25"/>
  <c r="Z15" i="25"/>
  <c r="AA14" i="25"/>
  <c r="Z14" i="25"/>
  <c r="AC203" i="24"/>
  <c r="AC206" i="24"/>
  <c r="AC205" i="24"/>
  <c r="AC204" i="24"/>
  <c r="AC202" i="24"/>
  <c r="AC201" i="24"/>
  <c r="AC200" i="24"/>
  <c r="AC199" i="24"/>
  <c r="AC198" i="24"/>
  <c r="AC197" i="24"/>
  <c r="AC196" i="24"/>
  <c r="AC195" i="24"/>
  <c r="AC194" i="24"/>
  <c r="AC193" i="24"/>
  <c r="AC192" i="24"/>
  <c r="AC191" i="24"/>
  <c r="AC190" i="24"/>
  <c r="AC189" i="24"/>
  <c r="AC188" i="24"/>
  <c r="AC187" i="24"/>
  <c r="AC186" i="24"/>
  <c r="AC185" i="24"/>
  <c r="AC142" i="24"/>
  <c r="AC141" i="24"/>
  <c r="AC140" i="24"/>
  <c r="AC139" i="24"/>
  <c r="AC138" i="24"/>
  <c r="AC137" i="24"/>
  <c r="AC136" i="24"/>
  <c r="AC135" i="24"/>
  <c r="AC134" i="24"/>
  <c r="AC133" i="24"/>
  <c r="AC132" i="24"/>
  <c r="AC131" i="24"/>
  <c r="AC130" i="24"/>
  <c r="AC129" i="24"/>
  <c r="AC128" i="24"/>
  <c r="AC127" i="24"/>
  <c r="AC126" i="24"/>
  <c r="AC125" i="24"/>
  <c r="AC124" i="24"/>
  <c r="AC123" i="24"/>
  <c r="AC122" i="24"/>
  <c r="AC120" i="24"/>
  <c r="AC119" i="24"/>
  <c r="AC121" i="24"/>
  <c r="AC118" i="24"/>
  <c r="AC117" i="24"/>
  <c r="AC116" i="24"/>
  <c r="AC115" i="24"/>
  <c r="AC114" i="24"/>
  <c r="AC113" i="24"/>
  <c r="AC109" i="24"/>
  <c r="AC112" i="24"/>
  <c r="AC111" i="24"/>
  <c r="AC110" i="24"/>
  <c r="AC108" i="24"/>
  <c r="AC107" i="24"/>
  <c r="AC106" i="24"/>
  <c r="AC105" i="24"/>
  <c r="AC104" i="24"/>
  <c r="AC102" i="24"/>
  <c r="AC103" i="24"/>
  <c r="AC98" i="24"/>
  <c r="AC101" i="24"/>
  <c r="AC100" i="24"/>
  <c r="AC99" i="24"/>
  <c r="AC96" i="24"/>
  <c r="AC97" i="24"/>
  <c r="AC90" i="24"/>
  <c r="AC95" i="24"/>
  <c r="AC94" i="24"/>
  <c r="AC93" i="24"/>
  <c r="AC92" i="24"/>
  <c r="AC91" i="24"/>
  <c r="AC84" i="24"/>
  <c r="AC57" i="24"/>
  <c r="AC89" i="24"/>
  <c r="AC88" i="24"/>
  <c r="AC87" i="24"/>
  <c r="AC86" i="24"/>
  <c r="AC85" i="24"/>
  <c r="AC83" i="24"/>
  <c r="AC82" i="24"/>
  <c r="AC81" i="24"/>
  <c r="AC80" i="24"/>
  <c r="AC79" i="24"/>
  <c r="AC78" i="24"/>
  <c r="AC77" i="24"/>
  <c r="AC76" i="24"/>
  <c r="AC75" i="24"/>
  <c r="AC74" i="24"/>
  <c r="AC73" i="24"/>
  <c r="AC72" i="24"/>
  <c r="AC71" i="24"/>
  <c r="AC70" i="24"/>
  <c r="AC69" i="24"/>
  <c r="AC68" i="24"/>
  <c r="AC67" i="24"/>
  <c r="AC66" i="24"/>
  <c r="AC65" i="24"/>
  <c r="AC64" i="24"/>
  <c r="AC63" i="24"/>
  <c r="AC62" i="24"/>
  <c r="AC61" i="24"/>
  <c r="AC60" i="24"/>
  <c r="AC59" i="24"/>
  <c r="AC58" i="24"/>
  <c r="AC56" i="24"/>
  <c r="AC55" i="24"/>
  <c r="AC54" i="24"/>
  <c r="AC53" i="24"/>
  <c r="AC52" i="24"/>
  <c r="AC51" i="24"/>
  <c r="AC50" i="24"/>
  <c r="AC49" i="24"/>
  <c r="AC48" i="24"/>
  <c r="AC47" i="24"/>
  <c r="AC46" i="24"/>
  <c r="AC45" i="24"/>
  <c r="AC44" i="24"/>
  <c r="AC43" i="24"/>
  <c r="AC42" i="24"/>
  <c r="AC41" i="24"/>
  <c r="AC40" i="24"/>
  <c r="AC39" i="24"/>
  <c r="AC29" i="24"/>
  <c r="AC38" i="24"/>
  <c r="AC37" i="24"/>
  <c r="AC36" i="24"/>
  <c r="AC35" i="24"/>
  <c r="AC34" i="24"/>
  <c r="AC33" i="24"/>
  <c r="AC32" i="24"/>
  <c r="AC31" i="24"/>
  <c r="AC30" i="24"/>
  <c r="AC28" i="24"/>
  <c r="AC27" i="24"/>
  <c r="AC26" i="24"/>
  <c r="AC25" i="24"/>
  <c r="AC24" i="24"/>
  <c r="AC23" i="24"/>
  <c r="AC22" i="24"/>
  <c r="AC21" i="24"/>
  <c r="AC17" i="24"/>
  <c r="AC20" i="24"/>
  <c r="AC19" i="24"/>
  <c r="AC18" i="24"/>
  <c r="AC16" i="24"/>
  <c r="AC15" i="24"/>
  <c r="AC14" i="24"/>
  <c r="AA206" i="24"/>
  <c r="Z206" i="24"/>
  <c r="AA205" i="24"/>
  <c r="Z205" i="24"/>
  <c r="AA204" i="24"/>
  <c r="Z204" i="24"/>
  <c r="AA203" i="24"/>
  <c r="Z203" i="24"/>
  <c r="AA202" i="24"/>
  <c r="Z202" i="24"/>
  <c r="AA201" i="24"/>
  <c r="Z201" i="24"/>
  <c r="AA200" i="24"/>
  <c r="Z200" i="24"/>
  <c r="AA199" i="24"/>
  <c r="Z199" i="24"/>
  <c r="AA198" i="24"/>
  <c r="Z198" i="24"/>
  <c r="AA197" i="24"/>
  <c r="Z197" i="24"/>
  <c r="AA196" i="24"/>
  <c r="Z196" i="24"/>
  <c r="AA195" i="24"/>
  <c r="Z195" i="24"/>
  <c r="AA194" i="24"/>
  <c r="Z194" i="24"/>
  <c r="AA193" i="24"/>
  <c r="Z193" i="24"/>
  <c r="AA192" i="24"/>
  <c r="Z192" i="24"/>
  <c r="AA191" i="24"/>
  <c r="Z191" i="24"/>
  <c r="AA190" i="24"/>
  <c r="Z190" i="24"/>
  <c r="AA189" i="24"/>
  <c r="Z189" i="24"/>
  <c r="AA188" i="24"/>
  <c r="Z188" i="24"/>
  <c r="AA187" i="24"/>
  <c r="Z187" i="24"/>
  <c r="AA186" i="24"/>
  <c r="Z186" i="24"/>
  <c r="AA185" i="24"/>
  <c r="Z185" i="24"/>
  <c r="AA142" i="24"/>
  <c r="Z142" i="24"/>
  <c r="AA141" i="24"/>
  <c r="Z141" i="24"/>
  <c r="AA140" i="24"/>
  <c r="Z140" i="24"/>
  <c r="AA139" i="24"/>
  <c r="Z139" i="24"/>
  <c r="AA138" i="24"/>
  <c r="Z138" i="24"/>
  <c r="AA137" i="24"/>
  <c r="Z137" i="24"/>
  <c r="AA136" i="24"/>
  <c r="Z136" i="24"/>
  <c r="AA135" i="24"/>
  <c r="Z135" i="24"/>
  <c r="AA134" i="24"/>
  <c r="Z134" i="24"/>
  <c r="AA133" i="24"/>
  <c r="Z133" i="24"/>
  <c r="AA132" i="24"/>
  <c r="Z132" i="24"/>
  <c r="AA131" i="24"/>
  <c r="Z131" i="24"/>
  <c r="AA130" i="24"/>
  <c r="Z130" i="24"/>
  <c r="AA129" i="24"/>
  <c r="Z129" i="24"/>
  <c r="AA128" i="24"/>
  <c r="Z128" i="24"/>
  <c r="AA127" i="24"/>
  <c r="Z127" i="24"/>
  <c r="AA126" i="24"/>
  <c r="Z126" i="24"/>
  <c r="AA125" i="24"/>
  <c r="Z125" i="24"/>
  <c r="AA124" i="24"/>
  <c r="Z124" i="24"/>
  <c r="AA123" i="24"/>
  <c r="Z123" i="24"/>
  <c r="AA122" i="24"/>
  <c r="Z122" i="24"/>
  <c r="AA121" i="24"/>
  <c r="Z121" i="24"/>
  <c r="AA120" i="24"/>
  <c r="Z120" i="24"/>
  <c r="AA119" i="24"/>
  <c r="Z119" i="24"/>
  <c r="AA118" i="24"/>
  <c r="Z118" i="24"/>
  <c r="AA117" i="24"/>
  <c r="Z117" i="24"/>
  <c r="AA116" i="24"/>
  <c r="Z116" i="24"/>
  <c r="AA115" i="24"/>
  <c r="Z115" i="24"/>
  <c r="AA114" i="24"/>
  <c r="Z114" i="24"/>
  <c r="AA113" i="24"/>
  <c r="Z113" i="24"/>
  <c r="AA112" i="24"/>
  <c r="Z112" i="24"/>
  <c r="AA111" i="24"/>
  <c r="Z111" i="24"/>
  <c r="AA110" i="24"/>
  <c r="Z110" i="24"/>
  <c r="AA109" i="24"/>
  <c r="Z109" i="24"/>
  <c r="AA108" i="24"/>
  <c r="Z108" i="24"/>
  <c r="AA107" i="24"/>
  <c r="Z107" i="24"/>
  <c r="AA106" i="24"/>
  <c r="Z106" i="24"/>
  <c r="AA105" i="24"/>
  <c r="Z105" i="24"/>
  <c r="AA104" i="24"/>
  <c r="Z104" i="24"/>
  <c r="AA103" i="24"/>
  <c r="Z103" i="24"/>
  <c r="AA102" i="24"/>
  <c r="Z102" i="24"/>
  <c r="AA101" i="24"/>
  <c r="Z101" i="24"/>
  <c r="AA100" i="24"/>
  <c r="Z100" i="24"/>
  <c r="AA99" i="24"/>
  <c r="Z99" i="24"/>
  <c r="AA98" i="24"/>
  <c r="Z98" i="24"/>
  <c r="AA97" i="24"/>
  <c r="Z97" i="24"/>
  <c r="AA96" i="24"/>
  <c r="Z96" i="24"/>
  <c r="AA95" i="24"/>
  <c r="Z95" i="24"/>
  <c r="AA94" i="24"/>
  <c r="Z94" i="24"/>
  <c r="AA93" i="24"/>
  <c r="Z93" i="24"/>
  <c r="AA92" i="24"/>
  <c r="Z92" i="24"/>
  <c r="AA91" i="24"/>
  <c r="Z91" i="24"/>
  <c r="AA90" i="24"/>
  <c r="Z90" i="24"/>
  <c r="AA89" i="24"/>
  <c r="Z89" i="24"/>
  <c r="AA88" i="24"/>
  <c r="Z88" i="24"/>
  <c r="AA87" i="24"/>
  <c r="Z87" i="24"/>
  <c r="AA86" i="24"/>
  <c r="Z86" i="24"/>
  <c r="AA85" i="24"/>
  <c r="Z85" i="24"/>
  <c r="AA84" i="24"/>
  <c r="Z84" i="24"/>
  <c r="AA83" i="24"/>
  <c r="Z83" i="24"/>
  <c r="AA82" i="24"/>
  <c r="Z82" i="24"/>
  <c r="AA81" i="24"/>
  <c r="Z81" i="24"/>
  <c r="AA80" i="24"/>
  <c r="Z80" i="24"/>
  <c r="AA79" i="24"/>
  <c r="Z79" i="24"/>
  <c r="AA78" i="24"/>
  <c r="Z78" i="24"/>
  <c r="AA77" i="24"/>
  <c r="Z77" i="24"/>
  <c r="AA76" i="24"/>
  <c r="Z76" i="24"/>
  <c r="AA75" i="24"/>
  <c r="Z75" i="24"/>
  <c r="AA74" i="24"/>
  <c r="Z74" i="24"/>
  <c r="AA73" i="24"/>
  <c r="Z73" i="24"/>
  <c r="AA72" i="24"/>
  <c r="Z72" i="24"/>
  <c r="AA71" i="24"/>
  <c r="Z71" i="24"/>
  <c r="AA70" i="24"/>
  <c r="Z70" i="24"/>
  <c r="AA69" i="24"/>
  <c r="Z69" i="24"/>
  <c r="AA68" i="24"/>
  <c r="Z68" i="24"/>
  <c r="AA67" i="24"/>
  <c r="Z67" i="24"/>
  <c r="AA66" i="24"/>
  <c r="Z66" i="24"/>
  <c r="AA65" i="24"/>
  <c r="Z65" i="24"/>
  <c r="AA64" i="24"/>
  <c r="Z64" i="24"/>
  <c r="AA63" i="24"/>
  <c r="Z63" i="24"/>
  <c r="AA62" i="24"/>
  <c r="Z62" i="24"/>
  <c r="AA61" i="24"/>
  <c r="Z61" i="24"/>
  <c r="AA60" i="24"/>
  <c r="Z60" i="24"/>
  <c r="AA59" i="24"/>
  <c r="Z59" i="24"/>
  <c r="AA58" i="24"/>
  <c r="Z58" i="24"/>
  <c r="AA57" i="24"/>
  <c r="Z57" i="24"/>
  <c r="AA56" i="24"/>
  <c r="Z56" i="24"/>
  <c r="AA55" i="24"/>
  <c r="Z55" i="24"/>
  <c r="AA54" i="24"/>
  <c r="Z54" i="24"/>
  <c r="AA53" i="24"/>
  <c r="Z53" i="24"/>
  <c r="AA52" i="24"/>
  <c r="Z52" i="24"/>
  <c r="AA51" i="24"/>
  <c r="Z51" i="24"/>
  <c r="AA50" i="24"/>
  <c r="Z50" i="24"/>
  <c r="AA49" i="24"/>
  <c r="Z49" i="24"/>
  <c r="AA48" i="24"/>
  <c r="Z48" i="24"/>
  <c r="AA47" i="24"/>
  <c r="Z47" i="24"/>
  <c r="AA46" i="24"/>
  <c r="Z46" i="24"/>
  <c r="AA45" i="24"/>
  <c r="Z45" i="24"/>
  <c r="AA44" i="24"/>
  <c r="Z44" i="24"/>
  <c r="AA43" i="24"/>
  <c r="Z43" i="24"/>
  <c r="AA42" i="24"/>
  <c r="Z42" i="24"/>
  <c r="AA41" i="24"/>
  <c r="Z41" i="24"/>
  <c r="AA40" i="24"/>
  <c r="Z40" i="24"/>
  <c r="AA39" i="24"/>
  <c r="Z39" i="24"/>
  <c r="AA38" i="24"/>
  <c r="Z38" i="24"/>
  <c r="AA37" i="24"/>
  <c r="Z37" i="24"/>
  <c r="AA36" i="24"/>
  <c r="Z36" i="24"/>
  <c r="AA35" i="24"/>
  <c r="Z35" i="24"/>
  <c r="AA34" i="24"/>
  <c r="Z34" i="24"/>
  <c r="AA33" i="24"/>
  <c r="Z33" i="24"/>
  <c r="AA32" i="24"/>
  <c r="Z32" i="24"/>
  <c r="AA31" i="24"/>
  <c r="Z31" i="24"/>
  <c r="AA30" i="24"/>
  <c r="Z30" i="24"/>
  <c r="AA29" i="24"/>
  <c r="Z29" i="24"/>
  <c r="AA28" i="24"/>
  <c r="Z28" i="24"/>
  <c r="AA27" i="24"/>
  <c r="Z27" i="24"/>
  <c r="AA26" i="24"/>
  <c r="Z26" i="24"/>
  <c r="AA25" i="24"/>
  <c r="Z25" i="24"/>
  <c r="AA24" i="24"/>
  <c r="Z24" i="24"/>
  <c r="AA23" i="24"/>
  <c r="Z23" i="24"/>
  <c r="AA22" i="24"/>
  <c r="Z22" i="24"/>
  <c r="AA21" i="24"/>
  <c r="Z21" i="24"/>
  <c r="AA20" i="24"/>
  <c r="Z20" i="24"/>
  <c r="AA19" i="24"/>
  <c r="Z19" i="24"/>
  <c r="AA18" i="24"/>
  <c r="Z18" i="24"/>
  <c r="AA17" i="24"/>
  <c r="Z17" i="24"/>
  <c r="AA16" i="24"/>
  <c r="Z16" i="24"/>
  <c r="AA15" i="24"/>
  <c r="Z15" i="24"/>
  <c r="AA14" i="24"/>
  <c r="Z14" i="24"/>
  <c r="AC205" i="23"/>
  <c r="AC208" i="23"/>
  <c r="AC207" i="23"/>
  <c r="AC206" i="23"/>
  <c r="AC204" i="23"/>
  <c r="AC203" i="23"/>
  <c r="AC202" i="23"/>
  <c r="AC201" i="23"/>
  <c r="AC200" i="23"/>
  <c r="AC193" i="23"/>
  <c r="AC199" i="23"/>
  <c r="AC198" i="23"/>
  <c r="AC197" i="23"/>
  <c r="AC196" i="23"/>
  <c r="AC195" i="23"/>
  <c r="AC194" i="23"/>
  <c r="AC192" i="23"/>
  <c r="AC191" i="23"/>
  <c r="AC190" i="23"/>
  <c r="AC189" i="23"/>
  <c r="AC188" i="23"/>
  <c r="AC187" i="23"/>
  <c r="AC186" i="23"/>
  <c r="AC183" i="23"/>
  <c r="AC185" i="23"/>
  <c r="AC184" i="23"/>
  <c r="AC182" i="23"/>
  <c r="AC181" i="23"/>
  <c r="AC180" i="23"/>
  <c r="AC179" i="23"/>
  <c r="AC178" i="23"/>
  <c r="AC177" i="23"/>
  <c r="AC176" i="23"/>
  <c r="AC175" i="23"/>
  <c r="AC174" i="23"/>
  <c r="AC173" i="23"/>
  <c r="AC171" i="23"/>
  <c r="AC172" i="23"/>
  <c r="AC170" i="23"/>
  <c r="AC169" i="23"/>
  <c r="AC168" i="23"/>
  <c r="AC167" i="23"/>
  <c r="AC166" i="23"/>
  <c r="AC165" i="23"/>
  <c r="AC164" i="23"/>
  <c r="AC163" i="23"/>
  <c r="AC111" i="23"/>
  <c r="AC110" i="23"/>
  <c r="AC109" i="23"/>
  <c r="AC108" i="23"/>
  <c r="AC107" i="23"/>
  <c r="AC106" i="23"/>
  <c r="AC105" i="23"/>
  <c r="AC104" i="23"/>
  <c r="AC103" i="23"/>
  <c r="AC101" i="23"/>
  <c r="AC100" i="23"/>
  <c r="AC99" i="23"/>
  <c r="AC98" i="23"/>
  <c r="AC97" i="23"/>
  <c r="AC96" i="23"/>
  <c r="AC93" i="23"/>
  <c r="AC95" i="23"/>
  <c r="AC94" i="23"/>
  <c r="AC92" i="23"/>
  <c r="AC91" i="23"/>
  <c r="AC81" i="23"/>
  <c r="AC89" i="23"/>
  <c r="AC88" i="23"/>
  <c r="AC87" i="23"/>
  <c r="AC86" i="23"/>
  <c r="AC85" i="23"/>
  <c r="AC84" i="23"/>
  <c r="AC83" i="23"/>
  <c r="AC82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47" i="23"/>
  <c r="AC54" i="23"/>
  <c r="AC53" i="23"/>
  <c r="AC52" i="23"/>
  <c r="AC51" i="23"/>
  <c r="AC50" i="23"/>
  <c r="AC49" i="23"/>
  <c r="AC48" i="23"/>
  <c r="AC46" i="23"/>
  <c r="AC45" i="23"/>
  <c r="AC44" i="23"/>
  <c r="AC43" i="23"/>
  <c r="AC42" i="23"/>
  <c r="AC41" i="23"/>
  <c r="AC40" i="23"/>
  <c r="AC39" i="23"/>
  <c r="AC31" i="23"/>
  <c r="AC38" i="23"/>
  <c r="AC37" i="23"/>
  <c r="AC36" i="23"/>
  <c r="AC35" i="23"/>
  <c r="AC34" i="23"/>
  <c r="AC33" i="23"/>
  <c r="AC32" i="23"/>
  <c r="AC30" i="23"/>
  <c r="AC29" i="23"/>
  <c r="AC28" i="23"/>
  <c r="AC27" i="23"/>
  <c r="AC26" i="23"/>
  <c r="AC25" i="23"/>
  <c r="AC24" i="23"/>
  <c r="AC23" i="23"/>
  <c r="AC22" i="23"/>
  <c r="AC21" i="23"/>
  <c r="AC17" i="23"/>
  <c r="AC20" i="23"/>
  <c r="AC19" i="23"/>
  <c r="AC18" i="23"/>
  <c r="AC16" i="23"/>
  <c r="AC14" i="23"/>
  <c r="AC15" i="23"/>
  <c r="AA208" i="23"/>
  <c r="Z208" i="23"/>
  <c r="AA207" i="23"/>
  <c r="Z207" i="23"/>
  <c r="AA206" i="23"/>
  <c r="Z206" i="23"/>
  <c r="AA205" i="23"/>
  <c r="Z205" i="23"/>
  <c r="AA204" i="23"/>
  <c r="Z204" i="23"/>
  <c r="AA203" i="23"/>
  <c r="Z203" i="23"/>
  <c r="AA202" i="23"/>
  <c r="Z202" i="23"/>
  <c r="AA201" i="23"/>
  <c r="Z201" i="23"/>
  <c r="AA200" i="23"/>
  <c r="Z200" i="23"/>
  <c r="AA199" i="23"/>
  <c r="Z199" i="23"/>
  <c r="AA198" i="23"/>
  <c r="Z198" i="23"/>
  <c r="AA197" i="23"/>
  <c r="Z197" i="23"/>
  <c r="AA196" i="23"/>
  <c r="Z196" i="23"/>
  <c r="AA195" i="23"/>
  <c r="Z195" i="23"/>
  <c r="AA194" i="23"/>
  <c r="Z194" i="23"/>
  <c r="AA193" i="23"/>
  <c r="Z193" i="23"/>
  <c r="AA192" i="23"/>
  <c r="Z192" i="23"/>
  <c r="AA191" i="23"/>
  <c r="Z191" i="23"/>
  <c r="AA190" i="23"/>
  <c r="Z190" i="23"/>
  <c r="AA189" i="23"/>
  <c r="Z189" i="23"/>
  <c r="AA188" i="23"/>
  <c r="Z188" i="23"/>
  <c r="AA187" i="23"/>
  <c r="Z187" i="23"/>
  <c r="AA186" i="23"/>
  <c r="Z186" i="23"/>
  <c r="AA185" i="23"/>
  <c r="Z185" i="23"/>
  <c r="AA184" i="23"/>
  <c r="Z184" i="23"/>
  <c r="AA183" i="23"/>
  <c r="Z183" i="23"/>
  <c r="AA182" i="23"/>
  <c r="Z182" i="23"/>
  <c r="AA181" i="23"/>
  <c r="Z181" i="23"/>
  <c r="AA180" i="23"/>
  <c r="Z180" i="23"/>
  <c r="AA179" i="23"/>
  <c r="Z179" i="23"/>
  <c r="AA178" i="23"/>
  <c r="Z178" i="23"/>
  <c r="AA177" i="23"/>
  <c r="Z177" i="23"/>
  <c r="AA176" i="23"/>
  <c r="Z176" i="23"/>
  <c r="AA175" i="23"/>
  <c r="Z175" i="23"/>
  <c r="AA174" i="23"/>
  <c r="Z174" i="23"/>
  <c r="AA173" i="23"/>
  <c r="Z173" i="23"/>
  <c r="AA172" i="23"/>
  <c r="Z172" i="23"/>
  <c r="AA171" i="23"/>
  <c r="Z171" i="23"/>
  <c r="AA170" i="23"/>
  <c r="Z170" i="23"/>
  <c r="AA169" i="23"/>
  <c r="Z169" i="23"/>
  <c r="AA168" i="23"/>
  <c r="Z168" i="23"/>
  <c r="AA167" i="23"/>
  <c r="Z167" i="23"/>
  <c r="AA166" i="23"/>
  <c r="Z166" i="23"/>
  <c r="AA165" i="23"/>
  <c r="Z165" i="23"/>
  <c r="AA164" i="23"/>
  <c r="Z164" i="23"/>
  <c r="AA163" i="23"/>
  <c r="Z163" i="23"/>
  <c r="AA111" i="23"/>
  <c r="Z111" i="23"/>
  <c r="AA110" i="23"/>
  <c r="Z110" i="23"/>
  <c r="AA109" i="23"/>
  <c r="Z109" i="23"/>
  <c r="AA108" i="23"/>
  <c r="Z108" i="23"/>
  <c r="AA107" i="23"/>
  <c r="Z107" i="23"/>
  <c r="AA106" i="23"/>
  <c r="Z106" i="23"/>
  <c r="AA105" i="23"/>
  <c r="Z105" i="23"/>
  <c r="AA104" i="23"/>
  <c r="Z104" i="23"/>
  <c r="AA103" i="23"/>
  <c r="Z103" i="23"/>
  <c r="AA102" i="23"/>
  <c r="Z102" i="23"/>
  <c r="AA101" i="23"/>
  <c r="Z101" i="23"/>
  <c r="AA100" i="23"/>
  <c r="Z100" i="23"/>
  <c r="AA99" i="23"/>
  <c r="Z99" i="23"/>
  <c r="AA98" i="23"/>
  <c r="Z98" i="23"/>
  <c r="AA97" i="23"/>
  <c r="Z97" i="23"/>
  <c r="AA96" i="23"/>
  <c r="Z96" i="23"/>
  <c r="AA95" i="23"/>
  <c r="Z95" i="23"/>
  <c r="AA94" i="23"/>
  <c r="Z94" i="23"/>
  <c r="AA93" i="23"/>
  <c r="Z93" i="23"/>
  <c r="AA92" i="23"/>
  <c r="Z92" i="23"/>
  <c r="AA91" i="23"/>
  <c r="Z91" i="23"/>
  <c r="AA90" i="23"/>
  <c r="Z90" i="23"/>
  <c r="AA89" i="23"/>
  <c r="Z89" i="23"/>
  <c r="AA88" i="23"/>
  <c r="Z88" i="23"/>
  <c r="AA87" i="23"/>
  <c r="Z87" i="23"/>
  <c r="AA86" i="23"/>
  <c r="Z86" i="23"/>
  <c r="AA85" i="23"/>
  <c r="Z85" i="23"/>
  <c r="AA84" i="23"/>
  <c r="Z84" i="23"/>
  <c r="AA83" i="23"/>
  <c r="Z83" i="23"/>
  <c r="AA82" i="23"/>
  <c r="Z82" i="23"/>
  <c r="AA81" i="23"/>
  <c r="Z81" i="23"/>
  <c r="AA80" i="23"/>
  <c r="Z80" i="23"/>
  <c r="AA79" i="23"/>
  <c r="Z79" i="23"/>
  <c r="AA78" i="23"/>
  <c r="Z78" i="23"/>
  <c r="AA77" i="23"/>
  <c r="Z77" i="23"/>
  <c r="AA76" i="23"/>
  <c r="Z76" i="23"/>
  <c r="AA75" i="23"/>
  <c r="Z75" i="23"/>
  <c r="AA74" i="23"/>
  <c r="Z74" i="23"/>
  <c r="AA73" i="23"/>
  <c r="Z73" i="23"/>
  <c r="AA72" i="23"/>
  <c r="Z72" i="23"/>
  <c r="AA71" i="23"/>
  <c r="Z71" i="23"/>
  <c r="AA70" i="23"/>
  <c r="Z70" i="23"/>
  <c r="AA69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C29" i="22"/>
  <c r="AC22" i="22"/>
  <c r="AC200" i="22"/>
  <c r="AC205" i="22"/>
  <c r="AC204" i="22"/>
  <c r="AC203" i="22"/>
  <c r="AC202" i="22"/>
  <c r="AC201" i="22"/>
  <c r="AC199" i="22"/>
  <c r="AC198" i="22"/>
  <c r="AC197" i="22"/>
  <c r="AC196" i="22"/>
  <c r="AC195" i="22"/>
  <c r="AC194" i="22"/>
  <c r="AC193" i="22"/>
  <c r="AC192" i="22"/>
  <c r="AC191" i="22"/>
  <c r="AC190" i="22"/>
  <c r="AC186" i="22"/>
  <c r="AC189" i="22"/>
  <c r="AC188" i="22"/>
  <c r="AC187" i="22"/>
  <c r="AC185" i="22"/>
  <c r="AC184" i="22"/>
  <c r="AC141" i="22"/>
  <c r="AC140" i="22"/>
  <c r="AC139" i="22"/>
  <c r="AC138" i="22"/>
  <c r="AC137" i="22"/>
  <c r="AC136" i="22"/>
  <c r="AC135" i="22"/>
  <c r="AC134" i="22"/>
  <c r="AC133" i="22"/>
  <c r="AC132" i="22"/>
  <c r="AC131" i="22"/>
  <c r="AC130" i="22"/>
  <c r="AC129" i="22"/>
  <c r="AC128" i="22"/>
  <c r="AC127" i="22"/>
  <c r="AC126" i="22"/>
  <c r="AC125" i="22"/>
  <c r="AC124" i="22"/>
  <c r="AC123" i="22"/>
  <c r="AC122" i="22"/>
  <c r="AC121" i="22"/>
  <c r="AC115" i="22"/>
  <c r="AC120" i="22"/>
  <c r="AC119" i="22"/>
  <c r="AC118" i="22"/>
  <c r="AC117" i="22"/>
  <c r="AC116" i="22"/>
  <c r="AC114" i="22"/>
  <c r="AC113" i="22"/>
  <c r="AC112" i="22"/>
  <c r="AC109" i="22"/>
  <c r="AC111" i="22"/>
  <c r="AC110" i="22"/>
  <c r="AC108" i="22"/>
  <c r="AC107" i="22"/>
  <c r="AC106" i="22"/>
  <c r="AC105" i="22"/>
  <c r="AC104" i="22"/>
  <c r="AC103" i="22"/>
  <c r="AC102" i="22"/>
  <c r="AC101" i="22"/>
  <c r="AC100" i="22"/>
  <c r="AC99" i="22"/>
  <c r="AC98" i="22"/>
  <c r="AC97" i="22"/>
  <c r="AC96" i="22"/>
  <c r="AC95" i="22"/>
  <c r="AC89" i="22"/>
  <c r="AC94" i="22"/>
  <c r="AC93" i="22"/>
  <c r="AC92" i="22"/>
  <c r="AC91" i="22"/>
  <c r="AC90" i="22"/>
  <c r="AC71" i="22"/>
  <c r="AC88" i="22"/>
  <c r="AC87" i="22"/>
  <c r="AC86" i="22"/>
  <c r="AC85" i="22"/>
  <c r="AC84" i="22"/>
  <c r="AC83" i="22"/>
  <c r="AC82" i="22"/>
  <c r="AC81" i="22"/>
  <c r="AC80" i="22"/>
  <c r="AC79" i="22"/>
  <c r="AC78" i="22"/>
  <c r="AC77" i="22"/>
  <c r="AC76" i="22"/>
  <c r="AC75" i="22"/>
  <c r="AC74" i="22"/>
  <c r="AC73" i="22"/>
  <c r="AC72" i="22"/>
  <c r="AC70" i="22"/>
  <c r="AC69" i="22"/>
  <c r="AC68" i="22"/>
  <c r="AC67" i="22"/>
  <c r="AC66" i="22"/>
  <c r="AC65" i="22"/>
  <c r="AC64" i="22"/>
  <c r="AC63" i="22"/>
  <c r="AC62" i="22"/>
  <c r="AC61" i="22"/>
  <c r="AC60" i="22"/>
  <c r="AC59" i="22"/>
  <c r="AC58" i="22"/>
  <c r="AC57" i="22"/>
  <c r="AC56" i="22"/>
  <c r="AC55" i="22"/>
  <c r="AC54" i="22"/>
  <c r="AC53" i="22"/>
  <c r="AC52" i="22"/>
  <c r="AC51" i="22"/>
  <c r="AC50" i="22"/>
  <c r="AC49" i="22"/>
  <c r="AC48" i="22"/>
  <c r="AC47" i="22"/>
  <c r="AC46" i="22"/>
  <c r="AC45" i="22"/>
  <c r="AC44" i="22"/>
  <c r="AC43" i="22"/>
  <c r="AC42" i="22"/>
  <c r="AC41" i="22"/>
  <c r="AC40" i="22"/>
  <c r="AC39" i="22"/>
  <c r="AC38" i="22"/>
  <c r="AC37" i="22"/>
  <c r="AC36" i="22"/>
  <c r="AC35" i="22"/>
  <c r="AC34" i="22"/>
  <c r="AC33" i="22"/>
  <c r="AC32" i="22"/>
  <c r="AC31" i="22"/>
  <c r="AC30" i="22"/>
  <c r="AC28" i="22"/>
  <c r="AC27" i="22"/>
  <c r="AC26" i="22"/>
  <c r="AC25" i="22"/>
  <c r="AC24" i="22"/>
  <c r="AC23" i="22"/>
  <c r="AC21" i="22"/>
  <c r="AC20" i="22"/>
  <c r="AC19" i="22"/>
  <c r="AC18" i="22"/>
  <c r="AC17" i="22"/>
  <c r="AC16" i="22"/>
  <c r="AC15" i="22"/>
  <c r="AC14" i="22"/>
  <c r="AC13" i="22"/>
  <c r="AA205" i="22"/>
  <c r="AA204" i="22"/>
  <c r="AA203" i="22"/>
  <c r="AA202" i="22"/>
  <c r="AA201" i="22"/>
  <c r="AA200" i="22"/>
  <c r="AA199" i="22"/>
  <c r="AA198" i="22"/>
  <c r="AA197" i="22"/>
  <c r="AA196" i="22"/>
  <c r="AA195" i="22"/>
  <c r="AA194" i="22"/>
  <c r="AA193" i="22"/>
  <c r="AA192" i="22"/>
  <c r="AA191" i="22"/>
  <c r="AA190" i="22"/>
  <c r="AA189" i="22"/>
  <c r="AA188" i="22"/>
  <c r="AA187" i="22"/>
  <c r="AA186" i="22"/>
  <c r="AA185" i="22"/>
  <c r="AA184" i="22"/>
  <c r="AA141" i="22"/>
  <c r="AA140" i="22"/>
  <c r="AA139" i="22"/>
  <c r="AA138" i="22"/>
  <c r="AA137" i="22"/>
  <c r="AA136" i="22"/>
  <c r="AA135" i="22"/>
  <c r="AA134" i="22"/>
  <c r="AA133" i="22"/>
  <c r="AA132" i="22"/>
  <c r="AA131" i="22"/>
  <c r="AA130" i="22"/>
  <c r="AA129" i="22"/>
  <c r="AA128" i="22"/>
  <c r="AA127" i="22"/>
  <c r="AA126" i="22"/>
  <c r="AA125" i="22"/>
  <c r="AA124" i="22"/>
  <c r="AA123" i="22"/>
  <c r="AA122" i="22"/>
  <c r="AA121" i="22"/>
  <c r="AA120" i="22"/>
  <c r="AA119" i="22"/>
  <c r="AA118" i="22"/>
  <c r="AA117" i="22"/>
  <c r="AA116" i="22"/>
  <c r="AA115" i="22"/>
  <c r="AA114" i="22"/>
  <c r="AA113" i="22"/>
  <c r="AA112" i="22"/>
  <c r="AA111" i="22"/>
  <c r="AA110" i="22"/>
  <c r="AA109" i="22"/>
  <c r="AA108" i="22"/>
  <c r="AA107" i="22"/>
  <c r="AA106" i="22"/>
  <c r="AA105" i="22"/>
  <c r="AA104" i="22"/>
  <c r="AA103" i="22"/>
  <c r="AA102" i="22"/>
  <c r="AA101" i="22"/>
  <c r="AA100" i="22"/>
  <c r="AA99" i="22"/>
  <c r="AA98" i="22"/>
  <c r="AA97" i="22"/>
  <c r="AA96" i="22"/>
  <c r="AA95" i="22"/>
  <c r="AA94" i="22"/>
  <c r="AA93" i="22"/>
  <c r="AA92" i="22"/>
  <c r="AA91" i="22"/>
  <c r="AA90" i="22"/>
  <c r="AA89" i="22"/>
  <c r="AA88" i="22"/>
  <c r="AA87" i="22"/>
  <c r="AA86" i="22"/>
  <c r="AA85" i="22"/>
  <c r="AA84" i="22"/>
  <c r="AA83" i="22"/>
  <c r="AA82" i="22"/>
  <c r="AA81" i="22"/>
  <c r="AA80" i="22"/>
  <c r="AA79" i="22"/>
  <c r="AA78" i="22"/>
  <c r="AA77" i="22"/>
  <c r="AA76" i="22"/>
  <c r="AA75" i="22"/>
  <c r="AA74" i="22"/>
  <c r="AA73" i="22"/>
  <c r="AA72" i="22"/>
  <c r="AA71" i="22"/>
  <c r="AA70" i="22"/>
  <c r="AA69" i="22"/>
  <c r="AA68" i="22"/>
  <c r="AA67" i="22"/>
  <c r="AA66" i="22"/>
  <c r="AA65" i="22"/>
  <c r="AA64" i="22"/>
  <c r="AA63" i="22"/>
  <c r="AA62" i="22"/>
  <c r="AA61" i="22"/>
  <c r="AA60" i="22"/>
  <c r="AA59" i="22"/>
  <c r="AA58" i="22"/>
  <c r="AA57" i="22"/>
  <c r="AA56" i="22"/>
  <c r="AA55" i="22"/>
  <c r="AA54" i="22"/>
  <c r="AA53" i="22"/>
  <c r="AA52" i="22"/>
  <c r="AA51" i="22"/>
  <c r="AA50" i="22"/>
  <c r="AA49" i="22"/>
  <c r="AA48" i="22"/>
  <c r="AA47" i="22"/>
  <c r="AA46" i="22"/>
  <c r="AA45" i="22"/>
  <c r="AA44" i="22"/>
  <c r="AA43" i="22"/>
  <c r="AA42" i="22"/>
  <c r="AA41" i="22"/>
  <c r="AA40" i="22"/>
  <c r="AA39" i="22"/>
  <c r="AA38" i="22"/>
  <c r="AA37" i="22"/>
  <c r="AA36" i="22"/>
  <c r="AA35" i="22"/>
  <c r="AA34" i="22"/>
  <c r="AA33" i="22"/>
  <c r="AA32" i="22"/>
  <c r="AA31" i="22"/>
  <c r="AA30" i="22"/>
  <c r="AA29" i="22"/>
  <c r="AA28" i="22"/>
  <c r="AA27" i="22"/>
  <c r="AA26" i="22"/>
  <c r="AA25" i="22"/>
  <c r="AA24" i="22"/>
  <c r="AA23" i="22"/>
  <c r="AA22" i="22"/>
  <c r="AA21" i="22"/>
  <c r="AA20" i="22"/>
  <c r="AA19" i="22"/>
  <c r="AA18" i="22"/>
  <c r="AA17" i="22"/>
  <c r="AA16" i="22"/>
  <c r="AA15" i="22"/>
  <c r="AA14" i="22"/>
  <c r="AA13" i="22"/>
  <c r="Z13" i="22"/>
  <c r="L14" i="22"/>
  <c r="L13" i="22"/>
  <c r="AA209" i="31" l="1"/>
  <c r="AA209" i="25"/>
  <c r="AA211" i="28"/>
  <c r="Z208" i="29"/>
  <c r="Z211" i="28"/>
  <c r="AA207" i="22"/>
  <c r="AE18" i="23"/>
  <c r="AE21" i="23"/>
  <c r="AE25" i="23"/>
  <c r="AE29" i="23"/>
  <c r="AD34" i="23"/>
  <c r="AE38" i="23"/>
  <c r="AD41" i="23"/>
  <c r="AE45" i="23"/>
  <c r="AE50" i="23"/>
  <c r="AE54" i="23"/>
  <c r="AE57" i="23"/>
  <c r="AE61" i="23"/>
  <c r="AE65" i="23"/>
  <c r="AE69" i="23"/>
  <c r="AE73" i="23"/>
  <c r="AE77" i="23"/>
  <c r="AE82" i="23"/>
  <c r="AE86" i="23"/>
  <c r="AE81" i="23"/>
  <c r="AD95" i="23"/>
  <c r="AE98" i="23"/>
  <c r="AE103" i="23"/>
  <c r="AD107" i="23"/>
  <c r="AE111" i="23"/>
  <c r="AE166" i="23"/>
  <c r="AE170" i="23"/>
  <c r="AE174" i="23"/>
  <c r="AE178" i="23"/>
  <c r="AE182" i="23"/>
  <c r="AE202" i="23"/>
  <c r="AE207" i="23"/>
  <c r="AD203" i="25"/>
  <c r="AD195" i="25"/>
  <c r="AE133" i="25"/>
  <c r="AE129" i="25"/>
  <c r="AE125" i="25"/>
  <c r="AE121" i="25"/>
  <c r="AE117" i="25"/>
  <c r="AD113" i="25"/>
  <c r="AE109" i="25"/>
  <c r="AE105" i="25"/>
  <c r="AE101" i="25"/>
  <c r="AE97" i="25"/>
  <c r="AE93" i="25"/>
  <c r="AE89" i="25"/>
  <c r="AE85" i="25"/>
  <c r="AE81" i="25"/>
  <c r="AE77" i="25"/>
  <c r="AE73" i="25"/>
  <c r="AE69" i="25"/>
  <c r="AE65" i="25"/>
  <c r="AE61" i="25"/>
  <c r="AE57" i="25"/>
  <c r="AE53" i="25"/>
  <c r="AE49" i="25"/>
  <c r="AE45" i="25"/>
  <c r="AE41" i="25"/>
  <c r="AE37" i="25"/>
  <c r="AE33" i="25"/>
  <c r="AE29" i="25"/>
  <c r="AE25" i="25"/>
  <c r="AE17" i="25"/>
  <c r="AE204" i="26"/>
  <c r="AE200" i="26"/>
  <c r="AE196" i="26"/>
  <c r="AE187" i="26"/>
  <c r="AE183" i="26"/>
  <c r="AE143" i="26"/>
  <c r="AE139" i="26"/>
  <c r="AE135" i="26"/>
  <c r="AE119" i="26"/>
  <c r="AE115" i="26"/>
  <c r="AE111" i="26"/>
  <c r="AE107" i="26"/>
  <c r="AE99" i="26"/>
  <c r="AE91" i="26"/>
  <c r="AE87" i="26"/>
  <c r="AE83" i="26"/>
  <c r="AE79" i="26"/>
  <c r="AE75" i="26"/>
  <c r="AE71" i="26"/>
  <c r="AE67" i="26"/>
  <c r="AE63" i="26"/>
  <c r="AE59" i="26"/>
  <c r="AE55" i="26"/>
  <c r="AE51" i="26"/>
  <c r="AE47" i="26"/>
  <c r="AE43" i="26"/>
  <c r="AE39" i="26"/>
  <c r="AE35" i="26"/>
  <c r="AE31" i="26"/>
  <c r="AE27" i="26"/>
  <c r="AE23" i="26"/>
  <c r="AE19" i="26"/>
  <c r="AE203" i="29"/>
  <c r="AE199" i="29"/>
  <c r="AE129" i="29"/>
  <c r="AE125" i="29"/>
  <c r="AE117" i="29"/>
  <c r="AE113" i="29"/>
  <c r="AE109" i="29"/>
  <c r="AE105" i="29"/>
  <c r="AE93" i="29"/>
  <c r="AE85" i="29"/>
  <c r="AE81" i="29"/>
  <c r="AE77" i="29"/>
  <c r="AE73" i="29"/>
  <c r="AE69" i="29"/>
  <c r="AE65" i="29"/>
  <c r="AE61" i="29"/>
  <c r="AE57" i="29"/>
  <c r="AE53" i="29"/>
  <c r="AE49" i="29"/>
  <c r="AE45" i="29"/>
  <c r="AE41" i="29"/>
  <c r="AE37" i="29"/>
  <c r="AE33" i="29"/>
  <c r="AE29" i="29"/>
  <c r="AE25" i="29"/>
  <c r="AE21" i="29"/>
  <c r="AE17" i="29"/>
  <c r="AC208" i="30"/>
  <c r="AE82" i="30"/>
  <c r="AE77" i="30"/>
  <c r="AE73" i="30"/>
  <c r="AE68" i="30"/>
  <c r="AE64" i="30"/>
  <c r="AE59" i="30"/>
  <c r="AE50" i="30"/>
  <c r="AE45" i="30"/>
  <c r="AE41" i="30"/>
  <c r="AE36" i="30"/>
  <c r="AE31" i="30"/>
  <c r="AE27" i="30"/>
  <c r="AE22" i="30"/>
  <c r="AD17" i="30"/>
  <c r="AE207" i="31"/>
  <c r="AE203" i="31"/>
  <c r="AE199" i="31"/>
  <c r="AE195" i="31"/>
  <c r="AE171" i="31"/>
  <c r="AE123" i="31"/>
  <c r="AE119" i="31"/>
  <c r="AE115" i="31"/>
  <c r="AE111" i="31"/>
  <c r="AE107" i="31"/>
  <c r="AE99" i="31"/>
  <c r="AE91" i="31"/>
  <c r="AE87" i="31"/>
  <c r="AE83" i="31"/>
  <c r="AE79" i="31"/>
  <c r="AE75" i="31"/>
  <c r="AE71" i="31"/>
  <c r="AE67" i="31"/>
  <c r="AE63" i="31"/>
  <c r="AE59" i="31"/>
  <c r="AE55" i="31"/>
  <c r="AE51" i="31"/>
  <c r="AE47" i="31"/>
  <c r="AE43" i="31"/>
  <c r="AE39" i="31"/>
  <c r="AE35" i="31"/>
  <c r="AE31" i="31"/>
  <c r="AE27" i="31"/>
  <c r="AE23" i="31"/>
  <c r="AE19" i="31"/>
  <c r="AE204" i="32"/>
  <c r="AE200" i="32"/>
  <c r="AE196" i="32"/>
  <c r="AE192" i="32"/>
  <c r="AE188" i="32"/>
  <c r="AE184" i="32"/>
  <c r="AE180" i="32"/>
  <c r="AE176" i="32"/>
  <c r="AE172" i="32"/>
  <c r="AE168" i="32"/>
  <c r="AE164" i="32"/>
  <c r="AE112" i="32"/>
  <c r="AE108" i="32"/>
  <c r="AE104" i="32"/>
  <c r="AE100" i="32"/>
  <c r="AE96" i="32"/>
  <c r="AE92" i="32"/>
  <c r="AE88" i="32"/>
  <c r="AE84" i="32"/>
  <c r="AE80" i="32"/>
  <c r="AE76" i="32"/>
  <c r="AE72" i="32"/>
  <c r="AE68" i="32"/>
  <c r="AE64" i="32"/>
  <c r="AE60" i="32"/>
  <c r="AE56" i="32"/>
  <c r="AE51" i="32"/>
  <c r="AE47" i="32"/>
  <c r="AE43" i="32"/>
  <c r="AE39" i="32"/>
  <c r="AE35" i="32"/>
  <c r="AE31" i="32"/>
  <c r="AE27" i="32"/>
  <c r="AE23" i="32"/>
  <c r="AE19" i="32"/>
  <c r="AE15" i="32"/>
  <c r="AE207" i="33"/>
  <c r="AE140" i="33"/>
  <c r="AE136" i="33"/>
  <c r="AE128" i="33"/>
  <c r="AE124" i="33"/>
  <c r="AE120" i="33"/>
  <c r="AE116" i="33"/>
  <c r="AE112" i="33"/>
  <c r="AE108" i="33"/>
  <c r="AE100" i="33"/>
  <c r="AE92" i="33"/>
  <c r="AE88" i="33"/>
  <c r="AE84" i="33"/>
  <c r="AE80" i="33"/>
  <c r="AE76" i="33"/>
  <c r="AE72" i="33"/>
  <c r="AE68" i="33"/>
  <c r="AE64" i="33"/>
  <c r="AE60" i="33"/>
  <c r="AE56" i="33"/>
  <c r="AE52" i="33"/>
  <c r="AE48" i="33"/>
  <c r="AE44" i="33"/>
  <c r="AE40" i="33"/>
  <c r="AE36" i="33"/>
  <c r="AE32" i="33"/>
  <c r="AE28" i="33"/>
  <c r="AE24" i="33"/>
  <c r="AE20" i="33"/>
  <c r="AE15" i="23"/>
  <c r="AD19" i="23"/>
  <c r="AE22" i="23"/>
  <c r="AD26" i="23"/>
  <c r="AE30" i="23"/>
  <c r="AE35" i="23"/>
  <c r="AE31" i="23"/>
  <c r="AE42" i="23"/>
  <c r="AE46" i="23"/>
  <c r="AE51" i="23"/>
  <c r="AE47" i="23"/>
  <c r="AE58" i="23"/>
  <c r="AE62" i="23"/>
  <c r="AE66" i="23"/>
  <c r="AE70" i="23"/>
  <c r="AE74" i="23"/>
  <c r="AE78" i="23"/>
  <c r="AE83" i="23"/>
  <c r="AE87" i="23"/>
  <c r="AE91" i="23"/>
  <c r="AE93" i="23"/>
  <c r="AE99" i="23"/>
  <c r="AE104" i="23"/>
  <c r="AE108" i="23"/>
  <c r="AE163" i="23"/>
  <c r="AE167" i="23"/>
  <c r="AE172" i="23"/>
  <c r="AE175" i="23"/>
  <c r="AE179" i="23"/>
  <c r="AE184" i="23"/>
  <c r="AE203" i="23"/>
  <c r="AE208" i="23"/>
  <c r="Z210" i="33"/>
  <c r="AD206" i="25"/>
  <c r="AD202" i="25"/>
  <c r="AD198" i="25"/>
  <c r="AD194" i="25"/>
  <c r="AD132" i="25"/>
  <c r="AE128" i="25"/>
  <c r="AE124" i="25"/>
  <c r="AE120" i="25"/>
  <c r="AE116" i="25"/>
  <c r="AE112" i="25"/>
  <c r="AE108" i="25"/>
  <c r="AD104" i="25"/>
  <c r="AE100" i="25"/>
  <c r="AD96" i="25"/>
  <c r="AE92" i="25"/>
  <c r="AE88" i="25"/>
  <c r="AE84" i="25"/>
  <c r="AE80" i="25"/>
  <c r="AE76" i="25"/>
  <c r="AE72" i="25"/>
  <c r="AE68" i="25"/>
  <c r="AE64" i="25"/>
  <c r="AE60" i="25"/>
  <c r="AE56" i="25"/>
  <c r="AE52" i="25"/>
  <c r="AE48" i="25"/>
  <c r="AE44" i="25"/>
  <c r="AE40" i="25"/>
  <c r="AE36" i="25"/>
  <c r="AE32" i="25"/>
  <c r="AE28" i="25"/>
  <c r="AE24" i="25"/>
  <c r="AE20" i="25"/>
  <c r="AD16" i="25"/>
  <c r="AE203" i="26"/>
  <c r="AE199" i="26"/>
  <c r="AE195" i="26"/>
  <c r="AE186" i="26"/>
  <c r="AE182" i="26"/>
  <c r="AE142" i="26"/>
  <c r="AE138" i="26"/>
  <c r="AE118" i="26"/>
  <c r="AE114" i="26"/>
  <c r="AE110" i="26"/>
  <c r="AE106" i="26"/>
  <c r="AE102" i="26"/>
  <c r="AE98" i="26"/>
  <c r="AE94" i="26"/>
  <c r="AE90" i="26"/>
  <c r="AE86" i="26"/>
  <c r="AE82" i="26"/>
  <c r="AE78" i="26"/>
  <c r="AE74" i="26"/>
  <c r="AE70" i="26"/>
  <c r="AE66" i="26"/>
  <c r="AE62" i="26"/>
  <c r="AE58" i="26"/>
  <c r="AE50" i="26"/>
  <c r="AE46" i="26"/>
  <c r="AE42" i="26"/>
  <c r="AE34" i="26"/>
  <c r="AE30" i="26"/>
  <c r="AE26" i="26"/>
  <c r="AE22" i="26"/>
  <c r="AE18" i="26"/>
  <c r="AE14" i="26"/>
  <c r="AE13" i="28"/>
  <c r="AC211" i="28"/>
  <c r="AE206" i="29"/>
  <c r="AE202" i="29"/>
  <c r="AE198" i="29"/>
  <c r="AE128" i="29"/>
  <c r="AE124" i="29"/>
  <c r="AE120" i="29"/>
  <c r="AE116" i="29"/>
  <c r="AE108" i="29"/>
  <c r="AE104" i="29"/>
  <c r="AE100" i="29"/>
  <c r="AE96" i="29"/>
  <c r="AE92" i="29"/>
  <c r="AE88" i="29"/>
  <c r="AE84" i="29"/>
  <c r="AE80" i="29"/>
  <c r="AE76" i="29"/>
  <c r="AE72" i="29"/>
  <c r="AE68" i="29"/>
  <c r="AE64" i="29"/>
  <c r="AE60" i="29"/>
  <c r="AE56" i="29"/>
  <c r="AE52" i="29"/>
  <c r="AE48" i="29"/>
  <c r="AE44" i="29"/>
  <c r="AE40" i="29"/>
  <c r="AE36" i="29"/>
  <c r="AE32" i="29"/>
  <c r="AE28" i="29"/>
  <c r="AE24" i="29"/>
  <c r="AE16" i="29"/>
  <c r="AE85" i="30"/>
  <c r="AE81" i="30"/>
  <c r="AE76" i="30"/>
  <c r="AE72" i="30"/>
  <c r="AE67" i="30"/>
  <c r="AD62" i="30"/>
  <c r="AE58" i="30"/>
  <c r="AE53" i="30"/>
  <c r="AE49" i="30"/>
  <c r="AE44" i="30"/>
  <c r="AD39" i="30"/>
  <c r="AE35" i="30"/>
  <c r="AE30" i="30"/>
  <c r="AE26" i="30"/>
  <c r="AE21" i="30"/>
  <c r="AE16" i="30"/>
  <c r="AE206" i="31"/>
  <c r="AE202" i="31"/>
  <c r="AE198" i="31"/>
  <c r="AE194" i="31"/>
  <c r="AE174" i="31"/>
  <c r="AE170" i="31"/>
  <c r="AE122" i="31"/>
  <c r="AE118" i="31"/>
  <c r="AE114" i="31"/>
  <c r="AE110" i="31"/>
  <c r="AE106" i="31"/>
  <c r="AE102" i="31"/>
  <c r="AE98" i="31"/>
  <c r="AE94" i="31"/>
  <c r="AE90" i="31"/>
  <c r="AE86" i="31"/>
  <c r="AE82" i="31"/>
  <c r="AE78" i="31"/>
  <c r="AE74" i="31"/>
  <c r="AE70" i="31"/>
  <c r="AE66" i="31"/>
  <c r="AE62" i="31"/>
  <c r="AE58" i="31"/>
  <c r="AE50" i="31"/>
  <c r="AE46" i="31"/>
  <c r="AE42" i="31"/>
  <c r="AE34" i="31"/>
  <c r="AE30" i="31"/>
  <c r="AE26" i="31"/>
  <c r="AE22" i="31"/>
  <c r="AE18" i="31"/>
  <c r="AE14" i="31"/>
  <c r="AE203" i="32"/>
  <c r="AE199" i="32"/>
  <c r="AE195" i="32"/>
  <c r="AE191" i="32"/>
  <c r="AE187" i="32"/>
  <c r="AE183" i="32"/>
  <c r="AE179" i="32"/>
  <c r="AE175" i="32"/>
  <c r="AE171" i="32"/>
  <c r="AE167" i="32"/>
  <c r="AE163" i="32"/>
  <c r="AE111" i="32"/>
  <c r="AE107" i="32"/>
  <c r="AE103" i="32"/>
  <c r="AE99" i="32"/>
  <c r="AE95" i="32"/>
  <c r="AE91" i="32"/>
  <c r="AE87" i="32"/>
  <c r="AE83" i="32"/>
  <c r="AE79" i="32"/>
  <c r="AE75" i="32"/>
  <c r="AE71" i="32"/>
  <c r="AE67" i="32"/>
  <c r="AE63" i="32"/>
  <c r="AE59" i="32"/>
  <c r="AE55" i="32"/>
  <c r="AE50" i="32"/>
  <c r="AE46" i="32"/>
  <c r="AE42" i="32"/>
  <c r="AE38" i="32"/>
  <c r="AE34" i="32"/>
  <c r="AE30" i="32"/>
  <c r="AE26" i="32"/>
  <c r="AE22" i="32"/>
  <c r="AE18" i="32"/>
  <c r="AE14" i="32"/>
  <c r="AE206" i="33"/>
  <c r="AE139" i="33"/>
  <c r="AE131" i="33"/>
  <c r="AE127" i="33"/>
  <c r="AE119" i="33"/>
  <c r="AE115" i="33"/>
  <c r="AE111" i="33"/>
  <c r="AE107" i="33"/>
  <c r="AE103" i="33"/>
  <c r="AE99" i="33"/>
  <c r="AE95" i="33"/>
  <c r="AE91" i="33"/>
  <c r="AE87" i="33"/>
  <c r="AE83" i="33"/>
  <c r="AE79" i="33"/>
  <c r="AE75" i="33"/>
  <c r="AE71" i="33"/>
  <c r="AE67" i="33"/>
  <c r="AE63" i="33"/>
  <c r="AE59" i="33"/>
  <c r="AE51" i="33"/>
  <c r="AE47" i="33"/>
  <c r="AE43" i="33"/>
  <c r="AE35" i="33"/>
  <c r="AE31" i="33"/>
  <c r="AE27" i="33"/>
  <c r="AE23" i="33"/>
  <c r="AE19" i="33"/>
  <c r="AE15" i="33"/>
  <c r="AE20" i="23"/>
  <c r="AE23" i="23"/>
  <c r="AE27" i="23"/>
  <c r="AE32" i="23"/>
  <c r="AE36" i="23"/>
  <c r="AE39" i="23"/>
  <c r="AE43" i="23"/>
  <c r="AE48" i="23"/>
  <c r="AE52" i="23"/>
  <c r="AE55" i="23"/>
  <c r="AE59" i="23"/>
  <c r="AE63" i="23"/>
  <c r="AE67" i="23"/>
  <c r="AE71" i="23"/>
  <c r="AE75" i="23"/>
  <c r="AE79" i="23"/>
  <c r="AE84" i="23"/>
  <c r="AD88" i="23"/>
  <c r="AE92" i="23"/>
  <c r="AE96" i="23"/>
  <c r="AE100" i="23"/>
  <c r="AE105" i="23"/>
  <c r="AE109" i="23"/>
  <c r="AE164" i="23"/>
  <c r="AE168" i="23"/>
  <c r="AE171" i="23"/>
  <c r="AE176" i="23"/>
  <c r="AE185" i="23"/>
  <c r="AE200" i="23"/>
  <c r="AE204" i="23"/>
  <c r="AE205" i="23"/>
  <c r="AD205" i="25"/>
  <c r="AD197" i="25"/>
  <c r="AD193" i="25"/>
  <c r="AE131" i="25"/>
  <c r="AE127" i="25"/>
  <c r="AE123" i="25"/>
  <c r="AE119" i="25"/>
  <c r="AE115" i="25"/>
  <c r="AE111" i="25"/>
  <c r="AE107" i="25"/>
  <c r="AE103" i="25"/>
  <c r="AE99" i="25"/>
  <c r="AE95" i="25"/>
  <c r="AE91" i="25"/>
  <c r="AE87" i="25"/>
  <c r="AE83" i="25"/>
  <c r="AE79" i="25"/>
  <c r="AE75" i="25"/>
  <c r="AE71" i="25"/>
  <c r="AE67" i="25"/>
  <c r="AE63" i="25"/>
  <c r="AE59" i="25"/>
  <c r="AE51" i="25"/>
  <c r="AE47" i="25"/>
  <c r="AE43" i="25"/>
  <c r="AD39" i="25"/>
  <c r="AE35" i="25"/>
  <c r="AE31" i="25"/>
  <c r="AE27" i="25"/>
  <c r="AE23" i="25"/>
  <c r="AE19" i="25"/>
  <c r="AE15" i="25"/>
  <c r="AE202" i="26"/>
  <c r="AE198" i="26"/>
  <c r="AE189" i="26"/>
  <c r="AE185" i="26"/>
  <c r="AE181" i="26"/>
  <c r="AE141" i="26"/>
  <c r="AE137" i="26"/>
  <c r="AE133" i="26"/>
  <c r="AE117" i="26"/>
  <c r="AE113" i="26"/>
  <c r="AE109" i="26"/>
  <c r="AE105" i="26"/>
  <c r="AE93" i="26"/>
  <c r="AE85" i="26"/>
  <c r="AE81" i="26"/>
  <c r="AE77" i="26"/>
  <c r="AE73" i="26"/>
  <c r="AE69" i="26"/>
  <c r="AE65" i="26"/>
  <c r="AE61" i="26"/>
  <c r="AE57" i="26"/>
  <c r="AE53" i="26"/>
  <c r="AE49" i="26"/>
  <c r="AE45" i="26"/>
  <c r="AE41" i="26"/>
  <c r="AE37" i="26"/>
  <c r="AE33" i="26"/>
  <c r="AE29" i="26"/>
  <c r="AE25" i="26"/>
  <c r="AE21" i="26"/>
  <c r="AE17" i="26"/>
  <c r="AE205" i="29"/>
  <c r="AE201" i="29"/>
  <c r="AE127" i="29"/>
  <c r="AE123" i="29"/>
  <c r="AE119" i="29"/>
  <c r="AE115" i="29"/>
  <c r="AE111" i="29"/>
  <c r="AE107" i="29"/>
  <c r="AE99" i="29"/>
  <c r="AE91" i="29"/>
  <c r="AE87" i="29"/>
  <c r="AE83" i="29"/>
  <c r="AE79" i="29"/>
  <c r="AE75" i="29"/>
  <c r="AE71" i="29"/>
  <c r="AE67" i="29"/>
  <c r="AE63" i="29"/>
  <c r="AE59" i="29"/>
  <c r="AE55" i="29"/>
  <c r="AE51" i="29"/>
  <c r="AE47" i="29"/>
  <c r="AE43" i="29"/>
  <c r="AE39" i="29"/>
  <c r="AE35" i="29"/>
  <c r="AE31" i="29"/>
  <c r="AE27" i="29"/>
  <c r="AE23" i="29"/>
  <c r="AE19" i="29"/>
  <c r="AE84" i="30"/>
  <c r="AE80" i="30"/>
  <c r="AE75" i="30"/>
  <c r="AD70" i="30"/>
  <c r="AE66" i="30"/>
  <c r="AE61" i="30"/>
  <c r="AE57" i="30"/>
  <c r="AE52" i="30"/>
  <c r="AD47" i="30"/>
  <c r="AE43" i="30"/>
  <c r="AE34" i="30"/>
  <c r="AE29" i="30"/>
  <c r="AD24" i="30"/>
  <c r="AE205" i="31"/>
  <c r="AE201" i="31"/>
  <c r="AE197" i="31"/>
  <c r="AE193" i="31"/>
  <c r="AE177" i="31"/>
  <c r="AE173" i="31"/>
  <c r="AE169" i="31"/>
  <c r="AE117" i="31"/>
  <c r="AE113" i="31"/>
  <c r="AE109" i="31"/>
  <c r="AE105" i="31"/>
  <c r="AE93" i="31"/>
  <c r="AE85" i="31"/>
  <c r="AE81" i="31"/>
  <c r="AE77" i="31"/>
  <c r="AE73" i="31"/>
  <c r="AE69" i="31"/>
  <c r="AE65" i="31"/>
  <c r="AE61" i="31"/>
  <c r="AE57" i="31"/>
  <c r="AE53" i="31"/>
  <c r="AE49" i="31"/>
  <c r="AE45" i="31"/>
  <c r="AE41" i="31"/>
  <c r="AE37" i="31"/>
  <c r="AE33" i="31"/>
  <c r="AE29" i="31"/>
  <c r="AE25" i="31"/>
  <c r="AE21" i="31"/>
  <c r="AE17" i="31"/>
  <c r="AE202" i="32"/>
  <c r="AE198" i="32"/>
  <c r="AE194" i="32"/>
  <c r="AE190" i="32"/>
  <c r="AE186" i="32"/>
  <c r="AE182" i="32"/>
  <c r="AE178" i="32"/>
  <c r="AE174" i="32"/>
  <c r="AE170" i="32"/>
  <c r="AE166" i="32"/>
  <c r="AE114" i="32"/>
  <c r="AE110" i="32"/>
  <c r="AE106" i="32"/>
  <c r="AE102" i="32"/>
  <c r="AE98" i="32"/>
  <c r="AE94" i="32"/>
  <c r="AE90" i="32"/>
  <c r="AE86" i="32"/>
  <c r="AE82" i="32"/>
  <c r="AE78" i="32"/>
  <c r="AE74" i="32"/>
  <c r="AE70" i="32"/>
  <c r="AE66" i="32"/>
  <c r="AE62" i="32"/>
  <c r="AE58" i="32"/>
  <c r="AE53" i="32"/>
  <c r="AE49" i="32"/>
  <c r="AE45" i="32"/>
  <c r="AE41" i="32"/>
  <c r="AE37" i="32"/>
  <c r="AE33" i="32"/>
  <c r="AE29" i="32"/>
  <c r="AE25" i="32"/>
  <c r="AE21" i="32"/>
  <c r="AE17" i="32"/>
  <c r="AE142" i="33"/>
  <c r="AE138" i="33"/>
  <c r="AE134" i="33"/>
  <c r="AE130" i="33"/>
  <c r="AE126" i="33"/>
  <c r="AE118" i="33"/>
  <c r="AE114" i="33"/>
  <c r="AE110" i="33"/>
  <c r="AE106" i="33"/>
  <c r="AE94" i="33"/>
  <c r="AE86" i="33"/>
  <c r="AE82" i="33"/>
  <c r="AE78" i="33"/>
  <c r="AE74" i="33"/>
  <c r="AE70" i="33"/>
  <c r="AE66" i="33"/>
  <c r="AE62" i="33"/>
  <c r="AE58" i="33"/>
  <c r="AE54" i="33"/>
  <c r="AE50" i="33"/>
  <c r="AE46" i="33"/>
  <c r="AE42" i="33"/>
  <c r="AE38" i="33"/>
  <c r="AE34" i="33"/>
  <c r="AE30" i="33"/>
  <c r="AE26" i="33"/>
  <c r="AE22" i="33"/>
  <c r="AE18" i="33"/>
  <c r="AE16" i="23"/>
  <c r="AE17" i="23"/>
  <c r="AE24" i="23"/>
  <c r="AE28" i="23"/>
  <c r="AE33" i="23"/>
  <c r="AE37" i="23"/>
  <c r="AE40" i="23"/>
  <c r="AE44" i="23"/>
  <c r="AD49" i="23"/>
  <c r="AE53" i="23"/>
  <c r="AD56" i="23"/>
  <c r="AE60" i="23"/>
  <c r="AD64" i="23"/>
  <c r="AE68" i="23"/>
  <c r="AD72" i="23"/>
  <c r="AE76" i="23"/>
  <c r="AD80" i="23"/>
  <c r="AE85" i="23"/>
  <c r="AE89" i="23"/>
  <c r="AE94" i="23"/>
  <c r="AE97" i="23"/>
  <c r="AD101" i="23"/>
  <c r="AE106" i="23"/>
  <c r="AE110" i="23"/>
  <c r="AD165" i="23"/>
  <c r="AE169" i="23"/>
  <c r="AE173" i="23"/>
  <c r="AE177" i="23"/>
  <c r="AE181" i="23"/>
  <c r="AE183" i="23"/>
  <c r="AD201" i="23"/>
  <c r="AE206" i="23"/>
  <c r="AD204" i="25"/>
  <c r="AD196" i="25"/>
  <c r="AE134" i="25"/>
  <c r="AE130" i="25"/>
  <c r="AE126" i="25"/>
  <c r="AD122" i="25"/>
  <c r="AE118" i="25"/>
  <c r="AE114" i="25"/>
  <c r="AE110" i="25"/>
  <c r="AE106" i="25"/>
  <c r="AD98" i="25"/>
  <c r="AE94" i="25"/>
  <c r="AD90" i="25"/>
  <c r="AE86" i="25"/>
  <c r="AE82" i="25"/>
  <c r="AE78" i="25"/>
  <c r="AE74" i="25"/>
  <c r="AE70" i="25"/>
  <c r="AE66" i="25"/>
  <c r="AE62" i="25"/>
  <c r="AE58" i="25"/>
  <c r="AE54" i="25"/>
  <c r="AE50" i="25"/>
  <c r="AE46" i="25"/>
  <c r="AE42" i="25"/>
  <c r="AE38" i="25"/>
  <c r="AE34" i="25"/>
  <c r="AE30" i="25"/>
  <c r="AE26" i="25"/>
  <c r="AE22" i="25"/>
  <c r="AE18" i="25"/>
  <c r="AE201" i="26"/>
  <c r="AE197" i="26"/>
  <c r="AE188" i="26"/>
  <c r="AE180" i="26"/>
  <c r="AE140" i="26"/>
  <c r="AE136" i="26"/>
  <c r="AE132" i="26"/>
  <c r="AE120" i="26"/>
  <c r="AE116" i="26"/>
  <c r="AE108" i="26"/>
  <c r="AE104" i="26"/>
  <c r="AE100" i="26"/>
  <c r="AE96" i="26"/>
  <c r="AE92" i="26"/>
  <c r="AE88" i="26"/>
  <c r="AE84" i="26"/>
  <c r="AE80" i="26"/>
  <c r="AE76" i="26"/>
  <c r="AE72" i="26"/>
  <c r="AE68" i="26"/>
  <c r="AE64" i="26"/>
  <c r="AE60" i="26"/>
  <c r="AE56" i="26"/>
  <c r="AE52" i="26"/>
  <c r="AE48" i="26"/>
  <c r="AE44" i="26"/>
  <c r="AE40" i="26"/>
  <c r="AE36" i="26"/>
  <c r="AE32" i="26"/>
  <c r="AE28" i="26"/>
  <c r="AE24" i="26"/>
  <c r="AE16" i="26"/>
  <c r="AE204" i="29"/>
  <c r="AE196" i="29"/>
  <c r="AE126" i="29"/>
  <c r="AE122" i="29"/>
  <c r="AE118" i="29"/>
  <c r="AE114" i="29"/>
  <c r="AE110" i="29"/>
  <c r="AE106" i="29"/>
  <c r="AE102" i="29"/>
  <c r="AE98" i="29"/>
  <c r="AE94" i="29"/>
  <c r="AE90" i="29"/>
  <c r="AE86" i="29"/>
  <c r="AE82" i="29"/>
  <c r="AE78" i="29"/>
  <c r="AE74" i="29"/>
  <c r="AE70" i="29"/>
  <c r="AE66" i="29"/>
  <c r="AE62" i="29"/>
  <c r="AE58" i="29"/>
  <c r="AE50" i="29"/>
  <c r="AE46" i="29"/>
  <c r="AE42" i="29"/>
  <c r="AE34" i="29"/>
  <c r="AE30" i="29"/>
  <c r="AE26" i="29"/>
  <c r="AE22" i="29"/>
  <c r="AE18" i="29"/>
  <c r="AE14" i="29"/>
  <c r="AE83" i="30"/>
  <c r="AD78" i="30"/>
  <c r="AE74" i="30"/>
  <c r="AE69" i="30"/>
  <c r="AE65" i="30"/>
  <c r="AE60" i="30"/>
  <c r="AE56" i="30"/>
  <c r="AE51" i="30"/>
  <c r="AE46" i="30"/>
  <c r="AE42" i="30"/>
  <c r="AE37" i="30"/>
  <c r="AD32" i="30"/>
  <c r="AE28" i="30"/>
  <c r="AE23" i="30"/>
  <c r="AE19" i="30"/>
  <c r="AE204" i="31"/>
  <c r="AE200" i="31"/>
  <c r="AE196" i="31"/>
  <c r="AE176" i="31"/>
  <c r="AE172" i="31"/>
  <c r="AE124" i="31"/>
  <c r="AE120" i="31"/>
  <c r="AE116" i="31"/>
  <c r="AE108" i="31"/>
  <c r="AE104" i="31"/>
  <c r="AE100" i="31"/>
  <c r="AE96" i="31"/>
  <c r="AE92" i="31"/>
  <c r="AE88" i="31"/>
  <c r="AE84" i="31"/>
  <c r="AE80" i="31"/>
  <c r="AE76" i="31"/>
  <c r="AE72" i="31"/>
  <c r="AE68" i="31"/>
  <c r="AE64" i="31"/>
  <c r="AE60" i="31"/>
  <c r="AE56" i="31"/>
  <c r="AE52" i="31"/>
  <c r="AE48" i="31"/>
  <c r="AE44" i="31"/>
  <c r="AE40" i="31"/>
  <c r="AE36" i="31"/>
  <c r="AE32" i="31"/>
  <c r="AE28" i="31"/>
  <c r="AE24" i="31"/>
  <c r="AE16" i="31"/>
  <c r="AE205" i="32"/>
  <c r="AE201" i="32"/>
  <c r="AE197" i="32"/>
  <c r="AE193" i="32"/>
  <c r="AE189" i="32"/>
  <c r="AE185" i="32"/>
  <c r="AE181" i="32"/>
  <c r="AE177" i="32"/>
  <c r="AE173" i="32"/>
  <c r="AE169" i="32"/>
  <c r="AE165" i="32"/>
  <c r="AE113" i="32"/>
  <c r="AE109" i="32"/>
  <c r="AE105" i="32"/>
  <c r="AE101" i="32"/>
  <c r="AE97" i="32"/>
  <c r="AE93" i="32"/>
  <c r="AE89" i="32"/>
  <c r="AE85" i="32"/>
  <c r="AE81" i="32"/>
  <c r="AE77" i="32"/>
  <c r="AE73" i="32"/>
  <c r="AE69" i="32"/>
  <c r="AE65" i="32"/>
  <c r="AE61" i="32"/>
  <c r="AE57" i="32"/>
  <c r="AE52" i="32"/>
  <c r="AE48" i="32"/>
  <c r="AE44" i="32"/>
  <c r="AE40" i="32"/>
  <c r="AE36" i="32"/>
  <c r="AE32" i="32"/>
  <c r="AE28" i="32"/>
  <c r="AE24" i="32"/>
  <c r="AE20" i="32"/>
  <c r="AE16" i="32"/>
  <c r="AE208" i="33"/>
  <c r="AE141" i="33"/>
  <c r="AE137" i="33"/>
  <c r="AE133" i="33"/>
  <c r="AE129" i="33"/>
  <c r="AE125" i="33"/>
  <c r="AE121" i="33"/>
  <c r="AE117" i="33"/>
  <c r="AE109" i="33"/>
  <c r="AE105" i="33"/>
  <c r="AE101" i="33"/>
  <c r="AE97" i="33"/>
  <c r="AE93" i="33"/>
  <c r="AE89" i="33"/>
  <c r="AE85" i="33"/>
  <c r="AE81" i="33"/>
  <c r="AE77" i="33"/>
  <c r="AE73" i="33"/>
  <c r="AE69" i="33"/>
  <c r="AE65" i="33"/>
  <c r="AE61" i="33"/>
  <c r="AE57" i="33"/>
  <c r="AE53" i="33"/>
  <c r="AE49" i="33"/>
  <c r="AE45" i="33"/>
  <c r="AE41" i="33"/>
  <c r="AE37" i="33"/>
  <c r="AE33" i="33"/>
  <c r="AE29" i="33"/>
  <c r="AE25" i="33"/>
  <c r="AE17" i="33"/>
  <c r="AE32" i="22"/>
  <c r="AE71" i="22"/>
  <c r="AE13" i="22"/>
  <c r="AC207" i="22"/>
  <c r="AE21" i="22"/>
  <c r="AD31" i="22"/>
  <c r="AE39" i="22"/>
  <c r="AE47" i="22"/>
  <c r="AE55" i="22"/>
  <c r="AE63" i="22"/>
  <c r="AE72" i="22"/>
  <c r="AE80" i="22"/>
  <c r="AE88" i="22"/>
  <c r="AE95" i="22"/>
  <c r="AE103" i="22"/>
  <c r="AE109" i="22"/>
  <c r="AE120" i="22"/>
  <c r="AE202" i="22"/>
  <c r="Z207" i="22"/>
  <c r="AE14" i="22"/>
  <c r="AE64" i="22"/>
  <c r="AE20" i="22"/>
  <c r="AE30" i="22"/>
  <c r="AD38" i="22"/>
  <c r="AD46" i="22"/>
  <c r="AE54" i="22"/>
  <c r="AE62" i="22"/>
  <c r="AE70" i="22"/>
  <c r="AE79" i="22"/>
  <c r="AE87" i="22"/>
  <c r="AE89" i="22"/>
  <c r="AE102" i="22"/>
  <c r="AE111" i="22"/>
  <c r="AD119" i="22"/>
  <c r="AE201" i="22"/>
  <c r="AE56" i="22"/>
  <c r="AD104" i="22"/>
  <c r="AE115" i="22"/>
  <c r="AE19" i="22"/>
  <c r="AE28" i="22"/>
  <c r="AE37" i="22"/>
  <c r="AE45" i="22"/>
  <c r="AE53" i="22"/>
  <c r="AD61" i="22"/>
  <c r="AD69" i="22"/>
  <c r="AE78" i="22"/>
  <c r="AE86" i="22"/>
  <c r="AE94" i="22"/>
  <c r="AE101" i="22"/>
  <c r="AE110" i="22"/>
  <c r="AE118" i="22"/>
  <c r="AD133" i="22"/>
  <c r="AE199" i="22"/>
  <c r="AE29" i="22"/>
  <c r="AE18" i="22"/>
  <c r="AE27" i="22"/>
  <c r="AE36" i="22"/>
  <c r="AE44" i="22"/>
  <c r="AE52" i="22"/>
  <c r="AE60" i="22"/>
  <c r="AE68" i="22"/>
  <c r="AD77" i="22"/>
  <c r="AD85" i="22"/>
  <c r="AE93" i="22"/>
  <c r="AE100" i="22"/>
  <c r="AE108" i="22"/>
  <c r="AE117" i="22"/>
  <c r="AE132" i="22"/>
  <c r="AE198" i="22"/>
  <c r="AE22" i="22"/>
  <c r="AD23" i="22"/>
  <c r="AE73" i="22"/>
  <c r="AE112" i="22"/>
  <c r="AE203" i="22"/>
  <c r="AE17" i="22"/>
  <c r="AE26" i="22"/>
  <c r="AE35" i="22"/>
  <c r="AE43" i="22"/>
  <c r="AE51" i="22"/>
  <c r="AE59" i="22"/>
  <c r="AE67" i="22"/>
  <c r="AE76" i="22"/>
  <c r="AE84" i="22"/>
  <c r="AD92" i="22"/>
  <c r="AE99" i="22"/>
  <c r="AE107" i="22"/>
  <c r="AE116" i="22"/>
  <c r="AE131" i="22"/>
  <c r="AD197" i="22"/>
  <c r="AE200" i="22"/>
  <c r="AE40" i="22"/>
  <c r="AE81" i="22"/>
  <c r="AD16" i="22"/>
  <c r="AE25" i="22"/>
  <c r="AE34" i="22"/>
  <c r="AE42" i="22"/>
  <c r="AE50" i="22"/>
  <c r="AE58" i="22"/>
  <c r="AE66" i="22"/>
  <c r="AE75" i="22"/>
  <c r="AE83" i="22"/>
  <c r="AE91" i="22"/>
  <c r="AD98" i="22"/>
  <c r="AE106" i="22"/>
  <c r="AE114" i="22"/>
  <c r="AE196" i="22"/>
  <c r="AD205" i="22"/>
  <c r="AE48" i="22"/>
  <c r="AE96" i="22"/>
  <c r="AE15" i="22"/>
  <c r="AE24" i="22"/>
  <c r="AE33" i="22"/>
  <c r="AE41" i="22"/>
  <c r="AE49" i="22"/>
  <c r="AE57" i="22"/>
  <c r="AE65" i="22"/>
  <c r="AE74" i="22"/>
  <c r="AE82" i="22"/>
  <c r="AE90" i="22"/>
  <c r="AE97" i="22"/>
  <c r="AE105" i="22"/>
  <c r="AE113" i="22"/>
  <c r="AE204" i="22"/>
  <c r="Z209" i="31"/>
  <c r="AD13" i="31"/>
  <c r="AC209" i="31"/>
  <c r="AC220" i="31"/>
  <c r="AE97" i="31"/>
  <c r="AE190" i="31"/>
  <c r="AE182" i="31"/>
  <c r="AE191" i="31"/>
  <c r="AE183" i="31"/>
  <c r="AE175" i="31"/>
  <c r="AE181" i="31"/>
  <c r="AE89" i="31"/>
  <c r="AE192" i="31"/>
  <c r="AE184" i="31"/>
  <c r="AE20" i="31"/>
  <c r="AE189" i="31"/>
  <c r="AE185" i="31"/>
  <c r="AE101" i="31"/>
  <c r="AE121" i="31"/>
  <c r="AE186" i="31"/>
  <c r="AE178" i="31"/>
  <c r="AE54" i="31"/>
  <c r="AE38" i="31"/>
  <c r="AE187" i="31"/>
  <c r="AE179" i="31"/>
  <c r="AE103" i="31"/>
  <c r="AE95" i="31"/>
  <c r="AE15" i="31"/>
  <c r="AE188" i="31"/>
  <c r="AE180" i="31"/>
  <c r="AE112" i="31"/>
  <c r="AE14" i="23"/>
  <c r="AA210" i="23"/>
  <c r="Z210" i="23"/>
  <c r="AE102" i="23"/>
  <c r="AE187" i="23"/>
  <c r="AE196" i="23"/>
  <c r="AE188" i="23"/>
  <c r="AD186" i="23"/>
  <c r="AE195" i="23"/>
  <c r="AD194" i="23"/>
  <c r="AE197" i="23"/>
  <c r="AE192" i="23"/>
  <c r="AE191" i="23"/>
  <c r="AE193" i="23"/>
  <c r="AE190" i="23"/>
  <c r="AE199" i="23"/>
  <c r="AE189" i="23"/>
  <c r="AE198" i="23"/>
  <c r="AC208" i="24"/>
  <c r="AA208" i="24"/>
  <c r="Z208" i="24"/>
  <c r="AE123" i="33"/>
  <c r="AD14" i="33"/>
  <c r="AC210" i="33"/>
  <c r="AA210" i="33"/>
  <c r="AA213" i="33" s="1"/>
  <c r="AA214" i="33" s="1"/>
  <c r="AE90" i="33"/>
  <c r="AE132" i="33"/>
  <c r="AE21" i="33"/>
  <c r="AE102" i="33"/>
  <c r="AE98" i="33"/>
  <c r="AE135" i="33"/>
  <c r="AE55" i="33"/>
  <c r="AE39" i="33"/>
  <c r="AE122" i="33"/>
  <c r="AE104" i="33"/>
  <c r="AE96" i="33"/>
  <c r="AE16" i="33"/>
  <c r="AE113" i="33"/>
  <c r="AC207" i="27"/>
  <c r="Z207" i="27"/>
  <c r="AA207" i="27"/>
  <c r="AE135" i="27"/>
  <c r="AD135" i="27"/>
  <c r="AE103" i="27"/>
  <c r="AD103" i="27"/>
  <c r="AD39" i="27"/>
  <c r="AE39" i="27"/>
  <c r="AE198" i="27"/>
  <c r="AD198" i="27"/>
  <c r="AE120" i="27"/>
  <c r="AD120" i="27"/>
  <c r="AE202" i="27"/>
  <c r="AD202" i="27"/>
  <c r="AE191" i="27"/>
  <c r="AD191" i="27"/>
  <c r="AE183" i="27"/>
  <c r="AD183" i="27"/>
  <c r="AE137" i="27"/>
  <c r="AD137" i="27"/>
  <c r="AE129" i="27"/>
  <c r="AD129" i="27"/>
  <c r="AE121" i="27"/>
  <c r="AD121" i="27"/>
  <c r="AE113" i="27"/>
  <c r="AD113" i="27"/>
  <c r="AE105" i="27"/>
  <c r="AD105" i="27"/>
  <c r="AE97" i="27"/>
  <c r="AD97" i="27"/>
  <c r="AD57" i="27"/>
  <c r="AE57" i="27"/>
  <c r="AD41" i="27"/>
  <c r="AE41" i="27"/>
  <c r="AD33" i="27"/>
  <c r="AE33" i="27"/>
  <c r="AD25" i="27"/>
  <c r="AE25" i="27"/>
  <c r="AE17" i="27"/>
  <c r="AD17" i="27"/>
  <c r="AE197" i="27"/>
  <c r="AD197" i="27"/>
  <c r="AE119" i="27"/>
  <c r="AD119" i="27"/>
  <c r="AD55" i="27"/>
  <c r="AE55" i="27"/>
  <c r="AE15" i="27"/>
  <c r="AD15" i="27"/>
  <c r="AE136" i="27"/>
  <c r="AD136" i="27"/>
  <c r="AE96" i="27"/>
  <c r="AD96" i="27"/>
  <c r="AD56" i="27"/>
  <c r="AE56" i="27"/>
  <c r="AE16" i="27"/>
  <c r="AD16" i="27"/>
  <c r="AE203" i="27"/>
  <c r="AD203" i="27"/>
  <c r="AE192" i="27"/>
  <c r="AD192" i="27"/>
  <c r="AE184" i="27"/>
  <c r="AD184" i="27"/>
  <c r="AE138" i="27"/>
  <c r="AD138" i="27"/>
  <c r="AE130" i="27"/>
  <c r="AD130" i="27"/>
  <c r="AE122" i="27"/>
  <c r="AD122" i="27"/>
  <c r="AE114" i="27"/>
  <c r="AD114" i="27"/>
  <c r="AE106" i="27"/>
  <c r="AD106" i="27"/>
  <c r="AE98" i="27"/>
  <c r="AD98" i="27"/>
  <c r="AE90" i="27"/>
  <c r="AD90" i="27"/>
  <c r="AD58" i="27"/>
  <c r="AE58" i="27"/>
  <c r="AE42" i="27"/>
  <c r="AD42" i="27"/>
  <c r="AD34" i="27"/>
  <c r="AE34" i="27"/>
  <c r="AD26" i="27"/>
  <c r="AE26" i="27"/>
  <c r="AE18" i="27"/>
  <c r="AD18" i="27"/>
  <c r="AE127" i="27"/>
  <c r="AD127" i="27"/>
  <c r="AD23" i="27"/>
  <c r="AE23" i="27"/>
  <c r="AE190" i="27"/>
  <c r="AD190" i="27"/>
  <c r="AE112" i="27"/>
  <c r="AD112" i="27"/>
  <c r="AD24" i="27"/>
  <c r="AE24" i="27"/>
  <c r="AE204" i="27"/>
  <c r="AD204" i="27"/>
  <c r="AE193" i="27"/>
  <c r="AD193" i="27"/>
  <c r="AE139" i="27"/>
  <c r="AD139" i="27"/>
  <c r="AE131" i="27"/>
  <c r="AD131" i="27"/>
  <c r="AE123" i="27"/>
  <c r="AD123" i="27"/>
  <c r="AE115" i="27"/>
  <c r="AD115" i="27"/>
  <c r="AE107" i="27"/>
  <c r="AD107" i="27"/>
  <c r="AE99" i="27"/>
  <c r="AD99" i="27"/>
  <c r="AD59" i="27"/>
  <c r="AE59" i="27"/>
  <c r="AE43" i="27"/>
  <c r="AD43" i="27"/>
  <c r="AE35" i="27"/>
  <c r="AD35" i="27"/>
  <c r="AE27" i="27"/>
  <c r="AD27" i="27"/>
  <c r="AE19" i="27"/>
  <c r="AD19" i="27"/>
  <c r="AE189" i="27"/>
  <c r="AD189" i="27"/>
  <c r="AE111" i="27"/>
  <c r="AD111" i="27"/>
  <c r="AD31" i="27"/>
  <c r="AE31" i="27"/>
  <c r="AE163" i="27"/>
  <c r="AD163" i="27"/>
  <c r="AE104" i="27"/>
  <c r="AD104" i="27"/>
  <c r="AD32" i="27"/>
  <c r="AE32" i="27"/>
  <c r="AE205" i="27"/>
  <c r="AD205" i="27"/>
  <c r="AE194" i="27"/>
  <c r="AD194" i="27"/>
  <c r="AE140" i="27"/>
  <c r="AD140" i="27"/>
  <c r="AE132" i="27"/>
  <c r="AD132" i="27"/>
  <c r="AE124" i="27"/>
  <c r="AD124" i="27"/>
  <c r="AE116" i="27"/>
  <c r="AD116" i="27"/>
  <c r="AE108" i="27"/>
  <c r="AD108" i="27"/>
  <c r="AE100" i="27"/>
  <c r="AD100" i="27"/>
  <c r="AE60" i="27"/>
  <c r="AD60" i="27"/>
  <c r="AE44" i="27"/>
  <c r="AD44" i="27"/>
  <c r="AE36" i="27"/>
  <c r="AD36" i="27"/>
  <c r="AE28" i="27"/>
  <c r="AD28" i="27"/>
  <c r="AE20" i="27"/>
  <c r="AD20" i="27"/>
  <c r="AE14" i="27"/>
  <c r="AD14" i="27"/>
  <c r="AE195" i="27"/>
  <c r="AD195" i="27"/>
  <c r="AE187" i="27"/>
  <c r="AD187" i="27"/>
  <c r="AE141" i="27"/>
  <c r="AD141" i="27"/>
  <c r="AE133" i="27"/>
  <c r="AD133" i="27"/>
  <c r="AE125" i="27"/>
  <c r="AD125" i="27"/>
  <c r="AE117" i="27"/>
  <c r="AD117" i="27"/>
  <c r="AE109" i="27"/>
  <c r="AD109" i="27"/>
  <c r="AE101" i="27"/>
  <c r="AD101" i="27"/>
  <c r="AE37" i="27"/>
  <c r="AD37" i="27"/>
  <c r="AE29" i="27"/>
  <c r="AD29" i="27"/>
  <c r="AE21" i="27"/>
  <c r="AD21" i="27"/>
  <c r="AE162" i="27"/>
  <c r="AD162" i="27"/>
  <c r="AE128" i="27"/>
  <c r="AD128" i="27"/>
  <c r="AD40" i="27"/>
  <c r="AE40" i="27"/>
  <c r="AE196" i="27"/>
  <c r="AD196" i="27"/>
  <c r="AE188" i="27"/>
  <c r="AD188" i="27"/>
  <c r="AE161" i="27"/>
  <c r="AD161" i="27"/>
  <c r="AE134" i="27"/>
  <c r="AD134" i="27"/>
  <c r="AE126" i="27"/>
  <c r="AD126" i="27"/>
  <c r="AE118" i="27"/>
  <c r="AD118" i="27"/>
  <c r="AE110" i="27"/>
  <c r="AD110" i="27"/>
  <c r="AE102" i="27"/>
  <c r="AD102" i="27"/>
  <c r="AE54" i="27"/>
  <c r="AD54" i="27"/>
  <c r="AD38" i="27"/>
  <c r="AE38" i="27"/>
  <c r="AD30" i="27"/>
  <c r="AE30" i="27"/>
  <c r="AD22" i="27"/>
  <c r="AE22" i="27"/>
  <c r="AC209" i="25"/>
  <c r="Z209" i="25"/>
  <c r="AD82" i="25"/>
  <c r="AD91" i="25"/>
  <c r="AD115" i="25"/>
  <c r="AD75" i="25"/>
  <c r="AD35" i="25"/>
  <c r="AD99" i="25"/>
  <c r="AD59" i="25"/>
  <c r="AD19" i="25"/>
  <c r="AD123" i="25"/>
  <c r="AD43" i="25"/>
  <c r="AD83" i="25"/>
  <c r="AD107" i="25"/>
  <c r="AD67" i="25"/>
  <c r="AD27" i="25"/>
  <c r="AD131" i="25"/>
  <c r="AD51" i="25"/>
  <c r="AD76" i="25"/>
  <c r="AD60" i="25"/>
  <c r="AD124" i="25"/>
  <c r="AD108" i="25"/>
  <c r="AD92" i="25"/>
  <c r="AD52" i="25"/>
  <c r="AD36" i="25"/>
  <c r="AD20" i="25"/>
  <c r="AD68" i="25"/>
  <c r="AC220" i="25"/>
  <c r="AD116" i="25"/>
  <c r="AD100" i="25"/>
  <c r="AD84" i="25"/>
  <c r="AD44" i="25"/>
  <c r="AD28" i="25"/>
  <c r="AD31" i="25"/>
  <c r="AD95" i="25"/>
  <c r="AD71" i="25"/>
  <c r="AD47" i="25"/>
  <c r="AD111" i="25"/>
  <c r="AD23" i="25"/>
  <c r="AD87" i="25"/>
  <c r="AD63" i="25"/>
  <c r="AD127" i="25"/>
  <c r="AD119" i="25"/>
  <c r="AD103" i="25"/>
  <c r="AD79" i="25"/>
  <c r="AD15" i="25"/>
  <c r="AD114" i="25"/>
  <c r="AD42" i="25"/>
  <c r="AD73" i="25"/>
  <c r="AD106" i="25"/>
  <c r="AD74" i="25"/>
  <c r="AD65" i="25"/>
  <c r="AD34" i="25"/>
  <c r="AD66" i="25"/>
  <c r="AD129" i="25"/>
  <c r="AD58" i="25"/>
  <c r="AD26" i="25"/>
  <c r="AD130" i="25"/>
  <c r="AD50" i="25"/>
  <c r="AD18" i="25"/>
  <c r="AD121" i="25"/>
  <c r="AD57" i="25"/>
  <c r="AD49" i="25"/>
  <c r="AD105" i="25"/>
  <c r="AD41" i="25"/>
  <c r="AD97" i="25"/>
  <c r="AD33" i="25"/>
  <c r="AD89" i="25"/>
  <c r="AD25" i="25"/>
  <c r="AD81" i="25"/>
  <c r="AD17" i="25"/>
  <c r="AD128" i="25"/>
  <c r="AD120" i="25"/>
  <c r="AD112" i="25"/>
  <c r="AD88" i="25"/>
  <c r="AD80" i="25"/>
  <c r="AD72" i="25"/>
  <c r="AD64" i="25"/>
  <c r="AD56" i="25"/>
  <c r="AD48" i="25"/>
  <c r="AD40" i="25"/>
  <c r="AD32" i="25"/>
  <c r="AD24" i="25"/>
  <c r="AC208" i="29"/>
  <c r="AA208" i="29"/>
  <c r="AC219" i="29"/>
  <c r="AC219" i="30"/>
  <c r="AE15" i="30"/>
  <c r="AE13" i="30"/>
  <c r="AD54" i="30"/>
  <c r="AE38" i="30"/>
  <c r="AE20" i="30"/>
  <c r="AD163" i="28"/>
  <c r="AE163" i="28"/>
  <c r="AD115" i="28"/>
  <c r="AE115" i="28"/>
  <c r="AD25" i="28"/>
  <c r="AE25" i="28"/>
  <c r="AD208" i="28"/>
  <c r="AE208" i="28"/>
  <c r="AD200" i="28"/>
  <c r="AE200" i="28"/>
  <c r="AD192" i="28"/>
  <c r="AE192" i="28"/>
  <c r="AD164" i="28"/>
  <c r="AE164" i="28"/>
  <c r="AD156" i="28"/>
  <c r="AE156" i="28"/>
  <c r="AD148" i="28"/>
  <c r="AE148" i="28"/>
  <c r="AD140" i="28"/>
  <c r="AE140" i="28"/>
  <c r="AD132" i="28"/>
  <c r="AE132" i="28"/>
  <c r="AD124" i="28"/>
  <c r="AE124" i="28"/>
  <c r="AD84" i="28"/>
  <c r="AE84" i="28"/>
  <c r="AD42" i="28"/>
  <c r="AE42" i="28"/>
  <c r="AD34" i="28"/>
  <c r="AE34" i="28"/>
  <c r="AD26" i="28"/>
  <c r="AE26" i="28"/>
  <c r="AD18" i="28"/>
  <c r="AE18" i="28"/>
  <c r="AD209" i="28"/>
  <c r="AE209" i="28"/>
  <c r="AD201" i="28"/>
  <c r="AE201" i="28"/>
  <c r="AD193" i="28"/>
  <c r="AE193" i="28"/>
  <c r="AD165" i="28"/>
  <c r="AE165" i="28"/>
  <c r="AD157" i="28"/>
  <c r="AE157" i="28"/>
  <c r="AD149" i="28"/>
  <c r="AE149" i="28"/>
  <c r="AD141" i="28"/>
  <c r="AE141" i="28"/>
  <c r="AD133" i="28"/>
  <c r="AE133" i="28"/>
  <c r="AD125" i="28"/>
  <c r="AE125" i="28"/>
  <c r="AD85" i="28"/>
  <c r="AE85" i="28"/>
  <c r="AD69" i="28"/>
  <c r="AE69" i="28"/>
  <c r="AD35" i="28"/>
  <c r="AE35" i="28"/>
  <c r="AD27" i="28"/>
  <c r="AE27" i="28"/>
  <c r="AD19" i="28"/>
  <c r="AE19" i="28"/>
  <c r="AD147" i="28"/>
  <c r="AE147" i="28"/>
  <c r="AD17" i="28"/>
  <c r="AE17" i="28"/>
  <c r="AD202" i="28"/>
  <c r="AE202" i="28"/>
  <c r="AD194" i="28"/>
  <c r="AE194" i="28"/>
  <c r="AD186" i="28"/>
  <c r="AE186" i="28"/>
  <c r="AD158" i="28"/>
  <c r="AE158" i="28"/>
  <c r="AD150" i="28"/>
  <c r="AE150" i="28"/>
  <c r="AD142" i="28"/>
  <c r="AE142" i="28"/>
  <c r="AD134" i="28"/>
  <c r="AE134" i="28"/>
  <c r="AD126" i="28"/>
  <c r="AE126" i="28"/>
  <c r="AD36" i="28"/>
  <c r="AE36" i="28"/>
  <c r="AD28" i="28"/>
  <c r="AE28" i="28"/>
  <c r="AD20" i="28"/>
  <c r="AE20" i="28"/>
  <c r="AD199" i="28"/>
  <c r="AE199" i="28"/>
  <c r="AD123" i="28"/>
  <c r="AE123" i="28"/>
  <c r="AD41" i="28"/>
  <c r="AE41" i="28"/>
  <c r="AD203" i="28"/>
  <c r="AE203" i="28"/>
  <c r="AD195" i="28"/>
  <c r="AE195" i="28"/>
  <c r="AD187" i="28"/>
  <c r="AE187" i="28"/>
  <c r="AD159" i="28"/>
  <c r="AE159" i="28"/>
  <c r="AD151" i="28"/>
  <c r="AE151" i="28"/>
  <c r="AD143" i="28"/>
  <c r="AE143" i="28"/>
  <c r="AD135" i="28"/>
  <c r="AE135" i="28"/>
  <c r="AD127" i="28"/>
  <c r="AE127" i="28"/>
  <c r="AD79" i="28"/>
  <c r="AE79" i="28"/>
  <c r="AD37" i="28"/>
  <c r="AE37" i="28"/>
  <c r="AD29" i="28"/>
  <c r="AE29" i="28"/>
  <c r="AD21" i="28"/>
  <c r="AE21" i="28"/>
  <c r="AD155" i="28"/>
  <c r="AE155" i="28"/>
  <c r="AD33" i="28"/>
  <c r="AE33" i="28"/>
  <c r="AD204" i="28"/>
  <c r="AE204" i="28"/>
  <c r="AD196" i="28"/>
  <c r="AE196" i="28"/>
  <c r="AD188" i="28"/>
  <c r="AE188" i="28"/>
  <c r="AD160" i="28"/>
  <c r="AE160" i="28"/>
  <c r="AD152" i="28"/>
  <c r="AE152" i="28"/>
  <c r="AD144" i="28"/>
  <c r="AE144" i="28"/>
  <c r="AD136" i="28"/>
  <c r="AE136" i="28"/>
  <c r="AD128" i="28"/>
  <c r="AE128" i="28"/>
  <c r="AD80" i="28"/>
  <c r="AE80" i="28"/>
  <c r="AD38" i="28"/>
  <c r="AE38" i="28"/>
  <c r="AD30" i="28"/>
  <c r="AE30" i="28"/>
  <c r="AD22" i="28"/>
  <c r="AE22" i="28"/>
  <c r="AD14" i="28"/>
  <c r="AE14" i="28"/>
  <c r="AD191" i="28"/>
  <c r="AE191" i="28"/>
  <c r="AD131" i="28"/>
  <c r="AE131" i="28"/>
  <c r="AD83" i="28"/>
  <c r="AE83" i="28"/>
  <c r="AD205" i="28"/>
  <c r="AE205" i="28"/>
  <c r="AD197" i="28"/>
  <c r="AE197" i="28"/>
  <c r="AD189" i="28"/>
  <c r="AE189" i="28"/>
  <c r="AD161" i="28"/>
  <c r="AE161" i="28"/>
  <c r="AD153" i="28"/>
  <c r="AE153" i="28"/>
  <c r="AD145" i="28"/>
  <c r="AE145" i="28"/>
  <c r="AD137" i="28"/>
  <c r="AE137" i="28"/>
  <c r="AD129" i="28"/>
  <c r="AE129" i="28"/>
  <c r="AD121" i="28"/>
  <c r="AE121" i="28"/>
  <c r="AD81" i="28"/>
  <c r="AE81" i="28"/>
  <c r="AD39" i="28"/>
  <c r="AE39" i="28"/>
  <c r="AD31" i="28"/>
  <c r="AE31" i="28"/>
  <c r="AD23" i="28"/>
  <c r="AE23" i="28"/>
  <c r="AD15" i="28"/>
  <c r="AE15" i="28"/>
  <c r="AD207" i="28"/>
  <c r="AE207" i="28"/>
  <c r="AD139" i="28"/>
  <c r="AE139" i="28"/>
  <c r="AD206" i="28"/>
  <c r="AE206" i="28"/>
  <c r="AD198" i="28"/>
  <c r="AE198" i="28"/>
  <c r="AD190" i="28"/>
  <c r="AE190" i="28"/>
  <c r="AD162" i="28"/>
  <c r="AE162" i="28"/>
  <c r="AD154" i="28"/>
  <c r="AE154" i="28"/>
  <c r="AD146" i="28"/>
  <c r="AE146" i="28"/>
  <c r="AD138" i="28"/>
  <c r="AE138" i="28"/>
  <c r="AD130" i="28"/>
  <c r="AE130" i="28"/>
  <c r="AD122" i="28"/>
  <c r="AE122" i="28"/>
  <c r="AD82" i="28"/>
  <c r="AE82" i="28"/>
  <c r="AD40" i="28"/>
  <c r="AE40" i="28"/>
  <c r="AD32" i="28"/>
  <c r="AE32" i="28"/>
  <c r="AD24" i="28"/>
  <c r="AE24" i="28"/>
  <c r="AE138" i="22"/>
  <c r="AE189" i="22"/>
  <c r="AE186" i="22"/>
  <c r="AE137" i="22"/>
  <c r="AE188" i="22"/>
  <c r="AE195" i="22"/>
  <c r="AE136" i="22"/>
  <c r="AE187" i="22"/>
  <c r="AE194" i="22"/>
  <c r="AE135" i="22"/>
  <c r="AE185" i="22"/>
  <c r="AE193" i="22"/>
  <c r="AE134" i="22"/>
  <c r="AE184" i="22"/>
  <c r="AE192" i="22"/>
  <c r="AE141" i="22"/>
  <c r="AE191" i="22"/>
  <c r="AE139" i="22"/>
  <c r="AD140" i="22"/>
  <c r="AE190" i="22"/>
  <c r="AA207" i="32"/>
  <c r="Z207" i="32"/>
  <c r="AD13" i="32"/>
  <c r="AC207" i="32"/>
  <c r="AA206" i="26"/>
  <c r="Z206" i="26"/>
  <c r="AD13" i="26"/>
  <c r="AC206" i="26"/>
  <c r="AE54" i="26"/>
  <c r="AE127" i="26"/>
  <c r="AE103" i="26"/>
  <c r="AE95" i="26"/>
  <c r="AE15" i="26"/>
  <c r="AE128" i="26"/>
  <c r="AE112" i="26"/>
  <c r="AE129" i="26"/>
  <c r="AE121" i="26"/>
  <c r="AE97" i="26"/>
  <c r="AE89" i="26"/>
  <c r="AE134" i="26"/>
  <c r="AE38" i="26"/>
  <c r="AE130" i="26"/>
  <c r="AE122" i="26"/>
  <c r="AE131" i="26"/>
  <c r="AE123" i="26"/>
  <c r="AE184" i="26"/>
  <c r="AE124" i="26"/>
  <c r="AE20" i="26"/>
  <c r="AE126" i="26"/>
  <c r="AE125" i="26"/>
  <c r="AE101" i="26"/>
  <c r="AE19" i="24"/>
  <c r="AE26" i="24"/>
  <c r="AE35" i="24"/>
  <c r="AE42" i="24"/>
  <c r="AE50" i="24"/>
  <c r="AE59" i="24"/>
  <c r="AE67" i="24"/>
  <c r="AE75" i="24"/>
  <c r="AE83" i="24"/>
  <c r="AE91" i="24"/>
  <c r="AE99" i="24"/>
  <c r="AE106" i="24"/>
  <c r="AE114" i="24"/>
  <c r="AE122" i="24"/>
  <c r="AE130" i="24"/>
  <c r="AE138" i="24"/>
  <c r="AE188" i="24"/>
  <c r="AE196" i="24"/>
  <c r="AE205" i="24"/>
  <c r="AE18" i="24"/>
  <c r="AE25" i="24"/>
  <c r="AE34" i="24"/>
  <c r="AE41" i="24"/>
  <c r="AE49" i="24"/>
  <c r="AE58" i="24"/>
  <c r="AE66" i="24"/>
  <c r="AE74" i="24"/>
  <c r="AE82" i="24"/>
  <c r="AE84" i="24"/>
  <c r="AE96" i="24"/>
  <c r="AE105" i="24"/>
  <c r="AE113" i="24"/>
  <c r="AE120" i="24"/>
  <c r="AE129" i="24"/>
  <c r="AE137" i="24"/>
  <c r="AE187" i="24"/>
  <c r="AE195" i="24"/>
  <c r="AE204" i="24"/>
  <c r="AE16" i="24"/>
  <c r="AE24" i="24"/>
  <c r="AE33" i="24"/>
  <c r="AE40" i="24"/>
  <c r="AE48" i="24"/>
  <c r="AE56" i="24"/>
  <c r="AE65" i="24"/>
  <c r="AE73" i="24"/>
  <c r="AE81" i="24"/>
  <c r="AE57" i="24"/>
  <c r="AE97" i="24"/>
  <c r="AE104" i="24"/>
  <c r="AE109" i="24"/>
  <c r="AE119" i="24"/>
  <c r="AE128" i="24"/>
  <c r="AE136" i="24"/>
  <c r="AE186" i="24"/>
  <c r="AE194" i="24"/>
  <c r="AE202" i="24"/>
  <c r="AD15" i="24"/>
  <c r="AE23" i="24"/>
  <c r="AE32" i="24"/>
  <c r="AE39" i="24"/>
  <c r="AE47" i="24"/>
  <c r="AE55" i="24"/>
  <c r="AE64" i="24"/>
  <c r="AE72" i="24"/>
  <c r="AE80" i="24"/>
  <c r="AE89" i="24"/>
  <c r="AE90" i="24"/>
  <c r="AE102" i="24"/>
  <c r="AE112" i="24"/>
  <c r="AE121" i="24"/>
  <c r="AE127" i="24"/>
  <c r="AE135" i="24"/>
  <c r="AE185" i="24"/>
  <c r="AE193" i="24"/>
  <c r="AD201" i="24"/>
  <c r="AD14" i="24"/>
  <c r="AE22" i="24"/>
  <c r="AE31" i="24"/>
  <c r="AE29" i="24"/>
  <c r="AE46" i="24"/>
  <c r="AE54" i="24"/>
  <c r="AE63" i="24"/>
  <c r="AE71" i="24"/>
  <c r="AE79" i="24"/>
  <c r="AE88" i="24"/>
  <c r="AE95" i="24"/>
  <c r="AE103" i="24"/>
  <c r="AE111" i="24"/>
  <c r="AE118" i="24"/>
  <c r="AE126" i="24"/>
  <c r="AE134" i="24"/>
  <c r="AE142" i="24"/>
  <c r="AE192" i="24"/>
  <c r="AE200" i="24"/>
  <c r="AE21" i="24"/>
  <c r="AE30" i="24"/>
  <c r="AE38" i="24"/>
  <c r="AE45" i="24"/>
  <c r="AE53" i="24"/>
  <c r="AE62" i="24"/>
  <c r="AE70" i="24"/>
  <c r="AE78" i="24"/>
  <c r="AE87" i="24"/>
  <c r="AE94" i="24"/>
  <c r="AE98" i="24"/>
  <c r="AE110" i="24"/>
  <c r="AE117" i="24"/>
  <c r="AE125" i="24"/>
  <c r="AE133" i="24"/>
  <c r="AE141" i="24"/>
  <c r="AE191" i="24"/>
  <c r="AE199" i="24"/>
  <c r="AE17" i="24"/>
  <c r="AE28" i="24"/>
  <c r="AE37" i="24"/>
  <c r="AE44" i="24"/>
  <c r="AE52" i="24"/>
  <c r="AE61" i="24"/>
  <c r="AE69" i="24"/>
  <c r="AE77" i="24"/>
  <c r="AE86" i="24"/>
  <c r="AE93" i="24"/>
  <c r="AE101" i="24"/>
  <c r="AE108" i="24"/>
  <c r="AE116" i="24"/>
  <c r="AE124" i="24"/>
  <c r="AE132" i="24"/>
  <c r="AE140" i="24"/>
  <c r="AE190" i="24"/>
  <c r="AE198" i="24"/>
  <c r="AE203" i="24"/>
  <c r="AE20" i="24"/>
  <c r="AE27" i="24"/>
  <c r="AE36" i="24"/>
  <c r="AE43" i="24"/>
  <c r="AE51" i="24"/>
  <c r="AE60" i="24"/>
  <c r="AE68" i="24"/>
  <c r="AE76" i="24"/>
  <c r="AE85" i="24"/>
  <c r="AE92" i="24"/>
  <c r="AE100" i="24"/>
  <c r="AE107" i="24"/>
  <c r="AE115" i="24"/>
  <c r="AE123" i="24"/>
  <c r="AE131" i="24"/>
  <c r="AE139" i="24"/>
  <c r="AE189" i="24"/>
  <c r="AE197" i="24"/>
  <c r="AE206" i="24"/>
  <c r="AE14" i="25"/>
  <c r="AE207" i="25"/>
  <c r="AE199" i="25"/>
  <c r="AE21" i="25"/>
  <c r="AE200" i="25"/>
  <c r="AE102" i="25"/>
  <c r="AE201" i="25"/>
  <c r="AE193" i="25"/>
  <c r="AE55" i="25"/>
  <c r="AE39" i="25"/>
  <c r="AE202" i="25"/>
  <c r="AE194" i="25"/>
  <c r="AE104" i="25"/>
  <c r="AE96" i="25"/>
  <c r="AE16" i="25"/>
  <c r="AE203" i="25"/>
  <c r="AE195" i="25"/>
  <c r="AE113" i="25"/>
  <c r="AE204" i="25"/>
  <c r="AE196" i="25"/>
  <c r="AE122" i="25"/>
  <c r="AE98" i="25"/>
  <c r="AE90" i="25"/>
  <c r="AE205" i="25"/>
  <c r="AE197" i="25"/>
  <c r="AE206" i="25"/>
  <c r="AE198" i="25"/>
  <c r="AE132" i="25"/>
  <c r="AE125" i="22"/>
  <c r="AE124" i="22"/>
  <c r="AE123" i="22"/>
  <c r="AE122" i="22"/>
  <c r="AE130" i="22"/>
  <c r="AE121" i="22"/>
  <c r="AE129" i="22"/>
  <c r="AE128" i="22"/>
  <c r="AE127" i="22"/>
  <c r="AD126" i="22"/>
  <c r="AE112" i="29"/>
  <c r="AE121" i="29"/>
  <c r="AE97" i="29"/>
  <c r="AE89" i="29"/>
  <c r="AE197" i="29"/>
  <c r="AD13" i="29"/>
  <c r="AE20" i="29"/>
  <c r="AE101" i="29"/>
  <c r="AE200" i="29"/>
  <c r="AE54" i="29"/>
  <c r="AE38" i="29"/>
  <c r="AE103" i="29"/>
  <c r="AE95" i="29"/>
  <c r="AE15" i="29"/>
  <c r="AD116" i="28"/>
  <c r="AE116" i="28"/>
  <c r="AD117" i="28"/>
  <c r="AE117" i="28"/>
  <c r="AD118" i="28"/>
  <c r="AE118" i="28"/>
  <c r="AD119" i="28"/>
  <c r="AE119" i="28"/>
  <c r="AD120" i="28"/>
  <c r="AE120" i="28"/>
  <c r="AD108" i="28"/>
  <c r="AE108" i="28"/>
  <c r="AD109" i="28"/>
  <c r="AE109" i="28"/>
  <c r="AD101" i="28"/>
  <c r="AE101" i="28"/>
  <c r="AD93" i="28"/>
  <c r="AE93" i="28"/>
  <c r="AD110" i="28"/>
  <c r="AE110" i="28"/>
  <c r="AD102" i="28"/>
  <c r="AE102" i="28"/>
  <c r="AD94" i="28"/>
  <c r="AE94" i="28"/>
  <c r="AD86" i="28"/>
  <c r="AE86" i="28"/>
  <c r="AD111" i="28"/>
  <c r="AE111" i="28"/>
  <c r="AD103" i="28"/>
  <c r="AE103" i="28"/>
  <c r="AD95" i="28"/>
  <c r="AE95" i="28"/>
  <c r="AD87" i="28"/>
  <c r="AE87" i="28"/>
  <c r="AD100" i="28"/>
  <c r="AE100" i="28"/>
  <c r="AD112" i="28"/>
  <c r="AE112" i="28"/>
  <c r="AD104" i="28"/>
  <c r="AE104" i="28"/>
  <c r="AD96" i="28"/>
  <c r="AE96" i="28"/>
  <c r="AD88" i="28"/>
  <c r="AE88" i="28"/>
  <c r="AD92" i="28"/>
  <c r="AE92" i="28"/>
  <c r="AD113" i="28"/>
  <c r="AE113" i="28"/>
  <c r="AD105" i="28"/>
  <c r="AE105" i="28"/>
  <c r="AD97" i="28"/>
  <c r="AE97" i="28"/>
  <c r="AD89" i="28"/>
  <c r="AE89" i="28"/>
  <c r="AD114" i="28"/>
  <c r="AE114" i="28"/>
  <c r="AD106" i="28"/>
  <c r="AE106" i="28"/>
  <c r="AD98" i="28"/>
  <c r="AE98" i="28"/>
  <c r="AD90" i="28"/>
  <c r="AE90" i="28"/>
  <c r="AD107" i="28"/>
  <c r="AE107" i="28"/>
  <c r="AD99" i="28"/>
  <c r="AE99" i="28"/>
  <c r="AD91" i="28"/>
  <c r="AE91" i="28"/>
  <c r="AD77" i="28"/>
  <c r="AE77" i="28"/>
  <c r="AD78" i="28"/>
  <c r="AE78" i="28"/>
  <c r="AD70" i="28"/>
  <c r="AE70" i="28"/>
  <c r="AD71" i="28"/>
  <c r="AE71" i="28"/>
  <c r="AD72" i="28"/>
  <c r="AE72" i="28"/>
  <c r="AD73" i="28"/>
  <c r="AE73" i="28"/>
  <c r="AD74" i="28"/>
  <c r="AE74" i="28"/>
  <c r="AD75" i="28"/>
  <c r="AE75" i="28"/>
  <c r="AD76" i="28"/>
  <c r="AE76" i="28"/>
  <c r="AD16" i="28"/>
  <c r="AE16" i="28"/>
  <c r="AE186" i="27"/>
  <c r="AD186" i="27"/>
  <c r="AE185" i="27"/>
  <c r="AD185" i="27"/>
  <c r="AE94" i="27"/>
  <c r="AD94" i="27"/>
  <c r="AD95" i="27"/>
  <c r="AE95" i="27"/>
  <c r="AD91" i="27"/>
  <c r="AE91" i="27"/>
  <c r="AD92" i="27"/>
  <c r="AE92" i="27"/>
  <c r="AE93" i="27"/>
  <c r="AD93" i="27"/>
  <c r="AE85" i="27"/>
  <c r="AD85" i="27"/>
  <c r="AE77" i="27"/>
  <c r="AD77" i="27"/>
  <c r="AE69" i="27"/>
  <c r="AD69" i="27"/>
  <c r="AE61" i="27"/>
  <c r="AD61" i="27"/>
  <c r="AE86" i="27"/>
  <c r="AD86" i="27"/>
  <c r="AE78" i="27"/>
  <c r="AD78" i="27"/>
  <c r="AE70" i="27"/>
  <c r="AD70" i="27"/>
  <c r="AE62" i="27"/>
  <c r="AD62" i="27"/>
  <c r="AE87" i="27"/>
  <c r="AD87" i="27"/>
  <c r="AE79" i="27"/>
  <c r="AD79" i="27"/>
  <c r="AE71" i="27"/>
  <c r="AD71" i="27"/>
  <c r="AE63" i="27"/>
  <c r="AD63" i="27"/>
  <c r="AD88" i="27"/>
  <c r="AE88" i="27"/>
  <c r="AD80" i="27"/>
  <c r="AE80" i="27"/>
  <c r="AD72" i="27"/>
  <c r="AE72" i="27"/>
  <c r="AD64" i="27"/>
  <c r="AE64" i="27"/>
  <c r="AD89" i="27"/>
  <c r="AE89" i="27"/>
  <c r="AD81" i="27"/>
  <c r="AE81" i="27"/>
  <c r="AD73" i="27"/>
  <c r="AE73" i="27"/>
  <c r="AD65" i="27"/>
  <c r="AE65" i="27"/>
  <c r="AD82" i="27"/>
  <c r="AE82" i="27"/>
  <c r="AD74" i="27"/>
  <c r="AE74" i="27"/>
  <c r="AD66" i="27"/>
  <c r="AE66" i="27"/>
  <c r="AE83" i="27"/>
  <c r="AD83" i="27"/>
  <c r="AE75" i="27"/>
  <c r="AD75" i="27"/>
  <c r="AE67" i="27"/>
  <c r="AD67" i="27"/>
  <c r="AD84" i="27"/>
  <c r="AE84" i="27"/>
  <c r="AD76" i="27"/>
  <c r="AE76" i="27"/>
  <c r="AD68" i="27"/>
  <c r="AE68" i="27"/>
  <c r="AE53" i="27"/>
  <c r="AD53" i="27"/>
  <c r="AE45" i="27"/>
  <c r="AD45" i="27"/>
  <c r="AE46" i="27"/>
  <c r="AD46" i="27"/>
  <c r="AE47" i="27"/>
  <c r="AD47" i="27"/>
  <c r="AD48" i="27"/>
  <c r="AE48" i="27"/>
  <c r="AD49" i="27"/>
  <c r="AE49" i="27"/>
  <c r="AD50" i="27"/>
  <c r="AE50" i="27"/>
  <c r="AD51" i="27"/>
  <c r="AE51" i="27"/>
  <c r="AD52" i="27"/>
  <c r="AE52" i="27"/>
  <c r="AD204" i="31"/>
  <c r="AD196" i="31"/>
  <c r="AD189" i="31"/>
  <c r="AD181" i="31"/>
  <c r="AD123" i="31"/>
  <c r="AD116" i="31"/>
  <c r="AD109" i="31"/>
  <c r="AD102" i="31"/>
  <c r="AD96" i="31"/>
  <c r="AD89" i="31"/>
  <c r="AD82" i="31"/>
  <c r="AD74" i="31"/>
  <c r="AD66" i="31"/>
  <c r="AD58" i="31"/>
  <c r="AD51" i="31"/>
  <c r="AD43" i="31"/>
  <c r="AD36" i="31"/>
  <c r="AD28" i="31"/>
  <c r="AD20" i="31"/>
  <c r="AD205" i="31"/>
  <c r="AD197" i="31"/>
  <c r="AD190" i="31"/>
  <c r="AD182" i="31"/>
  <c r="AD175" i="31"/>
  <c r="AD124" i="31"/>
  <c r="AD117" i="31"/>
  <c r="AD110" i="31"/>
  <c r="AD90" i="31"/>
  <c r="AD83" i="31"/>
  <c r="AD75" i="31"/>
  <c r="AD67" i="31"/>
  <c r="AD59" i="31"/>
  <c r="AD52" i="31"/>
  <c r="AD44" i="31"/>
  <c r="AD37" i="31"/>
  <c r="AD29" i="31"/>
  <c r="AD21" i="31"/>
  <c r="AD206" i="31"/>
  <c r="AD198" i="31"/>
  <c r="AD191" i="31"/>
  <c r="AD183" i="31"/>
  <c r="AD176" i="31"/>
  <c r="AD169" i="31"/>
  <c r="AD118" i="31"/>
  <c r="AD111" i="31"/>
  <c r="AD103" i="31"/>
  <c r="AD97" i="31"/>
  <c r="AD91" i="31"/>
  <c r="AD84" i="31"/>
  <c r="AD76" i="31"/>
  <c r="AD68" i="31"/>
  <c r="AD60" i="31"/>
  <c r="AD53" i="31"/>
  <c r="AD45" i="31"/>
  <c r="AD30" i="31"/>
  <c r="AD22" i="31"/>
  <c r="AD15" i="31"/>
  <c r="AD207" i="31"/>
  <c r="AD199" i="31"/>
  <c r="AD184" i="31"/>
  <c r="AD177" i="31"/>
  <c r="AD170" i="31"/>
  <c r="AD119" i="31"/>
  <c r="AD104" i="31"/>
  <c r="AD98" i="31"/>
  <c r="AD92" i="31"/>
  <c r="AD85" i="31"/>
  <c r="AD77" i="31"/>
  <c r="AD69" i="31"/>
  <c r="AD61" i="31"/>
  <c r="AD46" i="31"/>
  <c r="AD38" i="31"/>
  <c r="AD31" i="31"/>
  <c r="AD23" i="31"/>
  <c r="AD16" i="31"/>
  <c r="AD200" i="31"/>
  <c r="AD192" i="31"/>
  <c r="AD185" i="31"/>
  <c r="AD171" i="31"/>
  <c r="AD120" i="31"/>
  <c r="AD112" i="31"/>
  <c r="AD105" i="31"/>
  <c r="AD99" i="31"/>
  <c r="AD93" i="31"/>
  <c r="AD86" i="31"/>
  <c r="AD78" i="31"/>
  <c r="AD70" i="31"/>
  <c r="AD62" i="31"/>
  <c r="AD54" i="31"/>
  <c r="AD47" i="31"/>
  <c r="AD39" i="31"/>
  <c r="AD32" i="31"/>
  <c r="AD24" i="31"/>
  <c r="AD17" i="31"/>
  <c r="AD201" i="31"/>
  <c r="AD193" i="31"/>
  <c r="AD186" i="31"/>
  <c r="AD178" i="31"/>
  <c r="AD172" i="31"/>
  <c r="AD113" i="31"/>
  <c r="AD106" i="31"/>
  <c r="AD100" i="31"/>
  <c r="AD94" i="31"/>
  <c r="AD87" i="31"/>
  <c r="AD79" i="31"/>
  <c r="AD71" i="31"/>
  <c r="AD63" i="31"/>
  <c r="AD55" i="31"/>
  <c r="AD48" i="31"/>
  <c r="AD40" i="31"/>
  <c r="AD33" i="31"/>
  <c r="AD25" i="31"/>
  <c r="AD18" i="31"/>
  <c r="AD14" i="31"/>
  <c r="AD202" i="31"/>
  <c r="AD194" i="31"/>
  <c r="AD187" i="31"/>
  <c r="AD179" i="31"/>
  <c r="AD173" i="31"/>
  <c r="AD121" i="31"/>
  <c r="AD114" i="31"/>
  <c r="AD107" i="31"/>
  <c r="AD88" i="31"/>
  <c r="AD80" i="31"/>
  <c r="AD72" i="31"/>
  <c r="AD64" i="31"/>
  <c r="AD56" i="31"/>
  <c r="AD49" i="31"/>
  <c r="AD41" i="31"/>
  <c r="AD34" i="31"/>
  <c r="AD26" i="31"/>
  <c r="AD19" i="31"/>
  <c r="AD203" i="31"/>
  <c r="AD195" i="31"/>
  <c r="AD188" i="31"/>
  <c r="AD180" i="31"/>
  <c r="AD174" i="31"/>
  <c r="AD122" i="31"/>
  <c r="AD115" i="31"/>
  <c r="AD108" i="31"/>
  <c r="AD101" i="31"/>
  <c r="AD95" i="31"/>
  <c r="AD81" i="31"/>
  <c r="AD73" i="31"/>
  <c r="AD65" i="31"/>
  <c r="AD57" i="31"/>
  <c r="AD50" i="31"/>
  <c r="AD42" i="31"/>
  <c r="AD35" i="31"/>
  <c r="AD27" i="31"/>
  <c r="AE13" i="31"/>
  <c r="AD202" i="24"/>
  <c r="AD193" i="24"/>
  <c r="AD186" i="24"/>
  <c r="AD136" i="24"/>
  <c r="AD130" i="24"/>
  <c r="AD122" i="24"/>
  <c r="AD115" i="24"/>
  <c r="AD108" i="24"/>
  <c r="AD89" i="24"/>
  <c r="AD81" i="24"/>
  <c r="AD73" i="24"/>
  <c r="AD65" i="24"/>
  <c r="AD57" i="24"/>
  <c r="AD50" i="24"/>
  <c r="AD42" i="24"/>
  <c r="AD35" i="24"/>
  <c r="AD27" i="24"/>
  <c r="AD20" i="24"/>
  <c r="AD196" i="24"/>
  <c r="AE201" i="24"/>
  <c r="AE15" i="24"/>
  <c r="AD203" i="24"/>
  <c r="AD194" i="24"/>
  <c r="AD187" i="24"/>
  <c r="AD137" i="24"/>
  <c r="AD131" i="24"/>
  <c r="AD123" i="24"/>
  <c r="AD116" i="24"/>
  <c r="AD109" i="24"/>
  <c r="AD102" i="24"/>
  <c r="AD96" i="24"/>
  <c r="AD82" i="24"/>
  <c r="AD74" i="24"/>
  <c r="AD66" i="24"/>
  <c r="AD58" i="24"/>
  <c r="AD51" i="24"/>
  <c r="AD43" i="24"/>
  <c r="AD36" i="24"/>
  <c r="AD28" i="24"/>
  <c r="AD204" i="24"/>
  <c r="AD195" i="24"/>
  <c r="AD188" i="24"/>
  <c r="AD138" i="24"/>
  <c r="AD124" i="24"/>
  <c r="AD117" i="24"/>
  <c r="AD110" i="24"/>
  <c r="AD103" i="24"/>
  <c r="AD97" i="24"/>
  <c r="AD90" i="24"/>
  <c r="AD83" i="24"/>
  <c r="AD75" i="24"/>
  <c r="AD67" i="24"/>
  <c r="AD59" i="24"/>
  <c r="AD52" i="24"/>
  <c r="AD44" i="24"/>
  <c r="AD37" i="24"/>
  <c r="AD29" i="24"/>
  <c r="AD21" i="24"/>
  <c r="AD205" i="24"/>
  <c r="AD197" i="24"/>
  <c r="AD189" i="24"/>
  <c r="AD139" i="24"/>
  <c r="AD132" i="24"/>
  <c r="AD125" i="24"/>
  <c r="AD118" i="24"/>
  <c r="AD111" i="24"/>
  <c r="AD91" i="24"/>
  <c r="AD84" i="24"/>
  <c r="AD76" i="24"/>
  <c r="AD68" i="24"/>
  <c r="AD60" i="24"/>
  <c r="AD53" i="24"/>
  <c r="AD45" i="24"/>
  <c r="AD38" i="24"/>
  <c r="AD30" i="24"/>
  <c r="AD22" i="24"/>
  <c r="AD206" i="24"/>
  <c r="AD198" i="24"/>
  <c r="AD190" i="24"/>
  <c r="AD140" i="24"/>
  <c r="AD133" i="24"/>
  <c r="AD126" i="24"/>
  <c r="AD119" i="24"/>
  <c r="AD112" i="24"/>
  <c r="AD104" i="24"/>
  <c r="AD98" i="24"/>
  <c r="AD92" i="24"/>
  <c r="AD85" i="24"/>
  <c r="AD77" i="24"/>
  <c r="AD69" i="24"/>
  <c r="AD61" i="24"/>
  <c r="AD54" i="24"/>
  <c r="AD46" i="24"/>
  <c r="AD31" i="24"/>
  <c r="AD23" i="24"/>
  <c r="AD16" i="24"/>
  <c r="AD199" i="24"/>
  <c r="AD141" i="24"/>
  <c r="AD134" i="24"/>
  <c r="AD127" i="24"/>
  <c r="AD120" i="24"/>
  <c r="AD105" i="24"/>
  <c r="AD99" i="24"/>
  <c r="AD93" i="24"/>
  <c r="AD86" i="24"/>
  <c r="AD78" i="24"/>
  <c r="AD70" i="24"/>
  <c r="AD62" i="24"/>
  <c r="AD47" i="24"/>
  <c r="AD39" i="24"/>
  <c r="AD32" i="24"/>
  <c r="AD24" i="24"/>
  <c r="AD17" i="24"/>
  <c r="AD200" i="24"/>
  <c r="AD191" i="24"/>
  <c r="AD142" i="24"/>
  <c r="AD128" i="24"/>
  <c r="AD121" i="24"/>
  <c r="AD113" i="24"/>
  <c r="AD106" i="24"/>
  <c r="AD100" i="24"/>
  <c r="AD94" i="24"/>
  <c r="AD87" i="24"/>
  <c r="AD79" i="24"/>
  <c r="AD71" i="24"/>
  <c r="AD63" i="24"/>
  <c r="AD55" i="24"/>
  <c r="AD48" i="24"/>
  <c r="AD40" i="24"/>
  <c r="AD33" i="24"/>
  <c r="AD25" i="24"/>
  <c r="AD18" i="24"/>
  <c r="AD192" i="24"/>
  <c r="AD185" i="24"/>
  <c r="AD135" i="24"/>
  <c r="AD129" i="24"/>
  <c r="AD114" i="24"/>
  <c r="AD107" i="24"/>
  <c r="AD101" i="24"/>
  <c r="AD95" i="24"/>
  <c r="AD88" i="24"/>
  <c r="AD80" i="24"/>
  <c r="AD72" i="24"/>
  <c r="AD64" i="24"/>
  <c r="AD56" i="24"/>
  <c r="AD49" i="24"/>
  <c r="AD41" i="24"/>
  <c r="AD34" i="24"/>
  <c r="AD26" i="24"/>
  <c r="AD19" i="24"/>
  <c r="AE14" i="24"/>
  <c r="AD140" i="33"/>
  <c r="AD133" i="33"/>
  <c r="AD126" i="33"/>
  <c r="AD119" i="33"/>
  <c r="AD112" i="33"/>
  <c r="AD104" i="33"/>
  <c r="AD98" i="33"/>
  <c r="AD92" i="33"/>
  <c r="AD85" i="33"/>
  <c r="AD77" i="33"/>
  <c r="AD69" i="33"/>
  <c r="AD61" i="33"/>
  <c r="AD54" i="33"/>
  <c r="AD46" i="33"/>
  <c r="AD31" i="33"/>
  <c r="AD23" i="33"/>
  <c r="AD16" i="33"/>
  <c r="AD141" i="33"/>
  <c r="AD134" i="33"/>
  <c r="AD127" i="33"/>
  <c r="AD120" i="33"/>
  <c r="AD105" i="33"/>
  <c r="AD99" i="33"/>
  <c r="AD93" i="33"/>
  <c r="AD86" i="33"/>
  <c r="AD78" i="33"/>
  <c r="AD70" i="33"/>
  <c r="AD62" i="33"/>
  <c r="AD47" i="33"/>
  <c r="AD39" i="33"/>
  <c r="AD32" i="33"/>
  <c r="AD24" i="33"/>
  <c r="AD17" i="33"/>
  <c r="AD142" i="33"/>
  <c r="AD128" i="33"/>
  <c r="AD121" i="33"/>
  <c r="AD113" i="33"/>
  <c r="AD106" i="33"/>
  <c r="AD100" i="33"/>
  <c r="AD94" i="33"/>
  <c r="AD87" i="33"/>
  <c r="AD79" i="33"/>
  <c r="AD71" i="33"/>
  <c r="AD63" i="33"/>
  <c r="AD55" i="33"/>
  <c r="AD48" i="33"/>
  <c r="AD40" i="33"/>
  <c r="AD33" i="33"/>
  <c r="AD25" i="33"/>
  <c r="AD18" i="33"/>
  <c r="AD206" i="33"/>
  <c r="AD135" i="33"/>
  <c r="AD129" i="33"/>
  <c r="AD114" i="33"/>
  <c r="AD107" i="33"/>
  <c r="AD101" i="33"/>
  <c r="AD95" i="33"/>
  <c r="AD88" i="33"/>
  <c r="AD80" i="33"/>
  <c r="AD72" i="33"/>
  <c r="AD64" i="33"/>
  <c r="AD56" i="33"/>
  <c r="AD49" i="33"/>
  <c r="AD41" i="33"/>
  <c r="AD34" i="33"/>
  <c r="AD26" i="33"/>
  <c r="AD19" i="33"/>
  <c r="AD15" i="33"/>
  <c r="AD207" i="33"/>
  <c r="AD136" i="33"/>
  <c r="AD130" i="33"/>
  <c r="AD122" i="33"/>
  <c r="AD115" i="33"/>
  <c r="AD108" i="33"/>
  <c r="AD89" i="33"/>
  <c r="AD81" i="33"/>
  <c r="AD73" i="33"/>
  <c r="AD65" i="33"/>
  <c r="AD57" i="33"/>
  <c r="AD50" i="33"/>
  <c r="AD42" i="33"/>
  <c r="AD35" i="33"/>
  <c r="AD27" i="33"/>
  <c r="AD20" i="33"/>
  <c r="AD208" i="33"/>
  <c r="AD137" i="33"/>
  <c r="AD131" i="33"/>
  <c r="AD123" i="33"/>
  <c r="AD116" i="33"/>
  <c r="AD109" i="33"/>
  <c r="AD102" i="33"/>
  <c r="AD96" i="33"/>
  <c r="AD82" i="33"/>
  <c r="AD74" i="33"/>
  <c r="AD66" i="33"/>
  <c r="AD58" i="33"/>
  <c r="AD51" i="33"/>
  <c r="AD43" i="33"/>
  <c r="AD36" i="33"/>
  <c r="AD28" i="33"/>
  <c r="AD138" i="33"/>
  <c r="AD124" i="33"/>
  <c r="AD117" i="33"/>
  <c r="AD110" i="33"/>
  <c r="AD103" i="33"/>
  <c r="AD97" i="33"/>
  <c r="AD90" i="33"/>
  <c r="AD83" i="33"/>
  <c r="AD75" i="33"/>
  <c r="AD67" i="33"/>
  <c r="AD59" i="33"/>
  <c r="AD52" i="33"/>
  <c r="AD44" i="33"/>
  <c r="AD37" i="33"/>
  <c r="AD29" i="33"/>
  <c r="AD21" i="33"/>
  <c r="AD139" i="33"/>
  <c r="AD132" i="33"/>
  <c r="AD125" i="33"/>
  <c r="AD118" i="33"/>
  <c r="AD111" i="33"/>
  <c r="AD91" i="33"/>
  <c r="AD84" i="33"/>
  <c r="AD76" i="33"/>
  <c r="AD68" i="33"/>
  <c r="AD60" i="33"/>
  <c r="AD53" i="33"/>
  <c r="AD45" i="33"/>
  <c r="AD38" i="33"/>
  <c r="AD30" i="33"/>
  <c r="AD22" i="33"/>
  <c r="AE14" i="33"/>
  <c r="AD198" i="32"/>
  <c r="AD191" i="32"/>
  <c r="AD183" i="32"/>
  <c r="AD177" i="32"/>
  <c r="AD114" i="32"/>
  <c r="AD107" i="32"/>
  <c r="AD101" i="32"/>
  <c r="AD95" i="32"/>
  <c r="AD88" i="32"/>
  <c r="AD80" i="32"/>
  <c r="AD72" i="32"/>
  <c r="AD64" i="32"/>
  <c r="AD56" i="32"/>
  <c r="AD48" i="32"/>
  <c r="AD40" i="32"/>
  <c r="AD33" i="32"/>
  <c r="AD25" i="32"/>
  <c r="AD18" i="32"/>
  <c r="AD14" i="32"/>
  <c r="AD199" i="32"/>
  <c r="AD192" i="32"/>
  <c r="AD184" i="32"/>
  <c r="AD178" i="32"/>
  <c r="AD170" i="32"/>
  <c r="AD163" i="32"/>
  <c r="AD108" i="32"/>
  <c r="AD89" i="32"/>
  <c r="AD81" i="32"/>
  <c r="AD73" i="32"/>
  <c r="AD65" i="32"/>
  <c r="AD57" i="32"/>
  <c r="AD49" i="32"/>
  <c r="AD41" i="32"/>
  <c r="AD34" i="32"/>
  <c r="AD26" i="32"/>
  <c r="AD19" i="32"/>
  <c r="AD200" i="32"/>
  <c r="AD193" i="32"/>
  <c r="AD185" i="32"/>
  <c r="AD179" i="32"/>
  <c r="AD171" i="32"/>
  <c r="AD164" i="32"/>
  <c r="AD109" i="32"/>
  <c r="AD102" i="32"/>
  <c r="AD96" i="32"/>
  <c r="AD82" i="32"/>
  <c r="AD74" i="32"/>
  <c r="AD66" i="32"/>
  <c r="AD58" i="32"/>
  <c r="AD50" i="32"/>
  <c r="AD42" i="32"/>
  <c r="AD35" i="32"/>
  <c r="AD27" i="32"/>
  <c r="AD201" i="32"/>
  <c r="AD194" i="32"/>
  <c r="AD186" i="32"/>
  <c r="AD172" i="32"/>
  <c r="AD165" i="32"/>
  <c r="AD110" i="32"/>
  <c r="AD103" i="32"/>
  <c r="AD97" i="32"/>
  <c r="AD90" i="32"/>
  <c r="AD83" i="32"/>
  <c r="AD75" i="32"/>
  <c r="AD67" i="32"/>
  <c r="AD59" i="32"/>
  <c r="AD51" i="32"/>
  <c r="AD43" i="32"/>
  <c r="AD36" i="32"/>
  <c r="AD28" i="32"/>
  <c r="AD20" i="32"/>
  <c r="AD202" i="32"/>
  <c r="AD195" i="32"/>
  <c r="AD187" i="32"/>
  <c r="AD180" i="32"/>
  <c r="AD173" i="32"/>
  <c r="AD166" i="32"/>
  <c r="AD111" i="32"/>
  <c r="AD91" i="32"/>
  <c r="AD84" i="32"/>
  <c r="AD76" i="32"/>
  <c r="AD68" i="32"/>
  <c r="AD60" i="32"/>
  <c r="AD52" i="32"/>
  <c r="AD44" i="32"/>
  <c r="AD37" i="32"/>
  <c r="AD29" i="32"/>
  <c r="AD21" i="32"/>
  <c r="AD203" i="32"/>
  <c r="AD196" i="32"/>
  <c r="AD188" i="32"/>
  <c r="AD181" i="32"/>
  <c r="AD174" i="32"/>
  <c r="AD167" i="32"/>
  <c r="AD112" i="32"/>
  <c r="AD104" i="32"/>
  <c r="AD98" i="32"/>
  <c r="AD92" i="32"/>
  <c r="AD85" i="32"/>
  <c r="AD77" i="32"/>
  <c r="AD69" i="32"/>
  <c r="AD61" i="32"/>
  <c r="AD53" i="32"/>
  <c r="AD45" i="32"/>
  <c r="AD30" i="32"/>
  <c r="AD22" i="32"/>
  <c r="AD15" i="32"/>
  <c r="AD205" i="32"/>
  <c r="AD204" i="32"/>
  <c r="AD189" i="32"/>
  <c r="AD182" i="32"/>
  <c r="AD175" i="32"/>
  <c r="AD168" i="32"/>
  <c r="AD105" i="32"/>
  <c r="AD99" i="32"/>
  <c r="AD93" i="32"/>
  <c r="AD86" i="32"/>
  <c r="AD78" i="32"/>
  <c r="AD70" i="32"/>
  <c r="AD62" i="32"/>
  <c r="AD46" i="32"/>
  <c r="AD38" i="32"/>
  <c r="AD31" i="32"/>
  <c r="AD23" i="32"/>
  <c r="AD16" i="32"/>
  <c r="AD197" i="32"/>
  <c r="AD190" i="32"/>
  <c r="AD176" i="32"/>
  <c r="AD169" i="32"/>
  <c r="AD113" i="32"/>
  <c r="AD106" i="32"/>
  <c r="AD100" i="32"/>
  <c r="AD94" i="32"/>
  <c r="AD87" i="32"/>
  <c r="AD79" i="32"/>
  <c r="AD71" i="32"/>
  <c r="AD63" i="32"/>
  <c r="AD55" i="32"/>
  <c r="AD47" i="32"/>
  <c r="AD39" i="32"/>
  <c r="AD32" i="32"/>
  <c r="AD24" i="32"/>
  <c r="AD17" i="32"/>
  <c r="AE13" i="32"/>
  <c r="AD127" i="29"/>
  <c r="AD120" i="29"/>
  <c r="AD112" i="29"/>
  <c r="AD105" i="29"/>
  <c r="AD99" i="29"/>
  <c r="AD93" i="29"/>
  <c r="AD86" i="29"/>
  <c r="AD78" i="29"/>
  <c r="AD70" i="29"/>
  <c r="AD62" i="29"/>
  <c r="AD54" i="29"/>
  <c r="AD47" i="29"/>
  <c r="AD39" i="29"/>
  <c r="AD32" i="29"/>
  <c r="AD24" i="29"/>
  <c r="AD17" i="29"/>
  <c r="AD200" i="29"/>
  <c r="AD128" i="29"/>
  <c r="AD113" i="29"/>
  <c r="AD106" i="29"/>
  <c r="AD100" i="29"/>
  <c r="AD94" i="29"/>
  <c r="AD87" i="29"/>
  <c r="AD79" i="29"/>
  <c r="AD71" i="29"/>
  <c r="AD63" i="29"/>
  <c r="AD55" i="29"/>
  <c r="AD48" i="29"/>
  <c r="AD40" i="29"/>
  <c r="AD33" i="29"/>
  <c r="AD25" i="29"/>
  <c r="AD18" i="29"/>
  <c r="AD14" i="29"/>
  <c r="AD201" i="29"/>
  <c r="AD129" i="29"/>
  <c r="AD121" i="29"/>
  <c r="AD114" i="29"/>
  <c r="AD107" i="29"/>
  <c r="AD88" i="29"/>
  <c r="AD80" i="29"/>
  <c r="AD72" i="29"/>
  <c r="AD64" i="29"/>
  <c r="AD56" i="29"/>
  <c r="AD49" i="29"/>
  <c r="AD41" i="29"/>
  <c r="AD34" i="29"/>
  <c r="AD26" i="29"/>
  <c r="AD19" i="29"/>
  <c r="AD202" i="29"/>
  <c r="AD196" i="29"/>
  <c r="AD122" i="29"/>
  <c r="AD115" i="29"/>
  <c r="AD108" i="29"/>
  <c r="AD101" i="29"/>
  <c r="AD95" i="29"/>
  <c r="AD81" i="29"/>
  <c r="AD73" i="29"/>
  <c r="AD65" i="29"/>
  <c r="AD57" i="29"/>
  <c r="AD50" i="29"/>
  <c r="AD42" i="29"/>
  <c r="AD35" i="29"/>
  <c r="AD27" i="29"/>
  <c r="AD203" i="29"/>
  <c r="AD123" i="29"/>
  <c r="AD116" i="29"/>
  <c r="AD109" i="29"/>
  <c r="AD102" i="29"/>
  <c r="AD96" i="29"/>
  <c r="AD89" i="29"/>
  <c r="AD82" i="29"/>
  <c r="AD74" i="29"/>
  <c r="AD66" i="29"/>
  <c r="AD58" i="29"/>
  <c r="AD51" i="29"/>
  <c r="AD43" i="29"/>
  <c r="AD36" i="29"/>
  <c r="AD28" i="29"/>
  <c r="AD20" i="29"/>
  <c r="AD204" i="29"/>
  <c r="AD197" i="29"/>
  <c r="AD124" i="29"/>
  <c r="AD117" i="29"/>
  <c r="AD110" i="29"/>
  <c r="AD90" i="29"/>
  <c r="AD83" i="29"/>
  <c r="AD75" i="29"/>
  <c r="AD67" i="29"/>
  <c r="AD59" i="29"/>
  <c r="AD52" i="29"/>
  <c r="AD44" i="29"/>
  <c r="AD37" i="29"/>
  <c r="AD29" i="29"/>
  <c r="AD21" i="29"/>
  <c r="AD205" i="29"/>
  <c r="AD198" i="29"/>
  <c r="AD125" i="29"/>
  <c r="AD118" i="29"/>
  <c r="AD111" i="29"/>
  <c r="AD103" i="29"/>
  <c r="AD97" i="29"/>
  <c r="AD91" i="29"/>
  <c r="AD84" i="29"/>
  <c r="AD76" i="29"/>
  <c r="AD68" i="29"/>
  <c r="AD60" i="29"/>
  <c r="AD53" i="29"/>
  <c r="AD45" i="29"/>
  <c r="AD30" i="29"/>
  <c r="AD22" i="29"/>
  <c r="AD15" i="29"/>
  <c r="AD206" i="29"/>
  <c r="AD199" i="29"/>
  <c r="AD126" i="29"/>
  <c r="AD119" i="29"/>
  <c r="AD104" i="29"/>
  <c r="AD98" i="29"/>
  <c r="AD92" i="29"/>
  <c r="AD85" i="29"/>
  <c r="AD77" i="29"/>
  <c r="AD69" i="29"/>
  <c r="AD61" i="29"/>
  <c r="AD46" i="29"/>
  <c r="AD38" i="29"/>
  <c r="AD31" i="29"/>
  <c r="AD23" i="29"/>
  <c r="AD16" i="29"/>
  <c r="AE13" i="29"/>
  <c r="AE39" i="30"/>
  <c r="AE47" i="30"/>
  <c r="AE54" i="30"/>
  <c r="AE62" i="30"/>
  <c r="AE70" i="30"/>
  <c r="AE78" i="30"/>
  <c r="AE17" i="30"/>
  <c r="AE24" i="30"/>
  <c r="AE32" i="30"/>
  <c r="AD14" i="30"/>
  <c r="AE14" i="30"/>
  <c r="AE33" i="30"/>
  <c r="AD33" i="30"/>
  <c r="AD18" i="30"/>
  <c r="AE18" i="30"/>
  <c r="AD71" i="30"/>
  <c r="AE71" i="30"/>
  <c r="AD25" i="30"/>
  <c r="AE25" i="30"/>
  <c r="AD79" i="30"/>
  <c r="AE79" i="30"/>
  <c r="AD40" i="30"/>
  <c r="AE40" i="30"/>
  <c r="AD48" i="30"/>
  <c r="AE48" i="30"/>
  <c r="AD63" i="30"/>
  <c r="AE63" i="30"/>
  <c r="AD55" i="30"/>
  <c r="AE55" i="30"/>
  <c r="Z40" i="30"/>
  <c r="Z48" i="30"/>
  <c r="AD80" i="30"/>
  <c r="AD72" i="30"/>
  <c r="AD64" i="30"/>
  <c r="AD56" i="30"/>
  <c r="AD49" i="30"/>
  <c r="AD41" i="30"/>
  <c r="AD34" i="30"/>
  <c r="AD26" i="30"/>
  <c r="AD19" i="30"/>
  <c r="AA55" i="30"/>
  <c r="AA63" i="30"/>
  <c r="AA71" i="30"/>
  <c r="AA79" i="30"/>
  <c r="AD81" i="30"/>
  <c r="AD73" i="30"/>
  <c r="AD65" i="30"/>
  <c r="AD57" i="30"/>
  <c r="AD50" i="30"/>
  <c r="AD42" i="30"/>
  <c r="AD35" i="30"/>
  <c r="AD27" i="30"/>
  <c r="Z55" i="30"/>
  <c r="Z63" i="30"/>
  <c r="Z71" i="30"/>
  <c r="Z79" i="30"/>
  <c r="AD82" i="30"/>
  <c r="AD74" i="30"/>
  <c r="AD66" i="30"/>
  <c r="AD58" i="30"/>
  <c r="AD51" i="30"/>
  <c r="AD43" i="30"/>
  <c r="AD36" i="30"/>
  <c r="AD28" i="30"/>
  <c r="AD20" i="30"/>
  <c r="AA18" i="30"/>
  <c r="AD83" i="30"/>
  <c r="AD75" i="30"/>
  <c r="AD67" i="30"/>
  <c r="AD59" i="30"/>
  <c r="AD52" i="30"/>
  <c r="AD44" i="30"/>
  <c r="AD37" i="30"/>
  <c r="AD29" i="30"/>
  <c r="AD21" i="30"/>
  <c r="Z18" i="30"/>
  <c r="AD84" i="30"/>
  <c r="AD76" i="30"/>
  <c r="AD68" i="30"/>
  <c r="AD60" i="30"/>
  <c r="AD53" i="30"/>
  <c r="AD45" i="30"/>
  <c r="AD30" i="30"/>
  <c r="AD22" i="30"/>
  <c r="AD15" i="30"/>
  <c r="AA25" i="30"/>
  <c r="AA33" i="30"/>
  <c r="AD85" i="30"/>
  <c r="AD77" i="30"/>
  <c r="AD69" i="30"/>
  <c r="AD61" i="30"/>
  <c r="AD46" i="30"/>
  <c r="AD38" i="30"/>
  <c r="AD31" i="30"/>
  <c r="AD23" i="30"/>
  <c r="AD16" i="30"/>
  <c r="AA14" i="30"/>
  <c r="Z25" i="30"/>
  <c r="Z33" i="30"/>
  <c r="AD13" i="30"/>
  <c r="AD13" i="28"/>
  <c r="AD204" i="26"/>
  <c r="AD196" i="26"/>
  <c r="AD140" i="26"/>
  <c r="AD133" i="26"/>
  <c r="AD126" i="26"/>
  <c r="AD119" i="26"/>
  <c r="AD104" i="26"/>
  <c r="AD98" i="26"/>
  <c r="AD92" i="26"/>
  <c r="AD85" i="26"/>
  <c r="AD77" i="26"/>
  <c r="AD69" i="26"/>
  <c r="AD61" i="26"/>
  <c r="AD46" i="26"/>
  <c r="AD38" i="26"/>
  <c r="AD31" i="26"/>
  <c r="AD23" i="26"/>
  <c r="AD16" i="26"/>
  <c r="AD197" i="26"/>
  <c r="AD184" i="26"/>
  <c r="AD141" i="26"/>
  <c r="AD127" i="26"/>
  <c r="AD120" i="26"/>
  <c r="AD112" i="26"/>
  <c r="AD105" i="26"/>
  <c r="AD99" i="26"/>
  <c r="AD93" i="26"/>
  <c r="AD86" i="26"/>
  <c r="AD78" i="26"/>
  <c r="AD70" i="26"/>
  <c r="AD62" i="26"/>
  <c r="AD54" i="26"/>
  <c r="AD47" i="26"/>
  <c r="AD39" i="26"/>
  <c r="AD32" i="26"/>
  <c r="AD24" i="26"/>
  <c r="AD17" i="26"/>
  <c r="AD198" i="26"/>
  <c r="AD185" i="26"/>
  <c r="AD142" i="26"/>
  <c r="AD134" i="26"/>
  <c r="AD128" i="26"/>
  <c r="AD113" i="26"/>
  <c r="AD106" i="26"/>
  <c r="AD100" i="26"/>
  <c r="AD94" i="26"/>
  <c r="AD87" i="26"/>
  <c r="AD79" i="26"/>
  <c r="AD71" i="26"/>
  <c r="AD63" i="26"/>
  <c r="AD55" i="26"/>
  <c r="AD48" i="26"/>
  <c r="AD40" i="26"/>
  <c r="AD33" i="26"/>
  <c r="AD25" i="26"/>
  <c r="AD18" i="26"/>
  <c r="AD14" i="26"/>
  <c r="AD199" i="26"/>
  <c r="AD186" i="26"/>
  <c r="AD143" i="26"/>
  <c r="AD135" i="26"/>
  <c r="AD129" i="26"/>
  <c r="AD121" i="26"/>
  <c r="AD114" i="26"/>
  <c r="AD107" i="26"/>
  <c r="AD88" i="26"/>
  <c r="AD80" i="26"/>
  <c r="AD72" i="26"/>
  <c r="AD64" i="26"/>
  <c r="AD56" i="26"/>
  <c r="AD49" i="26"/>
  <c r="AD41" i="26"/>
  <c r="AD34" i="26"/>
  <c r="AD26" i="26"/>
  <c r="AD19" i="26"/>
  <c r="AD200" i="26"/>
  <c r="AD187" i="26"/>
  <c r="AD180" i="26"/>
  <c r="AD136" i="26"/>
  <c r="AD130" i="26"/>
  <c r="AD122" i="26"/>
  <c r="AD115" i="26"/>
  <c r="AD108" i="26"/>
  <c r="AD101" i="26"/>
  <c r="AD95" i="26"/>
  <c r="AD81" i="26"/>
  <c r="AD73" i="26"/>
  <c r="AD65" i="26"/>
  <c r="AD57" i="26"/>
  <c r="AD50" i="26"/>
  <c r="AD42" i="26"/>
  <c r="AD35" i="26"/>
  <c r="AD27" i="26"/>
  <c r="AD201" i="26"/>
  <c r="AD188" i="26"/>
  <c r="AD181" i="26"/>
  <c r="AD137" i="26"/>
  <c r="AD123" i="26"/>
  <c r="AD116" i="26"/>
  <c r="AD109" i="26"/>
  <c r="AD102" i="26"/>
  <c r="AD96" i="26"/>
  <c r="AD89" i="26"/>
  <c r="AD82" i="26"/>
  <c r="AD74" i="26"/>
  <c r="AD66" i="26"/>
  <c r="AD58" i="26"/>
  <c r="AD51" i="26"/>
  <c r="AD43" i="26"/>
  <c r="AD36" i="26"/>
  <c r="AD28" i="26"/>
  <c r="AD20" i="26"/>
  <c r="AD202" i="26"/>
  <c r="AD189" i="26"/>
  <c r="AD182" i="26"/>
  <c r="AD138" i="26"/>
  <c r="AD131" i="26"/>
  <c r="AD124" i="26"/>
  <c r="AD117" i="26"/>
  <c r="AD110" i="26"/>
  <c r="AD90" i="26"/>
  <c r="AD83" i="26"/>
  <c r="AD75" i="26"/>
  <c r="AD67" i="26"/>
  <c r="AD59" i="26"/>
  <c r="AD52" i="26"/>
  <c r="AD44" i="26"/>
  <c r="AD37" i="26"/>
  <c r="AD29" i="26"/>
  <c r="AD21" i="26"/>
  <c r="AD203" i="26"/>
  <c r="AD195" i="26"/>
  <c r="AD183" i="26"/>
  <c r="AD139" i="26"/>
  <c r="AD132" i="26"/>
  <c r="AD125" i="26"/>
  <c r="AD118" i="26"/>
  <c r="AD111" i="26"/>
  <c r="AD103" i="26"/>
  <c r="AD97" i="26"/>
  <c r="AD91" i="26"/>
  <c r="AD84" i="26"/>
  <c r="AD76" i="26"/>
  <c r="AD68" i="26"/>
  <c r="AD60" i="26"/>
  <c r="AD53" i="26"/>
  <c r="AD45" i="26"/>
  <c r="AD30" i="26"/>
  <c r="AD22" i="26"/>
  <c r="AD15" i="26"/>
  <c r="AE13" i="26"/>
  <c r="AD202" i="23"/>
  <c r="AD195" i="23"/>
  <c r="AD187" i="23"/>
  <c r="AD181" i="23"/>
  <c r="AD173" i="23"/>
  <c r="AD166" i="23"/>
  <c r="AD108" i="23"/>
  <c r="AD89" i="23"/>
  <c r="AD81" i="23"/>
  <c r="AD73" i="23"/>
  <c r="AD65" i="23"/>
  <c r="AD57" i="23"/>
  <c r="AD50" i="23"/>
  <c r="AD42" i="23"/>
  <c r="AD35" i="23"/>
  <c r="AD27" i="23"/>
  <c r="AD20" i="23"/>
  <c r="AD15" i="23"/>
  <c r="AE201" i="23"/>
  <c r="AE194" i="23"/>
  <c r="AE186" i="23"/>
  <c r="AE180" i="23"/>
  <c r="AE165" i="23"/>
  <c r="AE107" i="23"/>
  <c r="AE101" i="23"/>
  <c r="AE95" i="23"/>
  <c r="AE88" i="23"/>
  <c r="AE80" i="23"/>
  <c r="AE72" i="23"/>
  <c r="AE64" i="23"/>
  <c r="AE56" i="23"/>
  <c r="AE49" i="23"/>
  <c r="AE41" i="23"/>
  <c r="AE34" i="23"/>
  <c r="AE26" i="23"/>
  <c r="AE19" i="23"/>
  <c r="AD203" i="23"/>
  <c r="AD196" i="23"/>
  <c r="AD188" i="23"/>
  <c r="AD182" i="23"/>
  <c r="AD174" i="23"/>
  <c r="AD167" i="23"/>
  <c r="AD109" i="23"/>
  <c r="AD102" i="23"/>
  <c r="AD96" i="23"/>
  <c r="AD82" i="23"/>
  <c r="AD74" i="23"/>
  <c r="AD66" i="23"/>
  <c r="AD58" i="23"/>
  <c r="AD51" i="23"/>
  <c r="AD43" i="23"/>
  <c r="AD36" i="23"/>
  <c r="AD28" i="23"/>
  <c r="AD204" i="23"/>
  <c r="AD197" i="23"/>
  <c r="AD189" i="23"/>
  <c r="AD175" i="23"/>
  <c r="AD168" i="23"/>
  <c r="AD110" i="23"/>
  <c r="AD103" i="23"/>
  <c r="AD97" i="23"/>
  <c r="AD83" i="23"/>
  <c r="AD75" i="23"/>
  <c r="AD67" i="23"/>
  <c r="AD59" i="23"/>
  <c r="AD52" i="23"/>
  <c r="AD44" i="23"/>
  <c r="AD37" i="23"/>
  <c r="AD29" i="23"/>
  <c r="AD21" i="23"/>
  <c r="AD205" i="23"/>
  <c r="AD198" i="23"/>
  <c r="AD190" i="23"/>
  <c r="AD183" i="23"/>
  <c r="AD176" i="23"/>
  <c r="AD169" i="23"/>
  <c r="AD111" i="23"/>
  <c r="AD91" i="23"/>
  <c r="AD84" i="23"/>
  <c r="AD76" i="23"/>
  <c r="AD68" i="23"/>
  <c r="AD60" i="23"/>
  <c r="AD53" i="23"/>
  <c r="AD45" i="23"/>
  <c r="AD38" i="23"/>
  <c r="AD30" i="23"/>
  <c r="AD22" i="23"/>
  <c r="AD206" i="23"/>
  <c r="AD199" i="23"/>
  <c r="AD191" i="23"/>
  <c r="AD184" i="23"/>
  <c r="AD177" i="23"/>
  <c r="AD170" i="23"/>
  <c r="AD163" i="23"/>
  <c r="AD104" i="23"/>
  <c r="AD98" i="23"/>
  <c r="AD92" i="23"/>
  <c r="AD85" i="23"/>
  <c r="AD77" i="23"/>
  <c r="AD69" i="23"/>
  <c r="AD61" i="23"/>
  <c r="AD54" i="23"/>
  <c r="AD46" i="23"/>
  <c r="AD31" i="23"/>
  <c r="AD23" i="23"/>
  <c r="AD16" i="23"/>
  <c r="AD207" i="23"/>
  <c r="AD192" i="23"/>
  <c r="AD185" i="23"/>
  <c r="AD178" i="23"/>
  <c r="AD171" i="23"/>
  <c r="AD105" i="23"/>
  <c r="AD99" i="23"/>
  <c r="AD93" i="23"/>
  <c r="AD86" i="23"/>
  <c r="AD78" i="23"/>
  <c r="AD70" i="23"/>
  <c r="AD62" i="23"/>
  <c r="AD47" i="23"/>
  <c r="AD39" i="23"/>
  <c r="AD32" i="23"/>
  <c r="AD24" i="23"/>
  <c r="AD17" i="23"/>
  <c r="AD208" i="23"/>
  <c r="AD200" i="23"/>
  <c r="AD193" i="23"/>
  <c r="AD179" i="23"/>
  <c r="AD172" i="23"/>
  <c r="AD164" i="23"/>
  <c r="AD106" i="23"/>
  <c r="AD100" i="23"/>
  <c r="AD94" i="23"/>
  <c r="AD87" i="23"/>
  <c r="AD79" i="23"/>
  <c r="AD71" i="23"/>
  <c r="AD63" i="23"/>
  <c r="AD55" i="23"/>
  <c r="AD48" i="23"/>
  <c r="AD40" i="23"/>
  <c r="AD33" i="23"/>
  <c r="AD25" i="23"/>
  <c r="AD18" i="23"/>
  <c r="AD180" i="23"/>
  <c r="AD14" i="23"/>
  <c r="AD198" i="22"/>
  <c r="AD190" i="22"/>
  <c r="AD141" i="22"/>
  <c r="AD127" i="22"/>
  <c r="AD120" i="22"/>
  <c r="AD112" i="22"/>
  <c r="AD105" i="22"/>
  <c r="AD99" i="22"/>
  <c r="AD93" i="22"/>
  <c r="AD86" i="22"/>
  <c r="AD78" i="22"/>
  <c r="AD70" i="22"/>
  <c r="AD62" i="22"/>
  <c r="AD54" i="22"/>
  <c r="AD47" i="22"/>
  <c r="AD39" i="22"/>
  <c r="AD32" i="22"/>
  <c r="AD24" i="22"/>
  <c r="AD17" i="22"/>
  <c r="AE205" i="22"/>
  <c r="AE197" i="22"/>
  <c r="AE140" i="22"/>
  <c r="AE133" i="22"/>
  <c r="AE126" i="22"/>
  <c r="AE119" i="22"/>
  <c r="AE104" i="22"/>
  <c r="AE98" i="22"/>
  <c r="AE92" i="22"/>
  <c r="AE85" i="22"/>
  <c r="AE77" i="22"/>
  <c r="AE69" i="22"/>
  <c r="AE61" i="22"/>
  <c r="AE46" i="22"/>
  <c r="AE38" i="22"/>
  <c r="AE31" i="22"/>
  <c r="AE23" i="22"/>
  <c r="AE16" i="22"/>
  <c r="AD199" i="22"/>
  <c r="AD191" i="22"/>
  <c r="AD184" i="22"/>
  <c r="AD134" i="22"/>
  <c r="AD128" i="22"/>
  <c r="AD113" i="22"/>
  <c r="AD106" i="22"/>
  <c r="AD100" i="22"/>
  <c r="AD94" i="22"/>
  <c r="AD87" i="22"/>
  <c r="AD79" i="22"/>
  <c r="AD71" i="22"/>
  <c r="AD63" i="22"/>
  <c r="AD55" i="22"/>
  <c r="AD48" i="22"/>
  <c r="AD40" i="22"/>
  <c r="AD33" i="22"/>
  <c r="AD25" i="22"/>
  <c r="AD18" i="22"/>
  <c r="AD200" i="22"/>
  <c r="AD192" i="22"/>
  <c r="AD185" i="22"/>
  <c r="AD135" i="22"/>
  <c r="AD129" i="22"/>
  <c r="AD121" i="22"/>
  <c r="AD114" i="22"/>
  <c r="AD107" i="22"/>
  <c r="AD88" i="22"/>
  <c r="AD80" i="22"/>
  <c r="AD72" i="22"/>
  <c r="AD64" i="22"/>
  <c r="AD56" i="22"/>
  <c r="AD49" i="22"/>
  <c r="AD41" i="22"/>
  <c r="AD34" i="22"/>
  <c r="AD26" i="22"/>
  <c r="AD19" i="22"/>
  <c r="AD14" i="22"/>
  <c r="AD201" i="22"/>
  <c r="AD193" i="22"/>
  <c r="AD186" i="22"/>
  <c r="AD136" i="22"/>
  <c r="AD130" i="22"/>
  <c r="AD122" i="22"/>
  <c r="AD115" i="22"/>
  <c r="AD108" i="22"/>
  <c r="AD101" i="22"/>
  <c r="AD95" i="22"/>
  <c r="AD81" i="22"/>
  <c r="AD73" i="22"/>
  <c r="AD65" i="22"/>
  <c r="AD57" i="22"/>
  <c r="AD50" i="22"/>
  <c r="AD42" i="22"/>
  <c r="AD35" i="22"/>
  <c r="AD27" i="22"/>
  <c r="AD202" i="22"/>
  <c r="AD194" i="22"/>
  <c r="AD187" i="22"/>
  <c r="AD137" i="22"/>
  <c r="AD123" i="22"/>
  <c r="AD116" i="22"/>
  <c r="AD109" i="22"/>
  <c r="AD102" i="22"/>
  <c r="AD96" i="22"/>
  <c r="AD89" i="22"/>
  <c r="AD82" i="22"/>
  <c r="AD74" i="22"/>
  <c r="AD66" i="22"/>
  <c r="AD58" i="22"/>
  <c r="AD51" i="22"/>
  <c r="AD43" i="22"/>
  <c r="AD36" i="22"/>
  <c r="AD28" i="22"/>
  <c r="AD20" i="22"/>
  <c r="AD203" i="22"/>
  <c r="AD195" i="22"/>
  <c r="AD188" i="22"/>
  <c r="AD138" i="22"/>
  <c r="AD131" i="22"/>
  <c r="AD124" i="22"/>
  <c r="AD117" i="22"/>
  <c r="AD110" i="22"/>
  <c r="AD90" i="22"/>
  <c r="AD83" i="22"/>
  <c r="AD75" i="22"/>
  <c r="AD67" i="22"/>
  <c r="AD59" i="22"/>
  <c r="AD52" i="22"/>
  <c r="AD44" i="22"/>
  <c r="AD37" i="22"/>
  <c r="AD29" i="22"/>
  <c r="AD21" i="22"/>
  <c r="AD204" i="22"/>
  <c r="AD196" i="22"/>
  <c r="AD189" i="22"/>
  <c r="AD139" i="22"/>
  <c r="AD132" i="22"/>
  <c r="AD125" i="22"/>
  <c r="AD118" i="22"/>
  <c r="AD111" i="22"/>
  <c r="AD103" i="22"/>
  <c r="AD97" i="22"/>
  <c r="AD91" i="22"/>
  <c r="AD84" i="22"/>
  <c r="AD76" i="22"/>
  <c r="AD68" i="22"/>
  <c r="AD60" i="22"/>
  <c r="AD53" i="22"/>
  <c r="AD45" i="22"/>
  <c r="AD30" i="22"/>
  <c r="AD22" i="22"/>
  <c r="AD15" i="22"/>
  <c r="AD13" i="22"/>
  <c r="L13" i="26"/>
  <c r="T13" i="26"/>
  <c r="W14" i="25"/>
  <c r="Q14" i="24"/>
  <c r="K13" i="22"/>
  <c r="O196" i="31"/>
  <c r="O204" i="31"/>
  <c r="O29" i="32"/>
  <c r="O173" i="32"/>
  <c r="O16" i="33"/>
  <c r="O61" i="33"/>
  <c r="O98" i="33"/>
  <c r="O104" i="33"/>
  <c r="O112" i="33"/>
  <c r="O119" i="33"/>
  <c r="O140" i="33"/>
  <c r="K13" i="31"/>
  <c r="T13" i="22"/>
  <c r="T14" i="33"/>
  <c r="T13" i="31"/>
  <c r="AJ208" i="33"/>
  <c r="X208" i="33"/>
  <c r="W208" i="33"/>
  <c r="U208" i="33"/>
  <c r="T208" i="33"/>
  <c r="R208" i="33"/>
  <c r="Q208" i="33"/>
  <c r="O208" i="33"/>
  <c r="N208" i="33"/>
  <c r="L208" i="33"/>
  <c r="K208" i="33"/>
  <c r="AJ207" i="33"/>
  <c r="X207" i="33"/>
  <c r="W207" i="33"/>
  <c r="U207" i="33"/>
  <c r="T207" i="33"/>
  <c r="R207" i="33"/>
  <c r="Q207" i="33"/>
  <c r="O207" i="33"/>
  <c r="N207" i="33"/>
  <c r="L207" i="33"/>
  <c r="K207" i="33"/>
  <c r="AJ206" i="33"/>
  <c r="X206" i="33"/>
  <c r="W206" i="33"/>
  <c r="U206" i="33"/>
  <c r="T206" i="33"/>
  <c r="R206" i="33"/>
  <c r="Q206" i="33"/>
  <c r="O206" i="33"/>
  <c r="N206" i="33"/>
  <c r="L206" i="33"/>
  <c r="K206" i="33"/>
  <c r="AJ142" i="33"/>
  <c r="X142" i="33"/>
  <c r="W142" i="33"/>
  <c r="U142" i="33"/>
  <c r="T142" i="33"/>
  <c r="R142" i="33"/>
  <c r="Q142" i="33"/>
  <c r="O142" i="33"/>
  <c r="N142" i="33"/>
  <c r="L142" i="33"/>
  <c r="K142" i="33"/>
  <c r="AJ141" i="33"/>
  <c r="X141" i="33"/>
  <c r="W141" i="33"/>
  <c r="U141" i="33"/>
  <c r="T141" i="33"/>
  <c r="R141" i="33"/>
  <c r="Q141" i="33"/>
  <c r="O141" i="33"/>
  <c r="N141" i="33"/>
  <c r="L141" i="33"/>
  <c r="K141" i="33"/>
  <c r="AJ140" i="33"/>
  <c r="X140" i="33"/>
  <c r="W140" i="33"/>
  <c r="U140" i="33"/>
  <c r="T140" i="33"/>
  <c r="R140" i="33"/>
  <c r="Q140" i="33"/>
  <c r="L140" i="33"/>
  <c r="K140" i="33"/>
  <c r="AJ139" i="33"/>
  <c r="X139" i="33"/>
  <c r="W139" i="33"/>
  <c r="U139" i="33"/>
  <c r="T139" i="33"/>
  <c r="R139" i="33"/>
  <c r="Q139" i="33"/>
  <c r="O139" i="33"/>
  <c r="N139" i="33"/>
  <c r="L139" i="33"/>
  <c r="K139" i="33"/>
  <c r="AJ138" i="33"/>
  <c r="X138" i="33"/>
  <c r="W138" i="33"/>
  <c r="U138" i="33"/>
  <c r="T138" i="33"/>
  <c r="R138" i="33"/>
  <c r="Q138" i="33"/>
  <c r="O138" i="33"/>
  <c r="N138" i="33"/>
  <c r="L138" i="33"/>
  <c r="K138" i="33"/>
  <c r="AJ137" i="33"/>
  <c r="X137" i="33"/>
  <c r="W137" i="33"/>
  <c r="U137" i="33"/>
  <c r="T137" i="33"/>
  <c r="R137" i="33"/>
  <c r="Q137" i="33"/>
  <c r="O137" i="33"/>
  <c r="N137" i="33"/>
  <c r="L137" i="33"/>
  <c r="K137" i="33"/>
  <c r="AJ136" i="33"/>
  <c r="X136" i="33"/>
  <c r="W136" i="33"/>
  <c r="U136" i="33"/>
  <c r="T136" i="33"/>
  <c r="R136" i="33"/>
  <c r="Q136" i="33"/>
  <c r="O136" i="33"/>
  <c r="N136" i="33"/>
  <c r="L136" i="33"/>
  <c r="K136" i="33"/>
  <c r="AJ135" i="33"/>
  <c r="X135" i="33"/>
  <c r="W135" i="33"/>
  <c r="U135" i="33"/>
  <c r="T135" i="33"/>
  <c r="R135" i="33"/>
  <c r="Q135" i="33"/>
  <c r="O135" i="33"/>
  <c r="N135" i="33"/>
  <c r="L135" i="33"/>
  <c r="K135" i="33"/>
  <c r="AJ134" i="33"/>
  <c r="X134" i="33"/>
  <c r="W134" i="33"/>
  <c r="U134" i="33"/>
  <c r="T134" i="33"/>
  <c r="R134" i="33"/>
  <c r="Q134" i="33"/>
  <c r="O134" i="33"/>
  <c r="N134" i="33"/>
  <c r="L134" i="33"/>
  <c r="K134" i="33"/>
  <c r="AJ133" i="33"/>
  <c r="X133" i="33"/>
  <c r="W133" i="33"/>
  <c r="U133" i="33"/>
  <c r="T133" i="33"/>
  <c r="R133" i="33"/>
  <c r="Q133" i="33"/>
  <c r="L133" i="33"/>
  <c r="K133" i="33"/>
  <c r="AJ132" i="33"/>
  <c r="X132" i="33"/>
  <c r="W132" i="33"/>
  <c r="U132" i="33"/>
  <c r="T132" i="33"/>
  <c r="R132" i="33"/>
  <c r="Q132" i="33"/>
  <c r="O132" i="33"/>
  <c r="N132" i="33"/>
  <c r="L132" i="33"/>
  <c r="K132" i="33"/>
  <c r="AJ131" i="33"/>
  <c r="X131" i="33"/>
  <c r="W131" i="33"/>
  <c r="U131" i="33"/>
  <c r="T131" i="33"/>
  <c r="R131" i="33"/>
  <c r="Q131" i="33"/>
  <c r="O131" i="33"/>
  <c r="N131" i="33"/>
  <c r="L131" i="33"/>
  <c r="K131" i="33"/>
  <c r="AJ130" i="33"/>
  <c r="X130" i="33"/>
  <c r="W130" i="33"/>
  <c r="U130" i="33"/>
  <c r="T130" i="33"/>
  <c r="R130" i="33"/>
  <c r="Q130" i="33"/>
  <c r="O130" i="33"/>
  <c r="N130" i="33"/>
  <c r="L130" i="33"/>
  <c r="K130" i="33"/>
  <c r="AJ129" i="33"/>
  <c r="X129" i="33"/>
  <c r="W129" i="33"/>
  <c r="U129" i="33"/>
  <c r="T129" i="33"/>
  <c r="R129" i="33"/>
  <c r="Q129" i="33"/>
  <c r="O129" i="33"/>
  <c r="N129" i="33"/>
  <c r="L129" i="33"/>
  <c r="K129" i="33"/>
  <c r="AJ128" i="33"/>
  <c r="X128" i="33"/>
  <c r="W128" i="33"/>
  <c r="U128" i="33"/>
  <c r="T128" i="33"/>
  <c r="R128" i="33"/>
  <c r="Q128" i="33"/>
  <c r="O128" i="33"/>
  <c r="N128" i="33"/>
  <c r="L128" i="33"/>
  <c r="K128" i="33"/>
  <c r="AJ127" i="33"/>
  <c r="X127" i="33"/>
  <c r="W127" i="33"/>
  <c r="U127" i="33"/>
  <c r="T127" i="33"/>
  <c r="R127" i="33"/>
  <c r="Q127" i="33"/>
  <c r="O127" i="33"/>
  <c r="N127" i="33"/>
  <c r="L127" i="33"/>
  <c r="K127" i="33"/>
  <c r="AJ126" i="33"/>
  <c r="X126" i="33"/>
  <c r="W126" i="33"/>
  <c r="U126" i="33"/>
  <c r="T126" i="33"/>
  <c r="R126" i="33"/>
  <c r="Q126" i="33"/>
  <c r="L126" i="33"/>
  <c r="K126" i="33"/>
  <c r="AJ125" i="33"/>
  <c r="X125" i="33"/>
  <c r="W125" i="33"/>
  <c r="U125" i="33"/>
  <c r="T125" i="33"/>
  <c r="R125" i="33"/>
  <c r="Q125" i="33"/>
  <c r="O125" i="33"/>
  <c r="N125" i="33"/>
  <c r="L125" i="33"/>
  <c r="K125" i="33"/>
  <c r="AJ124" i="33"/>
  <c r="X124" i="33"/>
  <c r="W124" i="33"/>
  <c r="U124" i="33"/>
  <c r="T124" i="33"/>
  <c r="R124" i="33"/>
  <c r="Q124" i="33"/>
  <c r="O124" i="33"/>
  <c r="N124" i="33"/>
  <c r="L124" i="33"/>
  <c r="K124" i="33"/>
  <c r="AJ123" i="33"/>
  <c r="X123" i="33"/>
  <c r="W123" i="33"/>
  <c r="U123" i="33"/>
  <c r="T123" i="33"/>
  <c r="R123" i="33"/>
  <c r="Q123" i="33"/>
  <c r="O123" i="33"/>
  <c r="N123" i="33"/>
  <c r="L123" i="33"/>
  <c r="K123" i="33"/>
  <c r="AJ122" i="33"/>
  <c r="X122" i="33"/>
  <c r="W122" i="33"/>
  <c r="U122" i="33"/>
  <c r="T122" i="33"/>
  <c r="R122" i="33"/>
  <c r="Q122" i="33"/>
  <c r="O122" i="33"/>
  <c r="N122" i="33"/>
  <c r="L122" i="33"/>
  <c r="K122" i="33"/>
  <c r="AJ121" i="33"/>
  <c r="X121" i="33"/>
  <c r="W121" i="33"/>
  <c r="U121" i="33"/>
  <c r="T121" i="33"/>
  <c r="R121" i="33"/>
  <c r="Q121" i="33"/>
  <c r="O121" i="33"/>
  <c r="N121" i="33"/>
  <c r="L121" i="33"/>
  <c r="K121" i="33"/>
  <c r="AJ120" i="33"/>
  <c r="X120" i="33"/>
  <c r="W120" i="33"/>
  <c r="U120" i="33"/>
  <c r="T120" i="33"/>
  <c r="R120" i="33"/>
  <c r="Q120" i="33"/>
  <c r="O120" i="33"/>
  <c r="N120" i="33"/>
  <c r="L120" i="33"/>
  <c r="K120" i="33"/>
  <c r="AJ119" i="33"/>
  <c r="X119" i="33"/>
  <c r="W119" i="33"/>
  <c r="U119" i="33"/>
  <c r="T119" i="33"/>
  <c r="R119" i="33"/>
  <c r="Q119" i="33"/>
  <c r="L119" i="33"/>
  <c r="K119" i="33"/>
  <c r="AJ118" i="33"/>
  <c r="X118" i="33"/>
  <c r="W118" i="33"/>
  <c r="U118" i="33"/>
  <c r="T118" i="33"/>
  <c r="R118" i="33"/>
  <c r="Q118" i="33"/>
  <c r="O118" i="33"/>
  <c r="N118" i="33"/>
  <c r="L118" i="33"/>
  <c r="K118" i="33"/>
  <c r="AJ117" i="33"/>
  <c r="X117" i="33"/>
  <c r="W117" i="33"/>
  <c r="U117" i="33"/>
  <c r="T117" i="33"/>
  <c r="R117" i="33"/>
  <c r="Q117" i="33"/>
  <c r="O117" i="33"/>
  <c r="N117" i="33"/>
  <c r="L117" i="33"/>
  <c r="K117" i="33"/>
  <c r="AJ116" i="33"/>
  <c r="X116" i="33"/>
  <c r="W116" i="33"/>
  <c r="U116" i="33"/>
  <c r="T116" i="33"/>
  <c r="R116" i="33"/>
  <c r="Q116" i="33"/>
  <c r="O116" i="33"/>
  <c r="N116" i="33"/>
  <c r="L116" i="33"/>
  <c r="K116" i="33"/>
  <c r="AJ115" i="33"/>
  <c r="X115" i="33"/>
  <c r="W115" i="33"/>
  <c r="U115" i="33"/>
  <c r="T115" i="33"/>
  <c r="R115" i="33"/>
  <c r="Q115" i="33"/>
  <c r="O115" i="33"/>
  <c r="N115" i="33"/>
  <c r="L115" i="33"/>
  <c r="K115" i="33"/>
  <c r="AJ114" i="33"/>
  <c r="X114" i="33"/>
  <c r="W114" i="33"/>
  <c r="U114" i="33"/>
  <c r="T114" i="33"/>
  <c r="R114" i="33"/>
  <c r="Q114" i="33"/>
  <c r="O114" i="33"/>
  <c r="N114" i="33"/>
  <c r="L114" i="33"/>
  <c r="K114" i="33"/>
  <c r="AJ113" i="33"/>
  <c r="X113" i="33"/>
  <c r="W113" i="33"/>
  <c r="U113" i="33"/>
  <c r="T113" i="33"/>
  <c r="R113" i="33"/>
  <c r="Q113" i="33"/>
  <c r="O113" i="33"/>
  <c r="N113" i="33"/>
  <c r="L113" i="33"/>
  <c r="K113" i="33"/>
  <c r="AJ112" i="33"/>
  <c r="X112" i="33"/>
  <c r="W112" i="33"/>
  <c r="U112" i="33"/>
  <c r="T112" i="33"/>
  <c r="R112" i="33"/>
  <c r="Q112" i="33"/>
  <c r="L112" i="33"/>
  <c r="K112" i="33"/>
  <c r="AJ111" i="33"/>
  <c r="X111" i="33"/>
  <c r="W111" i="33"/>
  <c r="U111" i="33"/>
  <c r="T111" i="33"/>
  <c r="R111" i="33"/>
  <c r="Q111" i="33"/>
  <c r="O111" i="33"/>
  <c r="N111" i="33"/>
  <c r="L111" i="33"/>
  <c r="K111" i="33"/>
  <c r="AJ110" i="33"/>
  <c r="X110" i="33"/>
  <c r="W110" i="33"/>
  <c r="U110" i="33"/>
  <c r="T110" i="33"/>
  <c r="R110" i="33"/>
  <c r="Q110" i="33"/>
  <c r="O110" i="33"/>
  <c r="N110" i="33"/>
  <c r="L110" i="33"/>
  <c r="K110" i="33"/>
  <c r="AJ109" i="33"/>
  <c r="X109" i="33"/>
  <c r="W109" i="33"/>
  <c r="U109" i="33"/>
  <c r="T109" i="33"/>
  <c r="R109" i="33"/>
  <c r="Q109" i="33"/>
  <c r="O109" i="33"/>
  <c r="N109" i="33"/>
  <c r="L109" i="33"/>
  <c r="K109" i="33"/>
  <c r="AJ108" i="33"/>
  <c r="X108" i="33"/>
  <c r="W108" i="33"/>
  <c r="U108" i="33"/>
  <c r="T108" i="33"/>
  <c r="R108" i="33"/>
  <c r="Q108" i="33"/>
  <c r="O108" i="33"/>
  <c r="N108" i="33"/>
  <c r="L108" i="33"/>
  <c r="K108" i="33"/>
  <c r="AJ107" i="33"/>
  <c r="X107" i="33"/>
  <c r="W107" i="33"/>
  <c r="U107" i="33"/>
  <c r="T107" i="33"/>
  <c r="R107" i="33"/>
  <c r="Q107" i="33"/>
  <c r="O107" i="33"/>
  <c r="N107" i="33"/>
  <c r="L107" i="33"/>
  <c r="K107" i="33"/>
  <c r="AJ106" i="33"/>
  <c r="X106" i="33"/>
  <c r="W106" i="33"/>
  <c r="U106" i="33"/>
  <c r="T106" i="33"/>
  <c r="R106" i="33"/>
  <c r="Q106" i="33"/>
  <c r="O106" i="33"/>
  <c r="N106" i="33"/>
  <c r="L106" i="33"/>
  <c r="K106" i="33"/>
  <c r="AJ105" i="33"/>
  <c r="X105" i="33"/>
  <c r="W105" i="33"/>
  <c r="U105" i="33"/>
  <c r="T105" i="33"/>
  <c r="R105" i="33"/>
  <c r="Q105" i="33"/>
  <c r="O105" i="33"/>
  <c r="N105" i="33"/>
  <c r="L105" i="33"/>
  <c r="K105" i="33"/>
  <c r="AJ104" i="33"/>
  <c r="X104" i="33"/>
  <c r="W104" i="33"/>
  <c r="U104" i="33"/>
  <c r="T104" i="33"/>
  <c r="R104" i="33"/>
  <c r="Q104" i="33"/>
  <c r="L104" i="33"/>
  <c r="K104" i="33"/>
  <c r="AJ103" i="33"/>
  <c r="X103" i="33"/>
  <c r="W103" i="33"/>
  <c r="U103" i="33"/>
  <c r="T103" i="33"/>
  <c r="R103" i="33"/>
  <c r="Q103" i="33"/>
  <c r="O103" i="33"/>
  <c r="N103" i="33"/>
  <c r="L103" i="33"/>
  <c r="K103" i="33"/>
  <c r="AJ102" i="33"/>
  <c r="X102" i="33"/>
  <c r="W102" i="33"/>
  <c r="U102" i="33"/>
  <c r="T102" i="33"/>
  <c r="R102" i="33"/>
  <c r="Q102" i="33"/>
  <c r="O102" i="33"/>
  <c r="N102" i="33"/>
  <c r="L102" i="33"/>
  <c r="K102" i="33"/>
  <c r="AJ101" i="33"/>
  <c r="X101" i="33"/>
  <c r="W101" i="33"/>
  <c r="U101" i="33"/>
  <c r="T101" i="33"/>
  <c r="R101" i="33"/>
  <c r="Q101" i="33"/>
  <c r="O101" i="33"/>
  <c r="N101" i="33"/>
  <c r="L101" i="33"/>
  <c r="K101" i="33"/>
  <c r="AJ100" i="33"/>
  <c r="X100" i="33"/>
  <c r="W100" i="33"/>
  <c r="U100" i="33"/>
  <c r="T100" i="33"/>
  <c r="R100" i="33"/>
  <c r="Q100" i="33"/>
  <c r="O100" i="33"/>
  <c r="N100" i="33"/>
  <c r="L100" i="33"/>
  <c r="K100" i="33"/>
  <c r="AJ99" i="33"/>
  <c r="X99" i="33"/>
  <c r="W99" i="33"/>
  <c r="U99" i="33"/>
  <c r="T99" i="33"/>
  <c r="R99" i="33"/>
  <c r="Q99" i="33"/>
  <c r="O99" i="33"/>
  <c r="N99" i="33"/>
  <c r="L99" i="33"/>
  <c r="K99" i="33"/>
  <c r="AJ98" i="33"/>
  <c r="X98" i="33"/>
  <c r="W98" i="33"/>
  <c r="U98" i="33"/>
  <c r="T98" i="33"/>
  <c r="R98" i="33"/>
  <c r="Q98" i="33"/>
  <c r="L98" i="33"/>
  <c r="K98" i="33"/>
  <c r="AJ97" i="33"/>
  <c r="X97" i="33"/>
  <c r="W97" i="33"/>
  <c r="U97" i="33"/>
  <c r="T97" i="33"/>
  <c r="R97" i="33"/>
  <c r="Q97" i="33"/>
  <c r="O97" i="33"/>
  <c r="N97" i="33"/>
  <c r="L97" i="33"/>
  <c r="K97" i="33"/>
  <c r="AJ96" i="33"/>
  <c r="X96" i="33"/>
  <c r="W96" i="33"/>
  <c r="U96" i="33"/>
  <c r="T96" i="33"/>
  <c r="R96" i="33"/>
  <c r="Q96" i="33"/>
  <c r="O96" i="33"/>
  <c r="N96" i="33"/>
  <c r="L96" i="33"/>
  <c r="K96" i="33"/>
  <c r="AJ95" i="33"/>
  <c r="X95" i="33"/>
  <c r="W95" i="33"/>
  <c r="U95" i="33"/>
  <c r="T95" i="33"/>
  <c r="R95" i="33"/>
  <c r="Q95" i="33"/>
  <c r="O95" i="33"/>
  <c r="N95" i="33"/>
  <c r="L95" i="33"/>
  <c r="K95" i="33"/>
  <c r="AJ94" i="33"/>
  <c r="X94" i="33"/>
  <c r="W94" i="33"/>
  <c r="U94" i="33"/>
  <c r="T94" i="33"/>
  <c r="R94" i="33"/>
  <c r="Q94" i="33"/>
  <c r="O94" i="33"/>
  <c r="N94" i="33"/>
  <c r="L94" i="33"/>
  <c r="K94" i="33"/>
  <c r="AJ93" i="33"/>
  <c r="X93" i="33"/>
  <c r="W93" i="33"/>
  <c r="U93" i="33"/>
  <c r="T93" i="33"/>
  <c r="R93" i="33"/>
  <c r="Q93" i="33"/>
  <c r="O93" i="33"/>
  <c r="N93" i="33"/>
  <c r="L93" i="33"/>
  <c r="K93" i="33"/>
  <c r="AJ92" i="33"/>
  <c r="X92" i="33"/>
  <c r="W92" i="33"/>
  <c r="U92" i="33"/>
  <c r="T92" i="33"/>
  <c r="R92" i="33"/>
  <c r="Q92" i="33"/>
  <c r="L92" i="33"/>
  <c r="K92" i="33"/>
  <c r="AJ91" i="33"/>
  <c r="X91" i="33"/>
  <c r="W91" i="33"/>
  <c r="U91" i="33"/>
  <c r="T91" i="33"/>
  <c r="R91" i="33"/>
  <c r="Q91" i="33"/>
  <c r="O91" i="33"/>
  <c r="N91" i="33"/>
  <c r="L91" i="33"/>
  <c r="K91" i="33"/>
  <c r="AJ90" i="33"/>
  <c r="X90" i="33"/>
  <c r="W90" i="33"/>
  <c r="U90" i="33"/>
  <c r="T90" i="33"/>
  <c r="R90" i="33"/>
  <c r="Q90" i="33"/>
  <c r="O90" i="33"/>
  <c r="N90" i="33"/>
  <c r="L90" i="33"/>
  <c r="K90" i="33"/>
  <c r="AJ89" i="33"/>
  <c r="X89" i="33"/>
  <c r="W89" i="33"/>
  <c r="U89" i="33"/>
  <c r="T89" i="33"/>
  <c r="R89" i="33"/>
  <c r="Q89" i="33"/>
  <c r="O89" i="33"/>
  <c r="N89" i="33"/>
  <c r="L89" i="33"/>
  <c r="K89" i="33"/>
  <c r="AJ88" i="33"/>
  <c r="X88" i="33"/>
  <c r="W88" i="33"/>
  <c r="U88" i="33"/>
  <c r="T88" i="33"/>
  <c r="R88" i="33"/>
  <c r="Q88" i="33"/>
  <c r="O88" i="33"/>
  <c r="N88" i="33"/>
  <c r="L88" i="33"/>
  <c r="K88" i="33"/>
  <c r="AJ87" i="33"/>
  <c r="X87" i="33"/>
  <c r="W87" i="33"/>
  <c r="U87" i="33"/>
  <c r="T87" i="33"/>
  <c r="R87" i="33"/>
  <c r="Q87" i="33"/>
  <c r="O87" i="33"/>
  <c r="N87" i="33"/>
  <c r="L87" i="33"/>
  <c r="K87" i="33"/>
  <c r="AJ86" i="33"/>
  <c r="X86" i="33"/>
  <c r="W86" i="33"/>
  <c r="U86" i="33"/>
  <c r="T86" i="33"/>
  <c r="R86" i="33"/>
  <c r="Q86" i="33"/>
  <c r="O86" i="33"/>
  <c r="N86" i="33"/>
  <c r="L86" i="33"/>
  <c r="K86" i="33"/>
  <c r="AJ85" i="33"/>
  <c r="X85" i="33"/>
  <c r="W85" i="33"/>
  <c r="U85" i="33"/>
  <c r="T85" i="33"/>
  <c r="R85" i="33"/>
  <c r="Q85" i="33"/>
  <c r="L85" i="33"/>
  <c r="K85" i="33"/>
  <c r="AJ84" i="33"/>
  <c r="X84" i="33"/>
  <c r="W84" i="33"/>
  <c r="U84" i="33"/>
  <c r="T84" i="33"/>
  <c r="R84" i="33"/>
  <c r="Q84" i="33"/>
  <c r="O84" i="33"/>
  <c r="N84" i="33"/>
  <c r="L84" i="33"/>
  <c r="K84" i="33"/>
  <c r="AJ83" i="33"/>
  <c r="X83" i="33"/>
  <c r="W83" i="33"/>
  <c r="U83" i="33"/>
  <c r="T83" i="33"/>
  <c r="R83" i="33"/>
  <c r="Q83" i="33"/>
  <c r="O83" i="33"/>
  <c r="N83" i="33"/>
  <c r="L83" i="33"/>
  <c r="K83" i="33"/>
  <c r="AJ82" i="33"/>
  <c r="X82" i="33"/>
  <c r="W82" i="33"/>
  <c r="U82" i="33"/>
  <c r="T82" i="33"/>
  <c r="R82" i="33"/>
  <c r="Q82" i="33"/>
  <c r="O82" i="33"/>
  <c r="N82" i="33"/>
  <c r="L82" i="33"/>
  <c r="K82" i="33"/>
  <c r="AJ81" i="33"/>
  <c r="X81" i="33"/>
  <c r="W81" i="33"/>
  <c r="U81" i="33"/>
  <c r="T81" i="33"/>
  <c r="R81" i="33"/>
  <c r="Q81" i="33"/>
  <c r="O81" i="33"/>
  <c r="N81" i="33"/>
  <c r="L81" i="33"/>
  <c r="K81" i="33"/>
  <c r="AJ80" i="33"/>
  <c r="X80" i="33"/>
  <c r="W80" i="33"/>
  <c r="U80" i="33"/>
  <c r="T80" i="33"/>
  <c r="R80" i="33"/>
  <c r="Q80" i="33"/>
  <c r="O80" i="33"/>
  <c r="N80" i="33"/>
  <c r="L80" i="33"/>
  <c r="K80" i="33"/>
  <c r="AJ79" i="33"/>
  <c r="X79" i="33"/>
  <c r="W79" i="33"/>
  <c r="U79" i="33"/>
  <c r="T79" i="33"/>
  <c r="R79" i="33"/>
  <c r="Q79" i="33"/>
  <c r="O79" i="33"/>
  <c r="N79" i="33"/>
  <c r="L79" i="33"/>
  <c r="K79" i="33"/>
  <c r="AJ78" i="33"/>
  <c r="X78" i="33"/>
  <c r="W78" i="33"/>
  <c r="U78" i="33"/>
  <c r="T78" i="33"/>
  <c r="R78" i="33"/>
  <c r="Q78" i="33"/>
  <c r="O78" i="33"/>
  <c r="N78" i="33"/>
  <c r="L78" i="33"/>
  <c r="K78" i="33"/>
  <c r="AJ77" i="33"/>
  <c r="X77" i="33"/>
  <c r="W77" i="33"/>
  <c r="U77" i="33"/>
  <c r="T77" i="33"/>
  <c r="R77" i="33"/>
  <c r="Q77" i="33"/>
  <c r="O77" i="33"/>
  <c r="L77" i="33"/>
  <c r="K77" i="33"/>
  <c r="AJ76" i="33"/>
  <c r="X76" i="33"/>
  <c r="W76" i="33"/>
  <c r="U76" i="33"/>
  <c r="T76" i="33"/>
  <c r="R76" i="33"/>
  <c r="Q76" i="33"/>
  <c r="O76" i="33"/>
  <c r="N76" i="33"/>
  <c r="L76" i="33"/>
  <c r="K76" i="33"/>
  <c r="AJ75" i="33"/>
  <c r="X75" i="33"/>
  <c r="W75" i="33"/>
  <c r="U75" i="33"/>
  <c r="T75" i="33"/>
  <c r="R75" i="33"/>
  <c r="Q75" i="33"/>
  <c r="O75" i="33"/>
  <c r="N75" i="33"/>
  <c r="L75" i="33"/>
  <c r="K75" i="33"/>
  <c r="AJ74" i="33"/>
  <c r="X74" i="33"/>
  <c r="W74" i="33"/>
  <c r="U74" i="33"/>
  <c r="T74" i="33"/>
  <c r="R74" i="33"/>
  <c r="Q74" i="33"/>
  <c r="O74" i="33"/>
  <c r="N74" i="33"/>
  <c r="L74" i="33"/>
  <c r="K74" i="33"/>
  <c r="AJ73" i="33"/>
  <c r="X73" i="33"/>
  <c r="W73" i="33"/>
  <c r="U73" i="33"/>
  <c r="T73" i="33"/>
  <c r="R73" i="33"/>
  <c r="Q73" i="33"/>
  <c r="O73" i="33"/>
  <c r="N73" i="33"/>
  <c r="L73" i="33"/>
  <c r="K73" i="33"/>
  <c r="AJ72" i="33"/>
  <c r="X72" i="33"/>
  <c r="W72" i="33"/>
  <c r="U72" i="33"/>
  <c r="T72" i="33"/>
  <c r="R72" i="33"/>
  <c r="Q72" i="33"/>
  <c r="O72" i="33"/>
  <c r="N72" i="33"/>
  <c r="L72" i="33"/>
  <c r="K72" i="33"/>
  <c r="AJ71" i="33"/>
  <c r="X71" i="33"/>
  <c r="W71" i="33"/>
  <c r="U71" i="33"/>
  <c r="T71" i="33"/>
  <c r="R71" i="33"/>
  <c r="Q71" i="33"/>
  <c r="O71" i="33"/>
  <c r="N71" i="33"/>
  <c r="L71" i="33"/>
  <c r="K71" i="33"/>
  <c r="AJ70" i="33"/>
  <c r="X70" i="33"/>
  <c r="W70" i="33"/>
  <c r="U70" i="33"/>
  <c r="T70" i="33"/>
  <c r="R70" i="33"/>
  <c r="Q70" i="33"/>
  <c r="O70" i="33"/>
  <c r="N70" i="33"/>
  <c r="L70" i="33"/>
  <c r="K70" i="33"/>
  <c r="AJ69" i="33"/>
  <c r="X69" i="33"/>
  <c r="W69" i="33"/>
  <c r="U69" i="33"/>
  <c r="T69" i="33"/>
  <c r="R69" i="33"/>
  <c r="Q69" i="33"/>
  <c r="L69" i="33"/>
  <c r="K69" i="33"/>
  <c r="AJ68" i="33"/>
  <c r="X68" i="33"/>
  <c r="W68" i="33"/>
  <c r="U68" i="33"/>
  <c r="T68" i="33"/>
  <c r="R68" i="33"/>
  <c r="Q68" i="33"/>
  <c r="O68" i="33"/>
  <c r="N68" i="33"/>
  <c r="L68" i="33"/>
  <c r="K68" i="33"/>
  <c r="AJ67" i="33"/>
  <c r="X67" i="33"/>
  <c r="W67" i="33"/>
  <c r="U67" i="33"/>
  <c r="T67" i="33"/>
  <c r="R67" i="33"/>
  <c r="Q67" i="33"/>
  <c r="O67" i="33"/>
  <c r="N67" i="33"/>
  <c r="L67" i="33"/>
  <c r="K67" i="33"/>
  <c r="AJ66" i="33"/>
  <c r="X66" i="33"/>
  <c r="W66" i="33"/>
  <c r="U66" i="33"/>
  <c r="T66" i="33"/>
  <c r="R66" i="33"/>
  <c r="Q66" i="33"/>
  <c r="O66" i="33"/>
  <c r="N66" i="33"/>
  <c r="L66" i="33"/>
  <c r="K66" i="33"/>
  <c r="AJ65" i="33"/>
  <c r="X65" i="33"/>
  <c r="W65" i="33"/>
  <c r="U65" i="33"/>
  <c r="T65" i="33"/>
  <c r="R65" i="33"/>
  <c r="Q65" i="33"/>
  <c r="O65" i="33"/>
  <c r="N65" i="33"/>
  <c r="L65" i="33"/>
  <c r="K65" i="33"/>
  <c r="AJ64" i="33"/>
  <c r="X64" i="33"/>
  <c r="W64" i="33"/>
  <c r="U64" i="33"/>
  <c r="T64" i="33"/>
  <c r="R64" i="33"/>
  <c r="Q64" i="33"/>
  <c r="O64" i="33"/>
  <c r="N64" i="33"/>
  <c r="L64" i="33"/>
  <c r="K64" i="33"/>
  <c r="AJ63" i="33"/>
  <c r="X63" i="33"/>
  <c r="W63" i="33"/>
  <c r="U63" i="33"/>
  <c r="T63" i="33"/>
  <c r="R63" i="33"/>
  <c r="Q63" i="33"/>
  <c r="O63" i="33"/>
  <c r="N63" i="33"/>
  <c r="L63" i="33"/>
  <c r="K63" i="33"/>
  <c r="AJ62" i="33"/>
  <c r="X62" i="33"/>
  <c r="W62" i="33"/>
  <c r="U62" i="33"/>
  <c r="T62" i="33"/>
  <c r="R62" i="33"/>
  <c r="Q62" i="33"/>
  <c r="O62" i="33"/>
  <c r="N62" i="33"/>
  <c r="L62" i="33"/>
  <c r="K62" i="33"/>
  <c r="AJ61" i="33"/>
  <c r="X61" i="33"/>
  <c r="W61" i="33"/>
  <c r="U61" i="33"/>
  <c r="T61" i="33"/>
  <c r="R61" i="33"/>
  <c r="Q61" i="33"/>
  <c r="N61" i="33"/>
  <c r="L61" i="33"/>
  <c r="K61" i="33"/>
  <c r="AJ60" i="33"/>
  <c r="X60" i="33"/>
  <c r="W60" i="33"/>
  <c r="U60" i="33"/>
  <c r="T60" i="33"/>
  <c r="R60" i="33"/>
  <c r="Q60" i="33"/>
  <c r="O60" i="33"/>
  <c r="N60" i="33"/>
  <c r="L60" i="33"/>
  <c r="K60" i="33"/>
  <c r="AJ59" i="33"/>
  <c r="X59" i="33"/>
  <c r="W59" i="33"/>
  <c r="U59" i="33"/>
  <c r="T59" i="33"/>
  <c r="R59" i="33"/>
  <c r="Q59" i="33"/>
  <c r="O59" i="33"/>
  <c r="N59" i="33"/>
  <c r="L59" i="33"/>
  <c r="K59" i="33"/>
  <c r="AJ58" i="33"/>
  <c r="X58" i="33"/>
  <c r="W58" i="33"/>
  <c r="U58" i="33"/>
  <c r="T58" i="33"/>
  <c r="R58" i="33"/>
  <c r="Q58" i="33"/>
  <c r="O58" i="33"/>
  <c r="N58" i="33"/>
  <c r="L58" i="33"/>
  <c r="K58" i="33"/>
  <c r="AJ57" i="33"/>
  <c r="X57" i="33"/>
  <c r="W57" i="33"/>
  <c r="U57" i="33"/>
  <c r="T57" i="33"/>
  <c r="R57" i="33"/>
  <c r="Q57" i="33"/>
  <c r="O57" i="33"/>
  <c r="N57" i="33"/>
  <c r="L57" i="33"/>
  <c r="K57" i="33"/>
  <c r="AJ56" i="33"/>
  <c r="X56" i="33"/>
  <c r="W56" i="33"/>
  <c r="U56" i="33"/>
  <c r="T56" i="33"/>
  <c r="R56" i="33"/>
  <c r="Q56" i="33"/>
  <c r="O56" i="33"/>
  <c r="N56" i="33"/>
  <c r="L56" i="33"/>
  <c r="K56" i="33"/>
  <c r="AJ55" i="33"/>
  <c r="X55" i="33"/>
  <c r="W55" i="33"/>
  <c r="U55" i="33"/>
  <c r="T55" i="33"/>
  <c r="R55" i="33"/>
  <c r="Q55" i="33"/>
  <c r="O55" i="33"/>
  <c r="N55" i="33"/>
  <c r="L55" i="33"/>
  <c r="K55" i="33"/>
  <c r="AJ54" i="33"/>
  <c r="X54" i="33"/>
  <c r="W54" i="33"/>
  <c r="U54" i="33"/>
  <c r="T54" i="33"/>
  <c r="R54" i="33"/>
  <c r="Q54" i="33"/>
  <c r="O54" i="33"/>
  <c r="L54" i="33"/>
  <c r="K54" i="33"/>
  <c r="AJ53" i="33"/>
  <c r="X53" i="33"/>
  <c r="W53" i="33"/>
  <c r="U53" i="33"/>
  <c r="T53" i="33"/>
  <c r="R53" i="33"/>
  <c r="Q53" i="33"/>
  <c r="O53" i="33"/>
  <c r="N53" i="33"/>
  <c r="L53" i="33"/>
  <c r="K53" i="33"/>
  <c r="AJ52" i="33"/>
  <c r="X52" i="33"/>
  <c r="W52" i="33"/>
  <c r="U52" i="33"/>
  <c r="T52" i="33"/>
  <c r="R52" i="33"/>
  <c r="Q52" i="33"/>
  <c r="O52" i="33"/>
  <c r="N52" i="33"/>
  <c r="L52" i="33"/>
  <c r="K52" i="33"/>
  <c r="AJ51" i="33"/>
  <c r="X51" i="33"/>
  <c r="W51" i="33"/>
  <c r="U51" i="33"/>
  <c r="T51" i="33"/>
  <c r="R51" i="33"/>
  <c r="Q51" i="33"/>
  <c r="O51" i="33"/>
  <c r="N51" i="33"/>
  <c r="L51" i="33"/>
  <c r="K51" i="33"/>
  <c r="AJ50" i="33"/>
  <c r="X50" i="33"/>
  <c r="W50" i="33"/>
  <c r="U50" i="33"/>
  <c r="T50" i="33"/>
  <c r="R50" i="33"/>
  <c r="Q50" i="33"/>
  <c r="O50" i="33"/>
  <c r="N50" i="33"/>
  <c r="L50" i="33"/>
  <c r="K50" i="33"/>
  <c r="AJ49" i="33"/>
  <c r="X49" i="33"/>
  <c r="W49" i="33"/>
  <c r="U49" i="33"/>
  <c r="T49" i="33"/>
  <c r="R49" i="33"/>
  <c r="Q49" i="33"/>
  <c r="O49" i="33"/>
  <c r="N49" i="33"/>
  <c r="L49" i="33"/>
  <c r="K49" i="33"/>
  <c r="AJ48" i="33"/>
  <c r="X48" i="33"/>
  <c r="W48" i="33"/>
  <c r="U48" i="33"/>
  <c r="T48" i="33"/>
  <c r="R48" i="33"/>
  <c r="Q48" i="33"/>
  <c r="O48" i="33"/>
  <c r="N48" i="33"/>
  <c r="L48" i="33"/>
  <c r="K48" i="33"/>
  <c r="AJ47" i="33"/>
  <c r="X47" i="33"/>
  <c r="W47" i="33"/>
  <c r="U47" i="33"/>
  <c r="T47" i="33"/>
  <c r="R47" i="33"/>
  <c r="Q47" i="33"/>
  <c r="O47" i="33"/>
  <c r="N47" i="33"/>
  <c r="L47" i="33"/>
  <c r="K47" i="33"/>
  <c r="AJ46" i="33"/>
  <c r="X46" i="33"/>
  <c r="W46" i="33"/>
  <c r="U46" i="33"/>
  <c r="T46" i="33"/>
  <c r="R46" i="33"/>
  <c r="Q46" i="33"/>
  <c r="L46" i="33"/>
  <c r="K46" i="33"/>
  <c r="AJ45" i="33"/>
  <c r="X45" i="33"/>
  <c r="W45" i="33"/>
  <c r="U45" i="33"/>
  <c r="T45" i="33"/>
  <c r="R45" i="33"/>
  <c r="Q45" i="33"/>
  <c r="O45" i="33"/>
  <c r="N45" i="33"/>
  <c r="L45" i="33"/>
  <c r="K45" i="33"/>
  <c r="AJ44" i="33"/>
  <c r="X44" i="33"/>
  <c r="W44" i="33"/>
  <c r="U44" i="33"/>
  <c r="T44" i="33"/>
  <c r="R44" i="33"/>
  <c r="Q44" i="33"/>
  <c r="O44" i="33"/>
  <c r="N44" i="33"/>
  <c r="L44" i="33"/>
  <c r="K44" i="33"/>
  <c r="AJ43" i="33"/>
  <c r="X43" i="33"/>
  <c r="W43" i="33"/>
  <c r="U43" i="33"/>
  <c r="T43" i="33"/>
  <c r="R43" i="33"/>
  <c r="Q43" i="33"/>
  <c r="O43" i="33"/>
  <c r="N43" i="33"/>
  <c r="L43" i="33"/>
  <c r="K43" i="33"/>
  <c r="AJ42" i="33"/>
  <c r="X42" i="33"/>
  <c r="W42" i="33"/>
  <c r="U42" i="33"/>
  <c r="T42" i="33"/>
  <c r="R42" i="33"/>
  <c r="Q42" i="33"/>
  <c r="O42" i="33"/>
  <c r="N42" i="33"/>
  <c r="L42" i="33"/>
  <c r="K42" i="33"/>
  <c r="AJ41" i="33"/>
  <c r="X41" i="33"/>
  <c r="W41" i="33"/>
  <c r="U41" i="33"/>
  <c r="T41" i="33"/>
  <c r="R41" i="33"/>
  <c r="Q41" i="33"/>
  <c r="O41" i="33"/>
  <c r="N41" i="33"/>
  <c r="L41" i="33"/>
  <c r="K41" i="33"/>
  <c r="AJ40" i="33"/>
  <c r="X40" i="33"/>
  <c r="W40" i="33"/>
  <c r="U40" i="33"/>
  <c r="T40" i="33"/>
  <c r="R40" i="33"/>
  <c r="Q40" i="33"/>
  <c r="O40" i="33"/>
  <c r="N40" i="33"/>
  <c r="L40" i="33"/>
  <c r="K40" i="33"/>
  <c r="AJ39" i="33"/>
  <c r="X39" i="33"/>
  <c r="W39" i="33"/>
  <c r="U39" i="33"/>
  <c r="T39" i="33"/>
  <c r="R39" i="33"/>
  <c r="Q39" i="33"/>
  <c r="O39" i="33"/>
  <c r="N39" i="33"/>
  <c r="L39" i="33"/>
  <c r="K39" i="33"/>
  <c r="AJ38" i="33"/>
  <c r="X38" i="33"/>
  <c r="W38" i="33"/>
  <c r="U38" i="33"/>
  <c r="T38" i="33"/>
  <c r="R38" i="33"/>
  <c r="Q38" i="33"/>
  <c r="O38" i="33"/>
  <c r="N38" i="33"/>
  <c r="L38" i="33"/>
  <c r="K38" i="33"/>
  <c r="AJ37" i="33"/>
  <c r="X37" i="33"/>
  <c r="W37" i="33"/>
  <c r="U37" i="33"/>
  <c r="T37" i="33"/>
  <c r="R37" i="33"/>
  <c r="Q37" i="33"/>
  <c r="O37" i="33"/>
  <c r="N37" i="33"/>
  <c r="L37" i="33"/>
  <c r="K37" i="33"/>
  <c r="AJ36" i="33"/>
  <c r="X36" i="33"/>
  <c r="W36" i="33"/>
  <c r="U36" i="33"/>
  <c r="T36" i="33"/>
  <c r="R36" i="33"/>
  <c r="Q36" i="33"/>
  <c r="O36" i="33"/>
  <c r="N36" i="33"/>
  <c r="L36" i="33"/>
  <c r="K36" i="33"/>
  <c r="AJ35" i="33"/>
  <c r="X35" i="33"/>
  <c r="W35" i="33"/>
  <c r="U35" i="33"/>
  <c r="T35" i="33"/>
  <c r="R35" i="33"/>
  <c r="Q35" i="33"/>
  <c r="O35" i="33"/>
  <c r="N35" i="33"/>
  <c r="L35" i="33"/>
  <c r="K35" i="33"/>
  <c r="AJ34" i="33"/>
  <c r="X34" i="33"/>
  <c r="W34" i="33"/>
  <c r="U34" i="33"/>
  <c r="T34" i="33"/>
  <c r="R34" i="33"/>
  <c r="Q34" i="33"/>
  <c r="O34" i="33"/>
  <c r="N34" i="33"/>
  <c r="L34" i="33"/>
  <c r="K34" i="33"/>
  <c r="AJ33" i="33"/>
  <c r="X33" i="33"/>
  <c r="W33" i="33"/>
  <c r="U33" i="33"/>
  <c r="T33" i="33"/>
  <c r="R33" i="33"/>
  <c r="Q33" i="33"/>
  <c r="O33" i="33"/>
  <c r="N33" i="33"/>
  <c r="L33" i="33"/>
  <c r="K33" i="33"/>
  <c r="AJ32" i="33"/>
  <c r="X32" i="33"/>
  <c r="W32" i="33"/>
  <c r="U32" i="33"/>
  <c r="T32" i="33"/>
  <c r="R32" i="33"/>
  <c r="Q32" i="33"/>
  <c r="O32" i="33"/>
  <c r="N32" i="33"/>
  <c r="L32" i="33"/>
  <c r="K32" i="33"/>
  <c r="AJ31" i="33"/>
  <c r="X31" i="33"/>
  <c r="W31" i="33"/>
  <c r="U31" i="33"/>
  <c r="T31" i="33"/>
  <c r="R31" i="33"/>
  <c r="Q31" i="33"/>
  <c r="O31" i="33"/>
  <c r="L31" i="33"/>
  <c r="K31" i="33"/>
  <c r="AJ30" i="33"/>
  <c r="X30" i="33"/>
  <c r="W30" i="33"/>
  <c r="U30" i="33"/>
  <c r="T30" i="33"/>
  <c r="R30" i="33"/>
  <c r="Q30" i="33"/>
  <c r="O30" i="33"/>
  <c r="N30" i="33"/>
  <c r="L30" i="33"/>
  <c r="K30" i="33"/>
  <c r="AJ29" i="33"/>
  <c r="X29" i="33"/>
  <c r="W29" i="33"/>
  <c r="U29" i="33"/>
  <c r="T29" i="33"/>
  <c r="R29" i="33"/>
  <c r="Q29" i="33"/>
  <c r="O29" i="33"/>
  <c r="N29" i="33"/>
  <c r="L29" i="33"/>
  <c r="K29" i="33"/>
  <c r="AJ28" i="33"/>
  <c r="X28" i="33"/>
  <c r="W28" i="33"/>
  <c r="U28" i="33"/>
  <c r="T28" i="33"/>
  <c r="R28" i="33"/>
  <c r="Q28" i="33"/>
  <c r="O28" i="33"/>
  <c r="N28" i="33"/>
  <c r="L28" i="33"/>
  <c r="K28" i="33"/>
  <c r="AJ27" i="33"/>
  <c r="X27" i="33"/>
  <c r="W27" i="33"/>
  <c r="U27" i="33"/>
  <c r="T27" i="33"/>
  <c r="R27" i="33"/>
  <c r="Q27" i="33"/>
  <c r="O27" i="33"/>
  <c r="N27" i="33"/>
  <c r="L27" i="33"/>
  <c r="K27" i="33"/>
  <c r="AJ26" i="33"/>
  <c r="X26" i="33"/>
  <c r="W26" i="33"/>
  <c r="U26" i="33"/>
  <c r="T26" i="33"/>
  <c r="R26" i="33"/>
  <c r="Q26" i="33"/>
  <c r="O26" i="33"/>
  <c r="N26" i="33"/>
  <c r="L26" i="33"/>
  <c r="K26" i="33"/>
  <c r="AJ25" i="33"/>
  <c r="X25" i="33"/>
  <c r="W25" i="33"/>
  <c r="U25" i="33"/>
  <c r="T25" i="33"/>
  <c r="R25" i="33"/>
  <c r="Q25" i="33"/>
  <c r="O25" i="33"/>
  <c r="N25" i="33"/>
  <c r="L25" i="33"/>
  <c r="K25" i="33"/>
  <c r="AJ24" i="33"/>
  <c r="X24" i="33"/>
  <c r="W24" i="33"/>
  <c r="U24" i="33"/>
  <c r="T24" i="33"/>
  <c r="R24" i="33"/>
  <c r="Q24" i="33"/>
  <c r="O24" i="33"/>
  <c r="N24" i="33"/>
  <c r="L24" i="33"/>
  <c r="K24" i="33"/>
  <c r="AJ23" i="33"/>
  <c r="X23" i="33"/>
  <c r="W23" i="33"/>
  <c r="U23" i="33"/>
  <c r="T23" i="33"/>
  <c r="R23" i="33"/>
  <c r="Q23" i="33"/>
  <c r="L23" i="33"/>
  <c r="K23" i="33"/>
  <c r="AJ22" i="33"/>
  <c r="X22" i="33"/>
  <c r="W22" i="33"/>
  <c r="U22" i="33"/>
  <c r="T22" i="33"/>
  <c r="R22" i="33"/>
  <c r="Q22" i="33"/>
  <c r="O22" i="33"/>
  <c r="N22" i="33"/>
  <c r="L22" i="33"/>
  <c r="K22" i="33"/>
  <c r="AJ21" i="33"/>
  <c r="X21" i="33"/>
  <c r="W21" i="33"/>
  <c r="U21" i="33"/>
  <c r="T21" i="33"/>
  <c r="R21" i="33"/>
  <c r="Q21" i="33"/>
  <c r="O21" i="33"/>
  <c r="N21" i="33"/>
  <c r="L21" i="33"/>
  <c r="K21" i="33"/>
  <c r="AJ20" i="33"/>
  <c r="X20" i="33"/>
  <c r="W20" i="33"/>
  <c r="U20" i="33"/>
  <c r="T20" i="33"/>
  <c r="R20" i="33"/>
  <c r="Q20" i="33"/>
  <c r="O20" i="33"/>
  <c r="N20" i="33"/>
  <c r="L20" i="33"/>
  <c r="K20" i="33"/>
  <c r="AJ19" i="33"/>
  <c r="X19" i="33"/>
  <c r="W19" i="33"/>
  <c r="U19" i="33"/>
  <c r="T19" i="33"/>
  <c r="R19" i="33"/>
  <c r="Q19" i="33"/>
  <c r="O19" i="33"/>
  <c r="N19" i="33"/>
  <c r="L19" i="33"/>
  <c r="K19" i="33"/>
  <c r="AJ18" i="33"/>
  <c r="X18" i="33"/>
  <c r="W18" i="33"/>
  <c r="U18" i="33"/>
  <c r="T18" i="33"/>
  <c r="R18" i="33"/>
  <c r="Q18" i="33"/>
  <c r="O18" i="33"/>
  <c r="N18" i="33"/>
  <c r="L18" i="33"/>
  <c r="K18" i="33"/>
  <c r="AJ17" i="33"/>
  <c r="X17" i="33"/>
  <c r="W17" i="33"/>
  <c r="U17" i="33"/>
  <c r="T17" i="33"/>
  <c r="R17" i="33"/>
  <c r="Q17" i="33"/>
  <c r="O17" i="33"/>
  <c r="N17" i="33"/>
  <c r="L17" i="33"/>
  <c r="K17" i="33"/>
  <c r="AJ16" i="33"/>
  <c r="X16" i="33"/>
  <c r="W16" i="33"/>
  <c r="U16" i="33"/>
  <c r="T16" i="33"/>
  <c r="R16" i="33"/>
  <c r="Q16" i="33"/>
  <c r="N16" i="33"/>
  <c r="L16" i="33"/>
  <c r="K16" i="33"/>
  <c r="AJ15" i="33"/>
  <c r="X15" i="33"/>
  <c r="W15" i="33"/>
  <c r="U15" i="33"/>
  <c r="T15" i="33"/>
  <c r="R15" i="33"/>
  <c r="Q15" i="33"/>
  <c r="O15" i="33"/>
  <c r="N15" i="33"/>
  <c r="L15" i="33"/>
  <c r="K15" i="33"/>
  <c r="AJ14" i="33"/>
  <c r="X14" i="33"/>
  <c r="W14" i="33"/>
  <c r="R14" i="33"/>
  <c r="Q14" i="33"/>
  <c r="O14" i="33"/>
  <c r="N14" i="33"/>
  <c r="L14" i="33"/>
  <c r="K14" i="33"/>
  <c r="AT10" i="33"/>
  <c r="AQ10" i="33"/>
  <c r="AF85" i="33" s="1"/>
  <c r="AJ205" i="32"/>
  <c r="X205" i="32"/>
  <c r="W205" i="32"/>
  <c r="U205" i="32"/>
  <c r="T205" i="32"/>
  <c r="R205" i="32"/>
  <c r="Q205" i="32"/>
  <c r="O205" i="32"/>
  <c r="N205" i="32"/>
  <c r="L205" i="32"/>
  <c r="K205" i="32"/>
  <c r="AJ204" i="32"/>
  <c r="X204" i="32"/>
  <c r="W204" i="32"/>
  <c r="U204" i="32"/>
  <c r="T204" i="32"/>
  <c r="R204" i="32"/>
  <c r="Q204" i="32"/>
  <c r="O204" i="32"/>
  <c r="N204" i="32"/>
  <c r="L204" i="32"/>
  <c r="K204" i="32"/>
  <c r="AJ203" i="32"/>
  <c r="X203" i="32"/>
  <c r="W203" i="32"/>
  <c r="U203" i="32"/>
  <c r="T203" i="32"/>
  <c r="R203" i="32"/>
  <c r="Q203" i="32"/>
  <c r="O203" i="32"/>
  <c r="N203" i="32"/>
  <c r="L203" i="32"/>
  <c r="K203" i="32"/>
  <c r="AJ202" i="32"/>
  <c r="X202" i="32"/>
  <c r="W202" i="32"/>
  <c r="U202" i="32"/>
  <c r="T202" i="32"/>
  <c r="R202" i="32"/>
  <c r="Q202" i="32"/>
  <c r="L202" i="32"/>
  <c r="K202" i="32"/>
  <c r="AJ201" i="32"/>
  <c r="X201" i="32"/>
  <c r="W201" i="32"/>
  <c r="U201" i="32"/>
  <c r="T201" i="32"/>
  <c r="R201" i="32"/>
  <c r="Q201" i="32"/>
  <c r="O201" i="32"/>
  <c r="N201" i="32"/>
  <c r="L201" i="32"/>
  <c r="K201" i="32"/>
  <c r="AJ200" i="32"/>
  <c r="X200" i="32"/>
  <c r="W200" i="32"/>
  <c r="U200" i="32"/>
  <c r="T200" i="32"/>
  <c r="R200" i="32"/>
  <c r="Q200" i="32"/>
  <c r="O200" i="32"/>
  <c r="N200" i="32"/>
  <c r="L200" i="32"/>
  <c r="K200" i="32"/>
  <c r="AJ199" i="32"/>
  <c r="X199" i="32"/>
  <c r="W199" i="32"/>
  <c r="U199" i="32"/>
  <c r="T199" i="32"/>
  <c r="R199" i="32"/>
  <c r="Q199" i="32"/>
  <c r="O199" i="32"/>
  <c r="N199" i="32"/>
  <c r="L199" i="32"/>
  <c r="K199" i="32"/>
  <c r="AJ198" i="32"/>
  <c r="X198" i="32"/>
  <c r="W198" i="32"/>
  <c r="U198" i="32"/>
  <c r="T198" i="32"/>
  <c r="R198" i="32"/>
  <c r="Q198" i="32"/>
  <c r="O198" i="32"/>
  <c r="N198" i="32"/>
  <c r="L198" i="32"/>
  <c r="K198" i="32"/>
  <c r="AJ197" i="32"/>
  <c r="X197" i="32"/>
  <c r="W197" i="32"/>
  <c r="U197" i="32"/>
  <c r="T197" i="32"/>
  <c r="R197" i="32"/>
  <c r="Q197" i="32"/>
  <c r="O197" i="32"/>
  <c r="N197" i="32"/>
  <c r="L197" i="32"/>
  <c r="K197" i="32"/>
  <c r="AJ196" i="32"/>
  <c r="X196" i="32"/>
  <c r="W196" i="32"/>
  <c r="U196" i="32"/>
  <c r="T196" i="32"/>
  <c r="R196" i="32"/>
  <c r="Q196" i="32"/>
  <c r="O196" i="32"/>
  <c r="N196" i="32"/>
  <c r="L196" i="32"/>
  <c r="K196" i="32"/>
  <c r="AJ195" i="32"/>
  <c r="X195" i="32"/>
  <c r="W195" i="32"/>
  <c r="U195" i="32"/>
  <c r="T195" i="32"/>
  <c r="R195" i="32"/>
  <c r="Q195" i="32"/>
  <c r="L195" i="32"/>
  <c r="K195" i="32"/>
  <c r="AJ194" i="32"/>
  <c r="X194" i="32"/>
  <c r="W194" i="32"/>
  <c r="U194" i="32"/>
  <c r="T194" i="32"/>
  <c r="R194" i="32"/>
  <c r="Q194" i="32"/>
  <c r="O194" i="32"/>
  <c r="N194" i="32"/>
  <c r="L194" i="32"/>
  <c r="K194" i="32"/>
  <c r="AJ193" i="32"/>
  <c r="X193" i="32"/>
  <c r="W193" i="32"/>
  <c r="U193" i="32"/>
  <c r="T193" i="32"/>
  <c r="R193" i="32"/>
  <c r="Q193" i="32"/>
  <c r="O193" i="32"/>
  <c r="N193" i="32"/>
  <c r="L193" i="32"/>
  <c r="K193" i="32"/>
  <c r="AJ192" i="32"/>
  <c r="X192" i="32"/>
  <c r="W192" i="32"/>
  <c r="U192" i="32"/>
  <c r="T192" i="32"/>
  <c r="R192" i="32"/>
  <c r="Q192" i="32"/>
  <c r="O192" i="32"/>
  <c r="N192" i="32"/>
  <c r="L192" i="32"/>
  <c r="K192" i="32"/>
  <c r="AJ191" i="32"/>
  <c r="X191" i="32"/>
  <c r="W191" i="32"/>
  <c r="U191" i="32"/>
  <c r="T191" i="32"/>
  <c r="R191" i="32"/>
  <c r="Q191" i="32"/>
  <c r="O191" i="32"/>
  <c r="N191" i="32"/>
  <c r="L191" i="32"/>
  <c r="K191" i="32"/>
  <c r="AJ190" i="32"/>
  <c r="X190" i="32"/>
  <c r="W190" i="32"/>
  <c r="U190" i="32"/>
  <c r="T190" i="32"/>
  <c r="R190" i="32"/>
  <c r="Q190" i="32"/>
  <c r="O190" i="32"/>
  <c r="N190" i="32"/>
  <c r="L190" i="32"/>
  <c r="K190" i="32"/>
  <c r="AJ189" i="32"/>
  <c r="X189" i="32"/>
  <c r="W189" i="32"/>
  <c r="U189" i="32"/>
  <c r="T189" i="32"/>
  <c r="R189" i="32"/>
  <c r="Q189" i="32"/>
  <c r="O189" i="32"/>
  <c r="N189" i="32"/>
  <c r="L189" i="32"/>
  <c r="K189" i="32"/>
  <c r="AJ188" i="32"/>
  <c r="X188" i="32"/>
  <c r="W188" i="32"/>
  <c r="U188" i="32"/>
  <c r="T188" i="32"/>
  <c r="R188" i="32"/>
  <c r="Q188" i="32"/>
  <c r="O188" i="32"/>
  <c r="N188" i="32"/>
  <c r="L188" i="32"/>
  <c r="K188" i="32"/>
  <c r="AJ187" i="32"/>
  <c r="X187" i="32"/>
  <c r="W187" i="32"/>
  <c r="U187" i="32"/>
  <c r="T187" i="32"/>
  <c r="R187" i="32"/>
  <c r="Q187" i="32"/>
  <c r="L187" i="32"/>
  <c r="K187" i="32"/>
  <c r="AJ186" i="32"/>
  <c r="X186" i="32"/>
  <c r="W186" i="32"/>
  <c r="U186" i="32"/>
  <c r="T186" i="32"/>
  <c r="R186" i="32"/>
  <c r="Q186" i="32"/>
  <c r="O186" i="32"/>
  <c r="N186" i="32"/>
  <c r="L186" i="32"/>
  <c r="K186" i="32"/>
  <c r="AJ185" i="32"/>
  <c r="X185" i="32"/>
  <c r="W185" i="32"/>
  <c r="U185" i="32"/>
  <c r="T185" i="32"/>
  <c r="R185" i="32"/>
  <c r="Q185" i="32"/>
  <c r="O185" i="32"/>
  <c r="N185" i="32"/>
  <c r="L185" i="32"/>
  <c r="K185" i="32"/>
  <c r="AJ184" i="32"/>
  <c r="X184" i="32"/>
  <c r="W184" i="32"/>
  <c r="U184" i="32"/>
  <c r="T184" i="32"/>
  <c r="R184" i="32"/>
  <c r="Q184" i="32"/>
  <c r="O184" i="32"/>
  <c r="N184" i="32"/>
  <c r="L184" i="32"/>
  <c r="K184" i="32"/>
  <c r="AJ183" i="32"/>
  <c r="X183" i="32"/>
  <c r="W183" i="32"/>
  <c r="U183" i="32"/>
  <c r="T183" i="32"/>
  <c r="R183" i="32"/>
  <c r="Q183" i="32"/>
  <c r="O183" i="32"/>
  <c r="N183" i="32"/>
  <c r="L183" i="32"/>
  <c r="K183" i="32"/>
  <c r="AJ182" i="32"/>
  <c r="X182" i="32"/>
  <c r="W182" i="32"/>
  <c r="U182" i="32"/>
  <c r="T182" i="32"/>
  <c r="R182" i="32"/>
  <c r="Q182" i="32"/>
  <c r="O182" i="32"/>
  <c r="N182" i="32"/>
  <c r="L182" i="32"/>
  <c r="K182" i="32"/>
  <c r="AJ181" i="32"/>
  <c r="X181" i="32"/>
  <c r="W181" i="32"/>
  <c r="U181" i="32"/>
  <c r="T181" i="32"/>
  <c r="R181" i="32"/>
  <c r="Q181" i="32"/>
  <c r="O181" i="32"/>
  <c r="N181" i="32"/>
  <c r="L181" i="32"/>
  <c r="K181" i="32"/>
  <c r="AJ180" i="32"/>
  <c r="X180" i="32"/>
  <c r="W180" i="32"/>
  <c r="U180" i="32"/>
  <c r="T180" i="32"/>
  <c r="R180" i="32"/>
  <c r="Q180" i="32"/>
  <c r="L180" i="32"/>
  <c r="K180" i="32"/>
  <c r="AJ179" i="32"/>
  <c r="X179" i="32"/>
  <c r="W179" i="32"/>
  <c r="U179" i="32"/>
  <c r="T179" i="32"/>
  <c r="R179" i="32"/>
  <c r="Q179" i="32"/>
  <c r="O179" i="32"/>
  <c r="N179" i="32"/>
  <c r="L179" i="32"/>
  <c r="K179" i="32"/>
  <c r="AJ178" i="32"/>
  <c r="X178" i="32"/>
  <c r="W178" i="32"/>
  <c r="U178" i="32"/>
  <c r="T178" i="32"/>
  <c r="R178" i="32"/>
  <c r="Q178" i="32"/>
  <c r="O178" i="32"/>
  <c r="N178" i="32"/>
  <c r="L178" i="32"/>
  <c r="K178" i="32"/>
  <c r="AJ177" i="32"/>
  <c r="X177" i="32"/>
  <c r="W177" i="32"/>
  <c r="U177" i="32"/>
  <c r="T177" i="32"/>
  <c r="R177" i="32"/>
  <c r="Q177" i="32"/>
  <c r="O177" i="32"/>
  <c r="N177" i="32"/>
  <c r="L177" i="32"/>
  <c r="K177" i="32"/>
  <c r="AJ176" i="32"/>
  <c r="X176" i="32"/>
  <c r="W176" i="32"/>
  <c r="U176" i="32"/>
  <c r="T176" i="32"/>
  <c r="R176" i="32"/>
  <c r="Q176" i="32"/>
  <c r="O176" i="32"/>
  <c r="N176" i="32"/>
  <c r="L176" i="32"/>
  <c r="K176" i="32"/>
  <c r="AJ175" i="32"/>
  <c r="X175" i="32"/>
  <c r="W175" i="32"/>
  <c r="U175" i="32"/>
  <c r="T175" i="32"/>
  <c r="R175" i="32"/>
  <c r="Q175" i="32"/>
  <c r="O175" i="32"/>
  <c r="N175" i="32"/>
  <c r="L175" i="32"/>
  <c r="K175" i="32"/>
  <c r="AJ174" i="32"/>
  <c r="X174" i="32"/>
  <c r="W174" i="32"/>
  <c r="U174" i="32"/>
  <c r="T174" i="32"/>
  <c r="R174" i="32"/>
  <c r="Q174" i="32"/>
  <c r="O174" i="32"/>
  <c r="N174" i="32"/>
  <c r="L174" i="32"/>
  <c r="K174" i="32"/>
  <c r="AJ173" i="32"/>
  <c r="X173" i="32"/>
  <c r="W173" i="32"/>
  <c r="U173" i="32"/>
  <c r="T173" i="32"/>
  <c r="R173" i="32"/>
  <c r="Q173" i="32"/>
  <c r="N173" i="32"/>
  <c r="L173" i="32"/>
  <c r="K173" i="32"/>
  <c r="AJ172" i="32"/>
  <c r="X172" i="32"/>
  <c r="W172" i="32"/>
  <c r="U172" i="32"/>
  <c r="T172" i="32"/>
  <c r="R172" i="32"/>
  <c r="Q172" i="32"/>
  <c r="O172" i="32"/>
  <c r="N172" i="32"/>
  <c r="L172" i="32"/>
  <c r="K172" i="32"/>
  <c r="AJ171" i="32"/>
  <c r="X171" i="32"/>
  <c r="W171" i="32"/>
  <c r="U171" i="32"/>
  <c r="T171" i="32"/>
  <c r="R171" i="32"/>
  <c r="Q171" i="32"/>
  <c r="O171" i="32"/>
  <c r="N171" i="32"/>
  <c r="L171" i="32"/>
  <c r="K171" i="32"/>
  <c r="AJ170" i="32"/>
  <c r="X170" i="32"/>
  <c r="W170" i="32"/>
  <c r="U170" i="32"/>
  <c r="T170" i="32"/>
  <c r="R170" i="32"/>
  <c r="Q170" i="32"/>
  <c r="O170" i="32"/>
  <c r="N170" i="32"/>
  <c r="L170" i="32"/>
  <c r="K170" i="32"/>
  <c r="AJ169" i="32"/>
  <c r="X169" i="32"/>
  <c r="W169" i="32"/>
  <c r="U169" i="32"/>
  <c r="T169" i="32"/>
  <c r="R169" i="32"/>
  <c r="Q169" i="32"/>
  <c r="O169" i="32"/>
  <c r="N169" i="32"/>
  <c r="L169" i="32"/>
  <c r="K169" i="32"/>
  <c r="AJ168" i="32"/>
  <c r="X168" i="32"/>
  <c r="W168" i="32"/>
  <c r="U168" i="32"/>
  <c r="T168" i="32"/>
  <c r="R168" i="32"/>
  <c r="Q168" i="32"/>
  <c r="O168" i="32"/>
  <c r="N168" i="32"/>
  <c r="L168" i="32"/>
  <c r="K168" i="32"/>
  <c r="AJ167" i="32"/>
  <c r="X167" i="32"/>
  <c r="W167" i="32"/>
  <c r="U167" i="32"/>
  <c r="T167" i="32"/>
  <c r="R167" i="32"/>
  <c r="Q167" i="32"/>
  <c r="O167" i="32"/>
  <c r="N167" i="32"/>
  <c r="L167" i="32"/>
  <c r="K167" i="32"/>
  <c r="AJ166" i="32"/>
  <c r="X166" i="32"/>
  <c r="W166" i="32"/>
  <c r="U166" i="32"/>
  <c r="T166" i="32"/>
  <c r="R166" i="32"/>
  <c r="Q166" i="32"/>
  <c r="O166" i="32"/>
  <c r="L166" i="32"/>
  <c r="K166" i="32"/>
  <c r="AJ165" i="32"/>
  <c r="X165" i="32"/>
  <c r="W165" i="32"/>
  <c r="U165" i="32"/>
  <c r="T165" i="32"/>
  <c r="R165" i="32"/>
  <c r="Q165" i="32"/>
  <c r="O165" i="32"/>
  <c r="N165" i="32"/>
  <c r="L165" i="32"/>
  <c r="K165" i="32"/>
  <c r="AJ164" i="32"/>
  <c r="X164" i="32"/>
  <c r="W164" i="32"/>
  <c r="U164" i="32"/>
  <c r="T164" i="32"/>
  <c r="R164" i="32"/>
  <c r="Q164" i="32"/>
  <c r="O164" i="32"/>
  <c r="N164" i="32"/>
  <c r="L164" i="32"/>
  <c r="K164" i="32"/>
  <c r="AJ163" i="32"/>
  <c r="X163" i="32"/>
  <c r="W163" i="32"/>
  <c r="U163" i="32"/>
  <c r="T163" i="32"/>
  <c r="R163" i="32"/>
  <c r="Q163" i="32"/>
  <c r="O163" i="32"/>
  <c r="N163" i="32"/>
  <c r="L163" i="32"/>
  <c r="K163" i="32"/>
  <c r="AJ114" i="32"/>
  <c r="X114" i="32"/>
  <c r="W114" i="32"/>
  <c r="U114" i="32"/>
  <c r="T114" i="32"/>
  <c r="R114" i="32"/>
  <c r="Q114" i="32"/>
  <c r="O114" i="32"/>
  <c r="N114" i="32"/>
  <c r="L114" i="32"/>
  <c r="K114" i="32"/>
  <c r="AJ113" i="32"/>
  <c r="X113" i="32"/>
  <c r="W113" i="32"/>
  <c r="U113" i="32"/>
  <c r="T113" i="32"/>
  <c r="R113" i="32"/>
  <c r="Q113" i="32"/>
  <c r="O113" i="32"/>
  <c r="N113" i="32"/>
  <c r="L113" i="32"/>
  <c r="K113" i="32"/>
  <c r="AJ112" i="32"/>
  <c r="X112" i="32"/>
  <c r="W112" i="32"/>
  <c r="U112" i="32"/>
  <c r="T112" i="32"/>
  <c r="R112" i="32"/>
  <c r="Q112" i="32"/>
  <c r="O112" i="32"/>
  <c r="N112" i="32"/>
  <c r="L112" i="32"/>
  <c r="K112" i="32"/>
  <c r="AJ111" i="32"/>
  <c r="X111" i="32"/>
  <c r="W111" i="32"/>
  <c r="U111" i="32"/>
  <c r="T111" i="32"/>
  <c r="R111" i="32"/>
  <c r="Q111" i="32"/>
  <c r="O111" i="32"/>
  <c r="L111" i="32"/>
  <c r="K111" i="32"/>
  <c r="AJ110" i="32"/>
  <c r="X110" i="32"/>
  <c r="W110" i="32"/>
  <c r="U110" i="32"/>
  <c r="T110" i="32"/>
  <c r="R110" i="32"/>
  <c r="Q110" i="32"/>
  <c r="O110" i="32"/>
  <c r="N110" i="32"/>
  <c r="L110" i="32"/>
  <c r="K110" i="32"/>
  <c r="AJ109" i="32"/>
  <c r="X109" i="32"/>
  <c r="W109" i="32"/>
  <c r="U109" i="32"/>
  <c r="T109" i="32"/>
  <c r="R109" i="32"/>
  <c r="Q109" i="32"/>
  <c r="O109" i="32"/>
  <c r="N109" i="32"/>
  <c r="L109" i="32"/>
  <c r="K109" i="32"/>
  <c r="AJ108" i="32"/>
  <c r="X108" i="32"/>
  <c r="W108" i="32"/>
  <c r="U108" i="32"/>
  <c r="T108" i="32"/>
  <c r="R108" i="32"/>
  <c r="Q108" i="32"/>
  <c r="O108" i="32"/>
  <c r="N108" i="32"/>
  <c r="L108" i="32"/>
  <c r="K108" i="32"/>
  <c r="AJ107" i="32"/>
  <c r="X107" i="32"/>
  <c r="W107" i="32"/>
  <c r="U107" i="32"/>
  <c r="T107" i="32"/>
  <c r="R107" i="32"/>
  <c r="Q107" i="32"/>
  <c r="O107" i="32"/>
  <c r="N107" i="32"/>
  <c r="L107" i="32"/>
  <c r="K107" i="32"/>
  <c r="AJ106" i="32"/>
  <c r="X106" i="32"/>
  <c r="W106" i="32"/>
  <c r="U106" i="32"/>
  <c r="T106" i="32"/>
  <c r="R106" i="32"/>
  <c r="Q106" i="32"/>
  <c r="O106" i="32"/>
  <c r="N106" i="32"/>
  <c r="L106" i="32"/>
  <c r="K106" i="32"/>
  <c r="AJ105" i="32"/>
  <c r="X105" i="32"/>
  <c r="W105" i="32"/>
  <c r="U105" i="32"/>
  <c r="T105" i="32"/>
  <c r="R105" i="32"/>
  <c r="Q105" i="32"/>
  <c r="O105" i="32"/>
  <c r="N105" i="32"/>
  <c r="L105" i="32"/>
  <c r="K105" i="32"/>
  <c r="AJ104" i="32"/>
  <c r="X104" i="32"/>
  <c r="W104" i="32"/>
  <c r="U104" i="32"/>
  <c r="T104" i="32"/>
  <c r="R104" i="32"/>
  <c r="Q104" i="32"/>
  <c r="O104" i="32"/>
  <c r="N104" i="32"/>
  <c r="L104" i="32"/>
  <c r="K104" i="32"/>
  <c r="AJ103" i="32"/>
  <c r="X103" i="32"/>
  <c r="W103" i="32"/>
  <c r="U103" i="32"/>
  <c r="T103" i="32"/>
  <c r="R103" i="32"/>
  <c r="Q103" i="32"/>
  <c r="O103" i="32"/>
  <c r="N103" i="32"/>
  <c r="L103" i="32"/>
  <c r="K103" i="32"/>
  <c r="AJ102" i="32"/>
  <c r="X102" i="32"/>
  <c r="W102" i="32"/>
  <c r="U102" i="32"/>
  <c r="T102" i="32"/>
  <c r="R102" i="32"/>
  <c r="Q102" i="32"/>
  <c r="O102" i="32"/>
  <c r="N102" i="32"/>
  <c r="L102" i="32"/>
  <c r="K102" i="32"/>
  <c r="AJ101" i="32"/>
  <c r="X101" i="32"/>
  <c r="W101" i="32"/>
  <c r="U101" i="32"/>
  <c r="T101" i="32"/>
  <c r="R101" i="32"/>
  <c r="Q101" i="32"/>
  <c r="O101" i="32"/>
  <c r="N101" i="32"/>
  <c r="L101" i="32"/>
  <c r="K101" i="32"/>
  <c r="AJ100" i="32"/>
  <c r="X100" i="32"/>
  <c r="W100" i="32"/>
  <c r="U100" i="32"/>
  <c r="T100" i="32"/>
  <c r="R100" i="32"/>
  <c r="Q100" i="32"/>
  <c r="O100" i="32"/>
  <c r="N100" i="32"/>
  <c r="L100" i="32"/>
  <c r="K100" i="32"/>
  <c r="AJ99" i="32"/>
  <c r="X99" i="32"/>
  <c r="W99" i="32"/>
  <c r="U99" i="32"/>
  <c r="T99" i="32"/>
  <c r="R99" i="32"/>
  <c r="Q99" i="32"/>
  <c r="O99" i="32"/>
  <c r="N99" i="32"/>
  <c r="L99" i="32"/>
  <c r="K99" i="32"/>
  <c r="AJ98" i="32"/>
  <c r="X98" i="32"/>
  <c r="W98" i="32"/>
  <c r="U98" i="32"/>
  <c r="T98" i="32"/>
  <c r="R98" i="32"/>
  <c r="Q98" i="32"/>
  <c r="O98" i="32"/>
  <c r="N98" i="32"/>
  <c r="L98" i="32"/>
  <c r="K98" i="32"/>
  <c r="AJ97" i="32"/>
  <c r="X97" i="32"/>
  <c r="W97" i="32"/>
  <c r="U97" i="32"/>
  <c r="T97" i="32"/>
  <c r="R97" i="32"/>
  <c r="Q97" i="32"/>
  <c r="O97" i="32"/>
  <c r="N97" i="32"/>
  <c r="L97" i="32"/>
  <c r="K97" i="32"/>
  <c r="AJ96" i="32"/>
  <c r="X96" i="32"/>
  <c r="W96" i="32"/>
  <c r="U96" i="32"/>
  <c r="T96" i="32"/>
  <c r="R96" i="32"/>
  <c r="Q96" i="32"/>
  <c r="O96" i="32"/>
  <c r="N96" i="32"/>
  <c r="L96" i="32"/>
  <c r="K96" i="32"/>
  <c r="AJ95" i="32"/>
  <c r="X95" i="32"/>
  <c r="W95" i="32"/>
  <c r="U95" i="32"/>
  <c r="T95" i="32"/>
  <c r="R95" i="32"/>
  <c r="Q95" i="32"/>
  <c r="O95" i="32"/>
  <c r="N95" i="32"/>
  <c r="L95" i="32"/>
  <c r="K95" i="32"/>
  <c r="AJ94" i="32"/>
  <c r="X94" i="32"/>
  <c r="W94" i="32"/>
  <c r="U94" i="32"/>
  <c r="T94" i="32"/>
  <c r="R94" i="32"/>
  <c r="Q94" i="32"/>
  <c r="O94" i="32"/>
  <c r="N94" i="32"/>
  <c r="L94" i="32"/>
  <c r="K94" i="32"/>
  <c r="AJ93" i="32"/>
  <c r="X93" i="32"/>
  <c r="W93" i="32"/>
  <c r="U93" i="32"/>
  <c r="T93" i="32"/>
  <c r="R93" i="32"/>
  <c r="Q93" i="32"/>
  <c r="O93" i="32"/>
  <c r="N93" i="32"/>
  <c r="L93" i="32"/>
  <c r="K93" i="32"/>
  <c r="AJ92" i="32"/>
  <c r="X92" i="32"/>
  <c r="W92" i="32"/>
  <c r="U92" i="32"/>
  <c r="T92" i="32"/>
  <c r="R92" i="32"/>
  <c r="Q92" i="32"/>
  <c r="O92" i="32"/>
  <c r="N92" i="32"/>
  <c r="L92" i="32"/>
  <c r="K92" i="32"/>
  <c r="AJ91" i="32"/>
  <c r="X91" i="32"/>
  <c r="W91" i="32"/>
  <c r="U91" i="32"/>
  <c r="T91" i="32"/>
  <c r="R91" i="32"/>
  <c r="Q91" i="32"/>
  <c r="L91" i="32"/>
  <c r="K91" i="32"/>
  <c r="AJ90" i="32"/>
  <c r="X90" i="32"/>
  <c r="W90" i="32"/>
  <c r="U90" i="32"/>
  <c r="T90" i="32"/>
  <c r="R90" i="32"/>
  <c r="Q90" i="32"/>
  <c r="O90" i="32"/>
  <c r="N90" i="32"/>
  <c r="L90" i="32"/>
  <c r="K90" i="32"/>
  <c r="AJ89" i="32"/>
  <c r="X89" i="32"/>
  <c r="W89" i="32"/>
  <c r="U89" i="32"/>
  <c r="T89" i="32"/>
  <c r="R89" i="32"/>
  <c r="Q89" i="32"/>
  <c r="O89" i="32"/>
  <c r="N89" i="32"/>
  <c r="L89" i="32"/>
  <c r="K89" i="32"/>
  <c r="AJ88" i="32"/>
  <c r="X88" i="32"/>
  <c r="W88" i="32"/>
  <c r="U88" i="32"/>
  <c r="T88" i="32"/>
  <c r="R88" i="32"/>
  <c r="Q88" i="32"/>
  <c r="O88" i="32"/>
  <c r="N88" i="32"/>
  <c r="L88" i="32"/>
  <c r="K88" i="32"/>
  <c r="AJ87" i="32"/>
  <c r="X87" i="32"/>
  <c r="W87" i="32"/>
  <c r="U87" i="32"/>
  <c r="T87" i="32"/>
  <c r="R87" i="32"/>
  <c r="Q87" i="32"/>
  <c r="O87" i="32"/>
  <c r="N87" i="32"/>
  <c r="L87" i="32"/>
  <c r="K87" i="32"/>
  <c r="AJ86" i="32"/>
  <c r="X86" i="32"/>
  <c r="W86" i="32"/>
  <c r="U86" i="32"/>
  <c r="T86" i="32"/>
  <c r="R86" i="32"/>
  <c r="Q86" i="32"/>
  <c r="O86" i="32"/>
  <c r="N86" i="32"/>
  <c r="L86" i="32"/>
  <c r="K86" i="32"/>
  <c r="AJ85" i="32"/>
  <c r="X85" i="32"/>
  <c r="W85" i="32"/>
  <c r="U85" i="32"/>
  <c r="T85" i="32"/>
  <c r="R85" i="32"/>
  <c r="Q85" i="32"/>
  <c r="O85" i="32"/>
  <c r="N85" i="32"/>
  <c r="L85" i="32"/>
  <c r="K85" i="32"/>
  <c r="AJ84" i="32"/>
  <c r="X84" i="32"/>
  <c r="W84" i="32"/>
  <c r="U84" i="32"/>
  <c r="T84" i="32"/>
  <c r="R84" i="32"/>
  <c r="Q84" i="32"/>
  <c r="L84" i="32"/>
  <c r="K84" i="32"/>
  <c r="AJ83" i="32"/>
  <c r="X83" i="32"/>
  <c r="W83" i="32"/>
  <c r="U83" i="32"/>
  <c r="T83" i="32"/>
  <c r="R83" i="32"/>
  <c r="Q83" i="32"/>
  <c r="O83" i="32"/>
  <c r="N83" i="32"/>
  <c r="L83" i="32"/>
  <c r="K83" i="32"/>
  <c r="AJ82" i="32"/>
  <c r="X82" i="32"/>
  <c r="W82" i="32"/>
  <c r="U82" i="32"/>
  <c r="T82" i="32"/>
  <c r="R82" i="32"/>
  <c r="Q82" i="32"/>
  <c r="O82" i="32"/>
  <c r="N82" i="32"/>
  <c r="L82" i="32"/>
  <c r="K82" i="32"/>
  <c r="AJ81" i="32"/>
  <c r="X81" i="32"/>
  <c r="W81" i="32"/>
  <c r="U81" i="32"/>
  <c r="T81" i="32"/>
  <c r="R81" i="32"/>
  <c r="Q81" i="32"/>
  <c r="O81" i="32"/>
  <c r="N81" i="32"/>
  <c r="L81" i="32"/>
  <c r="K81" i="32"/>
  <c r="AJ80" i="32"/>
  <c r="X80" i="32"/>
  <c r="W80" i="32"/>
  <c r="U80" i="32"/>
  <c r="T80" i="32"/>
  <c r="R80" i="32"/>
  <c r="Q80" i="32"/>
  <c r="O80" i="32"/>
  <c r="N80" i="32"/>
  <c r="L80" i="32"/>
  <c r="K80" i="32"/>
  <c r="AJ79" i="32"/>
  <c r="X79" i="32"/>
  <c r="W79" i="32"/>
  <c r="U79" i="32"/>
  <c r="T79" i="32"/>
  <c r="R79" i="32"/>
  <c r="Q79" i="32"/>
  <c r="O79" i="32"/>
  <c r="N79" i="32"/>
  <c r="L79" i="32"/>
  <c r="K79" i="32"/>
  <c r="AJ78" i="32"/>
  <c r="X78" i="32"/>
  <c r="W78" i="32"/>
  <c r="U78" i="32"/>
  <c r="T78" i="32"/>
  <c r="R78" i="32"/>
  <c r="Q78" i="32"/>
  <c r="O78" i="32"/>
  <c r="N78" i="32"/>
  <c r="L78" i="32"/>
  <c r="K78" i="32"/>
  <c r="AJ77" i="32"/>
  <c r="X77" i="32"/>
  <c r="W77" i="32"/>
  <c r="U77" i="32"/>
  <c r="T77" i="32"/>
  <c r="R77" i="32"/>
  <c r="Q77" i="32"/>
  <c r="O77" i="32"/>
  <c r="N77" i="32"/>
  <c r="L77" i="32"/>
  <c r="K77" i="32"/>
  <c r="AJ76" i="32"/>
  <c r="X76" i="32"/>
  <c r="W76" i="32"/>
  <c r="U76" i="32"/>
  <c r="T76" i="32"/>
  <c r="R76" i="32"/>
  <c r="Q76" i="32"/>
  <c r="L76" i="32"/>
  <c r="K76" i="32"/>
  <c r="AJ75" i="32"/>
  <c r="X75" i="32"/>
  <c r="W75" i="32"/>
  <c r="U75" i="32"/>
  <c r="T75" i="32"/>
  <c r="R75" i="32"/>
  <c r="Q75" i="32"/>
  <c r="O75" i="32"/>
  <c r="N75" i="32"/>
  <c r="L75" i="32"/>
  <c r="K75" i="32"/>
  <c r="AJ74" i="32"/>
  <c r="X74" i="32"/>
  <c r="W74" i="32"/>
  <c r="U74" i="32"/>
  <c r="T74" i="32"/>
  <c r="R74" i="32"/>
  <c r="Q74" i="32"/>
  <c r="O74" i="32"/>
  <c r="N74" i="32"/>
  <c r="L74" i="32"/>
  <c r="K74" i="32"/>
  <c r="AJ73" i="32"/>
  <c r="X73" i="32"/>
  <c r="W73" i="32"/>
  <c r="U73" i="32"/>
  <c r="T73" i="32"/>
  <c r="R73" i="32"/>
  <c r="Q73" i="32"/>
  <c r="O73" i="32"/>
  <c r="N73" i="32"/>
  <c r="L73" i="32"/>
  <c r="K73" i="32"/>
  <c r="AJ72" i="32"/>
  <c r="X72" i="32"/>
  <c r="W72" i="32"/>
  <c r="U72" i="32"/>
  <c r="T72" i="32"/>
  <c r="R72" i="32"/>
  <c r="Q72" i="32"/>
  <c r="O72" i="32"/>
  <c r="N72" i="32"/>
  <c r="L72" i="32"/>
  <c r="K72" i="32"/>
  <c r="AJ71" i="32"/>
  <c r="X71" i="32"/>
  <c r="W71" i="32"/>
  <c r="U71" i="32"/>
  <c r="T71" i="32"/>
  <c r="R71" i="32"/>
  <c r="Q71" i="32"/>
  <c r="O71" i="32"/>
  <c r="N71" i="32"/>
  <c r="L71" i="32"/>
  <c r="K71" i="32"/>
  <c r="AJ70" i="32"/>
  <c r="X70" i="32"/>
  <c r="W70" i="32"/>
  <c r="U70" i="32"/>
  <c r="T70" i="32"/>
  <c r="R70" i="32"/>
  <c r="Q70" i="32"/>
  <c r="O70" i="32"/>
  <c r="N70" i="32"/>
  <c r="L70" i="32"/>
  <c r="K70" i="32"/>
  <c r="AJ69" i="32"/>
  <c r="X69" i="32"/>
  <c r="W69" i="32"/>
  <c r="U69" i="32"/>
  <c r="T69" i="32"/>
  <c r="R69" i="32"/>
  <c r="Q69" i="32"/>
  <c r="O69" i="32"/>
  <c r="N69" i="32"/>
  <c r="L69" i="32"/>
  <c r="K69" i="32"/>
  <c r="AJ68" i="32"/>
  <c r="X68" i="32"/>
  <c r="W68" i="32"/>
  <c r="U68" i="32"/>
  <c r="T68" i="32"/>
  <c r="R68" i="32"/>
  <c r="Q68" i="32"/>
  <c r="L68" i="32"/>
  <c r="K68" i="32"/>
  <c r="AJ67" i="32"/>
  <c r="X67" i="32"/>
  <c r="W67" i="32"/>
  <c r="U67" i="32"/>
  <c r="T67" i="32"/>
  <c r="R67" i="32"/>
  <c r="Q67" i="32"/>
  <c r="O67" i="32"/>
  <c r="N67" i="32"/>
  <c r="L67" i="32"/>
  <c r="K67" i="32"/>
  <c r="AJ66" i="32"/>
  <c r="X66" i="32"/>
  <c r="W66" i="32"/>
  <c r="U66" i="32"/>
  <c r="T66" i="32"/>
  <c r="R66" i="32"/>
  <c r="Q66" i="32"/>
  <c r="O66" i="32"/>
  <c r="N66" i="32"/>
  <c r="L66" i="32"/>
  <c r="K66" i="32"/>
  <c r="AJ65" i="32"/>
  <c r="X65" i="32"/>
  <c r="W65" i="32"/>
  <c r="U65" i="32"/>
  <c r="T65" i="32"/>
  <c r="R65" i="32"/>
  <c r="Q65" i="32"/>
  <c r="O65" i="32"/>
  <c r="N65" i="32"/>
  <c r="L65" i="32"/>
  <c r="K65" i="32"/>
  <c r="AJ64" i="32"/>
  <c r="X64" i="32"/>
  <c r="W64" i="32"/>
  <c r="U64" i="32"/>
  <c r="T64" i="32"/>
  <c r="R64" i="32"/>
  <c r="Q64" i="32"/>
  <c r="O64" i="32"/>
  <c r="N64" i="32"/>
  <c r="L64" i="32"/>
  <c r="K64" i="32"/>
  <c r="AJ63" i="32"/>
  <c r="X63" i="32"/>
  <c r="W63" i="32"/>
  <c r="U63" i="32"/>
  <c r="T63" i="32"/>
  <c r="R63" i="32"/>
  <c r="Q63" i="32"/>
  <c r="O63" i="32"/>
  <c r="N63" i="32"/>
  <c r="L63" i="32"/>
  <c r="K63" i="32"/>
  <c r="AJ62" i="32"/>
  <c r="X62" i="32"/>
  <c r="W62" i="32"/>
  <c r="U62" i="32"/>
  <c r="T62" i="32"/>
  <c r="R62" i="32"/>
  <c r="Q62" i="32"/>
  <c r="O62" i="32"/>
  <c r="N62" i="32"/>
  <c r="L62" i="32"/>
  <c r="K62" i="32"/>
  <c r="AJ61" i="32"/>
  <c r="X61" i="32"/>
  <c r="W61" i="32"/>
  <c r="U61" i="32"/>
  <c r="T61" i="32"/>
  <c r="R61" i="32"/>
  <c r="Q61" i="32"/>
  <c r="O61" i="32"/>
  <c r="N61" i="32"/>
  <c r="L61" i="32"/>
  <c r="K61" i="32"/>
  <c r="AJ60" i="32"/>
  <c r="X60" i="32"/>
  <c r="W60" i="32"/>
  <c r="U60" i="32"/>
  <c r="T60" i="32"/>
  <c r="R60" i="32"/>
  <c r="Q60" i="32"/>
  <c r="L60" i="32"/>
  <c r="K60" i="32"/>
  <c r="AJ59" i="32"/>
  <c r="X59" i="32"/>
  <c r="W59" i="32"/>
  <c r="U59" i="32"/>
  <c r="T59" i="32"/>
  <c r="R59" i="32"/>
  <c r="Q59" i="32"/>
  <c r="O59" i="32"/>
  <c r="N59" i="32"/>
  <c r="L59" i="32"/>
  <c r="K59" i="32"/>
  <c r="AJ58" i="32"/>
  <c r="X58" i="32"/>
  <c r="W58" i="32"/>
  <c r="U58" i="32"/>
  <c r="T58" i="32"/>
  <c r="R58" i="32"/>
  <c r="Q58" i="32"/>
  <c r="O58" i="32"/>
  <c r="N58" i="32"/>
  <c r="L58" i="32"/>
  <c r="K58" i="32"/>
  <c r="AJ57" i="32"/>
  <c r="X57" i="32"/>
  <c r="W57" i="32"/>
  <c r="U57" i="32"/>
  <c r="T57" i="32"/>
  <c r="R57" i="32"/>
  <c r="Q57" i="32"/>
  <c r="O57" i="32"/>
  <c r="N57" i="32"/>
  <c r="L57" i="32"/>
  <c r="K57" i="32"/>
  <c r="AJ56" i="32"/>
  <c r="X56" i="32"/>
  <c r="W56" i="32"/>
  <c r="U56" i="32"/>
  <c r="T56" i="32"/>
  <c r="R56" i="32"/>
  <c r="Q56" i="32"/>
  <c r="O56" i="32"/>
  <c r="N56" i="32"/>
  <c r="L56" i="32"/>
  <c r="K56" i="32"/>
  <c r="AJ55" i="32"/>
  <c r="X55" i="32"/>
  <c r="W55" i="32"/>
  <c r="U55" i="32"/>
  <c r="T55" i="32"/>
  <c r="R55" i="32"/>
  <c r="Q55" i="32"/>
  <c r="O55" i="32"/>
  <c r="N55" i="32"/>
  <c r="L55" i="32"/>
  <c r="K55" i="32"/>
  <c r="AJ53" i="32"/>
  <c r="X53" i="32"/>
  <c r="W53" i="32"/>
  <c r="U53" i="32"/>
  <c r="T53" i="32"/>
  <c r="R53" i="32"/>
  <c r="Q53" i="32"/>
  <c r="O53" i="32"/>
  <c r="N53" i="32"/>
  <c r="L53" i="32"/>
  <c r="K53" i="32"/>
  <c r="AJ52" i="32"/>
  <c r="X52" i="32"/>
  <c r="W52" i="32"/>
  <c r="U52" i="32"/>
  <c r="T52" i="32"/>
  <c r="R52" i="32"/>
  <c r="Q52" i="32"/>
  <c r="L52" i="32"/>
  <c r="K52" i="32"/>
  <c r="AJ51" i="32"/>
  <c r="X51" i="32"/>
  <c r="W51" i="32"/>
  <c r="U51" i="32"/>
  <c r="T51" i="32"/>
  <c r="R51" i="32"/>
  <c r="Q51" i="32"/>
  <c r="O51" i="32"/>
  <c r="N51" i="32"/>
  <c r="L51" i="32"/>
  <c r="K51" i="32"/>
  <c r="AJ50" i="32"/>
  <c r="X50" i="32"/>
  <c r="W50" i="32"/>
  <c r="U50" i="32"/>
  <c r="T50" i="32"/>
  <c r="R50" i="32"/>
  <c r="Q50" i="32"/>
  <c r="O50" i="32"/>
  <c r="N50" i="32"/>
  <c r="L50" i="32"/>
  <c r="K50" i="32"/>
  <c r="AJ49" i="32"/>
  <c r="X49" i="32"/>
  <c r="W49" i="32"/>
  <c r="U49" i="32"/>
  <c r="T49" i="32"/>
  <c r="R49" i="32"/>
  <c r="Q49" i="32"/>
  <c r="O49" i="32"/>
  <c r="N49" i="32"/>
  <c r="L49" i="32"/>
  <c r="K49" i="32"/>
  <c r="AJ48" i="32"/>
  <c r="X48" i="32"/>
  <c r="W48" i="32"/>
  <c r="U48" i="32"/>
  <c r="T48" i="32"/>
  <c r="R48" i="32"/>
  <c r="Q48" i="32"/>
  <c r="O48" i="32"/>
  <c r="N48" i="32"/>
  <c r="L48" i="32"/>
  <c r="K48" i="32"/>
  <c r="AJ47" i="32"/>
  <c r="X47" i="32"/>
  <c r="W47" i="32"/>
  <c r="U47" i="32"/>
  <c r="T47" i="32"/>
  <c r="R47" i="32"/>
  <c r="Q47" i="32"/>
  <c r="O47" i="32"/>
  <c r="N47" i="32"/>
  <c r="L47" i="32"/>
  <c r="K47" i="32"/>
  <c r="AJ46" i="32"/>
  <c r="X46" i="32"/>
  <c r="W46" i="32"/>
  <c r="U46" i="32"/>
  <c r="T46" i="32"/>
  <c r="R46" i="32"/>
  <c r="Q46" i="32"/>
  <c r="O46" i="32"/>
  <c r="N46" i="32"/>
  <c r="L46" i="32"/>
  <c r="K46" i="32"/>
  <c r="AJ45" i="32"/>
  <c r="X45" i="32"/>
  <c r="W45" i="32"/>
  <c r="U45" i="32"/>
  <c r="T45" i="32"/>
  <c r="R45" i="32"/>
  <c r="Q45" i="32"/>
  <c r="O45" i="32"/>
  <c r="N45" i="32"/>
  <c r="L45" i="32"/>
  <c r="K45" i="32"/>
  <c r="AJ44" i="32"/>
  <c r="X44" i="32"/>
  <c r="W44" i="32"/>
  <c r="U44" i="32"/>
  <c r="T44" i="32"/>
  <c r="R44" i="32"/>
  <c r="Q44" i="32"/>
  <c r="L44" i="32"/>
  <c r="K44" i="32"/>
  <c r="AJ43" i="32"/>
  <c r="X43" i="32"/>
  <c r="W43" i="32"/>
  <c r="U43" i="32"/>
  <c r="T43" i="32"/>
  <c r="R43" i="32"/>
  <c r="Q43" i="32"/>
  <c r="O43" i="32"/>
  <c r="N43" i="32"/>
  <c r="L43" i="32"/>
  <c r="K43" i="32"/>
  <c r="AJ42" i="32"/>
  <c r="X42" i="32"/>
  <c r="W42" i="32"/>
  <c r="U42" i="32"/>
  <c r="T42" i="32"/>
  <c r="R42" i="32"/>
  <c r="Q42" i="32"/>
  <c r="O42" i="32"/>
  <c r="N42" i="32"/>
  <c r="L42" i="32"/>
  <c r="K42" i="32"/>
  <c r="AJ41" i="32"/>
  <c r="X41" i="32"/>
  <c r="W41" i="32"/>
  <c r="U41" i="32"/>
  <c r="T41" i="32"/>
  <c r="R41" i="32"/>
  <c r="Q41" i="32"/>
  <c r="O41" i="32"/>
  <c r="N41" i="32"/>
  <c r="L41" i="32"/>
  <c r="K41" i="32"/>
  <c r="AJ40" i="32"/>
  <c r="X40" i="32"/>
  <c r="W40" i="32"/>
  <c r="U40" i="32"/>
  <c r="T40" i="32"/>
  <c r="R40" i="32"/>
  <c r="Q40" i="32"/>
  <c r="O40" i="32"/>
  <c r="N40" i="32"/>
  <c r="L40" i="32"/>
  <c r="K40" i="32"/>
  <c r="AJ39" i="32"/>
  <c r="X39" i="32"/>
  <c r="W39" i="32"/>
  <c r="U39" i="32"/>
  <c r="T39" i="32"/>
  <c r="R39" i="32"/>
  <c r="Q39" i="32"/>
  <c r="O39" i="32"/>
  <c r="N39" i="32"/>
  <c r="L39" i="32"/>
  <c r="K39" i="32"/>
  <c r="AJ38" i="32"/>
  <c r="X38" i="32"/>
  <c r="W38" i="32"/>
  <c r="U38" i="32"/>
  <c r="T38" i="32"/>
  <c r="R38" i="32"/>
  <c r="Q38" i="32"/>
  <c r="O38" i="32"/>
  <c r="N38" i="32"/>
  <c r="L38" i="32"/>
  <c r="K38" i="32"/>
  <c r="AJ37" i="32"/>
  <c r="X37" i="32"/>
  <c r="W37" i="32"/>
  <c r="U37" i="32"/>
  <c r="T37" i="32"/>
  <c r="R37" i="32"/>
  <c r="Q37" i="32"/>
  <c r="L37" i="32"/>
  <c r="K37" i="32"/>
  <c r="AJ36" i="32"/>
  <c r="X36" i="32"/>
  <c r="W36" i="32"/>
  <c r="U36" i="32"/>
  <c r="T36" i="32"/>
  <c r="R36" i="32"/>
  <c r="Q36" i="32"/>
  <c r="O36" i="32"/>
  <c r="N36" i="32"/>
  <c r="L36" i="32"/>
  <c r="K36" i="32"/>
  <c r="AJ35" i="32"/>
  <c r="X35" i="32"/>
  <c r="W35" i="32"/>
  <c r="U35" i="32"/>
  <c r="T35" i="32"/>
  <c r="R35" i="32"/>
  <c r="Q35" i="32"/>
  <c r="O35" i="32"/>
  <c r="N35" i="32"/>
  <c r="L35" i="32"/>
  <c r="K35" i="32"/>
  <c r="AJ34" i="32"/>
  <c r="X34" i="32"/>
  <c r="W34" i="32"/>
  <c r="U34" i="32"/>
  <c r="T34" i="32"/>
  <c r="R34" i="32"/>
  <c r="Q34" i="32"/>
  <c r="O34" i="32"/>
  <c r="N34" i="32"/>
  <c r="L34" i="32"/>
  <c r="K34" i="32"/>
  <c r="AJ33" i="32"/>
  <c r="X33" i="32"/>
  <c r="W33" i="32"/>
  <c r="U33" i="32"/>
  <c r="T33" i="32"/>
  <c r="R33" i="32"/>
  <c r="Q33" i="32"/>
  <c r="O33" i="32"/>
  <c r="N33" i="32"/>
  <c r="L33" i="32"/>
  <c r="K33" i="32"/>
  <c r="AJ32" i="32"/>
  <c r="X32" i="32"/>
  <c r="W32" i="32"/>
  <c r="U32" i="32"/>
  <c r="T32" i="32"/>
  <c r="R32" i="32"/>
  <c r="Q32" i="32"/>
  <c r="O32" i="32"/>
  <c r="N32" i="32"/>
  <c r="L32" i="32"/>
  <c r="K32" i="32"/>
  <c r="AJ31" i="32"/>
  <c r="X31" i="32"/>
  <c r="W31" i="32"/>
  <c r="U31" i="32"/>
  <c r="T31" i="32"/>
  <c r="R31" i="32"/>
  <c r="Q31" i="32"/>
  <c r="O31" i="32"/>
  <c r="N31" i="32"/>
  <c r="L31" i="32"/>
  <c r="K31" i="32"/>
  <c r="AJ30" i="32"/>
  <c r="X30" i="32"/>
  <c r="W30" i="32"/>
  <c r="U30" i="32"/>
  <c r="T30" i="32"/>
  <c r="R30" i="32"/>
  <c r="Q30" i="32"/>
  <c r="O30" i="32"/>
  <c r="N30" i="32"/>
  <c r="L30" i="32"/>
  <c r="K30" i="32"/>
  <c r="AJ29" i="32"/>
  <c r="X29" i="32"/>
  <c r="W29" i="32"/>
  <c r="U29" i="32"/>
  <c r="T29" i="32"/>
  <c r="R29" i="32"/>
  <c r="Q29" i="32"/>
  <c r="N29" i="32"/>
  <c r="L29" i="32"/>
  <c r="K29" i="32"/>
  <c r="AJ28" i="32"/>
  <c r="X28" i="32"/>
  <c r="W28" i="32"/>
  <c r="U28" i="32"/>
  <c r="T28" i="32"/>
  <c r="R28" i="32"/>
  <c r="Q28" i="32"/>
  <c r="O28" i="32"/>
  <c r="N28" i="32"/>
  <c r="L28" i="32"/>
  <c r="K28" i="32"/>
  <c r="AJ27" i="32"/>
  <c r="X27" i="32"/>
  <c r="W27" i="32"/>
  <c r="U27" i="32"/>
  <c r="T27" i="32"/>
  <c r="R27" i="32"/>
  <c r="Q27" i="32"/>
  <c r="O27" i="32"/>
  <c r="N27" i="32"/>
  <c r="L27" i="32"/>
  <c r="K27" i="32"/>
  <c r="AJ26" i="32"/>
  <c r="X26" i="32"/>
  <c r="W26" i="32"/>
  <c r="U26" i="32"/>
  <c r="T26" i="32"/>
  <c r="R26" i="32"/>
  <c r="Q26" i="32"/>
  <c r="O26" i="32"/>
  <c r="N26" i="32"/>
  <c r="L26" i="32"/>
  <c r="K26" i="32"/>
  <c r="AJ25" i="32"/>
  <c r="X25" i="32"/>
  <c r="W25" i="32"/>
  <c r="U25" i="32"/>
  <c r="T25" i="32"/>
  <c r="R25" i="32"/>
  <c r="Q25" i="32"/>
  <c r="O25" i="32"/>
  <c r="N25" i="32"/>
  <c r="L25" i="32"/>
  <c r="K25" i="32"/>
  <c r="AJ24" i="32"/>
  <c r="X24" i="32"/>
  <c r="W24" i="32"/>
  <c r="U24" i="32"/>
  <c r="T24" i="32"/>
  <c r="R24" i="32"/>
  <c r="Q24" i="32"/>
  <c r="O24" i="32"/>
  <c r="N24" i="32"/>
  <c r="L24" i="32"/>
  <c r="K24" i="32"/>
  <c r="AJ23" i="32"/>
  <c r="X23" i="32"/>
  <c r="W23" i="32"/>
  <c r="U23" i="32"/>
  <c r="T23" i="32"/>
  <c r="R23" i="32"/>
  <c r="Q23" i="32"/>
  <c r="O23" i="32"/>
  <c r="N23" i="32"/>
  <c r="L23" i="32"/>
  <c r="K23" i="32"/>
  <c r="AJ22" i="32"/>
  <c r="X22" i="32"/>
  <c r="W22" i="32"/>
  <c r="U22" i="32"/>
  <c r="T22" i="32"/>
  <c r="R22" i="32"/>
  <c r="Q22" i="32"/>
  <c r="O22" i="32"/>
  <c r="N22" i="32"/>
  <c r="L22" i="32"/>
  <c r="K22" i="32"/>
  <c r="AJ21" i="32"/>
  <c r="X21" i="32"/>
  <c r="W21" i="32"/>
  <c r="U21" i="32"/>
  <c r="T21" i="32"/>
  <c r="R21" i="32"/>
  <c r="Q21" i="32"/>
  <c r="O21" i="32"/>
  <c r="L21" i="32"/>
  <c r="K21" i="32"/>
  <c r="AJ20" i="32"/>
  <c r="X20" i="32"/>
  <c r="W20" i="32"/>
  <c r="U20" i="32"/>
  <c r="T20" i="32"/>
  <c r="R20" i="32"/>
  <c r="Q20" i="32"/>
  <c r="O20" i="32"/>
  <c r="N20" i="32"/>
  <c r="L20" i="32"/>
  <c r="K20" i="32"/>
  <c r="AJ19" i="32"/>
  <c r="X19" i="32"/>
  <c r="W19" i="32"/>
  <c r="U19" i="32"/>
  <c r="T19" i="32"/>
  <c r="R19" i="32"/>
  <c r="Q19" i="32"/>
  <c r="O19" i="32"/>
  <c r="N19" i="32"/>
  <c r="L19" i="32"/>
  <c r="K19" i="32"/>
  <c r="AJ18" i="32"/>
  <c r="X18" i="32"/>
  <c r="W18" i="32"/>
  <c r="U18" i="32"/>
  <c r="T18" i="32"/>
  <c r="R18" i="32"/>
  <c r="Q18" i="32"/>
  <c r="O18" i="32"/>
  <c r="N18" i="32"/>
  <c r="L18" i="32"/>
  <c r="K18" i="32"/>
  <c r="AJ17" i="32"/>
  <c r="X17" i="32"/>
  <c r="W17" i="32"/>
  <c r="U17" i="32"/>
  <c r="T17" i="32"/>
  <c r="R17" i="32"/>
  <c r="Q17" i="32"/>
  <c r="O17" i="32"/>
  <c r="N17" i="32"/>
  <c r="L17" i="32"/>
  <c r="K17" i="32"/>
  <c r="AJ16" i="32"/>
  <c r="X16" i="32"/>
  <c r="W16" i="32"/>
  <c r="U16" i="32"/>
  <c r="T16" i="32"/>
  <c r="R16" i="32"/>
  <c r="Q16" i="32"/>
  <c r="O16" i="32"/>
  <c r="N16" i="32"/>
  <c r="L16" i="32"/>
  <c r="K16" i="32"/>
  <c r="AJ15" i="32"/>
  <c r="X15" i="32"/>
  <c r="W15" i="32"/>
  <c r="U15" i="32"/>
  <c r="T15" i="32"/>
  <c r="R15" i="32"/>
  <c r="Q15" i="32"/>
  <c r="O15" i="32"/>
  <c r="N15" i="32"/>
  <c r="L15" i="32"/>
  <c r="K15" i="32"/>
  <c r="AJ14" i="32"/>
  <c r="X14" i="32"/>
  <c r="W14" i="32"/>
  <c r="U14" i="32"/>
  <c r="T14" i="32"/>
  <c r="R14" i="32"/>
  <c r="Q14" i="32"/>
  <c r="O14" i="32"/>
  <c r="N14" i="32"/>
  <c r="L14" i="32"/>
  <c r="K14" i="32"/>
  <c r="AJ13" i="32"/>
  <c r="X13" i="32"/>
  <c r="W13" i="32"/>
  <c r="U13" i="32"/>
  <c r="T13" i="32"/>
  <c r="R13" i="32"/>
  <c r="Q13" i="32"/>
  <c r="O13" i="32"/>
  <c r="N13" i="32"/>
  <c r="L13" i="32"/>
  <c r="K13" i="32"/>
  <c r="AT10" i="32"/>
  <c r="AQ10" i="32"/>
  <c r="AJ207" i="31"/>
  <c r="X207" i="31"/>
  <c r="W207" i="31"/>
  <c r="U207" i="31"/>
  <c r="T207" i="31"/>
  <c r="R207" i="31"/>
  <c r="Q207" i="31"/>
  <c r="O207" i="31"/>
  <c r="N207" i="31"/>
  <c r="L207" i="31"/>
  <c r="K207" i="31"/>
  <c r="AJ206" i="31"/>
  <c r="X206" i="31"/>
  <c r="W206" i="31"/>
  <c r="U206" i="31"/>
  <c r="T206" i="31"/>
  <c r="R206" i="31"/>
  <c r="Q206" i="31"/>
  <c r="O206" i="31"/>
  <c r="N206" i="31"/>
  <c r="L206" i="31"/>
  <c r="K206" i="31"/>
  <c r="AJ205" i="31"/>
  <c r="X205" i="31"/>
  <c r="W205" i="31"/>
  <c r="U205" i="31"/>
  <c r="T205" i="31"/>
  <c r="R205" i="31"/>
  <c r="Q205" i="31"/>
  <c r="O205" i="31"/>
  <c r="N205" i="31"/>
  <c r="L205" i="31"/>
  <c r="K205" i="31"/>
  <c r="AJ204" i="31"/>
  <c r="X204" i="31"/>
  <c r="W204" i="31"/>
  <c r="U204" i="31"/>
  <c r="T204" i="31"/>
  <c r="R204" i="31"/>
  <c r="Q204" i="31"/>
  <c r="N204" i="31"/>
  <c r="L204" i="31"/>
  <c r="K204" i="31"/>
  <c r="AJ203" i="31"/>
  <c r="X203" i="31"/>
  <c r="W203" i="31"/>
  <c r="U203" i="31"/>
  <c r="T203" i="31"/>
  <c r="R203" i="31"/>
  <c r="Q203" i="31"/>
  <c r="O203" i="31"/>
  <c r="N203" i="31"/>
  <c r="L203" i="31"/>
  <c r="K203" i="31"/>
  <c r="AJ202" i="31"/>
  <c r="X202" i="31"/>
  <c r="W202" i="31"/>
  <c r="U202" i="31"/>
  <c r="T202" i="31"/>
  <c r="R202" i="31"/>
  <c r="Q202" i="31"/>
  <c r="O202" i="31"/>
  <c r="N202" i="31"/>
  <c r="L202" i="31"/>
  <c r="K202" i="31"/>
  <c r="AJ201" i="31"/>
  <c r="X201" i="31"/>
  <c r="W201" i="31"/>
  <c r="U201" i="31"/>
  <c r="T201" i="31"/>
  <c r="R201" i="31"/>
  <c r="Q201" i="31"/>
  <c r="O201" i="31"/>
  <c r="N201" i="31"/>
  <c r="L201" i="31"/>
  <c r="K201" i="31"/>
  <c r="AJ200" i="31"/>
  <c r="X200" i="31"/>
  <c r="W200" i="31"/>
  <c r="U200" i="31"/>
  <c r="T200" i="31"/>
  <c r="R200" i="31"/>
  <c r="Q200" i="31"/>
  <c r="O200" i="31"/>
  <c r="N200" i="31"/>
  <c r="L200" i="31"/>
  <c r="K200" i="31"/>
  <c r="AJ199" i="31"/>
  <c r="X199" i="31"/>
  <c r="W199" i="31"/>
  <c r="U199" i="31"/>
  <c r="T199" i="31"/>
  <c r="R199" i="31"/>
  <c r="Q199" i="31"/>
  <c r="O199" i="31"/>
  <c r="N199" i="31"/>
  <c r="L199" i="31"/>
  <c r="K199" i="31"/>
  <c r="AJ198" i="31"/>
  <c r="X198" i="31"/>
  <c r="W198" i="31"/>
  <c r="U198" i="31"/>
  <c r="T198" i="31"/>
  <c r="R198" i="31"/>
  <c r="Q198" i="31"/>
  <c r="O198" i="31"/>
  <c r="N198" i="31"/>
  <c r="L198" i="31"/>
  <c r="K198" i="31"/>
  <c r="AJ197" i="31"/>
  <c r="X197" i="31"/>
  <c r="W197" i="31"/>
  <c r="U197" i="31"/>
  <c r="T197" i="31"/>
  <c r="R197" i="31"/>
  <c r="Q197" i="31"/>
  <c r="O197" i="31"/>
  <c r="N197" i="31"/>
  <c r="L197" i="31"/>
  <c r="K197" i="31"/>
  <c r="AJ196" i="31"/>
  <c r="X196" i="31"/>
  <c r="W196" i="31"/>
  <c r="U196" i="31"/>
  <c r="T196" i="31"/>
  <c r="R196" i="31"/>
  <c r="Q196" i="31"/>
  <c r="N196" i="31"/>
  <c r="L196" i="31"/>
  <c r="K196" i="31"/>
  <c r="AJ195" i="31"/>
  <c r="X195" i="31"/>
  <c r="W195" i="31"/>
  <c r="U195" i="31"/>
  <c r="T195" i="31"/>
  <c r="R195" i="31"/>
  <c r="Q195" i="31"/>
  <c r="O195" i="31"/>
  <c r="N195" i="31"/>
  <c r="L195" i="31"/>
  <c r="K195" i="31"/>
  <c r="AJ194" i="31"/>
  <c r="X194" i="31"/>
  <c r="W194" i="31"/>
  <c r="U194" i="31"/>
  <c r="T194" i="31"/>
  <c r="R194" i="31"/>
  <c r="Q194" i="31"/>
  <c r="O194" i="31"/>
  <c r="N194" i="31"/>
  <c r="L194" i="31"/>
  <c r="K194" i="31"/>
  <c r="AJ193" i="31"/>
  <c r="X193" i="31"/>
  <c r="W193" i="31"/>
  <c r="U193" i="31"/>
  <c r="T193" i="31"/>
  <c r="R193" i="31"/>
  <c r="Q193" i="31"/>
  <c r="O193" i="31"/>
  <c r="N193" i="31"/>
  <c r="L193" i="31"/>
  <c r="K193" i="31"/>
  <c r="AJ192" i="31"/>
  <c r="X192" i="31"/>
  <c r="W192" i="31"/>
  <c r="U192" i="31"/>
  <c r="T192" i="31"/>
  <c r="R192" i="31"/>
  <c r="Q192" i="31"/>
  <c r="O192" i="31"/>
  <c r="N192" i="31"/>
  <c r="L192" i="31"/>
  <c r="K192" i="31"/>
  <c r="AJ191" i="31"/>
  <c r="X191" i="31"/>
  <c r="W191" i="31"/>
  <c r="U191" i="31"/>
  <c r="T191" i="31"/>
  <c r="R191" i="31"/>
  <c r="Q191" i="31"/>
  <c r="O191" i="31"/>
  <c r="N191" i="31"/>
  <c r="L191" i="31"/>
  <c r="K191" i="31"/>
  <c r="AJ190" i="31"/>
  <c r="X190" i="31"/>
  <c r="W190" i="31"/>
  <c r="U190" i="31"/>
  <c r="T190" i="31"/>
  <c r="R190" i="31"/>
  <c r="Q190" i="31"/>
  <c r="O190" i="31"/>
  <c r="N190" i="31"/>
  <c r="L190" i="31"/>
  <c r="K190" i="31"/>
  <c r="AJ189" i="31"/>
  <c r="X189" i="31"/>
  <c r="W189" i="31"/>
  <c r="U189" i="31"/>
  <c r="T189" i="31"/>
  <c r="R189" i="31"/>
  <c r="Q189" i="31"/>
  <c r="L189" i="31"/>
  <c r="K189" i="31"/>
  <c r="AJ188" i="31"/>
  <c r="X188" i="31"/>
  <c r="W188" i="31"/>
  <c r="U188" i="31"/>
  <c r="T188" i="31"/>
  <c r="R188" i="31"/>
  <c r="Q188" i="31"/>
  <c r="O188" i="31"/>
  <c r="N188" i="31"/>
  <c r="L188" i="31"/>
  <c r="K188" i="31"/>
  <c r="AJ187" i="31"/>
  <c r="X187" i="31"/>
  <c r="W187" i="31"/>
  <c r="U187" i="31"/>
  <c r="T187" i="31"/>
  <c r="R187" i="31"/>
  <c r="Q187" i="31"/>
  <c r="O187" i="31"/>
  <c r="N187" i="31"/>
  <c r="L187" i="31"/>
  <c r="K187" i="31"/>
  <c r="AJ186" i="31"/>
  <c r="X186" i="31"/>
  <c r="W186" i="31"/>
  <c r="U186" i="31"/>
  <c r="T186" i="31"/>
  <c r="R186" i="31"/>
  <c r="Q186" i="31"/>
  <c r="O186" i="31"/>
  <c r="N186" i="31"/>
  <c r="L186" i="31"/>
  <c r="K186" i="31"/>
  <c r="AJ185" i="31"/>
  <c r="X185" i="31"/>
  <c r="W185" i="31"/>
  <c r="U185" i="31"/>
  <c r="T185" i="31"/>
  <c r="R185" i="31"/>
  <c r="Q185" i="31"/>
  <c r="O185" i="31"/>
  <c r="N185" i="31"/>
  <c r="L185" i="31"/>
  <c r="K185" i="31"/>
  <c r="AJ184" i="31"/>
  <c r="X184" i="31"/>
  <c r="W184" i="31"/>
  <c r="U184" i="31"/>
  <c r="T184" i="31"/>
  <c r="R184" i="31"/>
  <c r="Q184" i="31"/>
  <c r="O184" i="31"/>
  <c r="N184" i="31"/>
  <c r="L184" i="31"/>
  <c r="K184" i="31"/>
  <c r="AJ183" i="31"/>
  <c r="X183" i="31"/>
  <c r="W183" i="31"/>
  <c r="U183" i="31"/>
  <c r="T183" i="31"/>
  <c r="R183" i="31"/>
  <c r="Q183" i="31"/>
  <c r="O183" i="31"/>
  <c r="N183" i="31"/>
  <c r="L183" i="31"/>
  <c r="K183" i="31"/>
  <c r="AJ182" i="31"/>
  <c r="X182" i="31"/>
  <c r="W182" i="31"/>
  <c r="U182" i="31"/>
  <c r="T182" i="31"/>
  <c r="R182" i="31"/>
  <c r="Q182" i="31"/>
  <c r="O182" i="31"/>
  <c r="N182" i="31"/>
  <c r="L182" i="31"/>
  <c r="K182" i="31"/>
  <c r="AJ181" i="31"/>
  <c r="X181" i="31"/>
  <c r="W181" i="31"/>
  <c r="U181" i="31"/>
  <c r="T181" i="31"/>
  <c r="R181" i="31"/>
  <c r="Q181" i="31"/>
  <c r="O181" i="31"/>
  <c r="N181" i="31"/>
  <c r="L181" i="31"/>
  <c r="K181" i="31"/>
  <c r="AJ180" i="31"/>
  <c r="X180" i="31"/>
  <c r="W180" i="31"/>
  <c r="U180" i="31"/>
  <c r="T180" i="31"/>
  <c r="R180" i="31"/>
  <c r="Q180" i="31"/>
  <c r="O180" i="31"/>
  <c r="N180" i="31"/>
  <c r="L180" i="31"/>
  <c r="K180" i="31"/>
  <c r="AJ179" i="31"/>
  <c r="X179" i="31"/>
  <c r="W179" i="31"/>
  <c r="U179" i="31"/>
  <c r="T179" i="31"/>
  <c r="R179" i="31"/>
  <c r="Q179" i="31"/>
  <c r="O179" i="31"/>
  <c r="N179" i="31"/>
  <c r="L179" i="31"/>
  <c r="K179" i="31"/>
  <c r="AJ178" i="31"/>
  <c r="X178" i="31"/>
  <c r="W178" i="31"/>
  <c r="U178" i="31"/>
  <c r="T178" i="31"/>
  <c r="R178" i="31"/>
  <c r="Q178" i="31"/>
  <c r="O178" i="31"/>
  <c r="N178" i="31"/>
  <c r="L178" i="31"/>
  <c r="K178" i="31"/>
  <c r="AJ177" i="31"/>
  <c r="X177" i="31"/>
  <c r="W177" i="31"/>
  <c r="U177" i="31"/>
  <c r="T177" i="31"/>
  <c r="R177" i="31"/>
  <c r="Q177" i="31"/>
  <c r="O177" i="31"/>
  <c r="N177" i="31"/>
  <c r="L177" i="31"/>
  <c r="K177" i="31"/>
  <c r="AJ176" i="31"/>
  <c r="X176" i="31"/>
  <c r="W176" i="31"/>
  <c r="U176" i="31"/>
  <c r="T176" i="31"/>
  <c r="R176" i="31"/>
  <c r="Q176" i="31"/>
  <c r="O176" i="31"/>
  <c r="N176" i="31"/>
  <c r="L176" i="31"/>
  <c r="K176" i="31"/>
  <c r="AJ175" i="31"/>
  <c r="X175" i="31"/>
  <c r="W175" i="31"/>
  <c r="U175" i="31"/>
  <c r="T175" i="31"/>
  <c r="R175" i="31"/>
  <c r="Q175" i="31"/>
  <c r="O175" i="31"/>
  <c r="N175" i="31"/>
  <c r="L175" i="31"/>
  <c r="K175" i="31"/>
  <c r="AJ174" i="31"/>
  <c r="X174" i="31"/>
  <c r="W174" i="31"/>
  <c r="U174" i="31"/>
  <c r="T174" i="31"/>
  <c r="R174" i="31"/>
  <c r="Q174" i="31"/>
  <c r="O174" i="31"/>
  <c r="N174" i="31"/>
  <c r="L174" i="31"/>
  <c r="K174" i="31"/>
  <c r="AJ173" i="31"/>
  <c r="X173" i="31"/>
  <c r="W173" i="31"/>
  <c r="U173" i="31"/>
  <c r="T173" i="31"/>
  <c r="R173" i="31"/>
  <c r="Q173" i="31"/>
  <c r="O173" i="31"/>
  <c r="N173" i="31"/>
  <c r="L173" i="31"/>
  <c r="K173" i="31"/>
  <c r="AJ172" i="31"/>
  <c r="X172" i="31"/>
  <c r="W172" i="31"/>
  <c r="U172" i="31"/>
  <c r="T172" i="31"/>
  <c r="R172" i="31"/>
  <c r="Q172" i="31"/>
  <c r="O172" i="31"/>
  <c r="N172" i="31"/>
  <c r="L172" i="31"/>
  <c r="K172" i="31"/>
  <c r="AJ171" i="31"/>
  <c r="X171" i="31"/>
  <c r="W171" i="31"/>
  <c r="U171" i="31"/>
  <c r="T171" i="31"/>
  <c r="R171" i="31"/>
  <c r="Q171" i="31"/>
  <c r="O171" i="31"/>
  <c r="N171" i="31"/>
  <c r="L171" i="31"/>
  <c r="K171" i="31"/>
  <c r="AJ170" i="31"/>
  <c r="X170" i="31"/>
  <c r="W170" i="31"/>
  <c r="U170" i="31"/>
  <c r="T170" i="31"/>
  <c r="R170" i="31"/>
  <c r="Q170" i="31"/>
  <c r="O170" i="31"/>
  <c r="N170" i="31"/>
  <c r="L170" i="31"/>
  <c r="K170" i="31"/>
  <c r="AJ169" i="31"/>
  <c r="X169" i="31"/>
  <c r="W169" i="31"/>
  <c r="U169" i="31"/>
  <c r="T169" i="31"/>
  <c r="R169" i="31"/>
  <c r="Q169" i="31"/>
  <c r="O169" i="31"/>
  <c r="N169" i="31"/>
  <c r="L169" i="31"/>
  <c r="K169" i="31"/>
  <c r="AJ124" i="31"/>
  <c r="X124" i="31"/>
  <c r="W124" i="31"/>
  <c r="U124" i="31"/>
  <c r="T124" i="31"/>
  <c r="R124" i="31"/>
  <c r="Q124" i="31"/>
  <c r="O124" i="31"/>
  <c r="N124" i="31"/>
  <c r="L124" i="31"/>
  <c r="K124" i="31"/>
  <c r="AJ123" i="31"/>
  <c r="X123" i="31"/>
  <c r="W123" i="31"/>
  <c r="U123" i="31"/>
  <c r="T123" i="31"/>
  <c r="R123" i="31"/>
  <c r="Q123" i="31"/>
  <c r="O123" i="31"/>
  <c r="N123" i="31"/>
  <c r="L123" i="31"/>
  <c r="K123" i="31"/>
  <c r="AJ122" i="31"/>
  <c r="X122" i="31"/>
  <c r="W122" i="31"/>
  <c r="U122" i="31"/>
  <c r="T122" i="31"/>
  <c r="R122" i="31"/>
  <c r="Q122" i="31"/>
  <c r="O122" i="31"/>
  <c r="N122" i="31"/>
  <c r="L122" i="31"/>
  <c r="K122" i="31"/>
  <c r="AJ121" i="31"/>
  <c r="X121" i="31"/>
  <c r="W121" i="31"/>
  <c r="U121" i="31"/>
  <c r="T121" i="31"/>
  <c r="R121" i="31"/>
  <c r="Q121" i="31"/>
  <c r="O121" i="31"/>
  <c r="N121" i="31"/>
  <c r="L121" i="31"/>
  <c r="K121" i="31"/>
  <c r="AJ120" i="31"/>
  <c r="X120" i="31"/>
  <c r="W120" i="31"/>
  <c r="U120" i="31"/>
  <c r="T120" i="31"/>
  <c r="R120" i="31"/>
  <c r="Q120" i="31"/>
  <c r="O120" i="31"/>
  <c r="N120" i="31"/>
  <c r="L120" i="31"/>
  <c r="K120" i="31"/>
  <c r="AJ119" i="31"/>
  <c r="X119" i="31"/>
  <c r="W119" i="31"/>
  <c r="U119" i="31"/>
  <c r="T119" i="31"/>
  <c r="R119" i="31"/>
  <c r="Q119" i="31"/>
  <c r="O119" i="31"/>
  <c r="N119" i="31"/>
  <c r="L119" i="31"/>
  <c r="K119" i="31"/>
  <c r="AJ118" i="31"/>
  <c r="X118" i="31"/>
  <c r="W118" i="31"/>
  <c r="U118" i="31"/>
  <c r="T118" i="31"/>
  <c r="R118" i="31"/>
  <c r="Q118" i="31"/>
  <c r="O118" i="31"/>
  <c r="N118" i="31"/>
  <c r="L118" i="31"/>
  <c r="K118" i="31"/>
  <c r="AJ117" i="31"/>
  <c r="X117" i="31"/>
  <c r="W117" i="31"/>
  <c r="U117" i="31"/>
  <c r="T117" i="31"/>
  <c r="R117" i="31"/>
  <c r="Q117" i="31"/>
  <c r="O117" i="31"/>
  <c r="N117" i="31"/>
  <c r="L117" i="31"/>
  <c r="K117" i="31"/>
  <c r="AJ116" i="31"/>
  <c r="X116" i="31"/>
  <c r="W116" i="31"/>
  <c r="U116" i="31"/>
  <c r="T116" i="31"/>
  <c r="R116" i="31"/>
  <c r="Q116" i="31"/>
  <c r="O116" i="31"/>
  <c r="N116" i="31"/>
  <c r="L116" i="31"/>
  <c r="K116" i="31"/>
  <c r="AJ115" i="31"/>
  <c r="X115" i="31"/>
  <c r="W115" i="31"/>
  <c r="U115" i="31"/>
  <c r="T115" i="31"/>
  <c r="R115" i="31"/>
  <c r="Q115" i="31"/>
  <c r="O115" i="31"/>
  <c r="N115" i="31"/>
  <c r="L115" i="31"/>
  <c r="K115" i="31"/>
  <c r="AJ114" i="31"/>
  <c r="X114" i="31"/>
  <c r="W114" i="31"/>
  <c r="U114" i="31"/>
  <c r="T114" i="31"/>
  <c r="R114" i="31"/>
  <c r="Q114" i="31"/>
  <c r="O114" i="31"/>
  <c r="N114" i="31"/>
  <c r="L114" i="31"/>
  <c r="K114" i="31"/>
  <c r="AJ113" i="31"/>
  <c r="X113" i="31"/>
  <c r="W113" i="31"/>
  <c r="U113" i="31"/>
  <c r="T113" i="31"/>
  <c r="R113" i="31"/>
  <c r="Q113" i="31"/>
  <c r="O113" i="31"/>
  <c r="N113" i="31"/>
  <c r="L113" i="31"/>
  <c r="K113" i="31"/>
  <c r="AJ112" i="31"/>
  <c r="X112" i="31"/>
  <c r="W112" i="31"/>
  <c r="U112" i="31"/>
  <c r="T112" i="31"/>
  <c r="R112" i="31"/>
  <c r="Q112" i="31"/>
  <c r="O112" i="31"/>
  <c r="N112" i="31"/>
  <c r="L112" i="31"/>
  <c r="K112" i="31"/>
  <c r="AJ111" i="31"/>
  <c r="X111" i="31"/>
  <c r="W111" i="31"/>
  <c r="U111" i="31"/>
  <c r="T111" i="31"/>
  <c r="R111" i="31"/>
  <c r="Q111" i="31"/>
  <c r="O111" i="31"/>
  <c r="N111" i="31"/>
  <c r="L111" i="31"/>
  <c r="K111" i="31"/>
  <c r="AJ110" i="31"/>
  <c r="X110" i="31"/>
  <c r="W110" i="31"/>
  <c r="U110" i="31"/>
  <c r="T110" i="31"/>
  <c r="R110" i="31"/>
  <c r="Q110" i="31"/>
  <c r="O110" i="31"/>
  <c r="N110" i="31"/>
  <c r="L110" i="31"/>
  <c r="K110" i="31"/>
  <c r="AJ109" i="31"/>
  <c r="X109" i="31"/>
  <c r="W109" i="31"/>
  <c r="U109" i="31"/>
  <c r="T109" i="31"/>
  <c r="R109" i="31"/>
  <c r="Q109" i="31"/>
  <c r="O109" i="31"/>
  <c r="N109" i="31"/>
  <c r="L109" i="31"/>
  <c r="K109" i="31"/>
  <c r="AJ108" i="31"/>
  <c r="X108" i="31"/>
  <c r="W108" i="31"/>
  <c r="U108" i="31"/>
  <c r="T108" i="31"/>
  <c r="R108" i="31"/>
  <c r="Q108" i="31"/>
  <c r="O108" i="31"/>
  <c r="N108" i="31"/>
  <c r="L108" i="31"/>
  <c r="K108" i="31"/>
  <c r="AJ107" i="31"/>
  <c r="X107" i="31"/>
  <c r="W107" i="31"/>
  <c r="U107" i="31"/>
  <c r="T107" i="31"/>
  <c r="R107" i="31"/>
  <c r="Q107" i="31"/>
  <c r="O107" i="31"/>
  <c r="N107" i="31"/>
  <c r="L107" i="31"/>
  <c r="K107" i="31"/>
  <c r="AJ106" i="31"/>
  <c r="X106" i="31"/>
  <c r="W106" i="31"/>
  <c r="U106" i="31"/>
  <c r="T106" i="31"/>
  <c r="R106" i="31"/>
  <c r="Q106" i="31"/>
  <c r="O106" i="31"/>
  <c r="N106" i="31"/>
  <c r="L106" i="31"/>
  <c r="K106" i="31"/>
  <c r="AJ105" i="31"/>
  <c r="X105" i="31"/>
  <c r="W105" i="31"/>
  <c r="U105" i="31"/>
  <c r="T105" i="31"/>
  <c r="R105" i="31"/>
  <c r="Q105" i="31"/>
  <c r="O105" i="31"/>
  <c r="N105" i="31"/>
  <c r="L105" i="31"/>
  <c r="K105" i="31"/>
  <c r="AJ104" i="31"/>
  <c r="X104" i="31"/>
  <c r="W104" i="31"/>
  <c r="U104" i="31"/>
  <c r="T104" i="31"/>
  <c r="R104" i="31"/>
  <c r="Q104" i="31"/>
  <c r="O104" i="31"/>
  <c r="N104" i="31"/>
  <c r="L104" i="31"/>
  <c r="K104" i="31"/>
  <c r="AJ103" i="31"/>
  <c r="X103" i="31"/>
  <c r="W103" i="31"/>
  <c r="U103" i="31"/>
  <c r="T103" i="31"/>
  <c r="R103" i="31"/>
  <c r="Q103" i="31"/>
  <c r="O103" i="31"/>
  <c r="N103" i="31"/>
  <c r="L103" i="31"/>
  <c r="K103" i="31"/>
  <c r="AJ102" i="31"/>
  <c r="X102" i="31"/>
  <c r="W102" i="31"/>
  <c r="U102" i="31"/>
  <c r="T102" i="31"/>
  <c r="R102" i="31"/>
  <c r="Q102" i="31"/>
  <c r="O102" i="31"/>
  <c r="N102" i="31"/>
  <c r="L102" i="31"/>
  <c r="K102" i="31"/>
  <c r="AJ101" i="31"/>
  <c r="X101" i="31"/>
  <c r="W101" i="31"/>
  <c r="U101" i="31"/>
  <c r="T101" i="31"/>
  <c r="R101" i="31"/>
  <c r="Q101" i="31"/>
  <c r="O101" i="31"/>
  <c r="N101" i="31"/>
  <c r="L101" i="31"/>
  <c r="K101" i="31"/>
  <c r="AJ100" i="31"/>
  <c r="X100" i="31"/>
  <c r="W100" i="31"/>
  <c r="U100" i="31"/>
  <c r="T100" i="31"/>
  <c r="R100" i="31"/>
  <c r="Q100" i="31"/>
  <c r="O100" i="31"/>
  <c r="N100" i="31"/>
  <c r="L100" i="31"/>
  <c r="K100" i="31"/>
  <c r="AJ99" i="31"/>
  <c r="X99" i="31"/>
  <c r="W99" i="31"/>
  <c r="U99" i="31"/>
  <c r="T99" i="31"/>
  <c r="R99" i="31"/>
  <c r="Q99" i="31"/>
  <c r="O99" i="31"/>
  <c r="N99" i="31"/>
  <c r="L99" i="31"/>
  <c r="K99" i="31"/>
  <c r="AJ98" i="31"/>
  <c r="X98" i="31"/>
  <c r="W98" i="31"/>
  <c r="U98" i="31"/>
  <c r="T98" i="31"/>
  <c r="R98" i="31"/>
  <c r="Q98" i="31"/>
  <c r="O98" i="31"/>
  <c r="N98" i="31"/>
  <c r="L98" i="31"/>
  <c r="K98" i="31"/>
  <c r="AJ97" i="31"/>
  <c r="X97" i="31"/>
  <c r="W97" i="31"/>
  <c r="U97" i="31"/>
  <c r="T97" i="31"/>
  <c r="R97" i="31"/>
  <c r="Q97" i="31"/>
  <c r="O97" i="31"/>
  <c r="N97" i="31"/>
  <c r="L97" i="31"/>
  <c r="K97" i="31"/>
  <c r="AJ96" i="31"/>
  <c r="X96" i="31"/>
  <c r="W96" i="31"/>
  <c r="U96" i="31"/>
  <c r="T96" i="31"/>
  <c r="R96" i="31"/>
  <c r="Q96" i="31"/>
  <c r="O96" i="31"/>
  <c r="N96" i="31"/>
  <c r="L96" i="31"/>
  <c r="K96" i="31"/>
  <c r="AJ95" i="31"/>
  <c r="X95" i="31"/>
  <c r="W95" i="31"/>
  <c r="U95" i="31"/>
  <c r="T95" i="31"/>
  <c r="R95" i="31"/>
  <c r="Q95" i="31"/>
  <c r="O95" i="31"/>
  <c r="N95" i="31"/>
  <c r="L95" i="31"/>
  <c r="K95" i="31"/>
  <c r="AJ94" i="31"/>
  <c r="X94" i="31"/>
  <c r="W94" i="31"/>
  <c r="U94" i="31"/>
  <c r="T94" i="31"/>
  <c r="R94" i="31"/>
  <c r="Q94" i="31"/>
  <c r="O94" i="31"/>
  <c r="N94" i="31"/>
  <c r="L94" i="31"/>
  <c r="K94" i="31"/>
  <c r="AJ93" i="31"/>
  <c r="X93" i="31"/>
  <c r="W93" i="31"/>
  <c r="U93" i="31"/>
  <c r="T93" i="31"/>
  <c r="R93" i="31"/>
  <c r="Q93" i="31"/>
  <c r="O93" i="31"/>
  <c r="N93" i="31"/>
  <c r="L93" i="31"/>
  <c r="K93" i="31"/>
  <c r="AJ92" i="31"/>
  <c r="X92" i="31"/>
  <c r="W92" i="31"/>
  <c r="U92" i="31"/>
  <c r="T92" i="31"/>
  <c r="R92" i="31"/>
  <c r="Q92" i="31"/>
  <c r="O92" i="31"/>
  <c r="N92" i="31"/>
  <c r="L92" i="31"/>
  <c r="K92" i="31"/>
  <c r="AJ91" i="31"/>
  <c r="X91" i="31"/>
  <c r="W91" i="31"/>
  <c r="U91" i="31"/>
  <c r="T91" i="31"/>
  <c r="R91" i="31"/>
  <c r="Q91" i="31"/>
  <c r="O91" i="31"/>
  <c r="N91" i="31"/>
  <c r="L91" i="31"/>
  <c r="K91" i="31"/>
  <c r="AJ90" i="31"/>
  <c r="X90" i="31"/>
  <c r="W90" i="31"/>
  <c r="U90" i="31"/>
  <c r="T90" i="31"/>
  <c r="R90" i="31"/>
  <c r="Q90" i="31"/>
  <c r="O90" i="31"/>
  <c r="N90" i="31"/>
  <c r="L90" i="31"/>
  <c r="K90" i="31"/>
  <c r="AJ89" i="31"/>
  <c r="X89" i="31"/>
  <c r="W89" i="31"/>
  <c r="U89" i="31"/>
  <c r="T89" i="31"/>
  <c r="R89" i="31"/>
  <c r="Q89" i="31"/>
  <c r="O89" i="31"/>
  <c r="N89" i="31"/>
  <c r="L89" i="31"/>
  <c r="K89" i="31"/>
  <c r="AJ88" i="31"/>
  <c r="X88" i="31"/>
  <c r="W88" i="31"/>
  <c r="U88" i="31"/>
  <c r="T88" i="31"/>
  <c r="R88" i="31"/>
  <c r="Q88" i="31"/>
  <c r="O88" i="31"/>
  <c r="N88" i="31"/>
  <c r="L88" i="31"/>
  <c r="K88" i="31"/>
  <c r="AJ87" i="31"/>
  <c r="X87" i="31"/>
  <c r="W87" i="31"/>
  <c r="U87" i="31"/>
  <c r="T87" i="31"/>
  <c r="R87" i="31"/>
  <c r="Q87" i="31"/>
  <c r="O87" i="31"/>
  <c r="N87" i="31"/>
  <c r="L87" i="31"/>
  <c r="K87" i="31"/>
  <c r="AJ86" i="31"/>
  <c r="X86" i="31"/>
  <c r="W86" i="31"/>
  <c r="U86" i="31"/>
  <c r="T86" i="31"/>
  <c r="R86" i="31"/>
  <c r="Q86" i="31"/>
  <c r="O86" i="31"/>
  <c r="N86" i="31"/>
  <c r="L86" i="31"/>
  <c r="K86" i="31"/>
  <c r="AJ85" i="31"/>
  <c r="X85" i="31"/>
  <c r="W85" i="31"/>
  <c r="U85" i="31"/>
  <c r="T85" i="31"/>
  <c r="R85" i="31"/>
  <c r="Q85" i="31"/>
  <c r="O85" i="31"/>
  <c r="N85" i="31"/>
  <c r="L85" i="31"/>
  <c r="K85" i="31"/>
  <c r="AJ84" i="31"/>
  <c r="X84" i="31"/>
  <c r="W84" i="31"/>
  <c r="U84" i="31"/>
  <c r="T84" i="31"/>
  <c r="R84" i="31"/>
  <c r="Q84" i="31"/>
  <c r="O84" i="31"/>
  <c r="N84" i="31"/>
  <c r="L84" i="31"/>
  <c r="K84" i="31"/>
  <c r="AJ83" i="31"/>
  <c r="X83" i="31"/>
  <c r="W83" i="31"/>
  <c r="U83" i="31"/>
  <c r="T83" i="31"/>
  <c r="R83" i="31"/>
  <c r="Q83" i="31"/>
  <c r="O83" i="31"/>
  <c r="N83" i="31"/>
  <c r="L83" i="31"/>
  <c r="K83" i="31"/>
  <c r="AJ82" i="31"/>
  <c r="X82" i="31"/>
  <c r="W82" i="31"/>
  <c r="U82" i="31"/>
  <c r="T82" i="31"/>
  <c r="R82" i="31"/>
  <c r="Q82" i="31"/>
  <c r="O82" i="31"/>
  <c r="N82" i="31"/>
  <c r="L82" i="31"/>
  <c r="K82" i="31"/>
  <c r="AJ81" i="31"/>
  <c r="X81" i="31"/>
  <c r="W81" i="31"/>
  <c r="U81" i="31"/>
  <c r="T81" i="31"/>
  <c r="R81" i="31"/>
  <c r="Q81" i="31"/>
  <c r="O81" i="31"/>
  <c r="N81" i="31"/>
  <c r="L81" i="31"/>
  <c r="K81" i="31"/>
  <c r="AJ80" i="31"/>
  <c r="X80" i="31"/>
  <c r="W80" i="31"/>
  <c r="U80" i="31"/>
  <c r="T80" i="31"/>
  <c r="R80" i="31"/>
  <c r="Q80" i="31"/>
  <c r="O80" i="31"/>
  <c r="N80" i="31"/>
  <c r="L80" i="31"/>
  <c r="K80" i="31"/>
  <c r="AJ79" i="31"/>
  <c r="X79" i="31"/>
  <c r="W79" i="31"/>
  <c r="U79" i="31"/>
  <c r="T79" i="31"/>
  <c r="R79" i="31"/>
  <c r="Q79" i="31"/>
  <c r="O79" i="31"/>
  <c r="N79" i="31"/>
  <c r="L79" i="31"/>
  <c r="K79" i="31"/>
  <c r="AJ78" i="31"/>
  <c r="X78" i="31"/>
  <c r="W78" i="31"/>
  <c r="U78" i="31"/>
  <c r="T78" i="31"/>
  <c r="R78" i="31"/>
  <c r="Q78" i="31"/>
  <c r="O78" i="31"/>
  <c r="N78" i="31"/>
  <c r="L78" i="31"/>
  <c r="K78" i="31"/>
  <c r="AJ77" i="31"/>
  <c r="X77" i="31"/>
  <c r="W77" i="31"/>
  <c r="U77" i="31"/>
  <c r="T77" i="31"/>
  <c r="R77" i="31"/>
  <c r="Q77" i="31"/>
  <c r="O77" i="31"/>
  <c r="N77" i="31"/>
  <c r="L77" i="31"/>
  <c r="K77" i="31"/>
  <c r="AJ76" i="31"/>
  <c r="X76" i="31"/>
  <c r="W76" i="31"/>
  <c r="U76" i="31"/>
  <c r="T76" i="31"/>
  <c r="R76" i="31"/>
  <c r="Q76" i="31"/>
  <c r="O76" i="31"/>
  <c r="N76" i="31"/>
  <c r="L76" i="31"/>
  <c r="K76" i="31"/>
  <c r="AJ75" i="31"/>
  <c r="X75" i="31"/>
  <c r="W75" i="31"/>
  <c r="U75" i="31"/>
  <c r="T75" i="31"/>
  <c r="R75" i="31"/>
  <c r="Q75" i="31"/>
  <c r="O75" i="31"/>
  <c r="N75" i="31"/>
  <c r="L75" i="31"/>
  <c r="K75" i="31"/>
  <c r="AJ74" i="31"/>
  <c r="X74" i="31"/>
  <c r="W74" i="31"/>
  <c r="U74" i="31"/>
  <c r="T74" i="31"/>
  <c r="R74" i="31"/>
  <c r="Q74" i="31"/>
  <c r="O74" i="31"/>
  <c r="N74" i="31"/>
  <c r="L74" i="31"/>
  <c r="K74" i="31"/>
  <c r="AJ73" i="31"/>
  <c r="X73" i="31"/>
  <c r="W73" i="31"/>
  <c r="U73" i="31"/>
  <c r="T73" i="31"/>
  <c r="R73" i="31"/>
  <c r="Q73" i="31"/>
  <c r="O73" i="31"/>
  <c r="N73" i="31"/>
  <c r="L73" i="31"/>
  <c r="K73" i="31"/>
  <c r="AJ72" i="31"/>
  <c r="X72" i="31"/>
  <c r="W72" i="31"/>
  <c r="U72" i="31"/>
  <c r="T72" i="31"/>
  <c r="R72" i="31"/>
  <c r="Q72" i="31"/>
  <c r="O72" i="31"/>
  <c r="N72" i="31"/>
  <c r="L72" i="31"/>
  <c r="K72" i="31"/>
  <c r="AJ71" i="31"/>
  <c r="X71" i="31"/>
  <c r="W71" i="31"/>
  <c r="U71" i="31"/>
  <c r="T71" i="31"/>
  <c r="R71" i="31"/>
  <c r="Q71" i="31"/>
  <c r="O71" i="31"/>
  <c r="N71" i="31"/>
  <c r="L71" i="31"/>
  <c r="K71" i="31"/>
  <c r="AJ70" i="31"/>
  <c r="X70" i="31"/>
  <c r="W70" i="31"/>
  <c r="U70" i="31"/>
  <c r="T70" i="31"/>
  <c r="R70" i="31"/>
  <c r="Q70" i="31"/>
  <c r="O70" i="31"/>
  <c r="N70" i="31"/>
  <c r="L70" i="31"/>
  <c r="K70" i="31"/>
  <c r="AJ69" i="31"/>
  <c r="X69" i="31"/>
  <c r="W69" i="31"/>
  <c r="U69" i="31"/>
  <c r="T69" i="31"/>
  <c r="R69" i="31"/>
  <c r="Q69" i="31"/>
  <c r="O69" i="31"/>
  <c r="N69" i="31"/>
  <c r="L69" i="31"/>
  <c r="K69" i="31"/>
  <c r="AJ68" i="31"/>
  <c r="X68" i="31"/>
  <c r="W68" i="31"/>
  <c r="U68" i="31"/>
  <c r="T68" i="31"/>
  <c r="R68" i="31"/>
  <c r="Q68" i="31"/>
  <c r="O68" i="31"/>
  <c r="N68" i="31"/>
  <c r="L68" i="31"/>
  <c r="K68" i="31"/>
  <c r="AJ67" i="31"/>
  <c r="X67" i="31"/>
  <c r="W67" i="31"/>
  <c r="U67" i="31"/>
  <c r="T67" i="31"/>
  <c r="R67" i="31"/>
  <c r="Q67" i="31"/>
  <c r="O67" i="31"/>
  <c r="N67" i="31"/>
  <c r="L67" i="31"/>
  <c r="K67" i="31"/>
  <c r="AJ66" i="31"/>
  <c r="X66" i="31"/>
  <c r="W66" i="31"/>
  <c r="U66" i="31"/>
  <c r="T66" i="31"/>
  <c r="R66" i="31"/>
  <c r="Q66" i="31"/>
  <c r="O66" i="31"/>
  <c r="N66" i="31"/>
  <c r="L66" i="31"/>
  <c r="K66" i="31"/>
  <c r="AJ65" i="31"/>
  <c r="X65" i="31"/>
  <c r="W65" i="31"/>
  <c r="U65" i="31"/>
  <c r="T65" i="31"/>
  <c r="R65" i="31"/>
  <c r="Q65" i="31"/>
  <c r="O65" i="31"/>
  <c r="N65" i="31"/>
  <c r="L65" i="31"/>
  <c r="K65" i="31"/>
  <c r="AJ64" i="31"/>
  <c r="X64" i="31"/>
  <c r="W64" i="31"/>
  <c r="U64" i="31"/>
  <c r="T64" i="31"/>
  <c r="R64" i="31"/>
  <c r="Q64" i="31"/>
  <c r="O64" i="31"/>
  <c r="N64" i="31"/>
  <c r="L64" i="31"/>
  <c r="K64" i="31"/>
  <c r="AJ63" i="31"/>
  <c r="X63" i="31"/>
  <c r="W63" i="31"/>
  <c r="U63" i="31"/>
  <c r="T63" i="31"/>
  <c r="R63" i="31"/>
  <c r="Q63" i="31"/>
  <c r="O63" i="31"/>
  <c r="N63" i="31"/>
  <c r="L63" i="31"/>
  <c r="K63" i="31"/>
  <c r="AJ62" i="31"/>
  <c r="X62" i="31"/>
  <c r="W62" i="31"/>
  <c r="U62" i="31"/>
  <c r="T62" i="31"/>
  <c r="R62" i="31"/>
  <c r="Q62" i="31"/>
  <c r="O62" i="31"/>
  <c r="N62" i="31"/>
  <c r="L62" i="31"/>
  <c r="K62" i="31"/>
  <c r="AJ61" i="31"/>
  <c r="X61" i="31"/>
  <c r="W61" i="31"/>
  <c r="U61" i="31"/>
  <c r="T61" i="31"/>
  <c r="R61" i="31"/>
  <c r="Q61" i="31"/>
  <c r="O61" i="31"/>
  <c r="N61" i="31"/>
  <c r="L61" i="31"/>
  <c r="K61" i="31"/>
  <c r="AJ60" i="31"/>
  <c r="X60" i="31"/>
  <c r="W60" i="31"/>
  <c r="U60" i="31"/>
  <c r="T60" i="31"/>
  <c r="R60" i="31"/>
  <c r="Q60" i="31"/>
  <c r="O60" i="31"/>
  <c r="N60" i="31"/>
  <c r="L60" i="31"/>
  <c r="K60" i="31"/>
  <c r="AJ59" i="31"/>
  <c r="X59" i="31"/>
  <c r="W59" i="31"/>
  <c r="U59" i="31"/>
  <c r="T59" i="31"/>
  <c r="R59" i="31"/>
  <c r="Q59" i="31"/>
  <c r="O59" i="31"/>
  <c r="N59" i="31"/>
  <c r="L59" i="31"/>
  <c r="K59" i="31"/>
  <c r="AJ58" i="31"/>
  <c r="X58" i="31"/>
  <c r="W58" i="31"/>
  <c r="U58" i="31"/>
  <c r="T58" i="31"/>
  <c r="R58" i="31"/>
  <c r="Q58" i="31"/>
  <c r="O58" i="31"/>
  <c r="N58" i="31"/>
  <c r="L58" i="31"/>
  <c r="K58" i="31"/>
  <c r="AJ57" i="31"/>
  <c r="X57" i="31"/>
  <c r="W57" i="31"/>
  <c r="U57" i="31"/>
  <c r="T57" i="31"/>
  <c r="R57" i="31"/>
  <c r="Q57" i="31"/>
  <c r="O57" i="31"/>
  <c r="N57" i="31"/>
  <c r="L57" i="31"/>
  <c r="K57" i="31"/>
  <c r="AJ56" i="31"/>
  <c r="X56" i="31"/>
  <c r="W56" i="31"/>
  <c r="U56" i="31"/>
  <c r="T56" i="31"/>
  <c r="R56" i="31"/>
  <c r="Q56" i="31"/>
  <c r="O56" i="31"/>
  <c r="N56" i="31"/>
  <c r="L56" i="31"/>
  <c r="K56" i="31"/>
  <c r="AJ55" i="31"/>
  <c r="X55" i="31"/>
  <c r="W55" i="31"/>
  <c r="U55" i="31"/>
  <c r="T55" i="31"/>
  <c r="R55" i="31"/>
  <c r="Q55" i="31"/>
  <c r="O55" i="31"/>
  <c r="N55" i="31"/>
  <c r="L55" i="31"/>
  <c r="K55" i="31"/>
  <c r="AJ54" i="31"/>
  <c r="X54" i="31"/>
  <c r="W54" i="31"/>
  <c r="U54" i="31"/>
  <c r="T54" i="31"/>
  <c r="R54" i="31"/>
  <c r="Q54" i="31"/>
  <c r="O54" i="31"/>
  <c r="N54" i="31"/>
  <c r="L54" i="31"/>
  <c r="K54" i="31"/>
  <c r="AJ53" i="31"/>
  <c r="X53" i="31"/>
  <c r="W53" i="31"/>
  <c r="U53" i="31"/>
  <c r="T53" i="31"/>
  <c r="R53" i="31"/>
  <c r="Q53" i="31"/>
  <c r="O53" i="31"/>
  <c r="N53" i="31"/>
  <c r="L53" i="31"/>
  <c r="K53" i="31"/>
  <c r="AJ52" i="31"/>
  <c r="X52" i="31"/>
  <c r="W52" i="31"/>
  <c r="U52" i="31"/>
  <c r="T52" i="31"/>
  <c r="R52" i="31"/>
  <c r="Q52" i="31"/>
  <c r="O52" i="31"/>
  <c r="N52" i="31"/>
  <c r="L52" i="31"/>
  <c r="K52" i="31"/>
  <c r="AJ51" i="31"/>
  <c r="X51" i="31"/>
  <c r="W51" i="31"/>
  <c r="U51" i="31"/>
  <c r="T51" i="31"/>
  <c r="R51" i="31"/>
  <c r="Q51" i="31"/>
  <c r="O51" i="31"/>
  <c r="N51" i="31"/>
  <c r="L51" i="31"/>
  <c r="K51" i="31"/>
  <c r="AJ50" i="31"/>
  <c r="X50" i="31"/>
  <c r="W50" i="31"/>
  <c r="U50" i="31"/>
  <c r="T50" i="31"/>
  <c r="R50" i="31"/>
  <c r="Q50" i="31"/>
  <c r="O50" i="31"/>
  <c r="N50" i="31"/>
  <c r="L50" i="31"/>
  <c r="K50" i="31"/>
  <c r="AJ49" i="31"/>
  <c r="X49" i="31"/>
  <c r="W49" i="31"/>
  <c r="U49" i="31"/>
  <c r="T49" i="31"/>
  <c r="R49" i="31"/>
  <c r="Q49" i="31"/>
  <c r="O49" i="31"/>
  <c r="N49" i="31"/>
  <c r="L49" i="31"/>
  <c r="K49" i="31"/>
  <c r="AJ48" i="31"/>
  <c r="X48" i="31"/>
  <c r="W48" i="31"/>
  <c r="U48" i="31"/>
  <c r="T48" i="31"/>
  <c r="R48" i="31"/>
  <c r="Q48" i="31"/>
  <c r="O48" i="31"/>
  <c r="N48" i="31"/>
  <c r="L48" i="31"/>
  <c r="K48" i="31"/>
  <c r="AJ47" i="31"/>
  <c r="X47" i="31"/>
  <c r="W47" i="31"/>
  <c r="U47" i="31"/>
  <c r="T47" i="31"/>
  <c r="R47" i="31"/>
  <c r="Q47" i="31"/>
  <c r="O47" i="31"/>
  <c r="N47" i="31"/>
  <c r="L47" i="31"/>
  <c r="K47" i="31"/>
  <c r="AJ46" i="31"/>
  <c r="X46" i="31"/>
  <c r="W46" i="31"/>
  <c r="U46" i="31"/>
  <c r="T46" i="31"/>
  <c r="R46" i="31"/>
  <c r="Q46" i="31"/>
  <c r="O46" i="31"/>
  <c r="N46" i="31"/>
  <c r="L46" i="31"/>
  <c r="K46" i="31"/>
  <c r="AJ45" i="31"/>
  <c r="X45" i="31"/>
  <c r="W45" i="31"/>
  <c r="U45" i="31"/>
  <c r="T45" i="31"/>
  <c r="R45" i="31"/>
  <c r="Q45" i="31"/>
  <c r="O45" i="31"/>
  <c r="N45" i="31"/>
  <c r="L45" i="31"/>
  <c r="K45" i="31"/>
  <c r="AJ44" i="31"/>
  <c r="X44" i="31"/>
  <c r="W44" i="31"/>
  <c r="U44" i="31"/>
  <c r="T44" i="31"/>
  <c r="R44" i="31"/>
  <c r="Q44" i="31"/>
  <c r="O44" i="31"/>
  <c r="N44" i="31"/>
  <c r="L44" i="31"/>
  <c r="K44" i="31"/>
  <c r="AJ43" i="31"/>
  <c r="X43" i="31"/>
  <c r="W43" i="31"/>
  <c r="U43" i="31"/>
  <c r="T43" i="31"/>
  <c r="R43" i="31"/>
  <c r="Q43" i="31"/>
  <c r="O43" i="31"/>
  <c r="N43" i="31"/>
  <c r="L43" i="31"/>
  <c r="K43" i="31"/>
  <c r="AJ42" i="31"/>
  <c r="X42" i="31"/>
  <c r="W42" i="31"/>
  <c r="U42" i="31"/>
  <c r="T42" i="31"/>
  <c r="R42" i="31"/>
  <c r="Q42" i="31"/>
  <c r="O42" i="31"/>
  <c r="N42" i="31"/>
  <c r="L42" i="31"/>
  <c r="K42" i="31"/>
  <c r="AJ41" i="31"/>
  <c r="X41" i="31"/>
  <c r="W41" i="31"/>
  <c r="U41" i="31"/>
  <c r="T41" i="31"/>
  <c r="R41" i="31"/>
  <c r="Q41" i="31"/>
  <c r="O41" i="31"/>
  <c r="N41" i="31"/>
  <c r="L41" i="31"/>
  <c r="K41" i="31"/>
  <c r="AJ40" i="31"/>
  <c r="X40" i="31"/>
  <c r="W40" i="31"/>
  <c r="U40" i="31"/>
  <c r="T40" i="31"/>
  <c r="R40" i="31"/>
  <c r="Q40" i="31"/>
  <c r="O40" i="31"/>
  <c r="N40" i="31"/>
  <c r="L40" i="31"/>
  <c r="K40" i="31"/>
  <c r="AJ39" i="31"/>
  <c r="X39" i="31"/>
  <c r="W39" i="31"/>
  <c r="U39" i="31"/>
  <c r="T39" i="31"/>
  <c r="R39" i="31"/>
  <c r="Q39" i="31"/>
  <c r="O39" i="31"/>
  <c r="N39" i="31"/>
  <c r="L39" i="31"/>
  <c r="K39" i="31"/>
  <c r="AJ38" i="31"/>
  <c r="X38" i="31"/>
  <c r="W38" i="31"/>
  <c r="U38" i="31"/>
  <c r="T38" i="31"/>
  <c r="R38" i="31"/>
  <c r="Q38" i="31"/>
  <c r="O38" i="31"/>
  <c r="N38" i="31"/>
  <c r="L38" i="31"/>
  <c r="K38" i="31"/>
  <c r="AJ37" i="31"/>
  <c r="X37" i="31"/>
  <c r="W37" i="31"/>
  <c r="U37" i="31"/>
  <c r="T37" i="31"/>
  <c r="R37" i="31"/>
  <c r="Q37" i="31"/>
  <c r="O37" i="31"/>
  <c r="N37" i="31"/>
  <c r="L37" i="31"/>
  <c r="K37" i="31"/>
  <c r="AJ36" i="31"/>
  <c r="X36" i="31"/>
  <c r="W36" i="31"/>
  <c r="U36" i="31"/>
  <c r="T36" i="31"/>
  <c r="R36" i="31"/>
  <c r="Q36" i="31"/>
  <c r="O36" i="31"/>
  <c r="N36" i="31"/>
  <c r="L36" i="31"/>
  <c r="K36" i="31"/>
  <c r="AJ35" i="31"/>
  <c r="X35" i="31"/>
  <c r="W35" i="31"/>
  <c r="U35" i="31"/>
  <c r="T35" i="31"/>
  <c r="R35" i="31"/>
  <c r="Q35" i="31"/>
  <c r="O35" i="31"/>
  <c r="N35" i="31"/>
  <c r="L35" i="31"/>
  <c r="K35" i="31"/>
  <c r="AJ34" i="31"/>
  <c r="X34" i="31"/>
  <c r="W34" i="31"/>
  <c r="U34" i="31"/>
  <c r="T34" i="31"/>
  <c r="R34" i="31"/>
  <c r="Q34" i="31"/>
  <c r="O34" i="31"/>
  <c r="N34" i="31"/>
  <c r="L34" i="31"/>
  <c r="K34" i="31"/>
  <c r="AJ33" i="31"/>
  <c r="X33" i="31"/>
  <c r="W33" i="31"/>
  <c r="U33" i="31"/>
  <c r="T33" i="31"/>
  <c r="R33" i="31"/>
  <c r="Q33" i="31"/>
  <c r="O33" i="31"/>
  <c r="N33" i="31"/>
  <c r="L33" i="31"/>
  <c r="K33" i="31"/>
  <c r="AJ32" i="31"/>
  <c r="X32" i="31"/>
  <c r="W32" i="31"/>
  <c r="U32" i="31"/>
  <c r="T32" i="31"/>
  <c r="R32" i="31"/>
  <c r="Q32" i="31"/>
  <c r="O32" i="31"/>
  <c r="N32" i="31"/>
  <c r="L32" i="31"/>
  <c r="K32" i="31"/>
  <c r="AJ31" i="31"/>
  <c r="X31" i="31"/>
  <c r="W31" i="31"/>
  <c r="U31" i="31"/>
  <c r="T31" i="31"/>
  <c r="R31" i="31"/>
  <c r="Q31" i="31"/>
  <c r="O31" i="31"/>
  <c r="N31" i="31"/>
  <c r="L31" i="31"/>
  <c r="K31" i="31"/>
  <c r="AJ30" i="31"/>
  <c r="X30" i="31"/>
  <c r="W30" i="31"/>
  <c r="U30" i="31"/>
  <c r="T30" i="31"/>
  <c r="R30" i="31"/>
  <c r="Q30" i="31"/>
  <c r="O30" i="31"/>
  <c r="N30" i="31"/>
  <c r="L30" i="31"/>
  <c r="K30" i="31"/>
  <c r="AJ29" i="31"/>
  <c r="X29" i="31"/>
  <c r="W29" i="31"/>
  <c r="U29" i="31"/>
  <c r="T29" i="31"/>
  <c r="R29" i="31"/>
  <c r="Q29" i="31"/>
  <c r="O29" i="31"/>
  <c r="N29" i="31"/>
  <c r="L29" i="31"/>
  <c r="K29" i="31"/>
  <c r="AJ28" i="31"/>
  <c r="X28" i="31"/>
  <c r="W28" i="31"/>
  <c r="U28" i="31"/>
  <c r="T28" i="31"/>
  <c r="R28" i="31"/>
  <c r="Q28" i="31"/>
  <c r="O28" i="31"/>
  <c r="N28" i="31"/>
  <c r="L28" i="31"/>
  <c r="K28" i="31"/>
  <c r="AJ27" i="31"/>
  <c r="X27" i="31"/>
  <c r="W27" i="31"/>
  <c r="U27" i="31"/>
  <c r="T27" i="31"/>
  <c r="R27" i="31"/>
  <c r="Q27" i="31"/>
  <c r="O27" i="31"/>
  <c r="N27" i="31"/>
  <c r="L27" i="31"/>
  <c r="K27" i="31"/>
  <c r="AJ26" i="31"/>
  <c r="X26" i="31"/>
  <c r="W26" i="31"/>
  <c r="U26" i="31"/>
  <c r="T26" i="31"/>
  <c r="R26" i="31"/>
  <c r="Q26" i="31"/>
  <c r="O26" i="31"/>
  <c r="N26" i="31"/>
  <c r="L26" i="31"/>
  <c r="K26" i="31"/>
  <c r="AJ25" i="31"/>
  <c r="X25" i="31"/>
  <c r="W25" i="31"/>
  <c r="U25" i="31"/>
  <c r="T25" i="31"/>
  <c r="R25" i="31"/>
  <c r="Q25" i="31"/>
  <c r="O25" i="31"/>
  <c r="N25" i="31"/>
  <c r="L25" i="31"/>
  <c r="K25" i="31"/>
  <c r="AJ24" i="31"/>
  <c r="X24" i="31"/>
  <c r="W24" i="31"/>
  <c r="U24" i="31"/>
  <c r="T24" i="31"/>
  <c r="R24" i="31"/>
  <c r="Q24" i="31"/>
  <c r="O24" i="31"/>
  <c r="N24" i="31"/>
  <c r="L24" i="31"/>
  <c r="K24" i="31"/>
  <c r="AJ23" i="31"/>
  <c r="X23" i="31"/>
  <c r="W23" i="31"/>
  <c r="U23" i="31"/>
  <c r="T23" i="31"/>
  <c r="R23" i="31"/>
  <c r="Q23" i="31"/>
  <c r="O23" i="31"/>
  <c r="N23" i="31"/>
  <c r="L23" i="31"/>
  <c r="K23" i="31"/>
  <c r="AJ22" i="31"/>
  <c r="X22" i="31"/>
  <c r="W22" i="31"/>
  <c r="U22" i="31"/>
  <c r="T22" i="31"/>
  <c r="R22" i="31"/>
  <c r="Q22" i="31"/>
  <c r="O22" i="31"/>
  <c r="N22" i="31"/>
  <c r="L22" i="31"/>
  <c r="K22" i="31"/>
  <c r="AJ21" i="31"/>
  <c r="X21" i="31"/>
  <c r="W21" i="31"/>
  <c r="U21" i="31"/>
  <c r="T21" i="31"/>
  <c r="R21" i="31"/>
  <c r="Q21" i="31"/>
  <c r="O21" i="31"/>
  <c r="N21" i="31"/>
  <c r="L21" i="31"/>
  <c r="K21" i="31"/>
  <c r="AJ20" i="31"/>
  <c r="X20" i="31"/>
  <c r="W20" i="31"/>
  <c r="U20" i="31"/>
  <c r="T20" i="31"/>
  <c r="R20" i="31"/>
  <c r="Q20" i="31"/>
  <c r="O20" i="31"/>
  <c r="N20" i="31"/>
  <c r="L20" i="31"/>
  <c r="K20" i="31"/>
  <c r="AJ19" i="31"/>
  <c r="X19" i="31"/>
  <c r="W19" i="31"/>
  <c r="U19" i="31"/>
  <c r="T19" i="31"/>
  <c r="R19" i="31"/>
  <c r="Q19" i="31"/>
  <c r="O19" i="31"/>
  <c r="N19" i="31"/>
  <c r="L19" i="31"/>
  <c r="K19" i="31"/>
  <c r="AJ18" i="31"/>
  <c r="X18" i="31"/>
  <c r="W18" i="31"/>
  <c r="U18" i="31"/>
  <c r="T18" i="31"/>
  <c r="R18" i="31"/>
  <c r="Q18" i="31"/>
  <c r="O18" i="31"/>
  <c r="N18" i="31"/>
  <c r="L18" i="31"/>
  <c r="K18" i="31"/>
  <c r="AJ17" i="31"/>
  <c r="X17" i="31"/>
  <c r="W17" i="31"/>
  <c r="U17" i="31"/>
  <c r="T17" i="31"/>
  <c r="R17" i="31"/>
  <c r="Q17" i="31"/>
  <c r="O17" i="31"/>
  <c r="N17" i="31"/>
  <c r="L17" i="31"/>
  <c r="K17" i="31"/>
  <c r="AJ16" i="31"/>
  <c r="X16" i="31"/>
  <c r="W16" i="31"/>
  <c r="U16" i="31"/>
  <c r="T16" i="31"/>
  <c r="R16" i="31"/>
  <c r="Q16" i="31"/>
  <c r="O16" i="31"/>
  <c r="N16" i="31"/>
  <c r="L16" i="31"/>
  <c r="K16" i="31"/>
  <c r="AJ15" i="31"/>
  <c r="X15" i="31"/>
  <c r="W15" i="31"/>
  <c r="U15" i="31"/>
  <c r="T15" i="31"/>
  <c r="R15" i="31"/>
  <c r="Q15" i="31"/>
  <c r="O15" i="31"/>
  <c r="N15" i="31"/>
  <c r="L15" i="31"/>
  <c r="K15" i="31"/>
  <c r="AJ14" i="31"/>
  <c r="X14" i="31"/>
  <c r="W14" i="31"/>
  <c r="U14" i="31"/>
  <c r="T14" i="31"/>
  <c r="R14" i="31"/>
  <c r="Q14" i="31"/>
  <c r="O14" i="31"/>
  <c r="N14" i="31"/>
  <c r="L14" i="31"/>
  <c r="K14" i="31"/>
  <c r="AJ13" i="31"/>
  <c r="X13" i="31"/>
  <c r="W13" i="31"/>
  <c r="R13" i="31"/>
  <c r="Q13" i="31"/>
  <c r="O13" i="31"/>
  <c r="N13" i="31"/>
  <c r="L13" i="31"/>
  <c r="AV10" i="31"/>
  <c r="AQ10" i="31"/>
  <c r="AJ85" i="30"/>
  <c r="X85" i="30"/>
  <c r="W85" i="30"/>
  <c r="U85" i="30"/>
  <c r="T85" i="30"/>
  <c r="R85" i="30"/>
  <c r="Q85" i="30"/>
  <c r="O85" i="30"/>
  <c r="N85" i="30"/>
  <c r="L85" i="30"/>
  <c r="K85" i="30"/>
  <c r="AJ84" i="30"/>
  <c r="X84" i="30"/>
  <c r="W84" i="30"/>
  <c r="U84" i="30"/>
  <c r="T84" i="30"/>
  <c r="R84" i="30"/>
  <c r="Q84" i="30"/>
  <c r="O84" i="30"/>
  <c r="N84" i="30"/>
  <c r="L84" i="30"/>
  <c r="K84" i="30"/>
  <c r="AJ83" i="30"/>
  <c r="X83" i="30"/>
  <c r="W83" i="30"/>
  <c r="U83" i="30"/>
  <c r="T83" i="30"/>
  <c r="R83" i="30"/>
  <c r="Q83" i="30"/>
  <c r="O83" i="30"/>
  <c r="N83" i="30"/>
  <c r="L83" i="30"/>
  <c r="K83" i="30"/>
  <c r="AJ82" i="30"/>
  <c r="X82" i="30"/>
  <c r="W82" i="30"/>
  <c r="U82" i="30"/>
  <c r="T82" i="30"/>
  <c r="R82" i="30"/>
  <c r="Q82" i="30"/>
  <c r="O82" i="30"/>
  <c r="N82" i="30"/>
  <c r="L82" i="30"/>
  <c r="K82" i="30"/>
  <c r="AJ81" i="30"/>
  <c r="X81" i="30"/>
  <c r="W81" i="30"/>
  <c r="U81" i="30"/>
  <c r="T81" i="30"/>
  <c r="R81" i="30"/>
  <c r="Q81" i="30"/>
  <c r="O81" i="30"/>
  <c r="N81" i="30"/>
  <c r="L81" i="30"/>
  <c r="K81" i="30"/>
  <c r="AJ80" i="30"/>
  <c r="X80" i="30"/>
  <c r="W80" i="30"/>
  <c r="U80" i="30"/>
  <c r="T80" i="30"/>
  <c r="R80" i="30"/>
  <c r="Q80" i="30"/>
  <c r="O80" i="30"/>
  <c r="N80" i="30"/>
  <c r="L80" i="30"/>
  <c r="K80" i="30"/>
  <c r="AJ79" i="30"/>
  <c r="X79" i="30"/>
  <c r="W79" i="30"/>
  <c r="U79" i="30"/>
  <c r="T79" i="30"/>
  <c r="R79" i="30"/>
  <c r="Q79" i="30"/>
  <c r="O79" i="30"/>
  <c r="N79" i="30"/>
  <c r="L79" i="30"/>
  <c r="K79" i="30"/>
  <c r="AJ78" i="30"/>
  <c r="X78" i="30"/>
  <c r="W78" i="30"/>
  <c r="U78" i="30"/>
  <c r="T78" i="30"/>
  <c r="R78" i="30"/>
  <c r="Q78" i="30"/>
  <c r="O78" i="30"/>
  <c r="N78" i="30"/>
  <c r="L78" i="30"/>
  <c r="K78" i="30"/>
  <c r="AJ77" i="30"/>
  <c r="X77" i="30"/>
  <c r="W77" i="30"/>
  <c r="U77" i="30"/>
  <c r="T77" i="30"/>
  <c r="R77" i="30"/>
  <c r="Q77" i="30"/>
  <c r="O77" i="30"/>
  <c r="N77" i="30"/>
  <c r="L77" i="30"/>
  <c r="K77" i="30"/>
  <c r="AJ76" i="30"/>
  <c r="X76" i="30"/>
  <c r="W76" i="30"/>
  <c r="U76" i="30"/>
  <c r="T76" i="30"/>
  <c r="R76" i="30"/>
  <c r="Q76" i="30"/>
  <c r="O76" i="30"/>
  <c r="N76" i="30"/>
  <c r="L76" i="30"/>
  <c r="K76" i="30"/>
  <c r="AJ75" i="30"/>
  <c r="X75" i="30"/>
  <c r="W75" i="30"/>
  <c r="U75" i="30"/>
  <c r="T75" i="30"/>
  <c r="R75" i="30"/>
  <c r="Q75" i="30"/>
  <c r="O75" i="30"/>
  <c r="N75" i="30"/>
  <c r="L75" i="30"/>
  <c r="K75" i="30"/>
  <c r="AJ74" i="30"/>
  <c r="X74" i="30"/>
  <c r="W74" i="30"/>
  <c r="U74" i="30"/>
  <c r="T74" i="30"/>
  <c r="R74" i="30"/>
  <c r="Q74" i="30"/>
  <c r="O74" i="30"/>
  <c r="N74" i="30"/>
  <c r="L74" i="30"/>
  <c r="K74" i="30"/>
  <c r="AJ73" i="30"/>
  <c r="X73" i="30"/>
  <c r="W73" i="30"/>
  <c r="U73" i="30"/>
  <c r="T73" i="30"/>
  <c r="R73" i="30"/>
  <c r="Q73" i="30"/>
  <c r="O73" i="30"/>
  <c r="N73" i="30"/>
  <c r="L73" i="30"/>
  <c r="K73" i="30"/>
  <c r="AJ72" i="30"/>
  <c r="X72" i="30"/>
  <c r="W72" i="30"/>
  <c r="U72" i="30"/>
  <c r="T72" i="30"/>
  <c r="R72" i="30"/>
  <c r="Q72" i="30"/>
  <c r="O72" i="30"/>
  <c r="N72" i="30"/>
  <c r="L72" i="30"/>
  <c r="K72" i="30"/>
  <c r="AJ71" i="30"/>
  <c r="X71" i="30"/>
  <c r="W71" i="30"/>
  <c r="U71" i="30"/>
  <c r="T71" i="30"/>
  <c r="R71" i="30"/>
  <c r="Q71" i="30"/>
  <c r="O71" i="30"/>
  <c r="N71" i="30"/>
  <c r="L71" i="30"/>
  <c r="K71" i="30"/>
  <c r="AJ70" i="30"/>
  <c r="X70" i="30"/>
  <c r="W70" i="30"/>
  <c r="U70" i="30"/>
  <c r="T70" i="30"/>
  <c r="R70" i="30"/>
  <c r="Q70" i="30"/>
  <c r="O70" i="30"/>
  <c r="N70" i="30"/>
  <c r="L70" i="30"/>
  <c r="K70" i="30"/>
  <c r="AJ69" i="30"/>
  <c r="X69" i="30"/>
  <c r="W69" i="30"/>
  <c r="U69" i="30"/>
  <c r="T69" i="30"/>
  <c r="R69" i="30"/>
  <c r="Q69" i="30"/>
  <c r="O69" i="30"/>
  <c r="N69" i="30"/>
  <c r="L69" i="30"/>
  <c r="K69" i="30"/>
  <c r="AJ68" i="30"/>
  <c r="X68" i="30"/>
  <c r="W68" i="30"/>
  <c r="U68" i="30"/>
  <c r="T68" i="30"/>
  <c r="R68" i="30"/>
  <c r="Q68" i="30"/>
  <c r="O68" i="30"/>
  <c r="N68" i="30"/>
  <c r="L68" i="30"/>
  <c r="K68" i="30"/>
  <c r="AJ67" i="30"/>
  <c r="X67" i="30"/>
  <c r="W67" i="30"/>
  <c r="U67" i="30"/>
  <c r="T67" i="30"/>
  <c r="R67" i="30"/>
  <c r="Q67" i="30"/>
  <c r="O67" i="30"/>
  <c r="N67" i="30"/>
  <c r="L67" i="30"/>
  <c r="K67" i="30"/>
  <c r="AJ66" i="30"/>
  <c r="X66" i="30"/>
  <c r="W66" i="30"/>
  <c r="U66" i="30"/>
  <c r="T66" i="30"/>
  <c r="R66" i="30"/>
  <c r="Q66" i="30"/>
  <c r="O66" i="30"/>
  <c r="N66" i="30"/>
  <c r="L66" i="30"/>
  <c r="K66" i="30"/>
  <c r="AJ65" i="30"/>
  <c r="X65" i="30"/>
  <c r="W65" i="30"/>
  <c r="U65" i="30"/>
  <c r="T65" i="30"/>
  <c r="R65" i="30"/>
  <c r="Q65" i="30"/>
  <c r="O65" i="30"/>
  <c r="N65" i="30"/>
  <c r="L65" i="30"/>
  <c r="K65" i="30"/>
  <c r="AJ64" i="30"/>
  <c r="X64" i="30"/>
  <c r="W64" i="30"/>
  <c r="U64" i="30"/>
  <c r="T64" i="30"/>
  <c r="R64" i="30"/>
  <c r="Q64" i="30"/>
  <c r="O64" i="30"/>
  <c r="N64" i="30"/>
  <c r="L64" i="30"/>
  <c r="K64" i="30"/>
  <c r="AJ63" i="30"/>
  <c r="X63" i="30"/>
  <c r="W63" i="30"/>
  <c r="U63" i="30"/>
  <c r="T63" i="30"/>
  <c r="R63" i="30"/>
  <c r="Q63" i="30"/>
  <c r="O63" i="30"/>
  <c r="N63" i="30"/>
  <c r="L63" i="30"/>
  <c r="K63" i="30"/>
  <c r="AJ62" i="30"/>
  <c r="X62" i="30"/>
  <c r="W62" i="30"/>
  <c r="U62" i="30"/>
  <c r="T62" i="30"/>
  <c r="R62" i="30"/>
  <c r="Q62" i="30"/>
  <c r="O62" i="30"/>
  <c r="N62" i="30"/>
  <c r="L62" i="30"/>
  <c r="K62" i="30"/>
  <c r="AJ61" i="30"/>
  <c r="X61" i="30"/>
  <c r="W61" i="30"/>
  <c r="U61" i="30"/>
  <c r="T61" i="30"/>
  <c r="R61" i="30"/>
  <c r="Q61" i="30"/>
  <c r="O61" i="30"/>
  <c r="N61" i="30"/>
  <c r="L61" i="30"/>
  <c r="K61" i="30"/>
  <c r="AJ60" i="30"/>
  <c r="X60" i="30"/>
  <c r="W60" i="30"/>
  <c r="U60" i="30"/>
  <c r="T60" i="30"/>
  <c r="R60" i="30"/>
  <c r="Q60" i="30"/>
  <c r="O60" i="30"/>
  <c r="N60" i="30"/>
  <c r="L60" i="30"/>
  <c r="K60" i="30"/>
  <c r="AJ59" i="30"/>
  <c r="X59" i="30"/>
  <c r="W59" i="30"/>
  <c r="U59" i="30"/>
  <c r="T59" i="30"/>
  <c r="R59" i="30"/>
  <c r="Q59" i="30"/>
  <c r="O59" i="30"/>
  <c r="N59" i="30"/>
  <c r="L59" i="30"/>
  <c r="K59" i="30"/>
  <c r="AJ58" i="30"/>
  <c r="X58" i="30"/>
  <c r="W58" i="30"/>
  <c r="U58" i="30"/>
  <c r="T58" i="30"/>
  <c r="R58" i="30"/>
  <c r="Q58" i="30"/>
  <c r="O58" i="30"/>
  <c r="N58" i="30"/>
  <c r="L58" i="30"/>
  <c r="K58" i="30"/>
  <c r="AJ57" i="30"/>
  <c r="X57" i="30"/>
  <c r="W57" i="30"/>
  <c r="U57" i="30"/>
  <c r="T57" i="30"/>
  <c r="R57" i="30"/>
  <c r="Q57" i="30"/>
  <c r="O57" i="30"/>
  <c r="N57" i="30"/>
  <c r="L57" i="30"/>
  <c r="K57" i="30"/>
  <c r="AJ56" i="30"/>
  <c r="X56" i="30"/>
  <c r="W56" i="30"/>
  <c r="U56" i="30"/>
  <c r="T56" i="30"/>
  <c r="R56" i="30"/>
  <c r="Q56" i="30"/>
  <c r="O56" i="30"/>
  <c r="N56" i="30"/>
  <c r="L56" i="30"/>
  <c r="K56" i="30"/>
  <c r="AJ55" i="30"/>
  <c r="X55" i="30"/>
  <c r="W55" i="30"/>
  <c r="U55" i="30"/>
  <c r="T55" i="30"/>
  <c r="R55" i="30"/>
  <c r="Q55" i="30"/>
  <c r="O55" i="30"/>
  <c r="N55" i="30"/>
  <c r="L55" i="30"/>
  <c r="K55" i="30"/>
  <c r="AJ54" i="30"/>
  <c r="X54" i="30"/>
  <c r="W54" i="30"/>
  <c r="U54" i="30"/>
  <c r="T54" i="30"/>
  <c r="R54" i="30"/>
  <c r="Q54" i="30"/>
  <c r="O54" i="30"/>
  <c r="N54" i="30"/>
  <c r="L54" i="30"/>
  <c r="K54" i="30"/>
  <c r="AJ53" i="30"/>
  <c r="X53" i="30"/>
  <c r="W53" i="30"/>
  <c r="U53" i="30"/>
  <c r="T53" i="30"/>
  <c r="R53" i="30"/>
  <c r="Q53" i="30"/>
  <c r="O53" i="30"/>
  <c r="N53" i="30"/>
  <c r="L53" i="30"/>
  <c r="K53" i="30"/>
  <c r="AJ52" i="30"/>
  <c r="X52" i="30"/>
  <c r="W52" i="30"/>
  <c r="U52" i="30"/>
  <c r="T52" i="30"/>
  <c r="R52" i="30"/>
  <c r="Q52" i="30"/>
  <c r="O52" i="30"/>
  <c r="N52" i="30"/>
  <c r="L52" i="30"/>
  <c r="K52" i="30"/>
  <c r="AJ51" i="30"/>
  <c r="X51" i="30"/>
  <c r="W51" i="30"/>
  <c r="U51" i="30"/>
  <c r="T51" i="30"/>
  <c r="R51" i="30"/>
  <c r="Q51" i="30"/>
  <c r="O51" i="30"/>
  <c r="N51" i="30"/>
  <c r="L51" i="30"/>
  <c r="K51" i="30"/>
  <c r="AJ50" i="30"/>
  <c r="X50" i="30"/>
  <c r="W50" i="30"/>
  <c r="U50" i="30"/>
  <c r="T50" i="30"/>
  <c r="R50" i="30"/>
  <c r="Q50" i="30"/>
  <c r="O50" i="30"/>
  <c r="N50" i="30"/>
  <c r="L50" i="30"/>
  <c r="K50" i="30"/>
  <c r="AJ49" i="30"/>
  <c r="X49" i="30"/>
  <c r="W49" i="30"/>
  <c r="U49" i="30"/>
  <c r="T49" i="30"/>
  <c r="R49" i="30"/>
  <c r="Q49" i="30"/>
  <c r="O49" i="30"/>
  <c r="N49" i="30"/>
  <c r="L49" i="30"/>
  <c r="K49" i="30"/>
  <c r="AJ48" i="30"/>
  <c r="X48" i="30"/>
  <c r="W48" i="30"/>
  <c r="U48" i="30"/>
  <c r="T48" i="30"/>
  <c r="R48" i="30"/>
  <c r="Q48" i="30"/>
  <c r="O48" i="30"/>
  <c r="N48" i="30"/>
  <c r="L48" i="30"/>
  <c r="K48" i="30"/>
  <c r="AJ47" i="30"/>
  <c r="X47" i="30"/>
  <c r="W47" i="30"/>
  <c r="U47" i="30"/>
  <c r="T47" i="30"/>
  <c r="R47" i="30"/>
  <c r="Q47" i="30"/>
  <c r="O47" i="30"/>
  <c r="N47" i="30"/>
  <c r="L47" i="30"/>
  <c r="K47" i="30"/>
  <c r="AJ46" i="30"/>
  <c r="X46" i="30"/>
  <c r="W46" i="30"/>
  <c r="U46" i="30"/>
  <c r="T46" i="30"/>
  <c r="R46" i="30"/>
  <c r="Q46" i="30"/>
  <c r="O46" i="30"/>
  <c r="N46" i="30"/>
  <c r="L46" i="30"/>
  <c r="K46" i="30"/>
  <c r="AJ45" i="30"/>
  <c r="X45" i="30"/>
  <c r="W45" i="30"/>
  <c r="U45" i="30"/>
  <c r="T45" i="30"/>
  <c r="R45" i="30"/>
  <c r="Q45" i="30"/>
  <c r="O45" i="30"/>
  <c r="N45" i="30"/>
  <c r="L45" i="30"/>
  <c r="K45" i="30"/>
  <c r="AJ44" i="30"/>
  <c r="X44" i="30"/>
  <c r="W44" i="30"/>
  <c r="U44" i="30"/>
  <c r="T44" i="30"/>
  <c r="R44" i="30"/>
  <c r="Q44" i="30"/>
  <c r="O44" i="30"/>
  <c r="N44" i="30"/>
  <c r="L44" i="30"/>
  <c r="K44" i="30"/>
  <c r="AJ43" i="30"/>
  <c r="X43" i="30"/>
  <c r="W43" i="30"/>
  <c r="U43" i="30"/>
  <c r="T43" i="30"/>
  <c r="R43" i="30"/>
  <c r="Q43" i="30"/>
  <c r="O43" i="30"/>
  <c r="N43" i="30"/>
  <c r="L43" i="30"/>
  <c r="K43" i="30"/>
  <c r="AJ42" i="30"/>
  <c r="X42" i="30"/>
  <c r="W42" i="30"/>
  <c r="U42" i="30"/>
  <c r="T42" i="30"/>
  <c r="R42" i="30"/>
  <c r="Q42" i="30"/>
  <c r="O42" i="30"/>
  <c r="N42" i="30"/>
  <c r="L42" i="30"/>
  <c r="K42" i="30"/>
  <c r="AJ41" i="30"/>
  <c r="X41" i="30"/>
  <c r="W41" i="30"/>
  <c r="U41" i="30"/>
  <c r="T41" i="30"/>
  <c r="R41" i="30"/>
  <c r="Q41" i="30"/>
  <c r="O41" i="30"/>
  <c r="N41" i="30"/>
  <c r="L41" i="30"/>
  <c r="K41" i="30"/>
  <c r="AJ40" i="30"/>
  <c r="X40" i="30"/>
  <c r="W40" i="30"/>
  <c r="U40" i="30"/>
  <c r="T40" i="30"/>
  <c r="R40" i="30"/>
  <c r="Q40" i="30"/>
  <c r="O40" i="30"/>
  <c r="N40" i="30"/>
  <c r="L40" i="30"/>
  <c r="K40" i="30"/>
  <c r="AJ39" i="30"/>
  <c r="X39" i="30"/>
  <c r="W39" i="30"/>
  <c r="U39" i="30"/>
  <c r="T39" i="30"/>
  <c r="R39" i="30"/>
  <c r="Q39" i="30"/>
  <c r="O39" i="30"/>
  <c r="N39" i="30"/>
  <c r="L39" i="30"/>
  <c r="K39" i="30"/>
  <c r="AJ38" i="30"/>
  <c r="X38" i="30"/>
  <c r="W38" i="30"/>
  <c r="U38" i="30"/>
  <c r="T38" i="30"/>
  <c r="R38" i="30"/>
  <c r="Q38" i="30"/>
  <c r="O38" i="30"/>
  <c r="N38" i="30"/>
  <c r="L38" i="30"/>
  <c r="K38" i="30"/>
  <c r="AJ37" i="30"/>
  <c r="X37" i="30"/>
  <c r="W37" i="30"/>
  <c r="U37" i="30"/>
  <c r="T37" i="30"/>
  <c r="R37" i="30"/>
  <c r="Q37" i="30"/>
  <c r="O37" i="30"/>
  <c r="N37" i="30"/>
  <c r="L37" i="30"/>
  <c r="K37" i="30"/>
  <c r="AJ36" i="30"/>
  <c r="X36" i="30"/>
  <c r="W36" i="30"/>
  <c r="U36" i="30"/>
  <c r="T36" i="30"/>
  <c r="R36" i="30"/>
  <c r="Q36" i="30"/>
  <c r="O36" i="30"/>
  <c r="N36" i="30"/>
  <c r="L36" i="30"/>
  <c r="K36" i="30"/>
  <c r="AJ35" i="30"/>
  <c r="X35" i="30"/>
  <c r="W35" i="30"/>
  <c r="U35" i="30"/>
  <c r="T35" i="30"/>
  <c r="R35" i="30"/>
  <c r="Q35" i="30"/>
  <c r="O35" i="30"/>
  <c r="N35" i="30"/>
  <c r="L35" i="30"/>
  <c r="K35" i="30"/>
  <c r="AJ34" i="30"/>
  <c r="X34" i="30"/>
  <c r="W34" i="30"/>
  <c r="U34" i="30"/>
  <c r="T34" i="30"/>
  <c r="R34" i="30"/>
  <c r="Q34" i="30"/>
  <c r="O34" i="30"/>
  <c r="N34" i="30"/>
  <c r="L34" i="30"/>
  <c r="K34" i="30"/>
  <c r="AJ33" i="30"/>
  <c r="X33" i="30"/>
  <c r="W33" i="30"/>
  <c r="U33" i="30"/>
  <c r="T33" i="30"/>
  <c r="R33" i="30"/>
  <c r="Q33" i="30"/>
  <c r="O33" i="30"/>
  <c r="N33" i="30"/>
  <c r="L33" i="30"/>
  <c r="K33" i="30"/>
  <c r="AJ32" i="30"/>
  <c r="X32" i="30"/>
  <c r="W32" i="30"/>
  <c r="U32" i="30"/>
  <c r="T32" i="30"/>
  <c r="R32" i="30"/>
  <c r="Q32" i="30"/>
  <c r="O32" i="30"/>
  <c r="N32" i="30"/>
  <c r="L32" i="30"/>
  <c r="K32" i="30"/>
  <c r="AJ31" i="30"/>
  <c r="X31" i="30"/>
  <c r="W31" i="30"/>
  <c r="U31" i="30"/>
  <c r="T31" i="30"/>
  <c r="R31" i="30"/>
  <c r="Q31" i="30"/>
  <c r="O31" i="30"/>
  <c r="N31" i="30"/>
  <c r="L31" i="30"/>
  <c r="K31" i="30"/>
  <c r="AJ30" i="30"/>
  <c r="X30" i="30"/>
  <c r="W30" i="30"/>
  <c r="U30" i="30"/>
  <c r="T30" i="30"/>
  <c r="R30" i="30"/>
  <c r="Q30" i="30"/>
  <c r="O30" i="30"/>
  <c r="N30" i="30"/>
  <c r="L30" i="30"/>
  <c r="K30" i="30"/>
  <c r="AJ29" i="30"/>
  <c r="X29" i="30"/>
  <c r="W29" i="30"/>
  <c r="U29" i="30"/>
  <c r="T29" i="30"/>
  <c r="R29" i="30"/>
  <c r="Q29" i="30"/>
  <c r="O29" i="30"/>
  <c r="N29" i="30"/>
  <c r="L29" i="30"/>
  <c r="K29" i="30"/>
  <c r="AJ28" i="30"/>
  <c r="X28" i="30"/>
  <c r="W28" i="30"/>
  <c r="U28" i="30"/>
  <c r="T28" i="30"/>
  <c r="R28" i="30"/>
  <c r="Q28" i="30"/>
  <c r="O28" i="30"/>
  <c r="N28" i="30"/>
  <c r="L28" i="30"/>
  <c r="K28" i="30"/>
  <c r="AJ27" i="30"/>
  <c r="X27" i="30"/>
  <c r="W27" i="30"/>
  <c r="U27" i="30"/>
  <c r="T27" i="30"/>
  <c r="R27" i="30"/>
  <c r="Q27" i="30"/>
  <c r="O27" i="30"/>
  <c r="N27" i="30"/>
  <c r="L27" i="30"/>
  <c r="K27" i="30"/>
  <c r="AJ26" i="30"/>
  <c r="X26" i="30"/>
  <c r="W26" i="30"/>
  <c r="U26" i="30"/>
  <c r="T26" i="30"/>
  <c r="R26" i="30"/>
  <c r="Q26" i="30"/>
  <c r="O26" i="30"/>
  <c r="N26" i="30"/>
  <c r="L26" i="30"/>
  <c r="K26" i="30"/>
  <c r="AJ25" i="30"/>
  <c r="X25" i="30"/>
  <c r="W25" i="30"/>
  <c r="U25" i="30"/>
  <c r="T25" i="30"/>
  <c r="R25" i="30"/>
  <c r="Q25" i="30"/>
  <c r="O25" i="30"/>
  <c r="N25" i="30"/>
  <c r="L25" i="30"/>
  <c r="K25" i="30"/>
  <c r="AJ24" i="30"/>
  <c r="X24" i="30"/>
  <c r="W24" i="30"/>
  <c r="U24" i="30"/>
  <c r="T24" i="30"/>
  <c r="R24" i="30"/>
  <c r="Q24" i="30"/>
  <c r="O24" i="30"/>
  <c r="N24" i="30"/>
  <c r="L24" i="30"/>
  <c r="K24" i="30"/>
  <c r="AJ23" i="30"/>
  <c r="X23" i="30"/>
  <c r="W23" i="30"/>
  <c r="U23" i="30"/>
  <c r="T23" i="30"/>
  <c r="R23" i="30"/>
  <c r="Q23" i="30"/>
  <c r="O23" i="30"/>
  <c r="N23" i="30"/>
  <c r="L23" i="30"/>
  <c r="K23" i="30"/>
  <c r="AJ22" i="30"/>
  <c r="X22" i="30"/>
  <c r="W22" i="30"/>
  <c r="U22" i="30"/>
  <c r="T22" i="30"/>
  <c r="R22" i="30"/>
  <c r="Q22" i="30"/>
  <c r="O22" i="30"/>
  <c r="N22" i="30"/>
  <c r="L22" i="30"/>
  <c r="K22" i="30"/>
  <c r="AJ21" i="30"/>
  <c r="X21" i="30"/>
  <c r="W21" i="30"/>
  <c r="U21" i="30"/>
  <c r="T21" i="30"/>
  <c r="R21" i="30"/>
  <c r="Q21" i="30"/>
  <c r="O21" i="30"/>
  <c r="N21" i="30"/>
  <c r="L21" i="30"/>
  <c r="K21" i="30"/>
  <c r="AJ20" i="30"/>
  <c r="X20" i="30"/>
  <c r="W20" i="30"/>
  <c r="U20" i="30"/>
  <c r="T20" i="30"/>
  <c r="R20" i="30"/>
  <c r="Q20" i="30"/>
  <c r="O20" i="30"/>
  <c r="N20" i="30"/>
  <c r="L20" i="30"/>
  <c r="K20" i="30"/>
  <c r="AJ19" i="30"/>
  <c r="X19" i="30"/>
  <c r="W19" i="30"/>
  <c r="U19" i="30"/>
  <c r="T19" i="30"/>
  <c r="R19" i="30"/>
  <c r="Q19" i="30"/>
  <c r="O19" i="30"/>
  <c r="N19" i="30"/>
  <c r="L19" i="30"/>
  <c r="K19" i="30"/>
  <c r="AJ18" i="30"/>
  <c r="X18" i="30"/>
  <c r="W18" i="30"/>
  <c r="U18" i="30"/>
  <c r="T18" i="30"/>
  <c r="R18" i="30"/>
  <c r="Q18" i="30"/>
  <c r="O18" i="30"/>
  <c r="N18" i="30"/>
  <c r="L18" i="30"/>
  <c r="K18" i="30"/>
  <c r="AJ17" i="30"/>
  <c r="X17" i="30"/>
  <c r="W17" i="30"/>
  <c r="U17" i="30"/>
  <c r="T17" i="30"/>
  <c r="R17" i="30"/>
  <c r="Q17" i="30"/>
  <c r="O17" i="30"/>
  <c r="N17" i="30"/>
  <c r="L17" i="30"/>
  <c r="K17" i="30"/>
  <c r="AJ16" i="30"/>
  <c r="X16" i="30"/>
  <c r="W16" i="30"/>
  <c r="U16" i="30"/>
  <c r="T16" i="30"/>
  <c r="R16" i="30"/>
  <c r="Q16" i="30"/>
  <c r="O16" i="30"/>
  <c r="N16" i="30"/>
  <c r="L16" i="30"/>
  <c r="K16" i="30"/>
  <c r="AJ15" i="30"/>
  <c r="X15" i="30"/>
  <c r="W15" i="30"/>
  <c r="U15" i="30"/>
  <c r="T15" i="30"/>
  <c r="R15" i="30"/>
  <c r="Q15" i="30"/>
  <c r="O15" i="30"/>
  <c r="N15" i="30"/>
  <c r="L15" i="30"/>
  <c r="K15" i="30"/>
  <c r="AJ14" i="30"/>
  <c r="X14" i="30"/>
  <c r="W14" i="30"/>
  <c r="U14" i="30"/>
  <c r="T14" i="30"/>
  <c r="R14" i="30"/>
  <c r="Q14" i="30"/>
  <c r="O14" i="30"/>
  <c r="N14" i="30"/>
  <c r="L14" i="30"/>
  <c r="K14" i="30"/>
  <c r="AJ13" i="30"/>
  <c r="X13" i="30"/>
  <c r="W13" i="30"/>
  <c r="U13" i="30"/>
  <c r="T13" i="30"/>
  <c r="R13" i="30"/>
  <c r="Q13" i="30"/>
  <c r="O13" i="30"/>
  <c r="N13" i="30"/>
  <c r="L13" i="30"/>
  <c r="K13" i="30"/>
  <c r="AT10" i="30"/>
  <c r="AQ10" i="30"/>
  <c r="AF83" i="30" s="1"/>
  <c r="AG83" i="30" s="1"/>
  <c r="AH83" i="30" s="1"/>
  <c r="AJ206" i="29"/>
  <c r="X206" i="29"/>
  <c r="W206" i="29"/>
  <c r="U206" i="29"/>
  <c r="T206" i="29"/>
  <c r="R206" i="29"/>
  <c r="Q206" i="29"/>
  <c r="O206" i="29"/>
  <c r="N206" i="29"/>
  <c r="L206" i="29"/>
  <c r="K206" i="29"/>
  <c r="AJ205" i="29"/>
  <c r="X205" i="29"/>
  <c r="W205" i="29"/>
  <c r="U205" i="29"/>
  <c r="T205" i="29"/>
  <c r="R205" i="29"/>
  <c r="Q205" i="29"/>
  <c r="O205" i="29"/>
  <c r="N205" i="29"/>
  <c r="L205" i="29"/>
  <c r="K205" i="29"/>
  <c r="AJ204" i="29"/>
  <c r="X204" i="29"/>
  <c r="W204" i="29"/>
  <c r="U204" i="29"/>
  <c r="T204" i="29"/>
  <c r="R204" i="29"/>
  <c r="Q204" i="29"/>
  <c r="O204" i="29"/>
  <c r="N204" i="29"/>
  <c r="L204" i="29"/>
  <c r="K204" i="29"/>
  <c r="AJ203" i="29"/>
  <c r="X203" i="29"/>
  <c r="W203" i="29"/>
  <c r="U203" i="29"/>
  <c r="T203" i="29"/>
  <c r="R203" i="29"/>
  <c r="Q203" i="29"/>
  <c r="O203" i="29"/>
  <c r="N203" i="29"/>
  <c r="L203" i="29"/>
  <c r="K203" i="29"/>
  <c r="AJ202" i="29"/>
  <c r="X202" i="29"/>
  <c r="W202" i="29"/>
  <c r="U202" i="29"/>
  <c r="T202" i="29"/>
  <c r="R202" i="29"/>
  <c r="Q202" i="29"/>
  <c r="O202" i="29"/>
  <c r="N202" i="29"/>
  <c r="L202" i="29"/>
  <c r="K202" i="29"/>
  <c r="AJ201" i="29"/>
  <c r="X201" i="29"/>
  <c r="W201" i="29"/>
  <c r="U201" i="29"/>
  <c r="T201" i="29"/>
  <c r="R201" i="29"/>
  <c r="Q201" i="29"/>
  <c r="O201" i="29"/>
  <c r="N201" i="29"/>
  <c r="L201" i="29"/>
  <c r="K201" i="29"/>
  <c r="AJ200" i="29"/>
  <c r="X200" i="29"/>
  <c r="W200" i="29"/>
  <c r="U200" i="29"/>
  <c r="T200" i="29"/>
  <c r="R200" i="29"/>
  <c r="Q200" i="29"/>
  <c r="O200" i="29"/>
  <c r="N200" i="29"/>
  <c r="L200" i="29"/>
  <c r="K200" i="29"/>
  <c r="AJ199" i="29"/>
  <c r="X199" i="29"/>
  <c r="W199" i="29"/>
  <c r="U199" i="29"/>
  <c r="T199" i="29"/>
  <c r="R199" i="29"/>
  <c r="Q199" i="29"/>
  <c r="O199" i="29"/>
  <c r="N199" i="29"/>
  <c r="L199" i="29"/>
  <c r="K199" i="29"/>
  <c r="AJ198" i="29"/>
  <c r="X198" i="29"/>
  <c r="W198" i="29"/>
  <c r="U198" i="29"/>
  <c r="T198" i="29"/>
  <c r="R198" i="29"/>
  <c r="Q198" i="29"/>
  <c r="O198" i="29"/>
  <c r="N198" i="29"/>
  <c r="L198" i="29"/>
  <c r="K198" i="29"/>
  <c r="AJ197" i="29"/>
  <c r="X197" i="29"/>
  <c r="W197" i="29"/>
  <c r="U197" i="29"/>
  <c r="T197" i="29"/>
  <c r="R197" i="29"/>
  <c r="Q197" i="29"/>
  <c r="O197" i="29"/>
  <c r="N197" i="29"/>
  <c r="L197" i="29"/>
  <c r="K197" i="29"/>
  <c r="AJ196" i="29"/>
  <c r="X196" i="29"/>
  <c r="W196" i="29"/>
  <c r="U196" i="29"/>
  <c r="T196" i="29"/>
  <c r="R196" i="29"/>
  <c r="Q196" i="29"/>
  <c r="O196" i="29"/>
  <c r="N196" i="29"/>
  <c r="L196" i="29"/>
  <c r="K196" i="29"/>
  <c r="AJ129" i="29"/>
  <c r="X129" i="29"/>
  <c r="W129" i="29"/>
  <c r="U129" i="29"/>
  <c r="T129" i="29"/>
  <c r="R129" i="29"/>
  <c r="Q129" i="29"/>
  <c r="O129" i="29"/>
  <c r="N129" i="29"/>
  <c r="L129" i="29"/>
  <c r="K129" i="29"/>
  <c r="AJ128" i="29"/>
  <c r="X128" i="29"/>
  <c r="W128" i="29"/>
  <c r="U128" i="29"/>
  <c r="T128" i="29"/>
  <c r="R128" i="29"/>
  <c r="Q128" i="29"/>
  <c r="O128" i="29"/>
  <c r="N128" i="29"/>
  <c r="L128" i="29"/>
  <c r="K128" i="29"/>
  <c r="AJ127" i="29"/>
  <c r="X127" i="29"/>
  <c r="W127" i="29"/>
  <c r="U127" i="29"/>
  <c r="T127" i="29"/>
  <c r="R127" i="29"/>
  <c r="Q127" i="29"/>
  <c r="O127" i="29"/>
  <c r="N127" i="29"/>
  <c r="L127" i="29"/>
  <c r="K127" i="29"/>
  <c r="AJ126" i="29"/>
  <c r="X126" i="29"/>
  <c r="W126" i="29"/>
  <c r="U126" i="29"/>
  <c r="T126" i="29"/>
  <c r="R126" i="29"/>
  <c r="Q126" i="29"/>
  <c r="O126" i="29"/>
  <c r="N126" i="29"/>
  <c r="L126" i="29"/>
  <c r="K126" i="29"/>
  <c r="AJ125" i="29"/>
  <c r="X125" i="29"/>
  <c r="W125" i="29"/>
  <c r="U125" i="29"/>
  <c r="T125" i="29"/>
  <c r="R125" i="29"/>
  <c r="Q125" i="29"/>
  <c r="O125" i="29"/>
  <c r="N125" i="29"/>
  <c r="L125" i="29"/>
  <c r="K125" i="29"/>
  <c r="AJ124" i="29"/>
  <c r="X124" i="29"/>
  <c r="W124" i="29"/>
  <c r="U124" i="29"/>
  <c r="T124" i="29"/>
  <c r="R124" i="29"/>
  <c r="Q124" i="29"/>
  <c r="O124" i="29"/>
  <c r="N124" i="29"/>
  <c r="L124" i="29"/>
  <c r="K124" i="29"/>
  <c r="AJ123" i="29"/>
  <c r="X123" i="29"/>
  <c r="W123" i="29"/>
  <c r="U123" i="29"/>
  <c r="T123" i="29"/>
  <c r="R123" i="29"/>
  <c r="Q123" i="29"/>
  <c r="O123" i="29"/>
  <c r="N123" i="29"/>
  <c r="L123" i="29"/>
  <c r="K123" i="29"/>
  <c r="AJ122" i="29"/>
  <c r="X122" i="29"/>
  <c r="W122" i="29"/>
  <c r="U122" i="29"/>
  <c r="T122" i="29"/>
  <c r="R122" i="29"/>
  <c r="Q122" i="29"/>
  <c r="O122" i="29"/>
  <c r="N122" i="29"/>
  <c r="L122" i="29"/>
  <c r="K122" i="29"/>
  <c r="AJ121" i="29"/>
  <c r="X121" i="29"/>
  <c r="W121" i="29"/>
  <c r="U121" i="29"/>
  <c r="T121" i="29"/>
  <c r="R121" i="29"/>
  <c r="Q121" i="29"/>
  <c r="O121" i="29"/>
  <c r="N121" i="29"/>
  <c r="L121" i="29"/>
  <c r="K121" i="29"/>
  <c r="AJ120" i="29"/>
  <c r="X120" i="29"/>
  <c r="W120" i="29"/>
  <c r="U120" i="29"/>
  <c r="T120" i="29"/>
  <c r="R120" i="29"/>
  <c r="Q120" i="29"/>
  <c r="O120" i="29"/>
  <c r="N120" i="29"/>
  <c r="L120" i="29"/>
  <c r="K120" i="29"/>
  <c r="AJ119" i="29"/>
  <c r="X119" i="29"/>
  <c r="W119" i="29"/>
  <c r="U119" i="29"/>
  <c r="T119" i="29"/>
  <c r="R119" i="29"/>
  <c r="Q119" i="29"/>
  <c r="O119" i="29"/>
  <c r="N119" i="29"/>
  <c r="L119" i="29"/>
  <c r="K119" i="29"/>
  <c r="AJ118" i="29"/>
  <c r="X118" i="29"/>
  <c r="W118" i="29"/>
  <c r="U118" i="29"/>
  <c r="T118" i="29"/>
  <c r="R118" i="29"/>
  <c r="Q118" i="29"/>
  <c r="O118" i="29"/>
  <c r="N118" i="29"/>
  <c r="L118" i="29"/>
  <c r="K118" i="29"/>
  <c r="AJ117" i="29"/>
  <c r="X117" i="29"/>
  <c r="W117" i="29"/>
  <c r="U117" i="29"/>
  <c r="T117" i="29"/>
  <c r="R117" i="29"/>
  <c r="Q117" i="29"/>
  <c r="O117" i="29"/>
  <c r="N117" i="29"/>
  <c r="L117" i="29"/>
  <c r="K117" i="29"/>
  <c r="AJ116" i="29"/>
  <c r="X116" i="29"/>
  <c r="W116" i="29"/>
  <c r="U116" i="29"/>
  <c r="T116" i="29"/>
  <c r="R116" i="29"/>
  <c r="Q116" i="29"/>
  <c r="O116" i="29"/>
  <c r="N116" i="29"/>
  <c r="L116" i="29"/>
  <c r="K116" i="29"/>
  <c r="AJ115" i="29"/>
  <c r="X115" i="29"/>
  <c r="W115" i="29"/>
  <c r="U115" i="29"/>
  <c r="T115" i="29"/>
  <c r="R115" i="29"/>
  <c r="Q115" i="29"/>
  <c r="O115" i="29"/>
  <c r="N115" i="29"/>
  <c r="L115" i="29"/>
  <c r="K115" i="29"/>
  <c r="AJ114" i="29"/>
  <c r="X114" i="29"/>
  <c r="W114" i="29"/>
  <c r="U114" i="29"/>
  <c r="T114" i="29"/>
  <c r="R114" i="29"/>
  <c r="Q114" i="29"/>
  <c r="O114" i="29"/>
  <c r="N114" i="29"/>
  <c r="L114" i="29"/>
  <c r="K114" i="29"/>
  <c r="AJ113" i="29"/>
  <c r="X113" i="29"/>
  <c r="W113" i="29"/>
  <c r="U113" i="29"/>
  <c r="T113" i="29"/>
  <c r="R113" i="29"/>
  <c r="Q113" i="29"/>
  <c r="O113" i="29"/>
  <c r="N113" i="29"/>
  <c r="L113" i="29"/>
  <c r="K113" i="29"/>
  <c r="AJ112" i="29"/>
  <c r="X112" i="29"/>
  <c r="W112" i="29"/>
  <c r="U112" i="29"/>
  <c r="T112" i="29"/>
  <c r="R112" i="29"/>
  <c r="Q112" i="29"/>
  <c r="O112" i="29"/>
  <c r="N112" i="29"/>
  <c r="L112" i="29"/>
  <c r="K112" i="29"/>
  <c r="AJ111" i="29"/>
  <c r="X111" i="29"/>
  <c r="W111" i="29"/>
  <c r="U111" i="29"/>
  <c r="T111" i="29"/>
  <c r="R111" i="29"/>
  <c r="Q111" i="29"/>
  <c r="O111" i="29"/>
  <c r="N111" i="29"/>
  <c r="L111" i="29"/>
  <c r="K111" i="29"/>
  <c r="AJ110" i="29"/>
  <c r="X110" i="29"/>
  <c r="W110" i="29"/>
  <c r="U110" i="29"/>
  <c r="T110" i="29"/>
  <c r="R110" i="29"/>
  <c r="Q110" i="29"/>
  <c r="O110" i="29"/>
  <c r="N110" i="29"/>
  <c r="L110" i="29"/>
  <c r="K110" i="29"/>
  <c r="AJ109" i="29"/>
  <c r="X109" i="29"/>
  <c r="W109" i="29"/>
  <c r="U109" i="29"/>
  <c r="T109" i="29"/>
  <c r="R109" i="29"/>
  <c r="Q109" i="29"/>
  <c r="O109" i="29"/>
  <c r="N109" i="29"/>
  <c r="L109" i="29"/>
  <c r="K109" i="29"/>
  <c r="AJ108" i="29"/>
  <c r="X108" i="29"/>
  <c r="W108" i="29"/>
  <c r="U108" i="29"/>
  <c r="T108" i="29"/>
  <c r="R108" i="29"/>
  <c r="Q108" i="29"/>
  <c r="O108" i="29"/>
  <c r="N108" i="29"/>
  <c r="L108" i="29"/>
  <c r="K108" i="29"/>
  <c r="AJ107" i="29"/>
  <c r="X107" i="29"/>
  <c r="W107" i="29"/>
  <c r="U107" i="29"/>
  <c r="T107" i="29"/>
  <c r="R107" i="29"/>
  <c r="Q107" i="29"/>
  <c r="O107" i="29"/>
  <c r="N107" i="29"/>
  <c r="L107" i="29"/>
  <c r="K107" i="29"/>
  <c r="AJ106" i="29"/>
  <c r="X106" i="29"/>
  <c r="W106" i="29"/>
  <c r="U106" i="29"/>
  <c r="T106" i="29"/>
  <c r="R106" i="29"/>
  <c r="Q106" i="29"/>
  <c r="O106" i="29"/>
  <c r="N106" i="29"/>
  <c r="L106" i="29"/>
  <c r="K106" i="29"/>
  <c r="AJ105" i="29"/>
  <c r="X105" i="29"/>
  <c r="W105" i="29"/>
  <c r="U105" i="29"/>
  <c r="T105" i="29"/>
  <c r="R105" i="29"/>
  <c r="Q105" i="29"/>
  <c r="O105" i="29"/>
  <c r="N105" i="29"/>
  <c r="L105" i="29"/>
  <c r="K105" i="29"/>
  <c r="AJ104" i="29"/>
  <c r="X104" i="29"/>
  <c r="W104" i="29"/>
  <c r="U104" i="29"/>
  <c r="T104" i="29"/>
  <c r="R104" i="29"/>
  <c r="Q104" i="29"/>
  <c r="O104" i="29"/>
  <c r="N104" i="29"/>
  <c r="L104" i="29"/>
  <c r="K104" i="29"/>
  <c r="AJ103" i="29"/>
  <c r="X103" i="29"/>
  <c r="W103" i="29"/>
  <c r="U103" i="29"/>
  <c r="T103" i="29"/>
  <c r="R103" i="29"/>
  <c r="Q103" i="29"/>
  <c r="O103" i="29"/>
  <c r="N103" i="29"/>
  <c r="L103" i="29"/>
  <c r="K103" i="29"/>
  <c r="AJ102" i="29"/>
  <c r="X102" i="29"/>
  <c r="W102" i="29"/>
  <c r="U102" i="29"/>
  <c r="T102" i="29"/>
  <c r="R102" i="29"/>
  <c r="Q102" i="29"/>
  <c r="O102" i="29"/>
  <c r="N102" i="29"/>
  <c r="L102" i="29"/>
  <c r="K102" i="29"/>
  <c r="AJ101" i="29"/>
  <c r="X101" i="29"/>
  <c r="W101" i="29"/>
  <c r="U101" i="29"/>
  <c r="T101" i="29"/>
  <c r="R101" i="29"/>
  <c r="Q101" i="29"/>
  <c r="O101" i="29"/>
  <c r="N101" i="29"/>
  <c r="L101" i="29"/>
  <c r="K101" i="29"/>
  <c r="AJ100" i="29"/>
  <c r="X100" i="29"/>
  <c r="W100" i="29"/>
  <c r="U100" i="29"/>
  <c r="T100" i="29"/>
  <c r="R100" i="29"/>
  <c r="Q100" i="29"/>
  <c r="O100" i="29"/>
  <c r="N100" i="29"/>
  <c r="L100" i="29"/>
  <c r="K100" i="29"/>
  <c r="AJ99" i="29"/>
  <c r="X99" i="29"/>
  <c r="W99" i="29"/>
  <c r="U99" i="29"/>
  <c r="T99" i="29"/>
  <c r="R99" i="29"/>
  <c r="Q99" i="29"/>
  <c r="O99" i="29"/>
  <c r="N99" i="29"/>
  <c r="L99" i="29"/>
  <c r="K99" i="29"/>
  <c r="AJ98" i="29"/>
  <c r="X98" i="29"/>
  <c r="W98" i="29"/>
  <c r="U98" i="29"/>
  <c r="T98" i="29"/>
  <c r="R98" i="29"/>
  <c r="Q98" i="29"/>
  <c r="O98" i="29"/>
  <c r="N98" i="29"/>
  <c r="L98" i="29"/>
  <c r="K98" i="29"/>
  <c r="AJ97" i="29"/>
  <c r="X97" i="29"/>
  <c r="W97" i="29"/>
  <c r="U97" i="29"/>
  <c r="T97" i="29"/>
  <c r="R97" i="29"/>
  <c r="Q97" i="29"/>
  <c r="O97" i="29"/>
  <c r="N97" i="29"/>
  <c r="L97" i="29"/>
  <c r="K97" i="29"/>
  <c r="AJ96" i="29"/>
  <c r="X96" i="29"/>
  <c r="W96" i="29"/>
  <c r="U96" i="29"/>
  <c r="T96" i="29"/>
  <c r="R96" i="29"/>
  <c r="Q96" i="29"/>
  <c r="O96" i="29"/>
  <c r="N96" i="29"/>
  <c r="L96" i="29"/>
  <c r="K96" i="29"/>
  <c r="AJ95" i="29"/>
  <c r="X95" i="29"/>
  <c r="W95" i="29"/>
  <c r="U95" i="29"/>
  <c r="T95" i="29"/>
  <c r="R95" i="29"/>
  <c r="Q95" i="29"/>
  <c r="O95" i="29"/>
  <c r="N95" i="29"/>
  <c r="L95" i="29"/>
  <c r="K95" i="29"/>
  <c r="AJ94" i="29"/>
  <c r="X94" i="29"/>
  <c r="W94" i="29"/>
  <c r="U94" i="29"/>
  <c r="T94" i="29"/>
  <c r="R94" i="29"/>
  <c r="Q94" i="29"/>
  <c r="O94" i="29"/>
  <c r="N94" i="29"/>
  <c r="L94" i="29"/>
  <c r="K94" i="29"/>
  <c r="AJ93" i="29"/>
  <c r="X93" i="29"/>
  <c r="W93" i="29"/>
  <c r="U93" i="29"/>
  <c r="T93" i="29"/>
  <c r="R93" i="29"/>
  <c r="Q93" i="29"/>
  <c r="O93" i="29"/>
  <c r="N93" i="29"/>
  <c r="L93" i="29"/>
  <c r="K93" i="29"/>
  <c r="AJ92" i="29"/>
  <c r="X92" i="29"/>
  <c r="W92" i="29"/>
  <c r="U92" i="29"/>
  <c r="T92" i="29"/>
  <c r="R92" i="29"/>
  <c r="Q92" i="29"/>
  <c r="O92" i="29"/>
  <c r="N92" i="29"/>
  <c r="L92" i="29"/>
  <c r="K92" i="29"/>
  <c r="AJ91" i="29"/>
  <c r="X91" i="29"/>
  <c r="W91" i="29"/>
  <c r="U91" i="29"/>
  <c r="T91" i="29"/>
  <c r="R91" i="29"/>
  <c r="Q91" i="29"/>
  <c r="O91" i="29"/>
  <c r="N91" i="29"/>
  <c r="L91" i="29"/>
  <c r="K91" i="29"/>
  <c r="AJ90" i="29"/>
  <c r="X90" i="29"/>
  <c r="W90" i="29"/>
  <c r="U90" i="29"/>
  <c r="T90" i="29"/>
  <c r="R90" i="29"/>
  <c r="Q90" i="29"/>
  <c r="O90" i="29"/>
  <c r="N90" i="29"/>
  <c r="L90" i="29"/>
  <c r="K90" i="29"/>
  <c r="AJ89" i="29"/>
  <c r="X89" i="29"/>
  <c r="W89" i="29"/>
  <c r="U89" i="29"/>
  <c r="T89" i="29"/>
  <c r="R89" i="29"/>
  <c r="Q89" i="29"/>
  <c r="O89" i="29"/>
  <c r="N89" i="29"/>
  <c r="L89" i="29"/>
  <c r="K89" i="29"/>
  <c r="AJ88" i="29"/>
  <c r="X88" i="29"/>
  <c r="W88" i="29"/>
  <c r="U88" i="29"/>
  <c r="T88" i="29"/>
  <c r="R88" i="29"/>
  <c r="Q88" i="29"/>
  <c r="O88" i="29"/>
  <c r="N88" i="29"/>
  <c r="L88" i="29"/>
  <c r="K88" i="29"/>
  <c r="AJ87" i="29"/>
  <c r="X87" i="29"/>
  <c r="W87" i="29"/>
  <c r="U87" i="29"/>
  <c r="T87" i="29"/>
  <c r="R87" i="29"/>
  <c r="Q87" i="29"/>
  <c r="O87" i="29"/>
  <c r="N87" i="29"/>
  <c r="L87" i="29"/>
  <c r="K87" i="29"/>
  <c r="AJ86" i="29"/>
  <c r="X86" i="29"/>
  <c r="W86" i="29"/>
  <c r="U86" i="29"/>
  <c r="T86" i="29"/>
  <c r="R86" i="29"/>
  <c r="Q86" i="29"/>
  <c r="O86" i="29"/>
  <c r="N86" i="29"/>
  <c r="L86" i="29"/>
  <c r="K86" i="29"/>
  <c r="AJ85" i="29"/>
  <c r="X85" i="29"/>
  <c r="W85" i="29"/>
  <c r="U85" i="29"/>
  <c r="T85" i="29"/>
  <c r="R85" i="29"/>
  <c r="Q85" i="29"/>
  <c r="O85" i="29"/>
  <c r="N85" i="29"/>
  <c r="L85" i="29"/>
  <c r="K85" i="29"/>
  <c r="AJ84" i="29"/>
  <c r="X84" i="29"/>
  <c r="W84" i="29"/>
  <c r="U84" i="29"/>
  <c r="T84" i="29"/>
  <c r="R84" i="29"/>
  <c r="Q84" i="29"/>
  <c r="O84" i="29"/>
  <c r="N84" i="29"/>
  <c r="L84" i="29"/>
  <c r="K84" i="29"/>
  <c r="AJ83" i="29"/>
  <c r="X83" i="29"/>
  <c r="W83" i="29"/>
  <c r="U83" i="29"/>
  <c r="T83" i="29"/>
  <c r="R83" i="29"/>
  <c r="Q83" i="29"/>
  <c r="O83" i="29"/>
  <c r="N83" i="29"/>
  <c r="L83" i="29"/>
  <c r="K83" i="29"/>
  <c r="AJ82" i="29"/>
  <c r="X82" i="29"/>
  <c r="W82" i="29"/>
  <c r="U82" i="29"/>
  <c r="T82" i="29"/>
  <c r="R82" i="29"/>
  <c r="Q82" i="29"/>
  <c r="O82" i="29"/>
  <c r="N82" i="29"/>
  <c r="L82" i="29"/>
  <c r="K82" i="29"/>
  <c r="AJ81" i="29"/>
  <c r="X81" i="29"/>
  <c r="W81" i="29"/>
  <c r="U81" i="29"/>
  <c r="T81" i="29"/>
  <c r="R81" i="29"/>
  <c r="Q81" i="29"/>
  <c r="O81" i="29"/>
  <c r="N81" i="29"/>
  <c r="L81" i="29"/>
  <c r="K81" i="29"/>
  <c r="AJ80" i="29"/>
  <c r="X80" i="29"/>
  <c r="W80" i="29"/>
  <c r="U80" i="29"/>
  <c r="T80" i="29"/>
  <c r="R80" i="29"/>
  <c r="Q80" i="29"/>
  <c r="O80" i="29"/>
  <c r="N80" i="29"/>
  <c r="L80" i="29"/>
  <c r="K80" i="29"/>
  <c r="AJ79" i="29"/>
  <c r="X79" i="29"/>
  <c r="W79" i="29"/>
  <c r="U79" i="29"/>
  <c r="T79" i="29"/>
  <c r="R79" i="29"/>
  <c r="Q79" i="29"/>
  <c r="O79" i="29"/>
  <c r="N79" i="29"/>
  <c r="L79" i="29"/>
  <c r="K79" i="29"/>
  <c r="AJ78" i="29"/>
  <c r="X78" i="29"/>
  <c r="W78" i="29"/>
  <c r="U78" i="29"/>
  <c r="T78" i="29"/>
  <c r="R78" i="29"/>
  <c r="Q78" i="29"/>
  <c r="O78" i="29"/>
  <c r="N78" i="29"/>
  <c r="L78" i="29"/>
  <c r="K78" i="29"/>
  <c r="AJ77" i="29"/>
  <c r="X77" i="29"/>
  <c r="W77" i="29"/>
  <c r="U77" i="29"/>
  <c r="T77" i="29"/>
  <c r="R77" i="29"/>
  <c r="Q77" i="29"/>
  <c r="O77" i="29"/>
  <c r="N77" i="29"/>
  <c r="L77" i="29"/>
  <c r="K77" i="29"/>
  <c r="AJ76" i="29"/>
  <c r="X76" i="29"/>
  <c r="W76" i="29"/>
  <c r="U76" i="29"/>
  <c r="T76" i="29"/>
  <c r="R76" i="29"/>
  <c r="Q76" i="29"/>
  <c r="O76" i="29"/>
  <c r="N76" i="29"/>
  <c r="L76" i="29"/>
  <c r="K76" i="29"/>
  <c r="AJ75" i="29"/>
  <c r="X75" i="29"/>
  <c r="W75" i="29"/>
  <c r="U75" i="29"/>
  <c r="T75" i="29"/>
  <c r="R75" i="29"/>
  <c r="Q75" i="29"/>
  <c r="O75" i="29"/>
  <c r="N75" i="29"/>
  <c r="L75" i="29"/>
  <c r="K75" i="29"/>
  <c r="AJ74" i="29"/>
  <c r="X74" i="29"/>
  <c r="W74" i="29"/>
  <c r="U74" i="29"/>
  <c r="T74" i="29"/>
  <c r="R74" i="29"/>
  <c r="Q74" i="29"/>
  <c r="O74" i="29"/>
  <c r="N74" i="29"/>
  <c r="L74" i="29"/>
  <c r="K74" i="29"/>
  <c r="AJ73" i="29"/>
  <c r="X73" i="29"/>
  <c r="W73" i="29"/>
  <c r="U73" i="29"/>
  <c r="T73" i="29"/>
  <c r="R73" i="29"/>
  <c r="Q73" i="29"/>
  <c r="O73" i="29"/>
  <c r="N73" i="29"/>
  <c r="L73" i="29"/>
  <c r="K73" i="29"/>
  <c r="AJ72" i="29"/>
  <c r="X72" i="29"/>
  <c r="W72" i="29"/>
  <c r="U72" i="29"/>
  <c r="T72" i="29"/>
  <c r="R72" i="29"/>
  <c r="Q72" i="29"/>
  <c r="O72" i="29"/>
  <c r="N72" i="29"/>
  <c r="L72" i="29"/>
  <c r="K72" i="29"/>
  <c r="AJ71" i="29"/>
  <c r="X71" i="29"/>
  <c r="W71" i="29"/>
  <c r="U71" i="29"/>
  <c r="T71" i="29"/>
  <c r="R71" i="29"/>
  <c r="Q71" i="29"/>
  <c r="O71" i="29"/>
  <c r="N71" i="29"/>
  <c r="L71" i="29"/>
  <c r="K71" i="29"/>
  <c r="AJ70" i="29"/>
  <c r="X70" i="29"/>
  <c r="W70" i="29"/>
  <c r="U70" i="29"/>
  <c r="T70" i="29"/>
  <c r="R70" i="29"/>
  <c r="Q70" i="29"/>
  <c r="O70" i="29"/>
  <c r="N70" i="29"/>
  <c r="L70" i="29"/>
  <c r="K70" i="29"/>
  <c r="AJ69" i="29"/>
  <c r="X69" i="29"/>
  <c r="W69" i="29"/>
  <c r="U69" i="29"/>
  <c r="T69" i="29"/>
  <c r="R69" i="29"/>
  <c r="Q69" i="29"/>
  <c r="O69" i="29"/>
  <c r="N69" i="29"/>
  <c r="L69" i="29"/>
  <c r="K69" i="29"/>
  <c r="AJ68" i="29"/>
  <c r="X68" i="29"/>
  <c r="W68" i="29"/>
  <c r="U68" i="29"/>
  <c r="T68" i="29"/>
  <c r="R68" i="29"/>
  <c r="Q68" i="29"/>
  <c r="O68" i="29"/>
  <c r="N68" i="29"/>
  <c r="L68" i="29"/>
  <c r="K68" i="29"/>
  <c r="AJ67" i="29"/>
  <c r="X67" i="29"/>
  <c r="W67" i="29"/>
  <c r="U67" i="29"/>
  <c r="T67" i="29"/>
  <c r="R67" i="29"/>
  <c r="Q67" i="29"/>
  <c r="O67" i="29"/>
  <c r="N67" i="29"/>
  <c r="L67" i="29"/>
  <c r="K67" i="29"/>
  <c r="AJ66" i="29"/>
  <c r="X66" i="29"/>
  <c r="W66" i="29"/>
  <c r="U66" i="29"/>
  <c r="T66" i="29"/>
  <c r="R66" i="29"/>
  <c r="Q66" i="29"/>
  <c r="O66" i="29"/>
  <c r="N66" i="29"/>
  <c r="L66" i="29"/>
  <c r="K66" i="29"/>
  <c r="AJ65" i="29"/>
  <c r="X65" i="29"/>
  <c r="W65" i="29"/>
  <c r="U65" i="29"/>
  <c r="T65" i="29"/>
  <c r="R65" i="29"/>
  <c r="Q65" i="29"/>
  <c r="O65" i="29"/>
  <c r="N65" i="29"/>
  <c r="L65" i="29"/>
  <c r="K65" i="29"/>
  <c r="AJ64" i="29"/>
  <c r="X64" i="29"/>
  <c r="W64" i="29"/>
  <c r="U64" i="29"/>
  <c r="T64" i="29"/>
  <c r="R64" i="29"/>
  <c r="Q64" i="29"/>
  <c r="O64" i="29"/>
  <c r="N64" i="29"/>
  <c r="L64" i="29"/>
  <c r="K64" i="29"/>
  <c r="AJ63" i="29"/>
  <c r="X63" i="29"/>
  <c r="W63" i="29"/>
  <c r="U63" i="29"/>
  <c r="T63" i="29"/>
  <c r="R63" i="29"/>
  <c r="Q63" i="29"/>
  <c r="O63" i="29"/>
  <c r="N63" i="29"/>
  <c r="L63" i="29"/>
  <c r="K63" i="29"/>
  <c r="AJ62" i="29"/>
  <c r="X62" i="29"/>
  <c r="W62" i="29"/>
  <c r="U62" i="29"/>
  <c r="T62" i="29"/>
  <c r="R62" i="29"/>
  <c r="Q62" i="29"/>
  <c r="O62" i="29"/>
  <c r="N62" i="29"/>
  <c r="L62" i="29"/>
  <c r="K62" i="29"/>
  <c r="AJ61" i="29"/>
  <c r="X61" i="29"/>
  <c r="W61" i="29"/>
  <c r="U61" i="29"/>
  <c r="T61" i="29"/>
  <c r="R61" i="29"/>
  <c r="Q61" i="29"/>
  <c r="O61" i="29"/>
  <c r="N61" i="29"/>
  <c r="L61" i="29"/>
  <c r="K61" i="29"/>
  <c r="AJ60" i="29"/>
  <c r="X60" i="29"/>
  <c r="W60" i="29"/>
  <c r="U60" i="29"/>
  <c r="T60" i="29"/>
  <c r="R60" i="29"/>
  <c r="Q60" i="29"/>
  <c r="O60" i="29"/>
  <c r="N60" i="29"/>
  <c r="L60" i="29"/>
  <c r="K60" i="29"/>
  <c r="AJ59" i="29"/>
  <c r="X59" i="29"/>
  <c r="W59" i="29"/>
  <c r="U59" i="29"/>
  <c r="T59" i="29"/>
  <c r="R59" i="29"/>
  <c r="Q59" i="29"/>
  <c r="O59" i="29"/>
  <c r="N59" i="29"/>
  <c r="L59" i="29"/>
  <c r="K59" i="29"/>
  <c r="AJ58" i="29"/>
  <c r="X58" i="29"/>
  <c r="W58" i="29"/>
  <c r="U58" i="29"/>
  <c r="T58" i="29"/>
  <c r="R58" i="29"/>
  <c r="Q58" i="29"/>
  <c r="O58" i="29"/>
  <c r="N58" i="29"/>
  <c r="L58" i="29"/>
  <c r="K58" i="29"/>
  <c r="AJ57" i="29"/>
  <c r="X57" i="29"/>
  <c r="W57" i="29"/>
  <c r="U57" i="29"/>
  <c r="T57" i="29"/>
  <c r="R57" i="29"/>
  <c r="Q57" i="29"/>
  <c r="O57" i="29"/>
  <c r="N57" i="29"/>
  <c r="L57" i="29"/>
  <c r="K57" i="29"/>
  <c r="AJ56" i="29"/>
  <c r="X56" i="29"/>
  <c r="W56" i="29"/>
  <c r="U56" i="29"/>
  <c r="T56" i="29"/>
  <c r="R56" i="29"/>
  <c r="Q56" i="29"/>
  <c r="O56" i="29"/>
  <c r="N56" i="29"/>
  <c r="L56" i="29"/>
  <c r="K56" i="29"/>
  <c r="AJ55" i="29"/>
  <c r="X55" i="29"/>
  <c r="W55" i="29"/>
  <c r="U55" i="29"/>
  <c r="T55" i="29"/>
  <c r="R55" i="29"/>
  <c r="Q55" i="29"/>
  <c r="O55" i="29"/>
  <c r="N55" i="29"/>
  <c r="L55" i="29"/>
  <c r="K55" i="29"/>
  <c r="AJ54" i="29"/>
  <c r="X54" i="29"/>
  <c r="W54" i="29"/>
  <c r="U54" i="29"/>
  <c r="T54" i="29"/>
  <c r="R54" i="29"/>
  <c r="Q54" i="29"/>
  <c r="O54" i="29"/>
  <c r="N54" i="29"/>
  <c r="L54" i="29"/>
  <c r="K54" i="29"/>
  <c r="AJ53" i="29"/>
  <c r="X53" i="29"/>
  <c r="W53" i="29"/>
  <c r="U53" i="29"/>
  <c r="T53" i="29"/>
  <c r="R53" i="29"/>
  <c r="Q53" i="29"/>
  <c r="O53" i="29"/>
  <c r="N53" i="29"/>
  <c r="L53" i="29"/>
  <c r="K53" i="29"/>
  <c r="AJ52" i="29"/>
  <c r="X52" i="29"/>
  <c r="W52" i="29"/>
  <c r="U52" i="29"/>
  <c r="T52" i="29"/>
  <c r="R52" i="29"/>
  <c r="Q52" i="29"/>
  <c r="O52" i="29"/>
  <c r="N52" i="29"/>
  <c r="L52" i="29"/>
  <c r="K52" i="29"/>
  <c r="AJ51" i="29"/>
  <c r="X51" i="29"/>
  <c r="W51" i="29"/>
  <c r="U51" i="29"/>
  <c r="T51" i="29"/>
  <c r="R51" i="29"/>
  <c r="Q51" i="29"/>
  <c r="O51" i="29"/>
  <c r="N51" i="29"/>
  <c r="L51" i="29"/>
  <c r="K51" i="29"/>
  <c r="AJ50" i="29"/>
  <c r="X50" i="29"/>
  <c r="W50" i="29"/>
  <c r="U50" i="29"/>
  <c r="T50" i="29"/>
  <c r="R50" i="29"/>
  <c r="Q50" i="29"/>
  <c r="O50" i="29"/>
  <c r="N50" i="29"/>
  <c r="L50" i="29"/>
  <c r="K50" i="29"/>
  <c r="AJ49" i="29"/>
  <c r="X49" i="29"/>
  <c r="W49" i="29"/>
  <c r="U49" i="29"/>
  <c r="T49" i="29"/>
  <c r="R49" i="29"/>
  <c r="Q49" i="29"/>
  <c r="O49" i="29"/>
  <c r="N49" i="29"/>
  <c r="L49" i="29"/>
  <c r="K49" i="29"/>
  <c r="AJ48" i="29"/>
  <c r="X48" i="29"/>
  <c r="W48" i="29"/>
  <c r="U48" i="29"/>
  <c r="T48" i="29"/>
  <c r="R48" i="29"/>
  <c r="Q48" i="29"/>
  <c r="O48" i="29"/>
  <c r="N48" i="29"/>
  <c r="L48" i="29"/>
  <c r="K48" i="29"/>
  <c r="AJ47" i="29"/>
  <c r="X47" i="29"/>
  <c r="W47" i="29"/>
  <c r="U47" i="29"/>
  <c r="T47" i="29"/>
  <c r="R47" i="29"/>
  <c r="Q47" i="29"/>
  <c r="O47" i="29"/>
  <c r="N47" i="29"/>
  <c r="L47" i="29"/>
  <c r="K47" i="29"/>
  <c r="AJ46" i="29"/>
  <c r="X46" i="29"/>
  <c r="W46" i="29"/>
  <c r="U46" i="29"/>
  <c r="T46" i="29"/>
  <c r="R46" i="29"/>
  <c r="Q46" i="29"/>
  <c r="O46" i="29"/>
  <c r="N46" i="29"/>
  <c r="L46" i="29"/>
  <c r="K46" i="29"/>
  <c r="AJ45" i="29"/>
  <c r="X45" i="29"/>
  <c r="W45" i="29"/>
  <c r="U45" i="29"/>
  <c r="T45" i="29"/>
  <c r="R45" i="29"/>
  <c r="Q45" i="29"/>
  <c r="O45" i="29"/>
  <c r="N45" i="29"/>
  <c r="L45" i="29"/>
  <c r="K45" i="29"/>
  <c r="AJ44" i="29"/>
  <c r="X44" i="29"/>
  <c r="W44" i="29"/>
  <c r="U44" i="29"/>
  <c r="T44" i="29"/>
  <c r="R44" i="29"/>
  <c r="Q44" i="29"/>
  <c r="O44" i="29"/>
  <c r="N44" i="29"/>
  <c r="L44" i="29"/>
  <c r="K44" i="29"/>
  <c r="AJ43" i="29"/>
  <c r="X43" i="29"/>
  <c r="W43" i="29"/>
  <c r="U43" i="29"/>
  <c r="T43" i="29"/>
  <c r="R43" i="29"/>
  <c r="Q43" i="29"/>
  <c r="O43" i="29"/>
  <c r="N43" i="29"/>
  <c r="L43" i="29"/>
  <c r="K43" i="29"/>
  <c r="AJ42" i="29"/>
  <c r="X42" i="29"/>
  <c r="W42" i="29"/>
  <c r="U42" i="29"/>
  <c r="T42" i="29"/>
  <c r="R42" i="29"/>
  <c r="Q42" i="29"/>
  <c r="O42" i="29"/>
  <c r="N42" i="29"/>
  <c r="L42" i="29"/>
  <c r="K42" i="29"/>
  <c r="AJ41" i="29"/>
  <c r="X41" i="29"/>
  <c r="W41" i="29"/>
  <c r="U41" i="29"/>
  <c r="T41" i="29"/>
  <c r="R41" i="29"/>
  <c r="Q41" i="29"/>
  <c r="O41" i="29"/>
  <c r="N41" i="29"/>
  <c r="L41" i="29"/>
  <c r="K41" i="29"/>
  <c r="AJ40" i="29"/>
  <c r="X40" i="29"/>
  <c r="W40" i="29"/>
  <c r="U40" i="29"/>
  <c r="T40" i="29"/>
  <c r="R40" i="29"/>
  <c r="Q40" i="29"/>
  <c r="O40" i="29"/>
  <c r="N40" i="29"/>
  <c r="L40" i="29"/>
  <c r="K40" i="29"/>
  <c r="AJ39" i="29"/>
  <c r="X39" i="29"/>
  <c r="W39" i="29"/>
  <c r="U39" i="29"/>
  <c r="T39" i="29"/>
  <c r="R39" i="29"/>
  <c r="Q39" i="29"/>
  <c r="O39" i="29"/>
  <c r="N39" i="29"/>
  <c r="L39" i="29"/>
  <c r="K39" i="29"/>
  <c r="AJ38" i="29"/>
  <c r="X38" i="29"/>
  <c r="W38" i="29"/>
  <c r="U38" i="29"/>
  <c r="T38" i="29"/>
  <c r="R38" i="29"/>
  <c r="Q38" i="29"/>
  <c r="O38" i="29"/>
  <c r="N38" i="29"/>
  <c r="L38" i="29"/>
  <c r="K38" i="29"/>
  <c r="AJ37" i="29"/>
  <c r="X37" i="29"/>
  <c r="W37" i="29"/>
  <c r="U37" i="29"/>
  <c r="T37" i="29"/>
  <c r="R37" i="29"/>
  <c r="Q37" i="29"/>
  <c r="O37" i="29"/>
  <c r="N37" i="29"/>
  <c r="L37" i="29"/>
  <c r="K37" i="29"/>
  <c r="AJ36" i="29"/>
  <c r="X36" i="29"/>
  <c r="W36" i="29"/>
  <c r="U36" i="29"/>
  <c r="T36" i="29"/>
  <c r="R36" i="29"/>
  <c r="Q36" i="29"/>
  <c r="O36" i="29"/>
  <c r="N36" i="29"/>
  <c r="L36" i="29"/>
  <c r="K36" i="29"/>
  <c r="AJ35" i="29"/>
  <c r="X35" i="29"/>
  <c r="W35" i="29"/>
  <c r="U35" i="29"/>
  <c r="T35" i="29"/>
  <c r="R35" i="29"/>
  <c r="Q35" i="29"/>
  <c r="O35" i="29"/>
  <c r="N35" i="29"/>
  <c r="L35" i="29"/>
  <c r="K35" i="29"/>
  <c r="AJ34" i="29"/>
  <c r="X34" i="29"/>
  <c r="W34" i="29"/>
  <c r="U34" i="29"/>
  <c r="T34" i="29"/>
  <c r="R34" i="29"/>
  <c r="Q34" i="29"/>
  <c r="O34" i="29"/>
  <c r="N34" i="29"/>
  <c r="L34" i="29"/>
  <c r="K34" i="29"/>
  <c r="AJ33" i="29"/>
  <c r="X33" i="29"/>
  <c r="W33" i="29"/>
  <c r="U33" i="29"/>
  <c r="T33" i="29"/>
  <c r="R33" i="29"/>
  <c r="Q33" i="29"/>
  <c r="O33" i="29"/>
  <c r="N33" i="29"/>
  <c r="L33" i="29"/>
  <c r="K33" i="29"/>
  <c r="AJ32" i="29"/>
  <c r="X32" i="29"/>
  <c r="W32" i="29"/>
  <c r="U32" i="29"/>
  <c r="T32" i="29"/>
  <c r="R32" i="29"/>
  <c r="Q32" i="29"/>
  <c r="O32" i="29"/>
  <c r="N32" i="29"/>
  <c r="L32" i="29"/>
  <c r="K32" i="29"/>
  <c r="AJ31" i="29"/>
  <c r="X31" i="29"/>
  <c r="W31" i="29"/>
  <c r="U31" i="29"/>
  <c r="T31" i="29"/>
  <c r="R31" i="29"/>
  <c r="Q31" i="29"/>
  <c r="O31" i="29"/>
  <c r="N31" i="29"/>
  <c r="L31" i="29"/>
  <c r="K31" i="29"/>
  <c r="AJ30" i="29"/>
  <c r="X30" i="29"/>
  <c r="W30" i="29"/>
  <c r="U30" i="29"/>
  <c r="T30" i="29"/>
  <c r="R30" i="29"/>
  <c r="Q30" i="29"/>
  <c r="O30" i="29"/>
  <c r="N30" i="29"/>
  <c r="L30" i="29"/>
  <c r="K30" i="29"/>
  <c r="AJ29" i="29"/>
  <c r="X29" i="29"/>
  <c r="W29" i="29"/>
  <c r="U29" i="29"/>
  <c r="T29" i="29"/>
  <c r="R29" i="29"/>
  <c r="Q29" i="29"/>
  <c r="O29" i="29"/>
  <c r="N29" i="29"/>
  <c r="L29" i="29"/>
  <c r="K29" i="29"/>
  <c r="AJ28" i="29"/>
  <c r="X28" i="29"/>
  <c r="W28" i="29"/>
  <c r="U28" i="29"/>
  <c r="T28" i="29"/>
  <c r="R28" i="29"/>
  <c r="Q28" i="29"/>
  <c r="O28" i="29"/>
  <c r="N28" i="29"/>
  <c r="L28" i="29"/>
  <c r="K28" i="29"/>
  <c r="AJ27" i="29"/>
  <c r="X27" i="29"/>
  <c r="W27" i="29"/>
  <c r="U27" i="29"/>
  <c r="T27" i="29"/>
  <c r="R27" i="29"/>
  <c r="Q27" i="29"/>
  <c r="O27" i="29"/>
  <c r="N27" i="29"/>
  <c r="L27" i="29"/>
  <c r="K27" i="29"/>
  <c r="AJ26" i="29"/>
  <c r="X26" i="29"/>
  <c r="W26" i="29"/>
  <c r="U26" i="29"/>
  <c r="T26" i="29"/>
  <c r="R26" i="29"/>
  <c r="Q26" i="29"/>
  <c r="O26" i="29"/>
  <c r="N26" i="29"/>
  <c r="L26" i="29"/>
  <c r="K26" i="29"/>
  <c r="AJ25" i="29"/>
  <c r="X25" i="29"/>
  <c r="W25" i="29"/>
  <c r="U25" i="29"/>
  <c r="T25" i="29"/>
  <c r="R25" i="29"/>
  <c r="Q25" i="29"/>
  <c r="O25" i="29"/>
  <c r="N25" i="29"/>
  <c r="L25" i="29"/>
  <c r="K25" i="29"/>
  <c r="AJ24" i="29"/>
  <c r="X24" i="29"/>
  <c r="W24" i="29"/>
  <c r="U24" i="29"/>
  <c r="T24" i="29"/>
  <c r="R24" i="29"/>
  <c r="Q24" i="29"/>
  <c r="O24" i="29"/>
  <c r="N24" i="29"/>
  <c r="L24" i="29"/>
  <c r="K24" i="29"/>
  <c r="AJ23" i="29"/>
  <c r="X23" i="29"/>
  <c r="W23" i="29"/>
  <c r="U23" i="29"/>
  <c r="T23" i="29"/>
  <c r="R23" i="29"/>
  <c r="Q23" i="29"/>
  <c r="O23" i="29"/>
  <c r="N23" i="29"/>
  <c r="L23" i="29"/>
  <c r="K23" i="29"/>
  <c r="AJ22" i="29"/>
  <c r="X22" i="29"/>
  <c r="W22" i="29"/>
  <c r="U22" i="29"/>
  <c r="T22" i="29"/>
  <c r="R22" i="29"/>
  <c r="Q22" i="29"/>
  <c r="O22" i="29"/>
  <c r="N22" i="29"/>
  <c r="L22" i="29"/>
  <c r="K22" i="29"/>
  <c r="AJ21" i="29"/>
  <c r="X21" i="29"/>
  <c r="W21" i="29"/>
  <c r="U21" i="29"/>
  <c r="T21" i="29"/>
  <c r="R21" i="29"/>
  <c r="Q21" i="29"/>
  <c r="O21" i="29"/>
  <c r="N21" i="29"/>
  <c r="L21" i="29"/>
  <c r="K21" i="29"/>
  <c r="AJ20" i="29"/>
  <c r="X20" i="29"/>
  <c r="W20" i="29"/>
  <c r="U20" i="29"/>
  <c r="T20" i="29"/>
  <c r="R20" i="29"/>
  <c r="Q20" i="29"/>
  <c r="O20" i="29"/>
  <c r="N20" i="29"/>
  <c r="L20" i="29"/>
  <c r="K20" i="29"/>
  <c r="AJ19" i="29"/>
  <c r="X19" i="29"/>
  <c r="W19" i="29"/>
  <c r="U19" i="29"/>
  <c r="T19" i="29"/>
  <c r="R19" i="29"/>
  <c r="Q19" i="29"/>
  <c r="O19" i="29"/>
  <c r="N19" i="29"/>
  <c r="L19" i="29"/>
  <c r="K19" i="29"/>
  <c r="AJ18" i="29"/>
  <c r="X18" i="29"/>
  <c r="W18" i="29"/>
  <c r="U18" i="29"/>
  <c r="T18" i="29"/>
  <c r="R18" i="29"/>
  <c r="Q18" i="29"/>
  <c r="O18" i="29"/>
  <c r="N18" i="29"/>
  <c r="L18" i="29"/>
  <c r="K18" i="29"/>
  <c r="AJ17" i="29"/>
  <c r="X17" i="29"/>
  <c r="W17" i="29"/>
  <c r="U17" i="29"/>
  <c r="T17" i="29"/>
  <c r="R17" i="29"/>
  <c r="Q17" i="29"/>
  <c r="O17" i="29"/>
  <c r="N17" i="29"/>
  <c r="L17" i="29"/>
  <c r="K17" i="29"/>
  <c r="AJ16" i="29"/>
  <c r="X16" i="29"/>
  <c r="W16" i="29"/>
  <c r="U16" i="29"/>
  <c r="T16" i="29"/>
  <c r="R16" i="29"/>
  <c r="Q16" i="29"/>
  <c r="O16" i="29"/>
  <c r="N16" i="29"/>
  <c r="L16" i="29"/>
  <c r="K16" i="29"/>
  <c r="AJ15" i="29"/>
  <c r="X15" i="29"/>
  <c r="W15" i="29"/>
  <c r="U15" i="29"/>
  <c r="T15" i="29"/>
  <c r="R15" i="29"/>
  <c r="Q15" i="29"/>
  <c r="O15" i="29"/>
  <c r="N15" i="29"/>
  <c r="L15" i="29"/>
  <c r="K15" i="29"/>
  <c r="AJ14" i="29"/>
  <c r="X14" i="29"/>
  <c r="W14" i="29"/>
  <c r="U14" i="29"/>
  <c r="T14" i="29"/>
  <c r="R14" i="29"/>
  <c r="Q14" i="29"/>
  <c r="O14" i="29"/>
  <c r="N14" i="29"/>
  <c r="L14" i="29"/>
  <c r="K14" i="29"/>
  <c r="AJ13" i="29"/>
  <c r="X13" i="29"/>
  <c r="W13" i="29"/>
  <c r="U13" i="29"/>
  <c r="T13" i="29"/>
  <c r="R13" i="29"/>
  <c r="Q13" i="29"/>
  <c r="O13" i="29"/>
  <c r="N13" i="29"/>
  <c r="L13" i="29"/>
  <c r="K13" i="29"/>
  <c r="AT10" i="29"/>
  <c r="AQ10" i="29"/>
  <c r="AF200" i="29" s="1"/>
  <c r="AG200" i="29" s="1"/>
  <c r="AH200" i="29" s="1"/>
  <c r="AC222" i="28"/>
  <c r="AJ209" i="28"/>
  <c r="X209" i="28"/>
  <c r="W209" i="28"/>
  <c r="U209" i="28"/>
  <c r="T209" i="28"/>
  <c r="R209" i="28"/>
  <c r="Q209" i="28"/>
  <c r="O209" i="28"/>
  <c r="N209" i="28"/>
  <c r="L209" i="28"/>
  <c r="K209" i="28"/>
  <c r="AJ208" i="28"/>
  <c r="X208" i="28"/>
  <c r="W208" i="28"/>
  <c r="U208" i="28"/>
  <c r="T208" i="28"/>
  <c r="R208" i="28"/>
  <c r="Q208" i="28"/>
  <c r="O208" i="28"/>
  <c r="N208" i="28"/>
  <c r="L208" i="28"/>
  <c r="K208" i="28"/>
  <c r="AJ207" i="28"/>
  <c r="X207" i="28"/>
  <c r="W207" i="28"/>
  <c r="U207" i="28"/>
  <c r="T207" i="28"/>
  <c r="R207" i="28"/>
  <c r="Q207" i="28"/>
  <c r="O207" i="28"/>
  <c r="N207" i="28"/>
  <c r="L207" i="28"/>
  <c r="K207" i="28"/>
  <c r="AJ206" i="28"/>
  <c r="X206" i="28"/>
  <c r="W206" i="28"/>
  <c r="U206" i="28"/>
  <c r="T206" i="28"/>
  <c r="R206" i="28"/>
  <c r="Q206" i="28"/>
  <c r="O206" i="28"/>
  <c r="N206" i="28"/>
  <c r="L206" i="28"/>
  <c r="K206" i="28"/>
  <c r="AJ205" i="28"/>
  <c r="X205" i="28"/>
  <c r="W205" i="28"/>
  <c r="U205" i="28"/>
  <c r="T205" i="28"/>
  <c r="R205" i="28"/>
  <c r="Q205" i="28"/>
  <c r="O205" i="28"/>
  <c r="N205" i="28"/>
  <c r="L205" i="28"/>
  <c r="K205" i="28"/>
  <c r="AJ204" i="28"/>
  <c r="X204" i="28"/>
  <c r="W204" i="28"/>
  <c r="U204" i="28"/>
  <c r="T204" i="28"/>
  <c r="R204" i="28"/>
  <c r="Q204" i="28"/>
  <c r="O204" i="28"/>
  <c r="N204" i="28"/>
  <c r="L204" i="28"/>
  <c r="K204" i="28"/>
  <c r="AJ203" i="28"/>
  <c r="X203" i="28"/>
  <c r="W203" i="28"/>
  <c r="U203" i="28"/>
  <c r="T203" i="28"/>
  <c r="R203" i="28"/>
  <c r="Q203" i="28"/>
  <c r="O203" i="28"/>
  <c r="N203" i="28"/>
  <c r="L203" i="28"/>
  <c r="K203" i="28"/>
  <c r="AJ202" i="28"/>
  <c r="X202" i="28"/>
  <c r="W202" i="28"/>
  <c r="U202" i="28"/>
  <c r="T202" i="28"/>
  <c r="R202" i="28"/>
  <c r="Q202" i="28"/>
  <c r="O202" i="28"/>
  <c r="N202" i="28"/>
  <c r="L202" i="28"/>
  <c r="K202" i="28"/>
  <c r="AJ201" i="28"/>
  <c r="X201" i="28"/>
  <c r="W201" i="28"/>
  <c r="U201" i="28"/>
  <c r="T201" i="28"/>
  <c r="R201" i="28"/>
  <c r="Q201" i="28"/>
  <c r="O201" i="28"/>
  <c r="N201" i="28"/>
  <c r="L201" i="28"/>
  <c r="K201" i="28"/>
  <c r="AJ200" i="28"/>
  <c r="X200" i="28"/>
  <c r="W200" i="28"/>
  <c r="U200" i="28"/>
  <c r="T200" i="28"/>
  <c r="R200" i="28"/>
  <c r="Q200" i="28"/>
  <c r="O200" i="28"/>
  <c r="N200" i="28"/>
  <c r="L200" i="28"/>
  <c r="K200" i="28"/>
  <c r="AJ199" i="28"/>
  <c r="X199" i="28"/>
  <c r="W199" i="28"/>
  <c r="U199" i="28"/>
  <c r="T199" i="28"/>
  <c r="R199" i="28"/>
  <c r="Q199" i="28"/>
  <c r="O199" i="28"/>
  <c r="N199" i="28"/>
  <c r="L199" i="28"/>
  <c r="K199" i="28"/>
  <c r="AJ198" i="28"/>
  <c r="X198" i="28"/>
  <c r="W198" i="28"/>
  <c r="U198" i="28"/>
  <c r="T198" i="28"/>
  <c r="R198" i="28"/>
  <c r="Q198" i="28"/>
  <c r="O198" i="28"/>
  <c r="N198" i="28"/>
  <c r="L198" i="28"/>
  <c r="K198" i="28"/>
  <c r="AJ197" i="28"/>
  <c r="X197" i="28"/>
  <c r="W197" i="28"/>
  <c r="U197" i="28"/>
  <c r="T197" i="28"/>
  <c r="R197" i="28"/>
  <c r="Q197" i="28"/>
  <c r="O197" i="28"/>
  <c r="N197" i="28"/>
  <c r="L197" i="28"/>
  <c r="K197" i="28"/>
  <c r="AJ196" i="28"/>
  <c r="X196" i="28"/>
  <c r="W196" i="28"/>
  <c r="U196" i="28"/>
  <c r="T196" i="28"/>
  <c r="R196" i="28"/>
  <c r="Q196" i="28"/>
  <c r="O196" i="28"/>
  <c r="N196" i="28"/>
  <c r="L196" i="28"/>
  <c r="K196" i="28"/>
  <c r="AJ195" i="28"/>
  <c r="X195" i="28"/>
  <c r="W195" i="28"/>
  <c r="U195" i="28"/>
  <c r="T195" i="28"/>
  <c r="R195" i="28"/>
  <c r="Q195" i="28"/>
  <c r="O195" i="28"/>
  <c r="N195" i="28"/>
  <c r="L195" i="28"/>
  <c r="K195" i="28"/>
  <c r="AJ194" i="28"/>
  <c r="X194" i="28"/>
  <c r="W194" i="28"/>
  <c r="U194" i="28"/>
  <c r="T194" i="28"/>
  <c r="R194" i="28"/>
  <c r="Q194" i="28"/>
  <c r="O194" i="28"/>
  <c r="N194" i="28"/>
  <c r="L194" i="28"/>
  <c r="K194" i="28"/>
  <c r="AJ193" i="28"/>
  <c r="X193" i="28"/>
  <c r="W193" i="28"/>
  <c r="U193" i="28"/>
  <c r="T193" i="28"/>
  <c r="R193" i="28"/>
  <c r="Q193" i="28"/>
  <c r="O193" i="28"/>
  <c r="N193" i="28"/>
  <c r="L193" i="28"/>
  <c r="K193" i="28"/>
  <c r="AJ192" i="28"/>
  <c r="X192" i="28"/>
  <c r="W192" i="28"/>
  <c r="U192" i="28"/>
  <c r="T192" i="28"/>
  <c r="R192" i="28"/>
  <c r="Q192" i="28"/>
  <c r="O192" i="28"/>
  <c r="N192" i="28"/>
  <c r="L192" i="28"/>
  <c r="K192" i="28"/>
  <c r="AJ191" i="28"/>
  <c r="X191" i="28"/>
  <c r="W191" i="28"/>
  <c r="U191" i="28"/>
  <c r="T191" i="28"/>
  <c r="R191" i="28"/>
  <c r="Q191" i="28"/>
  <c r="O191" i="28"/>
  <c r="N191" i="28"/>
  <c r="L191" i="28"/>
  <c r="K191" i="28"/>
  <c r="AJ190" i="28"/>
  <c r="X190" i="28"/>
  <c r="W190" i="28"/>
  <c r="U190" i="28"/>
  <c r="T190" i="28"/>
  <c r="R190" i="28"/>
  <c r="Q190" i="28"/>
  <c r="O190" i="28"/>
  <c r="N190" i="28"/>
  <c r="L190" i="28"/>
  <c r="K190" i="28"/>
  <c r="AJ189" i="28"/>
  <c r="X189" i="28"/>
  <c r="W189" i="28"/>
  <c r="U189" i="28"/>
  <c r="T189" i="28"/>
  <c r="R189" i="28"/>
  <c r="Q189" i="28"/>
  <c r="O189" i="28"/>
  <c r="N189" i="28"/>
  <c r="L189" i="28"/>
  <c r="K189" i="28"/>
  <c r="AJ188" i="28"/>
  <c r="X188" i="28"/>
  <c r="W188" i="28"/>
  <c r="U188" i="28"/>
  <c r="T188" i="28"/>
  <c r="R188" i="28"/>
  <c r="Q188" i="28"/>
  <c r="O188" i="28"/>
  <c r="N188" i="28"/>
  <c r="L188" i="28"/>
  <c r="K188" i="28"/>
  <c r="AJ187" i="28"/>
  <c r="X187" i="28"/>
  <c r="W187" i="28"/>
  <c r="U187" i="28"/>
  <c r="T187" i="28"/>
  <c r="R187" i="28"/>
  <c r="Q187" i="28"/>
  <c r="O187" i="28"/>
  <c r="N187" i="28"/>
  <c r="L187" i="28"/>
  <c r="K187" i="28"/>
  <c r="AJ186" i="28"/>
  <c r="X186" i="28"/>
  <c r="W186" i="28"/>
  <c r="U186" i="28"/>
  <c r="T186" i="28"/>
  <c r="R186" i="28"/>
  <c r="Q186" i="28"/>
  <c r="O186" i="28"/>
  <c r="N186" i="28"/>
  <c r="L186" i="28"/>
  <c r="K186" i="28"/>
  <c r="AJ165" i="28"/>
  <c r="X165" i="28"/>
  <c r="W165" i="28"/>
  <c r="U165" i="28"/>
  <c r="T165" i="28"/>
  <c r="R165" i="28"/>
  <c r="Q165" i="28"/>
  <c r="O165" i="28"/>
  <c r="N165" i="28"/>
  <c r="L165" i="28"/>
  <c r="K165" i="28"/>
  <c r="AJ164" i="28"/>
  <c r="X164" i="28"/>
  <c r="W164" i="28"/>
  <c r="U164" i="28"/>
  <c r="T164" i="28"/>
  <c r="R164" i="28"/>
  <c r="Q164" i="28"/>
  <c r="O164" i="28"/>
  <c r="N164" i="28"/>
  <c r="L164" i="28"/>
  <c r="K164" i="28"/>
  <c r="AJ163" i="28"/>
  <c r="X163" i="28"/>
  <c r="W163" i="28"/>
  <c r="U163" i="28"/>
  <c r="T163" i="28"/>
  <c r="R163" i="28"/>
  <c r="Q163" i="28"/>
  <c r="O163" i="28"/>
  <c r="N163" i="28"/>
  <c r="L163" i="28"/>
  <c r="K163" i="28"/>
  <c r="AJ162" i="28"/>
  <c r="X162" i="28"/>
  <c r="W162" i="28"/>
  <c r="U162" i="28"/>
  <c r="T162" i="28"/>
  <c r="R162" i="28"/>
  <c r="Q162" i="28"/>
  <c r="O162" i="28"/>
  <c r="N162" i="28"/>
  <c r="L162" i="28"/>
  <c r="K162" i="28"/>
  <c r="AJ161" i="28"/>
  <c r="X161" i="28"/>
  <c r="W161" i="28"/>
  <c r="U161" i="28"/>
  <c r="T161" i="28"/>
  <c r="R161" i="28"/>
  <c r="Q161" i="28"/>
  <c r="O161" i="28"/>
  <c r="N161" i="28"/>
  <c r="L161" i="28"/>
  <c r="K161" i="28"/>
  <c r="AJ160" i="28"/>
  <c r="X160" i="28"/>
  <c r="W160" i="28"/>
  <c r="U160" i="28"/>
  <c r="T160" i="28"/>
  <c r="R160" i="28"/>
  <c r="Q160" i="28"/>
  <c r="O160" i="28"/>
  <c r="N160" i="28"/>
  <c r="L160" i="28"/>
  <c r="K160" i="28"/>
  <c r="AJ159" i="28"/>
  <c r="X159" i="28"/>
  <c r="W159" i="28"/>
  <c r="U159" i="28"/>
  <c r="T159" i="28"/>
  <c r="R159" i="28"/>
  <c r="Q159" i="28"/>
  <c r="O159" i="28"/>
  <c r="N159" i="28"/>
  <c r="L159" i="28"/>
  <c r="K159" i="28"/>
  <c r="AJ158" i="28"/>
  <c r="X158" i="28"/>
  <c r="W158" i="28"/>
  <c r="U158" i="28"/>
  <c r="T158" i="28"/>
  <c r="R158" i="28"/>
  <c r="Q158" i="28"/>
  <c r="O158" i="28"/>
  <c r="N158" i="28"/>
  <c r="L158" i="28"/>
  <c r="K158" i="28"/>
  <c r="AJ157" i="28"/>
  <c r="X157" i="28"/>
  <c r="W157" i="28"/>
  <c r="U157" i="28"/>
  <c r="T157" i="28"/>
  <c r="R157" i="28"/>
  <c r="Q157" i="28"/>
  <c r="O157" i="28"/>
  <c r="N157" i="28"/>
  <c r="L157" i="28"/>
  <c r="K157" i="28"/>
  <c r="AJ156" i="28"/>
  <c r="X156" i="28"/>
  <c r="W156" i="28"/>
  <c r="U156" i="28"/>
  <c r="T156" i="28"/>
  <c r="R156" i="28"/>
  <c r="Q156" i="28"/>
  <c r="O156" i="28"/>
  <c r="N156" i="28"/>
  <c r="L156" i="28"/>
  <c r="K156" i="28"/>
  <c r="AJ155" i="28"/>
  <c r="X155" i="28"/>
  <c r="W155" i="28"/>
  <c r="U155" i="28"/>
  <c r="T155" i="28"/>
  <c r="R155" i="28"/>
  <c r="Q155" i="28"/>
  <c r="O155" i="28"/>
  <c r="N155" i="28"/>
  <c r="L155" i="28"/>
  <c r="K155" i="28"/>
  <c r="AJ154" i="28"/>
  <c r="X154" i="28"/>
  <c r="W154" i="28"/>
  <c r="U154" i="28"/>
  <c r="T154" i="28"/>
  <c r="R154" i="28"/>
  <c r="Q154" i="28"/>
  <c r="O154" i="28"/>
  <c r="N154" i="28"/>
  <c r="L154" i="28"/>
  <c r="K154" i="28"/>
  <c r="AJ153" i="28"/>
  <c r="X153" i="28"/>
  <c r="W153" i="28"/>
  <c r="U153" i="28"/>
  <c r="T153" i="28"/>
  <c r="R153" i="28"/>
  <c r="Q153" i="28"/>
  <c r="O153" i="28"/>
  <c r="N153" i="28"/>
  <c r="L153" i="28"/>
  <c r="K153" i="28"/>
  <c r="AJ152" i="28"/>
  <c r="X152" i="28"/>
  <c r="W152" i="28"/>
  <c r="U152" i="28"/>
  <c r="T152" i="28"/>
  <c r="R152" i="28"/>
  <c r="Q152" i="28"/>
  <c r="O152" i="28"/>
  <c r="N152" i="28"/>
  <c r="L152" i="28"/>
  <c r="K152" i="28"/>
  <c r="AJ151" i="28"/>
  <c r="X151" i="28"/>
  <c r="W151" i="28"/>
  <c r="U151" i="28"/>
  <c r="T151" i="28"/>
  <c r="R151" i="28"/>
  <c r="Q151" i="28"/>
  <c r="O151" i="28"/>
  <c r="N151" i="28"/>
  <c r="L151" i="28"/>
  <c r="K151" i="28"/>
  <c r="AJ150" i="28"/>
  <c r="X150" i="28"/>
  <c r="W150" i="28"/>
  <c r="U150" i="28"/>
  <c r="T150" i="28"/>
  <c r="R150" i="28"/>
  <c r="Q150" i="28"/>
  <c r="O150" i="28"/>
  <c r="N150" i="28"/>
  <c r="L150" i="28"/>
  <c r="K150" i="28"/>
  <c r="AJ149" i="28"/>
  <c r="X149" i="28"/>
  <c r="W149" i="28"/>
  <c r="U149" i="28"/>
  <c r="T149" i="28"/>
  <c r="R149" i="28"/>
  <c r="Q149" i="28"/>
  <c r="O149" i="28"/>
  <c r="N149" i="28"/>
  <c r="L149" i="28"/>
  <c r="K149" i="28"/>
  <c r="AJ148" i="28"/>
  <c r="X148" i="28"/>
  <c r="W148" i="28"/>
  <c r="U148" i="28"/>
  <c r="T148" i="28"/>
  <c r="R148" i="28"/>
  <c r="Q148" i="28"/>
  <c r="O148" i="28"/>
  <c r="N148" i="28"/>
  <c r="L148" i="28"/>
  <c r="K148" i="28"/>
  <c r="AJ147" i="28"/>
  <c r="X147" i="28"/>
  <c r="W147" i="28"/>
  <c r="U147" i="28"/>
  <c r="T147" i="28"/>
  <c r="R147" i="28"/>
  <c r="Q147" i="28"/>
  <c r="O147" i="28"/>
  <c r="N147" i="28"/>
  <c r="L147" i="28"/>
  <c r="K147" i="28"/>
  <c r="AJ146" i="28"/>
  <c r="X146" i="28"/>
  <c r="W146" i="28"/>
  <c r="U146" i="28"/>
  <c r="T146" i="28"/>
  <c r="R146" i="28"/>
  <c r="Q146" i="28"/>
  <c r="O146" i="28"/>
  <c r="N146" i="28"/>
  <c r="L146" i="28"/>
  <c r="K146" i="28"/>
  <c r="AJ145" i="28"/>
  <c r="X145" i="28"/>
  <c r="W145" i="28"/>
  <c r="U145" i="28"/>
  <c r="T145" i="28"/>
  <c r="R145" i="28"/>
  <c r="Q145" i="28"/>
  <c r="O145" i="28"/>
  <c r="N145" i="28"/>
  <c r="L145" i="28"/>
  <c r="K145" i="28"/>
  <c r="AJ144" i="28"/>
  <c r="X144" i="28"/>
  <c r="W144" i="28"/>
  <c r="U144" i="28"/>
  <c r="T144" i="28"/>
  <c r="R144" i="28"/>
  <c r="Q144" i="28"/>
  <c r="O144" i="28"/>
  <c r="N144" i="28"/>
  <c r="L144" i="28"/>
  <c r="K144" i="28"/>
  <c r="AJ143" i="28"/>
  <c r="X143" i="28"/>
  <c r="W143" i="28"/>
  <c r="U143" i="28"/>
  <c r="T143" i="28"/>
  <c r="R143" i="28"/>
  <c r="Q143" i="28"/>
  <c r="O143" i="28"/>
  <c r="N143" i="28"/>
  <c r="L143" i="28"/>
  <c r="K143" i="28"/>
  <c r="AJ142" i="28"/>
  <c r="X142" i="28"/>
  <c r="W142" i="28"/>
  <c r="U142" i="28"/>
  <c r="T142" i="28"/>
  <c r="R142" i="28"/>
  <c r="Q142" i="28"/>
  <c r="O142" i="28"/>
  <c r="N142" i="28"/>
  <c r="L142" i="28"/>
  <c r="K142" i="28"/>
  <c r="AJ141" i="28"/>
  <c r="X141" i="28"/>
  <c r="W141" i="28"/>
  <c r="U141" i="28"/>
  <c r="T141" i="28"/>
  <c r="R141" i="28"/>
  <c r="Q141" i="28"/>
  <c r="O141" i="28"/>
  <c r="N141" i="28"/>
  <c r="L141" i="28"/>
  <c r="K141" i="28"/>
  <c r="AJ140" i="28"/>
  <c r="X140" i="28"/>
  <c r="W140" i="28"/>
  <c r="U140" i="28"/>
  <c r="T140" i="28"/>
  <c r="R140" i="28"/>
  <c r="Q140" i="28"/>
  <c r="O140" i="28"/>
  <c r="N140" i="28"/>
  <c r="L140" i="28"/>
  <c r="K140" i="28"/>
  <c r="AJ139" i="28"/>
  <c r="X139" i="28"/>
  <c r="W139" i="28"/>
  <c r="U139" i="28"/>
  <c r="T139" i="28"/>
  <c r="R139" i="28"/>
  <c r="Q139" i="28"/>
  <c r="O139" i="28"/>
  <c r="N139" i="28"/>
  <c r="L139" i="28"/>
  <c r="K139" i="28"/>
  <c r="AJ138" i="28"/>
  <c r="X138" i="28"/>
  <c r="W138" i="28"/>
  <c r="U138" i="28"/>
  <c r="T138" i="28"/>
  <c r="R138" i="28"/>
  <c r="Q138" i="28"/>
  <c r="O138" i="28"/>
  <c r="N138" i="28"/>
  <c r="L138" i="28"/>
  <c r="K138" i="28"/>
  <c r="AJ137" i="28"/>
  <c r="X137" i="28"/>
  <c r="W137" i="28"/>
  <c r="U137" i="28"/>
  <c r="T137" i="28"/>
  <c r="R137" i="28"/>
  <c r="Q137" i="28"/>
  <c r="O137" i="28"/>
  <c r="N137" i="28"/>
  <c r="L137" i="28"/>
  <c r="K137" i="28"/>
  <c r="AJ136" i="28"/>
  <c r="X136" i="28"/>
  <c r="W136" i="28"/>
  <c r="U136" i="28"/>
  <c r="T136" i="28"/>
  <c r="R136" i="28"/>
  <c r="Q136" i="28"/>
  <c r="O136" i="28"/>
  <c r="N136" i="28"/>
  <c r="L136" i="28"/>
  <c r="K136" i="28"/>
  <c r="AJ135" i="28"/>
  <c r="X135" i="28"/>
  <c r="W135" i="28"/>
  <c r="U135" i="28"/>
  <c r="T135" i="28"/>
  <c r="R135" i="28"/>
  <c r="Q135" i="28"/>
  <c r="O135" i="28"/>
  <c r="N135" i="28"/>
  <c r="L135" i="28"/>
  <c r="K135" i="28"/>
  <c r="AJ134" i="28"/>
  <c r="X134" i="28"/>
  <c r="W134" i="28"/>
  <c r="U134" i="28"/>
  <c r="T134" i="28"/>
  <c r="R134" i="28"/>
  <c r="Q134" i="28"/>
  <c r="O134" i="28"/>
  <c r="N134" i="28"/>
  <c r="L134" i="28"/>
  <c r="K134" i="28"/>
  <c r="AJ133" i="28"/>
  <c r="X133" i="28"/>
  <c r="W133" i="28"/>
  <c r="U133" i="28"/>
  <c r="T133" i="28"/>
  <c r="R133" i="28"/>
  <c r="Q133" i="28"/>
  <c r="O133" i="28"/>
  <c r="N133" i="28"/>
  <c r="L133" i="28"/>
  <c r="K133" i="28"/>
  <c r="AJ132" i="28"/>
  <c r="X132" i="28"/>
  <c r="W132" i="28"/>
  <c r="U132" i="28"/>
  <c r="T132" i="28"/>
  <c r="R132" i="28"/>
  <c r="Q132" i="28"/>
  <c r="O132" i="28"/>
  <c r="N132" i="28"/>
  <c r="L132" i="28"/>
  <c r="K132" i="28"/>
  <c r="AJ131" i="28"/>
  <c r="X131" i="28"/>
  <c r="W131" i="28"/>
  <c r="U131" i="28"/>
  <c r="T131" i="28"/>
  <c r="R131" i="28"/>
  <c r="Q131" i="28"/>
  <c r="O131" i="28"/>
  <c r="N131" i="28"/>
  <c r="L131" i="28"/>
  <c r="K131" i="28"/>
  <c r="AJ130" i="28"/>
  <c r="X130" i="28"/>
  <c r="W130" i="28"/>
  <c r="U130" i="28"/>
  <c r="T130" i="28"/>
  <c r="R130" i="28"/>
  <c r="Q130" i="28"/>
  <c r="O130" i="28"/>
  <c r="N130" i="28"/>
  <c r="L130" i="28"/>
  <c r="K130" i="28"/>
  <c r="AJ129" i="28"/>
  <c r="X129" i="28"/>
  <c r="W129" i="28"/>
  <c r="U129" i="28"/>
  <c r="T129" i="28"/>
  <c r="R129" i="28"/>
  <c r="Q129" i="28"/>
  <c r="O129" i="28"/>
  <c r="N129" i="28"/>
  <c r="L129" i="28"/>
  <c r="K129" i="28"/>
  <c r="AJ128" i="28"/>
  <c r="X128" i="28"/>
  <c r="W128" i="28"/>
  <c r="U128" i="28"/>
  <c r="T128" i="28"/>
  <c r="R128" i="28"/>
  <c r="Q128" i="28"/>
  <c r="O128" i="28"/>
  <c r="N128" i="28"/>
  <c r="L128" i="28"/>
  <c r="K128" i="28"/>
  <c r="AJ127" i="28"/>
  <c r="X127" i="28"/>
  <c r="W127" i="28"/>
  <c r="U127" i="28"/>
  <c r="T127" i="28"/>
  <c r="R127" i="28"/>
  <c r="Q127" i="28"/>
  <c r="O127" i="28"/>
  <c r="N127" i="28"/>
  <c r="L127" i="28"/>
  <c r="K127" i="28"/>
  <c r="AJ126" i="28"/>
  <c r="X126" i="28"/>
  <c r="W126" i="28"/>
  <c r="U126" i="28"/>
  <c r="T126" i="28"/>
  <c r="R126" i="28"/>
  <c r="Q126" i="28"/>
  <c r="O126" i="28"/>
  <c r="N126" i="28"/>
  <c r="L126" i="28"/>
  <c r="K126" i="28"/>
  <c r="AJ125" i="28"/>
  <c r="X125" i="28"/>
  <c r="W125" i="28"/>
  <c r="U125" i="28"/>
  <c r="T125" i="28"/>
  <c r="R125" i="28"/>
  <c r="Q125" i="28"/>
  <c r="O125" i="28"/>
  <c r="N125" i="28"/>
  <c r="L125" i="28"/>
  <c r="K125" i="28"/>
  <c r="AJ124" i="28"/>
  <c r="X124" i="28"/>
  <c r="W124" i="28"/>
  <c r="U124" i="28"/>
  <c r="T124" i="28"/>
  <c r="R124" i="28"/>
  <c r="Q124" i="28"/>
  <c r="O124" i="28"/>
  <c r="N124" i="28"/>
  <c r="L124" i="28"/>
  <c r="K124" i="28"/>
  <c r="AJ123" i="28"/>
  <c r="X123" i="28"/>
  <c r="W123" i="28"/>
  <c r="U123" i="28"/>
  <c r="T123" i="28"/>
  <c r="R123" i="28"/>
  <c r="Q123" i="28"/>
  <c r="O123" i="28"/>
  <c r="N123" i="28"/>
  <c r="L123" i="28"/>
  <c r="K123" i="28"/>
  <c r="AJ122" i="28"/>
  <c r="X122" i="28"/>
  <c r="W122" i="28"/>
  <c r="U122" i="28"/>
  <c r="T122" i="28"/>
  <c r="R122" i="28"/>
  <c r="Q122" i="28"/>
  <c r="O122" i="28"/>
  <c r="N122" i="28"/>
  <c r="L122" i="28"/>
  <c r="K122" i="28"/>
  <c r="AJ121" i="28"/>
  <c r="X121" i="28"/>
  <c r="W121" i="28"/>
  <c r="U121" i="28"/>
  <c r="T121" i="28"/>
  <c r="R121" i="28"/>
  <c r="Q121" i="28"/>
  <c r="O121" i="28"/>
  <c r="N121" i="28"/>
  <c r="L121" i="28"/>
  <c r="K121" i="28"/>
  <c r="AJ120" i="28"/>
  <c r="X120" i="28"/>
  <c r="W120" i="28"/>
  <c r="U120" i="28"/>
  <c r="T120" i="28"/>
  <c r="R120" i="28"/>
  <c r="Q120" i="28"/>
  <c r="O120" i="28"/>
  <c r="N120" i="28"/>
  <c r="L120" i="28"/>
  <c r="K120" i="28"/>
  <c r="AJ119" i="28"/>
  <c r="X119" i="28"/>
  <c r="W119" i="28"/>
  <c r="U119" i="28"/>
  <c r="T119" i="28"/>
  <c r="R119" i="28"/>
  <c r="Q119" i="28"/>
  <c r="O119" i="28"/>
  <c r="N119" i="28"/>
  <c r="L119" i="28"/>
  <c r="K119" i="28"/>
  <c r="AJ118" i="28"/>
  <c r="X118" i="28"/>
  <c r="W118" i="28"/>
  <c r="U118" i="28"/>
  <c r="T118" i="28"/>
  <c r="R118" i="28"/>
  <c r="Q118" i="28"/>
  <c r="O118" i="28"/>
  <c r="N118" i="28"/>
  <c r="L118" i="28"/>
  <c r="K118" i="28"/>
  <c r="AJ117" i="28"/>
  <c r="X117" i="28"/>
  <c r="W117" i="28"/>
  <c r="U117" i="28"/>
  <c r="T117" i="28"/>
  <c r="R117" i="28"/>
  <c r="Q117" i="28"/>
  <c r="O117" i="28"/>
  <c r="N117" i="28"/>
  <c r="L117" i="28"/>
  <c r="K117" i="28"/>
  <c r="AJ116" i="28"/>
  <c r="X116" i="28"/>
  <c r="W116" i="28"/>
  <c r="U116" i="28"/>
  <c r="T116" i="28"/>
  <c r="R116" i="28"/>
  <c r="Q116" i="28"/>
  <c r="O116" i="28"/>
  <c r="N116" i="28"/>
  <c r="L116" i="28"/>
  <c r="K116" i="28"/>
  <c r="AJ115" i="28"/>
  <c r="X115" i="28"/>
  <c r="W115" i="28"/>
  <c r="U115" i="28"/>
  <c r="T115" i="28"/>
  <c r="R115" i="28"/>
  <c r="Q115" i="28"/>
  <c r="O115" i="28"/>
  <c r="N115" i="28"/>
  <c r="L115" i="28"/>
  <c r="K115" i="28"/>
  <c r="AJ114" i="28"/>
  <c r="X114" i="28"/>
  <c r="W114" i="28"/>
  <c r="U114" i="28"/>
  <c r="T114" i="28"/>
  <c r="R114" i="28"/>
  <c r="Q114" i="28"/>
  <c r="O114" i="28"/>
  <c r="N114" i="28"/>
  <c r="L114" i="28"/>
  <c r="K114" i="28"/>
  <c r="AJ113" i="28"/>
  <c r="X113" i="28"/>
  <c r="W113" i="28"/>
  <c r="U113" i="28"/>
  <c r="T113" i="28"/>
  <c r="R113" i="28"/>
  <c r="Q113" i="28"/>
  <c r="O113" i="28"/>
  <c r="N113" i="28"/>
  <c r="L113" i="28"/>
  <c r="K113" i="28"/>
  <c r="AJ112" i="28"/>
  <c r="X112" i="28"/>
  <c r="W112" i="28"/>
  <c r="U112" i="28"/>
  <c r="T112" i="28"/>
  <c r="R112" i="28"/>
  <c r="Q112" i="28"/>
  <c r="O112" i="28"/>
  <c r="N112" i="28"/>
  <c r="L112" i="28"/>
  <c r="K112" i="28"/>
  <c r="AJ111" i="28"/>
  <c r="X111" i="28"/>
  <c r="W111" i="28"/>
  <c r="U111" i="28"/>
  <c r="T111" i="28"/>
  <c r="R111" i="28"/>
  <c r="Q111" i="28"/>
  <c r="O111" i="28"/>
  <c r="N111" i="28"/>
  <c r="L111" i="28"/>
  <c r="K111" i="28"/>
  <c r="AJ110" i="28"/>
  <c r="X110" i="28"/>
  <c r="W110" i="28"/>
  <c r="U110" i="28"/>
  <c r="T110" i="28"/>
  <c r="R110" i="28"/>
  <c r="Q110" i="28"/>
  <c r="O110" i="28"/>
  <c r="N110" i="28"/>
  <c r="L110" i="28"/>
  <c r="K110" i="28"/>
  <c r="AJ109" i="28"/>
  <c r="X109" i="28"/>
  <c r="W109" i="28"/>
  <c r="U109" i="28"/>
  <c r="T109" i="28"/>
  <c r="R109" i="28"/>
  <c r="Q109" i="28"/>
  <c r="O109" i="28"/>
  <c r="N109" i="28"/>
  <c r="L109" i="28"/>
  <c r="K109" i="28"/>
  <c r="AJ108" i="28"/>
  <c r="X108" i="28"/>
  <c r="W108" i="28"/>
  <c r="U108" i="28"/>
  <c r="T108" i="28"/>
  <c r="R108" i="28"/>
  <c r="Q108" i="28"/>
  <c r="O108" i="28"/>
  <c r="N108" i="28"/>
  <c r="L108" i="28"/>
  <c r="K108" i="28"/>
  <c r="AJ107" i="28"/>
  <c r="X107" i="28"/>
  <c r="W107" i="28"/>
  <c r="U107" i="28"/>
  <c r="T107" i="28"/>
  <c r="R107" i="28"/>
  <c r="Q107" i="28"/>
  <c r="O107" i="28"/>
  <c r="N107" i="28"/>
  <c r="L107" i="28"/>
  <c r="K107" i="28"/>
  <c r="AJ106" i="28"/>
  <c r="X106" i="28"/>
  <c r="W106" i="28"/>
  <c r="U106" i="28"/>
  <c r="T106" i="28"/>
  <c r="R106" i="28"/>
  <c r="Q106" i="28"/>
  <c r="O106" i="28"/>
  <c r="N106" i="28"/>
  <c r="L106" i="28"/>
  <c r="K106" i="28"/>
  <c r="AJ105" i="28"/>
  <c r="X105" i="28"/>
  <c r="W105" i="28"/>
  <c r="U105" i="28"/>
  <c r="T105" i="28"/>
  <c r="R105" i="28"/>
  <c r="Q105" i="28"/>
  <c r="O105" i="28"/>
  <c r="N105" i="28"/>
  <c r="L105" i="28"/>
  <c r="K105" i="28"/>
  <c r="AJ104" i="28"/>
  <c r="X104" i="28"/>
  <c r="W104" i="28"/>
  <c r="U104" i="28"/>
  <c r="T104" i="28"/>
  <c r="R104" i="28"/>
  <c r="Q104" i="28"/>
  <c r="O104" i="28"/>
  <c r="N104" i="28"/>
  <c r="L104" i="28"/>
  <c r="K104" i="28"/>
  <c r="AJ103" i="28"/>
  <c r="X103" i="28"/>
  <c r="W103" i="28"/>
  <c r="U103" i="28"/>
  <c r="T103" i="28"/>
  <c r="R103" i="28"/>
  <c r="Q103" i="28"/>
  <c r="O103" i="28"/>
  <c r="N103" i="28"/>
  <c r="L103" i="28"/>
  <c r="K103" i="28"/>
  <c r="AJ102" i="28"/>
  <c r="X102" i="28"/>
  <c r="W102" i="28"/>
  <c r="U102" i="28"/>
  <c r="T102" i="28"/>
  <c r="R102" i="28"/>
  <c r="Q102" i="28"/>
  <c r="O102" i="28"/>
  <c r="N102" i="28"/>
  <c r="L102" i="28"/>
  <c r="K102" i="28"/>
  <c r="AJ101" i="28"/>
  <c r="X101" i="28"/>
  <c r="W101" i="28"/>
  <c r="U101" i="28"/>
  <c r="T101" i="28"/>
  <c r="R101" i="28"/>
  <c r="Q101" i="28"/>
  <c r="O101" i="28"/>
  <c r="N101" i="28"/>
  <c r="L101" i="28"/>
  <c r="K101" i="28"/>
  <c r="AJ100" i="28"/>
  <c r="X100" i="28"/>
  <c r="W100" i="28"/>
  <c r="U100" i="28"/>
  <c r="T100" i="28"/>
  <c r="R100" i="28"/>
  <c r="Q100" i="28"/>
  <c r="O100" i="28"/>
  <c r="N100" i="28"/>
  <c r="L100" i="28"/>
  <c r="K100" i="28"/>
  <c r="AJ99" i="28"/>
  <c r="X99" i="28"/>
  <c r="W99" i="28"/>
  <c r="U99" i="28"/>
  <c r="T99" i="28"/>
  <c r="R99" i="28"/>
  <c r="Q99" i="28"/>
  <c r="O99" i="28"/>
  <c r="N99" i="28"/>
  <c r="L99" i="28"/>
  <c r="K99" i="28"/>
  <c r="AJ98" i="28"/>
  <c r="X98" i="28"/>
  <c r="W98" i="28"/>
  <c r="U98" i="28"/>
  <c r="T98" i="28"/>
  <c r="R98" i="28"/>
  <c r="Q98" i="28"/>
  <c r="O98" i="28"/>
  <c r="N98" i="28"/>
  <c r="L98" i="28"/>
  <c r="K98" i="28"/>
  <c r="AJ97" i="28"/>
  <c r="X97" i="28"/>
  <c r="W97" i="28"/>
  <c r="U97" i="28"/>
  <c r="T97" i="28"/>
  <c r="R97" i="28"/>
  <c r="Q97" i="28"/>
  <c r="O97" i="28"/>
  <c r="N97" i="28"/>
  <c r="L97" i="28"/>
  <c r="K97" i="28"/>
  <c r="AJ96" i="28"/>
  <c r="X96" i="28"/>
  <c r="W96" i="28"/>
  <c r="U96" i="28"/>
  <c r="T96" i="28"/>
  <c r="R96" i="28"/>
  <c r="Q96" i="28"/>
  <c r="O96" i="28"/>
  <c r="N96" i="28"/>
  <c r="L96" i="28"/>
  <c r="K96" i="28"/>
  <c r="AJ95" i="28"/>
  <c r="X95" i="28"/>
  <c r="W95" i="28"/>
  <c r="U95" i="28"/>
  <c r="T95" i="28"/>
  <c r="R95" i="28"/>
  <c r="Q95" i="28"/>
  <c r="O95" i="28"/>
  <c r="N95" i="28"/>
  <c r="L95" i="28"/>
  <c r="K95" i="28"/>
  <c r="AJ94" i="28"/>
  <c r="X94" i="28"/>
  <c r="W94" i="28"/>
  <c r="U94" i="28"/>
  <c r="T94" i="28"/>
  <c r="R94" i="28"/>
  <c r="Q94" i="28"/>
  <c r="O94" i="28"/>
  <c r="N94" i="28"/>
  <c r="L94" i="28"/>
  <c r="K94" i="28"/>
  <c r="AJ93" i="28"/>
  <c r="X93" i="28"/>
  <c r="W93" i="28"/>
  <c r="U93" i="28"/>
  <c r="T93" i="28"/>
  <c r="R93" i="28"/>
  <c r="Q93" i="28"/>
  <c r="O93" i="28"/>
  <c r="N93" i="28"/>
  <c r="L93" i="28"/>
  <c r="K93" i="28"/>
  <c r="AJ92" i="28"/>
  <c r="X92" i="28"/>
  <c r="W92" i="28"/>
  <c r="U92" i="28"/>
  <c r="T92" i="28"/>
  <c r="R92" i="28"/>
  <c r="Q92" i="28"/>
  <c r="O92" i="28"/>
  <c r="N92" i="28"/>
  <c r="L92" i="28"/>
  <c r="K92" i="28"/>
  <c r="AJ91" i="28"/>
  <c r="X91" i="28"/>
  <c r="W91" i="28"/>
  <c r="U91" i="28"/>
  <c r="T91" i="28"/>
  <c r="R91" i="28"/>
  <c r="Q91" i="28"/>
  <c r="O91" i="28"/>
  <c r="N91" i="28"/>
  <c r="L91" i="28"/>
  <c r="K91" i="28"/>
  <c r="AJ90" i="28"/>
  <c r="X90" i="28"/>
  <c r="W90" i="28"/>
  <c r="U90" i="28"/>
  <c r="T90" i="28"/>
  <c r="R90" i="28"/>
  <c r="Q90" i="28"/>
  <c r="O90" i="28"/>
  <c r="N90" i="28"/>
  <c r="L90" i="28"/>
  <c r="K90" i="28"/>
  <c r="AJ89" i="28"/>
  <c r="X89" i="28"/>
  <c r="W89" i="28"/>
  <c r="U89" i="28"/>
  <c r="T89" i="28"/>
  <c r="R89" i="28"/>
  <c r="Q89" i="28"/>
  <c r="O89" i="28"/>
  <c r="N89" i="28"/>
  <c r="L89" i="28"/>
  <c r="K89" i="28"/>
  <c r="AJ88" i="28"/>
  <c r="X88" i="28"/>
  <c r="W88" i="28"/>
  <c r="U88" i="28"/>
  <c r="T88" i="28"/>
  <c r="R88" i="28"/>
  <c r="Q88" i="28"/>
  <c r="O88" i="28"/>
  <c r="N88" i="28"/>
  <c r="L88" i="28"/>
  <c r="K88" i="28"/>
  <c r="AJ87" i="28"/>
  <c r="X87" i="28"/>
  <c r="W87" i="28"/>
  <c r="U87" i="28"/>
  <c r="T87" i="28"/>
  <c r="R87" i="28"/>
  <c r="Q87" i="28"/>
  <c r="O87" i="28"/>
  <c r="N87" i="28"/>
  <c r="L87" i="28"/>
  <c r="K87" i="28"/>
  <c r="AJ86" i="28"/>
  <c r="X86" i="28"/>
  <c r="W86" i="28"/>
  <c r="U86" i="28"/>
  <c r="T86" i="28"/>
  <c r="R86" i="28"/>
  <c r="Q86" i="28"/>
  <c r="O86" i="28"/>
  <c r="N86" i="28"/>
  <c r="L86" i="28"/>
  <c r="K86" i="28"/>
  <c r="AJ85" i="28"/>
  <c r="X85" i="28"/>
  <c r="W85" i="28"/>
  <c r="U85" i="28"/>
  <c r="T85" i="28"/>
  <c r="R85" i="28"/>
  <c r="Q85" i="28"/>
  <c r="O85" i="28"/>
  <c r="N85" i="28"/>
  <c r="L85" i="28"/>
  <c r="K85" i="28"/>
  <c r="AJ84" i="28"/>
  <c r="X84" i="28"/>
  <c r="W84" i="28"/>
  <c r="U84" i="28"/>
  <c r="T84" i="28"/>
  <c r="R84" i="28"/>
  <c r="Q84" i="28"/>
  <c r="O84" i="28"/>
  <c r="N84" i="28"/>
  <c r="L84" i="28"/>
  <c r="K84" i="28"/>
  <c r="AJ83" i="28"/>
  <c r="X83" i="28"/>
  <c r="W83" i="28"/>
  <c r="U83" i="28"/>
  <c r="T83" i="28"/>
  <c r="R83" i="28"/>
  <c r="Q83" i="28"/>
  <c r="O83" i="28"/>
  <c r="N83" i="28"/>
  <c r="L83" i="28"/>
  <c r="K83" i="28"/>
  <c r="AJ82" i="28"/>
  <c r="X82" i="28"/>
  <c r="W82" i="28"/>
  <c r="U82" i="28"/>
  <c r="T82" i="28"/>
  <c r="R82" i="28"/>
  <c r="Q82" i="28"/>
  <c r="O82" i="28"/>
  <c r="N82" i="28"/>
  <c r="L82" i="28"/>
  <c r="K82" i="28"/>
  <c r="AJ81" i="28"/>
  <c r="X81" i="28"/>
  <c r="W81" i="28"/>
  <c r="U81" i="28"/>
  <c r="T81" i="28"/>
  <c r="R81" i="28"/>
  <c r="Q81" i="28"/>
  <c r="O81" i="28"/>
  <c r="N81" i="28"/>
  <c r="L81" i="28"/>
  <c r="K81" i="28"/>
  <c r="AJ80" i="28"/>
  <c r="X80" i="28"/>
  <c r="W80" i="28"/>
  <c r="U80" i="28"/>
  <c r="T80" i="28"/>
  <c r="R80" i="28"/>
  <c r="Q80" i="28"/>
  <c r="O80" i="28"/>
  <c r="N80" i="28"/>
  <c r="L80" i="28"/>
  <c r="K80" i="28"/>
  <c r="AJ79" i="28"/>
  <c r="X79" i="28"/>
  <c r="W79" i="28"/>
  <c r="U79" i="28"/>
  <c r="T79" i="28"/>
  <c r="R79" i="28"/>
  <c r="Q79" i="28"/>
  <c r="O79" i="28"/>
  <c r="N79" i="28"/>
  <c r="L79" i="28"/>
  <c r="K79" i="28"/>
  <c r="AJ78" i="28"/>
  <c r="X78" i="28"/>
  <c r="W78" i="28"/>
  <c r="U78" i="28"/>
  <c r="T78" i="28"/>
  <c r="R78" i="28"/>
  <c r="Q78" i="28"/>
  <c r="O78" i="28"/>
  <c r="N78" i="28"/>
  <c r="L78" i="28"/>
  <c r="K78" i="28"/>
  <c r="AJ77" i="28"/>
  <c r="X77" i="28"/>
  <c r="W77" i="28"/>
  <c r="U77" i="28"/>
  <c r="T77" i="28"/>
  <c r="R77" i="28"/>
  <c r="Q77" i="28"/>
  <c r="O77" i="28"/>
  <c r="N77" i="28"/>
  <c r="L77" i="28"/>
  <c r="K77" i="28"/>
  <c r="AJ76" i="28"/>
  <c r="X76" i="28"/>
  <c r="W76" i="28"/>
  <c r="U76" i="28"/>
  <c r="T76" i="28"/>
  <c r="R76" i="28"/>
  <c r="Q76" i="28"/>
  <c r="O76" i="28"/>
  <c r="N76" i="28"/>
  <c r="L76" i="28"/>
  <c r="K76" i="28"/>
  <c r="AJ75" i="28"/>
  <c r="X75" i="28"/>
  <c r="W75" i="28"/>
  <c r="U75" i="28"/>
  <c r="T75" i="28"/>
  <c r="R75" i="28"/>
  <c r="Q75" i="28"/>
  <c r="O75" i="28"/>
  <c r="N75" i="28"/>
  <c r="L75" i="28"/>
  <c r="K75" i="28"/>
  <c r="AJ74" i="28"/>
  <c r="X74" i="28"/>
  <c r="W74" i="28"/>
  <c r="U74" i="28"/>
  <c r="T74" i="28"/>
  <c r="R74" i="28"/>
  <c r="Q74" i="28"/>
  <c r="O74" i="28"/>
  <c r="N74" i="28"/>
  <c r="L74" i="28"/>
  <c r="K74" i="28"/>
  <c r="AJ73" i="28"/>
  <c r="X73" i="28"/>
  <c r="W73" i="28"/>
  <c r="U73" i="28"/>
  <c r="T73" i="28"/>
  <c r="R73" i="28"/>
  <c r="Q73" i="28"/>
  <c r="O73" i="28"/>
  <c r="N73" i="28"/>
  <c r="L73" i="28"/>
  <c r="K73" i="28"/>
  <c r="AJ72" i="28"/>
  <c r="X72" i="28"/>
  <c r="W72" i="28"/>
  <c r="U72" i="28"/>
  <c r="T72" i="28"/>
  <c r="R72" i="28"/>
  <c r="Q72" i="28"/>
  <c r="O72" i="28"/>
  <c r="N72" i="28"/>
  <c r="L72" i="28"/>
  <c r="K72" i="28"/>
  <c r="AJ71" i="28"/>
  <c r="X71" i="28"/>
  <c r="W71" i="28"/>
  <c r="U71" i="28"/>
  <c r="T71" i="28"/>
  <c r="R71" i="28"/>
  <c r="Q71" i="28"/>
  <c r="O71" i="28"/>
  <c r="N71" i="28"/>
  <c r="L71" i="28"/>
  <c r="K71" i="28"/>
  <c r="AJ70" i="28"/>
  <c r="X70" i="28"/>
  <c r="W70" i="28"/>
  <c r="U70" i="28"/>
  <c r="T70" i="28"/>
  <c r="R70" i="28"/>
  <c r="Q70" i="28"/>
  <c r="O70" i="28"/>
  <c r="N70" i="28"/>
  <c r="L70" i="28"/>
  <c r="K70" i="28"/>
  <c r="AJ69" i="28"/>
  <c r="X69" i="28"/>
  <c r="W69" i="28"/>
  <c r="U69" i="28"/>
  <c r="T69" i="28"/>
  <c r="R69" i="28"/>
  <c r="Q69" i="28"/>
  <c r="O69" i="28"/>
  <c r="N69" i="28"/>
  <c r="L69" i="28"/>
  <c r="K69" i="28"/>
  <c r="AJ42" i="28"/>
  <c r="X42" i="28"/>
  <c r="W42" i="28"/>
  <c r="U42" i="28"/>
  <c r="T42" i="28"/>
  <c r="R42" i="28"/>
  <c r="Q42" i="28"/>
  <c r="O42" i="28"/>
  <c r="N42" i="28"/>
  <c r="L42" i="28"/>
  <c r="K42" i="28"/>
  <c r="AJ41" i="28"/>
  <c r="X41" i="28"/>
  <c r="W41" i="28"/>
  <c r="U41" i="28"/>
  <c r="T41" i="28"/>
  <c r="R41" i="28"/>
  <c r="Q41" i="28"/>
  <c r="O41" i="28"/>
  <c r="N41" i="28"/>
  <c r="L41" i="28"/>
  <c r="K41" i="28"/>
  <c r="AJ40" i="28"/>
  <c r="X40" i="28"/>
  <c r="W40" i="28"/>
  <c r="U40" i="28"/>
  <c r="T40" i="28"/>
  <c r="R40" i="28"/>
  <c r="Q40" i="28"/>
  <c r="O40" i="28"/>
  <c r="N40" i="28"/>
  <c r="L40" i="28"/>
  <c r="K40" i="28"/>
  <c r="AJ39" i="28"/>
  <c r="X39" i="28"/>
  <c r="W39" i="28"/>
  <c r="U39" i="28"/>
  <c r="T39" i="28"/>
  <c r="R39" i="28"/>
  <c r="Q39" i="28"/>
  <c r="O39" i="28"/>
  <c r="N39" i="28"/>
  <c r="L39" i="28"/>
  <c r="K39" i="28"/>
  <c r="AJ38" i="28"/>
  <c r="X38" i="28"/>
  <c r="W38" i="28"/>
  <c r="U38" i="28"/>
  <c r="T38" i="28"/>
  <c r="R38" i="28"/>
  <c r="Q38" i="28"/>
  <c r="O38" i="28"/>
  <c r="N38" i="28"/>
  <c r="L38" i="28"/>
  <c r="K38" i="28"/>
  <c r="AJ37" i="28"/>
  <c r="X37" i="28"/>
  <c r="W37" i="28"/>
  <c r="U37" i="28"/>
  <c r="T37" i="28"/>
  <c r="R37" i="28"/>
  <c r="Q37" i="28"/>
  <c r="O37" i="28"/>
  <c r="N37" i="28"/>
  <c r="L37" i="28"/>
  <c r="K37" i="28"/>
  <c r="AJ36" i="28"/>
  <c r="X36" i="28"/>
  <c r="W36" i="28"/>
  <c r="U36" i="28"/>
  <c r="T36" i="28"/>
  <c r="R36" i="28"/>
  <c r="Q36" i="28"/>
  <c r="O36" i="28"/>
  <c r="N36" i="28"/>
  <c r="L36" i="28"/>
  <c r="K36" i="28"/>
  <c r="AJ35" i="28"/>
  <c r="X35" i="28"/>
  <c r="W35" i="28"/>
  <c r="U35" i="28"/>
  <c r="T35" i="28"/>
  <c r="R35" i="28"/>
  <c r="Q35" i="28"/>
  <c r="O35" i="28"/>
  <c r="N35" i="28"/>
  <c r="L35" i="28"/>
  <c r="K35" i="28"/>
  <c r="AJ34" i="28"/>
  <c r="X34" i="28"/>
  <c r="W34" i="28"/>
  <c r="U34" i="28"/>
  <c r="T34" i="28"/>
  <c r="R34" i="28"/>
  <c r="Q34" i="28"/>
  <c r="O34" i="28"/>
  <c r="N34" i="28"/>
  <c r="L34" i="28"/>
  <c r="K34" i="28"/>
  <c r="AJ33" i="28"/>
  <c r="X33" i="28"/>
  <c r="W33" i="28"/>
  <c r="U33" i="28"/>
  <c r="T33" i="28"/>
  <c r="R33" i="28"/>
  <c r="Q33" i="28"/>
  <c r="O33" i="28"/>
  <c r="N33" i="28"/>
  <c r="L33" i="28"/>
  <c r="K33" i="28"/>
  <c r="AJ32" i="28"/>
  <c r="X32" i="28"/>
  <c r="W32" i="28"/>
  <c r="U32" i="28"/>
  <c r="T32" i="28"/>
  <c r="R32" i="28"/>
  <c r="Q32" i="28"/>
  <c r="O32" i="28"/>
  <c r="N32" i="28"/>
  <c r="L32" i="28"/>
  <c r="K32" i="28"/>
  <c r="AJ31" i="28"/>
  <c r="X31" i="28"/>
  <c r="W31" i="28"/>
  <c r="U31" i="28"/>
  <c r="T31" i="28"/>
  <c r="R31" i="28"/>
  <c r="Q31" i="28"/>
  <c r="O31" i="28"/>
  <c r="N31" i="28"/>
  <c r="L31" i="28"/>
  <c r="K31" i="28"/>
  <c r="AJ30" i="28"/>
  <c r="X30" i="28"/>
  <c r="W30" i="28"/>
  <c r="U30" i="28"/>
  <c r="T30" i="28"/>
  <c r="R30" i="28"/>
  <c r="Q30" i="28"/>
  <c r="O30" i="28"/>
  <c r="N30" i="28"/>
  <c r="L30" i="28"/>
  <c r="K30" i="28"/>
  <c r="AJ29" i="28"/>
  <c r="X29" i="28"/>
  <c r="W29" i="28"/>
  <c r="U29" i="28"/>
  <c r="T29" i="28"/>
  <c r="R29" i="28"/>
  <c r="Q29" i="28"/>
  <c r="O29" i="28"/>
  <c r="N29" i="28"/>
  <c r="L29" i="28"/>
  <c r="K29" i="28"/>
  <c r="AJ28" i="28"/>
  <c r="X28" i="28"/>
  <c r="W28" i="28"/>
  <c r="U28" i="28"/>
  <c r="T28" i="28"/>
  <c r="R28" i="28"/>
  <c r="Q28" i="28"/>
  <c r="O28" i="28"/>
  <c r="N28" i="28"/>
  <c r="L28" i="28"/>
  <c r="K28" i="28"/>
  <c r="AJ27" i="28"/>
  <c r="X27" i="28"/>
  <c r="W27" i="28"/>
  <c r="U27" i="28"/>
  <c r="T27" i="28"/>
  <c r="R27" i="28"/>
  <c r="Q27" i="28"/>
  <c r="O27" i="28"/>
  <c r="N27" i="28"/>
  <c r="L27" i="28"/>
  <c r="K27" i="28"/>
  <c r="AJ26" i="28"/>
  <c r="X26" i="28"/>
  <c r="W26" i="28"/>
  <c r="U26" i="28"/>
  <c r="T26" i="28"/>
  <c r="R26" i="28"/>
  <c r="Q26" i="28"/>
  <c r="O26" i="28"/>
  <c r="N26" i="28"/>
  <c r="L26" i="28"/>
  <c r="K26" i="28"/>
  <c r="AJ25" i="28"/>
  <c r="X25" i="28"/>
  <c r="W25" i="28"/>
  <c r="U25" i="28"/>
  <c r="T25" i="28"/>
  <c r="R25" i="28"/>
  <c r="Q25" i="28"/>
  <c r="O25" i="28"/>
  <c r="N25" i="28"/>
  <c r="L25" i="28"/>
  <c r="K25" i="28"/>
  <c r="AJ24" i="28"/>
  <c r="X24" i="28"/>
  <c r="W24" i="28"/>
  <c r="U24" i="28"/>
  <c r="T24" i="28"/>
  <c r="R24" i="28"/>
  <c r="Q24" i="28"/>
  <c r="O24" i="28"/>
  <c r="N24" i="28"/>
  <c r="L24" i="28"/>
  <c r="K24" i="28"/>
  <c r="AJ23" i="28"/>
  <c r="X23" i="28"/>
  <c r="W23" i="28"/>
  <c r="U23" i="28"/>
  <c r="T23" i="28"/>
  <c r="R23" i="28"/>
  <c r="Q23" i="28"/>
  <c r="O23" i="28"/>
  <c r="N23" i="28"/>
  <c r="L23" i="28"/>
  <c r="K23" i="28"/>
  <c r="AJ22" i="28"/>
  <c r="X22" i="28"/>
  <c r="W22" i="28"/>
  <c r="U22" i="28"/>
  <c r="T22" i="28"/>
  <c r="R22" i="28"/>
  <c r="Q22" i="28"/>
  <c r="O22" i="28"/>
  <c r="N22" i="28"/>
  <c r="L22" i="28"/>
  <c r="K22" i="28"/>
  <c r="AJ21" i="28"/>
  <c r="X21" i="28"/>
  <c r="W21" i="28"/>
  <c r="U21" i="28"/>
  <c r="T21" i="28"/>
  <c r="R21" i="28"/>
  <c r="Q21" i="28"/>
  <c r="O21" i="28"/>
  <c r="N21" i="28"/>
  <c r="L21" i="28"/>
  <c r="K21" i="28"/>
  <c r="AJ20" i="28"/>
  <c r="X20" i="28"/>
  <c r="W20" i="28"/>
  <c r="U20" i="28"/>
  <c r="T20" i="28"/>
  <c r="R20" i="28"/>
  <c r="Q20" i="28"/>
  <c r="O20" i="28"/>
  <c r="N20" i="28"/>
  <c r="L20" i="28"/>
  <c r="K20" i="28"/>
  <c r="AJ19" i="28"/>
  <c r="X19" i="28"/>
  <c r="W19" i="28"/>
  <c r="U19" i="28"/>
  <c r="T19" i="28"/>
  <c r="R19" i="28"/>
  <c r="Q19" i="28"/>
  <c r="O19" i="28"/>
  <c r="N19" i="28"/>
  <c r="L19" i="28"/>
  <c r="K19" i="28"/>
  <c r="AJ18" i="28"/>
  <c r="X18" i="28"/>
  <c r="W18" i="28"/>
  <c r="U18" i="28"/>
  <c r="T18" i="28"/>
  <c r="R18" i="28"/>
  <c r="Q18" i="28"/>
  <c r="O18" i="28"/>
  <c r="N18" i="28"/>
  <c r="L18" i="28"/>
  <c r="K18" i="28"/>
  <c r="AJ17" i="28"/>
  <c r="X17" i="28"/>
  <c r="W17" i="28"/>
  <c r="U17" i="28"/>
  <c r="T17" i="28"/>
  <c r="R17" i="28"/>
  <c r="Q17" i="28"/>
  <c r="O17" i="28"/>
  <c r="N17" i="28"/>
  <c r="L17" i="28"/>
  <c r="K17" i="28"/>
  <c r="AJ16" i="28"/>
  <c r="X16" i="28"/>
  <c r="W16" i="28"/>
  <c r="U16" i="28"/>
  <c r="T16" i="28"/>
  <c r="R16" i="28"/>
  <c r="Q16" i="28"/>
  <c r="O16" i="28"/>
  <c r="N16" i="28"/>
  <c r="L16" i="28"/>
  <c r="K16" i="28"/>
  <c r="AJ15" i="28"/>
  <c r="X15" i="28"/>
  <c r="W15" i="28"/>
  <c r="U15" i="28"/>
  <c r="T15" i="28"/>
  <c r="R15" i="28"/>
  <c r="Q15" i="28"/>
  <c r="O15" i="28"/>
  <c r="N15" i="28"/>
  <c r="L15" i="28"/>
  <c r="K15" i="28"/>
  <c r="AJ14" i="28"/>
  <c r="X14" i="28"/>
  <c r="W14" i="28"/>
  <c r="U14" i="28"/>
  <c r="T14" i="28"/>
  <c r="R14" i="28"/>
  <c r="Q14" i="28"/>
  <c r="O14" i="28"/>
  <c r="N14" i="28"/>
  <c r="L14" i="28"/>
  <c r="K14" i="28"/>
  <c r="AJ13" i="28"/>
  <c r="X13" i="28"/>
  <c r="W13" i="28"/>
  <c r="U13" i="28"/>
  <c r="T13" i="28"/>
  <c r="R13" i="28"/>
  <c r="Q13" i="28"/>
  <c r="O13" i="28"/>
  <c r="N13" i="28"/>
  <c r="L13" i="28"/>
  <c r="K13" i="28"/>
  <c r="AT10" i="28"/>
  <c r="AQ10" i="28"/>
  <c r="AF196" i="28" s="1"/>
  <c r="AG196" i="28" s="1"/>
  <c r="AJ205" i="27"/>
  <c r="X205" i="27"/>
  <c r="W205" i="27"/>
  <c r="U205" i="27"/>
  <c r="T205" i="27"/>
  <c r="R205" i="27"/>
  <c r="Q205" i="27"/>
  <c r="O205" i="27"/>
  <c r="N205" i="27"/>
  <c r="L205" i="27"/>
  <c r="K205" i="27"/>
  <c r="AJ204" i="27"/>
  <c r="X204" i="27"/>
  <c r="W204" i="27"/>
  <c r="U204" i="27"/>
  <c r="T204" i="27"/>
  <c r="R204" i="27"/>
  <c r="Q204" i="27"/>
  <c r="O204" i="27"/>
  <c r="N204" i="27"/>
  <c r="L204" i="27"/>
  <c r="K204" i="27"/>
  <c r="AJ203" i="27"/>
  <c r="X203" i="27"/>
  <c r="W203" i="27"/>
  <c r="U203" i="27"/>
  <c r="T203" i="27"/>
  <c r="R203" i="27"/>
  <c r="Q203" i="27"/>
  <c r="O203" i="27"/>
  <c r="N203" i="27"/>
  <c r="L203" i="27"/>
  <c r="K203" i="27"/>
  <c r="AJ202" i="27"/>
  <c r="X202" i="27"/>
  <c r="W202" i="27"/>
  <c r="U202" i="27"/>
  <c r="T202" i="27"/>
  <c r="R202" i="27"/>
  <c r="Q202" i="27"/>
  <c r="O202" i="27"/>
  <c r="N202" i="27"/>
  <c r="L202" i="27"/>
  <c r="K202" i="27"/>
  <c r="AJ198" i="27"/>
  <c r="X198" i="27"/>
  <c r="W198" i="27"/>
  <c r="U198" i="27"/>
  <c r="T198" i="27"/>
  <c r="R198" i="27"/>
  <c r="Q198" i="27"/>
  <c r="O198" i="27"/>
  <c r="N198" i="27"/>
  <c r="L198" i="27"/>
  <c r="K198" i="27"/>
  <c r="AJ197" i="27"/>
  <c r="X197" i="27"/>
  <c r="W197" i="27"/>
  <c r="U197" i="27"/>
  <c r="T197" i="27"/>
  <c r="R197" i="27"/>
  <c r="Q197" i="27"/>
  <c r="O197" i="27"/>
  <c r="N197" i="27"/>
  <c r="L197" i="27"/>
  <c r="K197" i="27"/>
  <c r="AJ196" i="27"/>
  <c r="X196" i="27"/>
  <c r="W196" i="27"/>
  <c r="U196" i="27"/>
  <c r="T196" i="27"/>
  <c r="R196" i="27"/>
  <c r="Q196" i="27"/>
  <c r="O196" i="27"/>
  <c r="N196" i="27"/>
  <c r="L196" i="27"/>
  <c r="K196" i="27"/>
  <c r="AJ195" i="27"/>
  <c r="X195" i="27"/>
  <c r="W195" i="27"/>
  <c r="U195" i="27"/>
  <c r="T195" i="27"/>
  <c r="R195" i="27"/>
  <c r="Q195" i="27"/>
  <c r="O195" i="27"/>
  <c r="N195" i="27"/>
  <c r="L195" i="27"/>
  <c r="K195" i="27"/>
  <c r="AJ194" i="27"/>
  <c r="X194" i="27"/>
  <c r="W194" i="27"/>
  <c r="U194" i="27"/>
  <c r="T194" i="27"/>
  <c r="R194" i="27"/>
  <c r="Q194" i="27"/>
  <c r="O194" i="27"/>
  <c r="N194" i="27"/>
  <c r="L194" i="27"/>
  <c r="K194" i="27"/>
  <c r="AJ193" i="27"/>
  <c r="X193" i="27"/>
  <c r="W193" i="27"/>
  <c r="U193" i="27"/>
  <c r="T193" i="27"/>
  <c r="R193" i="27"/>
  <c r="Q193" i="27"/>
  <c r="O193" i="27"/>
  <c r="N193" i="27"/>
  <c r="L193" i="27"/>
  <c r="K193" i="27"/>
  <c r="AJ192" i="27"/>
  <c r="X192" i="27"/>
  <c r="W192" i="27"/>
  <c r="U192" i="27"/>
  <c r="T192" i="27"/>
  <c r="R192" i="27"/>
  <c r="Q192" i="27"/>
  <c r="O192" i="27"/>
  <c r="N192" i="27"/>
  <c r="L192" i="27"/>
  <c r="K192" i="27"/>
  <c r="AJ191" i="27"/>
  <c r="X191" i="27"/>
  <c r="W191" i="27"/>
  <c r="U191" i="27"/>
  <c r="T191" i="27"/>
  <c r="R191" i="27"/>
  <c r="Q191" i="27"/>
  <c r="O191" i="27"/>
  <c r="N191" i="27"/>
  <c r="L191" i="27"/>
  <c r="K191" i="27"/>
  <c r="AJ190" i="27"/>
  <c r="X190" i="27"/>
  <c r="W190" i="27"/>
  <c r="U190" i="27"/>
  <c r="T190" i="27"/>
  <c r="R190" i="27"/>
  <c r="Q190" i="27"/>
  <c r="O190" i="27"/>
  <c r="N190" i="27"/>
  <c r="L190" i="27"/>
  <c r="K190" i="27"/>
  <c r="AJ189" i="27"/>
  <c r="X189" i="27"/>
  <c r="W189" i="27"/>
  <c r="U189" i="27"/>
  <c r="T189" i="27"/>
  <c r="R189" i="27"/>
  <c r="Q189" i="27"/>
  <c r="O189" i="27"/>
  <c r="N189" i="27"/>
  <c r="L189" i="27"/>
  <c r="K189" i="27"/>
  <c r="AJ188" i="27"/>
  <c r="X188" i="27"/>
  <c r="W188" i="27"/>
  <c r="U188" i="27"/>
  <c r="T188" i="27"/>
  <c r="R188" i="27"/>
  <c r="Q188" i="27"/>
  <c r="O188" i="27"/>
  <c r="N188" i="27"/>
  <c r="L188" i="27"/>
  <c r="K188" i="27"/>
  <c r="AJ187" i="27"/>
  <c r="X187" i="27"/>
  <c r="W187" i="27"/>
  <c r="U187" i="27"/>
  <c r="T187" i="27"/>
  <c r="R187" i="27"/>
  <c r="Q187" i="27"/>
  <c r="O187" i="27"/>
  <c r="N187" i="27"/>
  <c r="L187" i="27"/>
  <c r="K187" i="27"/>
  <c r="AJ186" i="27"/>
  <c r="X186" i="27"/>
  <c r="W186" i="27"/>
  <c r="U186" i="27"/>
  <c r="T186" i="27"/>
  <c r="R186" i="27"/>
  <c r="Q186" i="27"/>
  <c r="O186" i="27"/>
  <c r="N186" i="27"/>
  <c r="L186" i="27"/>
  <c r="K186" i="27"/>
  <c r="AJ185" i="27"/>
  <c r="X185" i="27"/>
  <c r="W185" i="27"/>
  <c r="U185" i="27"/>
  <c r="T185" i="27"/>
  <c r="R185" i="27"/>
  <c r="Q185" i="27"/>
  <c r="O185" i="27"/>
  <c r="N185" i="27"/>
  <c r="L185" i="27"/>
  <c r="K185" i="27"/>
  <c r="AJ184" i="27"/>
  <c r="X184" i="27"/>
  <c r="W184" i="27"/>
  <c r="U184" i="27"/>
  <c r="T184" i="27"/>
  <c r="R184" i="27"/>
  <c r="Q184" i="27"/>
  <c r="O184" i="27"/>
  <c r="N184" i="27"/>
  <c r="L184" i="27"/>
  <c r="K184" i="27"/>
  <c r="AJ183" i="27"/>
  <c r="X183" i="27"/>
  <c r="W183" i="27"/>
  <c r="U183" i="27"/>
  <c r="T183" i="27"/>
  <c r="R183" i="27"/>
  <c r="Q183" i="27"/>
  <c r="O183" i="27"/>
  <c r="N183" i="27"/>
  <c r="L183" i="27"/>
  <c r="K183" i="27"/>
  <c r="AJ163" i="27"/>
  <c r="X163" i="27"/>
  <c r="W163" i="27"/>
  <c r="U163" i="27"/>
  <c r="T163" i="27"/>
  <c r="R163" i="27"/>
  <c r="Q163" i="27"/>
  <c r="O163" i="27"/>
  <c r="N163" i="27"/>
  <c r="L163" i="27"/>
  <c r="K163" i="27"/>
  <c r="AJ162" i="27"/>
  <c r="X162" i="27"/>
  <c r="W162" i="27"/>
  <c r="U162" i="27"/>
  <c r="T162" i="27"/>
  <c r="R162" i="27"/>
  <c r="Q162" i="27"/>
  <c r="O162" i="27"/>
  <c r="N162" i="27"/>
  <c r="L162" i="27"/>
  <c r="K162" i="27"/>
  <c r="AJ161" i="27"/>
  <c r="X161" i="27"/>
  <c r="W161" i="27"/>
  <c r="U161" i="27"/>
  <c r="T161" i="27"/>
  <c r="R161" i="27"/>
  <c r="Q161" i="27"/>
  <c r="O161" i="27"/>
  <c r="N161" i="27"/>
  <c r="L161" i="27"/>
  <c r="K161" i="27"/>
  <c r="AJ141" i="27"/>
  <c r="X141" i="27"/>
  <c r="W141" i="27"/>
  <c r="U141" i="27"/>
  <c r="T141" i="27"/>
  <c r="R141" i="27"/>
  <c r="Q141" i="27"/>
  <c r="O141" i="27"/>
  <c r="N141" i="27"/>
  <c r="L141" i="27"/>
  <c r="K141" i="27"/>
  <c r="AJ140" i="27"/>
  <c r="X140" i="27"/>
  <c r="W140" i="27"/>
  <c r="U140" i="27"/>
  <c r="T140" i="27"/>
  <c r="R140" i="27"/>
  <c r="Q140" i="27"/>
  <c r="O140" i="27"/>
  <c r="N140" i="27"/>
  <c r="L140" i="27"/>
  <c r="K140" i="27"/>
  <c r="AJ139" i="27"/>
  <c r="X139" i="27"/>
  <c r="W139" i="27"/>
  <c r="U139" i="27"/>
  <c r="T139" i="27"/>
  <c r="R139" i="27"/>
  <c r="Q139" i="27"/>
  <c r="O139" i="27"/>
  <c r="N139" i="27"/>
  <c r="L139" i="27"/>
  <c r="K139" i="27"/>
  <c r="AJ138" i="27"/>
  <c r="X138" i="27"/>
  <c r="W138" i="27"/>
  <c r="U138" i="27"/>
  <c r="T138" i="27"/>
  <c r="R138" i="27"/>
  <c r="Q138" i="27"/>
  <c r="O138" i="27"/>
  <c r="N138" i="27"/>
  <c r="L138" i="27"/>
  <c r="K138" i="27"/>
  <c r="AJ137" i="27"/>
  <c r="X137" i="27"/>
  <c r="W137" i="27"/>
  <c r="U137" i="27"/>
  <c r="T137" i="27"/>
  <c r="R137" i="27"/>
  <c r="Q137" i="27"/>
  <c r="O137" i="27"/>
  <c r="N137" i="27"/>
  <c r="L137" i="27"/>
  <c r="K137" i="27"/>
  <c r="AJ136" i="27"/>
  <c r="X136" i="27"/>
  <c r="W136" i="27"/>
  <c r="U136" i="27"/>
  <c r="T136" i="27"/>
  <c r="R136" i="27"/>
  <c r="Q136" i="27"/>
  <c r="O136" i="27"/>
  <c r="N136" i="27"/>
  <c r="L136" i="27"/>
  <c r="K136" i="27"/>
  <c r="AJ135" i="27"/>
  <c r="X135" i="27"/>
  <c r="W135" i="27"/>
  <c r="U135" i="27"/>
  <c r="T135" i="27"/>
  <c r="R135" i="27"/>
  <c r="Q135" i="27"/>
  <c r="O135" i="27"/>
  <c r="N135" i="27"/>
  <c r="L135" i="27"/>
  <c r="K135" i="27"/>
  <c r="AJ134" i="27"/>
  <c r="X134" i="27"/>
  <c r="W134" i="27"/>
  <c r="U134" i="27"/>
  <c r="T134" i="27"/>
  <c r="R134" i="27"/>
  <c r="Q134" i="27"/>
  <c r="O134" i="27"/>
  <c r="N134" i="27"/>
  <c r="L134" i="27"/>
  <c r="K134" i="27"/>
  <c r="AJ133" i="27"/>
  <c r="X133" i="27"/>
  <c r="W133" i="27"/>
  <c r="U133" i="27"/>
  <c r="T133" i="27"/>
  <c r="R133" i="27"/>
  <c r="Q133" i="27"/>
  <c r="O133" i="27"/>
  <c r="N133" i="27"/>
  <c r="L133" i="27"/>
  <c r="K133" i="27"/>
  <c r="AJ132" i="27"/>
  <c r="X132" i="27"/>
  <c r="W132" i="27"/>
  <c r="U132" i="27"/>
  <c r="T132" i="27"/>
  <c r="R132" i="27"/>
  <c r="Q132" i="27"/>
  <c r="O132" i="27"/>
  <c r="N132" i="27"/>
  <c r="L132" i="27"/>
  <c r="K132" i="27"/>
  <c r="AJ131" i="27"/>
  <c r="X131" i="27"/>
  <c r="W131" i="27"/>
  <c r="U131" i="27"/>
  <c r="T131" i="27"/>
  <c r="R131" i="27"/>
  <c r="Q131" i="27"/>
  <c r="O131" i="27"/>
  <c r="N131" i="27"/>
  <c r="L131" i="27"/>
  <c r="K131" i="27"/>
  <c r="AJ130" i="27"/>
  <c r="X130" i="27"/>
  <c r="W130" i="27"/>
  <c r="U130" i="27"/>
  <c r="T130" i="27"/>
  <c r="R130" i="27"/>
  <c r="Q130" i="27"/>
  <c r="O130" i="27"/>
  <c r="N130" i="27"/>
  <c r="L130" i="27"/>
  <c r="K130" i="27"/>
  <c r="AJ129" i="27"/>
  <c r="X129" i="27"/>
  <c r="W129" i="27"/>
  <c r="U129" i="27"/>
  <c r="T129" i="27"/>
  <c r="R129" i="27"/>
  <c r="Q129" i="27"/>
  <c r="O129" i="27"/>
  <c r="N129" i="27"/>
  <c r="L129" i="27"/>
  <c r="K129" i="27"/>
  <c r="AJ128" i="27"/>
  <c r="X128" i="27"/>
  <c r="W128" i="27"/>
  <c r="U128" i="27"/>
  <c r="T128" i="27"/>
  <c r="R128" i="27"/>
  <c r="Q128" i="27"/>
  <c r="O128" i="27"/>
  <c r="N128" i="27"/>
  <c r="L128" i="27"/>
  <c r="K128" i="27"/>
  <c r="AJ127" i="27"/>
  <c r="X127" i="27"/>
  <c r="W127" i="27"/>
  <c r="U127" i="27"/>
  <c r="T127" i="27"/>
  <c r="R127" i="27"/>
  <c r="Q127" i="27"/>
  <c r="O127" i="27"/>
  <c r="N127" i="27"/>
  <c r="L127" i="27"/>
  <c r="K127" i="27"/>
  <c r="AJ126" i="27"/>
  <c r="X126" i="27"/>
  <c r="W126" i="27"/>
  <c r="U126" i="27"/>
  <c r="T126" i="27"/>
  <c r="R126" i="27"/>
  <c r="Q126" i="27"/>
  <c r="O126" i="27"/>
  <c r="N126" i="27"/>
  <c r="L126" i="27"/>
  <c r="K126" i="27"/>
  <c r="AJ125" i="27"/>
  <c r="X125" i="27"/>
  <c r="W125" i="27"/>
  <c r="U125" i="27"/>
  <c r="T125" i="27"/>
  <c r="R125" i="27"/>
  <c r="Q125" i="27"/>
  <c r="O125" i="27"/>
  <c r="N125" i="27"/>
  <c r="L125" i="27"/>
  <c r="K125" i="27"/>
  <c r="AJ124" i="27"/>
  <c r="X124" i="27"/>
  <c r="W124" i="27"/>
  <c r="U124" i="27"/>
  <c r="T124" i="27"/>
  <c r="R124" i="27"/>
  <c r="Q124" i="27"/>
  <c r="O124" i="27"/>
  <c r="N124" i="27"/>
  <c r="L124" i="27"/>
  <c r="K124" i="27"/>
  <c r="AJ123" i="27"/>
  <c r="X123" i="27"/>
  <c r="W123" i="27"/>
  <c r="U123" i="27"/>
  <c r="T123" i="27"/>
  <c r="R123" i="27"/>
  <c r="Q123" i="27"/>
  <c r="O123" i="27"/>
  <c r="N123" i="27"/>
  <c r="L123" i="27"/>
  <c r="K123" i="27"/>
  <c r="AJ122" i="27"/>
  <c r="X122" i="27"/>
  <c r="W122" i="27"/>
  <c r="U122" i="27"/>
  <c r="T122" i="27"/>
  <c r="R122" i="27"/>
  <c r="Q122" i="27"/>
  <c r="O122" i="27"/>
  <c r="N122" i="27"/>
  <c r="L122" i="27"/>
  <c r="K122" i="27"/>
  <c r="AJ121" i="27"/>
  <c r="X121" i="27"/>
  <c r="W121" i="27"/>
  <c r="U121" i="27"/>
  <c r="T121" i="27"/>
  <c r="R121" i="27"/>
  <c r="Q121" i="27"/>
  <c r="O121" i="27"/>
  <c r="N121" i="27"/>
  <c r="L121" i="27"/>
  <c r="K121" i="27"/>
  <c r="AJ120" i="27"/>
  <c r="X120" i="27"/>
  <c r="W120" i="27"/>
  <c r="U120" i="27"/>
  <c r="T120" i="27"/>
  <c r="R120" i="27"/>
  <c r="Q120" i="27"/>
  <c r="O120" i="27"/>
  <c r="N120" i="27"/>
  <c r="L120" i="27"/>
  <c r="K120" i="27"/>
  <c r="AJ119" i="27"/>
  <c r="X119" i="27"/>
  <c r="W119" i="27"/>
  <c r="U119" i="27"/>
  <c r="T119" i="27"/>
  <c r="R119" i="27"/>
  <c r="Q119" i="27"/>
  <c r="O119" i="27"/>
  <c r="N119" i="27"/>
  <c r="L119" i="27"/>
  <c r="K119" i="27"/>
  <c r="AJ118" i="27"/>
  <c r="X118" i="27"/>
  <c r="W118" i="27"/>
  <c r="U118" i="27"/>
  <c r="T118" i="27"/>
  <c r="R118" i="27"/>
  <c r="Q118" i="27"/>
  <c r="O118" i="27"/>
  <c r="N118" i="27"/>
  <c r="L118" i="27"/>
  <c r="K118" i="27"/>
  <c r="AJ117" i="27"/>
  <c r="X117" i="27"/>
  <c r="W117" i="27"/>
  <c r="U117" i="27"/>
  <c r="T117" i="27"/>
  <c r="R117" i="27"/>
  <c r="Q117" i="27"/>
  <c r="O117" i="27"/>
  <c r="N117" i="27"/>
  <c r="L117" i="27"/>
  <c r="K117" i="27"/>
  <c r="AJ116" i="27"/>
  <c r="X116" i="27"/>
  <c r="W116" i="27"/>
  <c r="U116" i="27"/>
  <c r="T116" i="27"/>
  <c r="R116" i="27"/>
  <c r="Q116" i="27"/>
  <c r="O116" i="27"/>
  <c r="N116" i="27"/>
  <c r="L116" i="27"/>
  <c r="K116" i="27"/>
  <c r="AJ115" i="27"/>
  <c r="X115" i="27"/>
  <c r="W115" i="27"/>
  <c r="U115" i="27"/>
  <c r="T115" i="27"/>
  <c r="R115" i="27"/>
  <c r="Q115" i="27"/>
  <c r="O115" i="27"/>
  <c r="N115" i="27"/>
  <c r="L115" i="27"/>
  <c r="K115" i="27"/>
  <c r="AJ114" i="27"/>
  <c r="X114" i="27"/>
  <c r="W114" i="27"/>
  <c r="U114" i="27"/>
  <c r="T114" i="27"/>
  <c r="R114" i="27"/>
  <c r="Q114" i="27"/>
  <c r="O114" i="27"/>
  <c r="N114" i="27"/>
  <c r="L114" i="27"/>
  <c r="K114" i="27"/>
  <c r="AJ113" i="27"/>
  <c r="X113" i="27"/>
  <c r="W113" i="27"/>
  <c r="U113" i="27"/>
  <c r="T113" i="27"/>
  <c r="R113" i="27"/>
  <c r="Q113" i="27"/>
  <c r="O113" i="27"/>
  <c r="N113" i="27"/>
  <c r="L113" i="27"/>
  <c r="K113" i="27"/>
  <c r="AJ112" i="27"/>
  <c r="X112" i="27"/>
  <c r="W112" i="27"/>
  <c r="U112" i="27"/>
  <c r="T112" i="27"/>
  <c r="R112" i="27"/>
  <c r="Q112" i="27"/>
  <c r="O112" i="27"/>
  <c r="N112" i="27"/>
  <c r="L112" i="27"/>
  <c r="K112" i="27"/>
  <c r="AJ111" i="27"/>
  <c r="X111" i="27"/>
  <c r="W111" i="27"/>
  <c r="U111" i="27"/>
  <c r="T111" i="27"/>
  <c r="R111" i="27"/>
  <c r="Q111" i="27"/>
  <c r="O111" i="27"/>
  <c r="N111" i="27"/>
  <c r="L111" i="27"/>
  <c r="K111" i="27"/>
  <c r="AJ110" i="27"/>
  <c r="X110" i="27"/>
  <c r="W110" i="27"/>
  <c r="U110" i="27"/>
  <c r="T110" i="27"/>
  <c r="R110" i="27"/>
  <c r="Q110" i="27"/>
  <c r="O110" i="27"/>
  <c r="N110" i="27"/>
  <c r="L110" i="27"/>
  <c r="K110" i="27"/>
  <c r="AJ109" i="27"/>
  <c r="X109" i="27"/>
  <c r="W109" i="27"/>
  <c r="U109" i="27"/>
  <c r="T109" i="27"/>
  <c r="R109" i="27"/>
  <c r="Q109" i="27"/>
  <c r="O109" i="27"/>
  <c r="N109" i="27"/>
  <c r="L109" i="27"/>
  <c r="K109" i="27"/>
  <c r="AJ108" i="27"/>
  <c r="X108" i="27"/>
  <c r="W108" i="27"/>
  <c r="U108" i="27"/>
  <c r="T108" i="27"/>
  <c r="R108" i="27"/>
  <c r="Q108" i="27"/>
  <c r="O108" i="27"/>
  <c r="N108" i="27"/>
  <c r="L108" i="27"/>
  <c r="K108" i="27"/>
  <c r="AJ107" i="27"/>
  <c r="X107" i="27"/>
  <c r="W107" i="27"/>
  <c r="U107" i="27"/>
  <c r="T107" i="27"/>
  <c r="R107" i="27"/>
  <c r="Q107" i="27"/>
  <c r="O107" i="27"/>
  <c r="N107" i="27"/>
  <c r="L107" i="27"/>
  <c r="K107" i="27"/>
  <c r="AJ106" i="27"/>
  <c r="X106" i="27"/>
  <c r="W106" i="27"/>
  <c r="U106" i="27"/>
  <c r="T106" i="27"/>
  <c r="R106" i="27"/>
  <c r="Q106" i="27"/>
  <c r="O106" i="27"/>
  <c r="N106" i="27"/>
  <c r="L106" i="27"/>
  <c r="K106" i="27"/>
  <c r="AJ105" i="27"/>
  <c r="X105" i="27"/>
  <c r="W105" i="27"/>
  <c r="U105" i="27"/>
  <c r="T105" i="27"/>
  <c r="R105" i="27"/>
  <c r="Q105" i="27"/>
  <c r="O105" i="27"/>
  <c r="N105" i="27"/>
  <c r="L105" i="27"/>
  <c r="K105" i="27"/>
  <c r="AJ104" i="27"/>
  <c r="X104" i="27"/>
  <c r="W104" i="27"/>
  <c r="U104" i="27"/>
  <c r="T104" i="27"/>
  <c r="R104" i="27"/>
  <c r="Q104" i="27"/>
  <c r="O104" i="27"/>
  <c r="N104" i="27"/>
  <c r="L104" i="27"/>
  <c r="K104" i="27"/>
  <c r="AJ103" i="27"/>
  <c r="X103" i="27"/>
  <c r="W103" i="27"/>
  <c r="U103" i="27"/>
  <c r="T103" i="27"/>
  <c r="R103" i="27"/>
  <c r="Q103" i="27"/>
  <c r="O103" i="27"/>
  <c r="N103" i="27"/>
  <c r="L103" i="27"/>
  <c r="K103" i="27"/>
  <c r="AJ102" i="27"/>
  <c r="X102" i="27"/>
  <c r="W102" i="27"/>
  <c r="U102" i="27"/>
  <c r="T102" i="27"/>
  <c r="R102" i="27"/>
  <c r="Q102" i="27"/>
  <c r="O102" i="27"/>
  <c r="N102" i="27"/>
  <c r="L102" i="27"/>
  <c r="K102" i="27"/>
  <c r="AJ101" i="27"/>
  <c r="X101" i="27"/>
  <c r="W101" i="27"/>
  <c r="U101" i="27"/>
  <c r="T101" i="27"/>
  <c r="R101" i="27"/>
  <c r="Q101" i="27"/>
  <c r="O101" i="27"/>
  <c r="N101" i="27"/>
  <c r="L101" i="27"/>
  <c r="K101" i="27"/>
  <c r="AJ100" i="27"/>
  <c r="X100" i="27"/>
  <c r="W100" i="27"/>
  <c r="U100" i="27"/>
  <c r="T100" i="27"/>
  <c r="R100" i="27"/>
  <c r="Q100" i="27"/>
  <c r="O100" i="27"/>
  <c r="N100" i="27"/>
  <c r="L100" i="27"/>
  <c r="K100" i="27"/>
  <c r="AJ99" i="27"/>
  <c r="X99" i="27"/>
  <c r="W99" i="27"/>
  <c r="U99" i="27"/>
  <c r="T99" i="27"/>
  <c r="R99" i="27"/>
  <c r="Q99" i="27"/>
  <c r="O99" i="27"/>
  <c r="N99" i="27"/>
  <c r="L99" i="27"/>
  <c r="K99" i="27"/>
  <c r="AJ98" i="27"/>
  <c r="X98" i="27"/>
  <c r="W98" i="27"/>
  <c r="U98" i="27"/>
  <c r="T98" i="27"/>
  <c r="R98" i="27"/>
  <c r="Q98" i="27"/>
  <c r="O98" i="27"/>
  <c r="N98" i="27"/>
  <c r="L98" i="27"/>
  <c r="K98" i="27"/>
  <c r="AJ97" i="27"/>
  <c r="X97" i="27"/>
  <c r="W97" i="27"/>
  <c r="U97" i="27"/>
  <c r="T97" i="27"/>
  <c r="R97" i="27"/>
  <c r="Q97" i="27"/>
  <c r="O97" i="27"/>
  <c r="N97" i="27"/>
  <c r="L97" i="27"/>
  <c r="K97" i="27"/>
  <c r="AJ96" i="27"/>
  <c r="X96" i="27"/>
  <c r="W96" i="27"/>
  <c r="U96" i="27"/>
  <c r="T96" i="27"/>
  <c r="R96" i="27"/>
  <c r="Q96" i="27"/>
  <c r="O96" i="27"/>
  <c r="N96" i="27"/>
  <c r="L96" i="27"/>
  <c r="K96" i="27"/>
  <c r="AJ95" i="27"/>
  <c r="X95" i="27"/>
  <c r="W95" i="27"/>
  <c r="U95" i="27"/>
  <c r="T95" i="27"/>
  <c r="R95" i="27"/>
  <c r="Q95" i="27"/>
  <c r="O95" i="27"/>
  <c r="N95" i="27"/>
  <c r="L95" i="27"/>
  <c r="K95" i="27"/>
  <c r="AJ94" i="27"/>
  <c r="X94" i="27"/>
  <c r="W94" i="27"/>
  <c r="U94" i="27"/>
  <c r="T94" i="27"/>
  <c r="R94" i="27"/>
  <c r="Q94" i="27"/>
  <c r="O94" i="27"/>
  <c r="N94" i="27"/>
  <c r="L94" i="27"/>
  <c r="K94" i="27"/>
  <c r="AJ93" i="27"/>
  <c r="X93" i="27"/>
  <c r="W93" i="27"/>
  <c r="U93" i="27"/>
  <c r="T93" i="27"/>
  <c r="R93" i="27"/>
  <c r="Q93" i="27"/>
  <c r="O93" i="27"/>
  <c r="N93" i="27"/>
  <c r="L93" i="27"/>
  <c r="K93" i="27"/>
  <c r="AJ92" i="27"/>
  <c r="X92" i="27"/>
  <c r="W92" i="27"/>
  <c r="U92" i="27"/>
  <c r="T92" i="27"/>
  <c r="R92" i="27"/>
  <c r="Q92" i="27"/>
  <c r="O92" i="27"/>
  <c r="N92" i="27"/>
  <c r="L92" i="27"/>
  <c r="K92" i="27"/>
  <c r="AJ91" i="27"/>
  <c r="X91" i="27"/>
  <c r="W91" i="27"/>
  <c r="U91" i="27"/>
  <c r="T91" i="27"/>
  <c r="R91" i="27"/>
  <c r="Q91" i="27"/>
  <c r="O91" i="27"/>
  <c r="N91" i="27"/>
  <c r="L91" i="27"/>
  <c r="K91" i="27"/>
  <c r="AJ90" i="27"/>
  <c r="X90" i="27"/>
  <c r="W90" i="27"/>
  <c r="U90" i="27"/>
  <c r="T90" i="27"/>
  <c r="R90" i="27"/>
  <c r="Q90" i="27"/>
  <c r="O90" i="27"/>
  <c r="N90" i="27"/>
  <c r="L90" i="27"/>
  <c r="K90" i="27"/>
  <c r="AJ89" i="27"/>
  <c r="X89" i="27"/>
  <c r="W89" i="27"/>
  <c r="U89" i="27"/>
  <c r="T89" i="27"/>
  <c r="R89" i="27"/>
  <c r="Q89" i="27"/>
  <c r="O89" i="27"/>
  <c r="N89" i="27"/>
  <c r="L89" i="27"/>
  <c r="K89" i="27"/>
  <c r="AJ88" i="27"/>
  <c r="X88" i="27"/>
  <c r="W88" i="27"/>
  <c r="U88" i="27"/>
  <c r="T88" i="27"/>
  <c r="R88" i="27"/>
  <c r="Q88" i="27"/>
  <c r="O88" i="27"/>
  <c r="N88" i="27"/>
  <c r="L88" i="27"/>
  <c r="K88" i="27"/>
  <c r="AJ87" i="27"/>
  <c r="X87" i="27"/>
  <c r="W87" i="27"/>
  <c r="U87" i="27"/>
  <c r="T87" i="27"/>
  <c r="R87" i="27"/>
  <c r="Q87" i="27"/>
  <c r="O87" i="27"/>
  <c r="N87" i="27"/>
  <c r="L87" i="27"/>
  <c r="K87" i="27"/>
  <c r="AJ86" i="27"/>
  <c r="X86" i="27"/>
  <c r="W86" i="27"/>
  <c r="U86" i="27"/>
  <c r="T86" i="27"/>
  <c r="R86" i="27"/>
  <c r="Q86" i="27"/>
  <c r="O86" i="27"/>
  <c r="N86" i="27"/>
  <c r="L86" i="27"/>
  <c r="K86" i="27"/>
  <c r="AJ85" i="27"/>
  <c r="X85" i="27"/>
  <c r="W85" i="27"/>
  <c r="U85" i="27"/>
  <c r="T85" i="27"/>
  <c r="R85" i="27"/>
  <c r="Q85" i="27"/>
  <c r="O85" i="27"/>
  <c r="N85" i="27"/>
  <c r="L85" i="27"/>
  <c r="K85" i="27"/>
  <c r="AJ84" i="27"/>
  <c r="X84" i="27"/>
  <c r="W84" i="27"/>
  <c r="U84" i="27"/>
  <c r="T84" i="27"/>
  <c r="R84" i="27"/>
  <c r="Q84" i="27"/>
  <c r="O84" i="27"/>
  <c r="N84" i="27"/>
  <c r="L84" i="27"/>
  <c r="K84" i="27"/>
  <c r="AJ83" i="27"/>
  <c r="X83" i="27"/>
  <c r="W83" i="27"/>
  <c r="U83" i="27"/>
  <c r="T83" i="27"/>
  <c r="R83" i="27"/>
  <c r="Q83" i="27"/>
  <c r="O83" i="27"/>
  <c r="N83" i="27"/>
  <c r="L83" i="27"/>
  <c r="K83" i="27"/>
  <c r="AJ82" i="27"/>
  <c r="X82" i="27"/>
  <c r="W82" i="27"/>
  <c r="U82" i="27"/>
  <c r="T82" i="27"/>
  <c r="R82" i="27"/>
  <c r="Q82" i="27"/>
  <c r="O82" i="27"/>
  <c r="N82" i="27"/>
  <c r="L82" i="27"/>
  <c r="K82" i="27"/>
  <c r="AJ81" i="27"/>
  <c r="X81" i="27"/>
  <c r="W81" i="27"/>
  <c r="U81" i="27"/>
  <c r="T81" i="27"/>
  <c r="R81" i="27"/>
  <c r="Q81" i="27"/>
  <c r="O81" i="27"/>
  <c r="N81" i="27"/>
  <c r="L81" i="27"/>
  <c r="K81" i="27"/>
  <c r="AJ80" i="27"/>
  <c r="X80" i="27"/>
  <c r="W80" i="27"/>
  <c r="U80" i="27"/>
  <c r="T80" i="27"/>
  <c r="R80" i="27"/>
  <c r="Q80" i="27"/>
  <c r="O80" i="27"/>
  <c r="N80" i="27"/>
  <c r="L80" i="27"/>
  <c r="K80" i="27"/>
  <c r="AJ79" i="27"/>
  <c r="X79" i="27"/>
  <c r="W79" i="27"/>
  <c r="U79" i="27"/>
  <c r="T79" i="27"/>
  <c r="R79" i="27"/>
  <c r="Q79" i="27"/>
  <c r="O79" i="27"/>
  <c r="N79" i="27"/>
  <c r="L79" i="27"/>
  <c r="K79" i="27"/>
  <c r="AJ78" i="27"/>
  <c r="X78" i="27"/>
  <c r="W78" i="27"/>
  <c r="U78" i="27"/>
  <c r="T78" i="27"/>
  <c r="R78" i="27"/>
  <c r="Q78" i="27"/>
  <c r="O78" i="27"/>
  <c r="N78" i="27"/>
  <c r="L78" i="27"/>
  <c r="K78" i="27"/>
  <c r="AJ77" i="27"/>
  <c r="X77" i="27"/>
  <c r="W77" i="27"/>
  <c r="U77" i="27"/>
  <c r="T77" i="27"/>
  <c r="R77" i="27"/>
  <c r="Q77" i="27"/>
  <c r="O77" i="27"/>
  <c r="N77" i="27"/>
  <c r="L77" i="27"/>
  <c r="K77" i="27"/>
  <c r="AJ76" i="27"/>
  <c r="X76" i="27"/>
  <c r="W76" i="27"/>
  <c r="U76" i="27"/>
  <c r="T76" i="27"/>
  <c r="R76" i="27"/>
  <c r="Q76" i="27"/>
  <c r="O76" i="27"/>
  <c r="N76" i="27"/>
  <c r="L76" i="27"/>
  <c r="K76" i="27"/>
  <c r="AJ75" i="27"/>
  <c r="X75" i="27"/>
  <c r="W75" i="27"/>
  <c r="U75" i="27"/>
  <c r="T75" i="27"/>
  <c r="R75" i="27"/>
  <c r="Q75" i="27"/>
  <c r="O75" i="27"/>
  <c r="N75" i="27"/>
  <c r="L75" i="27"/>
  <c r="K75" i="27"/>
  <c r="AJ74" i="27"/>
  <c r="X74" i="27"/>
  <c r="W74" i="27"/>
  <c r="U74" i="27"/>
  <c r="T74" i="27"/>
  <c r="R74" i="27"/>
  <c r="Q74" i="27"/>
  <c r="O74" i="27"/>
  <c r="N74" i="27"/>
  <c r="L74" i="27"/>
  <c r="K74" i="27"/>
  <c r="AJ73" i="27"/>
  <c r="X73" i="27"/>
  <c r="W73" i="27"/>
  <c r="U73" i="27"/>
  <c r="T73" i="27"/>
  <c r="R73" i="27"/>
  <c r="Q73" i="27"/>
  <c r="O73" i="27"/>
  <c r="N73" i="27"/>
  <c r="L73" i="27"/>
  <c r="K73" i="27"/>
  <c r="AJ72" i="27"/>
  <c r="X72" i="27"/>
  <c r="W72" i="27"/>
  <c r="U72" i="27"/>
  <c r="T72" i="27"/>
  <c r="R72" i="27"/>
  <c r="Q72" i="27"/>
  <c r="O72" i="27"/>
  <c r="N72" i="27"/>
  <c r="L72" i="27"/>
  <c r="K72" i="27"/>
  <c r="AJ71" i="27"/>
  <c r="X71" i="27"/>
  <c r="W71" i="27"/>
  <c r="U71" i="27"/>
  <c r="T71" i="27"/>
  <c r="R71" i="27"/>
  <c r="Q71" i="27"/>
  <c r="O71" i="27"/>
  <c r="N71" i="27"/>
  <c r="L71" i="27"/>
  <c r="K71" i="27"/>
  <c r="AJ70" i="27"/>
  <c r="X70" i="27"/>
  <c r="W70" i="27"/>
  <c r="U70" i="27"/>
  <c r="T70" i="27"/>
  <c r="R70" i="27"/>
  <c r="Q70" i="27"/>
  <c r="O70" i="27"/>
  <c r="N70" i="27"/>
  <c r="L70" i="27"/>
  <c r="K70" i="27"/>
  <c r="AJ69" i="27"/>
  <c r="X69" i="27"/>
  <c r="W69" i="27"/>
  <c r="U69" i="27"/>
  <c r="T69" i="27"/>
  <c r="R69" i="27"/>
  <c r="Q69" i="27"/>
  <c r="O69" i="27"/>
  <c r="N69" i="27"/>
  <c r="L69" i="27"/>
  <c r="K69" i="27"/>
  <c r="AJ68" i="27"/>
  <c r="X68" i="27"/>
  <c r="W68" i="27"/>
  <c r="U68" i="27"/>
  <c r="T68" i="27"/>
  <c r="R68" i="27"/>
  <c r="Q68" i="27"/>
  <c r="O68" i="27"/>
  <c r="N68" i="27"/>
  <c r="L68" i="27"/>
  <c r="K68" i="27"/>
  <c r="AJ67" i="27"/>
  <c r="X67" i="27"/>
  <c r="W67" i="27"/>
  <c r="U67" i="27"/>
  <c r="T67" i="27"/>
  <c r="R67" i="27"/>
  <c r="Q67" i="27"/>
  <c r="O67" i="27"/>
  <c r="N67" i="27"/>
  <c r="L67" i="27"/>
  <c r="K67" i="27"/>
  <c r="AJ66" i="27"/>
  <c r="X66" i="27"/>
  <c r="W66" i="27"/>
  <c r="U66" i="27"/>
  <c r="T66" i="27"/>
  <c r="R66" i="27"/>
  <c r="Q66" i="27"/>
  <c r="O66" i="27"/>
  <c r="N66" i="27"/>
  <c r="L66" i="27"/>
  <c r="K66" i="27"/>
  <c r="AJ65" i="27"/>
  <c r="X65" i="27"/>
  <c r="W65" i="27"/>
  <c r="U65" i="27"/>
  <c r="T65" i="27"/>
  <c r="R65" i="27"/>
  <c r="Q65" i="27"/>
  <c r="O65" i="27"/>
  <c r="N65" i="27"/>
  <c r="L65" i="27"/>
  <c r="K65" i="27"/>
  <c r="AJ64" i="27"/>
  <c r="X64" i="27"/>
  <c r="W64" i="27"/>
  <c r="U64" i="27"/>
  <c r="T64" i="27"/>
  <c r="R64" i="27"/>
  <c r="Q64" i="27"/>
  <c r="O64" i="27"/>
  <c r="N64" i="27"/>
  <c r="L64" i="27"/>
  <c r="K64" i="27"/>
  <c r="AJ63" i="27"/>
  <c r="X63" i="27"/>
  <c r="W63" i="27"/>
  <c r="U63" i="27"/>
  <c r="T63" i="27"/>
  <c r="R63" i="27"/>
  <c r="Q63" i="27"/>
  <c r="O63" i="27"/>
  <c r="N63" i="27"/>
  <c r="L63" i="27"/>
  <c r="K63" i="27"/>
  <c r="AJ62" i="27"/>
  <c r="X62" i="27"/>
  <c r="W62" i="27"/>
  <c r="U62" i="27"/>
  <c r="T62" i="27"/>
  <c r="R62" i="27"/>
  <c r="Q62" i="27"/>
  <c r="O62" i="27"/>
  <c r="N62" i="27"/>
  <c r="L62" i="27"/>
  <c r="K62" i="27"/>
  <c r="AJ61" i="27"/>
  <c r="X61" i="27"/>
  <c r="W61" i="27"/>
  <c r="U61" i="27"/>
  <c r="T61" i="27"/>
  <c r="R61" i="27"/>
  <c r="Q61" i="27"/>
  <c r="O61" i="27"/>
  <c r="N61" i="27"/>
  <c r="L61" i="27"/>
  <c r="K61" i="27"/>
  <c r="AJ60" i="27"/>
  <c r="X60" i="27"/>
  <c r="W60" i="27"/>
  <c r="U60" i="27"/>
  <c r="T60" i="27"/>
  <c r="R60" i="27"/>
  <c r="Q60" i="27"/>
  <c r="O60" i="27"/>
  <c r="N60" i="27"/>
  <c r="L60" i="27"/>
  <c r="K60" i="27"/>
  <c r="AJ59" i="27"/>
  <c r="X59" i="27"/>
  <c r="W59" i="27"/>
  <c r="U59" i="27"/>
  <c r="T59" i="27"/>
  <c r="R59" i="27"/>
  <c r="Q59" i="27"/>
  <c r="O59" i="27"/>
  <c r="N59" i="27"/>
  <c r="L59" i="27"/>
  <c r="K59" i="27"/>
  <c r="AJ58" i="27"/>
  <c r="X58" i="27"/>
  <c r="W58" i="27"/>
  <c r="U58" i="27"/>
  <c r="T58" i="27"/>
  <c r="R58" i="27"/>
  <c r="Q58" i="27"/>
  <c r="O58" i="27"/>
  <c r="N58" i="27"/>
  <c r="L58" i="27"/>
  <c r="K58" i="27"/>
  <c r="AJ57" i="27"/>
  <c r="X57" i="27"/>
  <c r="W57" i="27"/>
  <c r="U57" i="27"/>
  <c r="T57" i="27"/>
  <c r="R57" i="27"/>
  <c r="Q57" i="27"/>
  <c r="O57" i="27"/>
  <c r="N57" i="27"/>
  <c r="L57" i="27"/>
  <c r="K57" i="27"/>
  <c r="AJ56" i="27"/>
  <c r="X56" i="27"/>
  <c r="W56" i="27"/>
  <c r="U56" i="27"/>
  <c r="T56" i="27"/>
  <c r="R56" i="27"/>
  <c r="Q56" i="27"/>
  <c r="O56" i="27"/>
  <c r="N56" i="27"/>
  <c r="L56" i="27"/>
  <c r="K56" i="27"/>
  <c r="AJ55" i="27"/>
  <c r="X55" i="27"/>
  <c r="W55" i="27"/>
  <c r="U55" i="27"/>
  <c r="T55" i="27"/>
  <c r="R55" i="27"/>
  <c r="Q55" i="27"/>
  <c r="O55" i="27"/>
  <c r="N55" i="27"/>
  <c r="L55" i="27"/>
  <c r="K55" i="27"/>
  <c r="AJ54" i="27"/>
  <c r="X54" i="27"/>
  <c r="W54" i="27"/>
  <c r="U54" i="27"/>
  <c r="T54" i="27"/>
  <c r="R54" i="27"/>
  <c r="Q54" i="27"/>
  <c r="O54" i="27"/>
  <c r="N54" i="27"/>
  <c r="L54" i="27"/>
  <c r="K54" i="27"/>
  <c r="AJ53" i="27"/>
  <c r="X53" i="27"/>
  <c r="W53" i="27"/>
  <c r="U53" i="27"/>
  <c r="T53" i="27"/>
  <c r="R53" i="27"/>
  <c r="Q53" i="27"/>
  <c r="O53" i="27"/>
  <c r="N53" i="27"/>
  <c r="L53" i="27"/>
  <c r="K53" i="27"/>
  <c r="AJ52" i="27"/>
  <c r="X52" i="27"/>
  <c r="W52" i="27"/>
  <c r="U52" i="27"/>
  <c r="T52" i="27"/>
  <c r="R52" i="27"/>
  <c r="Q52" i="27"/>
  <c r="O52" i="27"/>
  <c r="N52" i="27"/>
  <c r="L52" i="27"/>
  <c r="K52" i="27"/>
  <c r="AJ51" i="27"/>
  <c r="X51" i="27"/>
  <c r="W51" i="27"/>
  <c r="U51" i="27"/>
  <c r="T51" i="27"/>
  <c r="R51" i="27"/>
  <c r="Q51" i="27"/>
  <c r="O51" i="27"/>
  <c r="N51" i="27"/>
  <c r="L51" i="27"/>
  <c r="K51" i="27"/>
  <c r="AJ50" i="27"/>
  <c r="X50" i="27"/>
  <c r="W50" i="27"/>
  <c r="U50" i="27"/>
  <c r="T50" i="27"/>
  <c r="R50" i="27"/>
  <c r="Q50" i="27"/>
  <c r="O50" i="27"/>
  <c r="N50" i="27"/>
  <c r="L50" i="27"/>
  <c r="K50" i="27"/>
  <c r="AJ49" i="27"/>
  <c r="X49" i="27"/>
  <c r="W49" i="27"/>
  <c r="U49" i="27"/>
  <c r="T49" i="27"/>
  <c r="R49" i="27"/>
  <c r="Q49" i="27"/>
  <c r="O49" i="27"/>
  <c r="N49" i="27"/>
  <c r="L49" i="27"/>
  <c r="K49" i="27"/>
  <c r="AJ48" i="27"/>
  <c r="X48" i="27"/>
  <c r="W48" i="27"/>
  <c r="U48" i="27"/>
  <c r="T48" i="27"/>
  <c r="R48" i="27"/>
  <c r="Q48" i="27"/>
  <c r="O48" i="27"/>
  <c r="N48" i="27"/>
  <c r="L48" i="27"/>
  <c r="K48" i="27"/>
  <c r="AJ47" i="27"/>
  <c r="X47" i="27"/>
  <c r="W47" i="27"/>
  <c r="U47" i="27"/>
  <c r="T47" i="27"/>
  <c r="R47" i="27"/>
  <c r="Q47" i="27"/>
  <c r="O47" i="27"/>
  <c r="N47" i="27"/>
  <c r="L47" i="27"/>
  <c r="K47" i="27"/>
  <c r="AJ46" i="27"/>
  <c r="X46" i="27"/>
  <c r="W46" i="27"/>
  <c r="U46" i="27"/>
  <c r="T46" i="27"/>
  <c r="R46" i="27"/>
  <c r="Q46" i="27"/>
  <c r="O46" i="27"/>
  <c r="N46" i="27"/>
  <c r="L46" i="27"/>
  <c r="K46" i="27"/>
  <c r="AJ45" i="27"/>
  <c r="X45" i="27"/>
  <c r="W45" i="27"/>
  <c r="U45" i="27"/>
  <c r="T45" i="27"/>
  <c r="R45" i="27"/>
  <c r="Q45" i="27"/>
  <c r="O45" i="27"/>
  <c r="N45" i="27"/>
  <c r="L45" i="27"/>
  <c r="K45" i="27"/>
  <c r="AJ44" i="27"/>
  <c r="X44" i="27"/>
  <c r="W44" i="27"/>
  <c r="U44" i="27"/>
  <c r="T44" i="27"/>
  <c r="R44" i="27"/>
  <c r="Q44" i="27"/>
  <c r="O44" i="27"/>
  <c r="N44" i="27"/>
  <c r="L44" i="27"/>
  <c r="K44" i="27"/>
  <c r="AJ43" i="27"/>
  <c r="X43" i="27"/>
  <c r="W43" i="27"/>
  <c r="U43" i="27"/>
  <c r="T43" i="27"/>
  <c r="R43" i="27"/>
  <c r="Q43" i="27"/>
  <c r="O43" i="27"/>
  <c r="N43" i="27"/>
  <c r="L43" i="27"/>
  <c r="K43" i="27"/>
  <c r="AJ42" i="27"/>
  <c r="X42" i="27"/>
  <c r="W42" i="27"/>
  <c r="U42" i="27"/>
  <c r="T42" i="27"/>
  <c r="R42" i="27"/>
  <c r="Q42" i="27"/>
  <c r="O42" i="27"/>
  <c r="N42" i="27"/>
  <c r="L42" i="27"/>
  <c r="K42" i="27"/>
  <c r="AJ41" i="27"/>
  <c r="X41" i="27"/>
  <c r="W41" i="27"/>
  <c r="U41" i="27"/>
  <c r="T41" i="27"/>
  <c r="R41" i="27"/>
  <c r="Q41" i="27"/>
  <c r="O41" i="27"/>
  <c r="N41" i="27"/>
  <c r="L41" i="27"/>
  <c r="K41" i="27"/>
  <c r="AJ40" i="27"/>
  <c r="X40" i="27"/>
  <c r="W40" i="27"/>
  <c r="U40" i="27"/>
  <c r="T40" i="27"/>
  <c r="R40" i="27"/>
  <c r="Q40" i="27"/>
  <c r="O40" i="27"/>
  <c r="N40" i="27"/>
  <c r="L40" i="27"/>
  <c r="K40" i="27"/>
  <c r="AJ39" i="27"/>
  <c r="X39" i="27"/>
  <c r="W39" i="27"/>
  <c r="U39" i="27"/>
  <c r="T39" i="27"/>
  <c r="R39" i="27"/>
  <c r="Q39" i="27"/>
  <c r="O39" i="27"/>
  <c r="N39" i="27"/>
  <c r="L39" i="27"/>
  <c r="K39" i="27"/>
  <c r="AJ38" i="27"/>
  <c r="X38" i="27"/>
  <c r="W38" i="27"/>
  <c r="U38" i="27"/>
  <c r="T38" i="27"/>
  <c r="R38" i="27"/>
  <c r="Q38" i="27"/>
  <c r="O38" i="27"/>
  <c r="N38" i="27"/>
  <c r="L38" i="27"/>
  <c r="K38" i="27"/>
  <c r="AJ37" i="27"/>
  <c r="X37" i="27"/>
  <c r="W37" i="27"/>
  <c r="U37" i="27"/>
  <c r="T37" i="27"/>
  <c r="R37" i="27"/>
  <c r="Q37" i="27"/>
  <c r="O37" i="27"/>
  <c r="N37" i="27"/>
  <c r="L37" i="27"/>
  <c r="K37" i="27"/>
  <c r="AJ36" i="27"/>
  <c r="X36" i="27"/>
  <c r="W36" i="27"/>
  <c r="U36" i="27"/>
  <c r="T36" i="27"/>
  <c r="R36" i="27"/>
  <c r="Q36" i="27"/>
  <c r="O36" i="27"/>
  <c r="N36" i="27"/>
  <c r="L36" i="27"/>
  <c r="K36" i="27"/>
  <c r="AJ35" i="27"/>
  <c r="X35" i="27"/>
  <c r="W35" i="27"/>
  <c r="U35" i="27"/>
  <c r="T35" i="27"/>
  <c r="R35" i="27"/>
  <c r="Q35" i="27"/>
  <c r="O35" i="27"/>
  <c r="N35" i="27"/>
  <c r="L35" i="27"/>
  <c r="K35" i="27"/>
  <c r="AJ34" i="27"/>
  <c r="X34" i="27"/>
  <c r="W34" i="27"/>
  <c r="U34" i="27"/>
  <c r="T34" i="27"/>
  <c r="R34" i="27"/>
  <c r="Q34" i="27"/>
  <c r="O34" i="27"/>
  <c r="N34" i="27"/>
  <c r="L34" i="27"/>
  <c r="K34" i="27"/>
  <c r="AJ33" i="27"/>
  <c r="X33" i="27"/>
  <c r="W33" i="27"/>
  <c r="U33" i="27"/>
  <c r="T33" i="27"/>
  <c r="R33" i="27"/>
  <c r="Q33" i="27"/>
  <c r="O33" i="27"/>
  <c r="N33" i="27"/>
  <c r="L33" i="27"/>
  <c r="K33" i="27"/>
  <c r="AJ32" i="27"/>
  <c r="X32" i="27"/>
  <c r="W32" i="27"/>
  <c r="U32" i="27"/>
  <c r="T32" i="27"/>
  <c r="R32" i="27"/>
  <c r="Q32" i="27"/>
  <c r="O32" i="27"/>
  <c r="N32" i="27"/>
  <c r="L32" i="27"/>
  <c r="K32" i="27"/>
  <c r="AJ31" i="27"/>
  <c r="X31" i="27"/>
  <c r="W31" i="27"/>
  <c r="U31" i="27"/>
  <c r="T31" i="27"/>
  <c r="R31" i="27"/>
  <c r="Q31" i="27"/>
  <c r="O31" i="27"/>
  <c r="N31" i="27"/>
  <c r="L31" i="27"/>
  <c r="K31" i="27"/>
  <c r="AJ30" i="27"/>
  <c r="X30" i="27"/>
  <c r="W30" i="27"/>
  <c r="U30" i="27"/>
  <c r="T30" i="27"/>
  <c r="R30" i="27"/>
  <c r="Q30" i="27"/>
  <c r="O30" i="27"/>
  <c r="N30" i="27"/>
  <c r="L30" i="27"/>
  <c r="K30" i="27"/>
  <c r="AJ29" i="27"/>
  <c r="X29" i="27"/>
  <c r="W29" i="27"/>
  <c r="U29" i="27"/>
  <c r="T29" i="27"/>
  <c r="R29" i="27"/>
  <c r="Q29" i="27"/>
  <c r="O29" i="27"/>
  <c r="N29" i="27"/>
  <c r="L29" i="27"/>
  <c r="K29" i="27"/>
  <c r="AJ28" i="27"/>
  <c r="X28" i="27"/>
  <c r="W28" i="27"/>
  <c r="U28" i="27"/>
  <c r="T28" i="27"/>
  <c r="R28" i="27"/>
  <c r="Q28" i="27"/>
  <c r="O28" i="27"/>
  <c r="N28" i="27"/>
  <c r="L28" i="27"/>
  <c r="K28" i="27"/>
  <c r="AJ27" i="27"/>
  <c r="X27" i="27"/>
  <c r="W27" i="27"/>
  <c r="U27" i="27"/>
  <c r="T27" i="27"/>
  <c r="R27" i="27"/>
  <c r="Q27" i="27"/>
  <c r="O27" i="27"/>
  <c r="N27" i="27"/>
  <c r="L27" i="27"/>
  <c r="K27" i="27"/>
  <c r="AJ26" i="27"/>
  <c r="X26" i="27"/>
  <c r="W26" i="27"/>
  <c r="U26" i="27"/>
  <c r="T26" i="27"/>
  <c r="R26" i="27"/>
  <c r="Q26" i="27"/>
  <c r="O26" i="27"/>
  <c r="N26" i="27"/>
  <c r="L26" i="27"/>
  <c r="K26" i="27"/>
  <c r="AJ25" i="27"/>
  <c r="X25" i="27"/>
  <c r="W25" i="27"/>
  <c r="U25" i="27"/>
  <c r="T25" i="27"/>
  <c r="R25" i="27"/>
  <c r="Q25" i="27"/>
  <c r="O25" i="27"/>
  <c r="N25" i="27"/>
  <c r="L25" i="27"/>
  <c r="K25" i="27"/>
  <c r="AJ24" i="27"/>
  <c r="X24" i="27"/>
  <c r="W24" i="27"/>
  <c r="U24" i="27"/>
  <c r="T24" i="27"/>
  <c r="R24" i="27"/>
  <c r="Q24" i="27"/>
  <c r="O24" i="27"/>
  <c r="N24" i="27"/>
  <c r="L24" i="27"/>
  <c r="K24" i="27"/>
  <c r="AJ23" i="27"/>
  <c r="X23" i="27"/>
  <c r="W23" i="27"/>
  <c r="U23" i="27"/>
  <c r="T23" i="27"/>
  <c r="R23" i="27"/>
  <c r="Q23" i="27"/>
  <c r="O23" i="27"/>
  <c r="N23" i="27"/>
  <c r="L23" i="27"/>
  <c r="K23" i="27"/>
  <c r="AJ22" i="27"/>
  <c r="X22" i="27"/>
  <c r="W22" i="27"/>
  <c r="U22" i="27"/>
  <c r="T22" i="27"/>
  <c r="R22" i="27"/>
  <c r="Q22" i="27"/>
  <c r="O22" i="27"/>
  <c r="N22" i="27"/>
  <c r="L22" i="27"/>
  <c r="K22" i="27"/>
  <c r="AJ21" i="27"/>
  <c r="X21" i="27"/>
  <c r="W21" i="27"/>
  <c r="U21" i="27"/>
  <c r="T21" i="27"/>
  <c r="R21" i="27"/>
  <c r="Q21" i="27"/>
  <c r="O21" i="27"/>
  <c r="N21" i="27"/>
  <c r="L21" i="27"/>
  <c r="K21" i="27"/>
  <c r="AJ20" i="27"/>
  <c r="X20" i="27"/>
  <c r="W20" i="27"/>
  <c r="U20" i="27"/>
  <c r="T20" i="27"/>
  <c r="R20" i="27"/>
  <c r="Q20" i="27"/>
  <c r="O20" i="27"/>
  <c r="N20" i="27"/>
  <c r="L20" i="27"/>
  <c r="K20" i="27"/>
  <c r="AJ19" i="27"/>
  <c r="X19" i="27"/>
  <c r="W19" i="27"/>
  <c r="U19" i="27"/>
  <c r="T19" i="27"/>
  <c r="R19" i="27"/>
  <c r="Q19" i="27"/>
  <c r="O19" i="27"/>
  <c r="N19" i="27"/>
  <c r="L19" i="27"/>
  <c r="K19" i="27"/>
  <c r="AJ18" i="27"/>
  <c r="X18" i="27"/>
  <c r="W18" i="27"/>
  <c r="U18" i="27"/>
  <c r="T18" i="27"/>
  <c r="R18" i="27"/>
  <c r="Q18" i="27"/>
  <c r="O18" i="27"/>
  <c r="N18" i="27"/>
  <c r="L18" i="27"/>
  <c r="K18" i="27"/>
  <c r="AJ17" i="27"/>
  <c r="X17" i="27"/>
  <c r="W17" i="27"/>
  <c r="U17" i="27"/>
  <c r="T17" i="27"/>
  <c r="R17" i="27"/>
  <c r="Q17" i="27"/>
  <c r="O17" i="27"/>
  <c r="N17" i="27"/>
  <c r="L17" i="27"/>
  <c r="K17" i="27"/>
  <c r="AJ16" i="27"/>
  <c r="X16" i="27"/>
  <c r="W16" i="27"/>
  <c r="U16" i="27"/>
  <c r="T16" i="27"/>
  <c r="R16" i="27"/>
  <c r="Q16" i="27"/>
  <c r="O16" i="27"/>
  <c r="N16" i="27"/>
  <c r="L16" i="27"/>
  <c r="K16" i="27"/>
  <c r="AJ15" i="27"/>
  <c r="X15" i="27"/>
  <c r="W15" i="27"/>
  <c r="U15" i="27"/>
  <c r="T15" i="27"/>
  <c r="R15" i="27"/>
  <c r="Q15" i="27"/>
  <c r="O15" i="27"/>
  <c r="N15" i="27"/>
  <c r="L15" i="27"/>
  <c r="K15" i="27"/>
  <c r="AJ14" i="27"/>
  <c r="X14" i="27"/>
  <c r="W14" i="27"/>
  <c r="U14" i="27"/>
  <c r="T14" i="27"/>
  <c r="R14" i="27"/>
  <c r="Q14" i="27"/>
  <c r="O14" i="27"/>
  <c r="N14" i="27"/>
  <c r="L14" i="27"/>
  <c r="K14" i="27"/>
  <c r="AQ10" i="27"/>
  <c r="AF198" i="27" s="1"/>
  <c r="AG198" i="27" s="1"/>
  <c r="AC217" i="26"/>
  <c r="AJ204" i="26"/>
  <c r="X204" i="26"/>
  <c r="W204" i="26"/>
  <c r="U204" i="26"/>
  <c r="T204" i="26"/>
  <c r="R204" i="26"/>
  <c r="Q204" i="26"/>
  <c r="O204" i="26"/>
  <c r="N204" i="26"/>
  <c r="L204" i="26"/>
  <c r="K204" i="26"/>
  <c r="AJ203" i="26"/>
  <c r="X203" i="26"/>
  <c r="W203" i="26"/>
  <c r="U203" i="26"/>
  <c r="T203" i="26"/>
  <c r="R203" i="26"/>
  <c r="Q203" i="26"/>
  <c r="O203" i="26"/>
  <c r="N203" i="26"/>
  <c r="L203" i="26"/>
  <c r="K203" i="26"/>
  <c r="AJ202" i="26"/>
  <c r="X202" i="26"/>
  <c r="W202" i="26"/>
  <c r="U202" i="26"/>
  <c r="T202" i="26"/>
  <c r="R202" i="26"/>
  <c r="Q202" i="26"/>
  <c r="O202" i="26"/>
  <c r="N202" i="26"/>
  <c r="L202" i="26"/>
  <c r="K202" i="26"/>
  <c r="AJ201" i="26"/>
  <c r="X201" i="26"/>
  <c r="W201" i="26"/>
  <c r="U201" i="26"/>
  <c r="T201" i="26"/>
  <c r="R201" i="26"/>
  <c r="Q201" i="26"/>
  <c r="O201" i="26"/>
  <c r="N201" i="26"/>
  <c r="L201" i="26"/>
  <c r="K201" i="26"/>
  <c r="AJ200" i="26"/>
  <c r="X200" i="26"/>
  <c r="W200" i="26"/>
  <c r="U200" i="26"/>
  <c r="T200" i="26"/>
  <c r="R200" i="26"/>
  <c r="Q200" i="26"/>
  <c r="O200" i="26"/>
  <c r="N200" i="26"/>
  <c r="L200" i="26"/>
  <c r="K200" i="26"/>
  <c r="AJ199" i="26"/>
  <c r="X199" i="26"/>
  <c r="W199" i="26"/>
  <c r="U199" i="26"/>
  <c r="T199" i="26"/>
  <c r="R199" i="26"/>
  <c r="Q199" i="26"/>
  <c r="O199" i="26"/>
  <c r="N199" i="26"/>
  <c r="L199" i="26"/>
  <c r="K199" i="26"/>
  <c r="AJ198" i="26"/>
  <c r="X198" i="26"/>
  <c r="W198" i="26"/>
  <c r="U198" i="26"/>
  <c r="T198" i="26"/>
  <c r="R198" i="26"/>
  <c r="Q198" i="26"/>
  <c r="O198" i="26"/>
  <c r="N198" i="26"/>
  <c r="L198" i="26"/>
  <c r="K198" i="26"/>
  <c r="AJ197" i="26"/>
  <c r="X197" i="26"/>
  <c r="W197" i="26"/>
  <c r="U197" i="26"/>
  <c r="T197" i="26"/>
  <c r="R197" i="26"/>
  <c r="Q197" i="26"/>
  <c r="O197" i="26"/>
  <c r="N197" i="26"/>
  <c r="L197" i="26"/>
  <c r="K197" i="26"/>
  <c r="AJ196" i="26"/>
  <c r="X196" i="26"/>
  <c r="W196" i="26"/>
  <c r="U196" i="26"/>
  <c r="T196" i="26"/>
  <c r="R196" i="26"/>
  <c r="Q196" i="26"/>
  <c r="O196" i="26"/>
  <c r="N196" i="26"/>
  <c r="L196" i="26"/>
  <c r="K196" i="26"/>
  <c r="AJ195" i="26"/>
  <c r="X195" i="26"/>
  <c r="W195" i="26"/>
  <c r="U195" i="26"/>
  <c r="T195" i="26"/>
  <c r="R195" i="26"/>
  <c r="Q195" i="26"/>
  <c r="O195" i="26"/>
  <c r="N195" i="26"/>
  <c r="L195" i="26"/>
  <c r="K195" i="26"/>
  <c r="AJ189" i="26"/>
  <c r="X189" i="26"/>
  <c r="W189" i="26"/>
  <c r="U189" i="26"/>
  <c r="T189" i="26"/>
  <c r="R189" i="26"/>
  <c r="Q189" i="26"/>
  <c r="O189" i="26"/>
  <c r="N189" i="26"/>
  <c r="L189" i="26"/>
  <c r="K189" i="26"/>
  <c r="AJ188" i="26"/>
  <c r="X188" i="26"/>
  <c r="W188" i="26"/>
  <c r="U188" i="26"/>
  <c r="T188" i="26"/>
  <c r="R188" i="26"/>
  <c r="Q188" i="26"/>
  <c r="O188" i="26"/>
  <c r="N188" i="26"/>
  <c r="L188" i="26"/>
  <c r="K188" i="26"/>
  <c r="AJ187" i="26"/>
  <c r="X187" i="26"/>
  <c r="W187" i="26"/>
  <c r="U187" i="26"/>
  <c r="T187" i="26"/>
  <c r="R187" i="26"/>
  <c r="Q187" i="26"/>
  <c r="O187" i="26"/>
  <c r="N187" i="26"/>
  <c r="L187" i="26"/>
  <c r="K187" i="26"/>
  <c r="AJ186" i="26"/>
  <c r="X186" i="26"/>
  <c r="W186" i="26"/>
  <c r="U186" i="26"/>
  <c r="T186" i="26"/>
  <c r="R186" i="26"/>
  <c r="Q186" i="26"/>
  <c r="O186" i="26"/>
  <c r="N186" i="26"/>
  <c r="L186" i="26"/>
  <c r="K186" i="26"/>
  <c r="AJ185" i="26"/>
  <c r="X185" i="26"/>
  <c r="W185" i="26"/>
  <c r="U185" i="26"/>
  <c r="T185" i="26"/>
  <c r="R185" i="26"/>
  <c r="Q185" i="26"/>
  <c r="O185" i="26"/>
  <c r="N185" i="26"/>
  <c r="L185" i="26"/>
  <c r="K185" i="26"/>
  <c r="AJ184" i="26"/>
  <c r="X184" i="26"/>
  <c r="W184" i="26"/>
  <c r="U184" i="26"/>
  <c r="T184" i="26"/>
  <c r="R184" i="26"/>
  <c r="Q184" i="26"/>
  <c r="O184" i="26"/>
  <c r="N184" i="26"/>
  <c r="L184" i="26"/>
  <c r="K184" i="26"/>
  <c r="AJ183" i="26"/>
  <c r="X183" i="26"/>
  <c r="W183" i="26"/>
  <c r="U183" i="26"/>
  <c r="T183" i="26"/>
  <c r="R183" i="26"/>
  <c r="Q183" i="26"/>
  <c r="O183" i="26"/>
  <c r="N183" i="26"/>
  <c r="L183" i="26"/>
  <c r="K183" i="26"/>
  <c r="AJ182" i="26"/>
  <c r="X182" i="26"/>
  <c r="W182" i="26"/>
  <c r="U182" i="26"/>
  <c r="T182" i="26"/>
  <c r="R182" i="26"/>
  <c r="Q182" i="26"/>
  <c r="O182" i="26"/>
  <c r="N182" i="26"/>
  <c r="L182" i="26"/>
  <c r="K182" i="26"/>
  <c r="AJ181" i="26"/>
  <c r="X181" i="26"/>
  <c r="W181" i="26"/>
  <c r="U181" i="26"/>
  <c r="T181" i="26"/>
  <c r="R181" i="26"/>
  <c r="Q181" i="26"/>
  <c r="O181" i="26"/>
  <c r="N181" i="26"/>
  <c r="L181" i="26"/>
  <c r="K181" i="26"/>
  <c r="AJ180" i="26"/>
  <c r="X180" i="26"/>
  <c r="W180" i="26"/>
  <c r="U180" i="26"/>
  <c r="T180" i="26"/>
  <c r="R180" i="26"/>
  <c r="Q180" i="26"/>
  <c r="O180" i="26"/>
  <c r="N180" i="26"/>
  <c r="L180" i="26"/>
  <c r="K180" i="26"/>
  <c r="AJ143" i="26"/>
  <c r="X143" i="26"/>
  <c r="W143" i="26"/>
  <c r="U143" i="26"/>
  <c r="T143" i="26"/>
  <c r="R143" i="26"/>
  <c r="Q143" i="26"/>
  <c r="O143" i="26"/>
  <c r="N143" i="26"/>
  <c r="L143" i="26"/>
  <c r="K143" i="26"/>
  <c r="AJ142" i="26"/>
  <c r="X142" i="26"/>
  <c r="W142" i="26"/>
  <c r="U142" i="26"/>
  <c r="T142" i="26"/>
  <c r="R142" i="26"/>
  <c r="Q142" i="26"/>
  <c r="O142" i="26"/>
  <c r="N142" i="26"/>
  <c r="L142" i="26"/>
  <c r="K142" i="26"/>
  <c r="AJ141" i="26"/>
  <c r="X141" i="26"/>
  <c r="W141" i="26"/>
  <c r="U141" i="26"/>
  <c r="T141" i="26"/>
  <c r="R141" i="26"/>
  <c r="Q141" i="26"/>
  <c r="O141" i="26"/>
  <c r="N141" i="26"/>
  <c r="L141" i="26"/>
  <c r="K141" i="26"/>
  <c r="AJ140" i="26"/>
  <c r="X140" i="26"/>
  <c r="W140" i="26"/>
  <c r="U140" i="26"/>
  <c r="T140" i="26"/>
  <c r="R140" i="26"/>
  <c r="Q140" i="26"/>
  <c r="O140" i="26"/>
  <c r="N140" i="26"/>
  <c r="L140" i="26"/>
  <c r="K140" i="26"/>
  <c r="AJ139" i="26"/>
  <c r="X139" i="26"/>
  <c r="W139" i="26"/>
  <c r="U139" i="26"/>
  <c r="T139" i="26"/>
  <c r="R139" i="26"/>
  <c r="Q139" i="26"/>
  <c r="O139" i="26"/>
  <c r="N139" i="26"/>
  <c r="L139" i="26"/>
  <c r="K139" i="26"/>
  <c r="AJ138" i="26"/>
  <c r="X138" i="26"/>
  <c r="W138" i="26"/>
  <c r="U138" i="26"/>
  <c r="T138" i="26"/>
  <c r="R138" i="26"/>
  <c r="Q138" i="26"/>
  <c r="O138" i="26"/>
  <c r="N138" i="26"/>
  <c r="L138" i="26"/>
  <c r="K138" i="26"/>
  <c r="AJ137" i="26"/>
  <c r="X137" i="26"/>
  <c r="W137" i="26"/>
  <c r="U137" i="26"/>
  <c r="T137" i="26"/>
  <c r="R137" i="26"/>
  <c r="Q137" i="26"/>
  <c r="O137" i="26"/>
  <c r="N137" i="26"/>
  <c r="L137" i="26"/>
  <c r="K137" i="26"/>
  <c r="AJ136" i="26"/>
  <c r="X136" i="26"/>
  <c r="W136" i="26"/>
  <c r="U136" i="26"/>
  <c r="T136" i="26"/>
  <c r="R136" i="26"/>
  <c r="Q136" i="26"/>
  <c r="O136" i="26"/>
  <c r="N136" i="26"/>
  <c r="L136" i="26"/>
  <c r="K136" i="26"/>
  <c r="AJ135" i="26"/>
  <c r="X135" i="26"/>
  <c r="W135" i="26"/>
  <c r="U135" i="26"/>
  <c r="T135" i="26"/>
  <c r="R135" i="26"/>
  <c r="Q135" i="26"/>
  <c r="O135" i="26"/>
  <c r="N135" i="26"/>
  <c r="L135" i="26"/>
  <c r="K135" i="26"/>
  <c r="AJ134" i="26"/>
  <c r="X134" i="26"/>
  <c r="W134" i="26"/>
  <c r="U134" i="26"/>
  <c r="T134" i="26"/>
  <c r="R134" i="26"/>
  <c r="Q134" i="26"/>
  <c r="O134" i="26"/>
  <c r="N134" i="26"/>
  <c r="L134" i="26"/>
  <c r="K134" i="26"/>
  <c r="AJ133" i="26"/>
  <c r="X133" i="26"/>
  <c r="W133" i="26"/>
  <c r="U133" i="26"/>
  <c r="T133" i="26"/>
  <c r="R133" i="26"/>
  <c r="Q133" i="26"/>
  <c r="O133" i="26"/>
  <c r="N133" i="26"/>
  <c r="L133" i="26"/>
  <c r="K133" i="26"/>
  <c r="AJ132" i="26"/>
  <c r="X132" i="26"/>
  <c r="W132" i="26"/>
  <c r="U132" i="26"/>
  <c r="T132" i="26"/>
  <c r="R132" i="26"/>
  <c r="Q132" i="26"/>
  <c r="O132" i="26"/>
  <c r="N132" i="26"/>
  <c r="L132" i="26"/>
  <c r="K132" i="26"/>
  <c r="AJ131" i="26"/>
  <c r="X131" i="26"/>
  <c r="W131" i="26"/>
  <c r="U131" i="26"/>
  <c r="T131" i="26"/>
  <c r="R131" i="26"/>
  <c r="Q131" i="26"/>
  <c r="O131" i="26"/>
  <c r="N131" i="26"/>
  <c r="L131" i="26"/>
  <c r="K131" i="26"/>
  <c r="AJ130" i="26"/>
  <c r="X130" i="26"/>
  <c r="W130" i="26"/>
  <c r="U130" i="26"/>
  <c r="T130" i="26"/>
  <c r="R130" i="26"/>
  <c r="Q130" i="26"/>
  <c r="O130" i="26"/>
  <c r="N130" i="26"/>
  <c r="L130" i="26"/>
  <c r="K130" i="26"/>
  <c r="AJ129" i="26"/>
  <c r="X129" i="26"/>
  <c r="W129" i="26"/>
  <c r="U129" i="26"/>
  <c r="T129" i="26"/>
  <c r="R129" i="26"/>
  <c r="Q129" i="26"/>
  <c r="O129" i="26"/>
  <c r="N129" i="26"/>
  <c r="L129" i="26"/>
  <c r="K129" i="26"/>
  <c r="AJ128" i="26"/>
  <c r="X128" i="26"/>
  <c r="W128" i="26"/>
  <c r="U128" i="26"/>
  <c r="T128" i="26"/>
  <c r="R128" i="26"/>
  <c r="Q128" i="26"/>
  <c r="O128" i="26"/>
  <c r="N128" i="26"/>
  <c r="L128" i="26"/>
  <c r="K128" i="26"/>
  <c r="AJ127" i="26"/>
  <c r="X127" i="26"/>
  <c r="W127" i="26"/>
  <c r="U127" i="26"/>
  <c r="T127" i="26"/>
  <c r="R127" i="26"/>
  <c r="Q127" i="26"/>
  <c r="O127" i="26"/>
  <c r="N127" i="26"/>
  <c r="L127" i="26"/>
  <c r="K127" i="26"/>
  <c r="AJ126" i="26"/>
  <c r="X126" i="26"/>
  <c r="W126" i="26"/>
  <c r="U126" i="26"/>
  <c r="T126" i="26"/>
  <c r="R126" i="26"/>
  <c r="Q126" i="26"/>
  <c r="O126" i="26"/>
  <c r="N126" i="26"/>
  <c r="L126" i="26"/>
  <c r="K126" i="26"/>
  <c r="AJ125" i="26"/>
  <c r="X125" i="26"/>
  <c r="W125" i="26"/>
  <c r="U125" i="26"/>
  <c r="T125" i="26"/>
  <c r="R125" i="26"/>
  <c r="Q125" i="26"/>
  <c r="O125" i="26"/>
  <c r="N125" i="26"/>
  <c r="L125" i="26"/>
  <c r="K125" i="26"/>
  <c r="AJ124" i="26"/>
  <c r="X124" i="26"/>
  <c r="W124" i="26"/>
  <c r="U124" i="26"/>
  <c r="T124" i="26"/>
  <c r="R124" i="26"/>
  <c r="Q124" i="26"/>
  <c r="O124" i="26"/>
  <c r="N124" i="26"/>
  <c r="L124" i="26"/>
  <c r="K124" i="26"/>
  <c r="AJ123" i="26"/>
  <c r="X123" i="26"/>
  <c r="W123" i="26"/>
  <c r="U123" i="26"/>
  <c r="T123" i="26"/>
  <c r="R123" i="26"/>
  <c r="Q123" i="26"/>
  <c r="O123" i="26"/>
  <c r="N123" i="26"/>
  <c r="L123" i="26"/>
  <c r="K123" i="26"/>
  <c r="AJ122" i="26"/>
  <c r="X122" i="26"/>
  <c r="W122" i="26"/>
  <c r="U122" i="26"/>
  <c r="T122" i="26"/>
  <c r="R122" i="26"/>
  <c r="Q122" i="26"/>
  <c r="O122" i="26"/>
  <c r="N122" i="26"/>
  <c r="L122" i="26"/>
  <c r="K122" i="26"/>
  <c r="AJ121" i="26"/>
  <c r="X121" i="26"/>
  <c r="W121" i="26"/>
  <c r="U121" i="26"/>
  <c r="T121" i="26"/>
  <c r="R121" i="26"/>
  <c r="Q121" i="26"/>
  <c r="O121" i="26"/>
  <c r="N121" i="26"/>
  <c r="L121" i="26"/>
  <c r="K121" i="26"/>
  <c r="AJ120" i="26"/>
  <c r="X120" i="26"/>
  <c r="W120" i="26"/>
  <c r="U120" i="26"/>
  <c r="T120" i="26"/>
  <c r="R120" i="26"/>
  <c r="Q120" i="26"/>
  <c r="O120" i="26"/>
  <c r="N120" i="26"/>
  <c r="L120" i="26"/>
  <c r="K120" i="26"/>
  <c r="AJ119" i="26"/>
  <c r="X119" i="26"/>
  <c r="W119" i="26"/>
  <c r="U119" i="26"/>
  <c r="T119" i="26"/>
  <c r="R119" i="26"/>
  <c r="Q119" i="26"/>
  <c r="O119" i="26"/>
  <c r="N119" i="26"/>
  <c r="L119" i="26"/>
  <c r="K119" i="26"/>
  <c r="AJ118" i="26"/>
  <c r="X118" i="26"/>
  <c r="W118" i="26"/>
  <c r="U118" i="26"/>
  <c r="T118" i="26"/>
  <c r="R118" i="26"/>
  <c r="Q118" i="26"/>
  <c r="O118" i="26"/>
  <c r="N118" i="26"/>
  <c r="L118" i="26"/>
  <c r="K118" i="26"/>
  <c r="AJ117" i="26"/>
  <c r="X117" i="26"/>
  <c r="W117" i="26"/>
  <c r="U117" i="26"/>
  <c r="T117" i="26"/>
  <c r="R117" i="26"/>
  <c r="Q117" i="26"/>
  <c r="O117" i="26"/>
  <c r="N117" i="26"/>
  <c r="L117" i="26"/>
  <c r="K117" i="26"/>
  <c r="AJ116" i="26"/>
  <c r="X116" i="26"/>
  <c r="W116" i="26"/>
  <c r="U116" i="26"/>
  <c r="T116" i="26"/>
  <c r="R116" i="26"/>
  <c r="Q116" i="26"/>
  <c r="O116" i="26"/>
  <c r="N116" i="26"/>
  <c r="L116" i="26"/>
  <c r="K116" i="26"/>
  <c r="AJ115" i="26"/>
  <c r="X115" i="26"/>
  <c r="W115" i="26"/>
  <c r="U115" i="26"/>
  <c r="T115" i="26"/>
  <c r="R115" i="26"/>
  <c r="Q115" i="26"/>
  <c r="O115" i="26"/>
  <c r="N115" i="26"/>
  <c r="L115" i="26"/>
  <c r="K115" i="26"/>
  <c r="AJ114" i="26"/>
  <c r="X114" i="26"/>
  <c r="W114" i="26"/>
  <c r="U114" i="26"/>
  <c r="T114" i="26"/>
  <c r="R114" i="26"/>
  <c r="Q114" i="26"/>
  <c r="O114" i="26"/>
  <c r="N114" i="26"/>
  <c r="L114" i="26"/>
  <c r="K114" i="26"/>
  <c r="AJ113" i="26"/>
  <c r="X113" i="26"/>
  <c r="W113" i="26"/>
  <c r="U113" i="26"/>
  <c r="T113" i="26"/>
  <c r="R113" i="26"/>
  <c r="Q113" i="26"/>
  <c r="O113" i="26"/>
  <c r="N113" i="26"/>
  <c r="L113" i="26"/>
  <c r="K113" i="26"/>
  <c r="AJ112" i="26"/>
  <c r="X112" i="26"/>
  <c r="W112" i="26"/>
  <c r="U112" i="26"/>
  <c r="T112" i="26"/>
  <c r="R112" i="26"/>
  <c r="Q112" i="26"/>
  <c r="O112" i="26"/>
  <c r="N112" i="26"/>
  <c r="L112" i="26"/>
  <c r="K112" i="26"/>
  <c r="AJ111" i="26"/>
  <c r="X111" i="26"/>
  <c r="W111" i="26"/>
  <c r="U111" i="26"/>
  <c r="T111" i="26"/>
  <c r="R111" i="26"/>
  <c r="Q111" i="26"/>
  <c r="O111" i="26"/>
  <c r="N111" i="26"/>
  <c r="L111" i="26"/>
  <c r="K111" i="26"/>
  <c r="AJ110" i="26"/>
  <c r="X110" i="26"/>
  <c r="W110" i="26"/>
  <c r="U110" i="26"/>
  <c r="T110" i="26"/>
  <c r="R110" i="26"/>
  <c r="Q110" i="26"/>
  <c r="O110" i="26"/>
  <c r="N110" i="26"/>
  <c r="L110" i="26"/>
  <c r="K110" i="26"/>
  <c r="AJ109" i="26"/>
  <c r="X109" i="26"/>
  <c r="W109" i="26"/>
  <c r="U109" i="26"/>
  <c r="T109" i="26"/>
  <c r="R109" i="26"/>
  <c r="Q109" i="26"/>
  <c r="O109" i="26"/>
  <c r="N109" i="26"/>
  <c r="L109" i="26"/>
  <c r="K109" i="26"/>
  <c r="AJ108" i="26"/>
  <c r="X108" i="26"/>
  <c r="W108" i="26"/>
  <c r="U108" i="26"/>
  <c r="T108" i="26"/>
  <c r="R108" i="26"/>
  <c r="Q108" i="26"/>
  <c r="O108" i="26"/>
  <c r="N108" i="26"/>
  <c r="L108" i="26"/>
  <c r="K108" i="26"/>
  <c r="AJ107" i="26"/>
  <c r="X107" i="26"/>
  <c r="W107" i="26"/>
  <c r="U107" i="26"/>
  <c r="T107" i="26"/>
  <c r="R107" i="26"/>
  <c r="Q107" i="26"/>
  <c r="O107" i="26"/>
  <c r="N107" i="26"/>
  <c r="L107" i="26"/>
  <c r="K107" i="26"/>
  <c r="AJ106" i="26"/>
  <c r="X106" i="26"/>
  <c r="W106" i="26"/>
  <c r="U106" i="26"/>
  <c r="T106" i="26"/>
  <c r="R106" i="26"/>
  <c r="Q106" i="26"/>
  <c r="O106" i="26"/>
  <c r="N106" i="26"/>
  <c r="L106" i="26"/>
  <c r="K106" i="26"/>
  <c r="AJ105" i="26"/>
  <c r="X105" i="26"/>
  <c r="W105" i="26"/>
  <c r="U105" i="26"/>
  <c r="T105" i="26"/>
  <c r="R105" i="26"/>
  <c r="Q105" i="26"/>
  <c r="O105" i="26"/>
  <c r="N105" i="26"/>
  <c r="L105" i="26"/>
  <c r="K105" i="26"/>
  <c r="AJ104" i="26"/>
  <c r="X104" i="26"/>
  <c r="W104" i="26"/>
  <c r="U104" i="26"/>
  <c r="T104" i="26"/>
  <c r="R104" i="26"/>
  <c r="Q104" i="26"/>
  <c r="O104" i="26"/>
  <c r="N104" i="26"/>
  <c r="L104" i="26"/>
  <c r="K104" i="26"/>
  <c r="AJ103" i="26"/>
  <c r="X103" i="26"/>
  <c r="W103" i="26"/>
  <c r="U103" i="26"/>
  <c r="T103" i="26"/>
  <c r="R103" i="26"/>
  <c r="Q103" i="26"/>
  <c r="O103" i="26"/>
  <c r="N103" i="26"/>
  <c r="L103" i="26"/>
  <c r="K103" i="26"/>
  <c r="AJ102" i="26"/>
  <c r="X102" i="26"/>
  <c r="W102" i="26"/>
  <c r="U102" i="26"/>
  <c r="T102" i="26"/>
  <c r="R102" i="26"/>
  <c r="Q102" i="26"/>
  <c r="O102" i="26"/>
  <c r="N102" i="26"/>
  <c r="L102" i="26"/>
  <c r="K102" i="26"/>
  <c r="AJ101" i="26"/>
  <c r="X101" i="26"/>
  <c r="W101" i="26"/>
  <c r="U101" i="26"/>
  <c r="T101" i="26"/>
  <c r="R101" i="26"/>
  <c r="Q101" i="26"/>
  <c r="O101" i="26"/>
  <c r="N101" i="26"/>
  <c r="L101" i="26"/>
  <c r="K101" i="26"/>
  <c r="AJ100" i="26"/>
  <c r="X100" i="26"/>
  <c r="W100" i="26"/>
  <c r="U100" i="26"/>
  <c r="T100" i="26"/>
  <c r="R100" i="26"/>
  <c r="Q100" i="26"/>
  <c r="O100" i="26"/>
  <c r="N100" i="26"/>
  <c r="L100" i="26"/>
  <c r="K100" i="26"/>
  <c r="AJ99" i="26"/>
  <c r="X99" i="26"/>
  <c r="W99" i="26"/>
  <c r="U99" i="26"/>
  <c r="T99" i="26"/>
  <c r="R99" i="26"/>
  <c r="Q99" i="26"/>
  <c r="O99" i="26"/>
  <c r="N99" i="26"/>
  <c r="L99" i="26"/>
  <c r="K99" i="26"/>
  <c r="AJ98" i="26"/>
  <c r="X98" i="26"/>
  <c r="W98" i="26"/>
  <c r="U98" i="26"/>
  <c r="T98" i="26"/>
  <c r="R98" i="26"/>
  <c r="Q98" i="26"/>
  <c r="O98" i="26"/>
  <c r="N98" i="26"/>
  <c r="L98" i="26"/>
  <c r="K98" i="26"/>
  <c r="AJ97" i="26"/>
  <c r="X97" i="26"/>
  <c r="W97" i="26"/>
  <c r="U97" i="26"/>
  <c r="T97" i="26"/>
  <c r="R97" i="26"/>
  <c r="Q97" i="26"/>
  <c r="O97" i="26"/>
  <c r="N97" i="26"/>
  <c r="L97" i="26"/>
  <c r="K97" i="26"/>
  <c r="AJ96" i="26"/>
  <c r="X96" i="26"/>
  <c r="W96" i="26"/>
  <c r="U96" i="26"/>
  <c r="T96" i="26"/>
  <c r="R96" i="26"/>
  <c r="Q96" i="26"/>
  <c r="O96" i="26"/>
  <c r="N96" i="26"/>
  <c r="L96" i="26"/>
  <c r="K96" i="26"/>
  <c r="AJ95" i="26"/>
  <c r="X95" i="26"/>
  <c r="W95" i="26"/>
  <c r="U95" i="26"/>
  <c r="T95" i="26"/>
  <c r="R95" i="26"/>
  <c r="Q95" i="26"/>
  <c r="O95" i="26"/>
  <c r="N95" i="26"/>
  <c r="L95" i="26"/>
  <c r="K95" i="26"/>
  <c r="AJ94" i="26"/>
  <c r="X94" i="26"/>
  <c r="W94" i="26"/>
  <c r="U94" i="26"/>
  <c r="T94" i="26"/>
  <c r="R94" i="26"/>
  <c r="Q94" i="26"/>
  <c r="O94" i="26"/>
  <c r="N94" i="26"/>
  <c r="L94" i="26"/>
  <c r="K94" i="26"/>
  <c r="AJ93" i="26"/>
  <c r="X93" i="26"/>
  <c r="W93" i="26"/>
  <c r="U93" i="26"/>
  <c r="T93" i="26"/>
  <c r="R93" i="26"/>
  <c r="Q93" i="26"/>
  <c r="O93" i="26"/>
  <c r="N93" i="26"/>
  <c r="L93" i="26"/>
  <c r="K93" i="26"/>
  <c r="AJ92" i="26"/>
  <c r="X92" i="26"/>
  <c r="W92" i="26"/>
  <c r="U92" i="26"/>
  <c r="T92" i="26"/>
  <c r="R92" i="26"/>
  <c r="Q92" i="26"/>
  <c r="O92" i="26"/>
  <c r="N92" i="26"/>
  <c r="L92" i="26"/>
  <c r="K92" i="26"/>
  <c r="AJ91" i="26"/>
  <c r="X91" i="26"/>
  <c r="W91" i="26"/>
  <c r="U91" i="26"/>
  <c r="T91" i="26"/>
  <c r="R91" i="26"/>
  <c r="Q91" i="26"/>
  <c r="O91" i="26"/>
  <c r="N91" i="26"/>
  <c r="L91" i="26"/>
  <c r="K91" i="26"/>
  <c r="AJ90" i="26"/>
  <c r="X90" i="26"/>
  <c r="W90" i="26"/>
  <c r="U90" i="26"/>
  <c r="T90" i="26"/>
  <c r="R90" i="26"/>
  <c r="Q90" i="26"/>
  <c r="O90" i="26"/>
  <c r="N90" i="26"/>
  <c r="L90" i="26"/>
  <c r="K90" i="26"/>
  <c r="AJ89" i="26"/>
  <c r="X89" i="26"/>
  <c r="W89" i="26"/>
  <c r="U89" i="26"/>
  <c r="T89" i="26"/>
  <c r="R89" i="26"/>
  <c r="Q89" i="26"/>
  <c r="O89" i="26"/>
  <c r="N89" i="26"/>
  <c r="L89" i="26"/>
  <c r="K89" i="26"/>
  <c r="AJ88" i="26"/>
  <c r="X88" i="26"/>
  <c r="W88" i="26"/>
  <c r="U88" i="26"/>
  <c r="T88" i="26"/>
  <c r="R88" i="26"/>
  <c r="Q88" i="26"/>
  <c r="O88" i="26"/>
  <c r="N88" i="26"/>
  <c r="L88" i="26"/>
  <c r="K88" i="26"/>
  <c r="AJ87" i="26"/>
  <c r="X87" i="26"/>
  <c r="W87" i="26"/>
  <c r="U87" i="26"/>
  <c r="T87" i="26"/>
  <c r="R87" i="26"/>
  <c r="Q87" i="26"/>
  <c r="O87" i="26"/>
  <c r="N87" i="26"/>
  <c r="L87" i="26"/>
  <c r="K87" i="26"/>
  <c r="AJ86" i="26"/>
  <c r="X86" i="26"/>
  <c r="W86" i="26"/>
  <c r="U86" i="26"/>
  <c r="T86" i="26"/>
  <c r="R86" i="26"/>
  <c r="Q86" i="26"/>
  <c r="O86" i="26"/>
  <c r="N86" i="26"/>
  <c r="L86" i="26"/>
  <c r="K86" i="26"/>
  <c r="AJ85" i="26"/>
  <c r="X85" i="26"/>
  <c r="W85" i="26"/>
  <c r="U85" i="26"/>
  <c r="T85" i="26"/>
  <c r="R85" i="26"/>
  <c r="Q85" i="26"/>
  <c r="O85" i="26"/>
  <c r="N85" i="26"/>
  <c r="L85" i="26"/>
  <c r="K85" i="26"/>
  <c r="AJ84" i="26"/>
  <c r="X84" i="26"/>
  <c r="W84" i="26"/>
  <c r="U84" i="26"/>
  <c r="T84" i="26"/>
  <c r="R84" i="26"/>
  <c r="Q84" i="26"/>
  <c r="O84" i="26"/>
  <c r="N84" i="26"/>
  <c r="L84" i="26"/>
  <c r="K84" i="26"/>
  <c r="AJ83" i="26"/>
  <c r="X83" i="26"/>
  <c r="W83" i="26"/>
  <c r="U83" i="26"/>
  <c r="T83" i="26"/>
  <c r="R83" i="26"/>
  <c r="Q83" i="26"/>
  <c r="O83" i="26"/>
  <c r="N83" i="26"/>
  <c r="L83" i="26"/>
  <c r="K83" i="26"/>
  <c r="AJ82" i="26"/>
  <c r="X82" i="26"/>
  <c r="W82" i="26"/>
  <c r="U82" i="26"/>
  <c r="T82" i="26"/>
  <c r="R82" i="26"/>
  <c r="Q82" i="26"/>
  <c r="O82" i="26"/>
  <c r="N82" i="26"/>
  <c r="L82" i="26"/>
  <c r="K82" i="26"/>
  <c r="AJ81" i="26"/>
  <c r="X81" i="26"/>
  <c r="W81" i="26"/>
  <c r="U81" i="26"/>
  <c r="T81" i="26"/>
  <c r="R81" i="26"/>
  <c r="Q81" i="26"/>
  <c r="O81" i="26"/>
  <c r="N81" i="26"/>
  <c r="L81" i="26"/>
  <c r="K81" i="26"/>
  <c r="AJ80" i="26"/>
  <c r="X80" i="26"/>
  <c r="W80" i="26"/>
  <c r="U80" i="26"/>
  <c r="T80" i="26"/>
  <c r="R80" i="26"/>
  <c r="Q80" i="26"/>
  <c r="O80" i="26"/>
  <c r="N80" i="26"/>
  <c r="L80" i="26"/>
  <c r="K80" i="26"/>
  <c r="AJ79" i="26"/>
  <c r="X79" i="26"/>
  <c r="W79" i="26"/>
  <c r="U79" i="26"/>
  <c r="T79" i="26"/>
  <c r="R79" i="26"/>
  <c r="Q79" i="26"/>
  <c r="O79" i="26"/>
  <c r="N79" i="26"/>
  <c r="L79" i="26"/>
  <c r="K79" i="26"/>
  <c r="AJ78" i="26"/>
  <c r="X78" i="26"/>
  <c r="W78" i="26"/>
  <c r="U78" i="26"/>
  <c r="T78" i="26"/>
  <c r="R78" i="26"/>
  <c r="Q78" i="26"/>
  <c r="O78" i="26"/>
  <c r="N78" i="26"/>
  <c r="L78" i="26"/>
  <c r="K78" i="26"/>
  <c r="AJ77" i="26"/>
  <c r="X77" i="26"/>
  <c r="W77" i="26"/>
  <c r="U77" i="26"/>
  <c r="T77" i="26"/>
  <c r="R77" i="26"/>
  <c r="Q77" i="26"/>
  <c r="O77" i="26"/>
  <c r="N77" i="26"/>
  <c r="L77" i="26"/>
  <c r="K77" i="26"/>
  <c r="AJ76" i="26"/>
  <c r="X76" i="26"/>
  <c r="W76" i="26"/>
  <c r="U76" i="26"/>
  <c r="T76" i="26"/>
  <c r="R76" i="26"/>
  <c r="Q76" i="26"/>
  <c r="O76" i="26"/>
  <c r="N76" i="26"/>
  <c r="L76" i="26"/>
  <c r="K76" i="26"/>
  <c r="AJ75" i="26"/>
  <c r="X75" i="26"/>
  <c r="W75" i="26"/>
  <c r="U75" i="26"/>
  <c r="T75" i="26"/>
  <c r="R75" i="26"/>
  <c r="Q75" i="26"/>
  <c r="O75" i="26"/>
  <c r="N75" i="26"/>
  <c r="L75" i="26"/>
  <c r="K75" i="26"/>
  <c r="AJ74" i="26"/>
  <c r="X74" i="26"/>
  <c r="W74" i="26"/>
  <c r="U74" i="26"/>
  <c r="T74" i="26"/>
  <c r="R74" i="26"/>
  <c r="Q74" i="26"/>
  <c r="O74" i="26"/>
  <c r="N74" i="26"/>
  <c r="L74" i="26"/>
  <c r="K74" i="26"/>
  <c r="AJ73" i="26"/>
  <c r="X73" i="26"/>
  <c r="W73" i="26"/>
  <c r="U73" i="26"/>
  <c r="T73" i="26"/>
  <c r="R73" i="26"/>
  <c r="Q73" i="26"/>
  <c r="O73" i="26"/>
  <c r="N73" i="26"/>
  <c r="L73" i="26"/>
  <c r="K73" i="26"/>
  <c r="AJ72" i="26"/>
  <c r="X72" i="26"/>
  <c r="W72" i="26"/>
  <c r="U72" i="26"/>
  <c r="T72" i="26"/>
  <c r="R72" i="26"/>
  <c r="Q72" i="26"/>
  <c r="O72" i="26"/>
  <c r="N72" i="26"/>
  <c r="L72" i="26"/>
  <c r="K72" i="26"/>
  <c r="AJ71" i="26"/>
  <c r="X71" i="26"/>
  <c r="W71" i="26"/>
  <c r="U71" i="26"/>
  <c r="T71" i="26"/>
  <c r="R71" i="26"/>
  <c r="Q71" i="26"/>
  <c r="O71" i="26"/>
  <c r="N71" i="26"/>
  <c r="L71" i="26"/>
  <c r="K71" i="26"/>
  <c r="AJ70" i="26"/>
  <c r="X70" i="26"/>
  <c r="W70" i="26"/>
  <c r="U70" i="26"/>
  <c r="T70" i="26"/>
  <c r="R70" i="26"/>
  <c r="Q70" i="26"/>
  <c r="O70" i="26"/>
  <c r="N70" i="26"/>
  <c r="L70" i="26"/>
  <c r="K70" i="26"/>
  <c r="AJ69" i="26"/>
  <c r="X69" i="26"/>
  <c r="W69" i="26"/>
  <c r="U69" i="26"/>
  <c r="T69" i="26"/>
  <c r="R69" i="26"/>
  <c r="Q69" i="26"/>
  <c r="O69" i="26"/>
  <c r="N69" i="26"/>
  <c r="L69" i="26"/>
  <c r="K69" i="26"/>
  <c r="AJ68" i="26"/>
  <c r="X68" i="26"/>
  <c r="W68" i="26"/>
  <c r="U68" i="26"/>
  <c r="T68" i="26"/>
  <c r="R68" i="26"/>
  <c r="Q68" i="26"/>
  <c r="O68" i="26"/>
  <c r="N68" i="26"/>
  <c r="L68" i="26"/>
  <c r="K68" i="26"/>
  <c r="AJ67" i="26"/>
  <c r="X67" i="26"/>
  <c r="W67" i="26"/>
  <c r="U67" i="26"/>
  <c r="T67" i="26"/>
  <c r="R67" i="26"/>
  <c r="Q67" i="26"/>
  <c r="O67" i="26"/>
  <c r="N67" i="26"/>
  <c r="L67" i="26"/>
  <c r="K67" i="26"/>
  <c r="AJ66" i="26"/>
  <c r="X66" i="26"/>
  <c r="W66" i="26"/>
  <c r="U66" i="26"/>
  <c r="T66" i="26"/>
  <c r="R66" i="26"/>
  <c r="Q66" i="26"/>
  <c r="O66" i="26"/>
  <c r="N66" i="26"/>
  <c r="L66" i="26"/>
  <c r="K66" i="26"/>
  <c r="AJ65" i="26"/>
  <c r="X65" i="26"/>
  <c r="W65" i="26"/>
  <c r="U65" i="26"/>
  <c r="T65" i="26"/>
  <c r="R65" i="26"/>
  <c r="Q65" i="26"/>
  <c r="O65" i="26"/>
  <c r="N65" i="26"/>
  <c r="L65" i="26"/>
  <c r="K65" i="26"/>
  <c r="AJ64" i="26"/>
  <c r="X64" i="26"/>
  <c r="W64" i="26"/>
  <c r="U64" i="26"/>
  <c r="T64" i="26"/>
  <c r="R64" i="26"/>
  <c r="Q64" i="26"/>
  <c r="O64" i="26"/>
  <c r="N64" i="26"/>
  <c r="L64" i="26"/>
  <c r="K64" i="26"/>
  <c r="AJ63" i="26"/>
  <c r="X63" i="26"/>
  <c r="W63" i="26"/>
  <c r="U63" i="26"/>
  <c r="T63" i="26"/>
  <c r="R63" i="26"/>
  <c r="Q63" i="26"/>
  <c r="O63" i="26"/>
  <c r="N63" i="26"/>
  <c r="L63" i="26"/>
  <c r="K63" i="26"/>
  <c r="AJ62" i="26"/>
  <c r="X62" i="26"/>
  <c r="W62" i="26"/>
  <c r="U62" i="26"/>
  <c r="T62" i="26"/>
  <c r="R62" i="26"/>
  <c r="Q62" i="26"/>
  <c r="O62" i="26"/>
  <c r="N62" i="26"/>
  <c r="L62" i="26"/>
  <c r="K62" i="26"/>
  <c r="AJ61" i="26"/>
  <c r="X61" i="26"/>
  <c r="W61" i="26"/>
  <c r="U61" i="26"/>
  <c r="T61" i="26"/>
  <c r="R61" i="26"/>
  <c r="Q61" i="26"/>
  <c r="O61" i="26"/>
  <c r="N61" i="26"/>
  <c r="L61" i="26"/>
  <c r="K61" i="26"/>
  <c r="AJ60" i="26"/>
  <c r="X60" i="26"/>
  <c r="W60" i="26"/>
  <c r="U60" i="26"/>
  <c r="T60" i="26"/>
  <c r="R60" i="26"/>
  <c r="Q60" i="26"/>
  <c r="O60" i="26"/>
  <c r="N60" i="26"/>
  <c r="L60" i="26"/>
  <c r="K60" i="26"/>
  <c r="AJ59" i="26"/>
  <c r="X59" i="26"/>
  <c r="W59" i="26"/>
  <c r="U59" i="26"/>
  <c r="T59" i="26"/>
  <c r="R59" i="26"/>
  <c r="Q59" i="26"/>
  <c r="O59" i="26"/>
  <c r="N59" i="26"/>
  <c r="L59" i="26"/>
  <c r="K59" i="26"/>
  <c r="AJ58" i="26"/>
  <c r="X58" i="26"/>
  <c r="W58" i="26"/>
  <c r="U58" i="26"/>
  <c r="T58" i="26"/>
  <c r="R58" i="26"/>
  <c r="Q58" i="26"/>
  <c r="O58" i="26"/>
  <c r="N58" i="26"/>
  <c r="L58" i="26"/>
  <c r="K58" i="26"/>
  <c r="AJ57" i="26"/>
  <c r="X57" i="26"/>
  <c r="W57" i="26"/>
  <c r="U57" i="26"/>
  <c r="T57" i="26"/>
  <c r="R57" i="26"/>
  <c r="Q57" i="26"/>
  <c r="O57" i="26"/>
  <c r="N57" i="26"/>
  <c r="L57" i="26"/>
  <c r="K57" i="26"/>
  <c r="AJ56" i="26"/>
  <c r="X56" i="26"/>
  <c r="W56" i="26"/>
  <c r="U56" i="26"/>
  <c r="T56" i="26"/>
  <c r="R56" i="26"/>
  <c r="Q56" i="26"/>
  <c r="O56" i="26"/>
  <c r="N56" i="26"/>
  <c r="L56" i="26"/>
  <c r="K56" i="26"/>
  <c r="AJ55" i="26"/>
  <c r="X55" i="26"/>
  <c r="W55" i="26"/>
  <c r="U55" i="26"/>
  <c r="T55" i="26"/>
  <c r="R55" i="26"/>
  <c r="Q55" i="26"/>
  <c r="O55" i="26"/>
  <c r="N55" i="26"/>
  <c r="L55" i="26"/>
  <c r="K55" i="26"/>
  <c r="AJ54" i="26"/>
  <c r="X54" i="26"/>
  <c r="W54" i="26"/>
  <c r="U54" i="26"/>
  <c r="T54" i="26"/>
  <c r="R54" i="26"/>
  <c r="Q54" i="26"/>
  <c r="O54" i="26"/>
  <c r="N54" i="26"/>
  <c r="L54" i="26"/>
  <c r="K54" i="26"/>
  <c r="AJ53" i="26"/>
  <c r="X53" i="26"/>
  <c r="W53" i="26"/>
  <c r="U53" i="26"/>
  <c r="T53" i="26"/>
  <c r="R53" i="26"/>
  <c r="Q53" i="26"/>
  <c r="O53" i="26"/>
  <c r="N53" i="26"/>
  <c r="L53" i="26"/>
  <c r="K53" i="26"/>
  <c r="AJ52" i="26"/>
  <c r="X52" i="26"/>
  <c r="W52" i="26"/>
  <c r="U52" i="26"/>
  <c r="T52" i="26"/>
  <c r="R52" i="26"/>
  <c r="Q52" i="26"/>
  <c r="O52" i="26"/>
  <c r="N52" i="26"/>
  <c r="L52" i="26"/>
  <c r="K52" i="26"/>
  <c r="AJ51" i="26"/>
  <c r="X51" i="26"/>
  <c r="W51" i="26"/>
  <c r="U51" i="26"/>
  <c r="T51" i="26"/>
  <c r="R51" i="26"/>
  <c r="Q51" i="26"/>
  <c r="O51" i="26"/>
  <c r="N51" i="26"/>
  <c r="L51" i="26"/>
  <c r="K51" i="26"/>
  <c r="AJ50" i="26"/>
  <c r="X50" i="26"/>
  <c r="W50" i="26"/>
  <c r="U50" i="26"/>
  <c r="T50" i="26"/>
  <c r="R50" i="26"/>
  <c r="Q50" i="26"/>
  <c r="O50" i="26"/>
  <c r="N50" i="26"/>
  <c r="L50" i="26"/>
  <c r="K50" i="26"/>
  <c r="AJ49" i="26"/>
  <c r="X49" i="26"/>
  <c r="W49" i="26"/>
  <c r="U49" i="26"/>
  <c r="T49" i="26"/>
  <c r="R49" i="26"/>
  <c r="Q49" i="26"/>
  <c r="O49" i="26"/>
  <c r="N49" i="26"/>
  <c r="L49" i="26"/>
  <c r="K49" i="26"/>
  <c r="AJ48" i="26"/>
  <c r="X48" i="26"/>
  <c r="W48" i="26"/>
  <c r="U48" i="26"/>
  <c r="T48" i="26"/>
  <c r="R48" i="26"/>
  <c r="Q48" i="26"/>
  <c r="O48" i="26"/>
  <c r="N48" i="26"/>
  <c r="L48" i="26"/>
  <c r="K48" i="26"/>
  <c r="AJ47" i="26"/>
  <c r="X47" i="26"/>
  <c r="W47" i="26"/>
  <c r="U47" i="26"/>
  <c r="T47" i="26"/>
  <c r="R47" i="26"/>
  <c r="Q47" i="26"/>
  <c r="O47" i="26"/>
  <c r="N47" i="26"/>
  <c r="L47" i="26"/>
  <c r="K47" i="26"/>
  <c r="AJ46" i="26"/>
  <c r="X46" i="26"/>
  <c r="W46" i="26"/>
  <c r="U46" i="26"/>
  <c r="T46" i="26"/>
  <c r="R46" i="26"/>
  <c r="Q46" i="26"/>
  <c r="O46" i="26"/>
  <c r="N46" i="26"/>
  <c r="L46" i="26"/>
  <c r="K46" i="26"/>
  <c r="AJ45" i="26"/>
  <c r="X45" i="26"/>
  <c r="W45" i="26"/>
  <c r="U45" i="26"/>
  <c r="T45" i="26"/>
  <c r="R45" i="26"/>
  <c r="Q45" i="26"/>
  <c r="O45" i="26"/>
  <c r="N45" i="26"/>
  <c r="L45" i="26"/>
  <c r="K45" i="26"/>
  <c r="AJ44" i="26"/>
  <c r="X44" i="26"/>
  <c r="W44" i="26"/>
  <c r="U44" i="26"/>
  <c r="T44" i="26"/>
  <c r="R44" i="26"/>
  <c r="Q44" i="26"/>
  <c r="O44" i="26"/>
  <c r="N44" i="26"/>
  <c r="L44" i="26"/>
  <c r="K44" i="26"/>
  <c r="AJ43" i="26"/>
  <c r="X43" i="26"/>
  <c r="W43" i="26"/>
  <c r="U43" i="26"/>
  <c r="T43" i="26"/>
  <c r="R43" i="26"/>
  <c r="Q43" i="26"/>
  <c r="O43" i="26"/>
  <c r="N43" i="26"/>
  <c r="L43" i="26"/>
  <c r="K43" i="26"/>
  <c r="AJ42" i="26"/>
  <c r="X42" i="26"/>
  <c r="W42" i="26"/>
  <c r="U42" i="26"/>
  <c r="T42" i="26"/>
  <c r="R42" i="26"/>
  <c r="Q42" i="26"/>
  <c r="O42" i="26"/>
  <c r="N42" i="26"/>
  <c r="L42" i="26"/>
  <c r="K42" i="26"/>
  <c r="AJ41" i="26"/>
  <c r="X41" i="26"/>
  <c r="W41" i="26"/>
  <c r="U41" i="26"/>
  <c r="T41" i="26"/>
  <c r="R41" i="26"/>
  <c r="Q41" i="26"/>
  <c r="O41" i="26"/>
  <c r="N41" i="26"/>
  <c r="L41" i="26"/>
  <c r="K41" i="26"/>
  <c r="AJ40" i="26"/>
  <c r="X40" i="26"/>
  <c r="W40" i="26"/>
  <c r="U40" i="26"/>
  <c r="T40" i="26"/>
  <c r="R40" i="26"/>
  <c r="Q40" i="26"/>
  <c r="O40" i="26"/>
  <c r="N40" i="26"/>
  <c r="L40" i="26"/>
  <c r="K40" i="26"/>
  <c r="AJ39" i="26"/>
  <c r="X39" i="26"/>
  <c r="W39" i="26"/>
  <c r="U39" i="26"/>
  <c r="T39" i="26"/>
  <c r="R39" i="26"/>
  <c r="Q39" i="26"/>
  <c r="O39" i="26"/>
  <c r="N39" i="26"/>
  <c r="L39" i="26"/>
  <c r="K39" i="26"/>
  <c r="AJ38" i="26"/>
  <c r="X38" i="26"/>
  <c r="W38" i="26"/>
  <c r="U38" i="26"/>
  <c r="T38" i="26"/>
  <c r="R38" i="26"/>
  <c r="Q38" i="26"/>
  <c r="O38" i="26"/>
  <c r="N38" i="26"/>
  <c r="L38" i="26"/>
  <c r="K38" i="26"/>
  <c r="AJ37" i="26"/>
  <c r="X37" i="26"/>
  <c r="W37" i="26"/>
  <c r="U37" i="26"/>
  <c r="T37" i="26"/>
  <c r="R37" i="26"/>
  <c r="Q37" i="26"/>
  <c r="O37" i="26"/>
  <c r="N37" i="26"/>
  <c r="L37" i="26"/>
  <c r="K37" i="26"/>
  <c r="AJ36" i="26"/>
  <c r="X36" i="26"/>
  <c r="W36" i="26"/>
  <c r="U36" i="26"/>
  <c r="T36" i="26"/>
  <c r="R36" i="26"/>
  <c r="Q36" i="26"/>
  <c r="O36" i="26"/>
  <c r="N36" i="26"/>
  <c r="L36" i="26"/>
  <c r="K36" i="26"/>
  <c r="AJ35" i="26"/>
  <c r="X35" i="26"/>
  <c r="W35" i="26"/>
  <c r="U35" i="26"/>
  <c r="T35" i="26"/>
  <c r="R35" i="26"/>
  <c r="Q35" i="26"/>
  <c r="O35" i="26"/>
  <c r="N35" i="26"/>
  <c r="L35" i="26"/>
  <c r="K35" i="26"/>
  <c r="AJ34" i="26"/>
  <c r="X34" i="26"/>
  <c r="W34" i="26"/>
  <c r="U34" i="26"/>
  <c r="T34" i="26"/>
  <c r="R34" i="26"/>
  <c r="Q34" i="26"/>
  <c r="O34" i="26"/>
  <c r="N34" i="26"/>
  <c r="L34" i="26"/>
  <c r="K34" i="26"/>
  <c r="AJ33" i="26"/>
  <c r="X33" i="26"/>
  <c r="W33" i="26"/>
  <c r="U33" i="26"/>
  <c r="T33" i="26"/>
  <c r="R33" i="26"/>
  <c r="Q33" i="26"/>
  <c r="O33" i="26"/>
  <c r="N33" i="26"/>
  <c r="L33" i="26"/>
  <c r="K33" i="26"/>
  <c r="AJ32" i="26"/>
  <c r="X32" i="26"/>
  <c r="W32" i="26"/>
  <c r="U32" i="26"/>
  <c r="T32" i="26"/>
  <c r="R32" i="26"/>
  <c r="Q32" i="26"/>
  <c r="O32" i="26"/>
  <c r="N32" i="26"/>
  <c r="L32" i="26"/>
  <c r="K32" i="26"/>
  <c r="AJ31" i="26"/>
  <c r="X31" i="26"/>
  <c r="W31" i="26"/>
  <c r="U31" i="26"/>
  <c r="T31" i="26"/>
  <c r="R31" i="26"/>
  <c r="Q31" i="26"/>
  <c r="O31" i="26"/>
  <c r="N31" i="26"/>
  <c r="L31" i="26"/>
  <c r="K31" i="26"/>
  <c r="AJ30" i="26"/>
  <c r="X30" i="26"/>
  <c r="W30" i="26"/>
  <c r="U30" i="26"/>
  <c r="T30" i="26"/>
  <c r="R30" i="26"/>
  <c r="Q30" i="26"/>
  <c r="O30" i="26"/>
  <c r="N30" i="26"/>
  <c r="L30" i="26"/>
  <c r="K30" i="26"/>
  <c r="AJ29" i="26"/>
  <c r="X29" i="26"/>
  <c r="W29" i="26"/>
  <c r="U29" i="26"/>
  <c r="T29" i="26"/>
  <c r="R29" i="26"/>
  <c r="Q29" i="26"/>
  <c r="O29" i="26"/>
  <c r="N29" i="26"/>
  <c r="L29" i="26"/>
  <c r="K29" i="26"/>
  <c r="AJ28" i="26"/>
  <c r="X28" i="26"/>
  <c r="W28" i="26"/>
  <c r="U28" i="26"/>
  <c r="T28" i="26"/>
  <c r="R28" i="26"/>
  <c r="Q28" i="26"/>
  <c r="O28" i="26"/>
  <c r="N28" i="26"/>
  <c r="L28" i="26"/>
  <c r="K28" i="26"/>
  <c r="AJ27" i="26"/>
  <c r="X27" i="26"/>
  <c r="W27" i="26"/>
  <c r="U27" i="26"/>
  <c r="T27" i="26"/>
  <c r="R27" i="26"/>
  <c r="Q27" i="26"/>
  <c r="O27" i="26"/>
  <c r="N27" i="26"/>
  <c r="L27" i="26"/>
  <c r="K27" i="26"/>
  <c r="AJ26" i="26"/>
  <c r="X26" i="26"/>
  <c r="W26" i="26"/>
  <c r="U26" i="26"/>
  <c r="T26" i="26"/>
  <c r="R26" i="26"/>
  <c r="Q26" i="26"/>
  <c r="O26" i="26"/>
  <c r="N26" i="26"/>
  <c r="L26" i="26"/>
  <c r="K26" i="26"/>
  <c r="AJ25" i="26"/>
  <c r="X25" i="26"/>
  <c r="W25" i="26"/>
  <c r="U25" i="26"/>
  <c r="T25" i="26"/>
  <c r="R25" i="26"/>
  <c r="Q25" i="26"/>
  <c r="O25" i="26"/>
  <c r="N25" i="26"/>
  <c r="L25" i="26"/>
  <c r="K25" i="26"/>
  <c r="AJ24" i="26"/>
  <c r="X24" i="26"/>
  <c r="W24" i="26"/>
  <c r="U24" i="26"/>
  <c r="T24" i="26"/>
  <c r="R24" i="26"/>
  <c r="Q24" i="26"/>
  <c r="O24" i="26"/>
  <c r="N24" i="26"/>
  <c r="L24" i="26"/>
  <c r="K24" i="26"/>
  <c r="AJ23" i="26"/>
  <c r="X23" i="26"/>
  <c r="W23" i="26"/>
  <c r="U23" i="26"/>
  <c r="T23" i="26"/>
  <c r="R23" i="26"/>
  <c r="Q23" i="26"/>
  <c r="O23" i="26"/>
  <c r="N23" i="26"/>
  <c r="L23" i="26"/>
  <c r="K23" i="26"/>
  <c r="AJ22" i="26"/>
  <c r="X22" i="26"/>
  <c r="W22" i="26"/>
  <c r="U22" i="26"/>
  <c r="T22" i="26"/>
  <c r="R22" i="26"/>
  <c r="Q22" i="26"/>
  <c r="O22" i="26"/>
  <c r="N22" i="26"/>
  <c r="L22" i="26"/>
  <c r="K22" i="26"/>
  <c r="AJ21" i="26"/>
  <c r="X21" i="26"/>
  <c r="W21" i="26"/>
  <c r="U21" i="26"/>
  <c r="T21" i="26"/>
  <c r="R21" i="26"/>
  <c r="Q21" i="26"/>
  <c r="O21" i="26"/>
  <c r="N21" i="26"/>
  <c r="L21" i="26"/>
  <c r="K21" i="26"/>
  <c r="AJ20" i="26"/>
  <c r="X20" i="26"/>
  <c r="W20" i="26"/>
  <c r="U20" i="26"/>
  <c r="T20" i="26"/>
  <c r="R20" i="26"/>
  <c r="Q20" i="26"/>
  <c r="O20" i="26"/>
  <c r="N20" i="26"/>
  <c r="L20" i="26"/>
  <c r="K20" i="26"/>
  <c r="AJ19" i="26"/>
  <c r="X19" i="26"/>
  <c r="W19" i="26"/>
  <c r="U19" i="26"/>
  <c r="T19" i="26"/>
  <c r="R19" i="26"/>
  <c r="Q19" i="26"/>
  <c r="O19" i="26"/>
  <c r="N19" i="26"/>
  <c r="L19" i="26"/>
  <c r="K19" i="26"/>
  <c r="AJ18" i="26"/>
  <c r="X18" i="26"/>
  <c r="W18" i="26"/>
  <c r="U18" i="26"/>
  <c r="T18" i="26"/>
  <c r="R18" i="26"/>
  <c r="Q18" i="26"/>
  <c r="O18" i="26"/>
  <c r="N18" i="26"/>
  <c r="L18" i="26"/>
  <c r="K18" i="26"/>
  <c r="AJ17" i="26"/>
  <c r="X17" i="26"/>
  <c r="W17" i="26"/>
  <c r="U17" i="26"/>
  <c r="T17" i="26"/>
  <c r="R17" i="26"/>
  <c r="Q17" i="26"/>
  <c r="O17" i="26"/>
  <c r="N17" i="26"/>
  <c r="L17" i="26"/>
  <c r="K17" i="26"/>
  <c r="AJ16" i="26"/>
  <c r="X16" i="26"/>
  <c r="W16" i="26"/>
  <c r="U16" i="26"/>
  <c r="T16" i="26"/>
  <c r="R16" i="26"/>
  <c r="Q16" i="26"/>
  <c r="O16" i="26"/>
  <c r="N16" i="26"/>
  <c r="L16" i="26"/>
  <c r="K16" i="26"/>
  <c r="AJ15" i="26"/>
  <c r="X15" i="26"/>
  <c r="W15" i="26"/>
  <c r="U15" i="26"/>
  <c r="T15" i="26"/>
  <c r="R15" i="26"/>
  <c r="Q15" i="26"/>
  <c r="O15" i="26"/>
  <c r="N15" i="26"/>
  <c r="L15" i="26"/>
  <c r="K15" i="26"/>
  <c r="AJ14" i="26"/>
  <c r="X14" i="26"/>
  <c r="W14" i="26"/>
  <c r="U14" i="26"/>
  <c r="T14" i="26"/>
  <c r="R14" i="26"/>
  <c r="Q14" i="26"/>
  <c r="O14" i="26"/>
  <c r="N14" i="26"/>
  <c r="L14" i="26"/>
  <c r="K14" i="26"/>
  <c r="AJ13" i="26"/>
  <c r="X13" i="26"/>
  <c r="W13" i="26"/>
  <c r="R13" i="26"/>
  <c r="Q13" i="26"/>
  <c r="O13" i="26"/>
  <c r="N13" i="26"/>
  <c r="K13" i="26"/>
  <c r="AQ10" i="26"/>
  <c r="AF140" i="26" s="1"/>
  <c r="AJ207" i="25"/>
  <c r="X207" i="25"/>
  <c r="W207" i="25"/>
  <c r="U207" i="25"/>
  <c r="T207" i="25"/>
  <c r="R207" i="25"/>
  <c r="Q207" i="25"/>
  <c r="O207" i="25"/>
  <c r="N207" i="25"/>
  <c r="L207" i="25"/>
  <c r="K207" i="25"/>
  <c r="AJ206" i="25"/>
  <c r="X206" i="25"/>
  <c r="W206" i="25"/>
  <c r="U206" i="25"/>
  <c r="T206" i="25"/>
  <c r="R206" i="25"/>
  <c r="Q206" i="25"/>
  <c r="O206" i="25"/>
  <c r="N206" i="25"/>
  <c r="L206" i="25"/>
  <c r="K206" i="25"/>
  <c r="AJ205" i="25"/>
  <c r="X205" i="25"/>
  <c r="W205" i="25"/>
  <c r="U205" i="25"/>
  <c r="T205" i="25"/>
  <c r="R205" i="25"/>
  <c r="Q205" i="25"/>
  <c r="O205" i="25"/>
  <c r="N205" i="25"/>
  <c r="L205" i="25"/>
  <c r="K205" i="25"/>
  <c r="AJ204" i="25"/>
  <c r="X204" i="25"/>
  <c r="W204" i="25"/>
  <c r="U204" i="25"/>
  <c r="T204" i="25"/>
  <c r="R204" i="25"/>
  <c r="Q204" i="25"/>
  <c r="O204" i="25"/>
  <c r="N204" i="25"/>
  <c r="L204" i="25"/>
  <c r="K204" i="25"/>
  <c r="AJ203" i="25"/>
  <c r="X203" i="25"/>
  <c r="W203" i="25"/>
  <c r="U203" i="25"/>
  <c r="T203" i="25"/>
  <c r="R203" i="25"/>
  <c r="Q203" i="25"/>
  <c r="O203" i="25"/>
  <c r="N203" i="25"/>
  <c r="L203" i="25"/>
  <c r="K203" i="25"/>
  <c r="AJ202" i="25"/>
  <c r="X202" i="25"/>
  <c r="W202" i="25"/>
  <c r="U202" i="25"/>
  <c r="T202" i="25"/>
  <c r="R202" i="25"/>
  <c r="Q202" i="25"/>
  <c r="O202" i="25"/>
  <c r="N202" i="25"/>
  <c r="L202" i="25"/>
  <c r="K202" i="25"/>
  <c r="AJ201" i="25"/>
  <c r="X201" i="25"/>
  <c r="W201" i="25"/>
  <c r="U201" i="25"/>
  <c r="T201" i="25"/>
  <c r="R201" i="25"/>
  <c r="Q201" i="25"/>
  <c r="O201" i="25"/>
  <c r="N201" i="25"/>
  <c r="L201" i="25"/>
  <c r="K201" i="25"/>
  <c r="AJ200" i="25"/>
  <c r="X200" i="25"/>
  <c r="W200" i="25"/>
  <c r="U200" i="25"/>
  <c r="T200" i="25"/>
  <c r="R200" i="25"/>
  <c r="Q200" i="25"/>
  <c r="O200" i="25"/>
  <c r="N200" i="25"/>
  <c r="L200" i="25"/>
  <c r="K200" i="25"/>
  <c r="AJ199" i="25"/>
  <c r="X199" i="25"/>
  <c r="W199" i="25"/>
  <c r="U199" i="25"/>
  <c r="T199" i="25"/>
  <c r="R199" i="25"/>
  <c r="Q199" i="25"/>
  <c r="O199" i="25"/>
  <c r="N199" i="25"/>
  <c r="L199" i="25"/>
  <c r="K199" i="25"/>
  <c r="AJ198" i="25"/>
  <c r="X198" i="25"/>
  <c r="W198" i="25"/>
  <c r="U198" i="25"/>
  <c r="T198" i="25"/>
  <c r="R198" i="25"/>
  <c r="Q198" i="25"/>
  <c r="O198" i="25"/>
  <c r="N198" i="25"/>
  <c r="L198" i="25"/>
  <c r="K198" i="25"/>
  <c r="AJ197" i="25"/>
  <c r="X197" i="25"/>
  <c r="W197" i="25"/>
  <c r="U197" i="25"/>
  <c r="T197" i="25"/>
  <c r="R197" i="25"/>
  <c r="Q197" i="25"/>
  <c r="O197" i="25"/>
  <c r="N197" i="25"/>
  <c r="L197" i="25"/>
  <c r="K197" i="25"/>
  <c r="AJ196" i="25"/>
  <c r="X196" i="25"/>
  <c r="W196" i="25"/>
  <c r="U196" i="25"/>
  <c r="T196" i="25"/>
  <c r="R196" i="25"/>
  <c r="Q196" i="25"/>
  <c r="O196" i="25"/>
  <c r="N196" i="25"/>
  <c r="L196" i="25"/>
  <c r="K196" i="25"/>
  <c r="AJ195" i="25"/>
  <c r="X195" i="25"/>
  <c r="W195" i="25"/>
  <c r="U195" i="25"/>
  <c r="T195" i="25"/>
  <c r="R195" i="25"/>
  <c r="Q195" i="25"/>
  <c r="O195" i="25"/>
  <c r="N195" i="25"/>
  <c r="L195" i="25"/>
  <c r="K195" i="25"/>
  <c r="AJ194" i="25"/>
  <c r="X194" i="25"/>
  <c r="W194" i="25"/>
  <c r="U194" i="25"/>
  <c r="T194" i="25"/>
  <c r="R194" i="25"/>
  <c r="Q194" i="25"/>
  <c r="O194" i="25"/>
  <c r="N194" i="25"/>
  <c r="L194" i="25"/>
  <c r="K194" i="25"/>
  <c r="AJ193" i="25"/>
  <c r="X193" i="25"/>
  <c r="W193" i="25"/>
  <c r="U193" i="25"/>
  <c r="T193" i="25"/>
  <c r="R193" i="25"/>
  <c r="Q193" i="25"/>
  <c r="O193" i="25"/>
  <c r="N193" i="25"/>
  <c r="L193" i="25"/>
  <c r="K193" i="25"/>
  <c r="AJ134" i="25"/>
  <c r="X134" i="25"/>
  <c r="W134" i="25"/>
  <c r="U134" i="25"/>
  <c r="T134" i="25"/>
  <c r="R134" i="25"/>
  <c r="Q134" i="25"/>
  <c r="O134" i="25"/>
  <c r="N134" i="25"/>
  <c r="L134" i="25"/>
  <c r="K134" i="25"/>
  <c r="AJ133" i="25"/>
  <c r="X133" i="25"/>
  <c r="W133" i="25"/>
  <c r="U133" i="25"/>
  <c r="T133" i="25"/>
  <c r="R133" i="25"/>
  <c r="Q133" i="25"/>
  <c r="O133" i="25"/>
  <c r="N133" i="25"/>
  <c r="L133" i="25"/>
  <c r="K133" i="25"/>
  <c r="AJ132" i="25"/>
  <c r="X132" i="25"/>
  <c r="W132" i="25"/>
  <c r="U132" i="25"/>
  <c r="T132" i="25"/>
  <c r="R132" i="25"/>
  <c r="Q132" i="25"/>
  <c r="O132" i="25"/>
  <c r="N132" i="25"/>
  <c r="L132" i="25"/>
  <c r="K132" i="25"/>
  <c r="AJ131" i="25"/>
  <c r="X131" i="25"/>
  <c r="W131" i="25"/>
  <c r="U131" i="25"/>
  <c r="T131" i="25"/>
  <c r="R131" i="25"/>
  <c r="Q131" i="25"/>
  <c r="O131" i="25"/>
  <c r="N131" i="25"/>
  <c r="L131" i="25"/>
  <c r="K131" i="25"/>
  <c r="AJ130" i="25"/>
  <c r="X130" i="25"/>
  <c r="W130" i="25"/>
  <c r="U130" i="25"/>
  <c r="T130" i="25"/>
  <c r="R130" i="25"/>
  <c r="Q130" i="25"/>
  <c r="O130" i="25"/>
  <c r="N130" i="25"/>
  <c r="L130" i="25"/>
  <c r="K130" i="25"/>
  <c r="AJ129" i="25"/>
  <c r="X129" i="25"/>
  <c r="W129" i="25"/>
  <c r="U129" i="25"/>
  <c r="T129" i="25"/>
  <c r="R129" i="25"/>
  <c r="Q129" i="25"/>
  <c r="O129" i="25"/>
  <c r="N129" i="25"/>
  <c r="L129" i="25"/>
  <c r="K129" i="25"/>
  <c r="AJ128" i="25"/>
  <c r="X128" i="25"/>
  <c r="W128" i="25"/>
  <c r="U128" i="25"/>
  <c r="T128" i="25"/>
  <c r="R128" i="25"/>
  <c r="Q128" i="25"/>
  <c r="O128" i="25"/>
  <c r="N128" i="25"/>
  <c r="L128" i="25"/>
  <c r="K128" i="25"/>
  <c r="AJ127" i="25"/>
  <c r="X127" i="25"/>
  <c r="W127" i="25"/>
  <c r="U127" i="25"/>
  <c r="T127" i="25"/>
  <c r="R127" i="25"/>
  <c r="Q127" i="25"/>
  <c r="O127" i="25"/>
  <c r="N127" i="25"/>
  <c r="L127" i="25"/>
  <c r="K127" i="25"/>
  <c r="AJ126" i="25"/>
  <c r="X126" i="25"/>
  <c r="W126" i="25"/>
  <c r="U126" i="25"/>
  <c r="T126" i="25"/>
  <c r="R126" i="25"/>
  <c r="Q126" i="25"/>
  <c r="O126" i="25"/>
  <c r="N126" i="25"/>
  <c r="L126" i="25"/>
  <c r="K126" i="25"/>
  <c r="AJ125" i="25"/>
  <c r="X125" i="25"/>
  <c r="W125" i="25"/>
  <c r="U125" i="25"/>
  <c r="T125" i="25"/>
  <c r="R125" i="25"/>
  <c r="Q125" i="25"/>
  <c r="O125" i="25"/>
  <c r="N125" i="25"/>
  <c r="L125" i="25"/>
  <c r="K125" i="25"/>
  <c r="AJ124" i="25"/>
  <c r="X124" i="25"/>
  <c r="W124" i="25"/>
  <c r="U124" i="25"/>
  <c r="T124" i="25"/>
  <c r="R124" i="25"/>
  <c r="Q124" i="25"/>
  <c r="O124" i="25"/>
  <c r="N124" i="25"/>
  <c r="L124" i="25"/>
  <c r="K124" i="25"/>
  <c r="AJ123" i="25"/>
  <c r="X123" i="25"/>
  <c r="W123" i="25"/>
  <c r="U123" i="25"/>
  <c r="T123" i="25"/>
  <c r="R123" i="25"/>
  <c r="Q123" i="25"/>
  <c r="O123" i="25"/>
  <c r="N123" i="25"/>
  <c r="L123" i="25"/>
  <c r="K123" i="25"/>
  <c r="AJ122" i="25"/>
  <c r="X122" i="25"/>
  <c r="W122" i="25"/>
  <c r="U122" i="25"/>
  <c r="T122" i="25"/>
  <c r="R122" i="25"/>
  <c r="Q122" i="25"/>
  <c r="O122" i="25"/>
  <c r="N122" i="25"/>
  <c r="L122" i="25"/>
  <c r="K122" i="25"/>
  <c r="AJ121" i="25"/>
  <c r="X121" i="25"/>
  <c r="W121" i="25"/>
  <c r="U121" i="25"/>
  <c r="T121" i="25"/>
  <c r="R121" i="25"/>
  <c r="Q121" i="25"/>
  <c r="O121" i="25"/>
  <c r="N121" i="25"/>
  <c r="L121" i="25"/>
  <c r="K121" i="25"/>
  <c r="AJ120" i="25"/>
  <c r="X120" i="25"/>
  <c r="W120" i="25"/>
  <c r="U120" i="25"/>
  <c r="T120" i="25"/>
  <c r="R120" i="25"/>
  <c r="Q120" i="25"/>
  <c r="O120" i="25"/>
  <c r="N120" i="25"/>
  <c r="L120" i="25"/>
  <c r="K120" i="25"/>
  <c r="AJ119" i="25"/>
  <c r="X119" i="25"/>
  <c r="W119" i="25"/>
  <c r="U119" i="25"/>
  <c r="T119" i="25"/>
  <c r="R119" i="25"/>
  <c r="Q119" i="25"/>
  <c r="O119" i="25"/>
  <c r="N119" i="25"/>
  <c r="L119" i="25"/>
  <c r="K119" i="25"/>
  <c r="AJ118" i="25"/>
  <c r="X118" i="25"/>
  <c r="W118" i="25"/>
  <c r="U118" i="25"/>
  <c r="T118" i="25"/>
  <c r="R118" i="25"/>
  <c r="Q118" i="25"/>
  <c r="O118" i="25"/>
  <c r="N118" i="25"/>
  <c r="L118" i="25"/>
  <c r="K118" i="25"/>
  <c r="AJ117" i="25"/>
  <c r="X117" i="25"/>
  <c r="W117" i="25"/>
  <c r="U117" i="25"/>
  <c r="T117" i="25"/>
  <c r="R117" i="25"/>
  <c r="Q117" i="25"/>
  <c r="O117" i="25"/>
  <c r="N117" i="25"/>
  <c r="L117" i="25"/>
  <c r="K117" i="25"/>
  <c r="AJ116" i="25"/>
  <c r="X116" i="25"/>
  <c r="W116" i="25"/>
  <c r="U116" i="25"/>
  <c r="T116" i="25"/>
  <c r="R116" i="25"/>
  <c r="Q116" i="25"/>
  <c r="O116" i="25"/>
  <c r="N116" i="25"/>
  <c r="L116" i="25"/>
  <c r="K116" i="25"/>
  <c r="AJ115" i="25"/>
  <c r="X115" i="25"/>
  <c r="W115" i="25"/>
  <c r="U115" i="25"/>
  <c r="T115" i="25"/>
  <c r="R115" i="25"/>
  <c r="Q115" i="25"/>
  <c r="O115" i="25"/>
  <c r="N115" i="25"/>
  <c r="L115" i="25"/>
  <c r="K115" i="25"/>
  <c r="AJ114" i="25"/>
  <c r="X114" i="25"/>
  <c r="W114" i="25"/>
  <c r="U114" i="25"/>
  <c r="T114" i="25"/>
  <c r="R114" i="25"/>
  <c r="Q114" i="25"/>
  <c r="O114" i="25"/>
  <c r="N114" i="25"/>
  <c r="L114" i="25"/>
  <c r="K114" i="25"/>
  <c r="AJ113" i="25"/>
  <c r="X113" i="25"/>
  <c r="W113" i="25"/>
  <c r="U113" i="25"/>
  <c r="T113" i="25"/>
  <c r="R113" i="25"/>
  <c r="Q113" i="25"/>
  <c r="O113" i="25"/>
  <c r="N113" i="25"/>
  <c r="L113" i="25"/>
  <c r="K113" i="25"/>
  <c r="AJ112" i="25"/>
  <c r="X112" i="25"/>
  <c r="W112" i="25"/>
  <c r="U112" i="25"/>
  <c r="T112" i="25"/>
  <c r="R112" i="25"/>
  <c r="Q112" i="25"/>
  <c r="O112" i="25"/>
  <c r="N112" i="25"/>
  <c r="L112" i="25"/>
  <c r="K112" i="25"/>
  <c r="AJ111" i="25"/>
  <c r="X111" i="25"/>
  <c r="W111" i="25"/>
  <c r="U111" i="25"/>
  <c r="T111" i="25"/>
  <c r="R111" i="25"/>
  <c r="Q111" i="25"/>
  <c r="O111" i="25"/>
  <c r="N111" i="25"/>
  <c r="L111" i="25"/>
  <c r="K111" i="25"/>
  <c r="AJ110" i="25"/>
  <c r="X110" i="25"/>
  <c r="W110" i="25"/>
  <c r="U110" i="25"/>
  <c r="T110" i="25"/>
  <c r="R110" i="25"/>
  <c r="Q110" i="25"/>
  <c r="O110" i="25"/>
  <c r="N110" i="25"/>
  <c r="L110" i="25"/>
  <c r="K110" i="25"/>
  <c r="AJ109" i="25"/>
  <c r="X109" i="25"/>
  <c r="W109" i="25"/>
  <c r="U109" i="25"/>
  <c r="T109" i="25"/>
  <c r="R109" i="25"/>
  <c r="Q109" i="25"/>
  <c r="O109" i="25"/>
  <c r="N109" i="25"/>
  <c r="L109" i="25"/>
  <c r="K109" i="25"/>
  <c r="AJ108" i="25"/>
  <c r="X108" i="25"/>
  <c r="W108" i="25"/>
  <c r="U108" i="25"/>
  <c r="T108" i="25"/>
  <c r="R108" i="25"/>
  <c r="Q108" i="25"/>
  <c r="O108" i="25"/>
  <c r="N108" i="25"/>
  <c r="L108" i="25"/>
  <c r="K108" i="25"/>
  <c r="AJ107" i="25"/>
  <c r="X107" i="25"/>
  <c r="W107" i="25"/>
  <c r="U107" i="25"/>
  <c r="T107" i="25"/>
  <c r="R107" i="25"/>
  <c r="Q107" i="25"/>
  <c r="O107" i="25"/>
  <c r="N107" i="25"/>
  <c r="L107" i="25"/>
  <c r="K107" i="25"/>
  <c r="AJ106" i="25"/>
  <c r="X106" i="25"/>
  <c r="W106" i="25"/>
  <c r="U106" i="25"/>
  <c r="T106" i="25"/>
  <c r="R106" i="25"/>
  <c r="Q106" i="25"/>
  <c r="O106" i="25"/>
  <c r="N106" i="25"/>
  <c r="L106" i="25"/>
  <c r="K106" i="25"/>
  <c r="AJ105" i="25"/>
  <c r="X105" i="25"/>
  <c r="W105" i="25"/>
  <c r="U105" i="25"/>
  <c r="T105" i="25"/>
  <c r="R105" i="25"/>
  <c r="Q105" i="25"/>
  <c r="O105" i="25"/>
  <c r="N105" i="25"/>
  <c r="L105" i="25"/>
  <c r="K105" i="25"/>
  <c r="AJ104" i="25"/>
  <c r="X104" i="25"/>
  <c r="W104" i="25"/>
  <c r="U104" i="25"/>
  <c r="T104" i="25"/>
  <c r="R104" i="25"/>
  <c r="Q104" i="25"/>
  <c r="O104" i="25"/>
  <c r="N104" i="25"/>
  <c r="L104" i="25"/>
  <c r="K104" i="25"/>
  <c r="AJ103" i="25"/>
  <c r="X103" i="25"/>
  <c r="W103" i="25"/>
  <c r="U103" i="25"/>
  <c r="T103" i="25"/>
  <c r="R103" i="25"/>
  <c r="Q103" i="25"/>
  <c r="O103" i="25"/>
  <c r="N103" i="25"/>
  <c r="L103" i="25"/>
  <c r="K103" i="25"/>
  <c r="AJ102" i="25"/>
  <c r="X102" i="25"/>
  <c r="W102" i="25"/>
  <c r="U102" i="25"/>
  <c r="T102" i="25"/>
  <c r="R102" i="25"/>
  <c r="Q102" i="25"/>
  <c r="O102" i="25"/>
  <c r="N102" i="25"/>
  <c r="L102" i="25"/>
  <c r="K102" i="25"/>
  <c r="AJ101" i="25"/>
  <c r="X101" i="25"/>
  <c r="W101" i="25"/>
  <c r="U101" i="25"/>
  <c r="T101" i="25"/>
  <c r="R101" i="25"/>
  <c r="Q101" i="25"/>
  <c r="O101" i="25"/>
  <c r="N101" i="25"/>
  <c r="L101" i="25"/>
  <c r="K101" i="25"/>
  <c r="AJ100" i="25"/>
  <c r="X100" i="25"/>
  <c r="W100" i="25"/>
  <c r="U100" i="25"/>
  <c r="T100" i="25"/>
  <c r="R100" i="25"/>
  <c r="Q100" i="25"/>
  <c r="O100" i="25"/>
  <c r="N100" i="25"/>
  <c r="L100" i="25"/>
  <c r="K100" i="25"/>
  <c r="AJ99" i="25"/>
  <c r="X99" i="25"/>
  <c r="W99" i="25"/>
  <c r="U99" i="25"/>
  <c r="T99" i="25"/>
  <c r="R99" i="25"/>
  <c r="Q99" i="25"/>
  <c r="O99" i="25"/>
  <c r="N99" i="25"/>
  <c r="L99" i="25"/>
  <c r="K99" i="25"/>
  <c r="AJ98" i="25"/>
  <c r="X98" i="25"/>
  <c r="W98" i="25"/>
  <c r="U98" i="25"/>
  <c r="T98" i="25"/>
  <c r="R98" i="25"/>
  <c r="Q98" i="25"/>
  <c r="O98" i="25"/>
  <c r="N98" i="25"/>
  <c r="L98" i="25"/>
  <c r="K98" i="25"/>
  <c r="AJ97" i="25"/>
  <c r="X97" i="25"/>
  <c r="W97" i="25"/>
  <c r="U97" i="25"/>
  <c r="T97" i="25"/>
  <c r="R97" i="25"/>
  <c r="Q97" i="25"/>
  <c r="O97" i="25"/>
  <c r="N97" i="25"/>
  <c r="L97" i="25"/>
  <c r="K97" i="25"/>
  <c r="AJ96" i="25"/>
  <c r="X96" i="25"/>
  <c r="W96" i="25"/>
  <c r="U96" i="25"/>
  <c r="T96" i="25"/>
  <c r="R96" i="25"/>
  <c r="Q96" i="25"/>
  <c r="O96" i="25"/>
  <c r="N96" i="25"/>
  <c r="L96" i="25"/>
  <c r="K96" i="25"/>
  <c r="AJ95" i="25"/>
  <c r="X95" i="25"/>
  <c r="W95" i="25"/>
  <c r="U95" i="25"/>
  <c r="T95" i="25"/>
  <c r="R95" i="25"/>
  <c r="Q95" i="25"/>
  <c r="O95" i="25"/>
  <c r="N95" i="25"/>
  <c r="L95" i="25"/>
  <c r="K95" i="25"/>
  <c r="AJ94" i="25"/>
  <c r="X94" i="25"/>
  <c r="W94" i="25"/>
  <c r="U94" i="25"/>
  <c r="T94" i="25"/>
  <c r="R94" i="25"/>
  <c r="Q94" i="25"/>
  <c r="O94" i="25"/>
  <c r="N94" i="25"/>
  <c r="L94" i="25"/>
  <c r="K94" i="25"/>
  <c r="AJ93" i="25"/>
  <c r="X93" i="25"/>
  <c r="W93" i="25"/>
  <c r="U93" i="25"/>
  <c r="T93" i="25"/>
  <c r="R93" i="25"/>
  <c r="Q93" i="25"/>
  <c r="O93" i="25"/>
  <c r="N93" i="25"/>
  <c r="L93" i="25"/>
  <c r="K93" i="25"/>
  <c r="AJ92" i="25"/>
  <c r="X92" i="25"/>
  <c r="W92" i="25"/>
  <c r="U92" i="25"/>
  <c r="T92" i="25"/>
  <c r="R92" i="25"/>
  <c r="Q92" i="25"/>
  <c r="O92" i="25"/>
  <c r="N92" i="25"/>
  <c r="L92" i="25"/>
  <c r="K92" i="25"/>
  <c r="AJ91" i="25"/>
  <c r="X91" i="25"/>
  <c r="W91" i="25"/>
  <c r="U91" i="25"/>
  <c r="T91" i="25"/>
  <c r="R91" i="25"/>
  <c r="Q91" i="25"/>
  <c r="O91" i="25"/>
  <c r="N91" i="25"/>
  <c r="L91" i="25"/>
  <c r="K91" i="25"/>
  <c r="AJ90" i="25"/>
  <c r="X90" i="25"/>
  <c r="W90" i="25"/>
  <c r="U90" i="25"/>
  <c r="T90" i="25"/>
  <c r="R90" i="25"/>
  <c r="Q90" i="25"/>
  <c r="O90" i="25"/>
  <c r="N90" i="25"/>
  <c r="L90" i="25"/>
  <c r="K90" i="25"/>
  <c r="AJ89" i="25"/>
  <c r="X89" i="25"/>
  <c r="W89" i="25"/>
  <c r="U89" i="25"/>
  <c r="T89" i="25"/>
  <c r="R89" i="25"/>
  <c r="Q89" i="25"/>
  <c r="O89" i="25"/>
  <c r="N89" i="25"/>
  <c r="L89" i="25"/>
  <c r="K89" i="25"/>
  <c r="AJ88" i="25"/>
  <c r="X88" i="25"/>
  <c r="W88" i="25"/>
  <c r="U88" i="25"/>
  <c r="T88" i="25"/>
  <c r="R88" i="25"/>
  <c r="Q88" i="25"/>
  <c r="O88" i="25"/>
  <c r="N88" i="25"/>
  <c r="L88" i="25"/>
  <c r="K88" i="25"/>
  <c r="AJ87" i="25"/>
  <c r="X87" i="25"/>
  <c r="W87" i="25"/>
  <c r="U87" i="25"/>
  <c r="T87" i="25"/>
  <c r="R87" i="25"/>
  <c r="Q87" i="25"/>
  <c r="O87" i="25"/>
  <c r="N87" i="25"/>
  <c r="L87" i="25"/>
  <c r="K87" i="25"/>
  <c r="AJ86" i="25"/>
  <c r="X86" i="25"/>
  <c r="W86" i="25"/>
  <c r="U86" i="25"/>
  <c r="T86" i="25"/>
  <c r="R86" i="25"/>
  <c r="Q86" i="25"/>
  <c r="O86" i="25"/>
  <c r="N86" i="25"/>
  <c r="L86" i="25"/>
  <c r="K86" i="25"/>
  <c r="AJ85" i="25"/>
  <c r="X85" i="25"/>
  <c r="W85" i="25"/>
  <c r="U85" i="25"/>
  <c r="T85" i="25"/>
  <c r="R85" i="25"/>
  <c r="Q85" i="25"/>
  <c r="O85" i="25"/>
  <c r="N85" i="25"/>
  <c r="L85" i="25"/>
  <c r="K85" i="25"/>
  <c r="AJ84" i="25"/>
  <c r="X84" i="25"/>
  <c r="W84" i="25"/>
  <c r="U84" i="25"/>
  <c r="T84" i="25"/>
  <c r="R84" i="25"/>
  <c r="Q84" i="25"/>
  <c r="O84" i="25"/>
  <c r="N84" i="25"/>
  <c r="L84" i="25"/>
  <c r="K84" i="25"/>
  <c r="AJ83" i="25"/>
  <c r="X83" i="25"/>
  <c r="W83" i="25"/>
  <c r="U83" i="25"/>
  <c r="T83" i="25"/>
  <c r="R83" i="25"/>
  <c r="Q83" i="25"/>
  <c r="O83" i="25"/>
  <c r="N83" i="25"/>
  <c r="L83" i="25"/>
  <c r="K83" i="25"/>
  <c r="AJ82" i="25"/>
  <c r="X82" i="25"/>
  <c r="W82" i="25"/>
  <c r="U82" i="25"/>
  <c r="T82" i="25"/>
  <c r="R82" i="25"/>
  <c r="Q82" i="25"/>
  <c r="O82" i="25"/>
  <c r="N82" i="25"/>
  <c r="L82" i="25"/>
  <c r="K82" i="25"/>
  <c r="AJ81" i="25"/>
  <c r="X81" i="25"/>
  <c r="W81" i="25"/>
  <c r="U81" i="25"/>
  <c r="T81" i="25"/>
  <c r="R81" i="25"/>
  <c r="Q81" i="25"/>
  <c r="O81" i="25"/>
  <c r="N81" i="25"/>
  <c r="L81" i="25"/>
  <c r="K81" i="25"/>
  <c r="AJ80" i="25"/>
  <c r="X80" i="25"/>
  <c r="W80" i="25"/>
  <c r="U80" i="25"/>
  <c r="T80" i="25"/>
  <c r="R80" i="25"/>
  <c r="Q80" i="25"/>
  <c r="O80" i="25"/>
  <c r="N80" i="25"/>
  <c r="L80" i="25"/>
  <c r="K80" i="25"/>
  <c r="AJ79" i="25"/>
  <c r="X79" i="25"/>
  <c r="W79" i="25"/>
  <c r="U79" i="25"/>
  <c r="T79" i="25"/>
  <c r="R79" i="25"/>
  <c r="Q79" i="25"/>
  <c r="O79" i="25"/>
  <c r="N79" i="25"/>
  <c r="L79" i="25"/>
  <c r="K79" i="25"/>
  <c r="AJ78" i="25"/>
  <c r="X78" i="25"/>
  <c r="W78" i="25"/>
  <c r="U78" i="25"/>
  <c r="T78" i="25"/>
  <c r="R78" i="25"/>
  <c r="Q78" i="25"/>
  <c r="O78" i="25"/>
  <c r="N78" i="25"/>
  <c r="L78" i="25"/>
  <c r="K78" i="25"/>
  <c r="AJ77" i="25"/>
  <c r="X77" i="25"/>
  <c r="W77" i="25"/>
  <c r="U77" i="25"/>
  <c r="T77" i="25"/>
  <c r="R77" i="25"/>
  <c r="Q77" i="25"/>
  <c r="O77" i="25"/>
  <c r="N77" i="25"/>
  <c r="L77" i="25"/>
  <c r="K77" i="25"/>
  <c r="AJ76" i="25"/>
  <c r="X76" i="25"/>
  <c r="W76" i="25"/>
  <c r="U76" i="25"/>
  <c r="T76" i="25"/>
  <c r="R76" i="25"/>
  <c r="Q76" i="25"/>
  <c r="O76" i="25"/>
  <c r="N76" i="25"/>
  <c r="L76" i="25"/>
  <c r="K76" i="25"/>
  <c r="AJ75" i="25"/>
  <c r="X75" i="25"/>
  <c r="W75" i="25"/>
  <c r="U75" i="25"/>
  <c r="T75" i="25"/>
  <c r="R75" i="25"/>
  <c r="Q75" i="25"/>
  <c r="O75" i="25"/>
  <c r="N75" i="25"/>
  <c r="L75" i="25"/>
  <c r="K75" i="25"/>
  <c r="AJ74" i="25"/>
  <c r="X74" i="25"/>
  <c r="W74" i="25"/>
  <c r="U74" i="25"/>
  <c r="T74" i="25"/>
  <c r="R74" i="25"/>
  <c r="Q74" i="25"/>
  <c r="O74" i="25"/>
  <c r="N74" i="25"/>
  <c r="L74" i="25"/>
  <c r="K74" i="25"/>
  <c r="AJ73" i="25"/>
  <c r="X73" i="25"/>
  <c r="W73" i="25"/>
  <c r="U73" i="25"/>
  <c r="T73" i="25"/>
  <c r="R73" i="25"/>
  <c r="Q73" i="25"/>
  <c r="O73" i="25"/>
  <c r="N73" i="25"/>
  <c r="L73" i="25"/>
  <c r="K73" i="25"/>
  <c r="AJ72" i="25"/>
  <c r="X72" i="25"/>
  <c r="W72" i="25"/>
  <c r="U72" i="25"/>
  <c r="T72" i="25"/>
  <c r="R72" i="25"/>
  <c r="Q72" i="25"/>
  <c r="O72" i="25"/>
  <c r="N72" i="25"/>
  <c r="L72" i="25"/>
  <c r="K72" i="25"/>
  <c r="AJ71" i="25"/>
  <c r="X71" i="25"/>
  <c r="W71" i="25"/>
  <c r="U71" i="25"/>
  <c r="T71" i="25"/>
  <c r="R71" i="25"/>
  <c r="Q71" i="25"/>
  <c r="O71" i="25"/>
  <c r="N71" i="25"/>
  <c r="L71" i="25"/>
  <c r="K71" i="25"/>
  <c r="AJ70" i="25"/>
  <c r="X70" i="25"/>
  <c r="W70" i="25"/>
  <c r="U70" i="25"/>
  <c r="T70" i="25"/>
  <c r="R70" i="25"/>
  <c r="Q70" i="25"/>
  <c r="O70" i="25"/>
  <c r="N70" i="25"/>
  <c r="L70" i="25"/>
  <c r="K70" i="25"/>
  <c r="AJ69" i="25"/>
  <c r="X69" i="25"/>
  <c r="W69" i="25"/>
  <c r="U69" i="25"/>
  <c r="T69" i="25"/>
  <c r="R69" i="25"/>
  <c r="Q69" i="25"/>
  <c r="O69" i="25"/>
  <c r="N69" i="25"/>
  <c r="L69" i="25"/>
  <c r="K69" i="25"/>
  <c r="AJ68" i="25"/>
  <c r="X68" i="25"/>
  <c r="W68" i="25"/>
  <c r="U68" i="25"/>
  <c r="T68" i="25"/>
  <c r="R68" i="25"/>
  <c r="Q68" i="25"/>
  <c r="O68" i="25"/>
  <c r="N68" i="25"/>
  <c r="L68" i="25"/>
  <c r="K68" i="25"/>
  <c r="AJ67" i="25"/>
  <c r="X67" i="25"/>
  <c r="W67" i="25"/>
  <c r="U67" i="25"/>
  <c r="T67" i="25"/>
  <c r="R67" i="25"/>
  <c r="Q67" i="25"/>
  <c r="O67" i="25"/>
  <c r="N67" i="25"/>
  <c r="L67" i="25"/>
  <c r="K67" i="25"/>
  <c r="AJ66" i="25"/>
  <c r="X66" i="25"/>
  <c r="W66" i="25"/>
  <c r="U66" i="25"/>
  <c r="T66" i="25"/>
  <c r="R66" i="25"/>
  <c r="Q66" i="25"/>
  <c r="O66" i="25"/>
  <c r="N66" i="25"/>
  <c r="L66" i="25"/>
  <c r="K66" i="25"/>
  <c r="AJ65" i="25"/>
  <c r="X65" i="25"/>
  <c r="W65" i="25"/>
  <c r="U65" i="25"/>
  <c r="T65" i="25"/>
  <c r="R65" i="25"/>
  <c r="Q65" i="25"/>
  <c r="O65" i="25"/>
  <c r="N65" i="25"/>
  <c r="L65" i="25"/>
  <c r="K65" i="25"/>
  <c r="AJ64" i="25"/>
  <c r="X64" i="25"/>
  <c r="W64" i="25"/>
  <c r="U64" i="25"/>
  <c r="T64" i="25"/>
  <c r="R64" i="25"/>
  <c r="Q64" i="25"/>
  <c r="O64" i="25"/>
  <c r="N64" i="25"/>
  <c r="L64" i="25"/>
  <c r="K64" i="25"/>
  <c r="AJ63" i="25"/>
  <c r="X63" i="25"/>
  <c r="W63" i="25"/>
  <c r="U63" i="25"/>
  <c r="T63" i="25"/>
  <c r="R63" i="25"/>
  <c r="Q63" i="25"/>
  <c r="O63" i="25"/>
  <c r="N63" i="25"/>
  <c r="L63" i="25"/>
  <c r="K63" i="25"/>
  <c r="AJ62" i="25"/>
  <c r="X62" i="25"/>
  <c r="W62" i="25"/>
  <c r="U62" i="25"/>
  <c r="T62" i="25"/>
  <c r="R62" i="25"/>
  <c r="Q62" i="25"/>
  <c r="O62" i="25"/>
  <c r="N62" i="25"/>
  <c r="L62" i="25"/>
  <c r="K62" i="25"/>
  <c r="AJ61" i="25"/>
  <c r="X61" i="25"/>
  <c r="W61" i="25"/>
  <c r="U61" i="25"/>
  <c r="T61" i="25"/>
  <c r="R61" i="25"/>
  <c r="Q61" i="25"/>
  <c r="O61" i="25"/>
  <c r="N61" i="25"/>
  <c r="L61" i="25"/>
  <c r="K61" i="25"/>
  <c r="AJ60" i="25"/>
  <c r="X60" i="25"/>
  <c r="W60" i="25"/>
  <c r="U60" i="25"/>
  <c r="T60" i="25"/>
  <c r="R60" i="25"/>
  <c r="Q60" i="25"/>
  <c r="O60" i="25"/>
  <c r="N60" i="25"/>
  <c r="L60" i="25"/>
  <c r="K60" i="25"/>
  <c r="AJ59" i="25"/>
  <c r="X59" i="25"/>
  <c r="W59" i="25"/>
  <c r="U59" i="25"/>
  <c r="T59" i="25"/>
  <c r="R59" i="25"/>
  <c r="Q59" i="25"/>
  <c r="O59" i="25"/>
  <c r="N59" i="25"/>
  <c r="L59" i="25"/>
  <c r="K59" i="25"/>
  <c r="AJ58" i="25"/>
  <c r="X58" i="25"/>
  <c r="W58" i="25"/>
  <c r="U58" i="25"/>
  <c r="T58" i="25"/>
  <c r="R58" i="25"/>
  <c r="Q58" i="25"/>
  <c r="O58" i="25"/>
  <c r="N58" i="25"/>
  <c r="L58" i="25"/>
  <c r="K58" i="25"/>
  <c r="AJ57" i="25"/>
  <c r="X57" i="25"/>
  <c r="W57" i="25"/>
  <c r="U57" i="25"/>
  <c r="T57" i="25"/>
  <c r="R57" i="25"/>
  <c r="Q57" i="25"/>
  <c r="O57" i="25"/>
  <c r="N57" i="25"/>
  <c r="L57" i="25"/>
  <c r="K57" i="25"/>
  <c r="AJ56" i="25"/>
  <c r="X56" i="25"/>
  <c r="W56" i="25"/>
  <c r="U56" i="25"/>
  <c r="T56" i="25"/>
  <c r="R56" i="25"/>
  <c r="Q56" i="25"/>
  <c r="O56" i="25"/>
  <c r="N56" i="25"/>
  <c r="L56" i="25"/>
  <c r="K56" i="25"/>
  <c r="AJ55" i="25"/>
  <c r="X55" i="25"/>
  <c r="W55" i="25"/>
  <c r="U55" i="25"/>
  <c r="T55" i="25"/>
  <c r="R55" i="25"/>
  <c r="Q55" i="25"/>
  <c r="O55" i="25"/>
  <c r="N55" i="25"/>
  <c r="L55" i="25"/>
  <c r="K55" i="25"/>
  <c r="AJ54" i="25"/>
  <c r="X54" i="25"/>
  <c r="W54" i="25"/>
  <c r="U54" i="25"/>
  <c r="T54" i="25"/>
  <c r="R54" i="25"/>
  <c r="Q54" i="25"/>
  <c r="O54" i="25"/>
  <c r="N54" i="25"/>
  <c r="L54" i="25"/>
  <c r="K54" i="25"/>
  <c r="AJ53" i="25"/>
  <c r="X53" i="25"/>
  <c r="W53" i="25"/>
  <c r="U53" i="25"/>
  <c r="T53" i="25"/>
  <c r="R53" i="25"/>
  <c r="Q53" i="25"/>
  <c r="O53" i="25"/>
  <c r="N53" i="25"/>
  <c r="L53" i="25"/>
  <c r="K53" i="25"/>
  <c r="AJ52" i="25"/>
  <c r="X52" i="25"/>
  <c r="W52" i="25"/>
  <c r="U52" i="25"/>
  <c r="T52" i="25"/>
  <c r="R52" i="25"/>
  <c r="Q52" i="25"/>
  <c r="O52" i="25"/>
  <c r="N52" i="25"/>
  <c r="L52" i="25"/>
  <c r="K52" i="25"/>
  <c r="AJ51" i="25"/>
  <c r="X51" i="25"/>
  <c r="W51" i="25"/>
  <c r="U51" i="25"/>
  <c r="T51" i="25"/>
  <c r="R51" i="25"/>
  <c r="Q51" i="25"/>
  <c r="O51" i="25"/>
  <c r="N51" i="25"/>
  <c r="L51" i="25"/>
  <c r="K51" i="25"/>
  <c r="AJ50" i="25"/>
  <c r="X50" i="25"/>
  <c r="W50" i="25"/>
  <c r="U50" i="25"/>
  <c r="T50" i="25"/>
  <c r="R50" i="25"/>
  <c r="Q50" i="25"/>
  <c r="O50" i="25"/>
  <c r="N50" i="25"/>
  <c r="L50" i="25"/>
  <c r="K50" i="25"/>
  <c r="AJ49" i="25"/>
  <c r="X49" i="25"/>
  <c r="W49" i="25"/>
  <c r="U49" i="25"/>
  <c r="T49" i="25"/>
  <c r="R49" i="25"/>
  <c r="Q49" i="25"/>
  <c r="O49" i="25"/>
  <c r="N49" i="25"/>
  <c r="L49" i="25"/>
  <c r="K49" i="25"/>
  <c r="AJ48" i="25"/>
  <c r="X48" i="25"/>
  <c r="W48" i="25"/>
  <c r="U48" i="25"/>
  <c r="T48" i="25"/>
  <c r="R48" i="25"/>
  <c r="Q48" i="25"/>
  <c r="O48" i="25"/>
  <c r="N48" i="25"/>
  <c r="L48" i="25"/>
  <c r="K48" i="25"/>
  <c r="AJ47" i="25"/>
  <c r="X47" i="25"/>
  <c r="W47" i="25"/>
  <c r="U47" i="25"/>
  <c r="T47" i="25"/>
  <c r="R47" i="25"/>
  <c r="Q47" i="25"/>
  <c r="O47" i="25"/>
  <c r="N47" i="25"/>
  <c r="L47" i="25"/>
  <c r="K47" i="25"/>
  <c r="AJ46" i="25"/>
  <c r="X46" i="25"/>
  <c r="W46" i="25"/>
  <c r="U46" i="25"/>
  <c r="T46" i="25"/>
  <c r="R46" i="25"/>
  <c r="Q46" i="25"/>
  <c r="O46" i="25"/>
  <c r="N46" i="25"/>
  <c r="L46" i="25"/>
  <c r="K46" i="25"/>
  <c r="AJ45" i="25"/>
  <c r="X45" i="25"/>
  <c r="W45" i="25"/>
  <c r="U45" i="25"/>
  <c r="T45" i="25"/>
  <c r="R45" i="25"/>
  <c r="Q45" i="25"/>
  <c r="O45" i="25"/>
  <c r="N45" i="25"/>
  <c r="L45" i="25"/>
  <c r="K45" i="25"/>
  <c r="AJ44" i="25"/>
  <c r="X44" i="25"/>
  <c r="W44" i="25"/>
  <c r="U44" i="25"/>
  <c r="T44" i="25"/>
  <c r="R44" i="25"/>
  <c r="Q44" i="25"/>
  <c r="O44" i="25"/>
  <c r="N44" i="25"/>
  <c r="L44" i="25"/>
  <c r="K44" i="25"/>
  <c r="AJ43" i="25"/>
  <c r="X43" i="25"/>
  <c r="W43" i="25"/>
  <c r="U43" i="25"/>
  <c r="T43" i="25"/>
  <c r="R43" i="25"/>
  <c r="Q43" i="25"/>
  <c r="O43" i="25"/>
  <c r="N43" i="25"/>
  <c r="L43" i="25"/>
  <c r="K43" i="25"/>
  <c r="AJ42" i="25"/>
  <c r="X42" i="25"/>
  <c r="W42" i="25"/>
  <c r="U42" i="25"/>
  <c r="T42" i="25"/>
  <c r="R42" i="25"/>
  <c r="Q42" i="25"/>
  <c r="O42" i="25"/>
  <c r="N42" i="25"/>
  <c r="L42" i="25"/>
  <c r="K42" i="25"/>
  <c r="AJ41" i="25"/>
  <c r="X41" i="25"/>
  <c r="W41" i="25"/>
  <c r="U41" i="25"/>
  <c r="T41" i="25"/>
  <c r="R41" i="25"/>
  <c r="Q41" i="25"/>
  <c r="O41" i="25"/>
  <c r="N41" i="25"/>
  <c r="L41" i="25"/>
  <c r="K41" i="25"/>
  <c r="AJ40" i="25"/>
  <c r="X40" i="25"/>
  <c r="W40" i="25"/>
  <c r="U40" i="25"/>
  <c r="T40" i="25"/>
  <c r="R40" i="25"/>
  <c r="Q40" i="25"/>
  <c r="O40" i="25"/>
  <c r="N40" i="25"/>
  <c r="L40" i="25"/>
  <c r="K40" i="25"/>
  <c r="AJ39" i="25"/>
  <c r="X39" i="25"/>
  <c r="W39" i="25"/>
  <c r="U39" i="25"/>
  <c r="T39" i="25"/>
  <c r="R39" i="25"/>
  <c r="Q39" i="25"/>
  <c r="O39" i="25"/>
  <c r="N39" i="25"/>
  <c r="L39" i="25"/>
  <c r="K39" i="25"/>
  <c r="AJ38" i="25"/>
  <c r="X38" i="25"/>
  <c r="W38" i="25"/>
  <c r="U38" i="25"/>
  <c r="T38" i="25"/>
  <c r="R38" i="25"/>
  <c r="Q38" i="25"/>
  <c r="O38" i="25"/>
  <c r="N38" i="25"/>
  <c r="L38" i="25"/>
  <c r="K38" i="25"/>
  <c r="AJ37" i="25"/>
  <c r="X37" i="25"/>
  <c r="W37" i="25"/>
  <c r="U37" i="25"/>
  <c r="T37" i="25"/>
  <c r="R37" i="25"/>
  <c r="Q37" i="25"/>
  <c r="O37" i="25"/>
  <c r="N37" i="25"/>
  <c r="L37" i="25"/>
  <c r="K37" i="25"/>
  <c r="AJ36" i="25"/>
  <c r="X36" i="25"/>
  <c r="W36" i="25"/>
  <c r="U36" i="25"/>
  <c r="T36" i="25"/>
  <c r="R36" i="25"/>
  <c r="Q36" i="25"/>
  <c r="O36" i="25"/>
  <c r="N36" i="25"/>
  <c r="L36" i="25"/>
  <c r="K36" i="25"/>
  <c r="AJ35" i="25"/>
  <c r="X35" i="25"/>
  <c r="W35" i="25"/>
  <c r="U35" i="25"/>
  <c r="T35" i="25"/>
  <c r="R35" i="25"/>
  <c r="Q35" i="25"/>
  <c r="O35" i="25"/>
  <c r="N35" i="25"/>
  <c r="L35" i="25"/>
  <c r="K35" i="25"/>
  <c r="AJ34" i="25"/>
  <c r="X34" i="25"/>
  <c r="W34" i="25"/>
  <c r="U34" i="25"/>
  <c r="T34" i="25"/>
  <c r="R34" i="25"/>
  <c r="Q34" i="25"/>
  <c r="O34" i="25"/>
  <c r="N34" i="25"/>
  <c r="L34" i="25"/>
  <c r="K34" i="25"/>
  <c r="AJ33" i="25"/>
  <c r="X33" i="25"/>
  <c r="W33" i="25"/>
  <c r="U33" i="25"/>
  <c r="T33" i="25"/>
  <c r="R33" i="25"/>
  <c r="Q33" i="25"/>
  <c r="O33" i="25"/>
  <c r="N33" i="25"/>
  <c r="L33" i="25"/>
  <c r="K33" i="25"/>
  <c r="AJ32" i="25"/>
  <c r="X32" i="25"/>
  <c r="W32" i="25"/>
  <c r="U32" i="25"/>
  <c r="T32" i="25"/>
  <c r="R32" i="25"/>
  <c r="Q32" i="25"/>
  <c r="O32" i="25"/>
  <c r="N32" i="25"/>
  <c r="L32" i="25"/>
  <c r="K32" i="25"/>
  <c r="AJ31" i="25"/>
  <c r="X31" i="25"/>
  <c r="W31" i="25"/>
  <c r="U31" i="25"/>
  <c r="T31" i="25"/>
  <c r="R31" i="25"/>
  <c r="Q31" i="25"/>
  <c r="O31" i="25"/>
  <c r="N31" i="25"/>
  <c r="L31" i="25"/>
  <c r="K31" i="25"/>
  <c r="AJ30" i="25"/>
  <c r="X30" i="25"/>
  <c r="W30" i="25"/>
  <c r="U30" i="25"/>
  <c r="T30" i="25"/>
  <c r="R30" i="25"/>
  <c r="Q30" i="25"/>
  <c r="O30" i="25"/>
  <c r="N30" i="25"/>
  <c r="L30" i="25"/>
  <c r="K30" i="25"/>
  <c r="AJ29" i="25"/>
  <c r="X29" i="25"/>
  <c r="W29" i="25"/>
  <c r="U29" i="25"/>
  <c r="T29" i="25"/>
  <c r="R29" i="25"/>
  <c r="Q29" i="25"/>
  <c r="O29" i="25"/>
  <c r="N29" i="25"/>
  <c r="L29" i="25"/>
  <c r="K29" i="25"/>
  <c r="AJ28" i="25"/>
  <c r="X28" i="25"/>
  <c r="W28" i="25"/>
  <c r="U28" i="25"/>
  <c r="T28" i="25"/>
  <c r="R28" i="25"/>
  <c r="Q28" i="25"/>
  <c r="O28" i="25"/>
  <c r="N28" i="25"/>
  <c r="L28" i="25"/>
  <c r="K28" i="25"/>
  <c r="AJ27" i="25"/>
  <c r="X27" i="25"/>
  <c r="W27" i="25"/>
  <c r="U27" i="25"/>
  <c r="T27" i="25"/>
  <c r="R27" i="25"/>
  <c r="Q27" i="25"/>
  <c r="O27" i="25"/>
  <c r="N27" i="25"/>
  <c r="L27" i="25"/>
  <c r="K27" i="25"/>
  <c r="AJ26" i="25"/>
  <c r="X26" i="25"/>
  <c r="W26" i="25"/>
  <c r="U26" i="25"/>
  <c r="T26" i="25"/>
  <c r="R26" i="25"/>
  <c r="Q26" i="25"/>
  <c r="O26" i="25"/>
  <c r="N26" i="25"/>
  <c r="L26" i="25"/>
  <c r="K26" i="25"/>
  <c r="AJ25" i="25"/>
  <c r="X25" i="25"/>
  <c r="W25" i="25"/>
  <c r="U25" i="25"/>
  <c r="T25" i="25"/>
  <c r="R25" i="25"/>
  <c r="Q25" i="25"/>
  <c r="O25" i="25"/>
  <c r="N25" i="25"/>
  <c r="L25" i="25"/>
  <c r="K25" i="25"/>
  <c r="AJ24" i="25"/>
  <c r="X24" i="25"/>
  <c r="W24" i="25"/>
  <c r="U24" i="25"/>
  <c r="T24" i="25"/>
  <c r="R24" i="25"/>
  <c r="Q24" i="25"/>
  <c r="O24" i="25"/>
  <c r="N24" i="25"/>
  <c r="L24" i="25"/>
  <c r="K24" i="25"/>
  <c r="AJ23" i="25"/>
  <c r="X23" i="25"/>
  <c r="W23" i="25"/>
  <c r="U23" i="25"/>
  <c r="T23" i="25"/>
  <c r="R23" i="25"/>
  <c r="Q23" i="25"/>
  <c r="O23" i="25"/>
  <c r="N23" i="25"/>
  <c r="L23" i="25"/>
  <c r="K23" i="25"/>
  <c r="AJ22" i="25"/>
  <c r="X22" i="25"/>
  <c r="W22" i="25"/>
  <c r="U22" i="25"/>
  <c r="T22" i="25"/>
  <c r="R22" i="25"/>
  <c r="Q22" i="25"/>
  <c r="O22" i="25"/>
  <c r="N22" i="25"/>
  <c r="L22" i="25"/>
  <c r="K22" i="25"/>
  <c r="AJ21" i="25"/>
  <c r="X21" i="25"/>
  <c r="W21" i="25"/>
  <c r="U21" i="25"/>
  <c r="T21" i="25"/>
  <c r="R21" i="25"/>
  <c r="Q21" i="25"/>
  <c r="O21" i="25"/>
  <c r="N21" i="25"/>
  <c r="L21" i="25"/>
  <c r="K21" i="25"/>
  <c r="AJ20" i="25"/>
  <c r="X20" i="25"/>
  <c r="W20" i="25"/>
  <c r="U20" i="25"/>
  <c r="T20" i="25"/>
  <c r="R20" i="25"/>
  <c r="Q20" i="25"/>
  <c r="O20" i="25"/>
  <c r="N20" i="25"/>
  <c r="L20" i="25"/>
  <c r="K20" i="25"/>
  <c r="AJ19" i="25"/>
  <c r="X19" i="25"/>
  <c r="W19" i="25"/>
  <c r="U19" i="25"/>
  <c r="T19" i="25"/>
  <c r="R19" i="25"/>
  <c r="Q19" i="25"/>
  <c r="O19" i="25"/>
  <c r="N19" i="25"/>
  <c r="L19" i="25"/>
  <c r="K19" i="25"/>
  <c r="AJ18" i="25"/>
  <c r="X18" i="25"/>
  <c r="W18" i="25"/>
  <c r="U18" i="25"/>
  <c r="T18" i="25"/>
  <c r="R18" i="25"/>
  <c r="Q18" i="25"/>
  <c r="O18" i="25"/>
  <c r="N18" i="25"/>
  <c r="L18" i="25"/>
  <c r="K18" i="25"/>
  <c r="AJ17" i="25"/>
  <c r="X17" i="25"/>
  <c r="W17" i="25"/>
  <c r="U17" i="25"/>
  <c r="T17" i="25"/>
  <c r="R17" i="25"/>
  <c r="Q17" i="25"/>
  <c r="O17" i="25"/>
  <c r="N17" i="25"/>
  <c r="L17" i="25"/>
  <c r="K17" i="25"/>
  <c r="AJ16" i="25"/>
  <c r="X16" i="25"/>
  <c r="W16" i="25"/>
  <c r="U16" i="25"/>
  <c r="T16" i="25"/>
  <c r="R16" i="25"/>
  <c r="Q16" i="25"/>
  <c r="O16" i="25"/>
  <c r="N16" i="25"/>
  <c r="L16" i="25"/>
  <c r="K16" i="25"/>
  <c r="AJ15" i="25"/>
  <c r="X15" i="25"/>
  <c r="W15" i="25"/>
  <c r="U15" i="25"/>
  <c r="T15" i="25"/>
  <c r="R15" i="25"/>
  <c r="Q15" i="25"/>
  <c r="O15" i="25"/>
  <c r="N15" i="25"/>
  <c r="L15" i="25"/>
  <c r="K15" i="25"/>
  <c r="AJ14" i="25"/>
  <c r="U14" i="25"/>
  <c r="T14" i="25"/>
  <c r="R14" i="25"/>
  <c r="Q14" i="25"/>
  <c r="O14" i="25"/>
  <c r="N14" i="25"/>
  <c r="L14" i="25"/>
  <c r="K14" i="25"/>
  <c r="AV10" i="25"/>
  <c r="AQ10" i="25"/>
  <c r="AF18" i="25" s="1"/>
  <c r="AG18" i="25" s="1"/>
  <c r="AJ206" i="24"/>
  <c r="X206" i="24"/>
  <c r="W206" i="24"/>
  <c r="U206" i="24"/>
  <c r="T206" i="24"/>
  <c r="R206" i="24"/>
  <c r="Q206" i="24"/>
  <c r="O206" i="24"/>
  <c r="N206" i="24"/>
  <c r="L206" i="24"/>
  <c r="K206" i="24"/>
  <c r="AJ205" i="24"/>
  <c r="X205" i="24"/>
  <c r="W205" i="24"/>
  <c r="U205" i="24"/>
  <c r="T205" i="24"/>
  <c r="R205" i="24"/>
  <c r="Q205" i="24"/>
  <c r="O205" i="24"/>
  <c r="N205" i="24"/>
  <c r="L205" i="24"/>
  <c r="K205" i="24"/>
  <c r="AJ204" i="24"/>
  <c r="X204" i="24"/>
  <c r="W204" i="24"/>
  <c r="U204" i="24"/>
  <c r="T204" i="24"/>
  <c r="R204" i="24"/>
  <c r="Q204" i="24"/>
  <c r="O204" i="24"/>
  <c r="N204" i="24"/>
  <c r="L204" i="24"/>
  <c r="K204" i="24"/>
  <c r="AJ203" i="24"/>
  <c r="X203" i="24"/>
  <c r="W203" i="24"/>
  <c r="U203" i="24"/>
  <c r="T203" i="24"/>
  <c r="R203" i="24"/>
  <c r="Q203" i="24"/>
  <c r="O203" i="24"/>
  <c r="N203" i="24"/>
  <c r="L203" i="24"/>
  <c r="K203" i="24"/>
  <c r="AJ202" i="24"/>
  <c r="X202" i="24"/>
  <c r="W202" i="24"/>
  <c r="U202" i="24"/>
  <c r="T202" i="24"/>
  <c r="R202" i="24"/>
  <c r="Q202" i="24"/>
  <c r="O202" i="24"/>
  <c r="N202" i="24"/>
  <c r="L202" i="24"/>
  <c r="K202" i="24"/>
  <c r="AJ201" i="24"/>
  <c r="X201" i="24"/>
  <c r="W201" i="24"/>
  <c r="U201" i="24"/>
  <c r="T201" i="24"/>
  <c r="R201" i="24"/>
  <c r="Q201" i="24"/>
  <c r="O201" i="24"/>
  <c r="N201" i="24"/>
  <c r="L201" i="24"/>
  <c r="K201" i="24"/>
  <c r="AJ200" i="24"/>
  <c r="X200" i="24"/>
  <c r="W200" i="24"/>
  <c r="U200" i="24"/>
  <c r="T200" i="24"/>
  <c r="R200" i="24"/>
  <c r="Q200" i="24"/>
  <c r="O200" i="24"/>
  <c r="N200" i="24"/>
  <c r="L200" i="24"/>
  <c r="K200" i="24"/>
  <c r="AJ199" i="24"/>
  <c r="X199" i="24"/>
  <c r="W199" i="24"/>
  <c r="U199" i="24"/>
  <c r="T199" i="24"/>
  <c r="R199" i="24"/>
  <c r="Q199" i="24"/>
  <c r="O199" i="24"/>
  <c r="N199" i="24"/>
  <c r="L199" i="24"/>
  <c r="K199" i="24"/>
  <c r="AJ198" i="24"/>
  <c r="X198" i="24"/>
  <c r="W198" i="24"/>
  <c r="U198" i="24"/>
  <c r="T198" i="24"/>
  <c r="R198" i="24"/>
  <c r="Q198" i="24"/>
  <c r="O198" i="24"/>
  <c r="N198" i="24"/>
  <c r="L198" i="24"/>
  <c r="K198" i="24"/>
  <c r="AJ197" i="24"/>
  <c r="X197" i="24"/>
  <c r="W197" i="24"/>
  <c r="U197" i="24"/>
  <c r="T197" i="24"/>
  <c r="R197" i="24"/>
  <c r="Q197" i="24"/>
  <c r="O197" i="24"/>
  <c r="N197" i="24"/>
  <c r="L197" i="24"/>
  <c r="K197" i="24"/>
  <c r="AJ196" i="24"/>
  <c r="X196" i="24"/>
  <c r="W196" i="24"/>
  <c r="U196" i="24"/>
  <c r="T196" i="24"/>
  <c r="R196" i="24"/>
  <c r="Q196" i="24"/>
  <c r="O196" i="24"/>
  <c r="N196" i="24"/>
  <c r="L196" i="24"/>
  <c r="K196" i="24"/>
  <c r="AJ195" i="24"/>
  <c r="X195" i="24"/>
  <c r="W195" i="24"/>
  <c r="U195" i="24"/>
  <c r="T195" i="24"/>
  <c r="R195" i="24"/>
  <c r="Q195" i="24"/>
  <c r="O195" i="24"/>
  <c r="N195" i="24"/>
  <c r="L195" i="24"/>
  <c r="K195" i="24"/>
  <c r="AJ194" i="24"/>
  <c r="X194" i="24"/>
  <c r="W194" i="24"/>
  <c r="U194" i="24"/>
  <c r="T194" i="24"/>
  <c r="R194" i="24"/>
  <c r="Q194" i="24"/>
  <c r="O194" i="24"/>
  <c r="N194" i="24"/>
  <c r="L194" i="24"/>
  <c r="K194" i="24"/>
  <c r="AJ193" i="24"/>
  <c r="X193" i="24"/>
  <c r="W193" i="24"/>
  <c r="U193" i="24"/>
  <c r="T193" i="24"/>
  <c r="R193" i="24"/>
  <c r="Q193" i="24"/>
  <c r="O193" i="24"/>
  <c r="N193" i="24"/>
  <c r="L193" i="24"/>
  <c r="K193" i="24"/>
  <c r="AJ192" i="24"/>
  <c r="X192" i="24"/>
  <c r="W192" i="24"/>
  <c r="U192" i="24"/>
  <c r="T192" i="24"/>
  <c r="R192" i="24"/>
  <c r="Q192" i="24"/>
  <c r="O192" i="24"/>
  <c r="N192" i="24"/>
  <c r="L192" i="24"/>
  <c r="K192" i="24"/>
  <c r="AJ191" i="24"/>
  <c r="X191" i="24"/>
  <c r="W191" i="24"/>
  <c r="U191" i="24"/>
  <c r="T191" i="24"/>
  <c r="R191" i="24"/>
  <c r="Q191" i="24"/>
  <c r="O191" i="24"/>
  <c r="N191" i="24"/>
  <c r="L191" i="24"/>
  <c r="K191" i="24"/>
  <c r="AJ190" i="24"/>
  <c r="X190" i="24"/>
  <c r="W190" i="24"/>
  <c r="U190" i="24"/>
  <c r="T190" i="24"/>
  <c r="R190" i="24"/>
  <c r="Q190" i="24"/>
  <c r="O190" i="24"/>
  <c r="N190" i="24"/>
  <c r="L190" i="24"/>
  <c r="K190" i="24"/>
  <c r="AJ189" i="24"/>
  <c r="X189" i="24"/>
  <c r="W189" i="24"/>
  <c r="U189" i="24"/>
  <c r="T189" i="24"/>
  <c r="R189" i="24"/>
  <c r="Q189" i="24"/>
  <c r="O189" i="24"/>
  <c r="N189" i="24"/>
  <c r="L189" i="24"/>
  <c r="K189" i="24"/>
  <c r="AJ188" i="24"/>
  <c r="X188" i="24"/>
  <c r="W188" i="24"/>
  <c r="U188" i="24"/>
  <c r="T188" i="24"/>
  <c r="R188" i="24"/>
  <c r="Q188" i="24"/>
  <c r="O188" i="24"/>
  <c r="N188" i="24"/>
  <c r="L188" i="24"/>
  <c r="K188" i="24"/>
  <c r="AJ187" i="24"/>
  <c r="X187" i="24"/>
  <c r="W187" i="24"/>
  <c r="U187" i="24"/>
  <c r="T187" i="24"/>
  <c r="R187" i="24"/>
  <c r="Q187" i="24"/>
  <c r="O187" i="24"/>
  <c r="N187" i="24"/>
  <c r="L187" i="24"/>
  <c r="K187" i="24"/>
  <c r="AJ186" i="24"/>
  <c r="X186" i="24"/>
  <c r="W186" i="24"/>
  <c r="U186" i="24"/>
  <c r="T186" i="24"/>
  <c r="R186" i="24"/>
  <c r="Q186" i="24"/>
  <c r="O186" i="24"/>
  <c r="N186" i="24"/>
  <c r="L186" i="24"/>
  <c r="K186" i="24"/>
  <c r="AJ185" i="24"/>
  <c r="X185" i="24"/>
  <c r="W185" i="24"/>
  <c r="U185" i="24"/>
  <c r="T185" i="24"/>
  <c r="R185" i="24"/>
  <c r="Q185" i="24"/>
  <c r="O185" i="24"/>
  <c r="N185" i="24"/>
  <c r="L185" i="24"/>
  <c r="K185" i="24"/>
  <c r="AJ142" i="24"/>
  <c r="X142" i="24"/>
  <c r="W142" i="24"/>
  <c r="U142" i="24"/>
  <c r="T142" i="24"/>
  <c r="R142" i="24"/>
  <c r="Q142" i="24"/>
  <c r="O142" i="24"/>
  <c r="N142" i="24"/>
  <c r="L142" i="24"/>
  <c r="K142" i="24"/>
  <c r="AJ141" i="24"/>
  <c r="X141" i="24"/>
  <c r="W141" i="24"/>
  <c r="U141" i="24"/>
  <c r="T141" i="24"/>
  <c r="R141" i="24"/>
  <c r="Q141" i="24"/>
  <c r="O141" i="24"/>
  <c r="N141" i="24"/>
  <c r="L141" i="24"/>
  <c r="K141" i="24"/>
  <c r="AJ140" i="24"/>
  <c r="X140" i="24"/>
  <c r="W140" i="24"/>
  <c r="U140" i="24"/>
  <c r="T140" i="24"/>
  <c r="R140" i="24"/>
  <c r="Q140" i="24"/>
  <c r="O140" i="24"/>
  <c r="N140" i="24"/>
  <c r="L140" i="24"/>
  <c r="K140" i="24"/>
  <c r="AJ139" i="24"/>
  <c r="X139" i="24"/>
  <c r="W139" i="24"/>
  <c r="U139" i="24"/>
  <c r="T139" i="24"/>
  <c r="R139" i="24"/>
  <c r="Q139" i="24"/>
  <c r="O139" i="24"/>
  <c r="N139" i="24"/>
  <c r="L139" i="24"/>
  <c r="K139" i="24"/>
  <c r="AJ138" i="24"/>
  <c r="X138" i="24"/>
  <c r="W138" i="24"/>
  <c r="U138" i="24"/>
  <c r="T138" i="24"/>
  <c r="R138" i="24"/>
  <c r="Q138" i="24"/>
  <c r="O138" i="24"/>
  <c r="N138" i="24"/>
  <c r="L138" i="24"/>
  <c r="K138" i="24"/>
  <c r="AJ137" i="24"/>
  <c r="X137" i="24"/>
  <c r="W137" i="24"/>
  <c r="U137" i="24"/>
  <c r="T137" i="24"/>
  <c r="R137" i="24"/>
  <c r="Q137" i="24"/>
  <c r="O137" i="24"/>
  <c r="N137" i="24"/>
  <c r="L137" i="24"/>
  <c r="K137" i="24"/>
  <c r="AJ136" i="24"/>
  <c r="X136" i="24"/>
  <c r="W136" i="24"/>
  <c r="U136" i="24"/>
  <c r="T136" i="24"/>
  <c r="R136" i="24"/>
  <c r="Q136" i="24"/>
  <c r="O136" i="24"/>
  <c r="N136" i="24"/>
  <c r="L136" i="24"/>
  <c r="K136" i="24"/>
  <c r="AJ135" i="24"/>
  <c r="X135" i="24"/>
  <c r="W135" i="24"/>
  <c r="U135" i="24"/>
  <c r="T135" i="24"/>
  <c r="R135" i="24"/>
  <c r="Q135" i="24"/>
  <c r="O135" i="24"/>
  <c r="N135" i="24"/>
  <c r="L135" i="24"/>
  <c r="K135" i="24"/>
  <c r="AJ134" i="24"/>
  <c r="X134" i="24"/>
  <c r="W134" i="24"/>
  <c r="U134" i="24"/>
  <c r="T134" i="24"/>
  <c r="R134" i="24"/>
  <c r="Q134" i="24"/>
  <c r="O134" i="24"/>
  <c r="N134" i="24"/>
  <c r="L134" i="24"/>
  <c r="K134" i="24"/>
  <c r="AJ133" i="24"/>
  <c r="X133" i="24"/>
  <c r="W133" i="24"/>
  <c r="U133" i="24"/>
  <c r="T133" i="24"/>
  <c r="R133" i="24"/>
  <c r="Q133" i="24"/>
  <c r="O133" i="24"/>
  <c r="N133" i="24"/>
  <c r="L133" i="24"/>
  <c r="K133" i="24"/>
  <c r="AJ132" i="24"/>
  <c r="X132" i="24"/>
  <c r="W132" i="24"/>
  <c r="U132" i="24"/>
  <c r="T132" i="24"/>
  <c r="R132" i="24"/>
  <c r="Q132" i="24"/>
  <c r="O132" i="24"/>
  <c r="N132" i="24"/>
  <c r="L132" i="24"/>
  <c r="K132" i="24"/>
  <c r="AJ131" i="24"/>
  <c r="X131" i="24"/>
  <c r="W131" i="24"/>
  <c r="U131" i="24"/>
  <c r="T131" i="24"/>
  <c r="R131" i="24"/>
  <c r="Q131" i="24"/>
  <c r="O131" i="24"/>
  <c r="N131" i="24"/>
  <c r="L131" i="24"/>
  <c r="K131" i="24"/>
  <c r="AJ130" i="24"/>
  <c r="X130" i="24"/>
  <c r="W130" i="24"/>
  <c r="U130" i="24"/>
  <c r="T130" i="24"/>
  <c r="R130" i="24"/>
  <c r="Q130" i="24"/>
  <c r="O130" i="24"/>
  <c r="N130" i="24"/>
  <c r="L130" i="24"/>
  <c r="K130" i="24"/>
  <c r="AJ129" i="24"/>
  <c r="X129" i="24"/>
  <c r="W129" i="24"/>
  <c r="U129" i="24"/>
  <c r="T129" i="24"/>
  <c r="R129" i="24"/>
  <c r="Q129" i="24"/>
  <c r="O129" i="24"/>
  <c r="N129" i="24"/>
  <c r="L129" i="24"/>
  <c r="K129" i="24"/>
  <c r="AJ128" i="24"/>
  <c r="X128" i="24"/>
  <c r="W128" i="24"/>
  <c r="U128" i="24"/>
  <c r="T128" i="24"/>
  <c r="R128" i="24"/>
  <c r="Q128" i="24"/>
  <c r="O128" i="24"/>
  <c r="N128" i="24"/>
  <c r="L128" i="24"/>
  <c r="K128" i="24"/>
  <c r="AJ127" i="24"/>
  <c r="X127" i="24"/>
  <c r="W127" i="24"/>
  <c r="U127" i="24"/>
  <c r="T127" i="24"/>
  <c r="R127" i="24"/>
  <c r="Q127" i="24"/>
  <c r="O127" i="24"/>
  <c r="N127" i="24"/>
  <c r="L127" i="24"/>
  <c r="K127" i="24"/>
  <c r="AJ126" i="24"/>
  <c r="X126" i="24"/>
  <c r="W126" i="24"/>
  <c r="U126" i="24"/>
  <c r="T126" i="24"/>
  <c r="R126" i="24"/>
  <c r="Q126" i="24"/>
  <c r="O126" i="24"/>
  <c r="N126" i="24"/>
  <c r="L126" i="24"/>
  <c r="K126" i="24"/>
  <c r="AJ125" i="24"/>
  <c r="X125" i="24"/>
  <c r="W125" i="24"/>
  <c r="U125" i="24"/>
  <c r="T125" i="24"/>
  <c r="R125" i="24"/>
  <c r="Q125" i="24"/>
  <c r="O125" i="24"/>
  <c r="N125" i="24"/>
  <c r="L125" i="24"/>
  <c r="K125" i="24"/>
  <c r="AJ124" i="24"/>
  <c r="X124" i="24"/>
  <c r="W124" i="24"/>
  <c r="U124" i="24"/>
  <c r="T124" i="24"/>
  <c r="R124" i="24"/>
  <c r="Q124" i="24"/>
  <c r="O124" i="24"/>
  <c r="N124" i="24"/>
  <c r="L124" i="24"/>
  <c r="K124" i="24"/>
  <c r="AJ123" i="24"/>
  <c r="X123" i="24"/>
  <c r="W123" i="24"/>
  <c r="U123" i="24"/>
  <c r="T123" i="24"/>
  <c r="R123" i="24"/>
  <c r="Q123" i="24"/>
  <c r="O123" i="24"/>
  <c r="N123" i="24"/>
  <c r="L123" i="24"/>
  <c r="K123" i="24"/>
  <c r="AJ122" i="24"/>
  <c r="X122" i="24"/>
  <c r="W122" i="24"/>
  <c r="U122" i="24"/>
  <c r="T122" i="24"/>
  <c r="R122" i="24"/>
  <c r="Q122" i="24"/>
  <c r="O122" i="24"/>
  <c r="N122" i="24"/>
  <c r="L122" i="24"/>
  <c r="K122" i="24"/>
  <c r="AJ121" i="24"/>
  <c r="X121" i="24"/>
  <c r="W121" i="24"/>
  <c r="U121" i="24"/>
  <c r="T121" i="24"/>
  <c r="R121" i="24"/>
  <c r="Q121" i="24"/>
  <c r="O121" i="24"/>
  <c r="N121" i="24"/>
  <c r="L121" i="24"/>
  <c r="K121" i="24"/>
  <c r="AJ120" i="24"/>
  <c r="X120" i="24"/>
  <c r="W120" i="24"/>
  <c r="U120" i="24"/>
  <c r="T120" i="24"/>
  <c r="R120" i="24"/>
  <c r="Q120" i="24"/>
  <c r="O120" i="24"/>
  <c r="N120" i="24"/>
  <c r="L120" i="24"/>
  <c r="K120" i="24"/>
  <c r="AJ119" i="24"/>
  <c r="X119" i="24"/>
  <c r="W119" i="24"/>
  <c r="U119" i="24"/>
  <c r="T119" i="24"/>
  <c r="R119" i="24"/>
  <c r="Q119" i="24"/>
  <c r="O119" i="24"/>
  <c r="N119" i="24"/>
  <c r="L119" i="24"/>
  <c r="K119" i="24"/>
  <c r="AJ118" i="24"/>
  <c r="X118" i="24"/>
  <c r="W118" i="24"/>
  <c r="U118" i="24"/>
  <c r="T118" i="24"/>
  <c r="R118" i="24"/>
  <c r="Q118" i="24"/>
  <c r="O118" i="24"/>
  <c r="N118" i="24"/>
  <c r="L118" i="24"/>
  <c r="K118" i="24"/>
  <c r="AJ117" i="24"/>
  <c r="X117" i="24"/>
  <c r="W117" i="24"/>
  <c r="U117" i="24"/>
  <c r="T117" i="24"/>
  <c r="R117" i="24"/>
  <c r="Q117" i="24"/>
  <c r="O117" i="24"/>
  <c r="N117" i="24"/>
  <c r="L117" i="24"/>
  <c r="K117" i="24"/>
  <c r="AJ116" i="24"/>
  <c r="X116" i="24"/>
  <c r="W116" i="24"/>
  <c r="U116" i="24"/>
  <c r="T116" i="24"/>
  <c r="R116" i="24"/>
  <c r="Q116" i="24"/>
  <c r="O116" i="24"/>
  <c r="N116" i="24"/>
  <c r="L116" i="24"/>
  <c r="K116" i="24"/>
  <c r="AJ115" i="24"/>
  <c r="X115" i="24"/>
  <c r="W115" i="24"/>
  <c r="U115" i="24"/>
  <c r="T115" i="24"/>
  <c r="R115" i="24"/>
  <c r="Q115" i="24"/>
  <c r="O115" i="24"/>
  <c r="N115" i="24"/>
  <c r="L115" i="24"/>
  <c r="K115" i="24"/>
  <c r="AJ114" i="24"/>
  <c r="X114" i="24"/>
  <c r="W114" i="24"/>
  <c r="U114" i="24"/>
  <c r="T114" i="24"/>
  <c r="R114" i="24"/>
  <c r="Q114" i="24"/>
  <c r="O114" i="24"/>
  <c r="N114" i="24"/>
  <c r="L114" i="24"/>
  <c r="K114" i="24"/>
  <c r="AJ113" i="24"/>
  <c r="X113" i="24"/>
  <c r="W113" i="24"/>
  <c r="U113" i="24"/>
  <c r="T113" i="24"/>
  <c r="R113" i="24"/>
  <c r="Q113" i="24"/>
  <c r="O113" i="24"/>
  <c r="N113" i="24"/>
  <c r="L113" i="24"/>
  <c r="K113" i="24"/>
  <c r="AJ112" i="24"/>
  <c r="X112" i="24"/>
  <c r="W112" i="24"/>
  <c r="U112" i="24"/>
  <c r="T112" i="24"/>
  <c r="R112" i="24"/>
  <c r="Q112" i="24"/>
  <c r="O112" i="24"/>
  <c r="N112" i="24"/>
  <c r="L112" i="24"/>
  <c r="K112" i="24"/>
  <c r="AJ111" i="24"/>
  <c r="X111" i="24"/>
  <c r="W111" i="24"/>
  <c r="U111" i="24"/>
  <c r="T111" i="24"/>
  <c r="R111" i="24"/>
  <c r="Q111" i="24"/>
  <c r="O111" i="24"/>
  <c r="N111" i="24"/>
  <c r="L111" i="24"/>
  <c r="K111" i="24"/>
  <c r="AJ110" i="24"/>
  <c r="X110" i="24"/>
  <c r="W110" i="24"/>
  <c r="U110" i="24"/>
  <c r="T110" i="24"/>
  <c r="R110" i="24"/>
  <c r="Q110" i="24"/>
  <c r="O110" i="24"/>
  <c r="N110" i="24"/>
  <c r="L110" i="24"/>
  <c r="K110" i="24"/>
  <c r="AJ109" i="24"/>
  <c r="X109" i="24"/>
  <c r="W109" i="24"/>
  <c r="U109" i="24"/>
  <c r="T109" i="24"/>
  <c r="R109" i="24"/>
  <c r="Q109" i="24"/>
  <c r="O109" i="24"/>
  <c r="N109" i="24"/>
  <c r="L109" i="24"/>
  <c r="K109" i="24"/>
  <c r="AJ108" i="24"/>
  <c r="X108" i="24"/>
  <c r="W108" i="24"/>
  <c r="U108" i="24"/>
  <c r="T108" i="24"/>
  <c r="R108" i="24"/>
  <c r="Q108" i="24"/>
  <c r="O108" i="24"/>
  <c r="N108" i="24"/>
  <c r="L108" i="24"/>
  <c r="K108" i="24"/>
  <c r="AJ107" i="24"/>
  <c r="X107" i="24"/>
  <c r="W107" i="24"/>
  <c r="U107" i="24"/>
  <c r="T107" i="24"/>
  <c r="R107" i="24"/>
  <c r="Q107" i="24"/>
  <c r="O107" i="24"/>
  <c r="N107" i="24"/>
  <c r="L107" i="24"/>
  <c r="K107" i="24"/>
  <c r="AJ106" i="24"/>
  <c r="X106" i="24"/>
  <c r="W106" i="24"/>
  <c r="U106" i="24"/>
  <c r="T106" i="24"/>
  <c r="R106" i="24"/>
  <c r="Q106" i="24"/>
  <c r="O106" i="24"/>
  <c r="N106" i="24"/>
  <c r="L106" i="24"/>
  <c r="K106" i="24"/>
  <c r="AJ105" i="24"/>
  <c r="X105" i="24"/>
  <c r="W105" i="24"/>
  <c r="U105" i="24"/>
  <c r="T105" i="24"/>
  <c r="R105" i="24"/>
  <c r="Q105" i="24"/>
  <c r="O105" i="24"/>
  <c r="N105" i="24"/>
  <c r="L105" i="24"/>
  <c r="K105" i="24"/>
  <c r="AJ104" i="24"/>
  <c r="X104" i="24"/>
  <c r="W104" i="24"/>
  <c r="U104" i="24"/>
  <c r="T104" i="24"/>
  <c r="R104" i="24"/>
  <c r="Q104" i="24"/>
  <c r="O104" i="24"/>
  <c r="N104" i="24"/>
  <c r="L104" i="24"/>
  <c r="K104" i="24"/>
  <c r="AJ103" i="24"/>
  <c r="X103" i="24"/>
  <c r="W103" i="24"/>
  <c r="U103" i="24"/>
  <c r="T103" i="24"/>
  <c r="R103" i="24"/>
  <c r="Q103" i="24"/>
  <c r="O103" i="24"/>
  <c r="N103" i="24"/>
  <c r="L103" i="24"/>
  <c r="K103" i="24"/>
  <c r="AJ102" i="24"/>
  <c r="X102" i="24"/>
  <c r="W102" i="24"/>
  <c r="U102" i="24"/>
  <c r="T102" i="24"/>
  <c r="R102" i="24"/>
  <c r="Q102" i="24"/>
  <c r="O102" i="24"/>
  <c r="N102" i="24"/>
  <c r="L102" i="24"/>
  <c r="K102" i="24"/>
  <c r="AJ101" i="24"/>
  <c r="X101" i="24"/>
  <c r="W101" i="24"/>
  <c r="U101" i="24"/>
  <c r="T101" i="24"/>
  <c r="R101" i="24"/>
  <c r="Q101" i="24"/>
  <c r="O101" i="24"/>
  <c r="N101" i="24"/>
  <c r="L101" i="24"/>
  <c r="K101" i="24"/>
  <c r="AJ100" i="24"/>
  <c r="X100" i="24"/>
  <c r="W100" i="24"/>
  <c r="U100" i="24"/>
  <c r="T100" i="24"/>
  <c r="R100" i="24"/>
  <c r="Q100" i="24"/>
  <c r="O100" i="24"/>
  <c r="N100" i="24"/>
  <c r="L100" i="24"/>
  <c r="K100" i="24"/>
  <c r="AJ99" i="24"/>
  <c r="X99" i="24"/>
  <c r="W99" i="24"/>
  <c r="U99" i="24"/>
  <c r="T99" i="24"/>
  <c r="R99" i="24"/>
  <c r="Q99" i="24"/>
  <c r="O99" i="24"/>
  <c r="N99" i="24"/>
  <c r="L99" i="24"/>
  <c r="K99" i="24"/>
  <c r="AJ98" i="24"/>
  <c r="X98" i="24"/>
  <c r="W98" i="24"/>
  <c r="U98" i="24"/>
  <c r="T98" i="24"/>
  <c r="R98" i="24"/>
  <c r="Q98" i="24"/>
  <c r="O98" i="24"/>
  <c r="N98" i="24"/>
  <c r="L98" i="24"/>
  <c r="K98" i="24"/>
  <c r="AJ97" i="24"/>
  <c r="X97" i="24"/>
  <c r="W97" i="24"/>
  <c r="U97" i="24"/>
  <c r="T97" i="24"/>
  <c r="R97" i="24"/>
  <c r="Q97" i="24"/>
  <c r="O97" i="24"/>
  <c r="N97" i="24"/>
  <c r="L97" i="24"/>
  <c r="K97" i="24"/>
  <c r="AJ96" i="24"/>
  <c r="X96" i="24"/>
  <c r="W96" i="24"/>
  <c r="U96" i="24"/>
  <c r="T96" i="24"/>
  <c r="R96" i="24"/>
  <c r="Q96" i="24"/>
  <c r="O96" i="24"/>
  <c r="N96" i="24"/>
  <c r="L96" i="24"/>
  <c r="K96" i="24"/>
  <c r="AJ95" i="24"/>
  <c r="X95" i="24"/>
  <c r="W95" i="24"/>
  <c r="U95" i="24"/>
  <c r="T95" i="24"/>
  <c r="R95" i="24"/>
  <c r="Q95" i="24"/>
  <c r="O95" i="24"/>
  <c r="N95" i="24"/>
  <c r="L95" i="24"/>
  <c r="K95" i="24"/>
  <c r="AJ94" i="24"/>
  <c r="X94" i="24"/>
  <c r="W94" i="24"/>
  <c r="U94" i="24"/>
  <c r="T94" i="24"/>
  <c r="R94" i="24"/>
  <c r="Q94" i="24"/>
  <c r="O94" i="24"/>
  <c r="N94" i="24"/>
  <c r="L94" i="24"/>
  <c r="K94" i="24"/>
  <c r="AJ93" i="24"/>
  <c r="X93" i="24"/>
  <c r="W93" i="24"/>
  <c r="U93" i="24"/>
  <c r="T93" i="24"/>
  <c r="R93" i="24"/>
  <c r="Q93" i="24"/>
  <c r="O93" i="24"/>
  <c r="N93" i="24"/>
  <c r="L93" i="24"/>
  <c r="K93" i="24"/>
  <c r="AJ92" i="24"/>
  <c r="X92" i="24"/>
  <c r="W92" i="24"/>
  <c r="U92" i="24"/>
  <c r="T92" i="24"/>
  <c r="R92" i="24"/>
  <c r="Q92" i="24"/>
  <c r="O92" i="24"/>
  <c r="N92" i="24"/>
  <c r="L92" i="24"/>
  <c r="K92" i="24"/>
  <c r="AJ91" i="24"/>
  <c r="X91" i="24"/>
  <c r="W91" i="24"/>
  <c r="U91" i="24"/>
  <c r="T91" i="24"/>
  <c r="R91" i="24"/>
  <c r="Q91" i="24"/>
  <c r="O91" i="24"/>
  <c r="N91" i="24"/>
  <c r="L91" i="24"/>
  <c r="K91" i="24"/>
  <c r="AJ90" i="24"/>
  <c r="X90" i="24"/>
  <c r="W90" i="24"/>
  <c r="U90" i="24"/>
  <c r="T90" i="24"/>
  <c r="R90" i="24"/>
  <c r="Q90" i="24"/>
  <c r="O90" i="24"/>
  <c r="N90" i="24"/>
  <c r="L90" i="24"/>
  <c r="K90" i="24"/>
  <c r="AJ89" i="24"/>
  <c r="X89" i="24"/>
  <c r="W89" i="24"/>
  <c r="U89" i="24"/>
  <c r="T89" i="24"/>
  <c r="R89" i="24"/>
  <c r="Q89" i="24"/>
  <c r="O89" i="24"/>
  <c r="N89" i="24"/>
  <c r="L89" i="24"/>
  <c r="K89" i="24"/>
  <c r="AJ88" i="24"/>
  <c r="X88" i="24"/>
  <c r="W88" i="24"/>
  <c r="U88" i="24"/>
  <c r="T88" i="24"/>
  <c r="R88" i="24"/>
  <c r="Q88" i="24"/>
  <c r="O88" i="24"/>
  <c r="N88" i="24"/>
  <c r="L88" i="24"/>
  <c r="K88" i="24"/>
  <c r="AJ87" i="24"/>
  <c r="X87" i="24"/>
  <c r="W87" i="24"/>
  <c r="U87" i="24"/>
  <c r="T87" i="24"/>
  <c r="R87" i="24"/>
  <c r="Q87" i="24"/>
  <c r="O87" i="24"/>
  <c r="N87" i="24"/>
  <c r="L87" i="24"/>
  <c r="K87" i="24"/>
  <c r="AJ86" i="24"/>
  <c r="X86" i="24"/>
  <c r="W86" i="24"/>
  <c r="U86" i="24"/>
  <c r="T86" i="24"/>
  <c r="R86" i="24"/>
  <c r="Q86" i="24"/>
  <c r="O86" i="24"/>
  <c r="N86" i="24"/>
  <c r="L86" i="24"/>
  <c r="K86" i="24"/>
  <c r="AJ85" i="24"/>
  <c r="X85" i="24"/>
  <c r="W85" i="24"/>
  <c r="U85" i="24"/>
  <c r="T85" i="24"/>
  <c r="R85" i="24"/>
  <c r="Q85" i="24"/>
  <c r="O85" i="24"/>
  <c r="N85" i="24"/>
  <c r="L85" i="24"/>
  <c r="K85" i="24"/>
  <c r="AJ84" i="24"/>
  <c r="X84" i="24"/>
  <c r="W84" i="24"/>
  <c r="U84" i="24"/>
  <c r="T84" i="24"/>
  <c r="R84" i="24"/>
  <c r="Q84" i="24"/>
  <c r="O84" i="24"/>
  <c r="N84" i="24"/>
  <c r="L84" i="24"/>
  <c r="K84" i="24"/>
  <c r="AJ83" i="24"/>
  <c r="X83" i="24"/>
  <c r="W83" i="24"/>
  <c r="U83" i="24"/>
  <c r="T83" i="24"/>
  <c r="R83" i="24"/>
  <c r="Q83" i="24"/>
  <c r="O83" i="24"/>
  <c r="N83" i="24"/>
  <c r="L83" i="24"/>
  <c r="K83" i="24"/>
  <c r="AJ82" i="24"/>
  <c r="X82" i="24"/>
  <c r="W82" i="24"/>
  <c r="U82" i="24"/>
  <c r="T82" i="24"/>
  <c r="R82" i="24"/>
  <c r="Q82" i="24"/>
  <c r="O82" i="24"/>
  <c r="N82" i="24"/>
  <c r="L82" i="24"/>
  <c r="K82" i="24"/>
  <c r="AJ81" i="24"/>
  <c r="X81" i="24"/>
  <c r="W81" i="24"/>
  <c r="U81" i="24"/>
  <c r="T81" i="24"/>
  <c r="R81" i="24"/>
  <c r="Q81" i="24"/>
  <c r="O81" i="24"/>
  <c r="N81" i="24"/>
  <c r="L81" i="24"/>
  <c r="K81" i="24"/>
  <c r="AJ80" i="24"/>
  <c r="X80" i="24"/>
  <c r="W80" i="24"/>
  <c r="U80" i="24"/>
  <c r="T80" i="24"/>
  <c r="R80" i="24"/>
  <c r="Q80" i="24"/>
  <c r="O80" i="24"/>
  <c r="N80" i="24"/>
  <c r="L80" i="24"/>
  <c r="K80" i="24"/>
  <c r="AJ79" i="24"/>
  <c r="X79" i="24"/>
  <c r="W79" i="24"/>
  <c r="U79" i="24"/>
  <c r="T79" i="24"/>
  <c r="R79" i="24"/>
  <c r="Q79" i="24"/>
  <c r="O79" i="24"/>
  <c r="N79" i="24"/>
  <c r="L79" i="24"/>
  <c r="K79" i="24"/>
  <c r="AJ78" i="24"/>
  <c r="X78" i="24"/>
  <c r="W78" i="24"/>
  <c r="U78" i="24"/>
  <c r="T78" i="24"/>
  <c r="R78" i="24"/>
  <c r="Q78" i="24"/>
  <c r="O78" i="24"/>
  <c r="N78" i="24"/>
  <c r="L78" i="24"/>
  <c r="K78" i="24"/>
  <c r="AJ77" i="24"/>
  <c r="X77" i="24"/>
  <c r="W77" i="24"/>
  <c r="U77" i="24"/>
  <c r="T77" i="24"/>
  <c r="R77" i="24"/>
  <c r="Q77" i="24"/>
  <c r="O77" i="24"/>
  <c r="N77" i="24"/>
  <c r="L77" i="24"/>
  <c r="K77" i="24"/>
  <c r="AJ76" i="24"/>
  <c r="X76" i="24"/>
  <c r="W76" i="24"/>
  <c r="U76" i="24"/>
  <c r="T76" i="24"/>
  <c r="R76" i="24"/>
  <c r="Q76" i="24"/>
  <c r="O76" i="24"/>
  <c r="N76" i="24"/>
  <c r="L76" i="24"/>
  <c r="K76" i="24"/>
  <c r="AJ75" i="24"/>
  <c r="X75" i="24"/>
  <c r="W75" i="24"/>
  <c r="U75" i="24"/>
  <c r="T75" i="24"/>
  <c r="R75" i="24"/>
  <c r="Q75" i="24"/>
  <c r="O75" i="24"/>
  <c r="N75" i="24"/>
  <c r="L75" i="24"/>
  <c r="K75" i="24"/>
  <c r="AJ74" i="24"/>
  <c r="X74" i="24"/>
  <c r="W74" i="24"/>
  <c r="U74" i="24"/>
  <c r="T74" i="24"/>
  <c r="R74" i="24"/>
  <c r="Q74" i="24"/>
  <c r="O74" i="24"/>
  <c r="N74" i="24"/>
  <c r="L74" i="24"/>
  <c r="K74" i="24"/>
  <c r="AJ73" i="24"/>
  <c r="X73" i="24"/>
  <c r="W73" i="24"/>
  <c r="U73" i="24"/>
  <c r="T73" i="24"/>
  <c r="R73" i="24"/>
  <c r="Q73" i="24"/>
  <c r="O73" i="24"/>
  <c r="N73" i="24"/>
  <c r="L73" i="24"/>
  <c r="K73" i="24"/>
  <c r="AJ72" i="24"/>
  <c r="X72" i="24"/>
  <c r="W72" i="24"/>
  <c r="U72" i="24"/>
  <c r="T72" i="24"/>
  <c r="R72" i="24"/>
  <c r="Q72" i="24"/>
  <c r="O72" i="24"/>
  <c r="N72" i="24"/>
  <c r="L72" i="24"/>
  <c r="K72" i="24"/>
  <c r="AJ71" i="24"/>
  <c r="X71" i="24"/>
  <c r="W71" i="24"/>
  <c r="U71" i="24"/>
  <c r="T71" i="24"/>
  <c r="R71" i="24"/>
  <c r="Q71" i="24"/>
  <c r="O71" i="24"/>
  <c r="N71" i="24"/>
  <c r="L71" i="24"/>
  <c r="K71" i="24"/>
  <c r="AJ70" i="24"/>
  <c r="X70" i="24"/>
  <c r="W70" i="24"/>
  <c r="U70" i="24"/>
  <c r="T70" i="24"/>
  <c r="R70" i="24"/>
  <c r="Q70" i="24"/>
  <c r="O70" i="24"/>
  <c r="N70" i="24"/>
  <c r="L70" i="24"/>
  <c r="K70" i="24"/>
  <c r="AJ69" i="24"/>
  <c r="X69" i="24"/>
  <c r="W69" i="24"/>
  <c r="U69" i="24"/>
  <c r="T69" i="24"/>
  <c r="R69" i="24"/>
  <c r="Q69" i="24"/>
  <c r="O69" i="24"/>
  <c r="N69" i="24"/>
  <c r="L69" i="24"/>
  <c r="K69" i="24"/>
  <c r="AJ68" i="24"/>
  <c r="X68" i="24"/>
  <c r="W68" i="24"/>
  <c r="U68" i="24"/>
  <c r="T68" i="24"/>
  <c r="R68" i="24"/>
  <c r="Q68" i="24"/>
  <c r="O68" i="24"/>
  <c r="N68" i="24"/>
  <c r="L68" i="24"/>
  <c r="K68" i="24"/>
  <c r="AJ67" i="24"/>
  <c r="X67" i="24"/>
  <c r="W67" i="24"/>
  <c r="U67" i="24"/>
  <c r="T67" i="24"/>
  <c r="R67" i="24"/>
  <c r="Q67" i="24"/>
  <c r="O67" i="24"/>
  <c r="N67" i="24"/>
  <c r="L67" i="24"/>
  <c r="K67" i="24"/>
  <c r="AJ66" i="24"/>
  <c r="X66" i="24"/>
  <c r="W66" i="24"/>
  <c r="U66" i="24"/>
  <c r="T66" i="24"/>
  <c r="R66" i="24"/>
  <c r="Q66" i="24"/>
  <c r="O66" i="24"/>
  <c r="N66" i="24"/>
  <c r="L66" i="24"/>
  <c r="K66" i="24"/>
  <c r="AJ65" i="24"/>
  <c r="X65" i="24"/>
  <c r="W65" i="24"/>
  <c r="U65" i="24"/>
  <c r="T65" i="24"/>
  <c r="R65" i="24"/>
  <c r="Q65" i="24"/>
  <c r="O65" i="24"/>
  <c r="N65" i="24"/>
  <c r="L65" i="24"/>
  <c r="K65" i="24"/>
  <c r="AJ64" i="24"/>
  <c r="X64" i="24"/>
  <c r="W64" i="24"/>
  <c r="U64" i="24"/>
  <c r="T64" i="24"/>
  <c r="R64" i="24"/>
  <c r="Q64" i="24"/>
  <c r="O64" i="24"/>
  <c r="N64" i="24"/>
  <c r="L64" i="24"/>
  <c r="K64" i="24"/>
  <c r="AJ63" i="24"/>
  <c r="X63" i="24"/>
  <c r="W63" i="24"/>
  <c r="U63" i="24"/>
  <c r="T63" i="24"/>
  <c r="R63" i="24"/>
  <c r="Q63" i="24"/>
  <c r="O63" i="24"/>
  <c r="N63" i="24"/>
  <c r="L63" i="24"/>
  <c r="K63" i="24"/>
  <c r="AJ62" i="24"/>
  <c r="X62" i="24"/>
  <c r="W62" i="24"/>
  <c r="U62" i="24"/>
  <c r="T62" i="24"/>
  <c r="R62" i="24"/>
  <c r="Q62" i="24"/>
  <c r="O62" i="24"/>
  <c r="N62" i="24"/>
  <c r="L62" i="24"/>
  <c r="K62" i="24"/>
  <c r="AJ61" i="24"/>
  <c r="X61" i="24"/>
  <c r="W61" i="24"/>
  <c r="U61" i="24"/>
  <c r="T61" i="24"/>
  <c r="R61" i="24"/>
  <c r="Q61" i="24"/>
  <c r="O61" i="24"/>
  <c r="N61" i="24"/>
  <c r="L61" i="24"/>
  <c r="K61" i="24"/>
  <c r="AJ60" i="24"/>
  <c r="X60" i="24"/>
  <c r="W60" i="24"/>
  <c r="U60" i="24"/>
  <c r="T60" i="24"/>
  <c r="R60" i="24"/>
  <c r="Q60" i="24"/>
  <c r="O60" i="24"/>
  <c r="N60" i="24"/>
  <c r="L60" i="24"/>
  <c r="K60" i="24"/>
  <c r="AJ59" i="24"/>
  <c r="X59" i="24"/>
  <c r="W59" i="24"/>
  <c r="U59" i="24"/>
  <c r="T59" i="24"/>
  <c r="R59" i="24"/>
  <c r="Q59" i="24"/>
  <c r="O59" i="24"/>
  <c r="N59" i="24"/>
  <c r="L59" i="24"/>
  <c r="K59" i="24"/>
  <c r="AJ58" i="24"/>
  <c r="X58" i="24"/>
  <c r="W58" i="24"/>
  <c r="U58" i="24"/>
  <c r="T58" i="24"/>
  <c r="R58" i="24"/>
  <c r="Q58" i="24"/>
  <c r="O58" i="24"/>
  <c r="N58" i="24"/>
  <c r="L58" i="24"/>
  <c r="K58" i="24"/>
  <c r="AJ57" i="24"/>
  <c r="X57" i="24"/>
  <c r="W57" i="24"/>
  <c r="U57" i="24"/>
  <c r="T57" i="24"/>
  <c r="R57" i="24"/>
  <c r="Q57" i="24"/>
  <c r="O57" i="24"/>
  <c r="N57" i="24"/>
  <c r="L57" i="24"/>
  <c r="K57" i="24"/>
  <c r="AJ56" i="24"/>
  <c r="X56" i="24"/>
  <c r="W56" i="24"/>
  <c r="U56" i="24"/>
  <c r="T56" i="24"/>
  <c r="R56" i="24"/>
  <c r="Q56" i="24"/>
  <c r="O56" i="24"/>
  <c r="N56" i="24"/>
  <c r="L56" i="24"/>
  <c r="K56" i="24"/>
  <c r="AJ55" i="24"/>
  <c r="X55" i="24"/>
  <c r="W55" i="24"/>
  <c r="U55" i="24"/>
  <c r="T55" i="24"/>
  <c r="R55" i="24"/>
  <c r="Q55" i="24"/>
  <c r="O55" i="24"/>
  <c r="N55" i="24"/>
  <c r="L55" i="24"/>
  <c r="K55" i="24"/>
  <c r="AJ54" i="24"/>
  <c r="X54" i="24"/>
  <c r="W54" i="24"/>
  <c r="U54" i="24"/>
  <c r="T54" i="24"/>
  <c r="R54" i="24"/>
  <c r="Q54" i="24"/>
  <c r="O54" i="24"/>
  <c r="N54" i="24"/>
  <c r="L54" i="24"/>
  <c r="K54" i="24"/>
  <c r="AJ53" i="24"/>
  <c r="X53" i="24"/>
  <c r="W53" i="24"/>
  <c r="U53" i="24"/>
  <c r="T53" i="24"/>
  <c r="R53" i="24"/>
  <c r="Q53" i="24"/>
  <c r="O53" i="24"/>
  <c r="N53" i="24"/>
  <c r="L53" i="24"/>
  <c r="K53" i="24"/>
  <c r="AJ52" i="24"/>
  <c r="X52" i="24"/>
  <c r="W52" i="24"/>
  <c r="U52" i="24"/>
  <c r="T52" i="24"/>
  <c r="R52" i="24"/>
  <c r="Q52" i="24"/>
  <c r="O52" i="24"/>
  <c r="N52" i="24"/>
  <c r="L52" i="24"/>
  <c r="K52" i="24"/>
  <c r="AJ51" i="24"/>
  <c r="X51" i="24"/>
  <c r="W51" i="24"/>
  <c r="U51" i="24"/>
  <c r="T51" i="24"/>
  <c r="R51" i="24"/>
  <c r="Q51" i="24"/>
  <c r="O51" i="24"/>
  <c r="N51" i="24"/>
  <c r="L51" i="24"/>
  <c r="K51" i="24"/>
  <c r="AJ50" i="24"/>
  <c r="X50" i="24"/>
  <c r="W50" i="24"/>
  <c r="U50" i="24"/>
  <c r="T50" i="24"/>
  <c r="R50" i="24"/>
  <c r="Q50" i="24"/>
  <c r="O50" i="24"/>
  <c r="N50" i="24"/>
  <c r="L50" i="24"/>
  <c r="K50" i="24"/>
  <c r="AJ49" i="24"/>
  <c r="X49" i="24"/>
  <c r="W49" i="24"/>
  <c r="U49" i="24"/>
  <c r="T49" i="24"/>
  <c r="R49" i="24"/>
  <c r="Q49" i="24"/>
  <c r="O49" i="24"/>
  <c r="N49" i="24"/>
  <c r="L49" i="24"/>
  <c r="K49" i="24"/>
  <c r="AJ48" i="24"/>
  <c r="X48" i="24"/>
  <c r="W48" i="24"/>
  <c r="U48" i="24"/>
  <c r="T48" i="24"/>
  <c r="R48" i="24"/>
  <c r="Q48" i="24"/>
  <c r="O48" i="24"/>
  <c r="N48" i="24"/>
  <c r="L48" i="24"/>
  <c r="K48" i="24"/>
  <c r="AJ47" i="24"/>
  <c r="X47" i="24"/>
  <c r="W47" i="24"/>
  <c r="U47" i="24"/>
  <c r="T47" i="24"/>
  <c r="R47" i="24"/>
  <c r="Q47" i="24"/>
  <c r="O47" i="24"/>
  <c r="N47" i="24"/>
  <c r="L47" i="24"/>
  <c r="K47" i="24"/>
  <c r="AJ46" i="24"/>
  <c r="X46" i="24"/>
  <c r="W46" i="24"/>
  <c r="U46" i="24"/>
  <c r="T46" i="24"/>
  <c r="R46" i="24"/>
  <c r="Q46" i="24"/>
  <c r="O46" i="24"/>
  <c r="N46" i="24"/>
  <c r="L46" i="24"/>
  <c r="K46" i="24"/>
  <c r="AJ45" i="24"/>
  <c r="X45" i="24"/>
  <c r="W45" i="24"/>
  <c r="U45" i="24"/>
  <c r="T45" i="24"/>
  <c r="R45" i="24"/>
  <c r="Q45" i="24"/>
  <c r="O45" i="24"/>
  <c r="N45" i="24"/>
  <c r="L45" i="24"/>
  <c r="K45" i="24"/>
  <c r="AJ44" i="24"/>
  <c r="X44" i="24"/>
  <c r="W44" i="24"/>
  <c r="U44" i="24"/>
  <c r="T44" i="24"/>
  <c r="R44" i="24"/>
  <c r="Q44" i="24"/>
  <c r="O44" i="24"/>
  <c r="N44" i="24"/>
  <c r="L44" i="24"/>
  <c r="K44" i="24"/>
  <c r="AJ43" i="24"/>
  <c r="X43" i="24"/>
  <c r="W43" i="24"/>
  <c r="U43" i="24"/>
  <c r="T43" i="24"/>
  <c r="R43" i="24"/>
  <c r="Q43" i="24"/>
  <c r="O43" i="24"/>
  <c r="N43" i="24"/>
  <c r="L43" i="24"/>
  <c r="K43" i="24"/>
  <c r="AJ42" i="24"/>
  <c r="X42" i="24"/>
  <c r="W42" i="24"/>
  <c r="U42" i="24"/>
  <c r="T42" i="24"/>
  <c r="R42" i="24"/>
  <c r="Q42" i="24"/>
  <c r="O42" i="24"/>
  <c r="N42" i="24"/>
  <c r="L42" i="24"/>
  <c r="K42" i="24"/>
  <c r="AJ41" i="24"/>
  <c r="X41" i="24"/>
  <c r="W41" i="24"/>
  <c r="U41" i="24"/>
  <c r="T41" i="24"/>
  <c r="R41" i="24"/>
  <c r="Q41" i="24"/>
  <c r="O41" i="24"/>
  <c r="N41" i="24"/>
  <c r="L41" i="24"/>
  <c r="K41" i="24"/>
  <c r="AJ40" i="24"/>
  <c r="X40" i="24"/>
  <c r="W40" i="24"/>
  <c r="U40" i="24"/>
  <c r="T40" i="24"/>
  <c r="R40" i="24"/>
  <c r="Q40" i="24"/>
  <c r="O40" i="24"/>
  <c r="N40" i="24"/>
  <c r="L40" i="24"/>
  <c r="K40" i="24"/>
  <c r="AJ39" i="24"/>
  <c r="X39" i="24"/>
  <c r="W39" i="24"/>
  <c r="U39" i="24"/>
  <c r="T39" i="24"/>
  <c r="R39" i="24"/>
  <c r="Q39" i="24"/>
  <c r="O39" i="24"/>
  <c r="N39" i="24"/>
  <c r="L39" i="24"/>
  <c r="K39" i="24"/>
  <c r="AJ38" i="24"/>
  <c r="X38" i="24"/>
  <c r="W38" i="24"/>
  <c r="U38" i="24"/>
  <c r="T38" i="24"/>
  <c r="R38" i="24"/>
  <c r="Q38" i="24"/>
  <c r="O38" i="24"/>
  <c r="N38" i="24"/>
  <c r="L38" i="24"/>
  <c r="K38" i="24"/>
  <c r="AJ37" i="24"/>
  <c r="X37" i="24"/>
  <c r="W37" i="24"/>
  <c r="U37" i="24"/>
  <c r="T37" i="24"/>
  <c r="R37" i="24"/>
  <c r="Q37" i="24"/>
  <c r="O37" i="24"/>
  <c r="N37" i="24"/>
  <c r="L37" i="24"/>
  <c r="K37" i="24"/>
  <c r="AJ36" i="24"/>
  <c r="X36" i="24"/>
  <c r="W36" i="24"/>
  <c r="U36" i="24"/>
  <c r="T36" i="24"/>
  <c r="R36" i="24"/>
  <c r="Q36" i="24"/>
  <c r="O36" i="24"/>
  <c r="N36" i="24"/>
  <c r="L36" i="24"/>
  <c r="K36" i="24"/>
  <c r="AJ35" i="24"/>
  <c r="X35" i="24"/>
  <c r="W35" i="24"/>
  <c r="U35" i="24"/>
  <c r="T35" i="24"/>
  <c r="R35" i="24"/>
  <c r="Q35" i="24"/>
  <c r="O35" i="24"/>
  <c r="N35" i="24"/>
  <c r="L35" i="24"/>
  <c r="K35" i="24"/>
  <c r="AJ34" i="24"/>
  <c r="X34" i="24"/>
  <c r="W34" i="24"/>
  <c r="U34" i="24"/>
  <c r="T34" i="24"/>
  <c r="R34" i="24"/>
  <c r="Q34" i="24"/>
  <c r="O34" i="24"/>
  <c r="N34" i="24"/>
  <c r="L34" i="24"/>
  <c r="K34" i="24"/>
  <c r="AJ33" i="24"/>
  <c r="X33" i="24"/>
  <c r="W33" i="24"/>
  <c r="U33" i="24"/>
  <c r="T33" i="24"/>
  <c r="R33" i="24"/>
  <c r="Q33" i="24"/>
  <c r="O33" i="24"/>
  <c r="N33" i="24"/>
  <c r="L33" i="24"/>
  <c r="K33" i="24"/>
  <c r="AJ32" i="24"/>
  <c r="X32" i="24"/>
  <c r="W32" i="24"/>
  <c r="U32" i="24"/>
  <c r="T32" i="24"/>
  <c r="R32" i="24"/>
  <c r="Q32" i="24"/>
  <c r="O32" i="24"/>
  <c r="N32" i="24"/>
  <c r="L32" i="24"/>
  <c r="K32" i="24"/>
  <c r="AJ31" i="24"/>
  <c r="X31" i="24"/>
  <c r="W31" i="24"/>
  <c r="U31" i="24"/>
  <c r="T31" i="24"/>
  <c r="R31" i="24"/>
  <c r="Q31" i="24"/>
  <c r="O31" i="24"/>
  <c r="N31" i="24"/>
  <c r="L31" i="24"/>
  <c r="K31" i="24"/>
  <c r="AJ30" i="24"/>
  <c r="X30" i="24"/>
  <c r="W30" i="24"/>
  <c r="U30" i="24"/>
  <c r="T30" i="24"/>
  <c r="R30" i="24"/>
  <c r="Q30" i="24"/>
  <c r="O30" i="24"/>
  <c r="N30" i="24"/>
  <c r="L30" i="24"/>
  <c r="K30" i="24"/>
  <c r="AJ29" i="24"/>
  <c r="X29" i="24"/>
  <c r="W29" i="24"/>
  <c r="U29" i="24"/>
  <c r="T29" i="24"/>
  <c r="R29" i="24"/>
  <c r="Q29" i="24"/>
  <c r="O29" i="24"/>
  <c r="N29" i="24"/>
  <c r="L29" i="24"/>
  <c r="K29" i="24"/>
  <c r="AJ28" i="24"/>
  <c r="X28" i="24"/>
  <c r="W28" i="24"/>
  <c r="U28" i="24"/>
  <c r="T28" i="24"/>
  <c r="R28" i="24"/>
  <c r="Q28" i="24"/>
  <c r="O28" i="24"/>
  <c r="N28" i="24"/>
  <c r="L28" i="24"/>
  <c r="K28" i="24"/>
  <c r="AJ27" i="24"/>
  <c r="X27" i="24"/>
  <c r="W27" i="24"/>
  <c r="U27" i="24"/>
  <c r="T27" i="24"/>
  <c r="R27" i="24"/>
  <c r="Q27" i="24"/>
  <c r="O27" i="24"/>
  <c r="N27" i="24"/>
  <c r="L27" i="24"/>
  <c r="K27" i="24"/>
  <c r="AJ26" i="24"/>
  <c r="X26" i="24"/>
  <c r="W26" i="24"/>
  <c r="U26" i="24"/>
  <c r="T26" i="24"/>
  <c r="R26" i="24"/>
  <c r="Q26" i="24"/>
  <c r="O26" i="24"/>
  <c r="N26" i="24"/>
  <c r="L26" i="24"/>
  <c r="K26" i="24"/>
  <c r="AJ25" i="24"/>
  <c r="X25" i="24"/>
  <c r="W25" i="24"/>
  <c r="U25" i="24"/>
  <c r="T25" i="24"/>
  <c r="R25" i="24"/>
  <c r="Q25" i="24"/>
  <c r="O25" i="24"/>
  <c r="N25" i="24"/>
  <c r="L25" i="24"/>
  <c r="K25" i="24"/>
  <c r="AJ24" i="24"/>
  <c r="X24" i="24"/>
  <c r="W24" i="24"/>
  <c r="U24" i="24"/>
  <c r="T24" i="24"/>
  <c r="R24" i="24"/>
  <c r="Q24" i="24"/>
  <c r="O24" i="24"/>
  <c r="N24" i="24"/>
  <c r="L24" i="24"/>
  <c r="K24" i="24"/>
  <c r="AJ23" i="24"/>
  <c r="X23" i="24"/>
  <c r="W23" i="24"/>
  <c r="U23" i="24"/>
  <c r="T23" i="24"/>
  <c r="R23" i="24"/>
  <c r="Q23" i="24"/>
  <c r="O23" i="24"/>
  <c r="N23" i="24"/>
  <c r="L23" i="24"/>
  <c r="K23" i="24"/>
  <c r="AJ22" i="24"/>
  <c r="X22" i="24"/>
  <c r="W22" i="24"/>
  <c r="U22" i="24"/>
  <c r="T22" i="24"/>
  <c r="R22" i="24"/>
  <c r="Q22" i="24"/>
  <c r="O22" i="24"/>
  <c r="N22" i="24"/>
  <c r="L22" i="24"/>
  <c r="K22" i="24"/>
  <c r="AJ21" i="24"/>
  <c r="X21" i="24"/>
  <c r="W21" i="24"/>
  <c r="U21" i="24"/>
  <c r="T21" i="24"/>
  <c r="R21" i="24"/>
  <c r="Q21" i="24"/>
  <c r="O21" i="24"/>
  <c r="N21" i="24"/>
  <c r="L21" i="24"/>
  <c r="K21" i="24"/>
  <c r="AJ20" i="24"/>
  <c r="X20" i="24"/>
  <c r="W20" i="24"/>
  <c r="U20" i="24"/>
  <c r="T20" i="24"/>
  <c r="R20" i="24"/>
  <c r="Q20" i="24"/>
  <c r="O20" i="24"/>
  <c r="N20" i="24"/>
  <c r="L20" i="24"/>
  <c r="K20" i="24"/>
  <c r="AJ19" i="24"/>
  <c r="X19" i="24"/>
  <c r="W19" i="24"/>
  <c r="U19" i="24"/>
  <c r="T19" i="24"/>
  <c r="R19" i="24"/>
  <c r="Q19" i="24"/>
  <c r="O19" i="24"/>
  <c r="N19" i="24"/>
  <c r="L19" i="24"/>
  <c r="K19" i="24"/>
  <c r="AJ18" i="24"/>
  <c r="X18" i="24"/>
  <c r="W18" i="24"/>
  <c r="U18" i="24"/>
  <c r="T18" i="24"/>
  <c r="R18" i="24"/>
  <c r="Q18" i="24"/>
  <c r="O18" i="24"/>
  <c r="N18" i="24"/>
  <c r="L18" i="24"/>
  <c r="K18" i="24"/>
  <c r="AJ17" i="24"/>
  <c r="X17" i="24"/>
  <c r="W17" i="24"/>
  <c r="U17" i="24"/>
  <c r="T17" i="24"/>
  <c r="R17" i="24"/>
  <c r="Q17" i="24"/>
  <c r="O17" i="24"/>
  <c r="N17" i="24"/>
  <c r="L17" i="24"/>
  <c r="K17" i="24"/>
  <c r="AJ16" i="24"/>
  <c r="X16" i="24"/>
  <c r="W16" i="24"/>
  <c r="U16" i="24"/>
  <c r="T16" i="24"/>
  <c r="R16" i="24"/>
  <c r="Q16" i="24"/>
  <c r="O16" i="24"/>
  <c r="N16" i="24"/>
  <c r="L16" i="24"/>
  <c r="K16" i="24"/>
  <c r="AJ15" i="24"/>
  <c r="X15" i="24"/>
  <c r="W15" i="24"/>
  <c r="U15" i="24"/>
  <c r="T15" i="24"/>
  <c r="R15" i="24"/>
  <c r="Q15" i="24"/>
  <c r="O15" i="24"/>
  <c r="N15" i="24"/>
  <c r="L15" i="24"/>
  <c r="K15" i="24"/>
  <c r="AJ14" i="24"/>
  <c r="X14" i="24"/>
  <c r="W14" i="24"/>
  <c r="U14" i="24"/>
  <c r="T14" i="24"/>
  <c r="O14" i="24"/>
  <c r="N14" i="24"/>
  <c r="L14" i="24"/>
  <c r="K14" i="24"/>
  <c r="AZ10" i="24"/>
  <c r="AQ10" i="24"/>
  <c r="AJ208" i="23"/>
  <c r="X208" i="23"/>
  <c r="W208" i="23"/>
  <c r="U208" i="23"/>
  <c r="T208" i="23"/>
  <c r="R208" i="23"/>
  <c r="Q208" i="23"/>
  <c r="O208" i="23"/>
  <c r="N208" i="23"/>
  <c r="L208" i="23"/>
  <c r="K208" i="23"/>
  <c r="AJ207" i="23"/>
  <c r="X207" i="23"/>
  <c r="W207" i="23"/>
  <c r="U207" i="23"/>
  <c r="T207" i="23"/>
  <c r="R207" i="23"/>
  <c r="Q207" i="23"/>
  <c r="O207" i="23"/>
  <c r="N207" i="23"/>
  <c r="L207" i="23"/>
  <c r="K207" i="23"/>
  <c r="AJ206" i="23"/>
  <c r="X206" i="23"/>
  <c r="W206" i="23"/>
  <c r="U206" i="23"/>
  <c r="T206" i="23"/>
  <c r="R206" i="23"/>
  <c r="Q206" i="23"/>
  <c r="O206" i="23"/>
  <c r="N206" i="23"/>
  <c r="L206" i="23"/>
  <c r="K206" i="23"/>
  <c r="AJ205" i="23"/>
  <c r="X205" i="23"/>
  <c r="W205" i="23"/>
  <c r="U205" i="23"/>
  <c r="T205" i="23"/>
  <c r="R205" i="23"/>
  <c r="Q205" i="23"/>
  <c r="O205" i="23"/>
  <c r="N205" i="23"/>
  <c r="L205" i="23"/>
  <c r="K205" i="23"/>
  <c r="AJ204" i="23"/>
  <c r="X204" i="23"/>
  <c r="W204" i="23"/>
  <c r="U204" i="23"/>
  <c r="T204" i="23"/>
  <c r="R204" i="23"/>
  <c r="Q204" i="23"/>
  <c r="O204" i="23"/>
  <c r="N204" i="23"/>
  <c r="L204" i="23"/>
  <c r="K204" i="23"/>
  <c r="AJ203" i="23"/>
  <c r="X203" i="23"/>
  <c r="W203" i="23"/>
  <c r="U203" i="23"/>
  <c r="T203" i="23"/>
  <c r="R203" i="23"/>
  <c r="Q203" i="23"/>
  <c r="O203" i="23"/>
  <c r="N203" i="23"/>
  <c r="L203" i="23"/>
  <c r="K203" i="23"/>
  <c r="AJ202" i="23"/>
  <c r="X202" i="23"/>
  <c r="W202" i="23"/>
  <c r="U202" i="23"/>
  <c r="T202" i="23"/>
  <c r="R202" i="23"/>
  <c r="Q202" i="23"/>
  <c r="O202" i="23"/>
  <c r="N202" i="23"/>
  <c r="L202" i="23"/>
  <c r="K202" i="23"/>
  <c r="AJ201" i="23"/>
  <c r="X201" i="23"/>
  <c r="W201" i="23"/>
  <c r="U201" i="23"/>
  <c r="T201" i="23"/>
  <c r="R201" i="23"/>
  <c r="Q201" i="23"/>
  <c r="O201" i="23"/>
  <c r="N201" i="23"/>
  <c r="L201" i="23"/>
  <c r="K201" i="23"/>
  <c r="AJ200" i="23"/>
  <c r="X200" i="23"/>
  <c r="W200" i="23"/>
  <c r="U200" i="23"/>
  <c r="T200" i="23"/>
  <c r="R200" i="23"/>
  <c r="Q200" i="23"/>
  <c r="O200" i="23"/>
  <c r="N200" i="23"/>
  <c r="L200" i="23"/>
  <c r="K200" i="23"/>
  <c r="AJ199" i="23"/>
  <c r="X199" i="23"/>
  <c r="W199" i="23"/>
  <c r="U199" i="23"/>
  <c r="T199" i="23"/>
  <c r="R199" i="23"/>
  <c r="Q199" i="23"/>
  <c r="O199" i="23"/>
  <c r="N199" i="23"/>
  <c r="L199" i="23"/>
  <c r="K199" i="23"/>
  <c r="AJ198" i="23"/>
  <c r="X198" i="23"/>
  <c r="W198" i="23"/>
  <c r="U198" i="23"/>
  <c r="T198" i="23"/>
  <c r="R198" i="23"/>
  <c r="Q198" i="23"/>
  <c r="O198" i="23"/>
  <c r="N198" i="23"/>
  <c r="L198" i="23"/>
  <c r="K198" i="23"/>
  <c r="AJ197" i="23"/>
  <c r="X197" i="23"/>
  <c r="W197" i="23"/>
  <c r="U197" i="23"/>
  <c r="T197" i="23"/>
  <c r="R197" i="23"/>
  <c r="Q197" i="23"/>
  <c r="O197" i="23"/>
  <c r="N197" i="23"/>
  <c r="L197" i="23"/>
  <c r="K197" i="23"/>
  <c r="AJ196" i="23"/>
  <c r="X196" i="23"/>
  <c r="W196" i="23"/>
  <c r="U196" i="23"/>
  <c r="T196" i="23"/>
  <c r="R196" i="23"/>
  <c r="Q196" i="23"/>
  <c r="O196" i="23"/>
  <c r="N196" i="23"/>
  <c r="L196" i="23"/>
  <c r="K196" i="23"/>
  <c r="AJ195" i="23"/>
  <c r="X195" i="23"/>
  <c r="W195" i="23"/>
  <c r="U195" i="23"/>
  <c r="T195" i="23"/>
  <c r="R195" i="23"/>
  <c r="Q195" i="23"/>
  <c r="O195" i="23"/>
  <c r="N195" i="23"/>
  <c r="L195" i="23"/>
  <c r="K195" i="23"/>
  <c r="AJ194" i="23"/>
  <c r="X194" i="23"/>
  <c r="W194" i="23"/>
  <c r="U194" i="23"/>
  <c r="T194" i="23"/>
  <c r="R194" i="23"/>
  <c r="Q194" i="23"/>
  <c r="O194" i="23"/>
  <c r="N194" i="23"/>
  <c r="L194" i="23"/>
  <c r="K194" i="23"/>
  <c r="AJ193" i="23"/>
  <c r="X193" i="23"/>
  <c r="W193" i="23"/>
  <c r="U193" i="23"/>
  <c r="T193" i="23"/>
  <c r="R193" i="23"/>
  <c r="Q193" i="23"/>
  <c r="O193" i="23"/>
  <c r="N193" i="23"/>
  <c r="L193" i="23"/>
  <c r="K193" i="23"/>
  <c r="AJ192" i="23"/>
  <c r="X192" i="23"/>
  <c r="W192" i="23"/>
  <c r="U192" i="23"/>
  <c r="T192" i="23"/>
  <c r="R192" i="23"/>
  <c r="Q192" i="23"/>
  <c r="O192" i="23"/>
  <c r="N192" i="23"/>
  <c r="L192" i="23"/>
  <c r="K192" i="23"/>
  <c r="AJ191" i="23"/>
  <c r="X191" i="23"/>
  <c r="W191" i="23"/>
  <c r="U191" i="23"/>
  <c r="T191" i="23"/>
  <c r="R191" i="23"/>
  <c r="Q191" i="23"/>
  <c r="O191" i="23"/>
  <c r="N191" i="23"/>
  <c r="L191" i="23"/>
  <c r="K191" i="23"/>
  <c r="AJ190" i="23"/>
  <c r="X190" i="23"/>
  <c r="W190" i="23"/>
  <c r="U190" i="23"/>
  <c r="T190" i="23"/>
  <c r="R190" i="23"/>
  <c r="Q190" i="23"/>
  <c r="O190" i="23"/>
  <c r="N190" i="23"/>
  <c r="L190" i="23"/>
  <c r="K190" i="23"/>
  <c r="AJ189" i="23"/>
  <c r="X189" i="23"/>
  <c r="W189" i="23"/>
  <c r="U189" i="23"/>
  <c r="T189" i="23"/>
  <c r="R189" i="23"/>
  <c r="Q189" i="23"/>
  <c r="O189" i="23"/>
  <c r="N189" i="23"/>
  <c r="L189" i="23"/>
  <c r="K189" i="23"/>
  <c r="AJ188" i="23"/>
  <c r="X188" i="23"/>
  <c r="W188" i="23"/>
  <c r="U188" i="23"/>
  <c r="T188" i="23"/>
  <c r="R188" i="23"/>
  <c r="Q188" i="23"/>
  <c r="O188" i="23"/>
  <c r="N188" i="23"/>
  <c r="L188" i="23"/>
  <c r="K188" i="23"/>
  <c r="AJ187" i="23"/>
  <c r="X187" i="23"/>
  <c r="W187" i="23"/>
  <c r="U187" i="23"/>
  <c r="T187" i="23"/>
  <c r="R187" i="23"/>
  <c r="Q187" i="23"/>
  <c r="O187" i="23"/>
  <c r="N187" i="23"/>
  <c r="L187" i="23"/>
  <c r="K187" i="23"/>
  <c r="AJ186" i="23"/>
  <c r="X186" i="23"/>
  <c r="W186" i="23"/>
  <c r="U186" i="23"/>
  <c r="T186" i="23"/>
  <c r="R186" i="23"/>
  <c r="Q186" i="23"/>
  <c r="O186" i="23"/>
  <c r="N186" i="23"/>
  <c r="L186" i="23"/>
  <c r="K186" i="23"/>
  <c r="AJ185" i="23"/>
  <c r="X185" i="23"/>
  <c r="W185" i="23"/>
  <c r="U185" i="23"/>
  <c r="T185" i="23"/>
  <c r="R185" i="23"/>
  <c r="Q185" i="23"/>
  <c r="O185" i="23"/>
  <c r="N185" i="23"/>
  <c r="L185" i="23"/>
  <c r="K185" i="23"/>
  <c r="AJ184" i="23"/>
  <c r="X184" i="23"/>
  <c r="W184" i="23"/>
  <c r="U184" i="23"/>
  <c r="T184" i="23"/>
  <c r="R184" i="23"/>
  <c r="Q184" i="23"/>
  <c r="O184" i="23"/>
  <c r="N184" i="23"/>
  <c r="L184" i="23"/>
  <c r="K184" i="23"/>
  <c r="AJ183" i="23"/>
  <c r="X183" i="23"/>
  <c r="W183" i="23"/>
  <c r="U183" i="23"/>
  <c r="T183" i="23"/>
  <c r="R183" i="23"/>
  <c r="Q183" i="23"/>
  <c r="O183" i="23"/>
  <c r="N183" i="23"/>
  <c r="L183" i="23"/>
  <c r="K183" i="23"/>
  <c r="AJ182" i="23"/>
  <c r="X182" i="23"/>
  <c r="W182" i="23"/>
  <c r="U182" i="23"/>
  <c r="T182" i="23"/>
  <c r="R182" i="23"/>
  <c r="Q182" i="23"/>
  <c r="O182" i="23"/>
  <c r="N182" i="23"/>
  <c r="L182" i="23"/>
  <c r="K182" i="23"/>
  <c r="AJ181" i="23"/>
  <c r="X181" i="23"/>
  <c r="W181" i="23"/>
  <c r="U181" i="23"/>
  <c r="T181" i="23"/>
  <c r="R181" i="23"/>
  <c r="Q181" i="23"/>
  <c r="O181" i="23"/>
  <c r="N181" i="23"/>
  <c r="L181" i="23"/>
  <c r="K181" i="23"/>
  <c r="AJ180" i="23"/>
  <c r="X180" i="23"/>
  <c r="W180" i="23"/>
  <c r="U180" i="23"/>
  <c r="T180" i="23"/>
  <c r="R180" i="23"/>
  <c r="Q180" i="23"/>
  <c r="O180" i="23"/>
  <c r="N180" i="23"/>
  <c r="L180" i="23"/>
  <c r="K180" i="23"/>
  <c r="AJ179" i="23"/>
  <c r="X179" i="23"/>
  <c r="W179" i="23"/>
  <c r="U179" i="23"/>
  <c r="T179" i="23"/>
  <c r="R179" i="23"/>
  <c r="Q179" i="23"/>
  <c r="O179" i="23"/>
  <c r="N179" i="23"/>
  <c r="L179" i="23"/>
  <c r="K179" i="23"/>
  <c r="AJ178" i="23"/>
  <c r="X178" i="23"/>
  <c r="W178" i="23"/>
  <c r="U178" i="23"/>
  <c r="T178" i="23"/>
  <c r="R178" i="23"/>
  <c r="Q178" i="23"/>
  <c r="O178" i="23"/>
  <c r="N178" i="23"/>
  <c r="L178" i="23"/>
  <c r="K178" i="23"/>
  <c r="AJ177" i="23"/>
  <c r="X177" i="23"/>
  <c r="W177" i="23"/>
  <c r="U177" i="23"/>
  <c r="T177" i="23"/>
  <c r="R177" i="23"/>
  <c r="Q177" i="23"/>
  <c r="O177" i="23"/>
  <c r="N177" i="23"/>
  <c r="L177" i="23"/>
  <c r="K177" i="23"/>
  <c r="AJ176" i="23"/>
  <c r="X176" i="23"/>
  <c r="W176" i="23"/>
  <c r="U176" i="23"/>
  <c r="T176" i="23"/>
  <c r="R176" i="23"/>
  <c r="Q176" i="23"/>
  <c r="O176" i="23"/>
  <c r="N176" i="23"/>
  <c r="L176" i="23"/>
  <c r="K176" i="23"/>
  <c r="AJ175" i="23"/>
  <c r="X175" i="23"/>
  <c r="W175" i="23"/>
  <c r="U175" i="23"/>
  <c r="T175" i="23"/>
  <c r="R175" i="23"/>
  <c r="Q175" i="23"/>
  <c r="O175" i="23"/>
  <c r="N175" i="23"/>
  <c r="L175" i="23"/>
  <c r="K175" i="23"/>
  <c r="AJ174" i="23"/>
  <c r="X174" i="23"/>
  <c r="W174" i="23"/>
  <c r="U174" i="23"/>
  <c r="T174" i="23"/>
  <c r="R174" i="23"/>
  <c r="Q174" i="23"/>
  <c r="O174" i="23"/>
  <c r="N174" i="23"/>
  <c r="L174" i="23"/>
  <c r="K174" i="23"/>
  <c r="AJ173" i="23"/>
  <c r="X173" i="23"/>
  <c r="W173" i="23"/>
  <c r="U173" i="23"/>
  <c r="T173" i="23"/>
  <c r="R173" i="23"/>
  <c r="Q173" i="23"/>
  <c r="O173" i="23"/>
  <c r="N173" i="23"/>
  <c r="L173" i="23"/>
  <c r="K173" i="23"/>
  <c r="AJ172" i="23"/>
  <c r="X172" i="23"/>
  <c r="W172" i="23"/>
  <c r="U172" i="23"/>
  <c r="T172" i="23"/>
  <c r="R172" i="23"/>
  <c r="Q172" i="23"/>
  <c r="O172" i="23"/>
  <c r="N172" i="23"/>
  <c r="L172" i="23"/>
  <c r="K172" i="23"/>
  <c r="AJ171" i="23"/>
  <c r="X171" i="23"/>
  <c r="W171" i="23"/>
  <c r="U171" i="23"/>
  <c r="T171" i="23"/>
  <c r="R171" i="23"/>
  <c r="Q171" i="23"/>
  <c r="O171" i="23"/>
  <c r="N171" i="23"/>
  <c r="L171" i="23"/>
  <c r="K171" i="23"/>
  <c r="AJ170" i="23"/>
  <c r="X170" i="23"/>
  <c r="W170" i="23"/>
  <c r="U170" i="23"/>
  <c r="T170" i="23"/>
  <c r="R170" i="23"/>
  <c r="Q170" i="23"/>
  <c r="O170" i="23"/>
  <c r="N170" i="23"/>
  <c r="L170" i="23"/>
  <c r="K170" i="23"/>
  <c r="AJ169" i="23"/>
  <c r="X169" i="23"/>
  <c r="W169" i="23"/>
  <c r="U169" i="23"/>
  <c r="T169" i="23"/>
  <c r="R169" i="23"/>
  <c r="Q169" i="23"/>
  <c r="O169" i="23"/>
  <c r="N169" i="23"/>
  <c r="L169" i="23"/>
  <c r="K169" i="23"/>
  <c r="AJ168" i="23"/>
  <c r="X168" i="23"/>
  <c r="W168" i="23"/>
  <c r="U168" i="23"/>
  <c r="T168" i="23"/>
  <c r="R168" i="23"/>
  <c r="Q168" i="23"/>
  <c r="O168" i="23"/>
  <c r="N168" i="23"/>
  <c r="L168" i="23"/>
  <c r="K168" i="23"/>
  <c r="AJ167" i="23"/>
  <c r="X167" i="23"/>
  <c r="W167" i="23"/>
  <c r="U167" i="23"/>
  <c r="T167" i="23"/>
  <c r="R167" i="23"/>
  <c r="Q167" i="23"/>
  <c r="O167" i="23"/>
  <c r="N167" i="23"/>
  <c r="L167" i="23"/>
  <c r="K167" i="23"/>
  <c r="AJ166" i="23"/>
  <c r="X166" i="23"/>
  <c r="W166" i="23"/>
  <c r="U166" i="23"/>
  <c r="T166" i="23"/>
  <c r="R166" i="23"/>
  <c r="Q166" i="23"/>
  <c r="O166" i="23"/>
  <c r="N166" i="23"/>
  <c r="L166" i="23"/>
  <c r="K166" i="23"/>
  <c r="AJ165" i="23"/>
  <c r="X165" i="23"/>
  <c r="W165" i="23"/>
  <c r="U165" i="23"/>
  <c r="T165" i="23"/>
  <c r="R165" i="23"/>
  <c r="Q165" i="23"/>
  <c r="O165" i="23"/>
  <c r="N165" i="23"/>
  <c r="L165" i="23"/>
  <c r="K165" i="23"/>
  <c r="AJ164" i="23"/>
  <c r="X164" i="23"/>
  <c r="W164" i="23"/>
  <c r="U164" i="23"/>
  <c r="T164" i="23"/>
  <c r="R164" i="23"/>
  <c r="Q164" i="23"/>
  <c r="O164" i="23"/>
  <c r="N164" i="23"/>
  <c r="L164" i="23"/>
  <c r="K164" i="23"/>
  <c r="AJ163" i="23"/>
  <c r="X163" i="23"/>
  <c r="W163" i="23"/>
  <c r="U163" i="23"/>
  <c r="T163" i="23"/>
  <c r="R163" i="23"/>
  <c r="Q163" i="23"/>
  <c r="O163" i="23"/>
  <c r="N163" i="23"/>
  <c r="L163" i="23"/>
  <c r="K163" i="23"/>
  <c r="AJ111" i="23"/>
  <c r="X111" i="23"/>
  <c r="W111" i="23"/>
  <c r="U111" i="23"/>
  <c r="T111" i="23"/>
  <c r="R111" i="23"/>
  <c r="Q111" i="23"/>
  <c r="O111" i="23"/>
  <c r="N111" i="23"/>
  <c r="L111" i="23"/>
  <c r="K111" i="23"/>
  <c r="AJ110" i="23"/>
  <c r="X110" i="23"/>
  <c r="W110" i="23"/>
  <c r="U110" i="23"/>
  <c r="T110" i="23"/>
  <c r="R110" i="23"/>
  <c r="Q110" i="23"/>
  <c r="O110" i="23"/>
  <c r="N110" i="23"/>
  <c r="L110" i="23"/>
  <c r="K110" i="23"/>
  <c r="AJ109" i="23"/>
  <c r="X109" i="23"/>
  <c r="W109" i="23"/>
  <c r="U109" i="23"/>
  <c r="T109" i="23"/>
  <c r="R109" i="23"/>
  <c r="Q109" i="23"/>
  <c r="O109" i="23"/>
  <c r="N109" i="23"/>
  <c r="L109" i="23"/>
  <c r="K109" i="23"/>
  <c r="AJ108" i="23"/>
  <c r="X108" i="23"/>
  <c r="W108" i="23"/>
  <c r="U108" i="23"/>
  <c r="T108" i="23"/>
  <c r="R108" i="23"/>
  <c r="Q108" i="23"/>
  <c r="O108" i="23"/>
  <c r="N108" i="23"/>
  <c r="L108" i="23"/>
  <c r="K108" i="23"/>
  <c r="AJ107" i="23"/>
  <c r="X107" i="23"/>
  <c r="W107" i="23"/>
  <c r="U107" i="23"/>
  <c r="T107" i="23"/>
  <c r="R107" i="23"/>
  <c r="Q107" i="23"/>
  <c r="O107" i="23"/>
  <c r="N107" i="23"/>
  <c r="L107" i="23"/>
  <c r="K107" i="23"/>
  <c r="AJ106" i="23"/>
  <c r="X106" i="23"/>
  <c r="W106" i="23"/>
  <c r="U106" i="23"/>
  <c r="T106" i="23"/>
  <c r="R106" i="23"/>
  <c r="Q106" i="23"/>
  <c r="O106" i="23"/>
  <c r="N106" i="23"/>
  <c r="L106" i="23"/>
  <c r="K106" i="23"/>
  <c r="AJ105" i="23"/>
  <c r="X105" i="23"/>
  <c r="W105" i="23"/>
  <c r="U105" i="23"/>
  <c r="T105" i="23"/>
  <c r="R105" i="23"/>
  <c r="Q105" i="23"/>
  <c r="O105" i="23"/>
  <c r="N105" i="23"/>
  <c r="L105" i="23"/>
  <c r="K105" i="23"/>
  <c r="AJ104" i="23"/>
  <c r="X104" i="23"/>
  <c r="W104" i="23"/>
  <c r="U104" i="23"/>
  <c r="T104" i="23"/>
  <c r="R104" i="23"/>
  <c r="Q104" i="23"/>
  <c r="O104" i="23"/>
  <c r="N104" i="23"/>
  <c r="L104" i="23"/>
  <c r="K104" i="23"/>
  <c r="AJ103" i="23"/>
  <c r="X103" i="23"/>
  <c r="W103" i="23"/>
  <c r="U103" i="23"/>
  <c r="T103" i="23"/>
  <c r="R103" i="23"/>
  <c r="Q103" i="23"/>
  <c r="O103" i="23"/>
  <c r="N103" i="23"/>
  <c r="L103" i="23"/>
  <c r="K103" i="23"/>
  <c r="AJ102" i="23"/>
  <c r="X102" i="23"/>
  <c r="W102" i="23"/>
  <c r="U102" i="23"/>
  <c r="T102" i="23"/>
  <c r="R102" i="23"/>
  <c r="Q102" i="23"/>
  <c r="O102" i="23"/>
  <c r="N102" i="23"/>
  <c r="L102" i="23"/>
  <c r="K102" i="23"/>
  <c r="AJ101" i="23"/>
  <c r="X101" i="23"/>
  <c r="W101" i="23"/>
  <c r="U101" i="23"/>
  <c r="T101" i="23"/>
  <c r="R101" i="23"/>
  <c r="Q101" i="23"/>
  <c r="O101" i="23"/>
  <c r="N101" i="23"/>
  <c r="L101" i="23"/>
  <c r="K101" i="23"/>
  <c r="AJ100" i="23"/>
  <c r="X100" i="23"/>
  <c r="W100" i="23"/>
  <c r="U100" i="23"/>
  <c r="T100" i="23"/>
  <c r="R100" i="23"/>
  <c r="Q100" i="23"/>
  <c r="O100" i="23"/>
  <c r="N100" i="23"/>
  <c r="L100" i="23"/>
  <c r="K100" i="23"/>
  <c r="AJ99" i="23"/>
  <c r="X99" i="23"/>
  <c r="W99" i="23"/>
  <c r="U99" i="23"/>
  <c r="T99" i="23"/>
  <c r="R99" i="23"/>
  <c r="Q99" i="23"/>
  <c r="O99" i="23"/>
  <c r="N99" i="23"/>
  <c r="L99" i="23"/>
  <c r="K99" i="23"/>
  <c r="AJ98" i="23"/>
  <c r="X98" i="23"/>
  <c r="W98" i="23"/>
  <c r="U98" i="23"/>
  <c r="T98" i="23"/>
  <c r="R98" i="23"/>
  <c r="Q98" i="23"/>
  <c r="O98" i="23"/>
  <c r="N98" i="23"/>
  <c r="L98" i="23"/>
  <c r="K98" i="23"/>
  <c r="AJ97" i="23"/>
  <c r="X97" i="23"/>
  <c r="W97" i="23"/>
  <c r="U97" i="23"/>
  <c r="T97" i="23"/>
  <c r="R97" i="23"/>
  <c r="Q97" i="23"/>
  <c r="O97" i="23"/>
  <c r="N97" i="23"/>
  <c r="L97" i="23"/>
  <c r="K97" i="23"/>
  <c r="AJ96" i="23"/>
  <c r="X96" i="23"/>
  <c r="W96" i="23"/>
  <c r="U96" i="23"/>
  <c r="T96" i="23"/>
  <c r="R96" i="23"/>
  <c r="Q96" i="23"/>
  <c r="O96" i="23"/>
  <c r="N96" i="23"/>
  <c r="L96" i="23"/>
  <c r="K96" i="23"/>
  <c r="AJ95" i="23"/>
  <c r="X95" i="23"/>
  <c r="W95" i="23"/>
  <c r="U95" i="23"/>
  <c r="T95" i="23"/>
  <c r="R95" i="23"/>
  <c r="Q95" i="23"/>
  <c r="O95" i="23"/>
  <c r="N95" i="23"/>
  <c r="L95" i="23"/>
  <c r="K95" i="23"/>
  <c r="AJ94" i="23"/>
  <c r="X94" i="23"/>
  <c r="W94" i="23"/>
  <c r="U94" i="23"/>
  <c r="T94" i="23"/>
  <c r="R94" i="23"/>
  <c r="Q94" i="23"/>
  <c r="O94" i="23"/>
  <c r="N94" i="23"/>
  <c r="L94" i="23"/>
  <c r="K94" i="23"/>
  <c r="AJ93" i="23"/>
  <c r="X93" i="23"/>
  <c r="W93" i="23"/>
  <c r="U93" i="23"/>
  <c r="T93" i="23"/>
  <c r="R93" i="23"/>
  <c r="Q93" i="23"/>
  <c r="O93" i="23"/>
  <c r="N93" i="23"/>
  <c r="L93" i="23"/>
  <c r="K93" i="23"/>
  <c r="AJ92" i="23"/>
  <c r="X92" i="23"/>
  <c r="W92" i="23"/>
  <c r="U92" i="23"/>
  <c r="T92" i="23"/>
  <c r="R92" i="23"/>
  <c r="Q92" i="23"/>
  <c r="O92" i="23"/>
  <c r="N92" i="23"/>
  <c r="L92" i="23"/>
  <c r="K92" i="23"/>
  <c r="AJ91" i="23"/>
  <c r="X91" i="23"/>
  <c r="W91" i="23"/>
  <c r="U91" i="23"/>
  <c r="T91" i="23"/>
  <c r="R91" i="23"/>
  <c r="Q91" i="23"/>
  <c r="O91" i="23"/>
  <c r="N91" i="23"/>
  <c r="L91" i="23"/>
  <c r="K91" i="23"/>
  <c r="AJ90" i="23"/>
  <c r="AC90" i="23"/>
  <c r="X90" i="23"/>
  <c r="W90" i="23"/>
  <c r="U90" i="23"/>
  <c r="T90" i="23"/>
  <c r="R90" i="23"/>
  <c r="Q90" i="23"/>
  <c r="O90" i="23"/>
  <c r="N90" i="23"/>
  <c r="L90" i="23"/>
  <c r="K90" i="23"/>
  <c r="AJ89" i="23"/>
  <c r="X89" i="23"/>
  <c r="W89" i="23"/>
  <c r="U89" i="23"/>
  <c r="T89" i="23"/>
  <c r="R89" i="23"/>
  <c r="Q89" i="23"/>
  <c r="O89" i="23"/>
  <c r="N89" i="23"/>
  <c r="L89" i="23"/>
  <c r="K89" i="23"/>
  <c r="AJ88" i="23"/>
  <c r="X88" i="23"/>
  <c r="W88" i="23"/>
  <c r="U88" i="23"/>
  <c r="T88" i="23"/>
  <c r="R88" i="23"/>
  <c r="Q88" i="23"/>
  <c r="O88" i="23"/>
  <c r="N88" i="23"/>
  <c r="L88" i="23"/>
  <c r="K88" i="23"/>
  <c r="AJ87" i="23"/>
  <c r="X87" i="23"/>
  <c r="W87" i="23"/>
  <c r="U87" i="23"/>
  <c r="T87" i="23"/>
  <c r="R87" i="23"/>
  <c r="Q87" i="23"/>
  <c r="O87" i="23"/>
  <c r="N87" i="23"/>
  <c r="L87" i="23"/>
  <c r="K87" i="23"/>
  <c r="AJ86" i="23"/>
  <c r="X86" i="23"/>
  <c r="W86" i="23"/>
  <c r="U86" i="23"/>
  <c r="T86" i="23"/>
  <c r="R86" i="23"/>
  <c r="Q86" i="23"/>
  <c r="O86" i="23"/>
  <c r="N86" i="23"/>
  <c r="L86" i="23"/>
  <c r="K86" i="23"/>
  <c r="AJ85" i="23"/>
  <c r="X85" i="23"/>
  <c r="W85" i="23"/>
  <c r="U85" i="23"/>
  <c r="T85" i="23"/>
  <c r="R85" i="23"/>
  <c r="Q85" i="23"/>
  <c r="O85" i="23"/>
  <c r="N85" i="23"/>
  <c r="L85" i="23"/>
  <c r="K85" i="23"/>
  <c r="AJ84" i="23"/>
  <c r="X84" i="23"/>
  <c r="W84" i="23"/>
  <c r="U84" i="23"/>
  <c r="T84" i="23"/>
  <c r="R84" i="23"/>
  <c r="Q84" i="23"/>
  <c r="O84" i="23"/>
  <c r="N84" i="23"/>
  <c r="L84" i="23"/>
  <c r="K84" i="23"/>
  <c r="AJ83" i="23"/>
  <c r="X83" i="23"/>
  <c r="W83" i="23"/>
  <c r="U83" i="23"/>
  <c r="T83" i="23"/>
  <c r="R83" i="23"/>
  <c r="Q83" i="23"/>
  <c r="O83" i="23"/>
  <c r="N83" i="23"/>
  <c r="L83" i="23"/>
  <c r="K83" i="23"/>
  <c r="AJ82" i="23"/>
  <c r="X82" i="23"/>
  <c r="W82" i="23"/>
  <c r="U82" i="23"/>
  <c r="T82" i="23"/>
  <c r="R82" i="23"/>
  <c r="Q82" i="23"/>
  <c r="O82" i="23"/>
  <c r="N82" i="23"/>
  <c r="L82" i="23"/>
  <c r="K82" i="23"/>
  <c r="AJ81" i="23"/>
  <c r="X81" i="23"/>
  <c r="W81" i="23"/>
  <c r="U81" i="23"/>
  <c r="T81" i="23"/>
  <c r="R81" i="23"/>
  <c r="Q81" i="23"/>
  <c r="O81" i="23"/>
  <c r="N81" i="23"/>
  <c r="L81" i="23"/>
  <c r="K81" i="23"/>
  <c r="AJ80" i="23"/>
  <c r="X80" i="23"/>
  <c r="W80" i="23"/>
  <c r="U80" i="23"/>
  <c r="T80" i="23"/>
  <c r="R80" i="23"/>
  <c r="Q80" i="23"/>
  <c r="O80" i="23"/>
  <c r="N80" i="23"/>
  <c r="L80" i="23"/>
  <c r="K80" i="23"/>
  <c r="AJ79" i="23"/>
  <c r="X79" i="23"/>
  <c r="W79" i="23"/>
  <c r="U79" i="23"/>
  <c r="T79" i="23"/>
  <c r="R79" i="23"/>
  <c r="Q79" i="23"/>
  <c r="O79" i="23"/>
  <c r="N79" i="23"/>
  <c r="L79" i="23"/>
  <c r="K79" i="23"/>
  <c r="AJ78" i="23"/>
  <c r="X78" i="23"/>
  <c r="W78" i="23"/>
  <c r="U78" i="23"/>
  <c r="T78" i="23"/>
  <c r="R78" i="23"/>
  <c r="Q78" i="23"/>
  <c r="O78" i="23"/>
  <c r="N78" i="23"/>
  <c r="L78" i="23"/>
  <c r="K78" i="23"/>
  <c r="AJ77" i="23"/>
  <c r="X77" i="23"/>
  <c r="W77" i="23"/>
  <c r="U77" i="23"/>
  <c r="T77" i="23"/>
  <c r="R77" i="23"/>
  <c r="Q77" i="23"/>
  <c r="O77" i="23"/>
  <c r="N77" i="23"/>
  <c r="L77" i="23"/>
  <c r="K77" i="23"/>
  <c r="AJ76" i="23"/>
  <c r="X76" i="23"/>
  <c r="W76" i="23"/>
  <c r="U76" i="23"/>
  <c r="T76" i="23"/>
  <c r="R76" i="23"/>
  <c r="Q76" i="23"/>
  <c r="O76" i="23"/>
  <c r="N76" i="23"/>
  <c r="L76" i="23"/>
  <c r="K76" i="23"/>
  <c r="AJ75" i="23"/>
  <c r="X75" i="23"/>
  <c r="W75" i="23"/>
  <c r="U75" i="23"/>
  <c r="T75" i="23"/>
  <c r="R75" i="23"/>
  <c r="Q75" i="23"/>
  <c r="O75" i="23"/>
  <c r="N75" i="23"/>
  <c r="L75" i="23"/>
  <c r="K75" i="23"/>
  <c r="AJ74" i="23"/>
  <c r="X74" i="23"/>
  <c r="W74" i="23"/>
  <c r="U74" i="23"/>
  <c r="T74" i="23"/>
  <c r="R74" i="23"/>
  <c r="Q74" i="23"/>
  <c r="O74" i="23"/>
  <c r="N74" i="23"/>
  <c r="L74" i="23"/>
  <c r="K74" i="23"/>
  <c r="AJ73" i="23"/>
  <c r="X73" i="23"/>
  <c r="W73" i="23"/>
  <c r="U73" i="23"/>
  <c r="T73" i="23"/>
  <c r="R73" i="23"/>
  <c r="Q73" i="23"/>
  <c r="O73" i="23"/>
  <c r="N73" i="23"/>
  <c r="L73" i="23"/>
  <c r="K73" i="23"/>
  <c r="AJ72" i="23"/>
  <c r="X72" i="23"/>
  <c r="W72" i="23"/>
  <c r="U72" i="23"/>
  <c r="T72" i="23"/>
  <c r="R72" i="23"/>
  <c r="Q72" i="23"/>
  <c r="O72" i="23"/>
  <c r="N72" i="23"/>
  <c r="L72" i="23"/>
  <c r="K72" i="23"/>
  <c r="AJ71" i="23"/>
  <c r="X71" i="23"/>
  <c r="W71" i="23"/>
  <c r="U71" i="23"/>
  <c r="T71" i="23"/>
  <c r="R71" i="23"/>
  <c r="Q71" i="23"/>
  <c r="O71" i="23"/>
  <c r="N71" i="23"/>
  <c r="L71" i="23"/>
  <c r="K71" i="23"/>
  <c r="AJ70" i="23"/>
  <c r="X70" i="23"/>
  <c r="W70" i="23"/>
  <c r="U70" i="23"/>
  <c r="T70" i="23"/>
  <c r="R70" i="23"/>
  <c r="Q70" i="23"/>
  <c r="O70" i="23"/>
  <c r="N70" i="23"/>
  <c r="L70" i="23"/>
  <c r="K70" i="23"/>
  <c r="AJ69" i="23"/>
  <c r="X69" i="23"/>
  <c r="W69" i="23"/>
  <c r="U69" i="23"/>
  <c r="T69" i="23"/>
  <c r="R69" i="23"/>
  <c r="Q69" i="23"/>
  <c r="O69" i="23"/>
  <c r="N69" i="23"/>
  <c r="L69" i="23"/>
  <c r="K69" i="23"/>
  <c r="AJ68" i="23"/>
  <c r="X68" i="23"/>
  <c r="W68" i="23"/>
  <c r="U68" i="23"/>
  <c r="T68" i="23"/>
  <c r="R68" i="23"/>
  <c r="Q68" i="23"/>
  <c r="O68" i="23"/>
  <c r="N68" i="23"/>
  <c r="L68" i="23"/>
  <c r="K68" i="23"/>
  <c r="AJ67" i="23"/>
  <c r="X67" i="23"/>
  <c r="W67" i="23"/>
  <c r="U67" i="23"/>
  <c r="T67" i="23"/>
  <c r="R67" i="23"/>
  <c r="Q67" i="23"/>
  <c r="O67" i="23"/>
  <c r="N67" i="23"/>
  <c r="L67" i="23"/>
  <c r="K67" i="23"/>
  <c r="AJ66" i="23"/>
  <c r="X66" i="23"/>
  <c r="W66" i="23"/>
  <c r="U66" i="23"/>
  <c r="T66" i="23"/>
  <c r="R66" i="23"/>
  <c r="Q66" i="23"/>
  <c r="O66" i="23"/>
  <c r="N66" i="23"/>
  <c r="L66" i="23"/>
  <c r="K66" i="23"/>
  <c r="AJ65" i="23"/>
  <c r="X65" i="23"/>
  <c r="W65" i="23"/>
  <c r="U65" i="23"/>
  <c r="T65" i="23"/>
  <c r="R65" i="23"/>
  <c r="Q65" i="23"/>
  <c r="O65" i="23"/>
  <c r="N65" i="23"/>
  <c r="L65" i="23"/>
  <c r="K65" i="23"/>
  <c r="AJ64" i="23"/>
  <c r="X64" i="23"/>
  <c r="W64" i="23"/>
  <c r="U64" i="23"/>
  <c r="T64" i="23"/>
  <c r="R64" i="23"/>
  <c r="Q64" i="23"/>
  <c r="O64" i="23"/>
  <c r="N64" i="23"/>
  <c r="L64" i="23"/>
  <c r="K64" i="23"/>
  <c r="AJ63" i="23"/>
  <c r="X63" i="23"/>
  <c r="W63" i="23"/>
  <c r="U63" i="23"/>
  <c r="T63" i="23"/>
  <c r="R63" i="23"/>
  <c r="Q63" i="23"/>
  <c r="O63" i="23"/>
  <c r="N63" i="23"/>
  <c r="L63" i="23"/>
  <c r="K63" i="23"/>
  <c r="AJ62" i="23"/>
  <c r="X62" i="23"/>
  <c r="W62" i="23"/>
  <c r="U62" i="23"/>
  <c r="T62" i="23"/>
  <c r="R62" i="23"/>
  <c r="Q62" i="23"/>
  <c r="O62" i="23"/>
  <c r="N62" i="23"/>
  <c r="L62" i="23"/>
  <c r="K62" i="23"/>
  <c r="AJ61" i="23"/>
  <c r="X61" i="23"/>
  <c r="W61" i="23"/>
  <c r="U61" i="23"/>
  <c r="T61" i="23"/>
  <c r="R61" i="23"/>
  <c r="Q61" i="23"/>
  <c r="O61" i="23"/>
  <c r="N61" i="23"/>
  <c r="L61" i="23"/>
  <c r="K61" i="23"/>
  <c r="AJ60" i="23"/>
  <c r="X60" i="23"/>
  <c r="W60" i="23"/>
  <c r="U60" i="23"/>
  <c r="T60" i="23"/>
  <c r="R60" i="23"/>
  <c r="Q60" i="23"/>
  <c r="O60" i="23"/>
  <c r="N60" i="23"/>
  <c r="L60" i="23"/>
  <c r="K60" i="23"/>
  <c r="AJ59" i="23"/>
  <c r="X59" i="23"/>
  <c r="W59" i="23"/>
  <c r="U59" i="23"/>
  <c r="T59" i="23"/>
  <c r="R59" i="23"/>
  <c r="Q59" i="23"/>
  <c r="O59" i="23"/>
  <c r="N59" i="23"/>
  <c r="L59" i="23"/>
  <c r="K59" i="23"/>
  <c r="AJ58" i="23"/>
  <c r="X58" i="23"/>
  <c r="W58" i="23"/>
  <c r="U58" i="23"/>
  <c r="T58" i="23"/>
  <c r="R58" i="23"/>
  <c r="Q58" i="23"/>
  <c r="O58" i="23"/>
  <c r="N58" i="23"/>
  <c r="L58" i="23"/>
  <c r="K58" i="23"/>
  <c r="AJ57" i="23"/>
  <c r="X57" i="23"/>
  <c r="W57" i="23"/>
  <c r="U57" i="23"/>
  <c r="T57" i="23"/>
  <c r="R57" i="23"/>
  <c r="Q57" i="23"/>
  <c r="O57" i="23"/>
  <c r="N57" i="23"/>
  <c r="L57" i="23"/>
  <c r="K57" i="23"/>
  <c r="AJ56" i="23"/>
  <c r="X56" i="23"/>
  <c r="W56" i="23"/>
  <c r="U56" i="23"/>
  <c r="T56" i="23"/>
  <c r="R56" i="23"/>
  <c r="Q56" i="23"/>
  <c r="O56" i="23"/>
  <c r="N56" i="23"/>
  <c r="L56" i="23"/>
  <c r="K56" i="23"/>
  <c r="AJ55" i="23"/>
  <c r="X55" i="23"/>
  <c r="W55" i="23"/>
  <c r="U55" i="23"/>
  <c r="T55" i="23"/>
  <c r="R55" i="23"/>
  <c r="Q55" i="23"/>
  <c r="O55" i="23"/>
  <c r="N55" i="23"/>
  <c r="L55" i="23"/>
  <c r="K55" i="23"/>
  <c r="AJ54" i="23"/>
  <c r="X54" i="23"/>
  <c r="W54" i="23"/>
  <c r="U54" i="23"/>
  <c r="T54" i="23"/>
  <c r="R54" i="23"/>
  <c r="Q54" i="23"/>
  <c r="O54" i="23"/>
  <c r="N54" i="23"/>
  <c r="L54" i="23"/>
  <c r="K54" i="23"/>
  <c r="AJ53" i="23"/>
  <c r="X53" i="23"/>
  <c r="W53" i="23"/>
  <c r="U53" i="23"/>
  <c r="T53" i="23"/>
  <c r="R53" i="23"/>
  <c r="Q53" i="23"/>
  <c r="O53" i="23"/>
  <c r="N53" i="23"/>
  <c r="L53" i="23"/>
  <c r="K53" i="23"/>
  <c r="AJ52" i="23"/>
  <c r="X52" i="23"/>
  <c r="W52" i="23"/>
  <c r="U52" i="23"/>
  <c r="T52" i="23"/>
  <c r="R52" i="23"/>
  <c r="Q52" i="23"/>
  <c r="O52" i="23"/>
  <c r="N52" i="23"/>
  <c r="L52" i="23"/>
  <c r="K52" i="23"/>
  <c r="AJ51" i="23"/>
  <c r="X51" i="23"/>
  <c r="W51" i="23"/>
  <c r="U51" i="23"/>
  <c r="T51" i="23"/>
  <c r="R51" i="23"/>
  <c r="Q51" i="23"/>
  <c r="O51" i="23"/>
  <c r="N51" i="23"/>
  <c r="L51" i="23"/>
  <c r="K51" i="23"/>
  <c r="AJ50" i="23"/>
  <c r="X50" i="23"/>
  <c r="W50" i="23"/>
  <c r="U50" i="23"/>
  <c r="T50" i="23"/>
  <c r="R50" i="23"/>
  <c r="Q50" i="23"/>
  <c r="O50" i="23"/>
  <c r="N50" i="23"/>
  <c r="L50" i="23"/>
  <c r="K50" i="23"/>
  <c r="AJ49" i="23"/>
  <c r="X49" i="23"/>
  <c r="W49" i="23"/>
  <c r="U49" i="23"/>
  <c r="T49" i="23"/>
  <c r="R49" i="23"/>
  <c r="Q49" i="23"/>
  <c r="O49" i="23"/>
  <c r="N49" i="23"/>
  <c r="L49" i="23"/>
  <c r="K49" i="23"/>
  <c r="AJ48" i="23"/>
  <c r="X48" i="23"/>
  <c r="W48" i="23"/>
  <c r="U48" i="23"/>
  <c r="T48" i="23"/>
  <c r="R48" i="23"/>
  <c r="Q48" i="23"/>
  <c r="O48" i="23"/>
  <c r="N48" i="23"/>
  <c r="L48" i="23"/>
  <c r="K48" i="23"/>
  <c r="AJ47" i="23"/>
  <c r="X47" i="23"/>
  <c r="W47" i="23"/>
  <c r="U47" i="23"/>
  <c r="T47" i="23"/>
  <c r="R47" i="23"/>
  <c r="Q47" i="23"/>
  <c r="O47" i="23"/>
  <c r="N47" i="23"/>
  <c r="L47" i="23"/>
  <c r="K47" i="23"/>
  <c r="AJ46" i="23"/>
  <c r="X46" i="23"/>
  <c r="W46" i="23"/>
  <c r="U46" i="23"/>
  <c r="T46" i="23"/>
  <c r="R46" i="23"/>
  <c r="Q46" i="23"/>
  <c r="O46" i="23"/>
  <c r="N46" i="23"/>
  <c r="L46" i="23"/>
  <c r="K46" i="23"/>
  <c r="AJ45" i="23"/>
  <c r="X45" i="23"/>
  <c r="W45" i="23"/>
  <c r="U45" i="23"/>
  <c r="T45" i="23"/>
  <c r="R45" i="23"/>
  <c r="Q45" i="23"/>
  <c r="O45" i="23"/>
  <c r="N45" i="23"/>
  <c r="L45" i="23"/>
  <c r="K45" i="23"/>
  <c r="AJ44" i="23"/>
  <c r="X44" i="23"/>
  <c r="W44" i="23"/>
  <c r="U44" i="23"/>
  <c r="T44" i="23"/>
  <c r="R44" i="23"/>
  <c r="Q44" i="23"/>
  <c r="O44" i="23"/>
  <c r="N44" i="23"/>
  <c r="L44" i="23"/>
  <c r="K44" i="23"/>
  <c r="AJ43" i="23"/>
  <c r="X43" i="23"/>
  <c r="W43" i="23"/>
  <c r="U43" i="23"/>
  <c r="T43" i="23"/>
  <c r="R43" i="23"/>
  <c r="Q43" i="23"/>
  <c r="O43" i="23"/>
  <c r="N43" i="23"/>
  <c r="L43" i="23"/>
  <c r="K43" i="23"/>
  <c r="AJ42" i="23"/>
  <c r="X42" i="23"/>
  <c r="W42" i="23"/>
  <c r="U42" i="23"/>
  <c r="T42" i="23"/>
  <c r="R42" i="23"/>
  <c r="Q42" i="23"/>
  <c r="O42" i="23"/>
  <c r="N42" i="23"/>
  <c r="L42" i="23"/>
  <c r="K42" i="23"/>
  <c r="AJ41" i="23"/>
  <c r="X41" i="23"/>
  <c r="W41" i="23"/>
  <c r="U41" i="23"/>
  <c r="T41" i="23"/>
  <c r="R41" i="23"/>
  <c r="Q41" i="23"/>
  <c r="O41" i="23"/>
  <c r="N41" i="23"/>
  <c r="L41" i="23"/>
  <c r="K41" i="23"/>
  <c r="AJ40" i="23"/>
  <c r="X40" i="23"/>
  <c r="W40" i="23"/>
  <c r="U40" i="23"/>
  <c r="T40" i="23"/>
  <c r="R40" i="23"/>
  <c r="Q40" i="23"/>
  <c r="O40" i="23"/>
  <c r="N40" i="23"/>
  <c r="L40" i="23"/>
  <c r="K40" i="23"/>
  <c r="AJ39" i="23"/>
  <c r="X39" i="23"/>
  <c r="W39" i="23"/>
  <c r="U39" i="23"/>
  <c r="T39" i="23"/>
  <c r="R39" i="23"/>
  <c r="Q39" i="23"/>
  <c r="O39" i="23"/>
  <c r="N39" i="23"/>
  <c r="L39" i="23"/>
  <c r="K39" i="23"/>
  <c r="AJ38" i="23"/>
  <c r="X38" i="23"/>
  <c r="W38" i="23"/>
  <c r="U38" i="23"/>
  <c r="T38" i="23"/>
  <c r="R38" i="23"/>
  <c r="Q38" i="23"/>
  <c r="O38" i="23"/>
  <c r="N38" i="23"/>
  <c r="L38" i="23"/>
  <c r="K38" i="23"/>
  <c r="AJ37" i="23"/>
  <c r="X37" i="23"/>
  <c r="W37" i="23"/>
  <c r="U37" i="23"/>
  <c r="T37" i="23"/>
  <c r="R37" i="23"/>
  <c r="Q37" i="23"/>
  <c r="O37" i="23"/>
  <c r="N37" i="23"/>
  <c r="L37" i="23"/>
  <c r="K37" i="23"/>
  <c r="AJ36" i="23"/>
  <c r="X36" i="23"/>
  <c r="W36" i="23"/>
  <c r="U36" i="23"/>
  <c r="T36" i="23"/>
  <c r="R36" i="23"/>
  <c r="Q36" i="23"/>
  <c r="O36" i="23"/>
  <c r="N36" i="23"/>
  <c r="L36" i="23"/>
  <c r="K36" i="23"/>
  <c r="AJ35" i="23"/>
  <c r="X35" i="23"/>
  <c r="W35" i="23"/>
  <c r="U35" i="23"/>
  <c r="T35" i="23"/>
  <c r="R35" i="23"/>
  <c r="Q35" i="23"/>
  <c r="O35" i="23"/>
  <c r="N35" i="23"/>
  <c r="L35" i="23"/>
  <c r="K35" i="23"/>
  <c r="AJ34" i="23"/>
  <c r="X34" i="23"/>
  <c r="W34" i="23"/>
  <c r="U34" i="23"/>
  <c r="T34" i="23"/>
  <c r="R34" i="23"/>
  <c r="Q34" i="23"/>
  <c r="O34" i="23"/>
  <c r="N34" i="23"/>
  <c r="L34" i="23"/>
  <c r="K34" i="23"/>
  <c r="AJ33" i="23"/>
  <c r="X33" i="23"/>
  <c r="W33" i="23"/>
  <c r="U33" i="23"/>
  <c r="T33" i="23"/>
  <c r="R33" i="23"/>
  <c r="Q33" i="23"/>
  <c r="O33" i="23"/>
  <c r="N33" i="23"/>
  <c r="L33" i="23"/>
  <c r="K33" i="23"/>
  <c r="AJ32" i="23"/>
  <c r="X32" i="23"/>
  <c r="W32" i="23"/>
  <c r="U32" i="23"/>
  <c r="T32" i="23"/>
  <c r="R32" i="23"/>
  <c r="Q32" i="23"/>
  <c r="O32" i="23"/>
  <c r="N32" i="23"/>
  <c r="L32" i="23"/>
  <c r="K32" i="23"/>
  <c r="AJ31" i="23"/>
  <c r="X31" i="23"/>
  <c r="W31" i="23"/>
  <c r="U31" i="23"/>
  <c r="T31" i="23"/>
  <c r="R31" i="23"/>
  <c r="Q31" i="23"/>
  <c r="O31" i="23"/>
  <c r="N31" i="23"/>
  <c r="L31" i="23"/>
  <c r="K31" i="23"/>
  <c r="AJ30" i="23"/>
  <c r="X30" i="23"/>
  <c r="W30" i="23"/>
  <c r="U30" i="23"/>
  <c r="T30" i="23"/>
  <c r="R30" i="23"/>
  <c r="Q30" i="23"/>
  <c r="O30" i="23"/>
  <c r="N30" i="23"/>
  <c r="L30" i="23"/>
  <c r="K30" i="23"/>
  <c r="AJ29" i="23"/>
  <c r="X29" i="23"/>
  <c r="W29" i="23"/>
  <c r="U29" i="23"/>
  <c r="T29" i="23"/>
  <c r="R29" i="23"/>
  <c r="Q29" i="23"/>
  <c r="O29" i="23"/>
  <c r="N29" i="23"/>
  <c r="L29" i="23"/>
  <c r="K29" i="23"/>
  <c r="AJ28" i="23"/>
  <c r="X28" i="23"/>
  <c r="W28" i="23"/>
  <c r="U28" i="23"/>
  <c r="T28" i="23"/>
  <c r="R28" i="23"/>
  <c r="Q28" i="23"/>
  <c r="O28" i="23"/>
  <c r="N28" i="23"/>
  <c r="L28" i="23"/>
  <c r="K28" i="23"/>
  <c r="AJ27" i="23"/>
  <c r="X27" i="23"/>
  <c r="W27" i="23"/>
  <c r="U27" i="23"/>
  <c r="T27" i="23"/>
  <c r="R27" i="23"/>
  <c r="Q27" i="23"/>
  <c r="O27" i="23"/>
  <c r="N27" i="23"/>
  <c r="L27" i="23"/>
  <c r="K27" i="23"/>
  <c r="AJ26" i="23"/>
  <c r="X26" i="23"/>
  <c r="W26" i="23"/>
  <c r="U26" i="23"/>
  <c r="T26" i="23"/>
  <c r="R26" i="23"/>
  <c r="Q26" i="23"/>
  <c r="O26" i="23"/>
  <c r="N26" i="23"/>
  <c r="L26" i="23"/>
  <c r="K26" i="23"/>
  <c r="AJ25" i="23"/>
  <c r="X25" i="23"/>
  <c r="W25" i="23"/>
  <c r="U25" i="23"/>
  <c r="T25" i="23"/>
  <c r="R25" i="23"/>
  <c r="Q25" i="23"/>
  <c r="O25" i="23"/>
  <c r="N25" i="23"/>
  <c r="L25" i="23"/>
  <c r="K25" i="23"/>
  <c r="AJ24" i="23"/>
  <c r="X24" i="23"/>
  <c r="W24" i="23"/>
  <c r="U24" i="23"/>
  <c r="T24" i="23"/>
  <c r="R24" i="23"/>
  <c r="Q24" i="23"/>
  <c r="O24" i="23"/>
  <c r="N24" i="23"/>
  <c r="L24" i="23"/>
  <c r="K24" i="23"/>
  <c r="AJ23" i="23"/>
  <c r="X23" i="23"/>
  <c r="W23" i="23"/>
  <c r="U23" i="23"/>
  <c r="T23" i="23"/>
  <c r="R23" i="23"/>
  <c r="Q23" i="23"/>
  <c r="O23" i="23"/>
  <c r="N23" i="23"/>
  <c r="L23" i="23"/>
  <c r="K23" i="23"/>
  <c r="AJ22" i="23"/>
  <c r="X22" i="23"/>
  <c r="W22" i="23"/>
  <c r="U22" i="23"/>
  <c r="T22" i="23"/>
  <c r="R22" i="23"/>
  <c r="Q22" i="23"/>
  <c r="O22" i="23"/>
  <c r="N22" i="23"/>
  <c r="L22" i="23"/>
  <c r="K22" i="23"/>
  <c r="AJ21" i="23"/>
  <c r="X21" i="23"/>
  <c r="W21" i="23"/>
  <c r="U21" i="23"/>
  <c r="T21" i="23"/>
  <c r="R21" i="23"/>
  <c r="Q21" i="23"/>
  <c r="O21" i="23"/>
  <c r="N21" i="23"/>
  <c r="L21" i="23"/>
  <c r="K21" i="23"/>
  <c r="AJ20" i="23"/>
  <c r="X20" i="23"/>
  <c r="W20" i="23"/>
  <c r="U20" i="23"/>
  <c r="T20" i="23"/>
  <c r="R20" i="23"/>
  <c r="Q20" i="23"/>
  <c r="O20" i="23"/>
  <c r="N20" i="23"/>
  <c r="L20" i="23"/>
  <c r="K20" i="23"/>
  <c r="AJ19" i="23"/>
  <c r="X19" i="23"/>
  <c r="W19" i="23"/>
  <c r="U19" i="23"/>
  <c r="T19" i="23"/>
  <c r="R19" i="23"/>
  <c r="Q19" i="23"/>
  <c r="O19" i="23"/>
  <c r="N19" i="23"/>
  <c r="L19" i="23"/>
  <c r="K19" i="23"/>
  <c r="AJ18" i="23"/>
  <c r="X18" i="23"/>
  <c r="W18" i="23"/>
  <c r="U18" i="23"/>
  <c r="T18" i="23"/>
  <c r="R18" i="23"/>
  <c r="Q18" i="23"/>
  <c r="O18" i="23"/>
  <c r="N18" i="23"/>
  <c r="L18" i="23"/>
  <c r="K18" i="23"/>
  <c r="AJ17" i="23"/>
  <c r="X17" i="23"/>
  <c r="W17" i="23"/>
  <c r="U17" i="23"/>
  <c r="T17" i="23"/>
  <c r="R17" i="23"/>
  <c r="Q17" i="23"/>
  <c r="O17" i="23"/>
  <c r="N17" i="23"/>
  <c r="L17" i="23"/>
  <c r="K17" i="23"/>
  <c r="AJ16" i="23"/>
  <c r="X16" i="23"/>
  <c r="W16" i="23"/>
  <c r="U16" i="23"/>
  <c r="T16" i="23"/>
  <c r="R16" i="23"/>
  <c r="Q16" i="23"/>
  <c r="O16" i="23"/>
  <c r="N16" i="23"/>
  <c r="L16" i="23"/>
  <c r="K16" i="23"/>
  <c r="AJ15" i="23"/>
  <c r="X15" i="23"/>
  <c r="W15" i="23"/>
  <c r="U15" i="23"/>
  <c r="T15" i="23"/>
  <c r="R15" i="23"/>
  <c r="Q15" i="23"/>
  <c r="O15" i="23"/>
  <c r="N15" i="23"/>
  <c r="L15" i="23"/>
  <c r="K15" i="23"/>
  <c r="AJ14" i="23"/>
  <c r="X14" i="23"/>
  <c r="W14" i="23"/>
  <c r="U14" i="23"/>
  <c r="T14" i="23"/>
  <c r="R14" i="23"/>
  <c r="Q14" i="23"/>
  <c r="O14" i="23"/>
  <c r="N14" i="23"/>
  <c r="L14" i="23"/>
  <c r="K14" i="23"/>
  <c r="AV10" i="23"/>
  <c r="AQ10" i="23"/>
  <c r="W185" i="22"/>
  <c r="W198" i="22"/>
  <c r="X200" i="22"/>
  <c r="X201" i="22"/>
  <c r="X204" i="22"/>
  <c r="W205" i="22"/>
  <c r="Q194" i="22"/>
  <c r="R196" i="22"/>
  <c r="Q200" i="22"/>
  <c r="Q202" i="22"/>
  <c r="Q205" i="22"/>
  <c r="L129" i="22"/>
  <c r="L136" i="22"/>
  <c r="L192" i="22"/>
  <c r="L193" i="22"/>
  <c r="K201" i="22"/>
  <c r="L203" i="22"/>
  <c r="K205" i="22"/>
  <c r="AJ205" i="22"/>
  <c r="X205" i="22"/>
  <c r="U205" i="22"/>
  <c r="T205" i="22"/>
  <c r="R205" i="22"/>
  <c r="O205" i="22"/>
  <c r="N205" i="22"/>
  <c r="AJ204" i="22"/>
  <c r="W204" i="22"/>
  <c r="U204" i="22"/>
  <c r="T204" i="22"/>
  <c r="R204" i="22"/>
  <c r="Q204" i="22"/>
  <c r="O204" i="22"/>
  <c r="N204" i="22"/>
  <c r="K204" i="22"/>
  <c r="AJ203" i="22"/>
  <c r="X203" i="22"/>
  <c r="W203" i="22"/>
  <c r="U203" i="22"/>
  <c r="T203" i="22"/>
  <c r="R203" i="22"/>
  <c r="Q203" i="22"/>
  <c r="O203" i="22"/>
  <c r="N203" i="22"/>
  <c r="AJ202" i="22"/>
  <c r="X202" i="22"/>
  <c r="W202" i="22"/>
  <c r="U202" i="22"/>
  <c r="T202" i="22"/>
  <c r="R202" i="22"/>
  <c r="O202" i="22"/>
  <c r="N202" i="22"/>
  <c r="L202" i="22"/>
  <c r="K202" i="22"/>
  <c r="AJ201" i="22"/>
  <c r="W201" i="22"/>
  <c r="U201" i="22"/>
  <c r="T201" i="22"/>
  <c r="R201" i="22"/>
  <c r="Q201" i="22"/>
  <c r="O201" i="22"/>
  <c r="N201" i="22"/>
  <c r="AJ200" i="22"/>
  <c r="U200" i="22"/>
  <c r="T200" i="22"/>
  <c r="R200" i="22"/>
  <c r="O200" i="22"/>
  <c r="N200" i="22"/>
  <c r="AJ199" i="22"/>
  <c r="X199" i="22"/>
  <c r="W199" i="22"/>
  <c r="U199" i="22"/>
  <c r="T199" i="22"/>
  <c r="R199" i="22"/>
  <c r="Q199" i="22"/>
  <c r="O199" i="22"/>
  <c r="N199" i="22"/>
  <c r="L199" i="22"/>
  <c r="K199" i="22"/>
  <c r="AJ198" i="22"/>
  <c r="X198" i="22"/>
  <c r="U198" i="22"/>
  <c r="T198" i="22"/>
  <c r="R198" i="22"/>
  <c r="Q198" i="22"/>
  <c r="O198" i="22"/>
  <c r="N198" i="22"/>
  <c r="L198" i="22"/>
  <c r="K198" i="22"/>
  <c r="AJ197" i="22"/>
  <c r="X197" i="22"/>
  <c r="W197" i="22"/>
  <c r="U197" i="22"/>
  <c r="T197" i="22"/>
  <c r="R197" i="22"/>
  <c r="Q197" i="22"/>
  <c r="O197" i="22"/>
  <c r="N197" i="22"/>
  <c r="L197" i="22"/>
  <c r="K197" i="22"/>
  <c r="AJ196" i="22"/>
  <c r="X196" i="22"/>
  <c r="W196" i="22"/>
  <c r="U196" i="22"/>
  <c r="T196" i="22"/>
  <c r="Q196" i="22"/>
  <c r="O196" i="22"/>
  <c r="N196" i="22"/>
  <c r="L196" i="22"/>
  <c r="K196" i="22"/>
  <c r="AJ195" i="22"/>
  <c r="X195" i="22"/>
  <c r="W195" i="22"/>
  <c r="U195" i="22"/>
  <c r="T195" i="22"/>
  <c r="R195" i="22"/>
  <c r="Q195" i="22"/>
  <c r="O195" i="22"/>
  <c r="N195" i="22"/>
  <c r="L195" i="22"/>
  <c r="K195" i="22"/>
  <c r="AJ194" i="22"/>
  <c r="X194" i="22"/>
  <c r="W194" i="22"/>
  <c r="U194" i="22"/>
  <c r="T194" i="22"/>
  <c r="R194" i="22"/>
  <c r="O194" i="22"/>
  <c r="N194" i="22"/>
  <c r="L194" i="22"/>
  <c r="K194" i="22"/>
  <c r="AJ193" i="22"/>
  <c r="X193" i="22"/>
  <c r="W193" i="22"/>
  <c r="U193" i="22"/>
  <c r="T193" i="22"/>
  <c r="R193" i="22"/>
  <c r="Q193" i="22"/>
  <c r="O193" i="22"/>
  <c r="N193" i="22"/>
  <c r="K193" i="22"/>
  <c r="AJ192" i="22"/>
  <c r="W192" i="22"/>
  <c r="U192" i="22"/>
  <c r="T192" i="22"/>
  <c r="R192" i="22"/>
  <c r="Q192" i="22"/>
  <c r="O192" i="22"/>
  <c r="N192" i="22"/>
  <c r="K192" i="22"/>
  <c r="AJ191" i="22"/>
  <c r="X191" i="22"/>
  <c r="W191" i="22"/>
  <c r="U191" i="22"/>
  <c r="T191" i="22"/>
  <c r="R191" i="22"/>
  <c r="Q191" i="22"/>
  <c r="O191" i="22"/>
  <c r="N191" i="22"/>
  <c r="L191" i="22"/>
  <c r="K191" i="22"/>
  <c r="AJ190" i="22"/>
  <c r="X190" i="22"/>
  <c r="W190" i="22"/>
  <c r="U190" i="22"/>
  <c r="T190" i="22"/>
  <c r="R190" i="22"/>
  <c r="Q190" i="22"/>
  <c r="O190" i="22"/>
  <c r="N190" i="22"/>
  <c r="L190" i="22"/>
  <c r="K190" i="22"/>
  <c r="AJ189" i="22"/>
  <c r="X189" i="22"/>
  <c r="W189" i="22"/>
  <c r="U189" i="22"/>
  <c r="T189" i="22"/>
  <c r="R189" i="22"/>
  <c r="Q189" i="22"/>
  <c r="O189" i="22"/>
  <c r="N189" i="22"/>
  <c r="L189" i="22"/>
  <c r="K189" i="22"/>
  <c r="AJ188" i="22"/>
  <c r="X188" i="22"/>
  <c r="W188" i="22"/>
  <c r="U188" i="22"/>
  <c r="T188" i="22"/>
  <c r="R188" i="22"/>
  <c r="Q188" i="22"/>
  <c r="O188" i="22"/>
  <c r="N188" i="22"/>
  <c r="L188" i="22"/>
  <c r="K188" i="22"/>
  <c r="AJ187" i="22"/>
  <c r="X187" i="22"/>
  <c r="W187" i="22"/>
  <c r="U187" i="22"/>
  <c r="T187" i="22"/>
  <c r="R187" i="22"/>
  <c r="Q187" i="22"/>
  <c r="O187" i="22"/>
  <c r="N187" i="22"/>
  <c r="L187" i="22"/>
  <c r="K187" i="22"/>
  <c r="AJ186" i="22"/>
  <c r="X186" i="22"/>
  <c r="W186" i="22"/>
  <c r="U186" i="22"/>
  <c r="T186" i="22"/>
  <c r="R186" i="22"/>
  <c r="Q186" i="22"/>
  <c r="O186" i="22"/>
  <c r="N186" i="22"/>
  <c r="L186" i="22"/>
  <c r="AJ185" i="22"/>
  <c r="X185" i="22"/>
  <c r="U185" i="22"/>
  <c r="T185" i="22"/>
  <c r="R185" i="22"/>
  <c r="Q185" i="22"/>
  <c r="O185" i="22"/>
  <c r="N185" i="22"/>
  <c r="L185" i="22"/>
  <c r="K185" i="22"/>
  <c r="AJ184" i="22"/>
  <c r="X184" i="22"/>
  <c r="W184" i="22"/>
  <c r="U184" i="22"/>
  <c r="T184" i="22"/>
  <c r="R184" i="22"/>
  <c r="Q184" i="22"/>
  <c r="O184" i="22"/>
  <c r="N184" i="22"/>
  <c r="L184" i="22"/>
  <c r="K184" i="22"/>
  <c r="AJ141" i="22"/>
  <c r="X141" i="22"/>
  <c r="W141" i="22"/>
  <c r="U141" i="22"/>
  <c r="T141" i="22"/>
  <c r="R141" i="22"/>
  <c r="Q141" i="22"/>
  <c r="O141" i="22"/>
  <c r="N141" i="22"/>
  <c r="L141" i="22"/>
  <c r="K141" i="22"/>
  <c r="AJ140" i="22"/>
  <c r="X140" i="22"/>
  <c r="W140" i="22"/>
  <c r="U140" i="22"/>
  <c r="T140" i="22"/>
  <c r="R140" i="22"/>
  <c r="Q140" i="22"/>
  <c r="O140" i="22"/>
  <c r="N140" i="22"/>
  <c r="L140" i="22"/>
  <c r="K140" i="22"/>
  <c r="AJ139" i="22"/>
  <c r="X139" i="22"/>
  <c r="W139" i="22"/>
  <c r="U139" i="22"/>
  <c r="T139" i="22"/>
  <c r="R139" i="22"/>
  <c r="Q139" i="22"/>
  <c r="O139" i="22"/>
  <c r="N139" i="22"/>
  <c r="L139" i="22"/>
  <c r="K139" i="22"/>
  <c r="AJ138" i="22"/>
  <c r="X138" i="22"/>
  <c r="W138" i="22"/>
  <c r="U138" i="22"/>
  <c r="T138" i="22"/>
  <c r="R138" i="22"/>
  <c r="Q138" i="22"/>
  <c r="O138" i="22"/>
  <c r="N138" i="22"/>
  <c r="L138" i="22"/>
  <c r="K138" i="22"/>
  <c r="AJ137" i="22"/>
  <c r="X137" i="22"/>
  <c r="W137" i="22"/>
  <c r="U137" i="22"/>
  <c r="T137" i="22"/>
  <c r="R137" i="22"/>
  <c r="Q137" i="22"/>
  <c r="O137" i="22"/>
  <c r="N137" i="22"/>
  <c r="L137" i="22"/>
  <c r="K137" i="22"/>
  <c r="AJ136" i="22"/>
  <c r="X136" i="22"/>
  <c r="W136" i="22"/>
  <c r="U136" i="22"/>
  <c r="T136" i="22"/>
  <c r="R136" i="22"/>
  <c r="Q136" i="22"/>
  <c r="O136" i="22"/>
  <c r="N136" i="22"/>
  <c r="K136" i="22"/>
  <c r="AJ135" i="22"/>
  <c r="X135" i="22"/>
  <c r="W135" i="22"/>
  <c r="U135" i="22"/>
  <c r="T135" i="22"/>
  <c r="R135" i="22"/>
  <c r="Q135" i="22"/>
  <c r="O135" i="22"/>
  <c r="N135" i="22"/>
  <c r="L135" i="22"/>
  <c r="K135" i="22"/>
  <c r="AJ134" i="22"/>
  <c r="X134" i="22"/>
  <c r="W134" i="22"/>
  <c r="U134" i="22"/>
  <c r="T134" i="22"/>
  <c r="R134" i="22"/>
  <c r="Q134" i="22"/>
  <c r="O134" i="22"/>
  <c r="N134" i="22"/>
  <c r="L134" i="22"/>
  <c r="K134" i="22"/>
  <c r="AJ133" i="22"/>
  <c r="X133" i="22"/>
  <c r="W133" i="22"/>
  <c r="U133" i="22"/>
  <c r="T133" i="22"/>
  <c r="R133" i="22"/>
  <c r="Q133" i="22"/>
  <c r="O133" i="22"/>
  <c r="N133" i="22"/>
  <c r="L133" i="22"/>
  <c r="K133" i="22"/>
  <c r="AJ132" i="22"/>
  <c r="X132" i="22"/>
  <c r="W132" i="22"/>
  <c r="U132" i="22"/>
  <c r="T132" i="22"/>
  <c r="R132" i="22"/>
  <c r="Q132" i="22"/>
  <c r="O132" i="22"/>
  <c r="N132" i="22"/>
  <c r="L132" i="22"/>
  <c r="K132" i="22"/>
  <c r="AJ131" i="22"/>
  <c r="X131" i="22"/>
  <c r="W131" i="22"/>
  <c r="U131" i="22"/>
  <c r="T131" i="22"/>
  <c r="R131" i="22"/>
  <c r="Q131" i="22"/>
  <c r="O131" i="22"/>
  <c r="N131" i="22"/>
  <c r="L131" i="22"/>
  <c r="K131" i="22"/>
  <c r="AJ130" i="22"/>
  <c r="X130" i="22"/>
  <c r="W130" i="22"/>
  <c r="U130" i="22"/>
  <c r="T130" i="22"/>
  <c r="R130" i="22"/>
  <c r="Q130" i="22"/>
  <c r="O130" i="22"/>
  <c r="N130" i="22"/>
  <c r="L130" i="22"/>
  <c r="K130" i="22"/>
  <c r="AJ129" i="22"/>
  <c r="X129" i="22"/>
  <c r="W129" i="22"/>
  <c r="U129" i="22"/>
  <c r="T129" i="22"/>
  <c r="R129" i="22"/>
  <c r="Q129" i="22"/>
  <c r="O129" i="22"/>
  <c r="N129" i="22"/>
  <c r="K129" i="22"/>
  <c r="AJ128" i="22"/>
  <c r="X128" i="22"/>
  <c r="W128" i="22"/>
  <c r="U128" i="22"/>
  <c r="T128" i="22"/>
  <c r="R128" i="22"/>
  <c r="Q128" i="22"/>
  <c r="O128" i="22"/>
  <c r="N128" i="22"/>
  <c r="L128" i="22"/>
  <c r="K128" i="22"/>
  <c r="AJ127" i="22"/>
  <c r="X127" i="22"/>
  <c r="W127" i="22"/>
  <c r="U127" i="22"/>
  <c r="T127" i="22"/>
  <c r="R127" i="22"/>
  <c r="Q127" i="22"/>
  <c r="O127" i="22"/>
  <c r="N127" i="22"/>
  <c r="L127" i="22"/>
  <c r="K127" i="22"/>
  <c r="AJ126" i="22"/>
  <c r="X126" i="22"/>
  <c r="W126" i="22"/>
  <c r="U126" i="22"/>
  <c r="T126" i="22"/>
  <c r="R126" i="22"/>
  <c r="Q126" i="22"/>
  <c r="O126" i="22"/>
  <c r="N126" i="22"/>
  <c r="L126" i="22"/>
  <c r="K126" i="22"/>
  <c r="AJ125" i="22"/>
  <c r="X125" i="22"/>
  <c r="W125" i="22"/>
  <c r="U125" i="22"/>
  <c r="T125" i="22"/>
  <c r="R125" i="22"/>
  <c r="Q125" i="22"/>
  <c r="O125" i="22"/>
  <c r="N125" i="22"/>
  <c r="L125" i="22"/>
  <c r="K125" i="22"/>
  <c r="AJ124" i="22"/>
  <c r="X124" i="22"/>
  <c r="W124" i="22"/>
  <c r="U124" i="22"/>
  <c r="T124" i="22"/>
  <c r="R124" i="22"/>
  <c r="Q124" i="22"/>
  <c r="O124" i="22"/>
  <c r="N124" i="22"/>
  <c r="L124" i="22"/>
  <c r="K124" i="22"/>
  <c r="AJ123" i="22"/>
  <c r="X123" i="22"/>
  <c r="W123" i="22"/>
  <c r="U123" i="22"/>
  <c r="T123" i="22"/>
  <c r="R123" i="22"/>
  <c r="Q123" i="22"/>
  <c r="O123" i="22"/>
  <c r="N123" i="22"/>
  <c r="L123" i="22"/>
  <c r="K123" i="22"/>
  <c r="AJ122" i="22"/>
  <c r="X122" i="22"/>
  <c r="W122" i="22"/>
  <c r="U122" i="22"/>
  <c r="T122" i="22"/>
  <c r="R122" i="22"/>
  <c r="Q122" i="22"/>
  <c r="O122" i="22"/>
  <c r="N122" i="22"/>
  <c r="L122" i="22"/>
  <c r="K122" i="22"/>
  <c r="AJ121" i="22"/>
  <c r="X121" i="22"/>
  <c r="W121" i="22"/>
  <c r="U121" i="22"/>
  <c r="T121" i="22"/>
  <c r="R121" i="22"/>
  <c r="Q121" i="22"/>
  <c r="O121" i="22"/>
  <c r="N121" i="22"/>
  <c r="L121" i="22"/>
  <c r="K121" i="22"/>
  <c r="AJ120" i="22"/>
  <c r="X120" i="22"/>
  <c r="W120" i="22"/>
  <c r="U120" i="22"/>
  <c r="T120" i="22"/>
  <c r="R120" i="22"/>
  <c r="Q120" i="22"/>
  <c r="O120" i="22"/>
  <c r="N120" i="22"/>
  <c r="L120" i="22"/>
  <c r="K120" i="22"/>
  <c r="AJ119" i="22"/>
  <c r="X119" i="22"/>
  <c r="W119" i="22"/>
  <c r="U119" i="22"/>
  <c r="T119" i="22"/>
  <c r="R119" i="22"/>
  <c r="Q119" i="22"/>
  <c r="O119" i="22"/>
  <c r="N119" i="22"/>
  <c r="L119" i="22"/>
  <c r="K119" i="22"/>
  <c r="AJ118" i="22"/>
  <c r="X118" i="22"/>
  <c r="W118" i="22"/>
  <c r="U118" i="22"/>
  <c r="T118" i="22"/>
  <c r="R118" i="22"/>
  <c r="Q118" i="22"/>
  <c r="O118" i="22"/>
  <c r="N118" i="22"/>
  <c r="L118" i="22"/>
  <c r="K118" i="22"/>
  <c r="AJ117" i="22"/>
  <c r="X117" i="22"/>
  <c r="W117" i="22"/>
  <c r="U117" i="22"/>
  <c r="T117" i="22"/>
  <c r="R117" i="22"/>
  <c r="Q117" i="22"/>
  <c r="O117" i="22"/>
  <c r="N117" i="22"/>
  <c r="L117" i="22"/>
  <c r="K117" i="22"/>
  <c r="AJ116" i="22"/>
  <c r="X116" i="22"/>
  <c r="W116" i="22"/>
  <c r="U116" i="22"/>
  <c r="T116" i="22"/>
  <c r="R116" i="22"/>
  <c r="Q116" i="22"/>
  <c r="O116" i="22"/>
  <c r="N116" i="22"/>
  <c r="L116" i="22"/>
  <c r="K116" i="22"/>
  <c r="AJ115" i="22"/>
  <c r="X115" i="22"/>
  <c r="W115" i="22"/>
  <c r="U115" i="22"/>
  <c r="T115" i="22"/>
  <c r="R115" i="22"/>
  <c r="Q115" i="22"/>
  <c r="O115" i="22"/>
  <c r="N115" i="22"/>
  <c r="L115" i="22"/>
  <c r="K115" i="22"/>
  <c r="AJ114" i="22"/>
  <c r="X114" i="22"/>
  <c r="W114" i="22"/>
  <c r="U114" i="22"/>
  <c r="T114" i="22"/>
  <c r="R114" i="22"/>
  <c r="Q114" i="22"/>
  <c r="O114" i="22"/>
  <c r="N114" i="22"/>
  <c r="L114" i="22"/>
  <c r="K114" i="22"/>
  <c r="AJ113" i="22"/>
  <c r="X113" i="22"/>
  <c r="W113" i="22"/>
  <c r="U113" i="22"/>
  <c r="T113" i="22"/>
  <c r="R113" i="22"/>
  <c r="Q113" i="22"/>
  <c r="O113" i="22"/>
  <c r="N113" i="22"/>
  <c r="L113" i="22"/>
  <c r="K113" i="22"/>
  <c r="AJ112" i="22"/>
  <c r="X112" i="22"/>
  <c r="W112" i="22"/>
  <c r="U112" i="22"/>
  <c r="T112" i="22"/>
  <c r="R112" i="22"/>
  <c r="Q112" i="22"/>
  <c r="O112" i="22"/>
  <c r="N112" i="22"/>
  <c r="L112" i="22"/>
  <c r="K112" i="22"/>
  <c r="AJ111" i="22"/>
  <c r="X111" i="22"/>
  <c r="W111" i="22"/>
  <c r="U111" i="22"/>
  <c r="T111" i="22"/>
  <c r="R111" i="22"/>
  <c r="Q111" i="22"/>
  <c r="O111" i="22"/>
  <c r="N111" i="22"/>
  <c r="L111" i="22"/>
  <c r="K111" i="22"/>
  <c r="AJ110" i="22"/>
  <c r="X110" i="22"/>
  <c r="W110" i="22"/>
  <c r="U110" i="22"/>
  <c r="T110" i="22"/>
  <c r="R110" i="22"/>
  <c r="Q110" i="22"/>
  <c r="O110" i="22"/>
  <c r="N110" i="22"/>
  <c r="L110" i="22"/>
  <c r="K110" i="22"/>
  <c r="AJ109" i="22"/>
  <c r="X109" i="22"/>
  <c r="W109" i="22"/>
  <c r="U109" i="22"/>
  <c r="T109" i="22"/>
  <c r="R109" i="22"/>
  <c r="Q109" i="22"/>
  <c r="O109" i="22"/>
  <c r="N109" i="22"/>
  <c r="L109" i="22"/>
  <c r="K109" i="22"/>
  <c r="AJ108" i="22"/>
  <c r="X108" i="22"/>
  <c r="W108" i="22"/>
  <c r="U108" i="22"/>
  <c r="T108" i="22"/>
  <c r="R108" i="22"/>
  <c r="Q108" i="22"/>
  <c r="O108" i="22"/>
  <c r="N108" i="22"/>
  <c r="L108" i="22"/>
  <c r="K108" i="22"/>
  <c r="AJ107" i="22"/>
  <c r="X107" i="22"/>
  <c r="W107" i="22"/>
  <c r="U107" i="22"/>
  <c r="T107" i="22"/>
  <c r="R107" i="22"/>
  <c r="Q107" i="22"/>
  <c r="O107" i="22"/>
  <c r="N107" i="22"/>
  <c r="L107" i="22"/>
  <c r="K107" i="22"/>
  <c r="AJ106" i="22"/>
  <c r="X106" i="22"/>
  <c r="W106" i="22"/>
  <c r="U106" i="22"/>
  <c r="T106" i="22"/>
  <c r="R106" i="22"/>
  <c r="Q106" i="22"/>
  <c r="O106" i="22"/>
  <c r="N106" i="22"/>
  <c r="L106" i="22"/>
  <c r="K106" i="22"/>
  <c r="AJ105" i="22"/>
  <c r="X105" i="22"/>
  <c r="W105" i="22"/>
  <c r="U105" i="22"/>
  <c r="T105" i="22"/>
  <c r="R105" i="22"/>
  <c r="Q105" i="22"/>
  <c r="O105" i="22"/>
  <c r="N105" i="22"/>
  <c r="L105" i="22"/>
  <c r="K105" i="22"/>
  <c r="AJ104" i="22"/>
  <c r="X104" i="22"/>
  <c r="W104" i="22"/>
  <c r="U104" i="22"/>
  <c r="T104" i="22"/>
  <c r="R104" i="22"/>
  <c r="Q104" i="22"/>
  <c r="O104" i="22"/>
  <c r="N104" i="22"/>
  <c r="L104" i="22"/>
  <c r="K104" i="22"/>
  <c r="AJ103" i="22"/>
  <c r="X103" i="22"/>
  <c r="W103" i="22"/>
  <c r="U103" i="22"/>
  <c r="T103" i="22"/>
  <c r="R103" i="22"/>
  <c r="Q103" i="22"/>
  <c r="O103" i="22"/>
  <c r="N103" i="22"/>
  <c r="L103" i="22"/>
  <c r="K103" i="22"/>
  <c r="AJ102" i="22"/>
  <c r="X102" i="22"/>
  <c r="W102" i="22"/>
  <c r="U102" i="22"/>
  <c r="T102" i="22"/>
  <c r="R102" i="22"/>
  <c r="Q102" i="22"/>
  <c r="O102" i="22"/>
  <c r="N102" i="22"/>
  <c r="L102" i="22"/>
  <c r="K102" i="22"/>
  <c r="AJ101" i="22"/>
  <c r="X101" i="22"/>
  <c r="W101" i="22"/>
  <c r="U101" i="22"/>
  <c r="T101" i="22"/>
  <c r="R101" i="22"/>
  <c r="Q101" i="22"/>
  <c r="O101" i="22"/>
  <c r="N101" i="22"/>
  <c r="L101" i="22"/>
  <c r="K101" i="22"/>
  <c r="AJ100" i="22"/>
  <c r="X100" i="22"/>
  <c r="W100" i="22"/>
  <c r="U100" i="22"/>
  <c r="T100" i="22"/>
  <c r="R100" i="22"/>
  <c r="Q100" i="22"/>
  <c r="O100" i="22"/>
  <c r="N100" i="22"/>
  <c r="L100" i="22"/>
  <c r="K100" i="22"/>
  <c r="AJ99" i="22"/>
  <c r="X99" i="22"/>
  <c r="W99" i="22"/>
  <c r="U99" i="22"/>
  <c r="T99" i="22"/>
  <c r="R99" i="22"/>
  <c r="Q99" i="22"/>
  <c r="O99" i="22"/>
  <c r="N99" i="22"/>
  <c r="L99" i="22"/>
  <c r="K99" i="22"/>
  <c r="AJ98" i="22"/>
  <c r="X98" i="22"/>
  <c r="W98" i="22"/>
  <c r="U98" i="22"/>
  <c r="T98" i="22"/>
  <c r="R98" i="22"/>
  <c r="Q98" i="22"/>
  <c r="O98" i="22"/>
  <c r="N98" i="22"/>
  <c r="L98" i="22"/>
  <c r="K98" i="22"/>
  <c r="AJ97" i="22"/>
  <c r="X97" i="22"/>
  <c r="W97" i="22"/>
  <c r="U97" i="22"/>
  <c r="T97" i="22"/>
  <c r="R97" i="22"/>
  <c r="Q97" i="22"/>
  <c r="O97" i="22"/>
  <c r="N97" i="22"/>
  <c r="L97" i="22"/>
  <c r="K97" i="22"/>
  <c r="AJ96" i="22"/>
  <c r="X96" i="22"/>
  <c r="W96" i="22"/>
  <c r="U96" i="22"/>
  <c r="T96" i="22"/>
  <c r="R96" i="22"/>
  <c r="Q96" i="22"/>
  <c r="O96" i="22"/>
  <c r="N96" i="22"/>
  <c r="L96" i="22"/>
  <c r="K96" i="22"/>
  <c r="AJ95" i="22"/>
  <c r="X95" i="22"/>
  <c r="W95" i="22"/>
  <c r="U95" i="22"/>
  <c r="T95" i="22"/>
  <c r="R95" i="22"/>
  <c r="Q95" i="22"/>
  <c r="O95" i="22"/>
  <c r="N95" i="22"/>
  <c r="L95" i="22"/>
  <c r="K95" i="22"/>
  <c r="AJ94" i="22"/>
  <c r="X94" i="22"/>
  <c r="W94" i="22"/>
  <c r="U94" i="22"/>
  <c r="T94" i="22"/>
  <c r="R94" i="22"/>
  <c r="Q94" i="22"/>
  <c r="O94" i="22"/>
  <c r="N94" i="22"/>
  <c r="L94" i="22"/>
  <c r="K94" i="22"/>
  <c r="AJ93" i="22"/>
  <c r="X93" i="22"/>
  <c r="W93" i="22"/>
  <c r="U93" i="22"/>
  <c r="T93" i="22"/>
  <c r="R93" i="22"/>
  <c r="Q93" i="22"/>
  <c r="O93" i="22"/>
  <c r="N93" i="22"/>
  <c r="L93" i="22"/>
  <c r="K93" i="22"/>
  <c r="AJ92" i="22"/>
  <c r="X92" i="22"/>
  <c r="W92" i="22"/>
  <c r="U92" i="22"/>
  <c r="T92" i="22"/>
  <c r="R92" i="22"/>
  <c r="Q92" i="22"/>
  <c r="O92" i="22"/>
  <c r="N92" i="22"/>
  <c r="L92" i="22"/>
  <c r="K92" i="22"/>
  <c r="AJ91" i="22"/>
  <c r="X91" i="22"/>
  <c r="W91" i="22"/>
  <c r="U91" i="22"/>
  <c r="T91" i="22"/>
  <c r="R91" i="22"/>
  <c r="Q91" i="22"/>
  <c r="O91" i="22"/>
  <c r="N91" i="22"/>
  <c r="L91" i="22"/>
  <c r="K91" i="22"/>
  <c r="AJ90" i="22"/>
  <c r="X90" i="22"/>
  <c r="W90" i="22"/>
  <c r="U90" i="22"/>
  <c r="T90" i="22"/>
  <c r="R90" i="22"/>
  <c r="Q90" i="22"/>
  <c r="O90" i="22"/>
  <c r="N90" i="22"/>
  <c r="L90" i="22"/>
  <c r="K90" i="22"/>
  <c r="AJ89" i="22"/>
  <c r="X89" i="22"/>
  <c r="W89" i="22"/>
  <c r="U89" i="22"/>
  <c r="T89" i="22"/>
  <c r="R89" i="22"/>
  <c r="Q89" i="22"/>
  <c r="O89" i="22"/>
  <c r="N89" i="22"/>
  <c r="L89" i="22"/>
  <c r="K89" i="22"/>
  <c r="AJ88" i="22"/>
  <c r="X88" i="22"/>
  <c r="W88" i="22"/>
  <c r="U88" i="22"/>
  <c r="T88" i="22"/>
  <c r="R88" i="22"/>
  <c r="Q88" i="22"/>
  <c r="O88" i="22"/>
  <c r="N88" i="22"/>
  <c r="L88" i="22"/>
  <c r="K88" i="22"/>
  <c r="AJ87" i="22"/>
  <c r="X87" i="22"/>
  <c r="W87" i="22"/>
  <c r="U87" i="22"/>
  <c r="T87" i="22"/>
  <c r="R87" i="22"/>
  <c r="Q87" i="22"/>
  <c r="O87" i="22"/>
  <c r="N87" i="22"/>
  <c r="L87" i="22"/>
  <c r="K87" i="22"/>
  <c r="AJ86" i="22"/>
  <c r="X86" i="22"/>
  <c r="W86" i="22"/>
  <c r="U86" i="22"/>
  <c r="T86" i="22"/>
  <c r="R86" i="22"/>
  <c r="Q86" i="22"/>
  <c r="O86" i="22"/>
  <c r="N86" i="22"/>
  <c r="L86" i="22"/>
  <c r="K86" i="22"/>
  <c r="AJ85" i="22"/>
  <c r="X85" i="22"/>
  <c r="W85" i="22"/>
  <c r="U85" i="22"/>
  <c r="T85" i="22"/>
  <c r="R85" i="22"/>
  <c r="Q85" i="22"/>
  <c r="O85" i="22"/>
  <c r="N85" i="22"/>
  <c r="L85" i="22"/>
  <c r="K85" i="22"/>
  <c r="AJ84" i="22"/>
  <c r="X84" i="22"/>
  <c r="W84" i="22"/>
  <c r="U84" i="22"/>
  <c r="T84" i="22"/>
  <c r="R84" i="22"/>
  <c r="Q84" i="22"/>
  <c r="O84" i="22"/>
  <c r="N84" i="22"/>
  <c r="L84" i="22"/>
  <c r="K84" i="22"/>
  <c r="AJ83" i="22"/>
  <c r="X83" i="22"/>
  <c r="W83" i="22"/>
  <c r="U83" i="22"/>
  <c r="T83" i="22"/>
  <c r="R83" i="22"/>
  <c r="Q83" i="22"/>
  <c r="O83" i="22"/>
  <c r="N83" i="22"/>
  <c r="L83" i="22"/>
  <c r="K83" i="22"/>
  <c r="AJ82" i="22"/>
  <c r="X82" i="22"/>
  <c r="W82" i="22"/>
  <c r="U82" i="22"/>
  <c r="T82" i="22"/>
  <c r="R82" i="22"/>
  <c r="Q82" i="22"/>
  <c r="O82" i="22"/>
  <c r="N82" i="22"/>
  <c r="L82" i="22"/>
  <c r="K82" i="22"/>
  <c r="AJ81" i="22"/>
  <c r="X81" i="22"/>
  <c r="W81" i="22"/>
  <c r="U81" i="22"/>
  <c r="T81" i="22"/>
  <c r="R81" i="22"/>
  <c r="Q81" i="22"/>
  <c r="O81" i="22"/>
  <c r="N81" i="22"/>
  <c r="L81" i="22"/>
  <c r="K81" i="22"/>
  <c r="AJ80" i="22"/>
  <c r="X80" i="22"/>
  <c r="W80" i="22"/>
  <c r="U80" i="22"/>
  <c r="T80" i="22"/>
  <c r="R80" i="22"/>
  <c r="Q80" i="22"/>
  <c r="O80" i="22"/>
  <c r="N80" i="22"/>
  <c r="L80" i="22"/>
  <c r="K80" i="22"/>
  <c r="AJ79" i="22"/>
  <c r="X79" i="22"/>
  <c r="W79" i="22"/>
  <c r="U79" i="22"/>
  <c r="T79" i="22"/>
  <c r="R79" i="22"/>
  <c r="Q79" i="22"/>
  <c r="O79" i="22"/>
  <c r="N79" i="22"/>
  <c r="L79" i="22"/>
  <c r="K79" i="22"/>
  <c r="AJ78" i="22"/>
  <c r="X78" i="22"/>
  <c r="W78" i="22"/>
  <c r="U78" i="22"/>
  <c r="T78" i="22"/>
  <c r="R78" i="22"/>
  <c r="Q78" i="22"/>
  <c r="O78" i="22"/>
  <c r="N78" i="22"/>
  <c r="L78" i="22"/>
  <c r="K78" i="22"/>
  <c r="AJ77" i="22"/>
  <c r="X77" i="22"/>
  <c r="W77" i="22"/>
  <c r="U77" i="22"/>
  <c r="T77" i="22"/>
  <c r="R77" i="22"/>
  <c r="Q77" i="22"/>
  <c r="O77" i="22"/>
  <c r="N77" i="22"/>
  <c r="L77" i="22"/>
  <c r="K77" i="22"/>
  <c r="AJ76" i="22"/>
  <c r="X76" i="22"/>
  <c r="W76" i="22"/>
  <c r="U76" i="22"/>
  <c r="T76" i="22"/>
  <c r="R76" i="22"/>
  <c r="Q76" i="22"/>
  <c r="O76" i="22"/>
  <c r="N76" i="22"/>
  <c r="L76" i="22"/>
  <c r="K76" i="22"/>
  <c r="AJ75" i="22"/>
  <c r="X75" i="22"/>
  <c r="W75" i="22"/>
  <c r="U75" i="22"/>
  <c r="T75" i="22"/>
  <c r="R75" i="22"/>
  <c r="Q75" i="22"/>
  <c r="O75" i="22"/>
  <c r="N75" i="22"/>
  <c r="L75" i="22"/>
  <c r="K75" i="22"/>
  <c r="AJ74" i="22"/>
  <c r="X74" i="22"/>
  <c r="W74" i="22"/>
  <c r="U74" i="22"/>
  <c r="T74" i="22"/>
  <c r="R74" i="22"/>
  <c r="Q74" i="22"/>
  <c r="O74" i="22"/>
  <c r="N74" i="22"/>
  <c r="L74" i="22"/>
  <c r="K74" i="22"/>
  <c r="AJ73" i="22"/>
  <c r="X73" i="22"/>
  <c r="W73" i="22"/>
  <c r="U73" i="22"/>
  <c r="T73" i="22"/>
  <c r="R73" i="22"/>
  <c r="Q73" i="22"/>
  <c r="O73" i="22"/>
  <c r="N73" i="22"/>
  <c r="L73" i="22"/>
  <c r="K73" i="22"/>
  <c r="AJ72" i="22"/>
  <c r="X72" i="22"/>
  <c r="W72" i="22"/>
  <c r="U72" i="22"/>
  <c r="T72" i="22"/>
  <c r="R72" i="22"/>
  <c r="Q72" i="22"/>
  <c r="O72" i="22"/>
  <c r="N72" i="22"/>
  <c r="L72" i="22"/>
  <c r="K72" i="22"/>
  <c r="AJ71" i="22"/>
  <c r="X71" i="22"/>
  <c r="W71" i="22"/>
  <c r="U71" i="22"/>
  <c r="T71" i="22"/>
  <c r="R71" i="22"/>
  <c r="Q71" i="22"/>
  <c r="O71" i="22"/>
  <c r="N71" i="22"/>
  <c r="L71" i="22"/>
  <c r="K71" i="22"/>
  <c r="AJ70" i="22"/>
  <c r="X70" i="22"/>
  <c r="W70" i="22"/>
  <c r="U70" i="22"/>
  <c r="T70" i="22"/>
  <c r="R70" i="22"/>
  <c r="Q70" i="22"/>
  <c r="O70" i="22"/>
  <c r="N70" i="22"/>
  <c r="L70" i="22"/>
  <c r="K70" i="22"/>
  <c r="AJ69" i="22"/>
  <c r="X69" i="22"/>
  <c r="W69" i="22"/>
  <c r="U69" i="22"/>
  <c r="T69" i="22"/>
  <c r="R69" i="22"/>
  <c r="Q69" i="22"/>
  <c r="O69" i="22"/>
  <c r="N69" i="22"/>
  <c r="L69" i="22"/>
  <c r="K69" i="22"/>
  <c r="AJ68" i="22"/>
  <c r="X68" i="22"/>
  <c r="W68" i="22"/>
  <c r="U68" i="22"/>
  <c r="T68" i="22"/>
  <c r="R68" i="22"/>
  <c r="Q68" i="22"/>
  <c r="O68" i="22"/>
  <c r="N68" i="22"/>
  <c r="L68" i="22"/>
  <c r="K68" i="22"/>
  <c r="AJ67" i="22"/>
  <c r="X67" i="22"/>
  <c r="W67" i="22"/>
  <c r="U67" i="22"/>
  <c r="T67" i="22"/>
  <c r="R67" i="22"/>
  <c r="Q67" i="22"/>
  <c r="O67" i="22"/>
  <c r="N67" i="22"/>
  <c r="L67" i="22"/>
  <c r="K67" i="22"/>
  <c r="AJ66" i="22"/>
  <c r="X66" i="22"/>
  <c r="W66" i="22"/>
  <c r="U66" i="22"/>
  <c r="T66" i="22"/>
  <c r="R66" i="22"/>
  <c r="Q66" i="22"/>
  <c r="O66" i="22"/>
  <c r="N66" i="22"/>
  <c r="L66" i="22"/>
  <c r="K66" i="22"/>
  <c r="AJ65" i="22"/>
  <c r="X65" i="22"/>
  <c r="W65" i="22"/>
  <c r="U65" i="22"/>
  <c r="T65" i="22"/>
  <c r="R65" i="22"/>
  <c r="Q65" i="22"/>
  <c r="O65" i="22"/>
  <c r="N65" i="22"/>
  <c r="L65" i="22"/>
  <c r="K65" i="22"/>
  <c r="AJ64" i="22"/>
  <c r="X64" i="22"/>
  <c r="W64" i="22"/>
  <c r="U64" i="22"/>
  <c r="T64" i="22"/>
  <c r="R64" i="22"/>
  <c r="Q64" i="22"/>
  <c r="O64" i="22"/>
  <c r="N64" i="22"/>
  <c r="L64" i="22"/>
  <c r="K64" i="22"/>
  <c r="AJ63" i="22"/>
  <c r="X63" i="22"/>
  <c r="W63" i="22"/>
  <c r="U63" i="22"/>
  <c r="T63" i="22"/>
  <c r="R63" i="22"/>
  <c r="Q63" i="22"/>
  <c r="O63" i="22"/>
  <c r="N63" i="22"/>
  <c r="L63" i="22"/>
  <c r="K63" i="22"/>
  <c r="AJ62" i="22"/>
  <c r="X62" i="22"/>
  <c r="W62" i="22"/>
  <c r="U62" i="22"/>
  <c r="T62" i="22"/>
  <c r="R62" i="22"/>
  <c r="Q62" i="22"/>
  <c r="O62" i="22"/>
  <c r="N62" i="22"/>
  <c r="L62" i="22"/>
  <c r="K62" i="22"/>
  <c r="AJ61" i="22"/>
  <c r="X61" i="22"/>
  <c r="W61" i="22"/>
  <c r="U61" i="22"/>
  <c r="T61" i="22"/>
  <c r="R61" i="22"/>
  <c r="Q61" i="22"/>
  <c r="O61" i="22"/>
  <c r="N61" i="22"/>
  <c r="L61" i="22"/>
  <c r="K61" i="22"/>
  <c r="AJ60" i="22"/>
  <c r="X60" i="22"/>
  <c r="W60" i="22"/>
  <c r="U60" i="22"/>
  <c r="T60" i="22"/>
  <c r="R60" i="22"/>
  <c r="Q60" i="22"/>
  <c r="O60" i="22"/>
  <c r="N60" i="22"/>
  <c r="L60" i="22"/>
  <c r="K60" i="22"/>
  <c r="AJ59" i="22"/>
  <c r="X59" i="22"/>
  <c r="W59" i="22"/>
  <c r="U59" i="22"/>
  <c r="T59" i="22"/>
  <c r="R59" i="22"/>
  <c r="Q59" i="22"/>
  <c r="O59" i="22"/>
  <c r="N59" i="22"/>
  <c r="L59" i="22"/>
  <c r="K59" i="22"/>
  <c r="AJ58" i="22"/>
  <c r="X58" i="22"/>
  <c r="W58" i="22"/>
  <c r="U58" i="22"/>
  <c r="T58" i="22"/>
  <c r="R58" i="22"/>
  <c r="Q58" i="22"/>
  <c r="O58" i="22"/>
  <c r="N58" i="22"/>
  <c r="L58" i="22"/>
  <c r="K58" i="22"/>
  <c r="AJ57" i="22"/>
  <c r="X57" i="22"/>
  <c r="W57" i="22"/>
  <c r="U57" i="22"/>
  <c r="T57" i="22"/>
  <c r="R57" i="22"/>
  <c r="Q57" i="22"/>
  <c r="O57" i="22"/>
  <c r="N57" i="22"/>
  <c r="L57" i="22"/>
  <c r="K57" i="22"/>
  <c r="AJ56" i="22"/>
  <c r="X56" i="22"/>
  <c r="W56" i="22"/>
  <c r="U56" i="22"/>
  <c r="T56" i="22"/>
  <c r="R56" i="22"/>
  <c r="Q56" i="22"/>
  <c r="O56" i="22"/>
  <c r="N56" i="22"/>
  <c r="L56" i="22"/>
  <c r="K56" i="22"/>
  <c r="AJ55" i="22"/>
  <c r="X55" i="22"/>
  <c r="W55" i="22"/>
  <c r="U55" i="22"/>
  <c r="T55" i="22"/>
  <c r="R55" i="22"/>
  <c r="Q55" i="22"/>
  <c r="O55" i="22"/>
  <c r="N55" i="22"/>
  <c r="L55" i="22"/>
  <c r="K55" i="22"/>
  <c r="AJ54" i="22"/>
  <c r="X54" i="22"/>
  <c r="W54" i="22"/>
  <c r="U54" i="22"/>
  <c r="T54" i="22"/>
  <c r="R54" i="22"/>
  <c r="Q54" i="22"/>
  <c r="O54" i="22"/>
  <c r="N54" i="22"/>
  <c r="L54" i="22"/>
  <c r="K54" i="22"/>
  <c r="AJ53" i="22"/>
  <c r="X53" i="22"/>
  <c r="W53" i="22"/>
  <c r="U53" i="22"/>
  <c r="T53" i="22"/>
  <c r="R53" i="22"/>
  <c r="Q53" i="22"/>
  <c r="O53" i="22"/>
  <c r="N53" i="22"/>
  <c r="L53" i="22"/>
  <c r="K53" i="22"/>
  <c r="AJ52" i="22"/>
  <c r="X52" i="22"/>
  <c r="W52" i="22"/>
  <c r="U52" i="22"/>
  <c r="T52" i="22"/>
  <c r="R52" i="22"/>
  <c r="Q52" i="22"/>
  <c r="O52" i="22"/>
  <c r="N52" i="22"/>
  <c r="L52" i="22"/>
  <c r="K52" i="22"/>
  <c r="AJ51" i="22"/>
  <c r="X51" i="22"/>
  <c r="W51" i="22"/>
  <c r="U51" i="22"/>
  <c r="T51" i="22"/>
  <c r="R51" i="22"/>
  <c r="Q51" i="22"/>
  <c r="O51" i="22"/>
  <c r="N51" i="22"/>
  <c r="L51" i="22"/>
  <c r="K51" i="22"/>
  <c r="AJ50" i="22"/>
  <c r="X50" i="22"/>
  <c r="W50" i="22"/>
  <c r="U50" i="22"/>
  <c r="T50" i="22"/>
  <c r="R50" i="22"/>
  <c r="Q50" i="22"/>
  <c r="O50" i="22"/>
  <c r="N50" i="22"/>
  <c r="L50" i="22"/>
  <c r="K50" i="22"/>
  <c r="AJ49" i="22"/>
  <c r="X49" i="22"/>
  <c r="W49" i="22"/>
  <c r="U49" i="22"/>
  <c r="T49" i="22"/>
  <c r="R49" i="22"/>
  <c r="Q49" i="22"/>
  <c r="O49" i="22"/>
  <c r="N49" i="22"/>
  <c r="L49" i="22"/>
  <c r="K49" i="22"/>
  <c r="AJ48" i="22"/>
  <c r="X48" i="22"/>
  <c r="W48" i="22"/>
  <c r="U48" i="22"/>
  <c r="T48" i="22"/>
  <c r="R48" i="22"/>
  <c r="Q48" i="22"/>
  <c r="O48" i="22"/>
  <c r="N48" i="22"/>
  <c r="L48" i="22"/>
  <c r="K48" i="22"/>
  <c r="AJ47" i="22"/>
  <c r="X47" i="22"/>
  <c r="W47" i="22"/>
  <c r="U47" i="22"/>
  <c r="T47" i="22"/>
  <c r="R47" i="22"/>
  <c r="Q47" i="22"/>
  <c r="O47" i="22"/>
  <c r="N47" i="22"/>
  <c r="L47" i="22"/>
  <c r="K47" i="22"/>
  <c r="AJ46" i="22"/>
  <c r="X46" i="22"/>
  <c r="W46" i="22"/>
  <c r="U46" i="22"/>
  <c r="T46" i="22"/>
  <c r="R46" i="22"/>
  <c r="Q46" i="22"/>
  <c r="O46" i="22"/>
  <c r="N46" i="22"/>
  <c r="L46" i="22"/>
  <c r="K46" i="22"/>
  <c r="AJ45" i="22"/>
  <c r="X45" i="22"/>
  <c r="W45" i="22"/>
  <c r="U45" i="22"/>
  <c r="T45" i="22"/>
  <c r="R45" i="22"/>
  <c r="Q45" i="22"/>
  <c r="O45" i="22"/>
  <c r="N45" i="22"/>
  <c r="L45" i="22"/>
  <c r="K45" i="22"/>
  <c r="AJ44" i="22"/>
  <c r="X44" i="22"/>
  <c r="W44" i="22"/>
  <c r="U44" i="22"/>
  <c r="T44" i="22"/>
  <c r="R44" i="22"/>
  <c r="Q44" i="22"/>
  <c r="O44" i="22"/>
  <c r="N44" i="22"/>
  <c r="L44" i="22"/>
  <c r="K44" i="22"/>
  <c r="AJ43" i="22"/>
  <c r="X43" i="22"/>
  <c r="W43" i="22"/>
  <c r="U43" i="22"/>
  <c r="T43" i="22"/>
  <c r="R43" i="22"/>
  <c r="Q43" i="22"/>
  <c r="O43" i="22"/>
  <c r="N43" i="22"/>
  <c r="L43" i="22"/>
  <c r="K43" i="22"/>
  <c r="AJ42" i="22"/>
  <c r="X42" i="22"/>
  <c r="W42" i="22"/>
  <c r="U42" i="22"/>
  <c r="T42" i="22"/>
  <c r="R42" i="22"/>
  <c r="Q42" i="22"/>
  <c r="O42" i="22"/>
  <c r="N42" i="22"/>
  <c r="L42" i="22"/>
  <c r="K42" i="22"/>
  <c r="AJ41" i="22"/>
  <c r="X41" i="22"/>
  <c r="W41" i="22"/>
  <c r="U41" i="22"/>
  <c r="T41" i="22"/>
  <c r="R41" i="22"/>
  <c r="Q41" i="22"/>
  <c r="O41" i="22"/>
  <c r="N41" i="22"/>
  <c r="L41" i="22"/>
  <c r="K41" i="22"/>
  <c r="AJ40" i="22"/>
  <c r="X40" i="22"/>
  <c r="W40" i="22"/>
  <c r="U40" i="22"/>
  <c r="T40" i="22"/>
  <c r="R40" i="22"/>
  <c r="Q40" i="22"/>
  <c r="O40" i="22"/>
  <c r="N40" i="22"/>
  <c r="L40" i="22"/>
  <c r="K40" i="22"/>
  <c r="AJ39" i="22"/>
  <c r="X39" i="22"/>
  <c r="W39" i="22"/>
  <c r="U39" i="22"/>
  <c r="T39" i="22"/>
  <c r="R39" i="22"/>
  <c r="Q39" i="22"/>
  <c r="O39" i="22"/>
  <c r="N39" i="22"/>
  <c r="L39" i="22"/>
  <c r="K39" i="22"/>
  <c r="AJ38" i="22"/>
  <c r="X38" i="22"/>
  <c r="W38" i="22"/>
  <c r="U38" i="22"/>
  <c r="T38" i="22"/>
  <c r="R38" i="22"/>
  <c r="Q38" i="22"/>
  <c r="O38" i="22"/>
  <c r="N38" i="22"/>
  <c r="L38" i="22"/>
  <c r="K38" i="22"/>
  <c r="AJ37" i="22"/>
  <c r="X37" i="22"/>
  <c r="W37" i="22"/>
  <c r="U37" i="22"/>
  <c r="T37" i="22"/>
  <c r="R37" i="22"/>
  <c r="Q37" i="22"/>
  <c r="O37" i="22"/>
  <c r="N37" i="22"/>
  <c r="L37" i="22"/>
  <c r="K37" i="22"/>
  <c r="AJ36" i="22"/>
  <c r="X36" i="22"/>
  <c r="W36" i="22"/>
  <c r="U36" i="22"/>
  <c r="T36" i="22"/>
  <c r="R36" i="22"/>
  <c r="Q36" i="22"/>
  <c r="O36" i="22"/>
  <c r="N36" i="22"/>
  <c r="L36" i="22"/>
  <c r="K36" i="22"/>
  <c r="AJ35" i="22"/>
  <c r="X35" i="22"/>
  <c r="W35" i="22"/>
  <c r="U35" i="22"/>
  <c r="T35" i="22"/>
  <c r="R35" i="22"/>
  <c r="Q35" i="22"/>
  <c r="O35" i="22"/>
  <c r="N35" i="22"/>
  <c r="L35" i="22"/>
  <c r="K35" i="22"/>
  <c r="AJ34" i="22"/>
  <c r="X34" i="22"/>
  <c r="W34" i="22"/>
  <c r="U34" i="22"/>
  <c r="T34" i="22"/>
  <c r="R34" i="22"/>
  <c r="Q34" i="22"/>
  <c r="O34" i="22"/>
  <c r="N34" i="22"/>
  <c r="L34" i="22"/>
  <c r="K34" i="22"/>
  <c r="AJ33" i="22"/>
  <c r="X33" i="22"/>
  <c r="W33" i="22"/>
  <c r="U33" i="22"/>
  <c r="T33" i="22"/>
  <c r="R33" i="22"/>
  <c r="Q33" i="22"/>
  <c r="O33" i="22"/>
  <c r="N33" i="22"/>
  <c r="L33" i="22"/>
  <c r="K33" i="22"/>
  <c r="AJ32" i="22"/>
  <c r="X32" i="22"/>
  <c r="W32" i="22"/>
  <c r="U32" i="22"/>
  <c r="T32" i="22"/>
  <c r="R32" i="22"/>
  <c r="Q32" i="22"/>
  <c r="O32" i="22"/>
  <c r="N32" i="22"/>
  <c r="L32" i="22"/>
  <c r="K32" i="22"/>
  <c r="AJ31" i="22"/>
  <c r="X31" i="22"/>
  <c r="W31" i="22"/>
  <c r="U31" i="22"/>
  <c r="T31" i="22"/>
  <c r="R31" i="22"/>
  <c r="Q31" i="22"/>
  <c r="O31" i="22"/>
  <c r="N31" i="22"/>
  <c r="L31" i="22"/>
  <c r="K31" i="22"/>
  <c r="AJ30" i="22"/>
  <c r="X30" i="22"/>
  <c r="W30" i="22"/>
  <c r="U30" i="22"/>
  <c r="T30" i="22"/>
  <c r="R30" i="22"/>
  <c r="Q30" i="22"/>
  <c r="O30" i="22"/>
  <c r="N30" i="22"/>
  <c r="L30" i="22"/>
  <c r="K30" i="22"/>
  <c r="AJ29" i="22"/>
  <c r="X29" i="22"/>
  <c r="W29" i="22"/>
  <c r="U29" i="22"/>
  <c r="T29" i="22"/>
  <c r="R29" i="22"/>
  <c r="Q29" i="22"/>
  <c r="O29" i="22"/>
  <c r="N29" i="22"/>
  <c r="L29" i="22"/>
  <c r="K29" i="22"/>
  <c r="AJ28" i="22"/>
  <c r="X28" i="22"/>
  <c r="W28" i="22"/>
  <c r="U28" i="22"/>
  <c r="T28" i="22"/>
  <c r="R28" i="22"/>
  <c r="Q28" i="22"/>
  <c r="O28" i="22"/>
  <c r="N28" i="22"/>
  <c r="L28" i="22"/>
  <c r="K28" i="22"/>
  <c r="AJ27" i="22"/>
  <c r="X27" i="22"/>
  <c r="W27" i="22"/>
  <c r="U27" i="22"/>
  <c r="T27" i="22"/>
  <c r="R27" i="22"/>
  <c r="Q27" i="22"/>
  <c r="O27" i="22"/>
  <c r="N27" i="22"/>
  <c r="L27" i="22"/>
  <c r="K27" i="22"/>
  <c r="AJ26" i="22"/>
  <c r="X26" i="22"/>
  <c r="W26" i="22"/>
  <c r="U26" i="22"/>
  <c r="T26" i="22"/>
  <c r="R26" i="22"/>
  <c r="Q26" i="22"/>
  <c r="O26" i="22"/>
  <c r="N26" i="22"/>
  <c r="L26" i="22"/>
  <c r="K26" i="22"/>
  <c r="AJ25" i="22"/>
  <c r="X25" i="22"/>
  <c r="W25" i="22"/>
  <c r="U25" i="22"/>
  <c r="T25" i="22"/>
  <c r="R25" i="22"/>
  <c r="Q25" i="22"/>
  <c r="O25" i="22"/>
  <c r="N25" i="22"/>
  <c r="L25" i="22"/>
  <c r="K25" i="22"/>
  <c r="AJ24" i="22"/>
  <c r="X24" i="22"/>
  <c r="W24" i="22"/>
  <c r="U24" i="22"/>
  <c r="T24" i="22"/>
  <c r="R24" i="22"/>
  <c r="Q24" i="22"/>
  <c r="O24" i="22"/>
  <c r="N24" i="22"/>
  <c r="L24" i="22"/>
  <c r="K24" i="22"/>
  <c r="AJ23" i="22"/>
  <c r="X23" i="22"/>
  <c r="W23" i="22"/>
  <c r="U23" i="22"/>
  <c r="T23" i="22"/>
  <c r="R23" i="22"/>
  <c r="Q23" i="22"/>
  <c r="O23" i="22"/>
  <c r="N23" i="22"/>
  <c r="L23" i="22"/>
  <c r="K23" i="22"/>
  <c r="AJ22" i="22"/>
  <c r="X22" i="22"/>
  <c r="W22" i="22"/>
  <c r="U22" i="22"/>
  <c r="T22" i="22"/>
  <c r="R22" i="22"/>
  <c r="Q22" i="22"/>
  <c r="O22" i="22"/>
  <c r="N22" i="22"/>
  <c r="L22" i="22"/>
  <c r="K22" i="22"/>
  <c r="AJ21" i="22"/>
  <c r="X21" i="22"/>
  <c r="W21" i="22"/>
  <c r="U21" i="22"/>
  <c r="T21" i="22"/>
  <c r="R21" i="22"/>
  <c r="Q21" i="22"/>
  <c r="O21" i="22"/>
  <c r="N21" i="22"/>
  <c r="L21" i="22"/>
  <c r="K21" i="22"/>
  <c r="AJ20" i="22"/>
  <c r="X20" i="22"/>
  <c r="W20" i="22"/>
  <c r="U20" i="22"/>
  <c r="T20" i="22"/>
  <c r="R20" i="22"/>
  <c r="Q20" i="22"/>
  <c r="O20" i="22"/>
  <c r="N20" i="22"/>
  <c r="L20" i="22"/>
  <c r="K20" i="22"/>
  <c r="AJ19" i="22"/>
  <c r="X19" i="22"/>
  <c r="W19" i="22"/>
  <c r="U19" i="22"/>
  <c r="T19" i="22"/>
  <c r="R19" i="22"/>
  <c r="Q19" i="22"/>
  <c r="O19" i="22"/>
  <c r="N19" i="22"/>
  <c r="L19" i="22"/>
  <c r="K19" i="22"/>
  <c r="AJ18" i="22"/>
  <c r="X18" i="22"/>
  <c r="W18" i="22"/>
  <c r="U18" i="22"/>
  <c r="T18" i="22"/>
  <c r="R18" i="22"/>
  <c r="Q18" i="22"/>
  <c r="O18" i="22"/>
  <c r="N18" i="22"/>
  <c r="L18" i="22"/>
  <c r="K18" i="22"/>
  <c r="AJ17" i="22"/>
  <c r="X17" i="22"/>
  <c r="W17" i="22"/>
  <c r="U17" i="22"/>
  <c r="T17" i="22"/>
  <c r="R17" i="22"/>
  <c r="Q17" i="22"/>
  <c r="O17" i="22"/>
  <c r="N17" i="22"/>
  <c r="L17" i="22"/>
  <c r="K17" i="22"/>
  <c r="AJ16" i="22"/>
  <c r="X16" i="22"/>
  <c r="W16" i="22"/>
  <c r="U16" i="22"/>
  <c r="T16" i="22"/>
  <c r="R16" i="22"/>
  <c r="Q16" i="22"/>
  <c r="O16" i="22"/>
  <c r="N16" i="22"/>
  <c r="L16" i="22"/>
  <c r="K16" i="22"/>
  <c r="AJ15" i="22"/>
  <c r="X15" i="22"/>
  <c r="W15" i="22"/>
  <c r="U15" i="22"/>
  <c r="T15" i="22"/>
  <c r="R15" i="22"/>
  <c r="Q15" i="22"/>
  <c r="O15" i="22"/>
  <c r="N15" i="22"/>
  <c r="L15" i="22"/>
  <c r="K15" i="22"/>
  <c r="AJ14" i="22"/>
  <c r="X14" i="22"/>
  <c r="W14" i="22"/>
  <c r="U14" i="22"/>
  <c r="T14" i="22"/>
  <c r="R14" i="22"/>
  <c r="Q14" i="22"/>
  <c r="O14" i="22"/>
  <c r="N14" i="22"/>
  <c r="K14" i="22"/>
  <c r="AJ13" i="22"/>
  <c r="X13" i="22"/>
  <c r="W13" i="22"/>
  <c r="AQ10" i="22"/>
  <c r="AF71" i="22" s="1"/>
  <c r="AG71" i="22" s="1"/>
  <c r="AH71" i="22" s="1"/>
  <c r="AJ207" i="22" l="1"/>
  <c r="U209" i="25"/>
  <c r="L210" i="33"/>
  <c r="O208" i="30"/>
  <c r="U208" i="30"/>
  <c r="L211" i="28"/>
  <c r="R211" i="28"/>
  <c r="X211" i="28"/>
  <c r="AD207" i="22"/>
  <c r="AG140" i="26"/>
  <c r="AK140" i="26"/>
  <c r="U210" i="23"/>
  <c r="AF152" i="31"/>
  <c r="AF148" i="31"/>
  <c r="AF132" i="31"/>
  <c r="AF159" i="31"/>
  <c r="AF143" i="31"/>
  <c r="AF127" i="31"/>
  <c r="AF154" i="31"/>
  <c r="AF138" i="31"/>
  <c r="AF165" i="31"/>
  <c r="AF149" i="31"/>
  <c r="AF133" i="31"/>
  <c r="AF136" i="31"/>
  <c r="AF158" i="31"/>
  <c r="AF137" i="31"/>
  <c r="AF160" i="31"/>
  <c r="AF144" i="31"/>
  <c r="AF128" i="31"/>
  <c r="AF155" i="31"/>
  <c r="AF139" i="31"/>
  <c r="AF166" i="31"/>
  <c r="AF150" i="31"/>
  <c r="AF134" i="31"/>
  <c r="AF161" i="31"/>
  <c r="AF145" i="31"/>
  <c r="AF129" i="31"/>
  <c r="AF156" i="31"/>
  <c r="AF147" i="31"/>
  <c r="AF142" i="31"/>
  <c r="AF153" i="31"/>
  <c r="AF168" i="31"/>
  <c r="AF164" i="31"/>
  <c r="AF140" i="31"/>
  <c r="AF167" i="31"/>
  <c r="AF151" i="31"/>
  <c r="AF135" i="31"/>
  <c r="AF162" i="31"/>
  <c r="AF146" i="31"/>
  <c r="AF130" i="31"/>
  <c r="AF157" i="31"/>
  <c r="AF141" i="31"/>
  <c r="AF125" i="31"/>
  <c r="AF163" i="31"/>
  <c r="AF131" i="31"/>
  <c r="AF126" i="31"/>
  <c r="AF207" i="31"/>
  <c r="AG207" i="31" s="1"/>
  <c r="AH207" i="31" s="1"/>
  <c r="AF199" i="31"/>
  <c r="AG199" i="31" s="1"/>
  <c r="AH199" i="31" s="1"/>
  <c r="AF187" i="31"/>
  <c r="AG187" i="31" s="1"/>
  <c r="AH187" i="31" s="1"/>
  <c r="AF103" i="31"/>
  <c r="AG103" i="31" s="1"/>
  <c r="AF190" i="31"/>
  <c r="AG190" i="31" s="1"/>
  <c r="AH190" i="31" s="1"/>
  <c r="AF50" i="31"/>
  <c r="AG50" i="31" s="1"/>
  <c r="AF42" i="31"/>
  <c r="AG42" i="31" s="1"/>
  <c r="AF201" i="31"/>
  <c r="AG201" i="31" s="1"/>
  <c r="AF193" i="31"/>
  <c r="AG193" i="31" s="1"/>
  <c r="AF117" i="31"/>
  <c r="AG117" i="31" s="1"/>
  <c r="AF109" i="31"/>
  <c r="AG109" i="31" s="1"/>
  <c r="AF97" i="31"/>
  <c r="AG97" i="31" s="1"/>
  <c r="AF183" i="31"/>
  <c r="AG183" i="31" s="1"/>
  <c r="AH183" i="31" s="1"/>
  <c r="AF171" i="31"/>
  <c r="AG171" i="31" s="1"/>
  <c r="AF119" i="31"/>
  <c r="AG119" i="31" s="1"/>
  <c r="AF111" i="31"/>
  <c r="AG111" i="31" s="1"/>
  <c r="AF91" i="31"/>
  <c r="AG91" i="31" s="1"/>
  <c r="AH91" i="31" s="1"/>
  <c r="AF83" i="31"/>
  <c r="AG83" i="31" s="1"/>
  <c r="AH83" i="31" s="1"/>
  <c r="AF75" i="31"/>
  <c r="AG75" i="31" s="1"/>
  <c r="AH75" i="31" s="1"/>
  <c r="AF67" i="31"/>
  <c r="AG67" i="31" s="1"/>
  <c r="AF59" i="31"/>
  <c r="AG59" i="31" s="1"/>
  <c r="AH59" i="31" s="1"/>
  <c r="AF51" i="31"/>
  <c r="AG51" i="31" s="1"/>
  <c r="AH51" i="31" s="1"/>
  <c r="AF43" i="31"/>
  <c r="AG43" i="31" s="1"/>
  <c r="AH43" i="31" s="1"/>
  <c r="AF35" i="31"/>
  <c r="AG35" i="31" s="1"/>
  <c r="AH35" i="31" s="1"/>
  <c r="AF27" i="31"/>
  <c r="AG27" i="31" s="1"/>
  <c r="AH27" i="31" s="1"/>
  <c r="AF19" i="31"/>
  <c r="AG19" i="31" s="1"/>
  <c r="AH19" i="31" s="1"/>
  <c r="AF206" i="31"/>
  <c r="AG206" i="31" s="1"/>
  <c r="AF198" i="31"/>
  <c r="AG198" i="31" s="1"/>
  <c r="AF186" i="31"/>
  <c r="AG186" i="31" s="1"/>
  <c r="AH186" i="31" s="1"/>
  <c r="AF174" i="31"/>
  <c r="AG174" i="31" s="1"/>
  <c r="AH174" i="31" s="1"/>
  <c r="AF122" i="31"/>
  <c r="AG122" i="31" s="1"/>
  <c r="AF114" i="31"/>
  <c r="AG114" i="31" s="1"/>
  <c r="AF106" i="31"/>
  <c r="AG106" i="31" s="1"/>
  <c r="AF98" i="31"/>
  <c r="AG98" i="31" s="1"/>
  <c r="AF90" i="31"/>
  <c r="AG90" i="31" s="1"/>
  <c r="AF82" i="31"/>
  <c r="AG82" i="31" s="1"/>
  <c r="AF74" i="31"/>
  <c r="AG74" i="31" s="1"/>
  <c r="AF66" i="31"/>
  <c r="AG66" i="31" s="1"/>
  <c r="AF58" i="31"/>
  <c r="AG58" i="31" s="1"/>
  <c r="AF38" i="31"/>
  <c r="AG38" i="31" s="1"/>
  <c r="AF30" i="31"/>
  <c r="AG30" i="31" s="1"/>
  <c r="AF22" i="31"/>
  <c r="AG22" i="31" s="1"/>
  <c r="AF14" i="31"/>
  <c r="AG14" i="31" s="1"/>
  <c r="AF189" i="31"/>
  <c r="AG189" i="31" s="1"/>
  <c r="AF177" i="31"/>
  <c r="AG177" i="31" s="1"/>
  <c r="AF169" i="31"/>
  <c r="AG169" i="31" s="1"/>
  <c r="AF85" i="31"/>
  <c r="AG85" i="31" s="1"/>
  <c r="AF77" i="31"/>
  <c r="AG77" i="31" s="1"/>
  <c r="AF69" i="31"/>
  <c r="AG69" i="31" s="1"/>
  <c r="AF61" i="31"/>
  <c r="AG61" i="31" s="1"/>
  <c r="AF53" i="31"/>
  <c r="AG53" i="31" s="1"/>
  <c r="AF45" i="31"/>
  <c r="AG45" i="31" s="1"/>
  <c r="AF37" i="31"/>
  <c r="AG37" i="31" s="1"/>
  <c r="AF29" i="31"/>
  <c r="AG29" i="31" s="1"/>
  <c r="AF21" i="31"/>
  <c r="AG21" i="31" s="1"/>
  <c r="AF203" i="31"/>
  <c r="AG203" i="31" s="1"/>
  <c r="AF195" i="31"/>
  <c r="AG195" i="31" s="1"/>
  <c r="AF179" i="31"/>
  <c r="AG179" i="31" s="1"/>
  <c r="AH179" i="31" s="1"/>
  <c r="AF99" i="31"/>
  <c r="AG99" i="31" s="1"/>
  <c r="AH99" i="31" s="1"/>
  <c r="AF15" i="31"/>
  <c r="AG15" i="31" s="1"/>
  <c r="AF182" i="31"/>
  <c r="AG182" i="31" s="1"/>
  <c r="AH182" i="31" s="1"/>
  <c r="AF54" i="31"/>
  <c r="AG54" i="31" s="1"/>
  <c r="AF46" i="31"/>
  <c r="AG46" i="31" s="1"/>
  <c r="AF205" i="31"/>
  <c r="AG205" i="31" s="1"/>
  <c r="AF197" i="31"/>
  <c r="AG197" i="31" s="1"/>
  <c r="AF185" i="31"/>
  <c r="AG185" i="31" s="1"/>
  <c r="AF121" i="31"/>
  <c r="AG121" i="31" s="1"/>
  <c r="AF113" i="31"/>
  <c r="AG113" i="31" s="1"/>
  <c r="AH113" i="31" s="1"/>
  <c r="AF105" i="31"/>
  <c r="AG105" i="31" s="1"/>
  <c r="AH105" i="31" s="1"/>
  <c r="AF93" i="31"/>
  <c r="AG93" i="31" s="1"/>
  <c r="AF191" i="31"/>
  <c r="AG191" i="31" s="1"/>
  <c r="AH191" i="31" s="1"/>
  <c r="AF175" i="31"/>
  <c r="AG175" i="31" s="1"/>
  <c r="AF123" i="31"/>
  <c r="AG123" i="31" s="1"/>
  <c r="AH123" i="31" s="1"/>
  <c r="AF115" i="31"/>
  <c r="AG115" i="31" s="1"/>
  <c r="AH115" i="31" s="1"/>
  <c r="AF107" i="31"/>
  <c r="AG107" i="31" s="1"/>
  <c r="AH107" i="31" s="1"/>
  <c r="AF95" i="31"/>
  <c r="AG95" i="31" s="1"/>
  <c r="AF87" i="31"/>
  <c r="AG87" i="31" s="1"/>
  <c r="AF79" i="31"/>
  <c r="AG79" i="31" s="1"/>
  <c r="AF71" i="31"/>
  <c r="AG71" i="31" s="1"/>
  <c r="AF63" i="31"/>
  <c r="AG63" i="31" s="1"/>
  <c r="AH63" i="31" s="1"/>
  <c r="AF55" i="31"/>
  <c r="AG55" i="31" s="1"/>
  <c r="AH55" i="31" s="1"/>
  <c r="AF47" i="31"/>
  <c r="AG47" i="31" s="1"/>
  <c r="AF39" i="31"/>
  <c r="AG39" i="31" s="1"/>
  <c r="AF31" i="31"/>
  <c r="AG31" i="31" s="1"/>
  <c r="AF23" i="31"/>
  <c r="AG23" i="31" s="1"/>
  <c r="AH23" i="31" s="1"/>
  <c r="AF202" i="31"/>
  <c r="AG202" i="31" s="1"/>
  <c r="AH202" i="31" s="1"/>
  <c r="AF194" i="31"/>
  <c r="AG194" i="31" s="1"/>
  <c r="AF178" i="31"/>
  <c r="AG178" i="31" s="1"/>
  <c r="AF170" i="31"/>
  <c r="AG170" i="31" s="1"/>
  <c r="AH170" i="31" s="1"/>
  <c r="AF118" i="31"/>
  <c r="AG118" i="31" s="1"/>
  <c r="AF110" i="31"/>
  <c r="AG110" i="31" s="1"/>
  <c r="AF102" i="31"/>
  <c r="AG102" i="31" s="1"/>
  <c r="AF94" i="31"/>
  <c r="AG94" i="31" s="1"/>
  <c r="AF86" i="31"/>
  <c r="AG86" i="31" s="1"/>
  <c r="AF78" i="31"/>
  <c r="AG78" i="31" s="1"/>
  <c r="AF70" i="31"/>
  <c r="AG70" i="31" s="1"/>
  <c r="AF62" i="31"/>
  <c r="AG62" i="31" s="1"/>
  <c r="AF34" i="31"/>
  <c r="AG34" i="31" s="1"/>
  <c r="AF26" i="31"/>
  <c r="AG26" i="31" s="1"/>
  <c r="AF18" i="31"/>
  <c r="AG18" i="31" s="1"/>
  <c r="AF181" i="31"/>
  <c r="AG181" i="31" s="1"/>
  <c r="AF173" i="31"/>
  <c r="AG173" i="31" s="1"/>
  <c r="AF101" i="31"/>
  <c r="AG101" i="31" s="1"/>
  <c r="AF89" i="31"/>
  <c r="AG89" i="31" s="1"/>
  <c r="AF81" i="31"/>
  <c r="AG81" i="31" s="1"/>
  <c r="AH81" i="31" s="1"/>
  <c r="AF73" i="31"/>
  <c r="AG73" i="31" s="1"/>
  <c r="AH73" i="31" s="1"/>
  <c r="AF65" i="31"/>
  <c r="AG65" i="31" s="1"/>
  <c r="AF57" i="31"/>
  <c r="AG57" i="31" s="1"/>
  <c r="AH57" i="31" s="1"/>
  <c r="AF49" i="31"/>
  <c r="AG49" i="31" s="1"/>
  <c r="AH49" i="31" s="1"/>
  <c r="AF41" i="31"/>
  <c r="AG41" i="31" s="1"/>
  <c r="AH41" i="31" s="1"/>
  <c r="AF33" i="31"/>
  <c r="AG33" i="31" s="1"/>
  <c r="AH33" i="31" s="1"/>
  <c r="AF25" i="31"/>
  <c r="AG25" i="31" s="1"/>
  <c r="AH25" i="31" s="1"/>
  <c r="AF17" i="31"/>
  <c r="AG17" i="31" s="1"/>
  <c r="AH17" i="31" s="1"/>
  <c r="AF184" i="31"/>
  <c r="AG184" i="31" s="1"/>
  <c r="AH184" i="31" s="1"/>
  <c r="AF112" i="31"/>
  <c r="AG112" i="31" s="1"/>
  <c r="AF104" i="31"/>
  <c r="AG104" i="31" s="1"/>
  <c r="AH104" i="31" s="1"/>
  <c r="AF96" i="31"/>
  <c r="AG96" i="31" s="1"/>
  <c r="AH96" i="31" s="1"/>
  <c r="AF88" i="31"/>
  <c r="AG88" i="31" s="1"/>
  <c r="AH88" i="31" s="1"/>
  <c r="AF80" i="31"/>
  <c r="AG80" i="31" s="1"/>
  <c r="AH80" i="31" s="1"/>
  <c r="AF72" i="31"/>
  <c r="AG72" i="31" s="1"/>
  <c r="AH72" i="31" s="1"/>
  <c r="AF64" i="31"/>
  <c r="AG64" i="31" s="1"/>
  <c r="AH64" i="31" s="1"/>
  <c r="AF56" i="31"/>
  <c r="AG56" i="31" s="1"/>
  <c r="AH56" i="31" s="1"/>
  <c r="AF48" i="31"/>
  <c r="AG48" i="31" s="1"/>
  <c r="AH48" i="31" s="1"/>
  <c r="AF40" i="31"/>
  <c r="AG40" i="31" s="1"/>
  <c r="AH40" i="31" s="1"/>
  <c r="AF32" i="31"/>
  <c r="AG32" i="31" s="1"/>
  <c r="AH32" i="31" s="1"/>
  <c r="AF24" i="31"/>
  <c r="AG24" i="31" s="1"/>
  <c r="AH24" i="31" s="1"/>
  <c r="AF154" i="32"/>
  <c r="AG154" i="32" s="1"/>
  <c r="AH154" i="32" s="1"/>
  <c r="AF151" i="32"/>
  <c r="AG151" i="32" s="1"/>
  <c r="AH151" i="32" s="1"/>
  <c r="AF122" i="32"/>
  <c r="AG122" i="32" s="1"/>
  <c r="AH122" i="32" s="1"/>
  <c r="AF126" i="32"/>
  <c r="AG126" i="32" s="1"/>
  <c r="AH126" i="32" s="1"/>
  <c r="AF123" i="32"/>
  <c r="AG123" i="32" s="1"/>
  <c r="AH123" i="32" s="1"/>
  <c r="AF157" i="32"/>
  <c r="AG157" i="32" s="1"/>
  <c r="AH157" i="32" s="1"/>
  <c r="AF54" i="32"/>
  <c r="AF121" i="32"/>
  <c r="AG121" i="32" s="1"/>
  <c r="AH121" i="32" s="1"/>
  <c r="AF149" i="32"/>
  <c r="AG149" i="32" s="1"/>
  <c r="AH149" i="32" s="1"/>
  <c r="AF124" i="32"/>
  <c r="AG124" i="32" s="1"/>
  <c r="AH124" i="32" s="1"/>
  <c r="AF146" i="32"/>
  <c r="AG146" i="32" s="1"/>
  <c r="AH146" i="32" s="1"/>
  <c r="AF150" i="32"/>
  <c r="AG150" i="32" s="1"/>
  <c r="AH150" i="32" s="1"/>
  <c r="AF117" i="32"/>
  <c r="AG117" i="32" s="1"/>
  <c r="AH117" i="32" s="1"/>
  <c r="AF138" i="32"/>
  <c r="AG138" i="32" s="1"/>
  <c r="AH138" i="32" s="1"/>
  <c r="AF118" i="32"/>
  <c r="AG118" i="32" s="1"/>
  <c r="AH118" i="32" s="1"/>
  <c r="AF135" i="32"/>
  <c r="AG135" i="32" s="1"/>
  <c r="AH135" i="32" s="1"/>
  <c r="AF127" i="32"/>
  <c r="AG127" i="32" s="1"/>
  <c r="AH127" i="32" s="1"/>
  <c r="AF131" i="32"/>
  <c r="AG131" i="32" s="1"/>
  <c r="AH131" i="32" s="1"/>
  <c r="AF115" i="32"/>
  <c r="AG115" i="32" s="1"/>
  <c r="AH115" i="32" s="1"/>
  <c r="AF147" i="32"/>
  <c r="AG147" i="32" s="1"/>
  <c r="AH147" i="32" s="1"/>
  <c r="AF158" i="32"/>
  <c r="AG158" i="32" s="1"/>
  <c r="AH158" i="32" s="1"/>
  <c r="AF125" i="32"/>
  <c r="AG125" i="32" s="1"/>
  <c r="AH125" i="32" s="1"/>
  <c r="AF162" i="32"/>
  <c r="AG162" i="32" s="1"/>
  <c r="AH162" i="32" s="1"/>
  <c r="AF116" i="32"/>
  <c r="AG116" i="32" s="1"/>
  <c r="AH116" i="32" s="1"/>
  <c r="AF137" i="32"/>
  <c r="AG137" i="32" s="1"/>
  <c r="AH137" i="32" s="1"/>
  <c r="AF159" i="32"/>
  <c r="AG159" i="32" s="1"/>
  <c r="AH159" i="32" s="1"/>
  <c r="AF142" i="32"/>
  <c r="AG142" i="32" s="1"/>
  <c r="AH142" i="32" s="1"/>
  <c r="AF141" i="32"/>
  <c r="AG141" i="32" s="1"/>
  <c r="AH141" i="32" s="1"/>
  <c r="AF155" i="32"/>
  <c r="AG155" i="32" s="1"/>
  <c r="AH155" i="32" s="1"/>
  <c r="AF161" i="32"/>
  <c r="AG161" i="32" s="1"/>
  <c r="AH161" i="32" s="1"/>
  <c r="AF133" i="32"/>
  <c r="AG133" i="32" s="1"/>
  <c r="AH133" i="32" s="1"/>
  <c r="AF153" i="32"/>
  <c r="AG153" i="32" s="1"/>
  <c r="AH153" i="32" s="1"/>
  <c r="AF119" i="32"/>
  <c r="AG119" i="32" s="1"/>
  <c r="AH119" i="32" s="1"/>
  <c r="AF130" i="32"/>
  <c r="AG130" i="32" s="1"/>
  <c r="AH130" i="32" s="1"/>
  <c r="AF139" i="32"/>
  <c r="AG139" i="32" s="1"/>
  <c r="AH139" i="32" s="1"/>
  <c r="AF145" i="32"/>
  <c r="AG145" i="32" s="1"/>
  <c r="AH145" i="32" s="1"/>
  <c r="AF134" i="32"/>
  <c r="AG134" i="32" s="1"/>
  <c r="AH134" i="32" s="1"/>
  <c r="AF129" i="32"/>
  <c r="AG129" i="32" s="1"/>
  <c r="AH129" i="32" s="1"/>
  <c r="AF143" i="32"/>
  <c r="AG143" i="32" s="1"/>
  <c r="AH143" i="32" s="1"/>
  <c r="AF136" i="32"/>
  <c r="AG136" i="32" s="1"/>
  <c r="AH136" i="32" s="1"/>
  <c r="AF144" i="32"/>
  <c r="AG144" i="32" s="1"/>
  <c r="AH144" i="32" s="1"/>
  <c r="AF148" i="32"/>
  <c r="AG148" i="32" s="1"/>
  <c r="AH148" i="32" s="1"/>
  <c r="AF156" i="32"/>
  <c r="AG156" i="32" s="1"/>
  <c r="AH156" i="32" s="1"/>
  <c r="AF132" i="32"/>
  <c r="AG132" i="32" s="1"/>
  <c r="AH132" i="32" s="1"/>
  <c r="AF140" i="32"/>
  <c r="AG140" i="32" s="1"/>
  <c r="AH140" i="32" s="1"/>
  <c r="AF128" i="32"/>
  <c r="AG128" i="32" s="1"/>
  <c r="AH128" i="32" s="1"/>
  <c r="AF152" i="32"/>
  <c r="AG152" i="32" s="1"/>
  <c r="AH152" i="32" s="1"/>
  <c r="AF160" i="32"/>
  <c r="AG160" i="32" s="1"/>
  <c r="AH160" i="32" s="1"/>
  <c r="AF120" i="32"/>
  <c r="AG120" i="32" s="1"/>
  <c r="AH120" i="32" s="1"/>
  <c r="AF204" i="32"/>
  <c r="AG204" i="32" s="1"/>
  <c r="AH204" i="32" s="1"/>
  <c r="AF196" i="32"/>
  <c r="AG196" i="32" s="1"/>
  <c r="AH196" i="32" s="1"/>
  <c r="AF188" i="32"/>
  <c r="AG188" i="32" s="1"/>
  <c r="AH188" i="32" s="1"/>
  <c r="AF180" i="32"/>
  <c r="AG180" i="32" s="1"/>
  <c r="AH180" i="32" s="1"/>
  <c r="AF172" i="32"/>
  <c r="AG172" i="32" s="1"/>
  <c r="AH172" i="32" s="1"/>
  <c r="AF164" i="32"/>
  <c r="AG164" i="32" s="1"/>
  <c r="AH164" i="32" s="1"/>
  <c r="AF108" i="32"/>
  <c r="AG108" i="32" s="1"/>
  <c r="AH108" i="32" s="1"/>
  <c r="AF100" i="32"/>
  <c r="AG100" i="32" s="1"/>
  <c r="AH100" i="32" s="1"/>
  <c r="AF92" i="32"/>
  <c r="AG92" i="32" s="1"/>
  <c r="AH92" i="32" s="1"/>
  <c r="AF84" i="32"/>
  <c r="AG84" i="32" s="1"/>
  <c r="AH84" i="32" s="1"/>
  <c r="AF76" i="32"/>
  <c r="AG76" i="32" s="1"/>
  <c r="AH76" i="32" s="1"/>
  <c r="AF68" i="32"/>
  <c r="AG68" i="32" s="1"/>
  <c r="AH68" i="32" s="1"/>
  <c r="AF60" i="32"/>
  <c r="AG60" i="32" s="1"/>
  <c r="AH60" i="32" s="1"/>
  <c r="AF51" i="32"/>
  <c r="AG51" i="32" s="1"/>
  <c r="AH51" i="32" s="1"/>
  <c r="AF35" i="32"/>
  <c r="AG35" i="32" s="1"/>
  <c r="AH35" i="32" s="1"/>
  <c r="AF19" i="32"/>
  <c r="AG19" i="32" s="1"/>
  <c r="AH19" i="32" s="1"/>
  <c r="AF191" i="32"/>
  <c r="AG191" i="32" s="1"/>
  <c r="AH191" i="32" s="1"/>
  <c r="AF175" i="32"/>
  <c r="AG175" i="32" s="1"/>
  <c r="AH175" i="32" s="1"/>
  <c r="AF111" i="32"/>
  <c r="AG111" i="32" s="1"/>
  <c r="AH111" i="32" s="1"/>
  <c r="AF95" i="32"/>
  <c r="AG95" i="32" s="1"/>
  <c r="AH95" i="32" s="1"/>
  <c r="AF79" i="32"/>
  <c r="AG79" i="32" s="1"/>
  <c r="AH79" i="32" s="1"/>
  <c r="AF63" i="32"/>
  <c r="AG63" i="32" s="1"/>
  <c r="AH63" i="32" s="1"/>
  <c r="AF47" i="32"/>
  <c r="AG47" i="32" s="1"/>
  <c r="AH47" i="32" s="1"/>
  <c r="AF31" i="32"/>
  <c r="AG31" i="32" s="1"/>
  <c r="AH31" i="32" s="1"/>
  <c r="AF15" i="32"/>
  <c r="AG15" i="32" s="1"/>
  <c r="AH15" i="32" s="1"/>
  <c r="AF199" i="32"/>
  <c r="AG199" i="32" s="1"/>
  <c r="AH199" i="32" s="1"/>
  <c r="AF183" i="32"/>
  <c r="AG183" i="32" s="1"/>
  <c r="AH183" i="32" s="1"/>
  <c r="AF167" i="32"/>
  <c r="AG167" i="32" s="1"/>
  <c r="AH167" i="32" s="1"/>
  <c r="AF103" i="32"/>
  <c r="AG103" i="32" s="1"/>
  <c r="AH103" i="32" s="1"/>
  <c r="AF87" i="32"/>
  <c r="AG87" i="32" s="1"/>
  <c r="AH87" i="32" s="1"/>
  <c r="AF71" i="32"/>
  <c r="AG71" i="32" s="1"/>
  <c r="AH71" i="32" s="1"/>
  <c r="AF55" i="32"/>
  <c r="AG55" i="32" s="1"/>
  <c r="AH55" i="32" s="1"/>
  <c r="AF46" i="32"/>
  <c r="AG46" i="32" s="1"/>
  <c r="AH46" i="32" s="1"/>
  <c r="AF38" i="32"/>
  <c r="AG38" i="32" s="1"/>
  <c r="AH38" i="32" s="1"/>
  <c r="AF30" i="32"/>
  <c r="AG30" i="32" s="1"/>
  <c r="AH30" i="32" s="1"/>
  <c r="AF22" i="32"/>
  <c r="AG22" i="32" s="1"/>
  <c r="AH22" i="32" s="1"/>
  <c r="AF14" i="32"/>
  <c r="AG14" i="32" s="1"/>
  <c r="AH14" i="32" s="1"/>
  <c r="AF202" i="32"/>
  <c r="AG202" i="32" s="1"/>
  <c r="AH202" i="32" s="1"/>
  <c r="AF194" i="32"/>
  <c r="AG194" i="32" s="1"/>
  <c r="AH194" i="32" s="1"/>
  <c r="AF186" i="32"/>
  <c r="AG186" i="32" s="1"/>
  <c r="AH186" i="32" s="1"/>
  <c r="AF178" i="32"/>
  <c r="AG178" i="32" s="1"/>
  <c r="AH178" i="32" s="1"/>
  <c r="AF170" i="32"/>
  <c r="AG170" i="32" s="1"/>
  <c r="AH170" i="32" s="1"/>
  <c r="AF114" i="32"/>
  <c r="AG114" i="32" s="1"/>
  <c r="AH114" i="32" s="1"/>
  <c r="AF106" i="32"/>
  <c r="AG106" i="32" s="1"/>
  <c r="AH106" i="32" s="1"/>
  <c r="AF98" i="32"/>
  <c r="AG98" i="32" s="1"/>
  <c r="AH98" i="32" s="1"/>
  <c r="AF90" i="32"/>
  <c r="AG90" i="32" s="1"/>
  <c r="AH90" i="32" s="1"/>
  <c r="AF82" i="32"/>
  <c r="AG82" i="32" s="1"/>
  <c r="AH82" i="32" s="1"/>
  <c r="AF74" i="32"/>
  <c r="AG74" i="32" s="1"/>
  <c r="AH74" i="32" s="1"/>
  <c r="AF66" i="32"/>
  <c r="AG66" i="32" s="1"/>
  <c r="AH66" i="32" s="1"/>
  <c r="AF58" i="32"/>
  <c r="AG58" i="32" s="1"/>
  <c r="AH58" i="32" s="1"/>
  <c r="AF49" i="32"/>
  <c r="AG49" i="32" s="1"/>
  <c r="AH49" i="32" s="1"/>
  <c r="AF41" i="32"/>
  <c r="AG41" i="32" s="1"/>
  <c r="AH41" i="32" s="1"/>
  <c r="AF33" i="32"/>
  <c r="AG33" i="32" s="1"/>
  <c r="AH33" i="32" s="1"/>
  <c r="AF25" i="32"/>
  <c r="AG25" i="32" s="1"/>
  <c r="AH25" i="32" s="1"/>
  <c r="AF17" i="32"/>
  <c r="AG17" i="32" s="1"/>
  <c r="AH17" i="32" s="1"/>
  <c r="AF200" i="32"/>
  <c r="AG200" i="32" s="1"/>
  <c r="AH200" i="32" s="1"/>
  <c r="AF192" i="32"/>
  <c r="AG192" i="32" s="1"/>
  <c r="AH192" i="32" s="1"/>
  <c r="AF184" i="32"/>
  <c r="AG184" i="32" s="1"/>
  <c r="AH184" i="32" s="1"/>
  <c r="AF176" i="32"/>
  <c r="AG176" i="32" s="1"/>
  <c r="AH176" i="32" s="1"/>
  <c r="AF168" i="32"/>
  <c r="AG168" i="32" s="1"/>
  <c r="AH168" i="32" s="1"/>
  <c r="AF112" i="32"/>
  <c r="AG112" i="32" s="1"/>
  <c r="AH112" i="32" s="1"/>
  <c r="AF104" i="32"/>
  <c r="AG104" i="32" s="1"/>
  <c r="AH104" i="32" s="1"/>
  <c r="AF96" i="32"/>
  <c r="AG96" i="32" s="1"/>
  <c r="AH96" i="32" s="1"/>
  <c r="AF88" i="32"/>
  <c r="AG88" i="32" s="1"/>
  <c r="AH88" i="32" s="1"/>
  <c r="AF80" i="32"/>
  <c r="AG80" i="32" s="1"/>
  <c r="AH80" i="32" s="1"/>
  <c r="AF72" i="32"/>
  <c r="AG72" i="32" s="1"/>
  <c r="AH72" i="32" s="1"/>
  <c r="AF64" i="32"/>
  <c r="AG64" i="32" s="1"/>
  <c r="AH64" i="32" s="1"/>
  <c r="AF56" i="32"/>
  <c r="AG56" i="32" s="1"/>
  <c r="AH56" i="32" s="1"/>
  <c r="AF39" i="32"/>
  <c r="AG39" i="32" s="1"/>
  <c r="AH39" i="32" s="1"/>
  <c r="AF23" i="32"/>
  <c r="AG23" i="32" s="1"/>
  <c r="AH23" i="32" s="1"/>
  <c r="AF203" i="32"/>
  <c r="AG203" i="32" s="1"/>
  <c r="AH203" i="32" s="1"/>
  <c r="AF187" i="32"/>
  <c r="AG187" i="32" s="1"/>
  <c r="AH187" i="32" s="1"/>
  <c r="AF171" i="32"/>
  <c r="AG171" i="32" s="1"/>
  <c r="AH171" i="32" s="1"/>
  <c r="AF107" i="32"/>
  <c r="AG107" i="32" s="1"/>
  <c r="AH107" i="32" s="1"/>
  <c r="AF91" i="32"/>
  <c r="AG91" i="32" s="1"/>
  <c r="AH91" i="32" s="1"/>
  <c r="AF75" i="32"/>
  <c r="AG75" i="32" s="1"/>
  <c r="AH75" i="32" s="1"/>
  <c r="AF59" i="32"/>
  <c r="AG59" i="32" s="1"/>
  <c r="AH59" i="32" s="1"/>
  <c r="AF43" i="32"/>
  <c r="AG43" i="32" s="1"/>
  <c r="AH43" i="32" s="1"/>
  <c r="AF27" i="32"/>
  <c r="AG27" i="32" s="1"/>
  <c r="AH27" i="32" s="1"/>
  <c r="AF195" i="32"/>
  <c r="AG195" i="32" s="1"/>
  <c r="AH195" i="32" s="1"/>
  <c r="AF179" i="32"/>
  <c r="AG179" i="32" s="1"/>
  <c r="AH179" i="32" s="1"/>
  <c r="AF163" i="32"/>
  <c r="AG163" i="32" s="1"/>
  <c r="AH163" i="32" s="1"/>
  <c r="AF99" i="32"/>
  <c r="AG99" i="32" s="1"/>
  <c r="AH99" i="32" s="1"/>
  <c r="AF83" i="32"/>
  <c r="AG83" i="32" s="1"/>
  <c r="AH83" i="32" s="1"/>
  <c r="AF67" i="32"/>
  <c r="AG67" i="32" s="1"/>
  <c r="AH67" i="32" s="1"/>
  <c r="AF50" i="32"/>
  <c r="AG50" i="32" s="1"/>
  <c r="AH50" i="32" s="1"/>
  <c r="AF42" i="32"/>
  <c r="AG42" i="32" s="1"/>
  <c r="AH42" i="32" s="1"/>
  <c r="AF34" i="32"/>
  <c r="AG34" i="32" s="1"/>
  <c r="AH34" i="32" s="1"/>
  <c r="AF26" i="32"/>
  <c r="AG26" i="32" s="1"/>
  <c r="AH26" i="32" s="1"/>
  <c r="AF18" i="32"/>
  <c r="AG18" i="32" s="1"/>
  <c r="AH18" i="32" s="1"/>
  <c r="AF198" i="32"/>
  <c r="AG198" i="32" s="1"/>
  <c r="AH198" i="32" s="1"/>
  <c r="AF190" i="32"/>
  <c r="AG190" i="32" s="1"/>
  <c r="AH190" i="32" s="1"/>
  <c r="AF182" i="32"/>
  <c r="AG182" i="32" s="1"/>
  <c r="AH182" i="32" s="1"/>
  <c r="AF174" i="32"/>
  <c r="AG174" i="32" s="1"/>
  <c r="AH174" i="32" s="1"/>
  <c r="AF166" i="32"/>
  <c r="AG166" i="32" s="1"/>
  <c r="AH166" i="32" s="1"/>
  <c r="AF110" i="32"/>
  <c r="AG110" i="32" s="1"/>
  <c r="AH110" i="32" s="1"/>
  <c r="AF102" i="32"/>
  <c r="AG102" i="32" s="1"/>
  <c r="AH102" i="32" s="1"/>
  <c r="AF94" i="32"/>
  <c r="AG94" i="32" s="1"/>
  <c r="AH94" i="32" s="1"/>
  <c r="AF86" i="32"/>
  <c r="AG86" i="32" s="1"/>
  <c r="AH86" i="32" s="1"/>
  <c r="AF78" i="32"/>
  <c r="AG78" i="32" s="1"/>
  <c r="AH78" i="32" s="1"/>
  <c r="AF70" i="32"/>
  <c r="AG70" i="32" s="1"/>
  <c r="AH70" i="32" s="1"/>
  <c r="AF62" i="32"/>
  <c r="AG62" i="32" s="1"/>
  <c r="AH62" i="32" s="1"/>
  <c r="AF53" i="32"/>
  <c r="AG53" i="32" s="1"/>
  <c r="AH53" i="32" s="1"/>
  <c r="AF45" i="32"/>
  <c r="AG45" i="32" s="1"/>
  <c r="AH45" i="32" s="1"/>
  <c r="AF37" i="32"/>
  <c r="AG37" i="32" s="1"/>
  <c r="AH37" i="32" s="1"/>
  <c r="AF29" i="32"/>
  <c r="AG29" i="32" s="1"/>
  <c r="AH29" i="32" s="1"/>
  <c r="AF21" i="32"/>
  <c r="AG21" i="32" s="1"/>
  <c r="AH21" i="32" s="1"/>
  <c r="AH26" i="23"/>
  <c r="AH56" i="23"/>
  <c r="AH88" i="23"/>
  <c r="AH165" i="23"/>
  <c r="AH201" i="23"/>
  <c r="AH47" i="27"/>
  <c r="AH45" i="27"/>
  <c r="AH75" i="27"/>
  <c r="AH71" i="27"/>
  <c r="AH87" i="27"/>
  <c r="AH70" i="27"/>
  <c r="AH86" i="27"/>
  <c r="AH69" i="27"/>
  <c r="AH85" i="27"/>
  <c r="AH185" i="27"/>
  <c r="AH198" i="25"/>
  <c r="AH90" i="25"/>
  <c r="AH204" i="25"/>
  <c r="AH16" i="25"/>
  <c r="AH202" i="25"/>
  <c r="AH201" i="25"/>
  <c r="AH199" i="25"/>
  <c r="AH197" i="24"/>
  <c r="AH123" i="24"/>
  <c r="AH92" i="24"/>
  <c r="AH60" i="24"/>
  <c r="AH27" i="24"/>
  <c r="AH190" i="24"/>
  <c r="AH116" i="24"/>
  <c r="AH86" i="24"/>
  <c r="AH52" i="24"/>
  <c r="AH17" i="24"/>
  <c r="AH133" i="24"/>
  <c r="AH98" i="24"/>
  <c r="AH70" i="24"/>
  <c r="AH38" i="24"/>
  <c r="AH192" i="24"/>
  <c r="AH118" i="24"/>
  <c r="AH88" i="24"/>
  <c r="AH54" i="24"/>
  <c r="AH22" i="24"/>
  <c r="AH185" i="24"/>
  <c r="AH112" i="24"/>
  <c r="AH80" i="24"/>
  <c r="AH47" i="24"/>
  <c r="AH136" i="24"/>
  <c r="AH104" i="24"/>
  <c r="AH73" i="24"/>
  <c r="AH40" i="24"/>
  <c r="AH204" i="24"/>
  <c r="AH129" i="24"/>
  <c r="AH96" i="24"/>
  <c r="AH66" i="24"/>
  <c r="AH34" i="24"/>
  <c r="AH196" i="24"/>
  <c r="AH122" i="24"/>
  <c r="AH91" i="24"/>
  <c r="AH59" i="24"/>
  <c r="AH26" i="24"/>
  <c r="AH125" i="26"/>
  <c r="AH184" i="26"/>
  <c r="AH130" i="26"/>
  <c r="AH97" i="26"/>
  <c r="AH128" i="26"/>
  <c r="AH127" i="26"/>
  <c r="AH32" i="28"/>
  <c r="AH82" i="28"/>
  <c r="AH130" i="28"/>
  <c r="AH146" i="28"/>
  <c r="AH162" i="28"/>
  <c r="AH198" i="28"/>
  <c r="AH139" i="28"/>
  <c r="AH15" i="28"/>
  <c r="AH31" i="28"/>
  <c r="AH81" i="28"/>
  <c r="AH129" i="28"/>
  <c r="AH145" i="28"/>
  <c r="AH161" i="28"/>
  <c r="AH197" i="28"/>
  <c r="AH83" i="28"/>
  <c r="AH191" i="28"/>
  <c r="AH22" i="28"/>
  <c r="AH38" i="28"/>
  <c r="AH128" i="28"/>
  <c r="AH144" i="28"/>
  <c r="AH160" i="28"/>
  <c r="AH196" i="28"/>
  <c r="AH33" i="28"/>
  <c r="AH21" i="28"/>
  <c r="AH37" i="28"/>
  <c r="AH127" i="28"/>
  <c r="AH143" i="28"/>
  <c r="AH159" i="28"/>
  <c r="AH195" i="28"/>
  <c r="AH41" i="28"/>
  <c r="AH199" i="28"/>
  <c r="AH28" i="28"/>
  <c r="AH126" i="28"/>
  <c r="AH142" i="28"/>
  <c r="AH158" i="28"/>
  <c r="AH194" i="28"/>
  <c r="AH17" i="28"/>
  <c r="AH19" i="28"/>
  <c r="AH35" i="28"/>
  <c r="AH85" i="28"/>
  <c r="AH133" i="28"/>
  <c r="AH149" i="28"/>
  <c r="AH165" i="28"/>
  <c r="AH201" i="28"/>
  <c r="AH18" i="28"/>
  <c r="AH34" i="28"/>
  <c r="AH84" i="28"/>
  <c r="AH132" i="28"/>
  <c r="AH148" i="28"/>
  <c r="AH164" i="28"/>
  <c r="AH200" i="28"/>
  <c r="AH25" i="28"/>
  <c r="AH163" i="28"/>
  <c r="AH30" i="27"/>
  <c r="AH31" i="27"/>
  <c r="AH24" i="27"/>
  <c r="AH26" i="27"/>
  <c r="AH33" i="27"/>
  <c r="AH57" i="27"/>
  <c r="AH39" i="27"/>
  <c r="AH190" i="23"/>
  <c r="AH197" i="23"/>
  <c r="AH188" i="23"/>
  <c r="AF113" i="22"/>
  <c r="AG113" i="22" s="1"/>
  <c r="AH113" i="22" s="1"/>
  <c r="AF97" i="22"/>
  <c r="AG97" i="22" s="1"/>
  <c r="AH97" i="22" s="1"/>
  <c r="AF82" i="22"/>
  <c r="AG82" i="22" s="1"/>
  <c r="AH82" i="22" s="1"/>
  <c r="AF65" i="22"/>
  <c r="AG65" i="22" s="1"/>
  <c r="AH65" i="22" s="1"/>
  <c r="AF49" i="22"/>
  <c r="AG49" i="22" s="1"/>
  <c r="AH49" i="22" s="1"/>
  <c r="AF33" i="22"/>
  <c r="AG33" i="22" s="1"/>
  <c r="AH33" i="22" s="1"/>
  <c r="AF15" i="22"/>
  <c r="AG15" i="22" s="1"/>
  <c r="AH15" i="22" s="1"/>
  <c r="AF48" i="22"/>
  <c r="AG48" i="22" s="1"/>
  <c r="AH48" i="22" s="1"/>
  <c r="AF196" i="22"/>
  <c r="AG196" i="22" s="1"/>
  <c r="AH196" i="22" s="1"/>
  <c r="AF106" i="22"/>
  <c r="AG106" i="22" s="1"/>
  <c r="AH106" i="22" s="1"/>
  <c r="AF91" i="22"/>
  <c r="AG91" i="22" s="1"/>
  <c r="AH91" i="22" s="1"/>
  <c r="AF75" i="22"/>
  <c r="AG75" i="22" s="1"/>
  <c r="AH75" i="22" s="1"/>
  <c r="AF58" i="22"/>
  <c r="AG58" i="22" s="1"/>
  <c r="AH58" i="22" s="1"/>
  <c r="AF42" i="22"/>
  <c r="AG42" i="22" s="1"/>
  <c r="AH42" i="22" s="1"/>
  <c r="AF25" i="22"/>
  <c r="AG25" i="22" s="1"/>
  <c r="AH25" i="22" s="1"/>
  <c r="AF81" i="22"/>
  <c r="AG81" i="22" s="1"/>
  <c r="AH81" i="22" s="1"/>
  <c r="AF200" i="22"/>
  <c r="AG200" i="22" s="1"/>
  <c r="AH200" i="22" s="1"/>
  <c r="AF131" i="22"/>
  <c r="AG131" i="22" s="1"/>
  <c r="AH131" i="22" s="1"/>
  <c r="AF107" i="22"/>
  <c r="AG107" i="22" s="1"/>
  <c r="AH107" i="22" s="1"/>
  <c r="AF92" i="22"/>
  <c r="AG92" i="22" s="1"/>
  <c r="AH92" i="22" s="1"/>
  <c r="AF76" i="22"/>
  <c r="AG76" i="22" s="1"/>
  <c r="AH76" i="22" s="1"/>
  <c r="AF59" i="22"/>
  <c r="AG59" i="22" s="1"/>
  <c r="AH59" i="22" s="1"/>
  <c r="AF43" i="22"/>
  <c r="AG43" i="22" s="1"/>
  <c r="AH43" i="22" s="1"/>
  <c r="AF26" i="22"/>
  <c r="AG26" i="22" s="1"/>
  <c r="AH26" i="22" s="1"/>
  <c r="AF203" i="22"/>
  <c r="AG203" i="22" s="1"/>
  <c r="AH203" i="22" s="1"/>
  <c r="AF73" i="22"/>
  <c r="AG73" i="22" s="1"/>
  <c r="AH73" i="22" s="1"/>
  <c r="AF22" i="22"/>
  <c r="AG22" i="22" s="1"/>
  <c r="AH22" i="22" s="1"/>
  <c r="AF132" i="22"/>
  <c r="AG132" i="22" s="1"/>
  <c r="AH132" i="22" s="1"/>
  <c r="AF108" i="22"/>
  <c r="AG108" i="22" s="1"/>
  <c r="AH108" i="22" s="1"/>
  <c r="AF93" i="22"/>
  <c r="AG93" i="22" s="1"/>
  <c r="AH93" i="22" s="1"/>
  <c r="AF77" i="22"/>
  <c r="AG77" i="22" s="1"/>
  <c r="AH77" i="22" s="1"/>
  <c r="AF60" i="22"/>
  <c r="AG60" i="22" s="1"/>
  <c r="AH60" i="22" s="1"/>
  <c r="AF44" i="22"/>
  <c r="AG44" i="22" s="1"/>
  <c r="AH44" i="22" s="1"/>
  <c r="AF27" i="22"/>
  <c r="AG27" i="22" s="1"/>
  <c r="AH27" i="22" s="1"/>
  <c r="AF29" i="22"/>
  <c r="AG29" i="22" s="1"/>
  <c r="AH29" i="22" s="1"/>
  <c r="AF133" i="22"/>
  <c r="AG133" i="22" s="1"/>
  <c r="AH133" i="22" s="1"/>
  <c r="AF110" i="22"/>
  <c r="AG110" i="22" s="1"/>
  <c r="AH110" i="22" s="1"/>
  <c r="AF94" i="22"/>
  <c r="AG94" i="22" s="1"/>
  <c r="AH94" i="22" s="1"/>
  <c r="AF78" i="22"/>
  <c r="AG78" i="22" s="1"/>
  <c r="AH78" i="22" s="1"/>
  <c r="AF61" i="22"/>
  <c r="AG61" i="22" s="1"/>
  <c r="AH61" i="22" s="1"/>
  <c r="AF45" i="22"/>
  <c r="AG45" i="22" s="1"/>
  <c r="AH45" i="22" s="1"/>
  <c r="AF28" i="22"/>
  <c r="AG28" i="22" s="1"/>
  <c r="AH28" i="22" s="1"/>
  <c r="AF115" i="22"/>
  <c r="AG115" i="22" s="1"/>
  <c r="AH115" i="22" s="1"/>
  <c r="AF56" i="22"/>
  <c r="AG56" i="22" s="1"/>
  <c r="AH56" i="22" s="1"/>
  <c r="AF119" i="22"/>
  <c r="AG119" i="22" s="1"/>
  <c r="AH119" i="22" s="1"/>
  <c r="AF102" i="22"/>
  <c r="AG102" i="22" s="1"/>
  <c r="AH102" i="22" s="1"/>
  <c r="AF87" i="22"/>
  <c r="AG87" i="22" s="1"/>
  <c r="AH87" i="22" s="1"/>
  <c r="AF70" i="22"/>
  <c r="AG70" i="22" s="1"/>
  <c r="AH70" i="22" s="1"/>
  <c r="AF54" i="22"/>
  <c r="AG54" i="22" s="1"/>
  <c r="AH54" i="22" s="1"/>
  <c r="AF38" i="22"/>
  <c r="AG38" i="22" s="1"/>
  <c r="AH38" i="22" s="1"/>
  <c r="AF20" i="22"/>
  <c r="AG20" i="22" s="1"/>
  <c r="AH20" i="22" s="1"/>
  <c r="AF14" i="22"/>
  <c r="AG14" i="22" s="1"/>
  <c r="AH14" i="22" s="1"/>
  <c r="AF120" i="22"/>
  <c r="AG120" i="22" s="1"/>
  <c r="AH120" i="22" s="1"/>
  <c r="AF55" i="22"/>
  <c r="AG55" i="22" s="1"/>
  <c r="AH55" i="22" s="1"/>
  <c r="AF53" i="33"/>
  <c r="AK53" i="33" s="1"/>
  <c r="AO53" i="33" s="1"/>
  <c r="AF52" i="31"/>
  <c r="AG52" i="31" s="1"/>
  <c r="AF84" i="31"/>
  <c r="AG84" i="31" s="1"/>
  <c r="AF196" i="31"/>
  <c r="AG196" i="31" s="1"/>
  <c r="AF204" i="31"/>
  <c r="AG204" i="31" s="1"/>
  <c r="AH204" i="31" s="1"/>
  <c r="AF23" i="30"/>
  <c r="AG23" i="30" s="1"/>
  <c r="AH23" i="30" s="1"/>
  <c r="AF32" i="30"/>
  <c r="AG32" i="30" s="1"/>
  <c r="AH32" i="30" s="1"/>
  <c r="AF42" i="30"/>
  <c r="AG42" i="30" s="1"/>
  <c r="AH42" i="30" s="1"/>
  <c r="AF51" i="30"/>
  <c r="AG51" i="30" s="1"/>
  <c r="AH51" i="30" s="1"/>
  <c r="AF60" i="30"/>
  <c r="AG60" i="30" s="1"/>
  <c r="AH60" i="30" s="1"/>
  <c r="AF69" i="30"/>
  <c r="AG69" i="30" s="1"/>
  <c r="AH69" i="30" s="1"/>
  <c r="AF78" i="30"/>
  <c r="AG78" i="30" s="1"/>
  <c r="AH78" i="30" s="1"/>
  <c r="AF14" i="29"/>
  <c r="AG14" i="29" s="1"/>
  <c r="AH14" i="29" s="1"/>
  <c r="AF22" i="29"/>
  <c r="AG22" i="29" s="1"/>
  <c r="AH22" i="29" s="1"/>
  <c r="AF30" i="29"/>
  <c r="AG30" i="29" s="1"/>
  <c r="AH30" i="29" s="1"/>
  <c r="AF38" i="29"/>
  <c r="AG38" i="29" s="1"/>
  <c r="AH38" i="29" s="1"/>
  <c r="AF62" i="29"/>
  <c r="AG62" i="29" s="1"/>
  <c r="AH62" i="29" s="1"/>
  <c r="AF70" i="29"/>
  <c r="AG70" i="29" s="1"/>
  <c r="AH70" i="29" s="1"/>
  <c r="AF78" i="29"/>
  <c r="AG78" i="29" s="1"/>
  <c r="AH78" i="29" s="1"/>
  <c r="AF86" i="29"/>
  <c r="AG86" i="29" s="1"/>
  <c r="AH86" i="29" s="1"/>
  <c r="AF94" i="29"/>
  <c r="AG94" i="29" s="1"/>
  <c r="AH94" i="29" s="1"/>
  <c r="AF102" i="29"/>
  <c r="AG102" i="29" s="1"/>
  <c r="AH102" i="29" s="1"/>
  <c r="AF110" i="29"/>
  <c r="AG110" i="29" s="1"/>
  <c r="AH110" i="29" s="1"/>
  <c r="AF118" i="29"/>
  <c r="AG118" i="29" s="1"/>
  <c r="AH118" i="29" s="1"/>
  <c r="AF126" i="29"/>
  <c r="AG126" i="29" s="1"/>
  <c r="AH126" i="29" s="1"/>
  <c r="AF22" i="28"/>
  <c r="AG22" i="28" s="1"/>
  <c r="AF42" i="28"/>
  <c r="AG42" i="28" s="1"/>
  <c r="AF92" i="28"/>
  <c r="AG92" i="28" s="1"/>
  <c r="AF112" i="28"/>
  <c r="AG112" i="28" s="1"/>
  <c r="AF132" i="28"/>
  <c r="AG132" i="28" s="1"/>
  <c r="AF156" i="28"/>
  <c r="AG156" i="28" s="1"/>
  <c r="AF128" i="27"/>
  <c r="AG128" i="27" s="1"/>
  <c r="AF190" i="27"/>
  <c r="AG190" i="27" s="1"/>
  <c r="AH16" i="26"/>
  <c r="AH28" i="26"/>
  <c r="AH40" i="26"/>
  <c r="AF52" i="26"/>
  <c r="AH60" i="26"/>
  <c r="AF84" i="26"/>
  <c r="AH92" i="26"/>
  <c r="AF120" i="26"/>
  <c r="AH180" i="26"/>
  <c r="AH197" i="26"/>
  <c r="AF34" i="25"/>
  <c r="AG34" i="25" s="1"/>
  <c r="AF44" i="28"/>
  <c r="AG44" i="28" s="1"/>
  <c r="AF54" i="28"/>
  <c r="AG54" i="28" s="1"/>
  <c r="AF45" i="28"/>
  <c r="AG45" i="28" s="1"/>
  <c r="AF49" i="28"/>
  <c r="AG49" i="28" s="1"/>
  <c r="AF185" i="28"/>
  <c r="AG185" i="28" s="1"/>
  <c r="AF52" i="28"/>
  <c r="AG52" i="28" s="1"/>
  <c r="AF166" i="28"/>
  <c r="AG166" i="28" s="1"/>
  <c r="AF178" i="28"/>
  <c r="AG178" i="28" s="1"/>
  <c r="AF62" i="28"/>
  <c r="AG62" i="28" s="1"/>
  <c r="AF173" i="28"/>
  <c r="AG173" i="28" s="1"/>
  <c r="AF60" i="28"/>
  <c r="AG60" i="28" s="1"/>
  <c r="AF55" i="28"/>
  <c r="AG55" i="28" s="1"/>
  <c r="AF59" i="28"/>
  <c r="AG59" i="28" s="1"/>
  <c r="AF63" i="28"/>
  <c r="AG63" i="28" s="1"/>
  <c r="AF67" i="28"/>
  <c r="AG67" i="28" s="1"/>
  <c r="AF168" i="28"/>
  <c r="AG168" i="28" s="1"/>
  <c r="AF172" i="28"/>
  <c r="AG172" i="28" s="1"/>
  <c r="AF176" i="28"/>
  <c r="AG176" i="28" s="1"/>
  <c r="AF180" i="28"/>
  <c r="AG180" i="28" s="1"/>
  <c r="AF184" i="28"/>
  <c r="AG184" i="28" s="1"/>
  <c r="AF56" i="28"/>
  <c r="AG56" i="28" s="1"/>
  <c r="AF64" i="28"/>
  <c r="AG64" i="28" s="1"/>
  <c r="AF58" i="28"/>
  <c r="AG58" i="28" s="1"/>
  <c r="AF171" i="28"/>
  <c r="AG171" i="28" s="1"/>
  <c r="AF175" i="28"/>
  <c r="AG175" i="28" s="1"/>
  <c r="AF179" i="28"/>
  <c r="AG179" i="28" s="1"/>
  <c r="AF181" i="28"/>
  <c r="AG181" i="28" s="1"/>
  <c r="AF53" i="28"/>
  <c r="AG53" i="28" s="1"/>
  <c r="AF61" i="28"/>
  <c r="AG61" i="28" s="1"/>
  <c r="AF170" i="28"/>
  <c r="AG170" i="28" s="1"/>
  <c r="AF182" i="28"/>
  <c r="AG182" i="28" s="1"/>
  <c r="AF50" i="28"/>
  <c r="AG50" i="28" s="1"/>
  <c r="AF177" i="28"/>
  <c r="AG177" i="28" s="1"/>
  <c r="AF48" i="28"/>
  <c r="AG48" i="28" s="1"/>
  <c r="AF43" i="28"/>
  <c r="AG43" i="28" s="1"/>
  <c r="AF47" i="28"/>
  <c r="AG47" i="28" s="1"/>
  <c r="AF51" i="28"/>
  <c r="AG51" i="28" s="1"/>
  <c r="AF66" i="28"/>
  <c r="AG66" i="28" s="1"/>
  <c r="AF46" i="28"/>
  <c r="AG46" i="28" s="1"/>
  <c r="AF68" i="28"/>
  <c r="AG68" i="28" s="1"/>
  <c r="AF167" i="28"/>
  <c r="AG167" i="28" s="1"/>
  <c r="AF57" i="28"/>
  <c r="AG57" i="28" s="1"/>
  <c r="AF65" i="28"/>
  <c r="AG65" i="28" s="1"/>
  <c r="AF174" i="28"/>
  <c r="AG174" i="28" s="1"/>
  <c r="AF169" i="28"/>
  <c r="AG169" i="28" s="1"/>
  <c r="AF183" i="28"/>
  <c r="AG183" i="28" s="1"/>
  <c r="AH54" i="28"/>
  <c r="AH44" i="28"/>
  <c r="AH65" i="28"/>
  <c r="AH178" i="28"/>
  <c r="AH63" i="28"/>
  <c r="AH64" i="28"/>
  <c r="AH181" i="28"/>
  <c r="AH173" i="28"/>
  <c r="AH47" i="28"/>
  <c r="AH62" i="28"/>
  <c r="AH56" i="28"/>
  <c r="AH58" i="28"/>
  <c r="AH167" i="28"/>
  <c r="AH176" i="28"/>
  <c r="AH61" i="28"/>
  <c r="AH51" i="28"/>
  <c r="AH177" i="28"/>
  <c r="AH68" i="28"/>
  <c r="AH67" i="28"/>
  <c r="AH52" i="28"/>
  <c r="AH49" i="28"/>
  <c r="AH60" i="28"/>
  <c r="AH43" i="28"/>
  <c r="AH48" i="28"/>
  <c r="AH185" i="28"/>
  <c r="AH57" i="28"/>
  <c r="AH184" i="28"/>
  <c r="AH55" i="28"/>
  <c r="AH183" i="28"/>
  <c r="AH45" i="28"/>
  <c r="AH168" i="28"/>
  <c r="AH46" i="28"/>
  <c r="AH175" i="28"/>
  <c r="AH50" i="28"/>
  <c r="AH180" i="28"/>
  <c r="AH169" i="28"/>
  <c r="AH171" i="28"/>
  <c r="AH170" i="28"/>
  <c r="AH179" i="28"/>
  <c r="AH174" i="28"/>
  <c r="AH66" i="28"/>
  <c r="AH59" i="28"/>
  <c r="AH182" i="28"/>
  <c r="AH166" i="28"/>
  <c r="AH53" i="28"/>
  <c r="AH172" i="28"/>
  <c r="AF199" i="28"/>
  <c r="AG199" i="28" s="1"/>
  <c r="AF163" i="28"/>
  <c r="AG163" i="28" s="1"/>
  <c r="AF147" i="28"/>
  <c r="AG147" i="28" s="1"/>
  <c r="AF131" i="28"/>
  <c r="AG131" i="28" s="1"/>
  <c r="AF115" i="28"/>
  <c r="AG115" i="28" s="1"/>
  <c r="AF99" i="28"/>
  <c r="AG99" i="28" s="1"/>
  <c r="AF83" i="28"/>
  <c r="AG83" i="28" s="1"/>
  <c r="AF41" i="28"/>
  <c r="AG41" i="28" s="1"/>
  <c r="AF25" i="28"/>
  <c r="AG25" i="28" s="1"/>
  <c r="AF194" i="28"/>
  <c r="AG194" i="28" s="1"/>
  <c r="AF158" i="28"/>
  <c r="AG158" i="28" s="1"/>
  <c r="AF142" i="28"/>
  <c r="AG142" i="28" s="1"/>
  <c r="AF126" i="28"/>
  <c r="AG126" i="28" s="1"/>
  <c r="AF110" i="28"/>
  <c r="AG110" i="28" s="1"/>
  <c r="AF94" i="28"/>
  <c r="AG94" i="28" s="1"/>
  <c r="AF78" i="28"/>
  <c r="AG78" i="28" s="1"/>
  <c r="AF36" i="28"/>
  <c r="AG36" i="28" s="1"/>
  <c r="AF20" i="28"/>
  <c r="AG20" i="28" s="1"/>
  <c r="AF201" i="28"/>
  <c r="AG201" i="28" s="1"/>
  <c r="AF165" i="28"/>
  <c r="AG165" i="28" s="1"/>
  <c r="AF149" i="28"/>
  <c r="AG149" i="28" s="1"/>
  <c r="AF133" i="28"/>
  <c r="AG133" i="28" s="1"/>
  <c r="AF117" i="28"/>
  <c r="AG117" i="28" s="1"/>
  <c r="AF101" i="28"/>
  <c r="AG101" i="28" s="1"/>
  <c r="AF85" i="28"/>
  <c r="AG85" i="28" s="1"/>
  <c r="AF69" i="28"/>
  <c r="AG69" i="28" s="1"/>
  <c r="AF27" i="28"/>
  <c r="AG27" i="28" s="1"/>
  <c r="AF195" i="28"/>
  <c r="AG195" i="28" s="1"/>
  <c r="AF159" i="28"/>
  <c r="AG159" i="28" s="1"/>
  <c r="AF143" i="28"/>
  <c r="AG143" i="28" s="1"/>
  <c r="AF127" i="28"/>
  <c r="AG127" i="28" s="1"/>
  <c r="AF111" i="28"/>
  <c r="AG111" i="28" s="1"/>
  <c r="AF95" i="28"/>
  <c r="AG95" i="28" s="1"/>
  <c r="AF79" i="28"/>
  <c r="AG79" i="28" s="1"/>
  <c r="AF37" i="28"/>
  <c r="AG37" i="28" s="1"/>
  <c r="AF21" i="28"/>
  <c r="AG21" i="28" s="1"/>
  <c r="AF206" i="28"/>
  <c r="AG206" i="28" s="1"/>
  <c r="AF190" i="28"/>
  <c r="AG190" i="28" s="1"/>
  <c r="AF154" i="28"/>
  <c r="AG154" i="28" s="1"/>
  <c r="AF138" i="28"/>
  <c r="AG138" i="28" s="1"/>
  <c r="AF122" i="28"/>
  <c r="AG122" i="28" s="1"/>
  <c r="AF106" i="28"/>
  <c r="AG106" i="28" s="1"/>
  <c r="AF90" i="28"/>
  <c r="AG90" i="28" s="1"/>
  <c r="AF74" i="28"/>
  <c r="AG74" i="28" s="1"/>
  <c r="AF32" i="28"/>
  <c r="AG32" i="28" s="1"/>
  <c r="AF16" i="28"/>
  <c r="AG16" i="28" s="1"/>
  <c r="AF197" i="28"/>
  <c r="AG197" i="28" s="1"/>
  <c r="AF161" i="28"/>
  <c r="AG161" i="28" s="1"/>
  <c r="AF145" i="28"/>
  <c r="AG145" i="28" s="1"/>
  <c r="AF129" i="28"/>
  <c r="AG129" i="28" s="1"/>
  <c r="AF113" i="28"/>
  <c r="AG113" i="28" s="1"/>
  <c r="AF97" i="28"/>
  <c r="AG97" i="28" s="1"/>
  <c r="AF81" i="28"/>
  <c r="AG81" i="28" s="1"/>
  <c r="AF39" i="28"/>
  <c r="AG39" i="28" s="1"/>
  <c r="AF23" i="28"/>
  <c r="AG23" i="28" s="1"/>
  <c r="AF207" i="28"/>
  <c r="AG207" i="28" s="1"/>
  <c r="AF191" i="28"/>
  <c r="AG191" i="28" s="1"/>
  <c r="AF155" i="28"/>
  <c r="AG155" i="28" s="1"/>
  <c r="AF139" i="28"/>
  <c r="AG139" i="28" s="1"/>
  <c r="AF123" i="28"/>
  <c r="AG123" i="28" s="1"/>
  <c r="AF107" i="28"/>
  <c r="AG107" i="28" s="1"/>
  <c r="AF91" i="28"/>
  <c r="AG91" i="28" s="1"/>
  <c r="AF75" i="28"/>
  <c r="AG75" i="28" s="1"/>
  <c r="AF33" i="28"/>
  <c r="AG33" i="28" s="1"/>
  <c r="AF17" i="28"/>
  <c r="AG17" i="28" s="1"/>
  <c r="AF202" i="28"/>
  <c r="AG202" i="28" s="1"/>
  <c r="AF186" i="28"/>
  <c r="AG186" i="28" s="1"/>
  <c r="AF150" i="28"/>
  <c r="AG150" i="28" s="1"/>
  <c r="AF134" i="28"/>
  <c r="AG134" i="28" s="1"/>
  <c r="AF118" i="28"/>
  <c r="AG118" i="28" s="1"/>
  <c r="AF102" i="28"/>
  <c r="AG102" i="28" s="1"/>
  <c r="AF86" i="28"/>
  <c r="AG86" i="28" s="1"/>
  <c r="AF70" i="28"/>
  <c r="AG70" i="28" s="1"/>
  <c r="AF28" i="28"/>
  <c r="AG28" i="28" s="1"/>
  <c r="AF209" i="28"/>
  <c r="AG209" i="28" s="1"/>
  <c r="AF193" i="28"/>
  <c r="AG193" i="28" s="1"/>
  <c r="AF157" i="28"/>
  <c r="AG157" i="28" s="1"/>
  <c r="AF141" i="28"/>
  <c r="AG141" i="28" s="1"/>
  <c r="AF125" i="28"/>
  <c r="AG125" i="28" s="1"/>
  <c r="AF109" i="28"/>
  <c r="AG109" i="28" s="1"/>
  <c r="AF93" i="28"/>
  <c r="AG93" i="28" s="1"/>
  <c r="AF77" i="28"/>
  <c r="AG77" i="28" s="1"/>
  <c r="AF35" i="28"/>
  <c r="AG35" i="28" s="1"/>
  <c r="AF19" i="28"/>
  <c r="AG19" i="28" s="1"/>
  <c r="AF203" i="28"/>
  <c r="AG203" i="28" s="1"/>
  <c r="AF187" i="28"/>
  <c r="AG187" i="28" s="1"/>
  <c r="AF151" i="28"/>
  <c r="AG151" i="28" s="1"/>
  <c r="AF135" i="28"/>
  <c r="AG135" i="28" s="1"/>
  <c r="AF119" i="28"/>
  <c r="AG119" i="28" s="1"/>
  <c r="AF103" i="28"/>
  <c r="AG103" i="28" s="1"/>
  <c r="AF87" i="28"/>
  <c r="AG87" i="28" s="1"/>
  <c r="AF71" i="28"/>
  <c r="AG71" i="28" s="1"/>
  <c r="AF29" i="28"/>
  <c r="AG29" i="28" s="1"/>
  <c r="AF198" i="28"/>
  <c r="AG198" i="28" s="1"/>
  <c r="AF162" i="28"/>
  <c r="AG162" i="28" s="1"/>
  <c r="AF146" i="28"/>
  <c r="AG146" i="28" s="1"/>
  <c r="AF130" i="28"/>
  <c r="AG130" i="28" s="1"/>
  <c r="AF114" i="28"/>
  <c r="AG114" i="28" s="1"/>
  <c r="AF98" i="28"/>
  <c r="AG98" i="28" s="1"/>
  <c r="AF82" i="28"/>
  <c r="AG82" i="28" s="1"/>
  <c r="AF40" i="28"/>
  <c r="AG40" i="28" s="1"/>
  <c r="AF24" i="28"/>
  <c r="AG24" i="28" s="1"/>
  <c r="AF205" i="28"/>
  <c r="AG205" i="28" s="1"/>
  <c r="AF189" i="28"/>
  <c r="AG189" i="28" s="1"/>
  <c r="AF153" i="28"/>
  <c r="AG153" i="28" s="1"/>
  <c r="AF137" i="28"/>
  <c r="AG137" i="28" s="1"/>
  <c r="AF121" i="28"/>
  <c r="AG121" i="28" s="1"/>
  <c r="AF105" i="28"/>
  <c r="AG105" i="28" s="1"/>
  <c r="AF89" i="28"/>
  <c r="AG89" i="28" s="1"/>
  <c r="AF73" i="28"/>
  <c r="AG73" i="28" s="1"/>
  <c r="AF31" i="28"/>
  <c r="AG31" i="28" s="1"/>
  <c r="AF15" i="28"/>
  <c r="AG15" i="28" s="1"/>
  <c r="AF204" i="28"/>
  <c r="AG204" i="28" s="1"/>
  <c r="AF188" i="28"/>
  <c r="AG188" i="28" s="1"/>
  <c r="AF152" i="28"/>
  <c r="AG152" i="28" s="1"/>
  <c r="AF136" i="28"/>
  <c r="AG136" i="28" s="1"/>
  <c r="AF120" i="28"/>
  <c r="AG120" i="28" s="1"/>
  <c r="AF104" i="28"/>
  <c r="AG104" i="28" s="1"/>
  <c r="AF88" i="28"/>
  <c r="AG88" i="28" s="1"/>
  <c r="AF72" i="28"/>
  <c r="AG72" i="28" s="1"/>
  <c r="AF30" i="28"/>
  <c r="AG30" i="28" s="1"/>
  <c r="AF14" i="28"/>
  <c r="N211" i="28"/>
  <c r="T211" i="28"/>
  <c r="AJ211" i="28"/>
  <c r="AF164" i="29"/>
  <c r="AG164" i="29" s="1"/>
  <c r="AH164" i="29" s="1"/>
  <c r="AF168" i="29"/>
  <c r="AG168" i="29" s="1"/>
  <c r="AH168" i="29" s="1"/>
  <c r="AF172" i="29"/>
  <c r="AG172" i="29" s="1"/>
  <c r="AH172" i="29" s="1"/>
  <c r="AF176" i="29"/>
  <c r="AG176" i="29" s="1"/>
  <c r="AH176" i="29" s="1"/>
  <c r="AF180" i="29"/>
  <c r="AG180" i="29" s="1"/>
  <c r="AH180" i="29" s="1"/>
  <c r="AF184" i="29"/>
  <c r="AG184" i="29" s="1"/>
  <c r="AH184" i="29" s="1"/>
  <c r="AF188" i="29"/>
  <c r="AG188" i="29" s="1"/>
  <c r="AH188" i="29" s="1"/>
  <c r="AF192" i="29"/>
  <c r="AG192" i="29" s="1"/>
  <c r="AH192" i="29" s="1"/>
  <c r="AF130" i="29"/>
  <c r="AG130" i="29" s="1"/>
  <c r="AH130" i="29" s="1"/>
  <c r="AF134" i="29"/>
  <c r="AG134" i="29" s="1"/>
  <c r="AH134" i="29" s="1"/>
  <c r="AF138" i="29"/>
  <c r="AG138" i="29" s="1"/>
  <c r="AH138" i="29" s="1"/>
  <c r="AF142" i="29"/>
  <c r="AG142" i="29" s="1"/>
  <c r="AH142" i="29" s="1"/>
  <c r="AF146" i="29"/>
  <c r="AG146" i="29" s="1"/>
  <c r="AH146" i="29" s="1"/>
  <c r="AF150" i="29"/>
  <c r="AG150" i="29" s="1"/>
  <c r="AH150" i="29" s="1"/>
  <c r="AF154" i="29"/>
  <c r="AG154" i="29" s="1"/>
  <c r="AH154" i="29" s="1"/>
  <c r="AF158" i="29"/>
  <c r="AG158" i="29" s="1"/>
  <c r="AH158" i="29" s="1"/>
  <c r="AF162" i="29"/>
  <c r="AG162" i="29" s="1"/>
  <c r="AH162" i="29" s="1"/>
  <c r="AF171" i="29"/>
  <c r="AG171" i="29" s="1"/>
  <c r="AH171" i="29" s="1"/>
  <c r="AF187" i="29"/>
  <c r="AG187" i="29" s="1"/>
  <c r="AH187" i="29" s="1"/>
  <c r="AF133" i="29"/>
  <c r="AG133" i="29" s="1"/>
  <c r="AH133" i="29" s="1"/>
  <c r="AF145" i="29"/>
  <c r="AG145" i="29" s="1"/>
  <c r="AH145" i="29" s="1"/>
  <c r="AF153" i="29"/>
  <c r="AG153" i="29" s="1"/>
  <c r="AH153" i="29" s="1"/>
  <c r="AF165" i="29"/>
  <c r="AG165" i="29" s="1"/>
  <c r="AH165" i="29" s="1"/>
  <c r="AF169" i="29"/>
  <c r="AG169" i="29" s="1"/>
  <c r="AH169" i="29" s="1"/>
  <c r="AF173" i="29"/>
  <c r="AG173" i="29" s="1"/>
  <c r="AH173" i="29" s="1"/>
  <c r="AF177" i="29"/>
  <c r="AG177" i="29" s="1"/>
  <c r="AH177" i="29" s="1"/>
  <c r="AF181" i="29"/>
  <c r="AG181" i="29" s="1"/>
  <c r="AH181" i="29" s="1"/>
  <c r="AF185" i="29"/>
  <c r="AG185" i="29" s="1"/>
  <c r="AH185" i="29" s="1"/>
  <c r="AF189" i="29"/>
  <c r="AG189" i="29" s="1"/>
  <c r="AH189" i="29" s="1"/>
  <c r="AF193" i="29"/>
  <c r="AG193" i="29" s="1"/>
  <c r="AH193" i="29" s="1"/>
  <c r="AF131" i="29"/>
  <c r="AG131" i="29" s="1"/>
  <c r="AH131" i="29" s="1"/>
  <c r="AF135" i="29"/>
  <c r="AG135" i="29" s="1"/>
  <c r="AH135" i="29" s="1"/>
  <c r="AF139" i="29"/>
  <c r="AG139" i="29" s="1"/>
  <c r="AH139" i="29" s="1"/>
  <c r="AF143" i="29"/>
  <c r="AG143" i="29" s="1"/>
  <c r="AH143" i="29" s="1"/>
  <c r="AF147" i="29"/>
  <c r="AG147" i="29" s="1"/>
  <c r="AH147" i="29" s="1"/>
  <c r="AF151" i="29"/>
  <c r="AG151" i="29" s="1"/>
  <c r="AH151" i="29" s="1"/>
  <c r="AF155" i="29"/>
  <c r="AG155" i="29" s="1"/>
  <c r="AH155" i="29" s="1"/>
  <c r="AF159" i="29"/>
  <c r="AG159" i="29" s="1"/>
  <c r="AH159" i="29" s="1"/>
  <c r="AF167" i="29"/>
  <c r="AG167" i="29" s="1"/>
  <c r="AH167" i="29" s="1"/>
  <c r="AF175" i="29"/>
  <c r="AG175" i="29" s="1"/>
  <c r="AH175" i="29" s="1"/>
  <c r="AF183" i="29"/>
  <c r="AG183" i="29" s="1"/>
  <c r="AH183" i="29" s="1"/>
  <c r="AF195" i="29"/>
  <c r="AG195" i="29" s="1"/>
  <c r="AH195" i="29" s="1"/>
  <c r="AF141" i="29"/>
  <c r="AG141" i="29" s="1"/>
  <c r="AH141" i="29" s="1"/>
  <c r="AF157" i="29"/>
  <c r="AG157" i="29" s="1"/>
  <c r="AH157" i="29" s="1"/>
  <c r="AF166" i="29"/>
  <c r="AG166" i="29" s="1"/>
  <c r="AH166" i="29" s="1"/>
  <c r="AF170" i="29"/>
  <c r="AG170" i="29" s="1"/>
  <c r="AH170" i="29" s="1"/>
  <c r="AF174" i="29"/>
  <c r="AG174" i="29" s="1"/>
  <c r="AH174" i="29" s="1"/>
  <c r="AF178" i="29"/>
  <c r="AG178" i="29" s="1"/>
  <c r="AH178" i="29" s="1"/>
  <c r="AF182" i="29"/>
  <c r="AG182" i="29" s="1"/>
  <c r="AH182" i="29" s="1"/>
  <c r="AF186" i="29"/>
  <c r="AG186" i="29" s="1"/>
  <c r="AH186" i="29" s="1"/>
  <c r="AF190" i="29"/>
  <c r="AG190" i="29" s="1"/>
  <c r="AH190" i="29" s="1"/>
  <c r="AF194" i="29"/>
  <c r="AG194" i="29" s="1"/>
  <c r="AH194" i="29" s="1"/>
  <c r="AF132" i="29"/>
  <c r="AG132" i="29" s="1"/>
  <c r="AH132" i="29" s="1"/>
  <c r="AF136" i="29"/>
  <c r="AG136" i="29" s="1"/>
  <c r="AH136" i="29" s="1"/>
  <c r="AF140" i="29"/>
  <c r="AG140" i="29" s="1"/>
  <c r="AH140" i="29" s="1"/>
  <c r="AF144" i="29"/>
  <c r="AG144" i="29" s="1"/>
  <c r="AH144" i="29" s="1"/>
  <c r="AF148" i="29"/>
  <c r="AG148" i="29" s="1"/>
  <c r="AH148" i="29" s="1"/>
  <c r="AF152" i="29"/>
  <c r="AG152" i="29" s="1"/>
  <c r="AH152" i="29" s="1"/>
  <c r="AF156" i="29"/>
  <c r="AG156" i="29" s="1"/>
  <c r="AH156" i="29" s="1"/>
  <c r="AF160" i="29"/>
  <c r="AG160" i="29" s="1"/>
  <c r="AH160" i="29" s="1"/>
  <c r="AF163" i="29"/>
  <c r="AG163" i="29" s="1"/>
  <c r="AH163" i="29" s="1"/>
  <c r="AF179" i="29"/>
  <c r="AG179" i="29" s="1"/>
  <c r="AH179" i="29" s="1"/>
  <c r="AF191" i="29"/>
  <c r="AG191" i="29" s="1"/>
  <c r="AH191" i="29" s="1"/>
  <c r="AF137" i="29"/>
  <c r="AG137" i="29" s="1"/>
  <c r="AH137" i="29" s="1"/>
  <c r="AF149" i="29"/>
  <c r="AG149" i="29" s="1"/>
  <c r="AH149" i="29" s="1"/>
  <c r="AF161" i="29"/>
  <c r="AG161" i="29" s="1"/>
  <c r="AH161" i="29" s="1"/>
  <c r="AF203" i="29"/>
  <c r="AG203" i="29" s="1"/>
  <c r="AH203" i="29" s="1"/>
  <c r="AF129" i="29"/>
  <c r="AG129" i="29" s="1"/>
  <c r="AH129" i="29" s="1"/>
  <c r="AF101" i="29"/>
  <c r="AG101" i="29" s="1"/>
  <c r="AH101" i="29" s="1"/>
  <c r="AF89" i="29"/>
  <c r="AG89" i="29" s="1"/>
  <c r="AH89" i="29" s="1"/>
  <c r="AF81" i="29"/>
  <c r="AG81" i="29" s="1"/>
  <c r="AH81" i="29" s="1"/>
  <c r="AF73" i="29"/>
  <c r="AG73" i="29" s="1"/>
  <c r="AH73" i="29" s="1"/>
  <c r="AF65" i="29"/>
  <c r="AG65" i="29" s="1"/>
  <c r="AH65" i="29" s="1"/>
  <c r="AF57" i="29"/>
  <c r="AG57" i="29" s="1"/>
  <c r="AH57" i="29" s="1"/>
  <c r="AF49" i="29"/>
  <c r="AG49" i="29" s="1"/>
  <c r="AH49" i="29" s="1"/>
  <c r="AF41" i="29"/>
  <c r="AG41" i="29" s="1"/>
  <c r="AH41" i="29" s="1"/>
  <c r="AF33" i="29"/>
  <c r="AG33" i="29" s="1"/>
  <c r="AH33" i="29" s="1"/>
  <c r="AF25" i="29"/>
  <c r="AG25" i="29" s="1"/>
  <c r="AH25" i="29" s="1"/>
  <c r="AF17" i="29"/>
  <c r="AG17" i="29" s="1"/>
  <c r="AH17" i="29" s="1"/>
  <c r="AF112" i="29"/>
  <c r="AG112" i="29" s="1"/>
  <c r="AH112" i="29" s="1"/>
  <c r="AF104" i="29"/>
  <c r="AG104" i="29" s="1"/>
  <c r="AH104" i="29" s="1"/>
  <c r="AF96" i="29"/>
  <c r="AG96" i="29" s="1"/>
  <c r="AH96" i="29" s="1"/>
  <c r="AF88" i="29"/>
  <c r="AG88" i="29" s="1"/>
  <c r="AH88" i="29" s="1"/>
  <c r="AF80" i="29"/>
  <c r="AG80" i="29" s="1"/>
  <c r="AH80" i="29" s="1"/>
  <c r="AF72" i="29"/>
  <c r="AG72" i="29" s="1"/>
  <c r="AH72" i="29" s="1"/>
  <c r="AF64" i="29"/>
  <c r="AG64" i="29" s="1"/>
  <c r="AH64" i="29" s="1"/>
  <c r="AF56" i="29"/>
  <c r="AG56" i="29" s="1"/>
  <c r="AH56" i="29" s="1"/>
  <c r="AF48" i="29"/>
  <c r="AG48" i="29" s="1"/>
  <c r="AH48" i="29" s="1"/>
  <c r="AF40" i="29"/>
  <c r="AG40" i="29" s="1"/>
  <c r="AH40" i="29" s="1"/>
  <c r="AF32" i="29"/>
  <c r="AG32" i="29" s="1"/>
  <c r="AH32" i="29" s="1"/>
  <c r="AF24" i="29"/>
  <c r="AG24" i="29" s="1"/>
  <c r="AH24" i="29" s="1"/>
  <c r="AF197" i="29"/>
  <c r="AG197" i="29" s="1"/>
  <c r="AH197" i="29" s="1"/>
  <c r="AF123" i="29"/>
  <c r="AG123" i="29" s="1"/>
  <c r="AH123" i="29" s="1"/>
  <c r="AF115" i="29"/>
  <c r="AG115" i="29" s="1"/>
  <c r="AH115" i="29" s="1"/>
  <c r="AF107" i="29"/>
  <c r="AG107" i="29" s="1"/>
  <c r="AH107" i="29" s="1"/>
  <c r="AF95" i="29"/>
  <c r="AG95" i="29" s="1"/>
  <c r="AH95" i="29" s="1"/>
  <c r="AF87" i="29"/>
  <c r="AG87" i="29" s="1"/>
  <c r="AH87" i="29" s="1"/>
  <c r="AF79" i="29"/>
  <c r="AG79" i="29" s="1"/>
  <c r="AH79" i="29" s="1"/>
  <c r="AF71" i="29"/>
  <c r="AG71" i="29" s="1"/>
  <c r="AH71" i="29" s="1"/>
  <c r="AF63" i="29"/>
  <c r="AG63" i="29" s="1"/>
  <c r="AH63" i="29" s="1"/>
  <c r="AF55" i="29"/>
  <c r="AG55" i="29" s="1"/>
  <c r="AH55" i="29" s="1"/>
  <c r="AF47" i="29"/>
  <c r="AG47" i="29" s="1"/>
  <c r="AH47" i="29" s="1"/>
  <c r="AF39" i="29"/>
  <c r="AG39" i="29" s="1"/>
  <c r="AH39" i="29" s="1"/>
  <c r="AF31" i="29"/>
  <c r="AG31" i="29" s="1"/>
  <c r="AH31" i="29" s="1"/>
  <c r="AF23" i="29"/>
  <c r="AG23" i="29" s="1"/>
  <c r="AH23" i="29" s="1"/>
  <c r="AF117" i="29"/>
  <c r="AG117" i="29" s="1"/>
  <c r="AH117" i="29" s="1"/>
  <c r="AF109" i="29"/>
  <c r="AG109" i="29" s="1"/>
  <c r="AH109" i="29" s="1"/>
  <c r="AF97" i="29"/>
  <c r="AG97" i="29" s="1"/>
  <c r="AH97" i="29" s="1"/>
  <c r="AF202" i="29"/>
  <c r="AG202" i="29" s="1"/>
  <c r="AH202" i="29" s="1"/>
  <c r="AF128" i="29"/>
  <c r="AG128" i="29" s="1"/>
  <c r="AH128" i="29" s="1"/>
  <c r="AF120" i="29"/>
  <c r="AG120" i="29" s="1"/>
  <c r="AH120" i="29" s="1"/>
  <c r="AF20" i="29"/>
  <c r="AG20" i="29" s="1"/>
  <c r="AH20" i="29" s="1"/>
  <c r="AF205" i="29"/>
  <c r="AG205" i="29" s="1"/>
  <c r="AH205" i="29" s="1"/>
  <c r="AF103" i="29"/>
  <c r="AG103" i="29" s="1"/>
  <c r="AH103" i="29" s="1"/>
  <c r="AF199" i="29"/>
  <c r="AG199" i="29" s="1"/>
  <c r="AH199" i="29" s="1"/>
  <c r="AF125" i="29"/>
  <c r="AG125" i="29" s="1"/>
  <c r="AH125" i="29" s="1"/>
  <c r="AF85" i="29"/>
  <c r="AG85" i="29" s="1"/>
  <c r="AH85" i="29" s="1"/>
  <c r="AF77" i="29"/>
  <c r="AG77" i="29" s="1"/>
  <c r="AH77" i="29" s="1"/>
  <c r="AF69" i="29"/>
  <c r="AG69" i="29" s="1"/>
  <c r="AH69" i="29" s="1"/>
  <c r="AF61" i="29"/>
  <c r="AG61" i="29" s="1"/>
  <c r="AH61" i="29" s="1"/>
  <c r="AF53" i="29"/>
  <c r="AG53" i="29" s="1"/>
  <c r="AH53" i="29" s="1"/>
  <c r="AF45" i="29"/>
  <c r="AG45" i="29" s="1"/>
  <c r="AH45" i="29" s="1"/>
  <c r="AF37" i="29"/>
  <c r="AG37" i="29" s="1"/>
  <c r="AH37" i="29" s="1"/>
  <c r="AF29" i="29"/>
  <c r="AG29" i="29" s="1"/>
  <c r="AH29" i="29" s="1"/>
  <c r="AF21" i="29"/>
  <c r="AG21" i="29" s="1"/>
  <c r="AH21" i="29" s="1"/>
  <c r="AF108" i="29"/>
  <c r="AG108" i="29" s="1"/>
  <c r="AH108" i="29" s="1"/>
  <c r="AF100" i="29"/>
  <c r="AG100" i="29" s="1"/>
  <c r="AH100" i="29" s="1"/>
  <c r="AF92" i="29"/>
  <c r="AG92" i="29" s="1"/>
  <c r="AH92" i="29" s="1"/>
  <c r="AF84" i="29"/>
  <c r="AG84" i="29" s="1"/>
  <c r="AH84" i="29" s="1"/>
  <c r="AF76" i="29"/>
  <c r="AG76" i="29" s="1"/>
  <c r="AH76" i="29" s="1"/>
  <c r="AF68" i="29"/>
  <c r="AG68" i="29" s="1"/>
  <c r="AH68" i="29" s="1"/>
  <c r="AF60" i="29"/>
  <c r="AG60" i="29" s="1"/>
  <c r="AH60" i="29" s="1"/>
  <c r="AF52" i="29"/>
  <c r="AG52" i="29" s="1"/>
  <c r="AH52" i="29" s="1"/>
  <c r="AF44" i="29"/>
  <c r="AG44" i="29" s="1"/>
  <c r="AH44" i="29" s="1"/>
  <c r="AF36" i="29"/>
  <c r="AG36" i="29" s="1"/>
  <c r="AH36" i="29" s="1"/>
  <c r="AF28" i="29"/>
  <c r="AG28" i="29" s="1"/>
  <c r="AH28" i="29" s="1"/>
  <c r="AF127" i="29"/>
  <c r="AG127" i="29" s="1"/>
  <c r="AH127" i="29" s="1"/>
  <c r="AF119" i="29"/>
  <c r="AG119" i="29" s="1"/>
  <c r="AH119" i="29" s="1"/>
  <c r="AF111" i="29"/>
  <c r="AG111" i="29" s="1"/>
  <c r="AH111" i="29" s="1"/>
  <c r="AF91" i="29"/>
  <c r="AG91" i="29" s="1"/>
  <c r="AH91" i="29" s="1"/>
  <c r="AF83" i="29"/>
  <c r="AG83" i="29" s="1"/>
  <c r="AH83" i="29" s="1"/>
  <c r="AF75" i="29"/>
  <c r="AG75" i="29" s="1"/>
  <c r="AH75" i="29" s="1"/>
  <c r="AF67" i="29"/>
  <c r="AG67" i="29" s="1"/>
  <c r="AH67" i="29" s="1"/>
  <c r="AF59" i="29"/>
  <c r="AG59" i="29" s="1"/>
  <c r="AH59" i="29" s="1"/>
  <c r="AF51" i="29"/>
  <c r="AG51" i="29" s="1"/>
  <c r="AH51" i="29" s="1"/>
  <c r="AF43" i="29"/>
  <c r="AG43" i="29" s="1"/>
  <c r="AH43" i="29" s="1"/>
  <c r="AF35" i="29"/>
  <c r="AG35" i="29" s="1"/>
  <c r="AH35" i="29" s="1"/>
  <c r="AF27" i="29"/>
  <c r="AG27" i="29" s="1"/>
  <c r="AH27" i="29" s="1"/>
  <c r="AF19" i="29"/>
  <c r="AG19" i="29" s="1"/>
  <c r="AH19" i="29" s="1"/>
  <c r="AF121" i="29"/>
  <c r="AG121" i="29" s="1"/>
  <c r="AH121" i="29" s="1"/>
  <c r="AF113" i="29"/>
  <c r="AG113" i="29" s="1"/>
  <c r="AH113" i="29" s="1"/>
  <c r="AF105" i="29"/>
  <c r="AG105" i="29" s="1"/>
  <c r="AH105" i="29" s="1"/>
  <c r="AF93" i="29"/>
  <c r="AG93" i="29" s="1"/>
  <c r="AH93" i="29" s="1"/>
  <c r="AF206" i="29"/>
  <c r="AG206" i="29" s="1"/>
  <c r="AH206" i="29" s="1"/>
  <c r="AF198" i="29"/>
  <c r="AG198" i="29" s="1"/>
  <c r="AH198" i="29" s="1"/>
  <c r="AF124" i="29"/>
  <c r="AG124" i="29" s="1"/>
  <c r="AH124" i="29" s="1"/>
  <c r="AF116" i="29"/>
  <c r="AG116" i="29" s="1"/>
  <c r="AH116" i="29" s="1"/>
  <c r="AF16" i="29"/>
  <c r="AG16" i="29" s="1"/>
  <c r="AH16" i="29" s="1"/>
  <c r="AF201" i="29"/>
  <c r="AG201" i="29" s="1"/>
  <c r="AH201" i="29" s="1"/>
  <c r="AF99" i="29"/>
  <c r="AG99" i="29" s="1"/>
  <c r="AH99" i="29" s="1"/>
  <c r="AF15" i="29"/>
  <c r="AG15" i="29" s="1"/>
  <c r="AH15" i="29" s="1"/>
  <c r="AF50" i="29"/>
  <c r="AG50" i="29" s="1"/>
  <c r="AH50" i="29" s="1"/>
  <c r="AF42" i="29"/>
  <c r="AG42" i="29" s="1"/>
  <c r="AH42" i="29" s="1"/>
  <c r="K208" i="30"/>
  <c r="Q208" i="30"/>
  <c r="W208" i="30"/>
  <c r="AF201" i="33"/>
  <c r="AF157" i="33"/>
  <c r="AF173" i="33"/>
  <c r="AF189" i="33"/>
  <c r="AF205" i="33"/>
  <c r="AF153" i="33"/>
  <c r="AF145" i="33"/>
  <c r="AF161" i="33"/>
  <c r="AF177" i="33"/>
  <c r="AF193" i="33"/>
  <c r="AF169" i="33"/>
  <c r="AF149" i="33"/>
  <c r="AF165" i="33"/>
  <c r="AF181" i="33"/>
  <c r="AF197" i="33"/>
  <c r="AF185" i="33"/>
  <c r="AF190" i="33"/>
  <c r="AF174" i="33"/>
  <c r="AF158" i="33"/>
  <c r="AF200" i="33"/>
  <c r="AF184" i="33"/>
  <c r="AF168" i="33"/>
  <c r="AF152" i="33"/>
  <c r="AF195" i="33"/>
  <c r="AF179" i="33"/>
  <c r="AF163" i="33"/>
  <c r="AF147" i="33"/>
  <c r="AF194" i="33"/>
  <c r="AF146" i="33"/>
  <c r="AF172" i="33"/>
  <c r="AF199" i="33"/>
  <c r="AF151" i="33"/>
  <c r="AF202" i="33"/>
  <c r="AF186" i="33"/>
  <c r="AF170" i="33"/>
  <c r="AF154" i="33"/>
  <c r="AF196" i="33"/>
  <c r="AF180" i="33"/>
  <c r="AF164" i="33"/>
  <c r="AF148" i="33"/>
  <c r="AF191" i="33"/>
  <c r="AF175" i="33"/>
  <c r="AF159" i="33"/>
  <c r="AF143" i="33"/>
  <c r="AF178" i="33"/>
  <c r="AF204" i="33"/>
  <c r="AF156" i="33"/>
  <c r="AF183" i="33"/>
  <c r="AF198" i="33"/>
  <c r="AF182" i="33"/>
  <c r="AF166" i="33"/>
  <c r="AF150" i="33"/>
  <c r="AF192" i="33"/>
  <c r="AF176" i="33"/>
  <c r="AF160" i="33"/>
  <c r="AF144" i="33"/>
  <c r="AF203" i="33"/>
  <c r="AF187" i="33"/>
  <c r="AF171" i="33"/>
  <c r="AF155" i="33"/>
  <c r="AF162" i="33"/>
  <c r="AF188" i="33"/>
  <c r="AF167" i="33"/>
  <c r="AF207" i="33"/>
  <c r="AG207" i="33" s="1"/>
  <c r="AH207" i="33" s="1"/>
  <c r="AF136" i="33"/>
  <c r="AF100" i="33"/>
  <c r="AF16" i="33"/>
  <c r="AF131" i="33"/>
  <c r="AG131" i="33" s="1"/>
  <c r="AH131" i="33" s="1"/>
  <c r="AF55" i="33"/>
  <c r="AF47" i="33"/>
  <c r="AG47" i="33" s="1"/>
  <c r="AH47" i="33" s="1"/>
  <c r="AF122" i="33"/>
  <c r="AF114" i="33"/>
  <c r="AG114" i="33" s="1"/>
  <c r="AH114" i="33" s="1"/>
  <c r="AF106" i="33"/>
  <c r="AG106" i="33" s="1"/>
  <c r="AH106" i="33" s="1"/>
  <c r="AF94" i="33"/>
  <c r="AG94" i="33" s="1"/>
  <c r="AH94" i="33" s="1"/>
  <c r="AF132" i="33"/>
  <c r="AF124" i="33"/>
  <c r="AK124" i="33" s="1"/>
  <c r="AO124" i="33" s="1"/>
  <c r="AF116" i="33"/>
  <c r="AF108" i="33"/>
  <c r="AF96" i="33"/>
  <c r="AF88" i="33"/>
  <c r="AF80" i="33"/>
  <c r="AF72" i="33"/>
  <c r="AF64" i="33"/>
  <c r="AF56" i="33"/>
  <c r="AF48" i="33"/>
  <c r="AF40" i="33"/>
  <c r="AF32" i="33"/>
  <c r="AF24" i="33"/>
  <c r="AF139" i="33"/>
  <c r="AF119" i="33"/>
  <c r="AG119" i="33" s="1"/>
  <c r="AH119" i="33" s="1"/>
  <c r="AF111" i="33"/>
  <c r="AG111" i="33" s="1"/>
  <c r="AH111" i="33" s="1"/>
  <c r="AF103" i="33"/>
  <c r="AG103" i="33" s="1"/>
  <c r="AH103" i="33" s="1"/>
  <c r="AF95" i="33"/>
  <c r="AG95" i="33" s="1"/>
  <c r="AH95" i="33" s="1"/>
  <c r="AF87" i="33"/>
  <c r="AG87" i="33" s="1"/>
  <c r="AH87" i="33" s="1"/>
  <c r="AF79" i="33"/>
  <c r="AG79" i="33" s="1"/>
  <c r="AH79" i="33" s="1"/>
  <c r="AF71" i="33"/>
  <c r="AK71" i="33" s="1"/>
  <c r="AO71" i="33" s="1"/>
  <c r="AF63" i="33"/>
  <c r="AG63" i="33" s="1"/>
  <c r="AH63" i="33" s="1"/>
  <c r="AF35" i="33"/>
  <c r="AK35" i="33" s="1"/>
  <c r="AO35" i="33" s="1"/>
  <c r="AF27" i="33"/>
  <c r="AK27" i="33" s="1"/>
  <c r="AO27" i="33" s="1"/>
  <c r="AF19" i="33"/>
  <c r="AG19" i="33" s="1"/>
  <c r="AH19" i="33" s="1"/>
  <c r="AF138" i="33"/>
  <c r="AG138" i="33" s="1"/>
  <c r="AH138" i="33" s="1"/>
  <c r="AF130" i="33"/>
  <c r="AK130" i="33" s="1"/>
  <c r="AO130" i="33" s="1"/>
  <c r="AF102" i="33"/>
  <c r="AK102" i="33" s="1"/>
  <c r="AO102" i="33" s="1"/>
  <c r="AF90" i="33"/>
  <c r="AG90" i="33" s="1"/>
  <c r="AH90" i="33" s="1"/>
  <c r="AF82" i="33"/>
  <c r="AG82" i="33" s="1"/>
  <c r="AH82" i="33" s="1"/>
  <c r="AF74" i="33"/>
  <c r="AG74" i="33" s="1"/>
  <c r="AH74" i="33" s="1"/>
  <c r="AF66" i="33"/>
  <c r="AF58" i="33"/>
  <c r="AF50" i="33"/>
  <c r="AF42" i="33"/>
  <c r="AF34" i="33"/>
  <c r="AF26" i="33"/>
  <c r="AF18" i="33"/>
  <c r="AF140" i="33"/>
  <c r="AK140" i="33" s="1"/>
  <c r="AO140" i="33" s="1"/>
  <c r="AF104" i="33"/>
  <c r="AF135" i="33"/>
  <c r="AF127" i="33"/>
  <c r="AF51" i="33"/>
  <c r="AK51" i="33" s="1"/>
  <c r="AO51" i="33" s="1"/>
  <c r="AF43" i="33"/>
  <c r="AK43" i="33" s="1"/>
  <c r="AO43" i="33" s="1"/>
  <c r="AF118" i="33"/>
  <c r="AK118" i="33" s="1"/>
  <c r="AO118" i="33" s="1"/>
  <c r="AF110" i="33"/>
  <c r="AG110" i="33" s="1"/>
  <c r="AH110" i="33" s="1"/>
  <c r="AF98" i="33"/>
  <c r="AG98" i="33" s="1"/>
  <c r="AH98" i="33" s="1"/>
  <c r="AF128" i="33"/>
  <c r="AK128" i="33" s="1"/>
  <c r="AO128" i="33" s="1"/>
  <c r="AF120" i="33"/>
  <c r="AF112" i="33"/>
  <c r="AF92" i="33"/>
  <c r="AF84" i="33"/>
  <c r="AF76" i="33"/>
  <c r="AF68" i="33"/>
  <c r="AF60" i="33"/>
  <c r="AF52" i="33"/>
  <c r="AF44" i="33"/>
  <c r="AF36" i="33"/>
  <c r="AF28" i="33"/>
  <c r="AF20" i="33"/>
  <c r="AF206" i="33"/>
  <c r="AF123" i="33"/>
  <c r="AF115" i="33"/>
  <c r="AK115" i="33" s="1"/>
  <c r="AO115" i="33" s="1"/>
  <c r="AF107" i="33"/>
  <c r="AK107" i="33" s="1"/>
  <c r="AO107" i="33" s="1"/>
  <c r="AF99" i="33"/>
  <c r="AG99" i="33" s="1"/>
  <c r="AH99" i="33" s="1"/>
  <c r="AF91" i="33"/>
  <c r="AG91" i="33" s="1"/>
  <c r="AH91" i="33" s="1"/>
  <c r="AF83" i="33"/>
  <c r="AK83" i="33" s="1"/>
  <c r="AO83" i="33" s="1"/>
  <c r="AF75" i="33"/>
  <c r="AG75" i="33" s="1"/>
  <c r="AH75" i="33" s="1"/>
  <c r="AF67" i="33"/>
  <c r="AK67" i="33" s="1"/>
  <c r="AO67" i="33" s="1"/>
  <c r="AF59" i="33"/>
  <c r="AG59" i="33" s="1"/>
  <c r="AH59" i="33" s="1"/>
  <c r="AF39" i="33"/>
  <c r="AF31" i="33"/>
  <c r="AK31" i="33" s="1"/>
  <c r="AO31" i="33" s="1"/>
  <c r="AF23" i="33"/>
  <c r="AG23" i="33" s="1"/>
  <c r="AH23" i="33" s="1"/>
  <c r="AF15" i="33"/>
  <c r="AK15" i="33" s="1"/>
  <c r="AO15" i="33" s="1"/>
  <c r="AF142" i="33"/>
  <c r="AK142" i="33" s="1"/>
  <c r="AO142" i="33" s="1"/>
  <c r="AF134" i="33"/>
  <c r="AK134" i="33" s="1"/>
  <c r="AO134" i="33" s="1"/>
  <c r="AF126" i="33"/>
  <c r="AG126" i="33" s="1"/>
  <c r="AH126" i="33" s="1"/>
  <c r="AF86" i="33"/>
  <c r="AK86" i="33" s="1"/>
  <c r="AO86" i="33" s="1"/>
  <c r="AF78" i="33"/>
  <c r="AK78" i="33" s="1"/>
  <c r="AO78" i="33" s="1"/>
  <c r="AF70" i="33"/>
  <c r="AK70" i="33" s="1"/>
  <c r="AO70" i="33" s="1"/>
  <c r="AF62" i="33"/>
  <c r="AK62" i="33" s="1"/>
  <c r="AO62" i="33" s="1"/>
  <c r="AF54" i="33"/>
  <c r="AK54" i="33" s="1"/>
  <c r="AO54" i="33" s="1"/>
  <c r="AF46" i="33"/>
  <c r="AK46" i="33" s="1"/>
  <c r="AO46" i="33" s="1"/>
  <c r="AF38" i="33"/>
  <c r="AK38" i="33" s="1"/>
  <c r="AO38" i="33" s="1"/>
  <c r="AF30" i="33"/>
  <c r="AK30" i="33" s="1"/>
  <c r="AO30" i="33" s="1"/>
  <c r="AF22" i="33"/>
  <c r="AK22" i="33" s="1"/>
  <c r="AO22" i="33" s="1"/>
  <c r="AF113" i="33"/>
  <c r="AF105" i="33"/>
  <c r="AF97" i="33"/>
  <c r="AF89" i="33"/>
  <c r="AK89" i="33" s="1"/>
  <c r="AO89" i="33" s="1"/>
  <c r="AF81" i="33"/>
  <c r="AK81" i="33" s="1"/>
  <c r="AO81" i="33" s="1"/>
  <c r="AF73" i="33"/>
  <c r="AK73" i="33" s="1"/>
  <c r="AO73" i="33" s="1"/>
  <c r="AF65" i="33"/>
  <c r="AK65" i="33" s="1"/>
  <c r="AO65" i="33" s="1"/>
  <c r="AF57" i="33"/>
  <c r="AG57" i="33" s="1"/>
  <c r="AH57" i="33" s="1"/>
  <c r="AF49" i="33"/>
  <c r="AG49" i="33" s="1"/>
  <c r="AH49" i="33" s="1"/>
  <c r="AF41" i="33"/>
  <c r="AK41" i="33" s="1"/>
  <c r="AO41" i="33" s="1"/>
  <c r="AF33" i="33"/>
  <c r="AK33" i="33" s="1"/>
  <c r="AO33" i="33" s="1"/>
  <c r="AF25" i="33"/>
  <c r="AH34" i="23"/>
  <c r="AH64" i="23"/>
  <c r="AH95" i="23"/>
  <c r="AH180" i="23"/>
  <c r="AH15" i="24"/>
  <c r="AH52" i="27"/>
  <c r="AH50" i="27"/>
  <c r="AH48" i="27"/>
  <c r="AH76" i="27"/>
  <c r="AH74" i="27"/>
  <c r="AH65" i="27"/>
  <c r="AH81" i="27"/>
  <c r="AH64" i="27"/>
  <c r="AH80" i="27"/>
  <c r="AH91" i="27"/>
  <c r="AH76" i="28"/>
  <c r="AH74" i="28"/>
  <c r="AH72" i="28"/>
  <c r="AH70" i="28"/>
  <c r="AH77" i="28"/>
  <c r="AH99" i="28"/>
  <c r="AH90" i="28"/>
  <c r="AH106" i="28"/>
  <c r="AH89" i="28"/>
  <c r="AH105" i="28"/>
  <c r="AH92" i="28"/>
  <c r="AH96" i="28"/>
  <c r="AH112" i="28"/>
  <c r="AH87" i="28"/>
  <c r="AH103" i="28"/>
  <c r="AH86" i="28"/>
  <c r="AH102" i="28"/>
  <c r="AH93" i="28"/>
  <c r="AH109" i="28"/>
  <c r="AH120" i="28"/>
  <c r="AH118" i="28"/>
  <c r="AH116" i="28"/>
  <c r="AH206" i="25"/>
  <c r="AH98" i="25"/>
  <c r="AH113" i="25"/>
  <c r="AH96" i="25"/>
  <c r="AH39" i="25"/>
  <c r="AH102" i="25"/>
  <c r="AH207" i="25"/>
  <c r="AH189" i="24"/>
  <c r="AH115" i="24"/>
  <c r="AH85" i="24"/>
  <c r="AH51" i="24"/>
  <c r="AH20" i="24"/>
  <c r="AH140" i="24"/>
  <c r="AH108" i="24"/>
  <c r="AH77" i="24"/>
  <c r="AH44" i="24"/>
  <c r="AH199" i="24"/>
  <c r="AH125" i="24"/>
  <c r="AH94" i="24"/>
  <c r="AH62" i="24"/>
  <c r="AH30" i="24"/>
  <c r="AH142" i="24"/>
  <c r="AH111" i="24"/>
  <c r="AH79" i="24"/>
  <c r="AH46" i="24"/>
  <c r="AH135" i="24"/>
  <c r="AH102" i="24"/>
  <c r="AH72" i="24"/>
  <c r="AH39" i="24"/>
  <c r="AH202" i="24"/>
  <c r="AH128" i="24"/>
  <c r="AH97" i="24"/>
  <c r="AH65" i="24"/>
  <c r="AH33" i="24"/>
  <c r="AH195" i="24"/>
  <c r="AH120" i="24"/>
  <c r="AH84" i="24"/>
  <c r="AH58" i="24"/>
  <c r="AH25" i="24"/>
  <c r="AH188" i="24"/>
  <c r="AH114" i="24"/>
  <c r="AH83" i="24"/>
  <c r="AH50" i="24"/>
  <c r="AH19" i="24"/>
  <c r="AH126" i="26"/>
  <c r="AH123" i="26"/>
  <c r="AH38" i="26"/>
  <c r="AH121" i="26"/>
  <c r="AH15" i="26"/>
  <c r="AH54" i="26"/>
  <c r="AE208" i="30"/>
  <c r="AH54" i="27"/>
  <c r="AH110" i="27"/>
  <c r="AH126" i="27"/>
  <c r="AH161" i="27"/>
  <c r="AH196" i="27"/>
  <c r="AH128" i="27"/>
  <c r="AH21" i="27"/>
  <c r="AH37" i="27"/>
  <c r="AH109" i="27"/>
  <c r="AH125" i="27"/>
  <c r="AH141" i="27"/>
  <c r="AH195" i="27"/>
  <c r="AH20" i="27"/>
  <c r="AH36" i="27"/>
  <c r="AH60" i="27"/>
  <c r="AH108" i="27"/>
  <c r="AH124" i="27"/>
  <c r="AH140" i="27"/>
  <c r="AH205" i="27"/>
  <c r="AH104" i="27"/>
  <c r="AH189" i="27"/>
  <c r="AH27" i="27"/>
  <c r="AH43" i="27"/>
  <c r="AH99" i="27"/>
  <c r="AH115" i="27"/>
  <c r="AH131" i="27"/>
  <c r="AH193" i="27"/>
  <c r="AH190" i="27"/>
  <c r="AH127" i="27"/>
  <c r="AH42" i="27"/>
  <c r="AH90" i="27"/>
  <c r="AH106" i="27"/>
  <c r="AH122" i="27"/>
  <c r="AH138" i="27"/>
  <c r="AH192" i="27"/>
  <c r="AH16" i="27"/>
  <c r="AH96" i="27"/>
  <c r="AH15" i="27"/>
  <c r="AH119" i="27"/>
  <c r="AH17" i="27"/>
  <c r="AH105" i="27"/>
  <c r="AH121" i="27"/>
  <c r="AH137" i="27"/>
  <c r="AH191" i="27"/>
  <c r="AH120" i="27"/>
  <c r="AH135" i="27"/>
  <c r="AH198" i="23"/>
  <c r="AH193" i="23"/>
  <c r="AH196" i="23"/>
  <c r="AF72" i="22"/>
  <c r="AG72" i="22" s="1"/>
  <c r="AH72" i="22" s="1"/>
  <c r="AF14" i="30"/>
  <c r="AF21" i="33"/>
  <c r="AF45" i="33"/>
  <c r="AG45" i="33" s="1"/>
  <c r="AH45" i="33" s="1"/>
  <c r="AF77" i="33"/>
  <c r="AG77" i="33" s="1"/>
  <c r="AH77" i="33" s="1"/>
  <c r="AF109" i="33"/>
  <c r="AK109" i="33" s="1"/>
  <c r="AO109" i="33" s="1"/>
  <c r="AF121" i="33"/>
  <c r="AG121" i="33" s="1"/>
  <c r="AH121" i="33" s="1"/>
  <c r="AF129" i="33"/>
  <c r="AK129" i="33" s="1"/>
  <c r="AO129" i="33" s="1"/>
  <c r="AF137" i="33"/>
  <c r="AK137" i="33" s="1"/>
  <c r="AO137" i="33" s="1"/>
  <c r="AF208" i="33"/>
  <c r="AK208" i="33" s="1"/>
  <c r="AO208" i="33" s="1"/>
  <c r="AF20" i="32"/>
  <c r="AG20" i="32" s="1"/>
  <c r="AH20" i="32" s="1"/>
  <c r="AF28" i="32"/>
  <c r="AG28" i="32" s="1"/>
  <c r="AH28" i="32" s="1"/>
  <c r="AF36" i="32"/>
  <c r="AG36" i="32" s="1"/>
  <c r="AH36" i="32" s="1"/>
  <c r="AF44" i="32"/>
  <c r="AG44" i="32" s="1"/>
  <c r="AH44" i="32" s="1"/>
  <c r="AF52" i="32"/>
  <c r="AG52" i="32" s="1"/>
  <c r="AH52" i="32" s="1"/>
  <c r="AF61" i="32"/>
  <c r="AG61" i="32" s="1"/>
  <c r="AH61" i="32" s="1"/>
  <c r="AF69" i="32"/>
  <c r="AG69" i="32" s="1"/>
  <c r="AH69" i="32" s="1"/>
  <c r="AF77" i="32"/>
  <c r="AG77" i="32" s="1"/>
  <c r="AH77" i="32" s="1"/>
  <c r="AF85" i="32"/>
  <c r="AG85" i="32" s="1"/>
  <c r="AH85" i="32" s="1"/>
  <c r="AF93" i="32"/>
  <c r="AG93" i="32" s="1"/>
  <c r="AH93" i="32" s="1"/>
  <c r="AF101" i="32"/>
  <c r="AG101" i="32" s="1"/>
  <c r="AH101" i="32" s="1"/>
  <c r="AF109" i="32"/>
  <c r="AG109" i="32" s="1"/>
  <c r="AH109" i="32" s="1"/>
  <c r="AF165" i="32"/>
  <c r="AG165" i="32" s="1"/>
  <c r="AH165" i="32" s="1"/>
  <c r="AF173" i="32"/>
  <c r="AG173" i="32" s="1"/>
  <c r="AH173" i="32" s="1"/>
  <c r="AF181" i="32"/>
  <c r="AG181" i="32" s="1"/>
  <c r="AH181" i="32" s="1"/>
  <c r="AF189" i="32"/>
  <c r="AG189" i="32" s="1"/>
  <c r="AH189" i="32" s="1"/>
  <c r="AF197" i="32"/>
  <c r="AG197" i="32" s="1"/>
  <c r="AH197" i="32" s="1"/>
  <c r="AF205" i="32"/>
  <c r="AG205" i="32" s="1"/>
  <c r="AH205" i="32" s="1"/>
  <c r="AF20" i="31"/>
  <c r="AG20" i="31" s="1"/>
  <c r="AF44" i="31"/>
  <c r="AG44" i="31" s="1"/>
  <c r="AF76" i="31"/>
  <c r="AG76" i="31" s="1"/>
  <c r="AF108" i="31"/>
  <c r="AG108" i="31" s="1"/>
  <c r="AF120" i="31"/>
  <c r="AG120" i="31" s="1"/>
  <c r="AH120" i="31" s="1"/>
  <c r="AF172" i="31"/>
  <c r="AG172" i="31" s="1"/>
  <c r="AH172" i="31" s="1"/>
  <c r="AF180" i="31"/>
  <c r="AG180" i="31" s="1"/>
  <c r="AF54" i="29"/>
  <c r="AG54" i="29" s="1"/>
  <c r="AH54" i="29" s="1"/>
  <c r="AF204" i="29"/>
  <c r="AG204" i="29" s="1"/>
  <c r="AH204" i="29" s="1"/>
  <c r="AF26" i="28"/>
  <c r="AG26" i="28" s="1"/>
  <c r="AF76" i="28"/>
  <c r="AG76" i="28" s="1"/>
  <c r="AF96" i="28"/>
  <c r="AG96" i="28" s="1"/>
  <c r="AF116" i="28"/>
  <c r="AG116" i="28" s="1"/>
  <c r="AF140" i="28"/>
  <c r="AG140" i="28" s="1"/>
  <c r="AF160" i="28"/>
  <c r="AG160" i="28" s="1"/>
  <c r="AF200" i="28"/>
  <c r="AG200" i="28" s="1"/>
  <c r="AF136" i="27"/>
  <c r="AG136" i="27" s="1"/>
  <c r="AF194" i="27"/>
  <c r="AG194" i="27" s="1"/>
  <c r="AF20" i="26"/>
  <c r="AH32" i="26"/>
  <c r="AF44" i="26"/>
  <c r="AH52" i="26"/>
  <c r="AH64" i="26"/>
  <c r="AF76" i="26"/>
  <c r="AH84" i="26"/>
  <c r="AF108" i="26"/>
  <c r="AH136" i="26"/>
  <c r="AF184" i="26"/>
  <c r="AF26" i="25"/>
  <c r="AG26" i="25" s="1"/>
  <c r="AH34" i="25"/>
  <c r="AF146" i="24"/>
  <c r="AF162" i="24"/>
  <c r="AF178" i="24"/>
  <c r="AF150" i="24"/>
  <c r="AF166" i="24"/>
  <c r="AF182" i="24"/>
  <c r="AF158" i="24"/>
  <c r="AF154" i="24"/>
  <c r="AF170" i="24"/>
  <c r="AF174" i="24"/>
  <c r="AF155" i="24"/>
  <c r="AF168" i="24"/>
  <c r="AH148" i="24"/>
  <c r="AF183" i="24"/>
  <c r="AF167" i="24"/>
  <c r="AH167" i="24"/>
  <c r="AH177" i="24"/>
  <c r="AF177" i="24"/>
  <c r="AF157" i="24"/>
  <c r="AF164" i="24"/>
  <c r="AF148" i="24"/>
  <c r="AF153" i="24"/>
  <c r="AF163" i="24"/>
  <c r="AF143" i="24"/>
  <c r="AH175" i="24"/>
  <c r="AF145" i="24"/>
  <c r="AF161" i="24"/>
  <c r="AF176" i="24"/>
  <c r="AH150" i="24"/>
  <c r="AF179" i="24"/>
  <c r="AF159" i="24"/>
  <c r="AH169" i="24"/>
  <c r="AH181" i="24"/>
  <c r="AF173" i="24"/>
  <c r="AF149" i="24"/>
  <c r="AF160" i="24"/>
  <c r="AF144" i="24"/>
  <c r="AH158" i="24"/>
  <c r="AF181" i="24"/>
  <c r="AF172" i="24"/>
  <c r="AH162" i="24"/>
  <c r="AF147" i="24"/>
  <c r="AF184" i="24"/>
  <c r="AH156" i="24"/>
  <c r="AF175" i="24"/>
  <c r="AF151" i="24"/>
  <c r="AH173" i="24"/>
  <c r="AH183" i="24"/>
  <c r="AF169" i="24"/>
  <c r="AF180" i="24"/>
  <c r="AF156" i="24"/>
  <c r="AF171" i="24"/>
  <c r="AH165" i="24"/>
  <c r="AF165" i="24"/>
  <c r="AF152" i="24"/>
  <c r="AH164" i="24"/>
  <c r="AH174" i="24"/>
  <c r="AH171" i="24"/>
  <c r="AH163" i="24"/>
  <c r="AH179" i="24"/>
  <c r="AH147" i="24"/>
  <c r="AH151" i="24"/>
  <c r="AH161" i="24"/>
  <c r="AH176" i="24"/>
  <c r="AH168" i="24"/>
  <c r="AH166" i="24"/>
  <c r="AH154" i="24"/>
  <c r="AH180" i="24"/>
  <c r="AH155" i="24"/>
  <c r="AH143" i="24"/>
  <c r="AH144" i="24"/>
  <c r="AH152" i="24"/>
  <c r="AH159" i="24"/>
  <c r="AH146" i="24"/>
  <c r="AH184" i="24"/>
  <c r="AH145" i="24"/>
  <c r="AH182" i="24"/>
  <c r="AH149" i="24"/>
  <c r="AH178" i="24"/>
  <c r="AH157" i="24"/>
  <c r="AH170" i="24"/>
  <c r="AH172" i="24"/>
  <c r="AH160" i="24"/>
  <c r="AH153" i="24"/>
  <c r="AF21" i="24"/>
  <c r="AG21" i="24" s="1"/>
  <c r="AF38" i="24"/>
  <c r="AG38" i="24" s="1"/>
  <c r="AF53" i="24"/>
  <c r="AG53" i="24" s="1"/>
  <c r="AF70" i="24"/>
  <c r="AG70" i="24" s="1"/>
  <c r="AF87" i="24"/>
  <c r="AG87" i="24" s="1"/>
  <c r="AF98" i="24"/>
  <c r="AG98" i="24" s="1"/>
  <c r="AF117" i="24"/>
  <c r="AG117" i="24" s="1"/>
  <c r="AF133" i="24"/>
  <c r="AG133" i="24" s="1"/>
  <c r="AF191" i="24"/>
  <c r="AG191" i="24" s="1"/>
  <c r="AF19" i="24"/>
  <c r="AG19" i="24" s="1"/>
  <c r="AF35" i="24"/>
  <c r="AG35" i="24" s="1"/>
  <c r="AF50" i="24"/>
  <c r="AG50" i="24" s="1"/>
  <c r="AF67" i="24"/>
  <c r="AG67" i="24" s="1"/>
  <c r="AF83" i="24"/>
  <c r="AG83" i="24" s="1"/>
  <c r="AF99" i="24"/>
  <c r="AG99" i="24" s="1"/>
  <c r="AF114" i="24"/>
  <c r="AG114" i="24" s="1"/>
  <c r="AF130" i="24"/>
  <c r="AG130" i="24" s="1"/>
  <c r="AF188" i="24"/>
  <c r="AG188" i="24" s="1"/>
  <c r="AF205" i="24"/>
  <c r="AG205" i="24" s="1"/>
  <c r="AF20" i="24"/>
  <c r="AG20" i="24" s="1"/>
  <c r="AF36" i="24"/>
  <c r="AG36" i="24" s="1"/>
  <c r="AF51" i="24"/>
  <c r="AG51" i="24" s="1"/>
  <c r="AF68" i="24"/>
  <c r="AG68" i="24" s="1"/>
  <c r="AF85" i="24"/>
  <c r="AG85" i="24" s="1"/>
  <c r="AF100" i="24"/>
  <c r="AG100" i="24" s="1"/>
  <c r="AF115" i="24"/>
  <c r="AG115" i="24" s="1"/>
  <c r="AF131" i="24"/>
  <c r="AG131" i="24" s="1"/>
  <c r="AF189" i="24"/>
  <c r="AG189" i="24" s="1"/>
  <c r="AF206" i="24"/>
  <c r="AG206" i="24" s="1"/>
  <c r="AF17" i="24"/>
  <c r="AG17" i="24" s="1"/>
  <c r="AF37" i="24"/>
  <c r="AG37" i="24" s="1"/>
  <c r="AF52" i="24"/>
  <c r="AG52" i="24" s="1"/>
  <c r="AF69" i="24"/>
  <c r="AG69" i="24" s="1"/>
  <c r="AF86" i="24"/>
  <c r="AG86" i="24" s="1"/>
  <c r="AF101" i="24"/>
  <c r="AG101" i="24" s="1"/>
  <c r="AF116" i="24"/>
  <c r="AG116" i="24" s="1"/>
  <c r="AF132" i="24"/>
  <c r="AG132" i="24" s="1"/>
  <c r="AF190" i="24"/>
  <c r="AG190" i="24" s="1"/>
  <c r="AF203" i="24"/>
  <c r="AG203" i="24" s="1"/>
  <c r="AF25" i="24"/>
  <c r="AG25" i="24" s="1"/>
  <c r="AF41" i="24"/>
  <c r="AG41" i="24" s="1"/>
  <c r="AF58" i="24"/>
  <c r="AG58" i="24" s="1"/>
  <c r="AF74" i="24"/>
  <c r="AG74" i="24" s="1"/>
  <c r="AF84" i="24"/>
  <c r="AG84" i="24" s="1"/>
  <c r="AF105" i="24"/>
  <c r="AG105" i="24" s="1"/>
  <c r="AF120" i="24"/>
  <c r="AG120" i="24" s="1"/>
  <c r="AF137" i="24"/>
  <c r="AG137" i="24" s="1"/>
  <c r="AF195" i="24"/>
  <c r="AG195" i="24" s="1"/>
  <c r="AF22" i="24"/>
  <c r="AG22" i="24" s="1"/>
  <c r="AF29" i="24"/>
  <c r="AG29" i="24" s="1"/>
  <c r="AF54" i="24"/>
  <c r="AG54" i="24" s="1"/>
  <c r="AF71" i="24"/>
  <c r="AG71" i="24" s="1"/>
  <c r="AF88" i="24"/>
  <c r="AG88" i="24" s="1"/>
  <c r="AF103" i="24"/>
  <c r="AG103" i="24" s="1"/>
  <c r="AF118" i="24"/>
  <c r="AG118" i="24" s="1"/>
  <c r="AF134" i="24"/>
  <c r="AG134" i="24" s="1"/>
  <c r="AF192" i="24"/>
  <c r="AG192" i="24" s="1"/>
  <c r="AF23" i="24"/>
  <c r="AG23" i="24" s="1"/>
  <c r="AF39" i="24"/>
  <c r="AG39" i="24" s="1"/>
  <c r="AF55" i="24"/>
  <c r="AG55" i="24" s="1"/>
  <c r="AF72" i="24"/>
  <c r="AG72" i="24" s="1"/>
  <c r="AF89" i="24"/>
  <c r="AG89" i="24" s="1"/>
  <c r="AF102" i="24"/>
  <c r="AG102" i="24" s="1"/>
  <c r="AF121" i="24"/>
  <c r="AG121" i="24" s="1"/>
  <c r="AF135" i="24"/>
  <c r="AG135" i="24" s="1"/>
  <c r="AF193" i="24"/>
  <c r="AG193" i="24" s="1"/>
  <c r="AF24" i="24"/>
  <c r="AG24" i="24" s="1"/>
  <c r="AF40" i="24"/>
  <c r="AG40" i="24" s="1"/>
  <c r="AF56" i="24"/>
  <c r="AG56" i="24" s="1"/>
  <c r="AF73" i="24"/>
  <c r="AG73" i="24" s="1"/>
  <c r="AF57" i="24"/>
  <c r="AG57" i="24" s="1"/>
  <c r="AF104" i="24"/>
  <c r="AG104" i="24" s="1"/>
  <c r="AF119" i="24"/>
  <c r="AG119" i="24" s="1"/>
  <c r="AF136" i="24"/>
  <c r="AG136" i="24" s="1"/>
  <c r="AF194" i="24"/>
  <c r="AG194" i="24" s="1"/>
  <c r="AF30" i="24"/>
  <c r="AG30" i="24" s="1"/>
  <c r="AF45" i="24"/>
  <c r="AG45" i="24" s="1"/>
  <c r="AF62" i="24"/>
  <c r="AG62" i="24" s="1"/>
  <c r="AF78" i="24"/>
  <c r="AG78" i="24" s="1"/>
  <c r="AF94" i="24"/>
  <c r="AG94" i="24" s="1"/>
  <c r="AF110" i="24"/>
  <c r="AG110" i="24" s="1"/>
  <c r="AF125" i="24"/>
  <c r="AG125" i="24" s="1"/>
  <c r="AF141" i="24"/>
  <c r="AG141" i="24" s="1"/>
  <c r="AF199" i="24"/>
  <c r="AG199" i="24" s="1"/>
  <c r="AF26" i="24"/>
  <c r="AG26" i="24" s="1"/>
  <c r="AF42" i="24"/>
  <c r="AG42" i="24" s="1"/>
  <c r="AF59" i="24"/>
  <c r="AG59" i="24" s="1"/>
  <c r="AF75" i="24"/>
  <c r="AG75" i="24" s="1"/>
  <c r="AF91" i="24"/>
  <c r="AG91" i="24" s="1"/>
  <c r="AF106" i="24"/>
  <c r="AG106" i="24" s="1"/>
  <c r="AF122" i="24"/>
  <c r="AG122" i="24" s="1"/>
  <c r="AF138" i="24"/>
  <c r="AG138" i="24" s="1"/>
  <c r="AF196" i="24"/>
  <c r="AG196" i="24" s="1"/>
  <c r="AF27" i="24"/>
  <c r="AG27" i="24" s="1"/>
  <c r="AF43" i="24"/>
  <c r="AG43" i="24" s="1"/>
  <c r="AF60" i="24"/>
  <c r="AG60" i="24" s="1"/>
  <c r="AF76" i="24"/>
  <c r="AG76" i="24" s="1"/>
  <c r="AF92" i="24"/>
  <c r="AG92" i="24" s="1"/>
  <c r="AF107" i="24"/>
  <c r="AG107" i="24" s="1"/>
  <c r="AF123" i="24"/>
  <c r="AG123" i="24" s="1"/>
  <c r="AF139" i="24"/>
  <c r="AG139" i="24" s="1"/>
  <c r="AF197" i="24"/>
  <c r="AG197" i="24" s="1"/>
  <c r="AF28" i="24"/>
  <c r="AG28" i="24" s="1"/>
  <c r="AF44" i="24"/>
  <c r="AG44" i="24" s="1"/>
  <c r="AF61" i="24"/>
  <c r="AG61" i="24" s="1"/>
  <c r="AF77" i="24"/>
  <c r="AG77" i="24" s="1"/>
  <c r="AF93" i="24"/>
  <c r="AG93" i="24" s="1"/>
  <c r="AF108" i="24"/>
  <c r="AG108" i="24" s="1"/>
  <c r="AF124" i="24"/>
  <c r="AG124" i="24" s="1"/>
  <c r="AF140" i="24"/>
  <c r="AG140" i="24" s="1"/>
  <c r="AF198" i="24"/>
  <c r="AG198" i="24" s="1"/>
  <c r="AF18" i="24"/>
  <c r="AG18" i="24" s="1"/>
  <c r="AF34" i="24"/>
  <c r="AG34" i="24" s="1"/>
  <c r="AF49" i="24"/>
  <c r="AG49" i="24" s="1"/>
  <c r="AF66" i="24"/>
  <c r="AG66" i="24" s="1"/>
  <c r="AF82" i="24"/>
  <c r="AG82" i="24" s="1"/>
  <c r="AF96" i="24"/>
  <c r="AG96" i="24" s="1"/>
  <c r="AF113" i="24"/>
  <c r="AG113" i="24" s="1"/>
  <c r="AF129" i="24"/>
  <c r="AG129" i="24" s="1"/>
  <c r="AF187" i="24"/>
  <c r="AG187" i="24" s="1"/>
  <c r="AF204" i="24"/>
  <c r="AG204" i="24" s="1"/>
  <c r="AF31" i="24"/>
  <c r="AG31" i="24" s="1"/>
  <c r="AF46" i="24"/>
  <c r="AG46" i="24" s="1"/>
  <c r="AF63" i="24"/>
  <c r="AG63" i="24" s="1"/>
  <c r="AF79" i="24"/>
  <c r="AG79" i="24" s="1"/>
  <c r="AF95" i="24"/>
  <c r="AG95" i="24" s="1"/>
  <c r="AF111" i="24"/>
  <c r="AG111" i="24" s="1"/>
  <c r="AF126" i="24"/>
  <c r="AG126" i="24" s="1"/>
  <c r="AF142" i="24"/>
  <c r="AG142" i="24" s="1"/>
  <c r="AF200" i="24"/>
  <c r="AG200" i="24" s="1"/>
  <c r="AF15" i="24"/>
  <c r="AG15" i="24" s="1"/>
  <c r="AF32" i="24"/>
  <c r="AG32" i="24" s="1"/>
  <c r="AF47" i="24"/>
  <c r="AG47" i="24" s="1"/>
  <c r="AF64" i="24"/>
  <c r="AG64" i="24" s="1"/>
  <c r="AF80" i="24"/>
  <c r="AG80" i="24" s="1"/>
  <c r="AF90" i="24"/>
  <c r="AG90" i="24" s="1"/>
  <c r="AF112" i="24"/>
  <c r="AG112" i="24" s="1"/>
  <c r="AF127" i="24"/>
  <c r="AG127" i="24" s="1"/>
  <c r="AF185" i="24"/>
  <c r="AG185" i="24" s="1"/>
  <c r="AF201" i="24"/>
  <c r="AG201" i="24" s="1"/>
  <c r="AF16" i="24"/>
  <c r="AG16" i="24" s="1"/>
  <c r="AF33" i="24"/>
  <c r="AG33" i="24" s="1"/>
  <c r="AF48" i="24"/>
  <c r="AG48" i="24" s="1"/>
  <c r="AF65" i="24"/>
  <c r="AG65" i="24" s="1"/>
  <c r="AF81" i="24"/>
  <c r="AG81" i="24" s="1"/>
  <c r="AF97" i="24"/>
  <c r="AG97" i="24" s="1"/>
  <c r="AF109" i="24"/>
  <c r="AG109" i="24" s="1"/>
  <c r="AF128" i="24"/>
  <c r="AG128" i="24" s="1"/>
  <c r="AF186" i="24"/>
  <c r="AG186" i="24" s="1"/>
  <c r="AF202" i="24"/>
  <c r="AG202" i="24" s="1"/>
  <c r="O211" i="28"/>
  <c r="U211" i="28"/>
  <c r="L208" i="30"/>
  <c r="R208" i="30"/>
  <c r="X208" i="30"/>
  <c r="T207" i="22"/>
  <c r="AH41" i="23"/>
  <c r="AH72" i="23"/>
  <c r="AH101" i="23"/>
  <c r="AH186" i="23"/>
  <c r="AD211" i="28"/>
  <c r="AA208" i="30"/>
  <c r="AH201" i="24"/>
  <c r="AH46" i="27"/>
  <c r="AH53" i="27"/>
  <c r="AH67" i="27"/>
  <c r="AH83" i="27"/>
  <c r="AH63" i="27"/>
  <c r="AH79" i="27"/>
  <c r="AH62" i="27"/>
  <c r="AH78" i="27"/>
  <c r="AH61" i="27"/>
  <c r="AH77" i="27"/>
  <c r="AH93" i="27"/>
  <c r="AH94" i="27"/>
  <c r="AH186" i="27"/>
  <c r="AH197" i="25"/>
  <c r="AH122" i="25"/>
  <c r="AH195" i="25"/>
  <c r="AH104" i="25"/>
  <c r="AH55" i="25"/>
  <c r="AH200" i="25"/>
  <c r="AH139" i="24"/>
  <c r="AH107" i="24"/>
  <c r="AH76" i="24"/>
  <c r="AH43" i="24"/>
  <c r="AH203" i="24"/>
  <c r="AH132" i="24"/>
  <c r="AH101" i="24"/>
  <c r="AH69" i="24"/>
  <c r="AH37" i="24"/>
  <c r="AH191" i="24"/>
  <c r="AH117" i="24"/>
  <c r="AH87" i="24"/>
  <c r="AH53" i="24"/>
  <c r="AH21" i="24"/>
  <c r="AH134" i="24"/>
  <c r="AH103" i="24"/>
  <c r="AH71" i="24"/>
  <c r="AH29" i="24"/>
  <c r="AH127" i="24"/>
  <c r="AH90" i="24"/>
  <c r="AH64" i="24"/>
  <c r="AH32" i="24"/>
  <c r="AH194" i="24"/>
  <c r="AH119" i="24"/>
  <c r="AH57" i="24"/>
  <c r="AH56" i="24"/>
  <c r="AH24" i="24"/>
  <c r="AH187" i="24"/>
  <c r="AH113" i="24"/>
  <c r="AH82" i="24"/>
  <c r="AH49" i="24"/>
  <c r="AH18" i="24"/>
  <c r="AH138" i="24"/>
  <c r="AH106" i="24"/>
  <c r="AH75" i="24"/>
  <c r="AH42" i="24"/>
  <c r="AH20" i="26"/>
  <c r="AH131" i="26"/>
  <c r="AH134" i="26"/>
  <c r="AH129" i="26"/>
  <c r="AH95" i="26"/>
  <c r="AH24" i="28"/>
  <c r="AH40" i="28"/>
  <c r="AH122" i="28"/>
  <c r="AH138" i="28"/>
  <c r="AH154" i="28"/>
  <c r="AH190" i="28"/>
  <c r="AH206" i="28"/>
  <c r="AH207" i="28"/>
  <c r="AH23" i="28"/>
  <c r="AH39" i="28"/>
  <c r="AH121" i="28"/>
  <c r="AH137" i="28"/>
  <c r="AH153" i="28"/>
  <c r="AH189" i="28"/>
  <c r="AH205" i="28"/>
  <c r="AH131" i="28"/>
  <c r="AH14" i="28"/>
  <c r="AH30" i="28"/>
  <c r="AH80" i="28"/>
  <c r="AH136" i="28"/>
  <c r="AH152" i="28"/>
  <c r="AH188" i="28"/>
  <c r="AH204" i="28"/>
  <c r="AH155" i="28"/>
  <c r="AH29" i="28"/>
  <c r="AH79" i="28"/>
  <c r="AH135" i="28"/>
  <c r="AH151" i="28"/>
  <c r="AH187" i="28"/>
  <c r="AH203" i="28"/>
  <c r="AH123" i="28"/>
  <c r="AH20" i="28"/>
  <c r="AH36" i="28"/>
  <c r="AH134" i="28"/>
  <c r="AH150" i="28"/>
  <c r="AH186" i="28"/>
  <c r="AH202" i="28"/>
  <c r="AH147" i="28"/>
  <c r="AH27" i="28"/>
  <c r="AH69" i="28"/>
  <c r="AH125" i="28"/>
  <c r="AH141" i="28"/>
  <c r="AH157" i="28"/>
  <c r="AH193" i="28"/>
  <c r="AH209" i="28"/>
  <c r="AH26" i="28"/>
  <c r="AH42" i="28"/>
  <c r="AH124" i="28"/>
  <c r="AH140" i="28"/>
  <c r="AH156" i="28"/>
  <c r="AH192" i="28"/>
  <c r="AH208" i="28"/>
  <c r="AH115" i="28"/>
  <c r="AH22" i="27"/>
  <c r="AH38" i="27"/>
  <c r="AH40" i="27"/>
  <c r="AH32" i="27"/>
  <c r="AH59" i="27"/>
  <c r="AH23" i="27"/>
  <c r="AH34" i="27"/>
  <c r="AH58" i="27"/>
  <c r="AH56" i="27"/>
  <c r="AH55" i="27"/>
  <c r="AH25" i="27"/>
  <c r="AH41" i="27"/>
  <c r="AH189" i="23"/>
  <c r="AH191" i="23"/>
  <c r="AH195" i="23"/>
  <c r="AH187" i="23"/>
  <c r="AF204" i="22"/>
  <c r="AG204" i="22" s="1"/>
  <c r="AH204" i="22" s="1"/>
  <c r="AF105" i="22"/>
  <c r="AG105" i="22" s="1"/>
  <c r="AH105" i="22" s="1"/>
  <c r="AF90" i="22"/>
  <c r="AG90" i="22" s="1"/>
  <c r="AH90" i="22" s="1"/>
  <c r="AF74" i="22"/>
  <c r="AG74" i="22" s="1"/>
  <c r="AH74" i="22" s="1"/>
  <c r="AF57" i="22"/>
  <c r="AG57" i="22" s="1"/>
  <c r="AH57" i="22" s="1"/>
  <c r="AF41" i="22"/>
  <c r="AG41" i="22" s="1"/>
  <c r="AH41" i="22" s="1"/>
  <c r="AF24" i="22"/>
  <c r="AG24" i="22" s="1"/>
  <c r="AH24" i="22" s="1"/>
  <c r="AF96" i="22"/>
  <c r="AG96" i="22" s="1"/>
  <c r="AH96" i="22" s="1"/>
  <c r="AF205" i="22"/>
  <c r="AG205" i="22" s="1"/>
  <c r="AH205" i="22" s="1"/>
  <c r="AF114" i="22"/>
  <c r="AG114" i="22" s="1"/>
  <c r="AH114" i="22" s="1"/>
  <c r="AF98" i="22"/>
  <c r="AG98" i="22" s="1"/>
  <c r="AH98" i="22" s="1"/>
  <c r="AF83" i="22"/>
  <c r="AG83" i="22" s="1"/>
  <c r="AH83" i="22" s="1"/>
  <c r="AF66" i="22"/>
  <c r="AG66" i="22" s="1"/>
  <c r="AH66" i="22" s="1"/>
  <c r="AF50" i="22"/>
  <c r="AG50" i="22" s="1"/>
  <c r="AH50" i="22" s="1"/>
  <c r="AF34" i="22"/>
  <c r="AG34" i="22" s="1"/>
  <c r="AH34" i="22" s="1"/>
  <c r="AF16" i="22"/>
  <c r="AG16" i="22" s="1"/>
  <c r="AH16" i="22" s="1"/>
  <c r="AF40" i="22"/>
  <c r="AG40" i="22" s="1"/>
  <c r="AH40" i="22" s="1"/>
  <c r="AF197" i="22"/>
  <c r="AG197" i="22" s="1"/>
  <c r="AH197" i="22" s="1"/>
  <c r="AF116" i="22"/>
  <c r="AG116" i="22" s="1"/>
  <c r="AH116" i="22" s="1"/>
  <c r="AF99" i="22"/>
  <c r="AG99" i="22" s="1"/>
  <c r="AH99" i="22" s="1"/>
  <c r="AF84" i="22"/>
  <c r="AG84" i="22" s="1"/>
  <c r="AH84" i="22" s="1"/>
  <c r="AF67" i="22"/>
  <c r="AG67" i="22" s="1"/>
  <c r="AH67" i="22" s="1"/>
  <c r="AF51" i="22"/>
  <c r="AG51" i="22" s="1"/>
  <c r="AH51" i="22" s="1"/>
  <c r="AF35" i="22"/>
  <c r="AG35" i="22" s="1"/>
  <c r="AH35" i="22" s="1"/>
  <c r="AF17" i="22"/>
  <c r="AG17" i="22" s="1"/>
  <c r="AH17" i="22" s="1"/>
  <c r="AF112" i="22"/>
  <c r="AG112" i="22" s="1"/>
  <c r="AH112" i="22" s="1"/>
  <c r="AF23" i="22"/>
  <c r="AG23" i="22" s="1"/>
  <c r="AH23" i="22" s="1"/>
  <c r="AF198" i="22"/>
  <c r="AG198" i="22" s="1"/>
  <c r="AH198" i="22" s="1"/>
  <c r="AF117" i="22"/>
  <c r="AG117" i="22" s="1"/>
  <c r="AH117" i="22" s="1"/>
  <c r="AF100" i="22"/>
  <c r="AG100" i="22" s="1"/>
  <c r="AH100" i="22" s="1"/>
  <c r="AF85" i="22"/>
  <c r="AG85" i="22" s="1"/>
  <c r="AH85" i="22" s="1"/>
  <c r="AF68" i="22"/>
  <c r="AG68" i="22" s="1"/>
  <c r="AH68" i="22" s="1"/>
  <c r="AF52" i="22"/>
  <c r="AG52" i="22" s="1"/>
  <c r="AH52" i="22" s="1"/>
  <c r="AF36" i="22"/>
  <c r="AG36" i="22" s="1"/>
  <c r="AH36" i="22" s="1"/>
  <c r="AF18" i="22"/>
  <c r="AG18" i="22" s="1"/>
  <c r="AH18" i="22" s="1"/>
  <c r="AF199" i="22"/>
  <c r="AG199" i="22" s="1"/>
  <c r="AH199" i="22" s="1"/>
  <c r="AF118" i="22"/>
  <c r="AG118" i="22" s="1"/>
  <c r="AH118" i="22" s="1"/>
  <c r="AF101" i="22"/>
  <c r="AG101" i="22" s="1"/>
  <c r="AH101" i="22" s="1"/>
  <c r="AF86" i="22"/>
  <c r="AG86" i="22" s="1"/>
  <c r="AH86" i="22" s="1"/>
  <c r="AF69" i="22"/>
  <c r="AG69" i="22" s="1"/>
  <c r="AH69" i="22" s="1"/>
  <c r="AF53" i="22"/>
  <c r="AG53" i="22" s="1"/>
  <c r="AH53" i="22" s="1"/>
  <c r="AF37" i="22"/>
  <c r="AG37" i="22" s="1"/>
  <c r="AH37" i="22" s="1"/>
  <c r="AF19" i="22"/>
  <c r="AG19" i="22" s="1"/>
  <c r="AH19" i="22" s="1"/>
  <c r="AF104" i="22"/>
  <c r="AG104" i="22" s="1"/>
  <c r="AH104" i="22" s="1"/>
  <c r="AF201" i="22"/>
  <c r="AG201" i="22" s="1"/>
  <c r="AH201" i="22" s="1"/>
  <c r="AF111" i="22"/>
  <c r="AG111" i="22" s="1"/>
  <c r="AH111" i="22" s="1"/>
  <c r="AF89" i="22"/>
  <c r="AG89" i="22" s="1"/>
  <c r="AH89" i="22" s="1"/>
  <c r="AF79" i="22"/>
  <c r="AG79" i="22" s="1"/>
  <c r="AH79" i="22" s="1"/>
  <c r="AF62" i="22"/>
  <c r="AG62" i="22" s="1"/>
  <c r="AH62" i="22" s="1"/>
  <c r="AF46" i="22"/>
  <c r="AG46" i="22" s="1"/>
  <c r="AH46" i="22" s="1"/>
  <c r="AF30" i="22"/>
  <c r="AG30" i="22" s="1"/>
  <c r="AH30" i="22" s="1"/>
  <c r="AF64" i="22"/>
  <c r="AG64" i="22" s="1"/>
  <c r="AH64" i="22" s="1"/>
  <c r="AF88" i="22"/>
  <c r="AG88" i="22" s="1"/>
  <c r="AH88" i="22" s="1"/>
  <c r="AF21" i="22"/>
  <c r="AG21" i="22" s="1"/>
  <c r="AH21" i="22" s="1"/>
  <c r="AF40" i="30"/>
  <c r="AG40" i="30" s="1"/>
  <c r="AH40" i="30" s="1"/>
  <c r="AF37" i="33"/>
  <c r="AK37" i="33" s="1"/>
  <c r="AO37" i="33" s="1"/>
  <c r="AF69" i="33"/>
  <c r="AK69" i="33" s="1"/>
  <c r="AO69" i="33" s="1"/>
  <c r="AF101" i="33"/>
  <c r="AK101" i="33" s="1"/>
  <c r="AO101" i="33" s="1"/>
  <c r="AF36" i="31"/>
  <c r="AG36" i="31" s="1"/>
  <c r="AF68" i="31"/>
  <c r="AG68" i="31" s="1"/>
  <c r="AF100" i="31"/>
  <c r="AG100" i="31" s="1"/>
  <c r="AF188" i="31"/>
  <c r="AG188" i="31" s="1"/>
  <c r="AF200" i="31"/>
  <c r="AG200" i="31" s="1"/>
  <c r="AH200" i="31" s="1"/>
  <c r="AF19" i="30"/>
  <c r="AF28" i="30"/>
  <c r="AG28" i="30" s="1"/>
  <c r="AH28" i="30" s="1"/>
  <c r="AF37" i="30"/>
  <c r="AG37" i="30" s="1"/>
  <c r="AH37" i="30" s="1"/>
  <c r="AF46" i="30"/>
  <c r="AG46" i="30" s="1"/>
  <c r="AH46" i="30" s="1"/>
  <c r="AF56" i="30"/>
  <c r="AG56" i="30" s="1"/>
  <c r="AH56" i="30" s="1"/>
  <c r="AF65" i="30"/>
  <c r="AG65" i="30" s="1"/>
  <c r="AH65" i="30" s="1"/>
  <c r="AF74" i="30"/>
  <c r="AG74" i="30" s="1"/>
  <c r="AH74" i="30" s="1"/>
  <c r="AF18" i="29"/>
  <c r="AG18" i="29" s="1"/>
  <c r="AH18" i="29" s="1"/>
  <c r="AF26" i="29"/>
  <c r="AG26" i="29" s="1"/>
  <c r="AH26" i="29" s="1"/>
  <c r="AF34" i="29"/>
  <c r="AG34" i="29" s="1"/>
  <c r="AH34" i="29" s="1"/>
  <c r="AF46" i="29"/>
  <c r="AG46" i="29" s="1"/>
  <c r="AH46" i="29" s="1"/>
  <c r="AF58" i="29"/>
  <c r="AG58" i="29" s="1"/>
  <c r="AH58" i="29" s="1"/>
  <c r="AF66" i="29"/>
  <c r="AG66" i="29" s="1"/>
  <c r="AH66" i="29" s="1"/>
  <c r="AF74" i="29"/>
  <c r="AG74" i="29" s="1"/>
  <c r="AH74" i="29" s="1"/>
  <c r="AF82" i="29"/>
  <c r="AG82" i="29" s="1"/>
  <c r="AH82" i="29" s="1"/>
  <c r="AF90" i="29"/>
  <c r="AG90" i="29" s="1"/>
  <c r="AH90" i="29" s="1"/>
  <c r="AF98" i="29"/>
  <c r="AG98" i="29" s="1"/>
  <c r="AH98" i="29" s="1"/>
  <c r="AF106" i="29"/>
  <c r="AG106" i="29" s="1"/>
  <c r="AH106" i="29" s="1"/>
  <c r="AF114" i="29"/>
  <c r="AG114" i="29" s="1"/>
  <c r="AH114" i="29" s="1"/>
  <c r="AF122" i="29"/>
  <c r="AG122" i="29" s="1"/>
  <c r="AH122" i="29" s="1"/>
  <c r="AF196" i="29"/>
  <c r="AG196" i="29" s="1"/>
  <c r="AH196" i="29" s="1"/>
  <c r="AF34" i="28"/>
  <c r="AG34" i="28" s="1"/>
  <c r="AF80" i="28"/>
  <c r="AG80" i="28" s="1"/>
  <c r="AF100" i="28"/>
  <c r="AG100" i="28" s="1"/>
  <c r="AF124" i="28"/>
  <c r="AG124" i="28" s="1"/>
  <c r="AF144" i="28"/>
  <c r="AG144" i="28" s="1"/>
  <c r="AF164" i="28"/>
  <c r="AG164" i="28" s="1"/>
  <c r="AF208" i="28"/>
  <c r="AG208" i="28" s="1"/>
  <c r="AF140" i="27"/>
  <c r="AG140" i="27" s="1"/>
  <c r="AH24" i="26"/>
  <c r="AF36" i="26"/>
  <c r="AH44" i="26"/>
  <c r="AH56" i="26"/>
  <c r="AF68" i="26"/>
  <c r="AH76" i="26"/>
  <c r="AF100" i="26"/>
  <c r="AH108" i="26"/>
  <c r="AF128" i="26"/>
  <c r="AH26" i="25"/>
  <c r="AF174" i="22"/>
  <c r="AF162" i="22"/>
  <c r="AG162" i="22" s="1"/>
  <c r="AH162" i="22" s="1"/>
  <c r="AF155" i="22"/>
  <c r="AG155" i="22" s="1"/>
  <c r="AH155" i="22" s="1"/>
  <c r="AF170" i="22"/>
  <c r="AF171" i="22"/>
  <c r="AF145" i="22"/>
  <c r="AF153" i="22"/>
  <c r="AF161" i="22"/>
  <c r="AG161" i="22" s="1"/>
  <c r="AH161" i="22" s="1"/>
  <c r="AF166" i="22"/>
  <c r="AF168" i="22"/>
  <c r="AF142" i="22"/>
  <c r="AF158" i="22"/>
  <c r="AG158" i="22" s="1"/>
  <c r="AH158" i="22" s="1"/>
  <c r="AF144" i="22"/>
  <c r="AF160" i="22"/>
  <c r="AG160" i="22" s="1"/>
  <c r="AH160" i="22" s="1"/>
  <c r="AF169" i="22"/>
  <c r="AF177" i="22"/>
  <c r="AG177" i="22" s="1"/>
  <c r="AH177" i="22" s="1"/>
  <c r="AF143" i="22"/>
  <c r="AF151" i="22"/>
  <c r="AF180" i="22"/>
  <c r="AG180" i="22" s="1"/>
  <c r="AH180" i="22" s="1"/>
  <c r="AF167" i="22"/>
  <c r="AF172" i="22"/>
  <c r="AF183" i="22"/>
  <c r="AG183" i="22" s="1"/>
  <c r="AH183" i="22" s="1"/>
  <c r="AF164" i="22"/>
  <c r="AF146" i="22"/>
  <c r="AF175" i="22"/>
  <c r="AG175" i="22" s="1"/>
  <c r="AH175" i="22" s="1"/>
  <c r="AF152" i="22"/>
  <c r="AF163" i="22"/>
  <c r="AF179" i="22"/>
  <c r="AG179" i="22" s="1"/>
  <c r="AH179" i="22" s="1"/>
  <c r="AF149" i="22"/>
  <c r="AF157" i="22"/>
  <c r="AG157" i="22" s="1"/>
  <c r="AH157" i="22" s="1"/>
  <c r="AF182" i="22"/>
  <c r="AG182" i="22" s="1"/>
  <c r="AH182" i="22" s="1"/>
  <c r="AF178" i="22"/>
  <c r="AG178" i="22" s="1"/>
  <c r="AH178" i="22" s="1"/>
  <c r="AF176" i="22"/>
  <c r="AG176" i="22" s="1"/>
  <c r="AH176" i="22" s="1"/>
  <c r="AF150" i="22"/>
  <c r="AF148" i="22"/>
  <c r="AF156" i="22"/>
  <c r="AG156" i="22" s="1"/>
  <c r="AH156" i="22" s="1"/>
  <c r="AF165" i="22"/>
  <c r="AF173" i="22"/>
  <c r="AF181" i="22"/>
  <c r="AG181" i="22" s="1"/>
  <c r="AH181" i="22" s="1"/>
  <c r="AF147" i="22"/>
  <c r="AF159" i="22"/>
  <c r="AG159" i="22" s="1"/>
  <c r="AH159" i="22" s="1"/>
  <c r="AF154" i="22"/>
  <c r="AG154" i="22" s="1"/>
  <c r="AH154" i="22" s="1"/>
  <c r="AF137" i="22"/>
  <c r="AG137" i="22" s="1"/>
  <c r="AH137" i="22" s="1"/>
  <c r="AF195" i="22"/>
  <c r="AG195" i="22" s="1"/>
  <c r="AH195" i="22" s="1"/>
  <c r="AF122" i="22"/>
  <c r="AG122" i="22" s="1"/>
  <c r="AH122" i="22" s="1"/>
  <c r="AF138" i="22"/>
  <c r="AG138" i="22" s="1"/>
  <c r="AH138" i="22" s="1"/>
  <c r="AF135" i="22"/>
  <c r="AG135" i="22" s="1"/>
  <c r="AH135" i="22" s="1"/>
  <c r="AF193" i="22"/>
  <c r="AG193" i="22" s="1"/>
  <c r="AH193" i="22" s="1"/>
  <c r="AF140" i="22"/>
  <c r="AG140" i="22" s="1"/>
  <c r="AH140" i="22" s="1"/>
  <c r="AF121" i="22"/>
  <c r="AG121" i="22" s="1"/>
  <c r="AH121" i="22" s="1"/>
  <c r="AF141" i="22"/>
  <c r="AG141" i="22" s="1"/>
  <c r="AH141" i="22" s="1"/>
  <c r="AF126" i="22"/>
  <c r="AG126" i="22" s="1"/>
  <c r="AH126" i="22" s="1"/>
  <c r="AF184" i="22"/>
  <c r="AG184" i="22" s="1"/>
  <c r="AH184" i="22" s="1"/>
  <c r="AF139" i="22"/>
  <c r="AG139" i="22" s="1"/>
  <c r="AH139" i="22" s="1"/>
  <c r="AF124" i="22"/>
  <c r="AG124" i="22" s="1"/>
  <c r="AH124" i="22" s="1"/>
  <c r="AF187" i="22"/>
  <c r="AG187" i="22" s="1"/>
  <c r="AH187" i="22" s="1"/>
  <c r="AF125" i="22"/>
  <c r="AG125" i="22" s="1"/>
  <c r="AH125" i="22" s="1"/>
  <c r="AF188" i="22"/>
  <c r="AG188" i="22" s="1"/>
  <c r="AH188" i="22" s="1"/>
  <c r="AF130" i="22"/>
  <c r="AG130" i="22" s="1"/>
  <c r="AH130" i="22" s="1"/>
  <c r="AF189" i="22"/>
  <c r="AG189" i="22" s="1"/>
  <c r="AH189" i="22" s="1"/>
  <c r="AF123" i="22"/>
  <c r="AG123" i="22" s="1"/>
  <c r="AH123" i="22" s="1"/>
  <c r="AF185" i="22"/>
  <c r="AG185" i="22" s="1"/>
  <c r="AH185" i="22" s="1"/>
  <c r="AF128" i="22"/>
  <c r="AG128" i="22" s="1"/>
  <c r="AH128" i="22" s="1"/>
  <c r="AF190" i="22"/>
  <c r="AG190" i="22" s="1"/>
  <c r="AH190" i="22" s="1"/>
  <c r="AF129" i="22"/>
  <c r="AG129" i="22" s="1"/>
  <c r="AH129" i="22" s="1"/>
  <c r="AF191" i="22"/>
  <c r="AG191" i="22" s="1"/>
  <c r="AH191" i="22" s="1"/>
  <c r="AF134" i="22"/>
  <c r="AG134" i="22" s="1"/>
  <c r="AH134" i="22" s="1"/>
  <c r="AF192" i="22"/>
  <c r="AG192" i="22" s="1"/>
  <c r="AH192" i="22" s="1"/>
  <c r="AF127" i="22"/>
  <c r="AG127" i="22" s="1"/>
  <c r="AH127" i="22" s="1"/>
  <c r="AF186" i="22"/>
  <c r="AG186" i="22" s="1"/>
  <c r="AH186" i="22" s="1"/>
  <c r="AF136" i="22"/>
  <c r="AG136" i="22" s="1"/>
  <c r="AH136" i="22" s="1"/>
  <c r="AF194" i="22"/>
  <c r="AG194" i="22" s="1"/>
  <c r="AH194" i="22" s="1"/>
  <c r="AF32" i="22"/>
  <c r="AG32" i="22" s="1"/>
  <c r="AH32" i="22" s="1"/>
  <c r="AF31" i="22"/>
  <c r="AG31" i="22" s="1"/>
  <c r="AH31" i="22" s="1"/>
  <c r="AF47" i="22"/>
  <c r="AG47" i="22" s="1"/>
  <c r="AH47" i="22" s="1"/>
  <c r="AF63" i="22"/>
  <c r="AG63" i="22" s="1"/>
  <c r="AH63" i="22" s="1"/>
  <c r="AF80" i="22"/>
  <c r="AG80" i="22" s="1"/>
  <c r="AH80" i="22" s="1"/>
  <c r="AF95" i="22"/>
  <c r="AG95" i="22" s="1"/>
  <c r="AH95" i="22" s="1"/>
  <c r="AF109" i="22"/>
  <c r="AG109" i="22" s="1"/>
  <c r="AH109" i="22" s="1"/>
  <c r="AF202" i="22"/>
  <c r="AG202" i="22" s="1"/>
  <c r="AH202" i="22" s="1"/>
  <c r="AF130" i="23"/>
  <c r="AF134" i="23"/>
  <c r="AF145" i="23"/>
  <c r="AF116" i="23"/>
  <c r="AF136" i="23"/>
  <c r="AF148" i="23"/>
  <c r="AF122" i="23"/>
  <c r="AF160" i="23"/>
  <c r="AF159" i="23"/>
  <c r="AF143" i="23"/>
  <c r="AF127" i="23"/>
  <c r="AF153" i="23"/>
  <c r="AF133" i="23"/>
  <c r="AF117" i="23"/>
  <c r="AH129" i="23"/>
  <c r="AF154" i="23"/>
  <c r="AF115" i="23"/>
  <c r="AF157" i="23"/>
  <c r="AH121" i="23"/>
  <c r="AF132" i="23"/>
  <c r="AF152" i="23"/>
  <c r="AF114" i="23"/>
  <c r="AF124" i="23"/>
  <c r="AF158" i="23"/>
  <c r="AF118" i="23"/>
  <c r="AF155" i="23"/>
  <c r="AF139" i="23"/>
  <c r="AF123" i="23"/>
  <c r="AF149" i="23"/>
  <c r="AF129" i="23"/>
  <c r="AF113" i="23"/>
  <c r="AH137" i="23"/>
  <c r="AF138" i="23"/>
  <c r="AF156" i="23"/>
  <c r="AF126" i="23"/>
  <c r="AF147" i="23"/>
  <c r="AF137" i="23"/>
  <c r="AF150" i="23"/>
  <c r="AF162" i="23"/>
  <c r="AF142" i="23"/>
  <c r="AF112" i="23"/>
  <c r="AF128" i="23"/>
  <c r="AF140" i="23"/>
  <c r="AH114" i="23"/>
  <c r="AF151" i="23"/>
  <c r="AF135" i="23"/>
  <c r="AF119" i="23"/>
  <c r="AF161" i="23"/>
  <c r="AF141" i="23"/>
  <c r="AF125" i="23"/>
  <c r="AH113" i="23"/>
  <c r="AH130" i="23"/>
  <c r="AF144" i="23"/>
  <c r="AF146" i="23"/>
  <c r="AF120" i="23"/>
  <c r="AF131" i="23"/>
  <c r="AF121" i="23"/>
  <c r="AH119" i="23"/>
  <c r="AH126" i="23"/>
  <c r="AH123" i="23"/>
  <c r="AH136" i="23"/>
  <c r="AH143" i="23"/>
  <c r="AH147" i="23"/>
  <c r="AH122" i="23"/>
  <c r="AH148" i="23"/>
  <c r="AH142" i="23"/>
  <c r="AH115" i="23"/>
  <c r="AH116" i="23"/>
  <c r="AH160" i="23"/>
  <c r="AH117" i="23"/>
  <c r="AH161" i="23"/>
  <c r="AH125" i="23"/>
  <c r="AH150" i="23"/>
  <c r="AH146" i="23"/>
  <c r="AH141" i="23"/>
  <c r="AH159" i="23"/>
  <c r="AH144" i="23"/>
  <c r="AH133" i="23"/>
  <c r="AH154" i="23"/>
  <c r="AH145" i="23"/>
  <c r="AH151" i="23"/>
  <c r="AH155" i="23"/>
  <c r="AH162" i="23"/>
  <c r="AH152" i="23"/>
  <c r="AH118" i="23"/>
  <c r="AH157" i="23"/>
  <c r="AH134" i="23"/>
  <c r="AH112" i="23"/>
  <c r="AH124" i="23"/>
  <c r="AH135" i="23"/>
  <c r="AH158" i="23"/>
  <c r="AH131" i="23"/>
  <c r="AH156" i="23"/>
  <c r="AH128" i="23"/>
  <c r="AH120" i="23"/>
  <c r="AH132" i="23"/>
  <c r="AH153" i="23"/>
  <c r="AH140" i="23"/>
  <c r="AH138" i="23"/>
  <c r="AH127" i="23"/>
  <c r="AH139" i="23"/>
  <c r="AH149" i="23"/>
  <c r="AF21" i="23"/>
  <c r="AF29" i="23"/>
  <c r="AF38" i="23"/>
  <c r="AF45" i="23"/>
  <c r="AF54" i="23"/>
  <c r="AF61" i="23"/>
  <c r="AF69" i="23"/>
  <c r="AF77" i="23"/>
  <c r="AF86" i="23"/>
  <c r="AF95" i="23"/>
  <c r="AF103" i="23"/>
  <c r="AF111" i="23"/>
  <c r="AF170" i="23"/>
  <c r="AF178" i="23"/>
  <c r="AF190" i="23"/>
  <c r="AF202" i="23"/>
  <c r="AF187" i="23"/>
  <c r="AF23" i="23"/>
  <c r="AF32" i="23"/>
  <c r="AF39" i="23"/>
  <c r="AF48" i="23"/>
  <c r="AF55" i="23"/>
  <c r="AF63" i="23"/>
  <c r="AF71" i="23"/>
  <c r="AF79" i="23"/>
  <c r="AF88" i="23"/>
  <c r="AF96" i="23"/>
  <c r="AF105" i="23"/>
  <c r="AF164" i="23"/>
  <c r="AF171" i="23"/>
  <c r="AF197" i="23"/>
  <c r="AF204" i="23"/>
  <c r="AF189" i="23"/>
  <c r="AF201" i="23"/>
  <c r="AF195" i="23"/>
  <c r="AF15" i="23"/>
  <c r="AF22" i="23"/>
  <c r="AF30" i="23"/>
  <c r="AF31" i="23"/>
  <c r="AF46" i="23"/>
  <c r="AF47" i="23"/>
  <c r="AF62" i="23"/>
  <c r="AF70" i="23"/>
  <c r="AF78" i="23"/>
  <c r="AF87" i="23"/>
  <c r="AF93" i="23"/>
  <c r="AF104" i="23"/>
  <c r="AF163" i="23"/>
  <c r="AF172" i="23"/>
  <c r="AF179" i="23"/>
  <c r="AF191" i="23"/>
  <c r="AF203" i="23"/>
  <c r="AF185" i="23"/>
  <c r="AF16" i="23"/>
  <c r="AF24" i="23"/>
  <c r="AF33" i="23"/>
  <c r="AF40" i="23"/>
  <c r="AF49" i="23"/>
  <c r="AF56" i="23"/>
  <c r="AF64" i="23"/>
  <c r="AF72" i="23"/>
  <c r="AF80" i="23"/>
  <c r="AF89" i="23"/>
  <c r="AF97" i="23"/>
  <c r="AF106" i="23"/>
  <c r="AF165" i="23"/>
  <c r="AF173" i="23"/>
  <c r="AF181" i="23"/>
  <c r="AF194" i="23"/>
  <c r="AF18" i="23"/>
  <c r="AF25" i="23"/>
  <c r="AF34" i="23"/>
  <c r="AF41" i="23"/>
  <c r="AF50" i="23"/>
  <c r="AF57" i="23"/>
  <c r="AF65" i="23"/>
  <c r="AF73" i="23"/>
  <c r="AF82" i="23"/>
  <c r="AF81" i="23"/>
  <c r="AF98" i="23"/>
  <c r="AF107" i="23"/>
  <c r="AF166" i="23"/>
  <c r="AF174" i="23"/>
  <c r="AF182" i="23"/>
  <c r="AF199" i="23"/>
  <c r="AF207" i="23"/>
  <c r="AF196" i="23"/>
  <c r="AF20" i="23"/>
  <c r="AF27" i="23"/>
  <c r="AF36" i="23"/>
  <c r="AF43" i="23"/>
  <c r="AF52" i="23"/>
  <c r="AF59" i="23"/>
  <c r="AF67" i="23"/>
  <c r="AF75" i="23"/>
  <c r="AF84" i="23"/>
  <c r="AF92" i="23"/>
  <c r="AF100" i="23"/>
  <c r="AF109" i="23"/>
  <c r="AF168" i="23"/>
  <c r="AF176" i="23"/>
  <c r="AF188" i="23"/>
  <c r="AF200" i="23"/>
  <c r="AF205" i="23"/>
  <c r="AF198" i="23"/>
  <c r="AF206" i="23"/>
  <c r="AF186" i="23"/>
  <c r="AF102" i="23"/>
  <c r="AF19" i="23"/>
  <c r="AF26" i="23"/>
  <c r="AF35" i="23"/>
  <c r="AF42" i="23"/>
  <c r="AF51" i="23"/>
  <c r="AF58" i="23"/>
  <c r="AF66" i="23"/>
  <c r="AF74" i="23"/>
  <c r="AF83" i="23"/>
  <c r="AF91" i="23"/>
  <c r="AF99" i="23"/>
  <c r="AF108" i="23"/>
  <c r="AF167" i="23"/>
  <c r="AF175" i="23"/>
  <c r="AF184" i="23"/>
  <c r="AF193" i="23"/>
  <c r="AF208" i="23"/>
  <c r="AF180" i="23"/>
  <c r="AF192" i="23"/>
  <c r="AF17" i="23"/>
  <c r="AF28" i="23"/>
  <c r="AF37" i="23"/>
  <c r="AF44" i="23"/>
  <c r="AF53" i="23"/>
  <c r="AF60" i="23"/>
  <c r="AF68" i="23"/>
  <c r="AF76" i="23"/>
  <c r="AF85" i="23"/>
  <c r="AF94" i="23"/>
  <c r="AF101" i="23"/>
  <c r="AF110" i="23"/>
  <c r="AF169" i="23"/>
  <c r="AF177" i="23"/>
  <c r="AF183" i="23"/>
  <c r="AC210" i="23"/>
  <c r="AF90" i="23"/>
  <c r="AF146" i="25"/>
  <c r="AF150" i="25"/>
  <c r="AG150" i="25" s="1"/>
  <c r="AF154" i="25"/>
  <c r="AG154" i="25" s="1"/>
  <c r="AF158" i="25"/>
  <c r="AG158" i="25" s="1"/>
  <c r="AF162" i="25"/>
  <c r="AG162" i="25" s="1"/>
  <c r="AF167" i="25"/>
  <c r="AF171" i="25"/>
  <c r="AF175" i="25"/>
  <c r="AF179" i="25"/>
  <c r="AG179" i="25" s="1"/>
  <c r="AF183" i="25"/>
  <c r="AG183" i="25" s="1"/>
  <c r="AF187" i="25"/>
  <c r="AG187" i="25" s="1"/>
  <c r="AF191" i="25"/>
  <c r="AG191" i="25" s="1"/>
  <c r="AF137" i="25"/>
  <c r="AF141" i="25"/>
  <c r="AF145" i="25"/>
  <c r="AF149" i="25"/>
  <c r="AG149" i="25" s="1"/>
  <c r="AF153" i="25"/>
  <c r="AG153" i="25" s="1"/>
  <c r="AF157" i="25"/>
  <c r="AG157" i="25" s="1"/>
  <c r="AF161" i="25"/>
  <c r="AG161" i="25" s="1"/>
  <c r="AF166" i="25"/>
  <c r="AF178" i="25"/>
  <c r="AG178" i="25" s="1"/>
  <c r="AF190" i="25"/>
  <c r="AG190" i="25" s="1"/>
  <c r="AF144" i="25"/>
  <c r="AF164" i="25"/>
  <c r="AF168" i="25"/>
  <c r="AF172" i="25"/>
  <c r="AF176" i="25"/>
  <c r="AF180" i="25"/>
  <c r="AG180" i="25" s="1"/>
  <c r="AF184" i="25"/>
  <c r="AG184" i="25" s="1"/>
  <c r="AF188" i="25"/>
  <c r="AG188" i="25" s="1"/>
  <c r="AF192" i="25"/>
  <c r="AG192" i="25" s="1"/>
  <c r="AF138" i="25"/>
  <c r="AF142" i="25"/>
  <c r="AF170" i="25"/>
  <c r="AF182" i="25"/>
  <c r="AG182" i="25" s="1"/>
  <c r="AF136" i="25"/>
  <c r="AF148" i="25"/>
  <c r="AF152" i="25"/>
  <c r="AG152" i="25" s="1"/>
  <c r="AF156" i="25"/>
  <c r="AG156" i="25" s="1"/>
  <c r="AF160" i="25"/>
  <c r="AG160" i="25" s="1"/>
  <c r="AF165" i="25"/>
  <c r="AF169" i="25"/>
  <c r="AF173" i="25"/>
  <c r="AF177" i="25"/>
  <c r="AF181" i="25"/>
  <c r="AG181" i="25" s="1"/>
  <c r="AF185" i="25"/>
  <c r="AG185" i="25" s="1"/>
  <c r="AF189" i="25"/>
  <c r="AG189" i="25" s="1"/>
  <c r="AF135" i="25"/>
  <c r="AF139" i="25"/>
  <c r="AF143" i="25"/>
  <c r="AF147" i="25"/>
  <c r="AF151" i="25"/>
  <c r="AG151" i="25" s="1"/>
  <c r="AF155" i="25"/>
  <c r="AG155" i="25" s="1"/>
  <c r="AF159" i="25"/>
  <c r="AG159" i="25" s="1"/>
  <c r="AF163" i="25"/>
  <c r="AG163" i="25" s="1"/>
  <c r="AF174" i="25"/>
  <c r="AF186" i="25"/>
  <c r="AG186" i="25" s="1"/>
  <c r="AF140" i="25"/>
  <c r="AH188" i="25"/>
  <c r="AH180" i="25"/>
  <c r="AH187" i="25"/>
  <c r="AH186" i="25"/>
  <c r="AH150" i="25"/>
  <c r="AH177" i="25"/>
  <c r="AH165" i="25"/>
  <c r="AH137" i="25"/>
  <c r="AH167" i="25"/>
  <c r="AH173" i="25"/>
  <c r="AH163" i="25"/>
  <c r="AH135" i="25"/>
  <c r="AH190" i="25"/>
  <c r="AH171" i="25"/>
  <c r="AH160" i="25"/>
  <c r="AH139" i="25"/>
  <c r="AH152" i="25"/>
  <c r="AH145" i="25"/>
  <c r="AH178" i="25"/>
  <c r="AH146" i="25"/>
  <c r="AH144" i="25"/>
  <c r="AH174" i="25"/>
  <c r="AH136" i="25"/>
  <c r="AH138" i="25"/>
  <c r="AH184" i="25"/>
  <c r="AH159" i="25"/>
  <c r="AH189" i="25"/>
  <c r="AH153" i="25"/>
  <c r="AH166" i="25"/>
  <c r="AH158" i="25"/>
  <c r="AH191" i="25"/>
  <c r="AH147" i="25"/>
  <c r="AH142" i="25"/>
  <c r="AH170" i="25"/>
  <c r="AH155" i="25"/>
  <c r="AH156" i="25"/>
  <c r="AH172" i="25"/>
  <c r="AH157" i="25"/>
  <c r="AH192" i="25"/>
  <c r="AH151" i="25"/>
  <c r="AH181" i="25"/>
  <c r="AH141" i="25"/>
  <c r="AH164" i="25"/>
  <c r="AH149" i="25"/>
  <c r="AH175" i="25"/>
  <c r="AH179" i="25"/>
  <c r="AH176" i="25"/>
  <c r="AH185" i="25"/>
  <c r="AH162" i="25"/>
  <c r="AH182" i="25"/>
  <c r="AH183" i="25"/>
  <c r="AH169" i="25"/>
  <c r="AH148" i="25"/>
  <c r="AH154" i="25"/>
  <c r="AH143" i="25"/>
  <c r="AH168" i="25"/>
  <c r="AH161" i="25"/>
  <c r="AH140" i="25"/>
  <c r="AF207" i="25"/>
  <c r="AG207" i="25" s="1"/>
  <c r="AF17" i="25"/>
  <c r="AG17" i="25" s="1"/>
  <c r="AF201" i="25"/>
  <c r="AG201" i="25" s="1"/>
  <c r="AF193" i="25"/>
  <c r="AG193" i="25" s="1"/>
  <c r="AF127" i="25"/>
  <c r="AG127" i="25" s="1"/>
  <c r="AF119" i="25"/>
  <c r="AG119" i="25" s="1"/>
  <c r="AF111" i="25"/>
  <c r="AG111" i="25" s="1"/>
  <c r="AF103" i="25"/>
  <c r="AG103" i="25" s="1"/>
  <c r="AF95" i="25"/>
  <c r="AG95" i="25" s="1"/>
  <c r="AF87" i="25"/>
  <c r="AG87" i="25" s="1"/>
  <c r="AF79" i="25"/>
  <c r="AG79" i="25" s="1"/>
  <c r="AF71" i="25"/>
  <c r="AG71" i="25" s="1"/>
  <c r="AF63" i="25"/>
  <c r="AG63" i="25" s="1"/>
  <c r="AF200" i="25"/>
  <c r="AG200" i="25" s="1"/>
  <c r="AF134" i="25"/>
  <c r="AG134" i="25" s="1"/>
  <c r="AF126" i="25"/>
  <c r="AG126" i="25" s="1"/>
  <c r="AF118" i="25"/>
  <c r="AG118" i="25" s="1"/>
  <c r="AF110" i="25"/>
  <c r="AG110" i="25" s="1"/>
  <c r="AF195" i="25"/>
  <c r="AG195" i="25" s="1"/>
  <c r="AF129" i="25"/>
  <c r="AG129" i="25" s="1"/>
  <c r="AF121" i="25"/>
  <c r="AG121" i="25" s="1"/>
  <c r="AF113" i="25"/>
  <c r="AG113" i="25" s="1"/>
  <c r="AF105" i="25"/>
  <c r="AG105" i="25" s="1"/>
  <c r="AF97" i="25"/>
  <c r="AG97" i="25" s="1"/>
  <c r="AF89" i="25"/>
  <c r="AG89" i="25" s="1"/>
  <c r="AF81" i="25"/>
  <c r="AG81" i="25" s="1"/>
  <c r="AF73" i="25"/>
  <c r="AG73" i="25" s="1"/>
  <c r="AF65" i="25"/>
  <c r="AG65" i="25" s="1"/>
  <c r="AF57" i="25"/>
  <c r="AG57" i="25" s="1"/>
  <c r="AF49" i="25"/>
  <c r="AG49" i="25" s="1"/>
  <c r="AF41" i="25"/>
  <c r="AG41" i="25" s="1"/>
  <c r="AF33" i="25"/>
  <c r="AG33" i="25" s="1"/>
  <c r="AF25" i="25"/>
  <c r="AG25" i="25" s="1"/>
  <c r="AF202" i="25"/>
  <c r="AG202" i="25" s="1"/>
  <c r="AF194" i="25"/>
  <c r="AG194" i="25" s="1"/>
  <c r="AF128" i="25"/>
  <c r="AG128" i="25" s="1"/>
  <c r="AF120" i="25"/>
  <c r="AG120" i="25" s="1"/>
  <c r="AF112" i="25"/>
  <c r="AG112" i="25" s="1"/>
  <c r="AF104" i="25"/>
  <c r="AG104" i="25" s="1"/>
  <c r="AF96" i="25"/>
  <c r="AG96" i="25" s="1"/>
  <c r="AF88" i="25"/>
  <c r="AG88" i="25" s="1"/>
  <c r="AF80" i="25"/>
  <c r="AG80" i="25" s="1"/>
  <c r="AF72" i="25"/>
  <c r="AG72" i="25" s="1"/>
  <c r="AF64" i="25"/>
  <c r="AG64" i="25" s="1"/>
  <c r="AF56" i="25"/>
  <c r="AG56" i="25" s="1"/>
  <c r="AF48" i="25"/>
  <c r="AG48" i="25" s="1"/>
  <c r="AF40" i="25"/>
  <c r="AG40" i="25" s="1"/>
  <c r="AF32" i="25"/>
  <c r="AG32" i="25" s="1"/>
  <c r="AF24" i="25"/>
  <c r="AG24" i="25" s="1"/>
  <c r="AF16" i="25"/>
  <c r="AG16" i="25" s="1"/>
  <c r="AF51" i="25"/>
  <c r="AG51" i="25" s="1"/>
  <c r="AF43" i="25"/>
  <c r="AG43" i="25" s="1"/>
  <c r="AF35" i="25"/>
  <c r="AG35" i="25" s="1"/>
  <c r="AF27" i="25"/>
  <c r="AG27" i="25" s="1"/>
  <c r="AF19" i="25"/>
  <c r="AG19" i="25" s="1"/>
  <c r="AF98" i="25"/>
  <c r="AG98" i="25" s="1"/>
  <c r="AF90" i="25"/>
  <c r="AG90" i="25" s="1"/>
  <c r="AF82" i="25"/>
  <c r="AG82" i="25" s="1"/>
  <c r="AF74" i="25"/>
  <c r="AG74" i="25" s="1"/>
  <c r="AF66" i="25"/>
  <c r="AG66" i="25" s="1"/>
  <c r="AF58" i="25"/>
  <c r="AG58" i="25" s="1"/>
  <c r="AF50" i="25"/>
  <c r="AG50" i="25" s="1"/>
  <c r="AF203" i="25"/>
  <c r="AG203" i="25" s="1"/>
  <c r="AF21" i="25"/>
  <c r="AG21" i="25" s="1"/>
  <c r="AF197" i="25"/>
  <c r="AG197" i="25" s="1"/>
  <c r="AF131" i="25"/>
  <c r="AG131" i="25" s="1"/>
  <c r="AF123" i="25"/>
  <c r="AG123" i="25" s="1"/>
  <c r="AF115" i="25"/>
  <c r="AG115" i="25" s="1"/>
  <c r="AF107" i="25"/>
  <c r="AG107" i="25" s="1"/>
  <c r="AF99" i="25"/>
  <c r="AG99" i="25" s="1"/>
  <c r="AF91" i="25"/>
  <c r="AG91" i="25" s="1"/>
  <c r="AF83" i="25"/>
  <c r="AG83" i="25" s="1"/>
  <c r="AF75" i="25"/>
  <c r="AG75" i="25" s="1"/>
  <c r="AF67" i="25"/>
  <c r="AG67" i="25" s="1"/>
  <c r="AF59" i="25"/>
  <c r="AG59" i="25" s="1"/>
  <c r="AF196" i="25"/>
  <c r="AG196" i="25" s="1"/>
  <c r="AF130" i="25"/>
  <c r="AG130" i="25" s="1"/>
  <c r="AF122" i="25"/>
  <c r="AG122" i="25" s="1"/>
  <c r="AF114" i="25"/>
  <c r="AG114" i="25" s="1"/>
  <c r="AF106" i="25"/>
  <c r="AG106" i="25" s="1"/>
  <c r="AF199" i="25"/>
  <c r="AG199" i="25" s="1"/>
  <c r="AF133" i="25"/>
  <c r="AG133" i="25" s="1"/>
  <c r="AF125" i="25"/>
  <c r="AG125" i="25" s="1"/>
  <c r="AF117" i="25"/>
  <c r="AG117" i="25" s="1"/>
  <c r="AF109" i="25"/>
  <c r="AG109" i="25" s="1"/>
  <c r="AF101" i="25"/>
  <c r="AG101" i="25" s="1"/>
  <c r="AF93" i="25"/>
  <c r="AG93" i="25" s="1"/>
  <c r="AF85" i="25"/>
  <c r="AG85" i="25" s="1"/>
  <c r="AF77" i="25"/>
  <c r="AG77" i="25" s="1"/>
  <c r="AF69" i="25"/>
  <c r="AG69" i="25" s="1"/>
  <c r="AF61" i="25"/>
  <c r="AG61" i="25" s="1"/>
  <c r="AF53" i="25"/>
  <c r="AG53" i="25" s="1"/>
  <c r="AF45" i="25"/>
  <c r="AG45" i="25" s="1"/>
  <c r="AF37" i="25"/>
  <c r="AG37" i="25" s="1"/>
  <c r="AF29" i="25"/>
  <c r="AG29" i="25" s="1"/>
  <c r="AF206" i="25"/>
  <c r="AG206" i="25" s="1"/>
  <c r="AF198" i="25"/>
  <c r="AG198" i="25" s="1"/>
  <c r="AF132" i="25"/>
  <c r="AG132" i="25" s="1"/>
  <c r="AF124" i="25"/>
  <c r="AG124" i="25" s="1"/>
  <c r="AF116" i="25"/>
  <c r="AG116" i="25" s="1"/>
  <c r="AF108" i="25"/>
  <c r="AG108" i="25" s="1"/>
  <c r="AF100" i="25"/>
  <c r="AG100" i="25" s="1"/>
  <c r="AF92" i="25"/>
  <c r="AG92" i="25" s="1"/>
  <c r="AF84" i="25"/>
  <c r="AG84" i="25" s="1"/>
  <c r="AF76" i="25"/>
  <c r="AG76" i="25" s="1"/>
  <c r="AF68" i="25"/>
  <c r="AG68" i="25" s="1"/>
  <c r="AF60" i="25"/>
  <c r="AG60" i="25" s="1"/>
  <c r="AF52" i="25"/>
  <c r="AG52" i="25" s="1"/>
  <c r="AF44" i="25"/>
  <c r="AG44" i="25" s="1"/>
  <c r="AF36" i="25"/>
  <c r="AG36" i="25" s="1"/>
  <c r="AF28" i="25"/>
  <c r="AG28" i="25" s="1"/>
  <c r="AF20" i="25"/>
  <c r="AG20" i="25" s="1"/>
  <c r="AF205" i="25"/>
  <c r="AG205" i="25" s="1"/>
  <c r="AF55" i="25"/>
  <c r="AG55" i="25" s="1"/>
  <c r="AF47" i="25"/>
  <c r="AG47" i="25" s="1"/>
  <c r="AF39" i="25"/>
  <c r="AG39" i="25" s="1"/>
  <c r="AF31" i="25"/>
  <c r="AG31" i="25" s="1"/>
  <c r="AF23" i="25"/>
  <c r="AG23" i="25" s="1"/>
  <c r="AF15" i="25"/>
  <c r="AG15" i="25" s="1"/>
  <c r="AF204" i="25"/>
  <c r="AG204" i="25" s="1"/>
  <c r="AF102" i="25"/>
  <c r="AG102" i="25" s="1"/>
  <c r="AF94" i="25"/>
  <c r="AG94" i="25" s="1"/>
  <c r="AF86" i="25"/>
  <c r="AG86" i="25" s="1"/>
  <c r="AF78" i="25"/>
  <c r="AG78" i="25" s="1"/>
  <c r="AF70" i="25"/>
  <c r="AG70" i="25" s="1"/>
  <c r="AF62" i="25"/>
  <c r="AG62" i="25" s="1"/>
  <c r="AF54" i="25"/>
  <c r="AG54" i="25" s="1"/>
  <c r="AF46" i="25"/>
  <c r="AG46" i="25" s="1"/>
  <c r="AF38" i="25"/>
  <c r="AG38" i="25" s="1"/>
  <c r="AF30" i="25"/>
  <c r="AG30" i="25" s="1"/>
  <c r="AF22" i="25"/>
  <c r="AG22" i="25" s="1"/>
  <c r="AF162" i="26"/>
  <c r="AF166" i="26"/>
  <c r="AF144" i="26"/>
  <c r="AF150" i="26"/>
  <c r="AF154" i="26"/>
  <c r="AF158" i="26"/>
  <c r="AF190" i="26"/>
  <c r="AF151" i="26"/>
  <c r="AF157" i="26"/>
  <c r="AF172" i="26"/>
  <c r="AF146" i="26"/>
  <c r="AF192" i="26"/>
  <c r="AF167" i="26"/>
  <c r="AF175" i="26"/>
  <c r="AF147" i="26"/>
  <c r="AF164" i="26"/>
  <c r="AF178" i="26"/>
  <c r="AF152" i="26"/>
  <c r="AF160" i="26"/>
  <c r="AF149" i="26"/>
  <c r="AF159" i="26"/>
  <c r="AF156" i="26"/>
  <c r="AF170" i="26"/>
  <c r="AF174" i="26"/>
  <c r="AF148" i="26"/>
  <c r="AF194" i="26"/>
  <c r="AF165" i="26"/>
  <c r="AF169" i="26"/>
  <c r="AF173" i="26"/>
  <c r="AF177" i="26"/>
  <c r="AF145" i="26"/>
  <c r="AF155" i="26"/>
  <c r="AF161" i="26"/>
  <c r="AF193" i="26"/>
  <c r="AF176" i="26"/>
  <c r="AF163" i="26"/>
  <c r="AF171" i="26"/>
  <c r="AF179" i="26"/>
  <c r="AF153" i="26"/>
  <c r="AF191" i="26"/>
  <c r="AF168" i="26"/>
  <c r="AH161" i="26"/>
  <c r="AH174" i="26"/>
  <c r="AH160" i="26"/>
  <c r="AH154" i="26"/>
  <c r="AH163" i="26"/>
  <c r="AH144" i="26"/>
  <c r="AH177" i="26"/>
  <c r="AH150" i="26"/>
  <c r="AH193" i="26"/>
  <c r="AH164" i="26"/>
  <c r="AH179" i="26"/>
  <c r="AH178" i="26"/>
  <c r="AH168" i="26"/>
  <c r="AH152" i="26"/>
  <c r="AH157" i="26"/>
  <c r="AH146" i="26"/>
  <c r="AH166" i="26"/>
  <c r="AH176" i="26"/>
  <c r="AH169" i="26"/>
  <c r="AH159" i="26"/>
  <c r="AH192" i="26"/>
  <c r="AH194" i="26"/>
  <c r="AH158" i="26"/>
  <c r="AH173" i="26"/>
  <c r="AH165" i="26"/>
  <c r="AH171" i="26"/>
  <c r="AH155" i="26"/>
  <c r="AH145" i="26"/>
  <c r="AH147" i="26"/>
  <c r="AH156" i="26"/>
  <c r="AH175" i="26"/>
  <c r="AH148" i="26"/>
  <c r="AH149" i="26"/>
  <c r="AH153" i="26"/>
  <c r="AH151" i="26"/>
  <c r="AH172" i="26"/>
  <c r="AH162" i="26"/>
  <c r="AH170" i="26"/>
  <c r="AH167" i="26"/>
  <c r="AH190" i="26"/>
  <c r="AH191" i="26"/>
  <c r="AF200" i="26"/>
  <c r="AF187" i="26"/>
  <c r="AF143" i="26"/>
  <c r="AF135" i="26"/>
  <c r="AF103" i="26"/>
  <c r="AF134" i="26"/>
  <c r="AF54" i="26"/>
  <c r="AF46" i="26"/>
  <c r="AF129" i="26"/>
  <c r="AF117" i="26"/>
  <c r="AF109" i="26"/>
  <c r="AF97" i="26"/>
  <c r="AF131" i="26"/>
  <c r="AF119" i="26"/>
  <c r="AF111" i="26"/>
  <c r="AF91" i="26"/>
  <c r="AF83" i="26"/>
  <c r="AF75" i="26"/>
  <c r="AF67" i="26"/>
  <c r="AF59" i="26"/>
  <c r="AF51" i="26"/>
  <c r="AF43" i="26"/>
  <c r="AF35" i="26"/>
  <c r="AF27" i="26"/>
  <c r="AF19" i="26"/>
  <c r="AF199" i="26"/>
  <c r="AF186" i="26"/>
  <c r="AF142" i="26"/>
  <c r="AF130" i="26"/>
  <c r="AF118" i="26"/>
  <c r="AF110" i="26"/>
  <c r="AF102" i="26"/>
  <c r="AF94" i="26"/>
  <c r="AF86" i="26"/>
  <c r="AF78" i="26"/>
  <c r="AF70" i="26"/>
  <c r="AF62" i="26"/>
  <c r="AF34" i="26"/>
  <c r="AF26" i="26"/>
  <c r="AF18" i="26"/>
  <c r="AF202" i="26"/>
  <c r="AF189" i="26"/>
  <c r="AF181" i="26"/>
  <c r="AF137" i="26"/>
  <c r="AF125" i="26"/>
  <c r="AF85" i="26"/>
  <c r="AF77" i="26"/>
  <c r="AF69" i="26"/>
  <c r="AF61" i="26"/>
  <c r="AF53" i="26"/>
  <c r="AF45" i="26"/>
  <c r="AF37" i="26"/>
  <c r="AF29" i="26"/>
  <c r="AF21" i="26"/>
  <c r="AF204" i="26"/>
  <c r="AF196" i="26"/>
  <c r="AF183" i="26"/>
  <c r="AF139" i="26"/>
  <c r="AF127" i="26"/>
  <c r="AF99" i="26"/>
  <c r="AF15" i="26"/>
  <c r="AF126" i="26"/>
  <c r="AF50" i="26"/>
  <c r="AF42" i="26"/>
  <c r="AF121" i="26"/>
  <c r="AF113" i="26"/>
  <c r="AF105" i="26"/>
  <c r="AF93" i="26"/>
  <c r="AF180" i="26"/>
  <c r="AF136" i="26"/>
  <c r="AF124" i="26"/>
  <c r="AF116" i="26"/>
  <c r="AF123" i="26"/>
  <c r="AF115" i="26"/>
  <c r="AF107" i="26"/>
  <c r="AF95" i="26"/>
  <c r="AF87" i="26"/>
  <c r="AF79" i="26"/>
  <c r="AF71" i="26"/>
  <c r="AF63" i="26"/>
  <c r="AF55" i="26"/>
  <c r="AF47" i="26"/>
  <c r="AF39" i="26"/>
  <c r="AF31" i="26"/>
  <c r="AF23" i="26"/>
  <c r="AF203" i="26"/>
  <c r="AF195" i="26"/>
  <c r="AF182" i="26"/>
  <c r="AF138" i="26"/>
  <c r="AF122" i="26"/>
  <c r="AF114" i="26"/>
  <c r="AF106" i="26"/>
  <c r="AF98" i="26"/>
  <c r="AF90" i="26"/>
  <c r="AF82" i="26"/>
  <c r="AF74" i="26"/>
  <c r="AF66" i="26"/>
  <c r="AF58" i="26"/>
  <c r="AF38" i="26"/>
  <c r="AF30" i="26"/>
  <c r="AF22" i="26"/>
  <c r="AF14" i="26"/>
  <c r="AF198" i="26"/>
  <c r="AF185" i="26"/>
  <c r="AG185" i="26" s="1"/>
  <c r="AF141" i="26"/>
  <c r="AF133" i="26"/>
  <c r="AF101" i="26"/>
  <c r="AF89" i="26"/>
  <c r="AF81" i="26"/>
  <c r="AF73" i="26"/>
  <c r="AF65" i="26"/>
  <c r="AF57" i="26"/>
  <c r="AF49" i="26"/>
  <c r="AF41" i="26"/>
  <c r="AF33" i="26"/>
  <c r="AF25" i="26"/>
  <c r="AF17" i="26"/>
  <c r="AF201" i="26"/>
  <c r="AF188" i="26"/>
  <c r="AF112" i="26"/>
  <c r="AF104" i="26"/>
  <c r="AF96" i="26"/>
  <c r="AF88" i="26"/>
  <c r="AF80" i="26"/>
  <c r="AF72" i="26"/>
  <c r="AF64" i="26"/>
  <c r="AF56" i="26"/>
  <c r="AF48" i="26"/>
  <c r="AF40" i="26"/>
  <c r="AF32" i="26"/>
  <c r="AF24" i="26"/>
  <c r="AF26" i="27"/>
  <c r="AG26" i="27" s="1"/>
  <c r="AF172" i="27"/>
  <c r="AF156" i="27"/>
  <c r="AF144" i="27"/>
  <c r="AF174" i="27"/>
  <c r="AF168" i="27"/>
  <c r="AF180" i="27"/>
  <c r="AF165" i="27"/>
  <c r="AF169" i="27"/>
  <c r="AF142" i="27"/>
  <c r="AF182" i="27"/>
  <c r="AF153" i="27"/>
  <c r="AF173" i="27"/>
  <c r="AF181" i="27"/>
  <c r="AF152" i="27"/>
  <c r="AF166" i="27"/>
  <c r="AF143" i="27"/>
  <c r="AF147" i="27"/>
  <c r="AF151" i="27"/>
  <c r="AF155" i="27"/>
  <c r="AF159" i="27"/>
  <c r="AH199" i="27"/>
  <c r="AF164" i="27"/>
  <c r="AF175" i="27"/>
  <c r="AF179" i="27"/>
  <c r="AF154" i="27"/>
  <c r="AF145" i="27"/>
  <c r="AF200" i="27"/>
  <c r="AF177" i="27"/>
  <c r="AF150" i="27"/>
  <c r="AF160" i="27"/>
  <c r="AF178" i="27"/>
  <c r="AF199" i="27"/>
  <c r="AF148" i="27"/>
  <c r="AF167" i="27"/>
  <c r="AF171" i="27"/>
  <c r="AF146" i="27"/>
  <c r="AF158" i="27"/>
  <c r="AF170" i="27"/>
  <c r="AF149" i="27"/>
  <c r="AF157" i="27"/>
  <c r="AF201" i="27"/>
  <c r="AF176" i="27"/>
  <c r="AH146" i="27"/>
  <c r="AH157" i="27"/>
  <c r="AH160" i="27"/>
  <c r="AH151" i="27"/>
  <c r="AH148" i="27"/>
  <c r="AH170" i="27"/>
  <c r="AH143" i="27"/>
  <c r="AH179" i="27"/>
  <c r="AH155" i="27"/>
  <c r="AH166" i="27"/>
  <c r="AH152" i="27"/>
  <c r="AH153" i="27"/>
  <c r="AH159" i="27"/>
  <c r="AH164" i="27"/>
  <c r="AH181" i="27"/>
  <c r="AH165" i="27"/>
  <c r="AH176" i="27"/>
  <c r="AH154" i="27"/>
  <c r="AH175" i="27"/>
  <c r="AH147" i="27"/>
  <c r="AH173" i="27"/>
  <c r="AH177" i="27"/>
  <c r="AH149" i="27"/>
  <c r="AH156" i="27"/>
  <c r="AH182" i="27"/>
  <c r="AH178" i="27"/>
  <c r="AH142" i="27"/>
  <c r="AH171" i="27"/>
  <c r="AH150" i="27"/>
  <c r="AH144" i="27"/>
  <c r="AH169" i="27"/>
  <c r="AH200" i="27"/>
  <c r="AH145" i="27"/>
  <c r="AH172" i="27"/>
  <c r="AH158" i="27"/>
  <c r="AH168" i="27"/>
  <c r="AH174" i="27"/>
  <c r="AH167" i="27"/>
  <c r="AH180" i="27"/>
  <c r="AH201" i="27"/>
  <c r="AF197" i="27"/>
  <c r="AG197" i="27" s="1"/>
  <c r="AF162" i="27"/>
  <c r="AG162" i="27" s="1"/>
  <c r="AF127" i="27"/>
  <c r="AG127" i="27" s="1"/>
  <c r="AF203" i="27"/>
  <c r="AG203" i="27" s="1"/>
  <c r="AF184" i="27"/>
  <c r="AG184" i="27" s="1"/>
  <c r="AF130" i="27"/>
  <c r="AG130" i="27" s="1"/>
  <c r="AF202" i="27"/>
  <c r="AG202" i="27" s="1"/>
  <c r="AF183" i="27"/>
  <c r="AG183" i="27" s="1"/>
  <c r="AF129" i="27"/>
  <c r="AG129" i="27" s="1"/>
  <c r="AF193" i="27"/>
  <c r="AG193" i="27" s="1"/>
  <c r="AF139" i="27"/>
  <c r="AG139" i="27" s="1"/>
  <c r="AF123" i="27"/>
  <c r="AG123" i="27" s="1"/>
  <c r="AF196" i="27"/>
  <c r="AG196" i="27" s="1"/>
  <c r="AF161" i="27"/>
  <c r="AG161" i="27" s="1"/>
  <c r="AF126" i="27"/>
  <c r="AG126" i="27" s="1"/>
  <c r="AF195" i="27"/>
  <c r="AG195" i="27" s="1"/>
  <c r="AF141" i="27"/>
  <c r="AG141" i="27" s="1"/>
  <c r="AF125" i="27"/>
  <c r="AG125" i="27" s="1"/>
  <c r="AF189" i="27"/>
  <c r="AG189" i="27" s="1"/>
  <c r="AF135" i="27"/>
  <c r="AG135" i="27" s="1"/>
  <c r="AF192" i="27"/>
  <c r="AG192" i="27" s="1"/>
  <c r="AF138" i="27"/>
  <c r="AG138" i="27" s="1"/>
  <c r="AF122" i="27"/>
  <c r="AG122" i="27" s="1"/>
  <c r="AF191" i="27"/>
  <c r="AG191" i="27" s="1"/>
  <c r="AF137" i="27"/>
  <c r="AG137" i="27" s="1"/>
  <c r="AF204" i="27"/>
  <c r="AG204" i="27" s="1"/>
  <c r="AF185" i="27"/>
  <c r="AG185" i="27" s="1"/>
  <c r="AF131" i="27"/>
  <c r="AG131" i="27" s="1"/>
  <c r="AF188" i="27"/>
  <c r="AG188" i="27" s="1"/>
  <c r="AF134" i="27"/>
  <c r="AG134" i="27" s="1"/>
  <c r="AF187" i="27"/>
  <c r="AG187" i="27" s="1"/>
  <c r="AF133" i="27"/>
  <c r="AG133" i="27" s="1"/>
  <c r="AF205" i="27"/>
  <c r="AG205" i="27" s="1"/>
  <c r="AF186" i="27"/>
  <c r="AG186" i="27" s="1"/>
  <c r="AF132" i="27"/>
  <c r="AG132" i="27" s="1"/>
  <c r="K211" i="28"/>
  <c r="Q211" i="28"/>
  <c r="W211" i="28"/>
  <c r="AF191" i="30"/>
  <c r="AG191" i="30" s="1"/>
  <c r="AH191" i="30" s="1"/>
  <c r="AF195" i="30"/>
  <c r="AG195" i="30" s="1"/>
  <c r="AH195" i="30" s="1"/>
  <c r="AF204" i="30"/>
  <c r="AG204" i="30" s="1"/>
  <c r="AH204" i="30" s="1"/>
  <c r="AF88" i="30"/>
  <c r="AG88" i="30" s="1"/>
  <c r="AH88" i="30" s="1"/>
  <c r="AF92" i="30"/>
  <c r="AG92" i="30" s="1"/>
  <c r="AH92" i="30" s="1"/>
  <c r="AF96" i="30"/>
  <c r="AG96" i="30" s="1"/>
  <c r="AH96" i="30" s="1"/>
  <c r="AF106" i="30"/>
  <c r="AG106" i="30" s="1"/>
  <c r="AH106" i="30" s="1"/>
  <c r="AF205" i="30"/>
  <c r="AG205" i="30" s="1"/>
  <c r="AH205" i="30" s="1"/>
  <c r="AF99" i="30"/>
  <c r="AG99" i="30" s="1"/>
  <c r="AH99" i="30" s="1"/>
  <c r="AF116" i="30"/>
  <c r="AG116" i="30" s="1"/>
  <c r="AH116" i="30" s="1"/>
  <c r="AF120" i="30"/>
  <c r="AG120" i="30" s="1"/>
  <c r="AH120" i="30" s="1"/>
  <c r="AF124" i="30"/>
  <c r="AG124" i="30" s="1"/>
  <c r="AH124" i="30" s="1"/>
  <c r="AF128" i="30"/>
  <c r="AG128" i="30" s="1"/>
  <c r="AH128" i="30" s="1"/>
  <c r="AF132" i="30"/>
  <c r="AG132" i="30" s="1"/>
  <c r="AH132" i="30" s="1"/>
  <c r="AF136" i="30"/>
  <c r="AG136" i="30" s="1"/>
  <c r="AH136" i="30" s="1"/>
  <c r="AF140" i="30"/>
  <c r="AG140" i="30" s="1"/>
  <c r="AH140" i="30" s="1"/>
  <c r="AF144" i="30"/>
  <c r="AG144" i="30" s="1"/>
  <c r="AH144" i="30" s="1"/>
  <c r="AF148" i="30"/>
  <c r="AG148" i="30" s="1"/>
  <c r="AH148" i="30" s="1"/>
  <c r="AF152" i="30"/>
  <c r="AG152" i="30" s="1"/>
  <c r="AH152" i="30" s="1"/>
  <c r="AF156" i="30"/>
  <c r="AG156" i="30" s="1"/>
  <c r="AH156" i="30" s="1"/>
  <c r="AF160" i="30"/>
  <c r="AG160" i="30" s="1"/>
  <c r="AH160" i="30" s="1"/>
  <c r="AF115" i="30"/>
  <c r="AG115" i="30" s="1"/>
  <c r="AH115" i="30" s="1"/>
  <c r="AF135" i="30"/>
  <c r="AG135" i="30" s="1"/>
  <c r="AH135" i="30" s="1"/>
  <c r="AF147" i="30"/>
  <c r="AG147" i="30" s="1"/>
  <c r="AH147" i="30" s="1"/>
  <c r="AF159" i="30"/>
  <c r="AG159" i="30" s="1"/>
  <c r="AH159" i="30" s="1"/>
  <c r="AF101" i="30"/>
  <c r="AG101" i="30" s="1"/>
  <c r="AH101" i="30" s="1"/>
  <c r="AF100" i="30"/>
  <c r="AG100" i="30" s="1"/>
  <c r="AH100" i="30" s="1"/>
  <c r="AF182" i="30"/>
  <c r="AG182" i="30" s="1"/>
  <c r="AH182" i="30" s="1"/>
  <c r="AF206" i="30"/>
  <c r="AG206" i="30" s="1"/>
  <c r="AH206" i="30" s="1"/>
  <c r="AF190" i="30"/>
  <c r="AG190" i="30" s="1"/>
  <c r="AH190" i="30" s="1"/>
  <c r="AF89" i="30"/>
  <c r="AG89" i="30" s="1"/>
  <c r="AH89" i="30" s="1"/>
  <c r="AF165" i="30"/>
  <c r="AG165" i="30" s="1"/>
  <c r="AH165" i="30" s="1"/>
  <c r="AF167" i="30"/>
  <c r="AG167" i="30" s="1"/>
  <c r="AH167" i="30" s="1"/>
  <c r="AF171" i="30"/>
  <c r="AG171" i="30" s="1"/>
  <c r="AH171" i="30" s="1"/>
  <c r="AF175" i="30"/>
  <c r="AG175" i="30" s="1"/>
  <c r="AH175" i="30" s="1"/>
  <c r="AF179" i="30"/>
  <c r="AG179" i="30" s="1"/>
  <c r="AH179" i="30" s="1"/>
  <c r="AF183" i="30"/>
  <c r="AG183" i="30" s="1"/>
  <c r="AH183" i="30" s="1"/>
  <c r="AF187" i="30"/>
  <c r="AG187" i="30" s="1"/>
  <c r="AH187" i="30" s="1"/>
  <c r="AF202" i="30"/>
  <c r="AG202" i="30" s="1"/>
  <c r="AH202" i="30" s="1"/>
  <c r="AF109" i="30"/>
  <c r="AG109" i="30" s="1"/>
  <c r="AH109" i="30" s="1"/>
  <c r="AF113" i="30"/>
  <c r="AG113" i="30" s="1"/>
  <c r="AH113" i="30" s="1"/>
  <c r="AF117" i="30"/>
  <c r="AG117" i="30" s="1"/>
  <c r="AH117" i="30" s="1"/>
  <c r="AF121" i="30"/>
  <c r="AG121" i="30" s="1"/>
  <c r="AH121" i="30" s="1"/>
  <c r="AF125" i="30"/>
  <c r="AG125" i="30" s="1"/>
  <c r="AH125" i="30" s="1"/>
  <c r="AF129" i="30"/>
  <c r="AG129" i="30" s="1"/>
  <c r="AH129" i="30" s="1"/>
  <c r="AF133" i="30"/>
  <c r="AG133" i="30" s="1"/>
  <c r="AH133" i="30" s="1"/>
  <c r="AF137" i="30"/>
  <c r="AG137" i="30" s="1"/>
  <c r="AH137" i="30" s="1"/>
  <c r="AF141" i="30"/>
  <c r="AG141" i="30" s="1"/>
  <c r="AH141" i="30" s="1"/>
  <c r="AF145" i="30"/>
  <c r="AG145" i="30" s="1"/>
  <c r="AH145" i="30" s="1"/>
  <c r="AF149" i="30"/>
  <c r="AG149" i="30" s="1"/>
  <c r="AH149" i="30" s="1"/>
  <c r="AF153" i="30"/>
  <c r="AG153" i="30" s="1"/>
  <c r="AH153" i="30" s="1"/>
  <c r="AF157" i="30"/>
  <c r="AG157" i="30" s="1"/>
  <c r="AH157" i="30" s="1"/>
  <c r="AF161" i="30"/>
  <c r="AG161" i="30" s="1"/>
  <c r="AH161" i="30" s="1"/>
  <c r="AF93" i="30"/>
  <c r="AG93" i="30" s="1"/>
  <c r="AH93" i="30" s="1"/>
  <c r="AF105" i="30"/>
  <c r="AG105" i="30" s="1"/>
  <c r="AH105" i="30" s="1"/>
  <c r="AF102" i="30"/>
  <c r="AG102" i="30" s="1"/>
  <c r="AH102" i="30" s="1"/>
  <c r="AF168" i="30"/>
  <c r="AG168" i="30" s="1"/>
  <c r="AH168" i="30" s="1"/>
  <c r="AF172" i="30"/>
  <c r="AG172" i="30" s="1"/>
  <c r="AH172" i="30" s="1"/>
  <c r="AF176" i="30"/>
  <c r="AG176" i="30" s="1"/>
  <c r="AH176" i="30" s="1"/>
  <c r="AF180" i="30"/>
  <c r="AG180" i="30" s="1"/>
  <c r="AH180" i="30" s="1"/>
  <c r="AF184" i="30"/>
  <c r="AG184" i="30" s="1"/>
  <c r="AH184" i="30" s="1"/>
  <c r="AF199" i="30"/>
  <c r="AG199" i="30" s="1"/>
  <c r="AH199" i="30" s="1"/>
  <c r="AF203" i="30"/>
  <c r="AG203" i="30" s="1"/>
  <c r="AH203" i="30" s="1"/>
  <c r="AF108" i="30"/>
  <c r="AG108" i="30" s="1"/>
  <c r="AH108" i="30" s="1"/>
  <c r="AF112" i="30"/>
  <c r="AG112" i="30" s="1"/>
  <c r="AH112" i="30" s="1"/>
  <c r="AF163" i="30"/>
  <c r="AG163" i="30" s="1"/>
  <c r="AH163" i="30" s="1"/>
  <c r="AF192" i="30"/>
  <c r="AG192" i="30" s="1"/>
  <c r="AH192" i="30" s="1"/>
  <c r="AF196" i="30"/>
  <c r="AG196" i="30" s="1"/>
  <c r="AH196" i="30" s="1"/>
  <c r="AF87" i="30"/>
  <c r="AG87" i="30" s="1"/>
  <c r="AH87" i="30" s="1"/>
  <c r="AF91" i="30"/>
  <c r="AG91" i="30" s="1"/>
  <c r="AH91" i="30" s="1"/>
  <c r="AF103" i="30"/>
  <c r="AG103" i="30" s="1"/>
  <c r="AH103" i="30" s="1"/>
  <c r="AF123" i="30"/>
  <c r="AG123" i="30" s="1"/>
  <c r="AH123" i="30" s="1"/>
  <c r="AF139" i="30"/>
  <c r="AG139" i="30" s="1"/>
  <c r="AH139" i="30" s="1"/>
  <c r="AF155" i="30"/>
  <c r="AG155" i="30" s="1"/>
  <c r="AH155" i="30" s="1"/>
  <c r="AF104" i="30"/>
  <c r="AG104" i="30" s="1"/>
  <c r="AH104" i="30" s="1"/>
  <c r="AF170" i="30"/>
  <c r="AG170" i="30" s="1"/>
  <c r="AH170" i="30" s="1"/>
  <c r="AF178" i="30"/>
  <c r="AG178" i="30" s="1"/>
  <c r="AH178" i="30" s="1"/>
  <c r="AF201" i="30"/>
  <c r="AG201" i="30" s="1"/>
  <c r="AH201" i="30" s="1"/>
  <c r="AF110" i="30"/>
  <c r="AG110" i="30" s="1"/>
  <c r="AH110" i="30" s="1"/>
  <c r="AF194" i="30"/>
  <c r="AG194" i="30" s="1"/>
  <c r="AH194" i="30" s="1"/>
  <c r="AF97" i="30"/>
  <c r="AG97" i="30" s="1"/>
  <c r="AH97" i="30" s="1"/>
  <c r="AF189" i="30"/>
  <c r="AG189" i="30" s="1"/>
  <c r="AH189" i="30" s="1"/>
  <c r="AF193" i="30"/>
  <c r="AG193" i="30" s="1"/>
  <c r="AH193" i="30" s="1"/>
  <c r="AF197" i="30"/>
  <c r="AG197" i="30" s="1"/>
  <c r="AH197" i="30" s="1"/>
  <c r="AF86" i="30"/>
  <c r="AG86" i="30" s="1"/>
  <c r="AH86" i="30" s="1"/>
  <c r="AF90" i="30"/>
  <c r="AG90" i="30" s="1"/>
  <c r="AH90" i="30" s="1"/>
  <c r="AF94" i="30"/>
  <c r="AG94" i="30" s="1"/>
  <c r="AH94" i="30" s="1"/>
  <c r="AF98" i="30"/>
  <c r="AG98" i="30" s="1"/>
  <c r="AH98" i="30" s="1"/>
  <c r="AF188" i="30"/>
  <c r="AG188" i="30" s="1"/>
  <c r="AH188" i="30" s="1"/>
  <c r="AF95" i="30"/>
  <c r="AG95" i="30" s="1"/>
  <c r="AH95" i="30" s="1"/>
  <c r="AF114" i="30"/>
  <c r="AG114" i="30" s="1"/>
  <c r="AH114" i="30" s="1"/>
  <c r="AF118" i="30"/>
  <c r="AG118" i="30" s="1"/>
  <c r="AH118" i="30" s="1"/>
  <c r="AF122" i="30"/>
  <c r="AG122" i="30" s="1"/>
  <c r="AH122" i="30" s="1"/>
  <c r="AF126" i="30"/>
  <c r="AG126" i="30" s="1"/>
  <c r="AH126" i="30" s="1"/>
  <c r="AF130" i="30"/>
  <c r="AG130" i="30" s="1"/>
  <c r="AH130" i="30" s="1"/>
  <c r="AF134" i="30"/>
  <c r="AG134" i="30" s="1"/>
  <c r="AH134" i="30" s="1"/>
  <c r="AF138" i="30"/>
  <c r="AG138" i="30" s="1"/>
  <c r="AH138" i="30" s="1"/>
  <c r="AF142" i="30"/>
  <c r="AG142" i="30" s="1"/>
  <c r="AH142" i="30" s="1"/>
  <c r="AF146" i="30"/>
  <c r="AG146" i="30" s="1"/>
  <c r="AH146" i="30" s="1"/>
  <c r="AF150" i="30"/>
  <c r="AG150" i="30" s="1"/>
  <c r="AH150" i="30" s="1"/>
  <c r="AF154" i="30"/>
  <c r="AG154" i="30" s="1"/>
  <c r="AH154" i="30" s="1"/>
  <c r="AF158" i="30"/>
  <c r="AG158" i="30" s="1"/>
  <c r="AH158" i="30" s="1"/>
  <c r="AF162" i="30"/>
  <c r="AG162" i="30" s="1"/>
  <c r="AH162" i="30" s="1"/>
  <c r="AF169" i="30"/>
  <c r="AG169" i="30" s="1"/>
  <c r="AH169" i="30" s="1"/>
  <c r="AF173" i="30"/>
  <c r="AG173" i="30" s="1"/>
  <c r="AH173" i="30" s="1"/>
  <c r="AF177" i="30"/>
  <c r="AG177" i="30" s="1"/>
  <c r="AH177" i="30" s="1"/>
  <c r="AF181" i="30"/>
  <c r="AG181" i="30" s="1"/>
  <c r="AH181" i="30" s="1"/>
  <c r="AF185" i="30"/>
  <c r="AG185" i="30" s="1"/>
  <c r="AH185" i="30" s="1"/>
  <c r="AF200" i="30"/>
  <c r="AG200" i="30" s="1"/>
  <c r="AH200" i="30" s="1"/>
  <c r="AF107" i="30"/>
  <c r="AG107" i="30" s="1"/>
  <c r="AH107" i="30" s="1"/>
  <c r="AF111" i="30"/>
  <c r="AG111" i="30" s="1"/>
  <c r="AH111" i="30" s="1"/>
  <c r="AF119" i="30"/>
  <c r="AG119" i="30" s="1"/>
  <c r="AH119" i="30" s="1"/>
  <c r="AF127" i="30"/>
  <c r="AG127" i="30" s="1"/>
  <c r="AH127" i="30" s="1"/>
  <c r="AF131" i="30"/>
  <c r="AG131" i="30" s="1"/>
  <c r="AH131" i="30" s="1"/>
  <c r="AF143" i="30"/>
  <c r="AG143" i="30" s="1"/>
  <c r="AH143" i="30" s="1"/>
  <c r="AF151" i="30"/>
  <c r="AG151" i="30" s="1"/>
  <c r="AH151" i="30" s="1"/>
  <c r="AF164" i="30"/>
  <c r="AG164" i="30" s="1"/>
  <c r="AH164" i="30" s="1"/>
  <c r="AF166" i="30"/>
  <c r="AG166" i="30" s="1"/>
  <c r="AH166" i="30" s="1"/>
  <c r="AF174" i="30"/>
  <c r="AG174" i="30" s="1"/>
  <c r="AH174" i="30" s="1"/>
  <c r="AF186" i="30"/>
  <c r="AG186" i="30" s="1"/>
  <c r="AH186" i="30" s="1"/>
  <c r="AF198" i="30"/>
  <c r="AG198" i="30" s="1"/>
  <c r="AH198" i="30" s="1"/>
  <c r="AF50" i="30"/>
  <c r="AG50" i="30" s="1"/>
  <c r="AH50" i="30" s="1"/>
  <c r="AF41" i="30"/>
  <c r="AG41" i="30" s="1"/>
  <c r="AH41" i="30" s="1"/>
  <c r="AF31" i="30"/>
  <c r="AG31" i="30" s="1"/>
  <c r="AH31" i="30" s="1"/>
  <c r="AF22" i="30"/>
  <c r="AF55" i="30"/>
  <c r="AG55" i="30" s="1"/>
  <c r="AH55" i="30" s="1"/>
  <c r="AF38" i="30"/>
  <c r="AG38" i="30" s="1"/>
  <c r="AH38" i="30" s="1"/>
  <c r="AF29" i="30"/>
  <c r="AG29" i="30" s="1"/>
  <c r="AH29" i="30" s="1"/>
  <c r="AF15" i="30"/>
  <c r="AF18" i="30"/>
  <c r="AF77" i="30"/>
  <c r="AG77" i="30" s="1"/>
  <c r="AH77" i="30" s="1"/>
  <c r="AF68" i="30"/>
  <c r="AG68" i="30" s="1"/>
  <c r="AH68" i="30" s="1"/>
  <c r="AF59" i="30"/>
  <c r="AG59" i="30" s="1"/>
  <c r="AH59" i="30" s="1"/>
  <c r="AF63" i="30"/>
  <c r="AG63" i="30" s="1"/>
  <c r="AH63" i="30" s="1"/>
  <c r="AF85" i="30"/>
  <c r="AG85" i="30" s="1"/>
  <c r="AH85" i="30" s="1"/>
  <c r="AF76" i="30"/>
  <c r="AG76" i="30" s="1"/>
  <c r="AH76" i="30" s="1"/>
  <c r="AF67" i="30"/>
  <c r="AG67" i="30" s="1"/>
  <c r="AH67" i="30" s="1"/>
  <c r="AF58" i="30"/>
  <c r="AG58" i="30" s="1"/>
  <c r="AH58" i="30" s="1"/>
  <c r="AF49" i="30"/>
  <c r="AG49" i="30" s="1"/>
  <c r="AH49" i="30" s="1"/>
  <c r="AF39" i="30"/>
  <c r="AG39" i="30" s="1"/>
  <c r="AH39" i="30" s="1"/>
  <c r="AF30" i="30"/>
  <c r="AG30" i="30" s="1"/>
  <c r="AH30" i="30" s="1"/>
  <c r="AF21" i="30"/>
  <c r="AF25" i="30"/>
  <c r="AG25" i="30" s="1"/>
  <c r="AH25" i="30" s="1"/>
  <c r="AF84" i="30"/>
  <c r="AG84" i="30" s="1"/>
  <c r="AH84" i="30" s="1"/>
  <c r="AF75" i="30"/>
  <c r="AG75" i="30" s="1"/>
  <c r="AH75" i="30" s="1"/>
  <c r="AF66" i="30"/>
  <c r="AG66" i="30" s="1"/>
  <c r="AH66" i="30" s="1"/>
  <c r="AF57" i="30"/>
  <c r="AG57" i="30" s="1"/>
  <c r="AH57" i="30" s="1"/>
  <c r="AF47" i="30"/>
  <c r="AG47" i="30" s="1"/>
  <c r="AH47" i="30" s="1"/>
  <c r="AF54" i="30"/>
  <c r="AG54" i="30" s="1"/>
  <c r="AH54" i="30" s="1"/>
  <c r="AF45" i="30"/>
  <c r="AG45" i="30" s="1"/>
  <c r="AH45" i="30" s="1"/>
  <c r="AF36" i="30"/>
  <c r="AG36" i="30" s="1"/>
  <c r="AH36" i="30" s="1"/>
  <c r="AF27" i="30"/>
  <c r="AG27" i="30" s="1"/>
  <c r="AH27" i="30" s="1"/>
  <c r="AF17" i="30"/>
  <c r="AF33" i="30"/>
  <c r="AG33" i="30" s="1"/>
  <c r="AH33" i="30" s="1"/>
  <c r="AF34" i="30"/>
  <c r="AG34" i="30" s="1"/>
  <c r="AH34" i="30" s="1"/>
  <c r="AF24" i="30"/>
  <c r="AG24" i="30" s="1"/>
  <c r="AH24" i="30" s="1"/>
  <c r="AF79" i="30"/>
  <c r="AG79" i="30" s="1"/>
  <c r="AH79" i="30" s="1"/>
  <c r="AF82" i="30"/>
  <c r="AG82" i="30" s="1"/>
  <c r="AH82" i="30" s="1"/>
  <c r="AF73" i="30"/>
  <c r="AG73" i="30" s="1"/>
  <c r="AH73" i="30" s="1"/>
  <c r="AF64" i="30"/>
  <c r="AG64" i="30" s="1"/>
  <c r="AH64" i="30" s="1"/>
  <c r="AF81" i="30"/>
  <c r="AG81" i="30" s="1"/>
  <c r="AH81" i="30" s="1"/>
  <c r="AF72" i="30"/>
  <c r="AG72" i="30" s="1"/>
  <c r="AH72" i="30" s="1"/>
  <c r="AF62" i="30"/>
  <c r="AG62" i="30" s="1"/>
  <c r="AH62" i="30" s="1"/>
  <c r="AF53" i="30"/>
  <c r="AG53" i="30" s="1"/>
  <c r="AH53" i="30" s="1"/>
  <c r="AF44" i="30"/>
  <c r="AG44" i="30" s="1"/>
  <c r="AH44" i="30" s="1"/>
  <c r="AF35" i="30"/>
  <c r="AG35" i="30" s="1"/>
  <c r="AH35" i="30" s="1"/>
  <c r="AF26" i="30"/>
  <c r="AG26" i="30" s="1"/>
  <c r="AH26" i="30" s="1"/>
  <c r="AF16" i="30"/>
  <c r="AF80" i="30"/>
  <c r="AG80" i="30" s="1"/>
  <c r="AH80" i="30" s="1"/>
  <c r="AF70" i="30"/>
  <c r="AG70" i="30" s="1"/>
  <c r="AH70" i="30" s="1"/>
  <c r="AF61" i="30"/>
  <c r="AG61" i="30" s="1"/>
  <c r="AH61" i="30" s="1"/>
  <c r="AF52" i="30"/>
  <c r="AG52" i="30" s="1"/>
  <c r="AH52" i="30" s="1"/>
  <c r="AF43" i="30"/>
  <c r="AG43" i="30" s="1"/>
  <c r="AH43" i="30" s="1"/>
  <c r="AF20" i="30"/>
  <c r="AF48" i="30"/>
  <c r="AG48" i="30" s="1"/>
  <c r="AH48" i="30" s="1"/>
  <c r="AF71" i="30"/>
  <c r="AG71" i="30" s="1"/>
  <c r="AH71" i="30" s="1"/>
  <c r="N208" i="30"/>
  <c r="T208" i="30"/>
  <c r="AH19" i="23"/>
  <c r="AH49" i="23"/>
  <c r="AH80" i="23"/>
  <c r="AH107" i="23"/>
  <c r="AH194" i="23"/>
  <c r="AD208" i="30"/>
  <c r="Z208" i="30"/>
  <c r="AH51" i="27"/>
  <c r="AH49" i="27"/>
  <c r="AH68" i="27"/>
  <c r="AH84" i="27"/>
  <c r="AH66" i="27"/>
  <c r="AH82" i="27"/>
  <c r="AH73" i="27"/>
  <c r="AH89" i="27"/>
  <c r="AH72" i="27"/>
  <c r="AH88" i="27"/>
  <c r="AH92" i="27"/>
  <c r="AH95" i="27"/>
  <c r="AH16" i="28"/>
  <c r="AH75" i="28"/>
  <c r="AH73" i="28"/>
  <c r="AH71" i="28"/>
  <c r="AH78" i="28"/>
  <c r="AH91" i="28"/>
  <c r="AH107" i="28"/>
  <c r="AH98" i="28"/>
  <c r="AH114" i="28"/>
  <c r="AH97" i="28"/>
  <c r="AH113" i="28"/>
  <c r="AH88" i="28"/>
  <c r="AH104" i="28"/>
  <c r="AH100" i="28"/>
  <c r="AH95" i="28"/>
  <c r="AH111" i="28"/>
  <c r="AH94" i="28"/>
  <c r="AH110" i="28"/>
  <c r="AH101" i="28"/>
  <c r="AH108" i="28"/>
  <c r="AH119" i="28"/>
  <c r="AH117" i="28"/>
  <c r="AH132" i="25"/>
  <c r="AH205" i="25"/>
  <c r="AH196" i="25"/>
  <c r="AH203" i="25"/>
  <c r="AH194" i="25"/>
  <c r="AH193" i="25"/>
  <c r="AH21" i="25"/>
  <c r="AH206" i="24"/>
  <c r="AH131" i="24"/>
  <c r="AH100" i="24"/>
  <c r="AH68" i="24"/>
  <c r="AH36" i="24"/>
  <c r="AH198" i="24"/>
  <c r="AH124" i="24"/>
  <c r="AH93" i="24"/>
  <c r="AH61" i="24"/>
  <c r="AH28" i="24"/>
  <c r="AH141" i="24"/>
  <c r="AH110" i="24"/>
  <c r="AH78" i="24"/>
  <c r="AH45" i="24"/>
  <c r="AH200" i="24"/>
  <c r="AH126" i="24"/>
  <c r="AH95" i="24"/>
  <c r="AH63" i="24"/>
  <c r="AH31" i="24"/>
  <c r="AH193" i="24"/>
  <c r="AH121" i="24"/>
  <c r="AH89" i="24"/>
  <c r="AH55" i="24"/>
  <c r="AH23" i="24"/>
  <c r="AH186" i="24"/>
  <c r="AH109" i="24"/>
  <c r="AH81" i="24"/>
  <c r="AH48" i="24"/>
  <c r="AH16" i="24"/>
  <c r="AH137" i="24"/>
  <c r="AH105" i="24"/>
  <c r="AH74" i="24"/>
  <c r="AH41" i="24"/>
  <c r="AH205" i="24"/>
  <c r="AH130" i="24"/>
  <c r="AH99" i="24"/>
  <c r="AH67" i="24"/>
  <c r="AH35" i="24"/>
  <c r="AH101" i="26"/>
  <c r="AH124" i="26"/>
  <c r="AH122" i="26"/>
  <c r="AH89" i="26"/>
  <c r="AH112" i="26"/>
  <c r="AH103" i="26"/>
  <c r="AH102" i="27"/>
  <c r="AH118" i="27"/>
  <c r="AH134" i="27"/>
  <c r="AH188" i="27"/>
  <c r="AH162" i="27"/>
  <c r="AH29" i="27"/>
  <c r="AH101" i="27"/>
  <c r="AH117" i="27"/>
  <c r="AH133" i="27"/>
  <c r="AH187" i="27"/>
  <c r="AH28" i="27"/>
  <c r="AH44" i="27"/>
  <c r="AH100" i="27"/>
  <c r="AH116" i="27"/>
  <c r="AH132" i="27"/>
  <c r="AH194" i="27"/>
  <c r="AH163" i="27"/>
  <c r="AH111" i="27"/>
  <c r="AH19" i="27"/>
  <c r="AH35" i="27"/>
  <c r="AH107" i="27"/>
  <c r="AH123" i="27"/>
  <c r="AH139" i="27"/>
  <c r="AH204" i="27"/>
  <c r="AH112" i="27"/>
  <c r="AH18" i="27"/>
  <c r="AH98" i="27"/>
  <c r="AH114" i="27"/>
  <c r="AH130" i="27"/>
  <c r="AH184" i="27"/>
  <c r="AH203" i="27"/>
  <c r="AH136" i="27"/>
  <c r="AH197" i="27"/>
  <c r="AH97" i="27"/>
  <c r="AH113" i="27"/>
  <c r="AH129" i="27"/>
  <c r="AH183" i="27"/>
  <c r="AH202" i="27"/>
  <c r="AH198" i="27"/>
  <c r="AH103" i="27"/>
  <c r="AH199" i="23"/>
  <c r="AH192" i="23"/>
  <c r="AH102" i="23"/>
  <c r="AF103" i="22"/>
  <c r="AG103" i="22" s="1"/>
  <c r="AH103" i="22" s="1"/>
  <c r="AF39" i="22"/>
  <c r="AG39" i="22" s="1"/>
  <c r="AH39" i="22" s="1"/>
  <c r="AF17" i="33"/>
  <c r="AF29" i="33"/>
  <c r="AK29" i="33" s="1"/>
  <c r="AO29" i="33" s="1"/>
  <c r="AF61" i="33"/>
  <c r="AK61" i="33" s="1"/>
  <c r="AO61" i="33" s="1"/>
  <c r="AF93" i="33"/>
  <c r="AK93" i="33" s="1"/>
  <c r="AO93" i="33" s="1"/>
  <c r="AF117" i="33"/>
  <c r="AG117" i="33" s="1"/>
  <c r="AH117" i="33" s="1"/>
  <c r="AF125" i="33"/>
  <c r="AG125" i="33" s="1"/>
  <c r="AH125" i="33" s="1"/>
  <c r="AF133" i="33"/>
  <c r="AK133" i="33" s="1"/>
  <c r="AO133" i="33" s="1"/>
  <c r="AF141" i="33"/>
  <c r="AG141" i="33" s="1"/>
  <c r="AH141" i="33" s="1"/>
  <c r="AF16" i="32"/>
  <c r="AG16" i="32" s="1"/>
  <c r="AH16" i="32" s="1"/>
  <c r="AF24" i="32"/>
  <c r="AG24" i="32" s="1"/>
  <c r="AH24" i="32" s="1"/>
  <c r="AF32" i="32"/>
  <c r="AG32" i="32" s="1"/>
  <c r="AH32" i="32" s="1"/>
  <c r="AF40" i="32"/>
  <c r="AG40" i="32" s="1"/>
  <c r="AH40" i="32" s="1"/>
  <c r="AF48" i="32"/>
  <c r="AG48" i="32" s="1"/>
  <c r="AH48" i="32" s="1"/>
  <c r="AF57" i="32"/>
  <c r="AG57" i="32" s="1"/>
  <c r="AH57" i="32" s="1"/>
  <c r="AF65" i="32"/>
  <c r="AG65" i="32" s="1"/>
  <c r="AH65" i="32" s="1"/>
  <c r="AF73" i="32"/>
  <c r="AG73" i="32" s="1"/>
  <c r="AH73" i="32" s="1"/>
  <c r="AF81" i="32"/>
  <c r="AG81" i="32" s="1"/>
  <c r="AH81" i="32" s="1"/>
  <c r="AF89" i="32"/>
  <c r="AG89" i="32" s="1"/>
  <c r="AH89" i="32" s="1"/>
  <c r="AF97" i="32"/>
  <c r="AG97" i="32" s="1"/>
  <c r="AH97" i="32" s="1"/>
  <c r="AF105" i="32"/>
  <c r="AG105" i="32" s="1"/>
  <c r="AH105" i="32" s="1"/>
  <c r="AF113" i="32"/>
  <c r="AG113" i="32" s="1"/>
  <c r="AH113" i="32" s="1"/>
  <c r="AF169" i="32"/>
  <c r="AG169" i="32" s="1"/>
  <c r="AH169" i="32" s="1"/>
  <c r="AF177" i="32"/>
  <c r="AG177" i="32" s="1"/>
  <c r="AH177" i="32" s="1"/>
  <c r="AF185" i="32"/>
  <c r="AG185" i="32" s="1"/>
  <c r="AH185" i="32" s="1"/>
  <c r="AF193" i="32"/>
  <c r="AG193" i="32" s="1"/>
  <c r="AH193" i="32" s="1"/>
  <c r="AF201" i="32"/>
  <c r="AG201" i="32" s="1"/>
  <c r="AH201" i="32" s="1"/>
  <c r="AF16" i="31"/>
  <c r="AG16" i="31" s="1"/>
  <c r="AH16" i="31" s="1"/>
  <c r="AF28" i="31"/>
  <c r="AG28" i="31" s="1"/>
  <c r="AF60" i="31"/>
  <c r="AG60" i="31" s="1"/>
  <c r="AF92" i="31"/>
  <c r="AG92" i="31" s="1"/>
  <c r="AF116" i="31"/>
  <c r="AG116" i="31" s="1"/>
  <c r="AF124" i="31"/>
  <c r="AG124" i="31" s="1"/>
  <c r="AH124" i="31" s="1"/>
  <c r="AF176" i="31"/>
  <c r="AG176" i="31" s="1"/>
  <c r="AH176" i="31" s="1"/>
  <c r="AF192" i="31"/>
  <c r="AG192" i="31" s="1"/>
  <c r="AF18" i="28"/>
  <c r="AG18" i="28" s="1"/>
  <c r="AF38" i="28"/>
  <c r="AG38" i="28" s="1"/>
  <c r="AF84" i="28"/>
  <c r="AG84" i="28" s="1"/>
  <c r="AF108" i="28"/>
  <c r="AG108" i="28" s="1"/>
  <c r="AF128" i="28"/>
  <c r="AG128" i="28" s="1"/>
  <c r="AF148" i="28"/>
  <c r="AG148" i="28" s="1"/>
  <c r="AF192" i="28"/>
  <c r="AG192" i="28" s="1"/>
  <c r="AF124" i="27"/>
  <c r="AG124" i="27" s="1"/>
  <c r="AF163" i="27"/>
  <c r="AG163" i="27" s="1"/>
  <c r="AF16" i="26"/>
  <c r="AF28" i="26"/>
  <c r="AH36" i="26"/>
  <c r="AH48" i="26"/>
  <c r="AF60" i="26"/>
  <c r="AH68" i="26"/>
  <c r="AF92" i="26"/>
  <c r="AH100" i="26"/>
  <c r="AH116" i="26"/>
  <c r="AF132" i="26"/>
  <c r="AF197" i="26"/>
  <c r="AH18" i="25"/>
  <c r="AF42" i="25"/>
  <c r="AG42" i="25" s="1"/>
  <c r="AH120" i="26"/>
  <c r="AH132" i="26"/>
  <c r="AH140" i="26"/>
  <c r="AH110" i="25"/>
  <c r="AH118" i="25"/>
  <c r="AH126" i="25"/>
  <c r="AH134" i="25"/>
  <c r="AH109" i="26"/>
  <c r="AH117" i="26"/>
  <c r="AH63" i="25"/>
  <c r="AH71" i="25"/>
  <c r="AH79" i="25"/>
  <c r="AH87" i="25"/>
  <c r="AH95" i="25"/>
  <c r="AH103" i="25"/>
  <c r="AH111" i="25"/>
  <c r="AH119" i="25"/>
  <c r="AH127" i="25"/>
  <c r="AH204" i="23"/>
  <c r="AH171" i="23"/>
  <c r="AH164" i="23"/>
  <c r="AH105" i="23"/>
  <c r="AH96" i="23"/>
  <c r="AH79" i="23"/>
  <c r="AH71" i="23"/>
  <c r="AH63" i="23"/>
  <c r="AH55" i="23"/>
  <c r="AH48" i="23"/>
  <c r="AH39" i="23"/>
  <c r="AH32" i="23"/>
  <c r="AH23" i="23"/>
  <c r="AE211" i="28"/>
  <c r="AH46" i="26"/>
  <c r="AH135" i="26"/>
  <c r="AH143" i="26"/>
  <c r="AH187" i="26"/>
  <c r="AH200" i="26"/>
  <c r="AH17" i="25"/>
  <c r="AH202" i="23"/>
  <c r="AH178" i="23"/>
  <c r="AH170" i="23"/>
  <c r="AH111" i="23"/>
  <c r="AH103" i="23"/>
  <c r="AH86" i="23"/>
  <c r="AH77" i="23"/>
  <c r="AH69" i="23"/>
  <c r="AH61" i="23"/>
  <c r="AH54" i="23"/>
  <c r="AH45" i="23"/>
  <c r="AH38" i="23"/>
  <c r="AH29" i="23"/>
  <c r="AH21" i="23"/>
  <c r="AH72" i="26"/>
  <c r="AH80" i="26"/>
  <c r="AH88" i="26"/>
  <c r="AH96" i="26"/>
  <c r="AH104" i="26"/>
  <c r="AH188" i="26"/>
  <c r="AH201" i="26"/>
  <c r="AH22" i="25"/>
  <c r="AH30" i="25"/>
  <c r="AH38" i="25"/>
  <c r="AH46" i="25"/>
  <c r="AH54" i="25"/>
  <c r="AH62" i="25"/>
  <c r="AH70" i="25"/>
  <c r="AH78" i="25"/>
  <c r="AH86" i="25"/>
  <c r="AH94" i="25"/>
  <c r="AH183" i="23"/>
  <c r="AH177" i="23"/>
  <c r="AH169" i="23"/>
  <c r="AH110" i="23"/>
  <c r="AH94" i="23"/>
  <c r="AH85" i="23"/>
  <c r="AH76" i="23"/>
  <c r="AH68" i="23"/>
  <c r="AH60" i="23"/>
  <c r="AH53" i="23"/>
  <c r="AH44" i="23"/>
  <c r="AH37" i="23"/>
  <c r="AH28" i="23"/>
  <c r="AH17" i="23"/>
  <c r="AH17" i="26"/>
  <c r="AH25" i="26"/>
  <c r="AH33" i="26"/>
  <c r="AH41" i="26"/>
  <c r="AH49" i="26"/>
  <c r="AH57" i="26"/>
  <c r="AH65" i="26"/>
  <c r="AH73" i="26"/>
  <c r="AH81" i="26"/>
  <c r="AH133" i="26"/>
  <c r="AH141" i="26"/>
  <c r="AH185" i="26"/>
  <c r="AH198" i="26"/>
  <c r="AH15" i="25"/>
  <c r="AH23" i="25"/>
  <c r="AH31" i="25"/>
  <c r="AH47" i="25"/>
  <c r="AH14" i="26"/>
  <c r="AH22" i="26"/>
  <c r="AH30" i="26"/>
  <c r="AH58" i="26"/>
  <c r="AH66" i="26"/>
  <c r="AH74" i="26"/>
  <c r="AH82" i="26"/>
  <c r="AH90" i="26"/>
  <c r="AH98" i="26"/>
  <c r="AH106" i="26"/>
  <c r="AH114" i="26"/>
  <c r="AH138" i="26"/>
  <c r="AH182" i="26"/>
  <c r="AH195" i="26"/>
  <c r="AH203" i="26"/>
  <c r="AH20" i="25"/>
  <c r="AH28" i="25"/>
  <c r="AH36" i="25"/>
  <c r="AH44" i="25"/>
  <c r="AH52" i="25"/>
  <c r="AH60" i="25"/>
  <c r="AH68" i="25"/>
  <c r="AH76" i="25"/>
  <c r="AH84" i="25"/>
  <c r="AH92" i="25"/>
  <c r="AH100" i="25"/>
  <c r="AH108" i="25"/>
  <c r="AH116" i="25"/>
  <c r="AH124" i="25"/>
  <c r="AH208" i="23"/>
  <c r="AH184" i="23"/>
  <c r="AH175" i="23"/>
  <c r="AH167" i="23"/>
  <c r="AH108" i="23"/>
  <c r="AH99" i="23"/>
  <c r="AH91" i="23"/>
  <c r="AH83" i="23"/>
  <c r="AH74" i="23"/>
  <c r="AH66" i="23"/>
  <c r="AH58" i="23"/>
  <c r="AH51" i="23"/>
  <c r="AH42" i="23"/>
  <c r="AH35" i="23"/>
  <c r="AH23" i="26"/>
  <c r="AH31" i="26"/>
  <c r="AH39" i="26"/>
  <c r="AH47" i="26"/>
  <c r="AH55" i="26"/>
  <c r="AH63" i="26"/>
  <c r="AH71" i="26"/>
  <c r="AH79" i="26"/>
  <c r="AH87" i="26"/>
  <c r="AH107" i="26"/>
  <c r="AH115" i="26"/>
  <c r="AH29" i="25"/>
  <c r="AH37" i="25"/>
  <c r="AH45" i="25"/>
  <c r="AH53" i="25"/>
  <c r="AH61" i="25"/>
  <c r="AH69" i="25"/>
  <c r="AH77" i="25"/>
  <c r="AH85" i="25"/>
  <c r="AH93" i="25"/>
  <c r="AH101" i="25"/>
  <c r="AH109" i="25"/>
  <c r="AH117" i="25"/>
  <c r="AH125" i="25"/>
  <c r="AH133" i="25"/>
  <c r="AH106" i="25"/>
  <c r="AH114" i="25"/>
  <c r="AH130" i="25"/>
  <c r="AH206" i="23"/>
  <c r="AH93" i="26"/>
  <c r="AH105" i="26"/>
  <c r="AH113" i="26"/>
  <c r="AH59" i="25"/>
  <c r="AH67" i="25"/>
  <c r="AH75" i="25"/>
  <c r="AH83" i="25"/>
  <c r="AH91" i="25"/>
  <c r="AH99" i="25"/>
  <c r="AH107" i="25"/>
  <c r="AH115" i="25"/>
  <c r="AH123" i="25"/>
  <c r="AH131" i="25"/>
  <c r="AH205" i="23"/>
  <c r="AH200" i="23"/>
  <c r="AH176" i="23"/>
  <c r="AH168" i="23"/>
  <c r="AH109" i="23"/>
  <c r="AH100" i="23"/>
  <c r="AH92" i="23"/>
  <c r="AH84" i="23"/>
  <c r="AH75" i="23"/>
  <c r="AH67" i="23"/>
  <c r="AH59" i="23"/>
  <c r="AH52" i="23"/>
  <c r="AH43" i="23"/>
  <c r="AH36" i="23"/>
  <c r="AH27" i="23"/>
  <c r="AH20" i="23"/>
  <c r="AH42" i="26"/>
  <c r="AH50" i="26"/>
  <c r="AH99" i="26"/>
  <c r="AH139" i="26"/>
  <c r="AH183" i="26"/>
  <c r="AH196" i="26"/>
  <c r="AH204" i="26"/>
  <c r="AH207" i="23"/>
  <c r="AH182" i="23"/>
  <c r="AH174" i="23"/>
  <c r="AH166" i="23"/>
  <c r="AH98" i="23"/>
  <c r="AH81" i="23"/>
  <c r="AH82" i="23"/>
  <c r="AH73" i="23"/>
  <c r="AH65" i="23"/>
  <c r="AH57" i="23"/>
  <c r="AH50" i="23"/>
  <c r="AH25" i="23"/>
  <c r="AH18" i="23"/>
  <c r="AH42" i="25"/>
  <c r="AH50" i="25"/>
  <c r="AH58" i="25"/>
  <c r="AH66" i="25"/>
  <c r="AH74" i="25"/>
  <c r="AH82" i="25"/>
  <c r="AH181" i="23"/>
  <c r="AH173" i="23"/>
  <c r="AH106" i="23"/>
  <c r="AH97" i="23"/>
  <c r="AH89" i="23"/>
  <c r="AH40" i="23"/>
  <c r="AH33" i="23"/>
  <c r="AH24" i="23"/>
  <c r="AH16" i="23"/>
  <c r="AH21" i="26"/>
  <c r="AH29" i="26"/>
  <c r="AH37" i="26"/>
  <c r="AH45" i="26"/>
  <c r="AH53" i="26"/>
  <c r="AH61" i="26"/>
  <c r="AH69" i="26"/>
  <c r="AH77" i="26"/>
  <c r="AH85" i="26"/>
  <c r="AH137" i="26"/>
  <c r="AH181" i="26"/>
  <c r="AH189" i="26"/>
  <c r="AH202" i="26"/>
  <c r="AH19" i="25"/>
  <c r="AH27" i="25"/>
  <c r="AH35" i="25"/>
  <c r="AH43" i="25"/>
  <c r="AH51" i="25"/>
  <c r="AH185" i="23"/>
  <c r="AH18" i="26"/>
  <c r="AH26" i="26"/>
  <c r="AH34" i="26"/>
  <c r="AH62" i="26"/>
  <c r="AH70" i="26"/>
  <c r="AH78" i="26"/>
  <c r="AH86" i="26"/>
  <c r="AH94" i="26"/>
  <c r="AH102" i="26"/>
  <c r="AH110" i="26"/>
  <c r="AH118" i="26"/>
  <c r="AH142" i="26"/>
  <c r="AH186" i="26"/>
  <c r="AH199" i="26"/>
  <c r="AH24" i="25"/>
  <c r="AH32" i="25"/>
  <c r="AH40" i="25"/>
  <c r="AH48" i="25"/>
  <c r="AH56" i="25"/>
  <c r="AH64" i="25"/>
  <c r="AH72" i="25"/>
  <c r="AH80" i="25"/>
  <c r="AH88" i="25"/>
  <c r="AH112" i="25"/>
  <c r="AH120" i="25"/>
  <c r="AH128" i="25"/>
  <c r="AH203" i="23"/>
  <c r="AH179" i="23"/>
  <c r="AH172" i="23"/>
  <c r="AH163" i="23"/>
  <c r="AH104" i="23"/>
  <c r="AH93" i="23"/>
  <c r="AH87" i="23"/>
  <c r="AH78" i="23"/>
  <c r="AH70" i="23"/>
  <c r="AH62" i="23"/>
  <c r="AH47" i="23"/>
  <c r="AH46" i="23"/>
  <c r="AH31" i="23"/>
  <c r="AH30" i="23"/>
  <c r="AH22" i="23"/>
  <c r="AH15" i="23"/>
  <c r="AH19" i="26"/>
  <c r="AH27" i="26"/>
  <c r="AH35" i="26"/>
  <c r="AH43" i="26"/>
  <c r="AH51" i="26"/>
  <c r="AH59" i="26"/>
  <c r="AH67" i="26"/>
  <c r="AH75" i="26"/>
  <c r="AH83" i="26"/>
  <c r="AH91" i="26"/>
  <c r="AH111" i="26"/>
  <c r="AH119" i="26"/>
  <c r="AH25" i="25"/>
  <c r="AH33" i="25"/>
  <c r="AH41" i="25"/>
  <c r="AH49" i="25"/>
  <c r="AH57" i="25"/>
  <c r="AH65" i="25"/>
  <c r="AH73" i="25"/>
  <c r="AH81" i="25"/>
  <c r="AH89" i="25"/>
  <c r="AH97" i="25"/>
  <c r="AH105" i="25"/>
  <c r="AH121" i="25"/>
  <c r="AH129" i="25"/>
  <c r="AE207" i="22"/>
  <c r="AJ209" i="31"/>
  <c r="W209" i="31"/>
  <c r="X209" i="31"/>
  <c r="Q209" i="31"/>
  <c r="AE209" i="31"/>
  <c r="R209" i="31"/>
  <c r="T209" i="31"/>
  <c r="AD209" i="31"/>
  <c r="L209" i="31"/>
  <c r="K209" i="31"/>
  <c r="AD220" i="31"/>
  <c r="AA211" i="31"/>
  <c r="AA212" i="31"/>
  <c r="AA213" i="31" s="1"/>
  <c r="T210" i="23"/>
  <c r="R210" i="23"/>
  <c r="Q210" i="23"/>
  <c r="O210" i="23"/>
  <c r="N210" i="23"/>
  <c r="AJ210" i="23"/>
  <c r="L210" i="23"/>
  <c r="X210" i="23"/>
  <c r="K210" i="23"/>
  <c r="W210" i="23"/>
  <c r="AC221" i="23"/>
  <c r="AA212" i="23"/>
  <c r="AA213" i="23"/>
  <c r="AA214" i="23" s="1"/>
  <c r="U208" i="24"/>
  <c r="O208" i="24"/>
  <c r="AD208" i="24"/>
  <c r="N208" i="24"/>
  <c r="AE208" i="24"/>
  <c r="L208" i="24"/>
  <c r="K208" i="24"/>
  <c r="AJ208" i="24"/>
  <c r="Q208" i="24"/>
  <c r="T208" i="24"/>
  <c r="X208" i="24"/>
  <c r="W208" i="24"/>
  <c r="AC219" i="24"/>
  <c r="AA210" i="24"/>
  <c r="AD210" i="33"/>
  <c r="K210" i="33"/>
  <c r="AJ210" i="33"/>
  <c r="X210" i="33"/>
  <c r="W210" i="33"/>
  <c r="T210" i="33"/>
  <c r="R210" i="33"/>
  <c r="Q210" i="33"/>
  <c r="AE210" i="33"/>
  <c r="AK25" i="33"/>
  <c r="AO25" i="33" s="1"/>
  <c r="AD221" i="33"/>
  <c r="AA212" i="33"/>
  <c r="R207" i="27"/>
  <c r="AE207" i="27"/>
  <c r="O207" i="27"/>
  <c r="AD207" i="27"/>
  <c r="N207" i="27"/>
  <c r="AJ207" i="27"/>
  <c r="L207" i="27"/>
  <c r="X207" i="27"/>
  <c r="K207" i="27"/>
  <c r="W207" i="27"/>
  <c r="U207" i="27"/>
  <c r="Q207" i="27"/>
  <c r="T207" i="27"/>
  <c r="AA211" i="27"/>
  <c r="AD209" i="25"/>
  <c r="AE209" i="25"/>
  <c r="T209" i="25"/>
  <c r="R209" i="25"/>
  <c r="Q209" i="25"/>
  <c r="O209" i="25"/>
  <c r="N209" i="25"/>
  <c r="L209" i="25"/>
  <c r="K209" i="25"/>
  <c r="AJ209" i="25"/>
  <c r="W209" i="25"/>
  <c r="AA213" i="25"/>
  <c r="AJ208" i="29"/>
  <c r="N208" i="29"/>
  <c r="AE208" i="29"/>
  <c r="L208" i="29"/>
  <c r="X208" i="29"/>
  <c r="K208" i="29"/>
  <c r="W208" i="29"/>
  <c r="U208" i="29"/>
  <c r="T208" i="29"/>
  <c r="R208" i="29"/>
  <c r="Q208" i="29"/>
  <c r="O208" i="29"/>
  <c r="AD208" i="29"/>
  <c r="AD219" i="29"/>
  <c r="AA212" i="29"/>
  <c r="AA210" i="29"/>
  <c r="AJ208" i="30"/>
  <c r="AD219" i="30"/>
  <c r="AA214" i="28"/>
  <c r="AA215" i="28" s="1"/>
  <c r="AA213" i="28"/>
  <c r="AA211" i="22"/>
  <c r="AA209" i="22"/>
  <c r="W207" i="32"/>
  <c r="R207" i="32"/>
  <c r="AE207" i="32"/>
  <c r="T207" i="32"/>
  <c r="AA210" i="32"/>
  <c r="AA211" i="32" s="1"/>
  <c r="Q207" i="32"/>
  <c r="AJ207" i="32"/>
  <c r="L54" i="32"/>
  <c r="L207" i="32" s="1"/>
  <c r="X207" i="32"/>
  <c r="AD207" i="32"/>
  <c r="K54" i="32"/>
  <c r="K207" i="32" s="1"/>
  <c r="U207" i="32"/>
  <c r="AJ206" i="26"/>
  <c r="T206" i="26"/>
  <c r="X206" i="26"/>
  <c r="W206" i="26"/>
  <c r="R206" i="26"/>
  <c r="Q206" i="26"/>
  <c r="K206" i="26"/>
  <c r="N206" i="26"/>
  <c r="AE206" i="26"/>
  <c r="O206" i="26"/>
  <c r="AD206" i="26"/>
  <c r="L206" i="26"/>
  <c r="AA208" i="26"/>
  <c r="AA209" i="26"/>
  <c r="AA210" i="26" s="1"/>
  <c r="AK43" i="24"/>
  <c r="AO43" i="24" s="1"/>
  <c r="AK134" i="24"/>
  <c r="AO134" i="24" s="1"/>
  <c r="AA212" i="24"/>
  <c r="AF14" i="24"/>
  <c r="AA211" i="25"/>
  <c r="AD220" i="25"/>
  <c r="AC218" i="22"/>
  <c r="AF19" i="27"/>
  <c r="AF23" i="27"/>
  <c r="AG23" i="27" s="1"/>
  <c r="AF25" i="27"/>
  <c r="AG25" i="27" s="1"/>
  <c r="AF27" i="27"/>
  <c r="AF18" i="27"/>
  <c r="AG18" i="27" s="1"/>
  <c r="AF22" i="27"/>
  <c r="AC218" i="32"/>
  <c r="AE90" i="23"/>
  <c r="AD90" i="23"/>
  <c r="AD210" i="23" s="1"/>
  <c r="AF14" i="33"/>
  <c r="AA209" i="32"/>
  <c r="AF13" i="30"/>
  <c r="AF13" i="29"/>
  <c r="AF13" i="28"/>
  <c r="AK13" i="28" s="1"/>
  <c r="AK161" i="28"/>
  <c r="AO161" i="28" s="1"/>
  <c r="AF29" i="27"/>
  <c r="AF31" i="27"/>
  <c r="AG31" i="27" s="1"/>
  <c r="AF33" i="27"/>
  <c r="AF35" i="27"/>
  <c r="AF37" i="27"/>
  <c r="AF41" i="27"/>
  <c r="AF43" i="27"/>
  <c r="AF45" i="27"/>
  <c r="AG45" i="27" s="1"/>
  <c r="AF47" i="27"/>
  <c r="AG47" i="27" s="1"/>
  <c r="AF49" i="27"/>
  <c r="AF51" i="27"/>
  <c r="AF53" i="27"/>
  <c r="AF57" i="27"/>
  <c r="AF59" i="27"/>
  <c r="AF61" i="27"/>
  <c r="AF63" i="27"/>
  <c r="AG63" i="27" s="1"/>
  <c r="AF65" i="27"/>
  <c r="AF67" i="27"/>
  <c r="AF69" i="27"/>
  <c r="AF71" i="27"/>
  <c r="AG71" i="27" s="1"/>
  <c r="AF73" i="27"/>
  <c r="AF75" i="27"/>
  <c r="AF77" i="27"/>
  <c r="AF79" i="27"/>
  <c r="AF81" i="27"/>
  <c r="AF83" i="27"/>
  <c r="AF85" i="27"/>
  <c r="AF87" i="27"/>
  <c r="AF89" i="27"/>
  <c r="AF91" i="27"/>
  <c r="AF93" i="27"/>
  <c r="AF95" i="27"/>
  <c r="AG95" i="27" s="1"/>
  <c r="AF99" i="27"/>
  <c r="AF101" i="27"/>
  <c r="AF103" i="27"/>
  <c r="AG103" i="27" s="1"/>
  <c r="AF107" i="27"/>
  <c r="AF109" i="27"/>
  <c r="AF111" i="27"/>
  <c r="AG111" i="27" s="1"/>
  <c r="AF115" i="27"/>
  <c r="AG115" i="27" s="1"/>
  <c r="AF117" i="27"/>
  <c r="AF119" i="27"/>
  <c r="AG119" i="27" s="1"/>
  <c r="AF121" i="27"/>
  <c r="AF14" i="27"/>
  <c r="AF30" i="27"/>
  <c r="AF34" i="27"/>
  <c r="AG34" i="27" s="1"/>
  <c r="AF38" i="27"/>
  <c r="AF42" i="27"/>
  <c r="AG42" i="27" s="1"/>
  <c r="AF46" i="27"/>
  <c r="AF50" i="27"/>
  <c r="AF54" i="27"/>
  <c r="AG54" i="27" s="1"/>
  <c r="AF58" i="27"/>
  <c r="AG58" i="27" s="1"/>
  <c r="AF62" i="27"/>
  <c r="AF66" i="27"/>
  <c r="AG66" i="27" s="1"/>
  <c r="AF70" i="27"/>
  <c r="AG70" i="27" s="1"/>
  <c r="AF74" i="27"/>
  <c r="AG74" i="27" s="1"/>
  <c r="AF78" i="27"/>
  <c r="AF82" i="27"/>
  <c r="AG82" i="27" s="1"/>
  <c r="AF86" i="27"/>
  <c r="AF90" i="27"/>
  <c r="AF94" i="27"/>
  <c r="AF98" i="27"/>
  <c r="AG98" i="27" s="1"/>
  <c r="AF102" i="27"/>
  <c r="AF106" i="27"/>
  <c r="AG106" i="27" s="1"/>
  <c r="AF110" i="27"/>
  <c r="AF114" i="27"/>
  <c r="AF118" i="27"/>
  <c r="AK198" i="27"/>
  <c r="AO198" i="27" s="1"/>
  <c r="AF15" i="27"/>
  <c r="AF14" i="23"/>
  <c r="U13" i="26"/>
  <c r="U206" i="26" s="1"/>
  <c r="AF13" i="26"/>
  <c r="AK13" i="26" s="1"/>
  <c r="AF14" i="25"/>
  <c r="X14" i="25"/>
  <c r="X209" i="25" s="1"/>
  <c r="R14" i="24"/>
  <c r="R208" i="24" s="1"/>
  <c r="N104" i="33"/>
  <c r="N98" i="33"/>
  <c r="N140" i="33"/>
  <c r="N133" i="33"/>
  <c r="O133" i="33"/>
  <c r="N126" i="33"/>
  <c r="O126" i="33"/>
  <c r="N112" i="33"/>
  <c r="N92" i="33"/>
  <c r="O92" i="33"/>
  <c r="AG85" i="33"/>
  <c r="AH85" i="33" s="1"/>
  <c r="N85" i="33"/>
  <c r="O85" i="33"/>
  <c r="N77" i="33"/>
  <c r="N69" i="33"/>
  <c r="O69" i="33"/>
  <c r="N54" i="33"/>
  <c r="N46" i="33"/>
  <c r="O46" i="33"/>
  <c r="N119" i="33"/>
  <c r="N21" i="32"/>
  <c r="O91" i="32"/>
  <c r="N166" i="32"/>
  <c r="O187" i="32"/>
  <c r="O195" i="32"/>
  <c r="O23" i="33"/>
  <c r="N31" i="33"/>
  <c r="O189" i="31"/>
  <c r="O209" i="31" s="1"/>
  <c r="O44" i="32"/>
  <c r="O52" i="32"/>
  <c r="N91" i="32"/>
  <c r="N187" i="32"/>
  <c r="N195" i="32"/>
  <c r="N23" i="33"/>
  <c r="N189" i="31"/>
  <c r="N209" i="31" s="1"/>
  <c r="N44" i="32"/>
  <c r="N52" i="32"/>
  <c r="O84" i="32"/>
  <c r="N111" i="32"/>
  <c r="O202" i="32"/>
  <c r="O37" i="32"/>
  <c r="O60" i="32"/>
  <c r="O68" i="32"/>
  <c r="O76" i="32"/>
  <c r="N84" i="32"/>
  <c r="O180" i="32"/>
  <c r="N202" i="32"/>
  <c r="N37" i="32"/>
  <c r="N60" i="32"/>
  <c r="N68" i="32"/>
  <c r="N76" i="32"/>
  <c r="N180" i="32"/>
  <c r="AF13" i="32"/>
  <c r="U13" i="22"/>
  <c r="U207" i="22" s="1"/>
  <c r="AF13" i="31"/>
  <c r="U13" i="31"/>
  <c r="U209" i="31" s="1"/>
  <c r="U14" i="33"/>
  <c r="U210" i="33" s="1"/>
  <c r="AH14" i="25"/>
  <c r="AF17" i="27"/>
  <c r="AG17" i="27" s="1"/>
  <c r="AF97" i="27"/>
  <c r="AG97" i="27" s="1"/>
  <c r="AF105" i="27"/>
  <c r="AG105" i="27" s="1"/>
  <c r="AF113" i="27"/>
  <c r="AG113" i="27" s="1"/>
  <c r="AF20" i="27"/>
  <c r="AG20" i="27" s="1"/>
  <c r="AF28" i="27"/>
  <c r="AG28" i="27" s="1"/>
  <c r="AF36" i="27"/>
  <c r="AG36" i="27" s="1"/>
  <c r="AF44" i="27"/>
  <c r="AG44" i="27" s="1"/>
  <c r="AF52" i="27"/>
  <c r="AG52" i="27" s="1"/>
  <c r="AF60" i="27"/>
  <c r="AG60" i="27" s="1"/>
  <c r="AF68" i="27"/>
  <c r="AG68" i="27" s="1"/>
  <c r="AF76" i="27"/>
  <c r="AG76" i="27" s="1"/>
  <c r="AF84" i="27"/>
  <c r="AG84" i="27" s="1"/>
  <c r="AF92" i="27"/>
  <c r="AG92" i="27" s="1"/>
  <c r="AF100" i="27"/>
  <c r="AG100" i="27" s="1"/>
  <c r="AF108" i="27"/>
  <c r="AG108" i="27" s="1"/>
  <c r="AF116" i="27"/>
  <c r="AG116" i="27" s="1"/>
  <c r="AF39" i="27"/>
  <c r="AG39" i="27" s="1"/>
  <c r="AF55" i="27"/>
  <c r="AG55" i="27" s="1"/>
  <c r="AF21" i="27"/>
  <c r="AG21" i="27" s="1"/>
  <c r="AF16" i="27"/>
  <c r="AG16" i="27" s="1"/>
  <c r="AF24" i="27"/>
  <c r="AG24" i="27" s="1"/>
  <c r="AF32" i="27"/>
  <c r="AG32" i="27" s="1"/>
  <c r="AF40" i="27"/>
  <c r="AG40" i="27" s="1"/>
  <c r="AF48" i="27"/>
  <c r="AG48" i="27" s="1"/>
  <c r="AF56" i="27"/>
  <c r="AG56" i="27" s="1"/>
  <c r="AF64" i="27"/>
  <c r="AG64" i="27" s="1"/>
  <c r="AF72" i="27"/>
  <c r="AG72" i="27" s="1"/>
  <c r="AF80" i="27"/>
  <c r="AG80" i="27" s="1"/>
  <c r="AF88" i="27"/>
  <c r="AG88" i="27" s="1"/>
  <c r="AF96" i="27"/>
  <c r="AG96" i="27" s="1"/>
  <c r="AF104" i="27"/>
  <c r="AG104" i="27" s="1"/>
  <c r="AF112" i="27"/>
  <c r="AG112" i="27" s="1"/>
  <c r="AF120" i="27"/>
  <c r="AG120" i="27" s="1"/>
  <c r="AH14" i="24"/>
  <c r="AK71" i="22"/>
  <c r="L205" i="22"/>
  <c r="K203" i="22"/>
  <c r="K186" i="22"/>
  <c r="L201" i="22"/>
  <c r="L204" i="22"/>
  <c r="W200" i="22"/>
  <c r="W207" i="22" s="1"/>
  <c r="X192" i="22"/>
  <c r="X207" i="22" s="1"/>
  <c r="L200" i="22"/>
  <c r="L207" i="22" s="1"/>
  <c r="K200" i="22"/>
  <c r="Q13" i="22"/>
  <c r="Q207" i="22" s="1"/>
  <c r="R13" i="22"/>
  <c r="R207" i="22" s="1"/>
  <c r="O13" i="22"/>
  <c r="O207" i="22" s="1"/>
  <c r="N13" i="22"/>
  <c r="N207" i="22" s="1"/>
  <c r="AF13" i="22"/>
  <c r="AK161" i="27" l="1"/>
  <c r="AO161" i="27" s="1"/>
  <c r="AK165" i="32"/>
  <c r="AO165" i="32" s="1"/>
  <c r="AK124" i="22"/>
  <c r="AO124" i="22" s="1"/>
  <c r="AK106" i="29"/>
  <c r="AO106" i="29" s="1"/>
  <c r="AK78" i="28"/>
  <c r="AO78" i="28" s="1"/>
  <c r="AK110" i="24"/>
  <c r="AO110" i="24" s="1"/>
  <c r="AK58" i="25"/>
  <c r="AO58" i="25" s="1"/>
  <c r="AK98" i="32"/>
  <c r="AO98" i="32" s="1"/>
  <c r="AK111" i="31"/>
  <c r="AO111" i="31" s="1"/>
  <c r="AK37" i="32"/>
  <c r="AO37" i="32" s="1"/>
  <c r="AK74" i="28"/>
  <c r="AO74" i="28" s="1"/>
  <c r="AK112" i="24"/>
  <c r="AO112" i="24" s="1"/>
  <c r="AK199" i="29"/>
  <c r="AO199" i="29" s="1"/>
  <c r="AK84" i="30"/>
  <c r="AO84" i="30" s="1"/>
  <c r="AK198" i="31"/>
  <c r="AO198" i="31" s="1"/>
  <c r="AK85" i="32"/>
  <c r="AO85" i="32" s="1"/>
  <c r="AK72" i="28"/>
  <c r="AO72" i="28" s="1"/>
  <c r="AK45" i="24"/>
  <c r="AO45" i="24" s="1"/>
  <c r="AK84" i="22"/>
  <c r="AN84" i="22" s="1"/>
  <c r="AK139" i="24"/>
  <c r="AO139" i="24" s="1"/>
  <c r="AK109" i="25"/>
  <c r="AO109" i="25" s="1"/>
  <c r="AK76" i="31"/>
  <c r="AO76" i="31" s="1"/>
  <c r="AK182" i="32"/>
  <c r="AO182" i="32" s="1"/>
  <c r="AK74" i="29"/>
  <c r="AO74" i="29" s="1"/>
  <c r="AK53" i="30"/>
  <c r="AO53" i="30" s="1"/>
  <c r="AK38" i="25"/>
  <c r="AO38" i="25" s="1"/>
  <c r="AK186" i="27"/>
  <c r="AO186" i="27" s="1"/>
  <c r="AK24" i="32"/>
  <c r="AO24" i="32" s="1"/>
  <c r="AK94" i="32"/>
  <c r="AO94" i="32" s="1"/>
  <c r="AK25" i="24"/>
  <c r="AO25" i="24" s="1"/>
  <c r="AK26" i="30"/>
  <c r="AO26" i="30" s="1"/>
  <c r="AK28" i="31"/>
  <c r="AO28" i="31" s="1"/>
  <c r="AK53" i="25"/>
  <c r="AO53" i="25" s="1"/>
  <c r="AK188" i="27"/>
  <c r="AO188" i="27" s="1"/>
  <c r="AK77" i="30"/>
  <c r="AO77" i="30" s="1"/>
  <c r="AK205" i="24"/>
  <c r="AO205" i="24" s="1"/>
  <c r="AK53" i="32"/>
  <c r="AO53" i="32" s="1"/>
  <c r="AK98" i="28"/>
  <c r="AO98" i="28" s="1"/>
  <c r="AK122" i="22"/>
  <c r="AN122" i="22" s="1"/>
  <c r="AK126" i="24"/>
  <c r="AO126" i="24" s="1"/>
  <c r="AK196" i="27"/>
  <c r="AO196" i="27" s="1"/>
  <c r="AK206" i="31"/>
  <c r="AO206" i="31" s="1"/>
  <c r="AK84" i="31"/>
  <c r="AO84" i="31" s="1"/>
  <c r="AK88" i="28"/>
  <c r="AO88" i="28" s="1"/>
  <c r="AK94" i="28"/>
  <c r="AO94" i="28" s="1"/>
  <c r="AK94" i="24"/>
  <c r="AO94" i="24" s="1"/>
  <c r="AK199" i="22"/>
  <c r="AN199" i="22" s="1"/>
  <c r="AK196" i="25"/>
  <c r="AO196" i="25" s="1"/>
  <c r="AK78" i="25"/>
  <c r="AO78" i="25" s="1"/>
  <c r="AK42" i="25"/>
  <c r="AO42" i="25" s="1"/>
  <c r="AK32" i="25"/>
  <c r="AO32" i="25" s="1"/>
  <c r="AK171" i="31"/>
  <c r="AO171" i="31" s="1"/>
  <c r="AK131" i="24"/>
  <c r="AO131" i="24" s="1"/>
  <c r="AK110" i="22"/>
  <c r="AM110" i="22" s="1"/>
  <c r="AK39" i="22"/>
  <c r="AN39" i="22" s="1"/>
  <c r="AK189" i="24"/>
  <c r="AO189" i="24" s="1"/>
  <c r="AK104" i="24"/>
  <c r="AO104" i="24" s="1"/>
  <c r="AK126" i="25"/>
  <c r="AO126" i="25" s="1"/>
  <c r="AK140" i="27"/>
  <c r="AO140" i="27" s="1"/>
  <c r="AK64" i="25"/>
  <c r="AO64" i="25" s="1"/>
  <c r="AK128" i="25"/>
  <c r="AO128" i="25" s="1"/>
  <c r="AK193" i="25"/>
  <c r="AO193" i="25" s="1"/>
  <c r="AK205" i="27"/>
  <c r="AO205" i="27" s="1"/>
  <c r="AK151" i="28"/>
  <c r="AO151" i="28" s="1"/>
  <c r="AK64" i="29"/>
  <c r="AO64" i="29" s="1"/>
  <c r="AK61" i="30"/>
  <c r="AO61" i="30" s="1"/>
  <c r="AK154" i="28"/>
  <c r="AO154" i="28" s="1"/>
  <c r="AK75" i="24"/>
  <c r="AO75" i="24" s="1"/>
  <c r="AK65" i="24"/>
  <c r="AO65" i="24" s="1"/>
  <c r="AK85" i="24"/>
  <c r="AO85" i="24" s="1"/>
  <c r="AK40" i="24"/>
  <c r="AO40" i="24" s="1"/>
  <c r="AK187" i="24"/>
  <c r="AO187" i="24" s="1"/>
  <c r="AK156" i="28"/>
  <c r="AO156" i="28" s="1"/>
  <c r="AK46" i="25"/>
  <c r="AO46" i="25" s="1"/>
  <c r="AK116" i="25"/>
  <c r="AO116" i="25" s="1"/>
  <c r="AK129" i="25"/>
  <c r="AO129" i="25" s="1"/>
  <c r="AK137" i="27"/>
  <c r="AO137" i="27" s="1"/>
  <c r="AK205" i="28"/>
  <c r="AO205" i="28" s="1"/>
  <c r="AK75" i="28"/>
  <c r="AO75" i="28" s="1"/>
  <c r="AK98" i="29"/>
  <c r="AO98" i="29" s="1"/>
  <c r="AK34" i="30"/>
  <c r="AO34" i="30" s="1"/>
  <c r="AK68" i="31"/>
  <c r="AO68" i="31" s="1"/>
  <c r="AK44" i="32"/>
  <c r="AO44" i="32" s="1"/>
  <c r="AK40" i="32"/>
  <c r="AO40" i="32" s="1"/>
  <c r="AK102" i="28"/>
  <c r="AO102" i="28" s="1"/>
  <c r="AK42" i="28"/>
  <c r="AO42" i="28" s="1"/>
  <c r="AK128" i="24"/>
  <c r="AO128" i="24" s="1"/>
  <c r="AK191" i="22"/>
  <c r="AO191" i="22" s="1"/>
  <c r="AK104" i="22"/>
  <c r="AN104" i="22" s="1"/>
  <c r="AK35" i="22"/>
  <c r="AN35" i="22" s="1"/>
  <c r="AK204" i="25"/>
  <c r="AO204" i="25" s="1"/>
  <c r="AK16" i="22"/>
  <c r="AO16" i="22" s="1"/>
  <c r="AK68" i="22"/>
  <c r="AN68" i="22" s="1"/>
  <c r="AK79" i="22"/>
  <c r="AM79" i="22" s="1"/>
  <c r="AK138" i="24"/>
  <c r="AO138" i="24" s="1"/>
  <c r="AK141" i="27"/>
  <c r="AO141" i="27" s="1"/>
  <c r="AK75" i="31"/>
  <c r="AO75" i="31" s="1"/>
  <c r="AK85" i="25"/>
  <c r="AO85" i="25" s="1"/>
  <c r="AK194" i="27"/>
  <c r="AO194" i="27" s="1"/>
  <c r="AK129" i="27"/>
  <c r="AO129" i="27" s="1"/>
  <c r="AK197" i="28"/>
  <c r="AO197" i="28" s="1"/>
  <c r="AK76" i="29"/>
  <c r="AO76" i="29" s="1"/>
  <c r="AK45" i="29"/>
  <c r="AO45" i="29" s="1"/>
  <c r="AK85" i="30"/>
  <c r="AO85" i="30" s="1"/>
  <c r="AK25" i="30"/>
  <c r="AO25" i="30" s="1"/>
  <c r="AK65" i="31"/>
  <c r="AO65" i="31" s="1"/>
  <c r="AK44" i="31"/>
  <c r="AO44" i="31" s="1"/>
  <c r="AK109" i="32"/>
  <c r="AO109" i="32" s="1"/>
  <c r="AK90" i="28"/>
  <c r="AO90" i="28" s="1"/>
  <c r="AK162" i="28"/>
  <c r="AO162" i="28" s="1"/>
  <c r="AK32" i="24"/>
  <c r="AO32" i="24" s="1"/>
  <c r="AK109" i="24"/>
  <c r="AO109" i="24" s="1"/>
  <c r="AK174" i="31"/>
  <c r="AO174" i="31" s="1"/>
  <c r="AK61" i="25"/>
  <c r="AO61" i="25" s="1"/>
  <c r="AK52" i="29"/>
  <c r="AO52" i="29" s="1"/>
  <c r="AK30" i="22"/>
  <c r="AN30" i="22" s="1"/>
  <c r="AK184" i="31"/>
  <c r="AO184" i="31" s="1"/>
  <c r="AK58" i="29"/>
  <c r="AO58" i="29" s="1"/>
  <c r="AK101" i="29"/>
  <c r="AO101" i="29" s="1"/>
  <c r="AK93" i="29"/>
  <c r="AO93" i="29" s="1"/>
  <c r="AK46" i="24"/>
  <c r="AO46" i="24" s="1"/>
  <c r="AK24" i="24"/>
  <c r="AO24" i="24" s="1"/>
  <c r="AK115" i="31"/>
  <c r="AO115" i="31" s="1"/>
  <c r="AK99" i="32"/>
  <c r="AO99" i="32" s="1"/>
  <c r="AK107" i="22"/>
  <c r="AO107" i="22" s="1"/>
  <c r="AK17" i="28"/>
  <c r="AO17" i="28" s="1"/>
  <c r="AK41" i="22"/>
  <c r="AO41" i="22" s="1"/>
  <c r="AK66" i="27"/>
  <c r="AO66" i="27" s="1"/>
  <c r="AK191" i="28"/>
  <c r="AO191" i="28" s="1"/>
  <c r="AK108" i="31"/>
  <c r="AO108" i="31" s="1"/>
  <c r="AK125" i="29"/>
  <c r="AO125" i="29" s="1"/>
  <c r="AK92" i="29"/>
  <c r="AO92" i="29" s="1"/>
  <c r="AK196" i="32"/>
  <c r="AO196" i="32" s="1"/>
  <c r="AK206" i="28"/>
  <c r="AO206" i="28" s="1"/>
  <c r="AK91" i="22"/>
  <c r="AM91" i="22" s="1"/>
  <c r="AK62" i="25"/>
  <c r="AO62" i="25" s="1"/>
  <c r="AK14" i="29"/>
  <c r="AO14" i="29" s="1"/>
  <c r="AK20" i="22"/>
  <c r="AO20" i="22" s="1"/>
  <c r="AK60" i="22"/>
  <c r="AO60" i="22" s="1"/>
  <c r="AK43" i="22"/>
  <c r="AO43" i="22" s="1"/>
  <c r="AK21" i="22"/>
  <c r="AN21" i="22" s="1"/>
  <c r="AK57" i="24"/>
  <c r="AO57" i="24" s="1"/>
  <c r="AK24" i="31"/>
  <c r="AO24" i="31" s="1"/>
  <c r="AK105" i="31"/>
  <c r="AO105" i="31" s="1"/>
  <c r="AK42" i="32"/>
  <c r="AO42" i="32" s="1"/>
  <c r="AK40" i="25"/>
  <c r="AO40" i="25" s="1"/>
  <c r="AK194" i="25"/>
  <c r="AO194" i="25" s="1"/>
  <c r="AK201" i="25"/>
  <c r="AO201" i="25" s="1"/>
  <c r="AK15" i="25"/>
  <c r="AO15" i="25" s="1"/>
  <c r="AK29" i="29"/>
  <c r="AO29" i="29" s="1"/>
  <c r="AK47" i="31"/>
  <c r="AO47" i="31" s="1"/>
  <c r="AK176" i="32"/>
  <c r="AO176" i="32" s="1"/>
  <c r="AK107" i="32"/>
  <c r="AO107" i="32" s="1"/>
  <c r="AK29" i="32"/>
  <c r="AO29" i="32" s="1"/>
  <c r="AK130" i="28"/>
  <c r="AO130" i="28" s="1"/>
  <c r="AK93" i="24"/>
  <c r="AO93" i="24" s="1"/>
  <c r="AK38" i="24"/>
  <c r="AO38" i="24" s="1"/>
  <c r="AK117" i="24"/>
  <c r="AO117" i="24" s="1"/>
  <c r="AK183" i="27"/>
  <c r="AO183" i="27" s="1"/>
  <c r="AK90" i="29"/>
  <c r="AO90" i="29" s="1"/>
  <c r="AK15" i="24"/>
  <c r="AO15" i="24" s="1"/>
  <c r="AK184" i="22"/>
  <c r="AO184" i="22" s="1"/>
  <c r="AK26" i="22"/>
  <c r="AM26" i="22" s="1"/>
  <c r="AK127" i="22"/>
  <c r="AO127" i="22" s="1"/>
  <c r="AK63" i="22"/>
  <c r="AO63" i="22" s="1"/>
  <c r="AK107" i="24"/>
  <c r="AO107" i="24" s="1"/>
  <c r="AK183" i="31"/>
  <c r="AO183" i="31" s="1"/>
  <c r="AK190" i="31"/>
  <c r="AO190" i="31" s="1"/>
  <c r="AK18" i="32"/>
  <c r="AO18" i="32" s="1"/>
  <c r="AK86" i="25"/>
  <c r="AO86" i="25" s="1"/>
  <c r="AK22" i="25"/>
  <c r="AO22" i="25" s="1"/>
  <c r="AK93" i="25"/>
  <c r="AO93" i="25" s="1"/>
  <c r="AK29" i="25"/>
  <c r="AO29" i="25" s="1"/>
  <c r="AK124" i="27"/>
  <c r="AO124" i="27" s="1"/>
  <c r="AK153" i="28"/>
  <c r="AO153" i="28" s="1"/>
  <c r="AK28" i="29"/>
  <c r="AO28" i="29" s="1"/>
  <c r="AK60" i="30"/>
  <c r="AO60" i="30" s="1"/>
  <c r="AK195" i="31"/>
  <c r="AO195" i="31" s="1"/>
  <c r="AK79" i="31"/>
  <c r="AO79" i="31" s="1"/>
  <c r="AK86" i="32"/>
  <c r="AO86" i="32" s="1"/>
  <c r="AK50" i="32"/>
  <c r="AO50" i="32" s="1"/>
  <c r="AK61" i="32"/>
  <c r="AO61" i="32" s="1"/>
  <c r="AK134" i="28"/>
  <c r="AO134" i="28" s="1"/>
  <c r="AK132" i="28"/>
  <c r="AO132" i="28" s="1"/>
  <c r="AK80" i="24"/>
  <c r="AO80" i="24" s="1"/>
  <c r="AK199" i="25"/>
  <c r="AO199" i="25" s="1"/>
  <c r="AK66" i="32"/>
  <c r="AO66" i="32" s="1"/>
  <c r="AK179" i="32"/>
  <c r="AO179" i="32" s="1"/>
  <c r="AK56" i="25"/>
  <c r="AO56" i="25" s="1"/>
  <c r="AK45" i="25"/>
  <c r="AO45" i="25" s="1"/>
  <c r="AK134" i="27"/>
  <c r="AO134" i="27" s="1"/>
  <c r="AK41" i="28"/>
  <c r="AO41" i="28" s="1"/>
  <c r="AK68" i="29"/>
  <c r="AO68" i="29" s="1"/>
  <c r="AK36" i="29"/>
  <c r="AO36" i="29" s="1"/>
  <c r="AK37" i="29"/>
  <c r="AO37" i="29" s="1"/>
  <c r="AK78" i="30"/>
  <c r="AO78" i="30" s="1"/>
  <c r="AK42" i="30"/>
  <c r="AO42" i="30" s="1"/>
  <c r="AK47" i="30"/>
  <c r="AO47" i="30" s="1"/>
  <c r="AK103" i="31"/>
  <c r="AO103" i="31" s="1"/>
  <c r="AK100" i="31"/>
  <c r="AO100" i="31" s="1"/>
  <c r="AK192" i="32"/>
  <c r="AO192" i="32" s="1"/>
  <c r="AK67" i="32"/>
  <c r="AO67" i="32" s="1"/>
  <c r="AK70" i="32"/>
  <c r="AO70" i="32" s="1"/>
  <c r="AK22" i="24"/>
  <c r="AO22" i="24" s="1"/>
  <c r="AK56" i="24"/>
  <c r="AO56" i="24" s="1"/>
  <c r="AK69" i="24"/>
  <c r="AO69" i="24" s="1"/>
  <c r="AK53" i="22"/>
  <c r="AM53" i="22" s="1"/>
  <c r="AK142" i="24"/>
  <c r="AO142" i="24" s="1"/>
  <c r="AK100" i="24"/>
  <c r="AO100" i="24" s="1"/>
  <c r="AK205" i="25"/>
  <c r="AO205" i="25" s="1"/>
  <c r="AK197" i="25"/>
  <c r="AO197" i="25" s="1"/>
  <c r="AK150" i="28"/>
  <c r="AO150" i="28" s="1"/>
  <c r="AK110" i="33"/>
  <c r="AO110" i="33" s="1"/>
  <c r="AK102" i="25"/>
  <c r="AO102" i="25" s="1"/>
  <c r="AK70" i="25"/>
  <c r="AO70" i="25" s="1"/>
  <c r="AK24" i="25"/>
  <c r="AO24" i="25" s="1"/>
  <c r="AK118" i="25"/>
  <c r="AO118" i="25" s="1"/>
  <c r="AK77" i="25"/>
  <c r="AO77" i="25" s="1"/>
  <c r="AK31" i="25"/>
  <c r="AO31" i="25" s="1"/>
  <c r="AK185" i="26"/>
  <c r="AO185" i="26" s="1"/>
  <c r="AK128" i="27"/>
  <c r="AO128" i="27" s="1"/>
  <c r="AK195" i="28"/>
  <c r="AO195" i="28" s="1"/>
  <c r="AK113" i="29"/>
  <c r="AO113" i="29" s="1"/>
  <c r="AK100" i="29"/>
  <c r="AO100" i="29" s="1"/>
  <c r="AK88" i="29"/>
  <c r="AO88" i="29" s="1"/>
  <c r="AK76" i="30"/>
  <c r="AO76" i="30" s="1"/>
  <c r="AK71" i="30"/>
  <c r="AO71" i="30" s="1"/>
  <c r="AK31" i="30"/>
  <c r="AO31" i="30" s="1"/>
  <c r="AK203" i="31"/>
  <c r="AO203" i="31" s="1"/>
  <c r="AK67" i="31"/>
  <c r="AO67" i="31" s="1"/>
  <c r="AK59" i="32"/>
  <c r="AO59" i="32" s="1"/>
  <c r="AK26" i="32"/>
  <c r="AO26" i="32" s="1"/>
  <c r="AK204" i="32"/>
  <c r="AO204" i="32" s="1"/>
  <c r="AK76" i="28"/>
  <c r="AO76" i="28" s="1"/>
  <c r="AK41" i="24"/>
  <c r="AO41" i="24" s="1"/>
  <c r="AK192" i="24"/>
  <c r="AO192" i="24" s="1"/>
  <c r="AK55" i="22"/>
  <c r="AN55" i="22" s="1"/>
  <c r="AK186" i="24"/>
  <c r="AO186" i="24" s="1"/>
  <c r="AK90" i="25"/>
  <c r="AO90" i="25" s="1"/>
  <c r="AK26" i="27"/>
  <c r="AO26" i="27" s="1"/>
  <c r="AK178" i="32"/>
  <c r="AO178" i="32" s="1"/>
  <c r="AK46" i="32"/>
  <c r="AO46" i="32" s="1"/>
  <c r="AK88" i="25"/>
  <c r="AO88" i="25" s="1"/>
  <c r="AK127" i="25"/>
  <c r="AO127" i="25" s="1"/>
  <c r="AK189" i="28"/>
  <c r="AO189" i="28" s="1"/>
  <c r="AK123" i="28"/>
  <c r="AO123" i="28" s="1"/>
  <c r="AK109" i="29"/>
  <c r="AO109" i="29" s="1"/>
  <c r="AK56" i="29"/>
  <c r="AO56" i="29" s="1"/>
  <c r="AK24" i="29"/>
  <c r="AO24" i="29" s="1"/>
  <c r="AK69" i="29"/>
  <c r="AO69" i="29" s="1"/>
  <c r="AK68" i="30"/>
  <c r="AO68" i="30" s="1"/>
  <c r="AK28" i="30"/>
  <c r="AO28" i="30" s="1"/>
  <c r="AK29" i="30"/>
  <c r="AO29" i="30" s="1"/>
  <c r="AK31" i="31"/>
  <c r="AO31" i="31" s="1"/>
  <c r="AK52" i="32"/>
  <c r="AO52" i="32" s="1"/>
  <c r="AK172" i="32"/>
  <c r="AO172" i="32" s="1"/>
  <c r="AK48" i="32"/>
  <c r="AO48" i="32" s="1"/>
  <c r="AK102" i="32"/>
  <c r="AO102" i="32" s="1"/>
  <c r="AK14" i="32"/>
  <c r="AO14" i="32" s="1"/>
  <c r="AK92" i="28"/>
  <c r="AO92" i="28" s="1"/>
  <c r="AK86" i="28"/>
  <c r="AO86" i="28" s="1"/>
  <c r="AK34" i="28"/>
  <c r="AO34" i="28" s="1"/>
  <c r="AK142" i="28"/>
  <c r="AO142" i="28" s="1"/>
  <c r="AK81" i="24"/>
  <c r="AO81" i="24" s="1"/>
  <c r="AK163" i="27"/>
  <c r="AO163" i="27" s="1"/>
  <c r="AK116" i="31"/>
  <c r="AO116" i="31" s="1"/>
  <c r="AK32" i="32"/>
  <c r="AO32" i="32" s="1"/>
  <c r="AK82" i="30"/>
  <c r="AO82" i="30" s="1"/>
  <c r="AK63" i="30"/>
  <c r="AO63" i="30" s="1"/>
  <c r="AK58" i="30"/>
  <c r="AO58" i="30" s="1"/>
  <c r="AK192" i="22"/>
  <c r="AN192" i="22" s="1"/>
  <c r="AK18" i="22"/>
  <c r="AN18" i="22" s="1"/>
  <c r="AK34" i="22"/>
  <c r="AM34" i="22" s="1"/>
  <c r="AK22" i="22"/>
  <c r="AN22" i="22" s="1"/>
  <c r="AK19" i="22"/>
  <c r="AN19" i="22" s="1"/>
  <c r="AK51" i="22"/>
  <c r="AN51" i="22" s="1"/>
  <c r="AK65" i="22"/>
  <c r="AO65" i="22" s="1"/>
  <c r="AK48" i="24"/>
  <c r="AO48" i="24" s="1"/>
  <c r="AK137" i="24"/>
  <c r="AO137" i="24" s="1"/>
  <c r="AK99" i="24"/>
  <c r="AO99" i="24" s="1"/>
  <c r="AK203" i="25"/>
  <c r="AO203" i="25" s="1"/>
  <c r="AK195" i="25"/>
  <c r="AO195" i="25" s="1"/>
  <c r="AK74" i="25"/>
  <c r="AO74" i="25" s="1"/>
  <c r="AK131" i="27"/>
  <c r="AO131" i="27" s="1"/>
  <c r="AK80" i="29"/>
  <c r="AO80" i="29" s="1"/>
  <c r="AK186" i="31"/>
  <c r="AO186" i="31" s="1"/>
  <c r="AK55" i="31"/>
  <c r="AO55" i="31" s="1"/>
  <c r="AK166" i="32"/>
  <c r="AO166" i="32" s="1"/>
  <c r="AK21" i="32"/>
  <c r="AO21" i="32" s="1"/>
  <c r="AK131" i="25"/>
  <c r="AO131" i="25" s="1"/>
  <c r="AK126" i="27"/>
  <c r="AO126" i="27" s="1"/>
  <c r="AK159" i="28"/>
  <c r="AO159" i="28" s="1"/>
  <c r="AK105" i="29"/>
  <c r="AO105" i="29" s="1"/>
  <c r="AK60" i="29"/>
  <c r="AO60" i="29" s="1"/>
  <c r="AK55" i="30"/>
  <c r="AO55" i="30" s="1"/>
  <c r="AK37" i="30"/>
  <c r="AO37" i="30" s="1"/>
  <c r="AK23" i="30"/>
  <c r="AO23" i="30" s="1"/>
  <c r="AK92" i="31"/>
  <c r="AO92" i="31" s="1"/>
  <c r="AK52" i="31"/>
  <c r="AO52" i="31" s="1"/>
  <c r="AK163" i="32"/>
  <c r="AO163" i="32" s="1"/>
  <c r="AK62" i="32"/>
  <c r="AO62" i="32" s="1"/>
  <c r="AK188" i="32"/>
  <c r="AO188" i="32" s="1"/>
  <c r="AK89" i="32"/>
  <c r="AO89" i="32" s="1"/>
  <c r="AK177" i="32"/>
  <c r="AO177" i="32" s="1"/>
  <c r="AK65" i="32"/>
  <c r="AO65" i="32" s="1"/>
  <c r="AK169" i="32"/>
  <c r="AO169" i="32" s="1"/>
  <c r="AK108" i="28"/>
  <c r="AO108" i="28" s="1"/>
  <c r="AK106" i="28"/>
  <c r="AO106" i="28" s="1"/>
  <c r="AK40" i="28"/>
  <c r="AO40" i="28" s="1"/>
  <c r="AK78" i="24"/>
  <c r="AO78" i="24" s="1"/>
  <c r="AK129" i="24"/>
  <c r="AO129" i="24" s="1"/>
  <c r="AK54" i="24"/>
  <c r="AO54" i="24" s="1"/>
  <c r="AK115" i="24"/>
  <c r="AO115" i="24" s="1"/>
  <c r="AK140" i="22"/>
  <c r="AN140" i="22" s="1"/>
  <c r="AK50" i="22"/>
  <c r="AO50" i="22" s="1"/>
  <c r="AK24" i="22"/>
  <c r="AO24" i="22" s="1"/>
  <c r="AK105" i="22"/>
  <c r="AM105" i="22" s="1"/>
  <c r="AK98" i="24"/>
  <c r="AO98" i="24" s="1"/>
  <c r="AK118" i="24"/>
  <c r="AO118" i="24" s="1"/>
  <c r="AK141" i="24"/>
  <c r="AO141" i="24" s="1"/>
  <c r="AK101" i="24"/>
  <c r="AO101" i="24" s="1"/>
  <c r="AK19" i="29"/>
  <c r="AO19" i="29" s="1"/>
  <c r="AK182" i="31"/>
  <c r="AO182" i="31" s="1"/>
  <c r="AK179" i="31"/>
  <c r="AO179" i="31" s="1"/>
  <c r="AK194" i="32"/>
  <c r="AO194" i="32" s="1"/>
  <c r="AK123" i="25"/>
  <c r="AO123" i="25" s="1"/>
  <c r="AK190" i="27"/>
  <c r="AO190" i="27" s="1"/>
  <c r="AK203" i="28"/>
  <c r="AO203" i="28" s="1"/>
  <c r="AK48" i="29"/>
  <c r="AO48" i="29" s="1"/>
  <c r="AK114" i="29"/>
  <c r="AO114" i="29" s="1"/>
  <c r="AK50" i="30"/>
  <c r="AO50" i="30" s="1"/>
  <c r="AK45" i="30"/>
  <c r="AO45" i="30" s="1"/>
  <c r="AK23" i="31"/>
  <c r="AO23" i="31" s="1"/>
  <c r="AK87" i="31"/>
  <c r="AO87" i="31" s="1"/>
  <c r="AK36" i="31"/>
  <c r="AO36" i="31" s="1"/>
  <c r="AK57" i="32"/>
  <c r="AO57" i="32" s="1"/>
  <c r="AK93" i="32"/>
  <c r="AO93" i="32" s="1"/>
  <c r="AK205" i="32"/>
  <c r="AO205" i="32" s="1"/>
  <c r="AK28" i="32"/>
  <c r="AO28" i="32" s="1"/>
  <c r="AK91" i="32"/>
  <c r="AO91" i="32" s="1"/>
  <c r="AK49" i="32"/>
  <c r="AO49" i="32" s="1"/>
  <c r="AK122" i="28"/>
  <c r="AO122" i="28" s="1"/>
  <c r="AK100" i="28"/>
  <c r="AO100" i="28" s="1"/>
  <c r="AK35" i="24"/>
  <c r="AO35" i="24" s="1"/>
  <c r="AK197" i="24"/>
  <c r="AO197" i="24" s="1"/>
  <c r="AK102" i="24"/>
  <c r="AO102" i="24" s="1"/>
  <c r="AK37" i="24"/>
  <c r="AO37" i="24" s="1"/>
  <c r="AK186" i="32"/>
  <c r="AO186" i="32" s="1"/>
  <c r="AK73" i="32"/>
  <c r="AO73" i="32" s="1"/>
  <c r="AK77" i="32"/>
  <c r="AO77" i="32" s="1"/>
  <c r="AK190" i="32"/>
  <c r="AO190" i="32" s="1"/>
  <c r="AK34" i="32"/>
  <c r="AO34" i="32" s="1"/>
  <c r="AK185" i="32"/>
  <c r="AO185" i="32" s="1"/>
  <c r="AK75" i="32"/>
  <c r="AO75" i="32" s="1"/>
  <c r="AK45" i="32"/>
  <c r="AO45" i="32" s="1"/>
  <c r="AK66" i="29"/>
  <c r="AO66" i="29" s="1"/>
  <c r="AK32" i="29"/>
  <c r="AO32" i="29" s="1"/>
  <c r="AK128" i="29"/>
  <c r="AO128" i="29" s="1"/>
  <c r="AK25" i="29"/>
  <c r="AO25" i="29" s="1"/>
  <c r="AK96" i="29"/>
  <c r="AO96" i="29" s="1"/>
  <c r="AK44" i="29"/>
  <c r="AO44" i="29" s="1"/>
  <c r="AK108" i="29"/>
  <c r="AO108" i="29" s="1"/>
  <c r="AK77" i="29"/>
  <c r="AO77" i="29" s="1"/>
  <c r="AK196" i="29"/>
  <c r="AO196" i="29" s="1"/>
  <c r="AK206" i="29"/>
  <c r="AO206" i="29" s="1"/>
  <c r="AK75" i="29"/>
  <c r="AO75" i="29" s="1"/>
  <c r="AK187" i="28"/>
  <c r="AO187" i="28" s="1"/>
  <c r="AK198" i="28"/>
  <c r="AO198" i="28" s="1"/>
  <c r="AK114" i="28"/>
  <c r="AO114" i="28" s="1"/>
  <c r="AK42" i="22"/>
  <c r="AO42" i="22" s="1"/>
  <c r="AK117" i="22"/>
  <c r="AO117" i="22" s="1"/>
  <c r="AK27" i="22"/>
  <c r="AN27" i="22" s="1"/>
  <c r="AK73" i="22"/>
  <c r="AO73" i="22" s="1"/>
  <c r="AK57" i="22"/>
  <c r="AN57" i="22" s="1"/>
  <c r="AK205" i="22"/>
  <c r="AN205" i="22" s="1"/>
  <c r="AK130" i="22"/>
  <c r="AO130" i="22" s="1"/>
  <c r="AK52" i="22"/>
  <c r="AN52" i="22" s="1"/>
  <c r="AK17" i="22"/>
  <c r="AN17" i="22" s="1"/>
  <c r="AK102" i="22"/>
  <c r="AN102" i="22" s="1"/>
  <c r="K207" i="22"/>
  <c r="AK28" i="22"/>
  <c r="AM28" i="22" s="1"/>
  <c r="AK62" i="22"/>
  <c r="AO62" i="22" s="1"/>
  <c r="AK137" i="22"/>
  <c r="AN137" i="22" s="1"/>
  <c r="AK47" i="22"/>
  <c r="AN47" i="22" s="1"/>
  <c r="AK61" i="27"/>
  <c r="AO61" i="27" s="1"/>
  <c r="AG61" i="27"/>
  <c r="AG28" i="26"/>
  <c r="AK28" i="26"/>
  <c r="AN28" i="26" s="1"/>
  <c r="AG158" i="27"/>
  <c r="AK158" i="27"/>
  <c r="AG142" i="27"/>
  <c r="AK142" i="27"/>
  <c r="AG40" i="26"/>
  <c r="AK40" i="26"/>
  <c r="AN40" i="26" s="1"/>
  <c r="AG17" i="26"/>
  <c r="AK17" i="26"/>
  <c r="AN17" i="26" s="1"/>
  <c r="AK22" i="26"/>
  <c r="AN22" i="26" s="1"/>
  <c r="AG22" i="26"/>
  <c r="AG138" i="26"/>
  <c r="AK138" i="26"/>
  <c r="AG87" i="26"/>
  <c r="AK87" i="26"/>
  <c r="AG15" i="26"/>
  <c r="AK15" i="26"/>
  <c r="AG61" i="26"/>
  <c r="AK61" i="26"/>
  <c r="AN61" i="26" s="1"/>
  <c r="AK62" i="26"/>
  <c r="AN62" i="26" s="1"/>
  <c r="AG62" i="26"/>
  <c r="AG51" i="26"/>
  <c r="AK51" i="26"/>
  <c r="AG103" i="26"/>
  <c r="AK103" i="26"/>
  <c r="AG176" i="26"/>
  <c r="AK176" i="26"/>
  <c r="AG160" i="26"/>
  <c r="AK160" i="26"/>
  <c r="AG144" i="26"/>
  <c r="AK144" i="26"/>
  <c r="AG143" i="25"/>
  <c r="AK143" i="25"/>
  <c r="AG170" i="25"/>
  <c r="AK170" i="25"/>
  <c r="AG37" i="23"/>
  <c r="AK37" i="23"/>
  <c r="AN37" i="23" s="1"/>
  <c r="AG175" i="23"/>
  <c r="AK175" i="23"/>
  <c r="AN175" i="23" s="1"/>
  <c r="AG26" i="23"/>
  <c r="AK26" i="23"/>
  <c r="AN26" i="23" s="1"/>
  <c r="AG100" i="23"/>
  <c r="AK100" i="23"/>
  <c r="AG166" i="23"/>
  <c r="AK166" i="23"/>
  <c r="AN166" i="23" s="1"/>
  <c r="AG18" i="23"/>
  <c r="AK18" i="23"/>
  <c r="AN18" i="23" s="1"/>
  <c r="AG16" i="23"/>
  <c r="AK16" i="23"/>
  <c r="AG30" i="23"/>
  <c r="AK30" i="23"/>
  <c r="AN30" i="23" s="1"/>
  <c r="AG88" i="23"/>
  <c r="AK88" i="23"/>
  <c r="AN88" i="23" s="1"/>
  <c r="AG95" i="23"/>
  <c r="AK95" i="23"/>
  <c r="AN95" i="23" s="1"/>
  <c r="AG161" i="23"/>
  <c r="AK161" i="23"/>
  <c r="AG147" i="23"/>
  <c r="AK147" i="23"/>
  <c r="AG132" i="23"/>
  <c r="AK132" i="23"/>
  <c r="AG146" i="22"/>
  <c r="AH146" i="22" s="1"/>
  <c r="AK146" i="22"/>
  <c r="AG167" i="22"/>
  <c r="AH167" i="22" s="1"/>
  <c r="AK167" i="22"/>
  <c r="AG170" i="22"/>
  <c r="AH170" i="22" s="1"/>
  <c r="AK170" i="22"/>
  <c r="AG36" i="26"/>
  <c r="AK36" i="26"/>
  <c r="AN36" i="26" s="1"/>
  <c r="AG180" i="24"/>
  <c r="AK180" i="24"/>
  <c r="AG153" i="24"/>
  <c r="AK153" i="24"/>
  <c r="AG182" i="24"/>
  <c r="AK182" i="24"/>
  <c r="AG84" i="26"/>
  <c r="AK84" i="26"/>
  <c r="AN84" i="26" s="1"/>
  <c r="AG132" i="31"/>
  <c r="AH132" i="31" s="1"/>
  <c r="AK132" i="31"/>
  <c r="AK114" i="22"/>
  <c r="AO114" i="22" s="1"/>
  <c r="AK36" i="22"/>
  <c r="AO36" i="22" s="1"/>
  <c r="AK202" i="22"/>
  <c r="AN202" i="22" s="1"/>
  <c r="AK202" i="25"/>
  <c r="AO202" i="25" s="1"/>
  <c r="AK187" i="31"/>
  <c r="AO187" i="31" s="1"/>
  <c r="AK81" i="32"/>
  <c r="AO81" i="32" s="1"/>
  <c r="AK94" i="25"/>
  <c r="AO94" i="25" s="1"/>
  <c r="AK48" i="25"/>
  <c r="AO48" i="25" s="1"/>
  <c r="AK110" i="25"/>
  <c r="AO110" i="25" s="1"/>
  <c r="AK118" i="27"/>
  <c r="AO118" i="27" s="1"/>
  <c r="AG118" i="27"/>
  <c r="AK102" i="27"/>
  <c r="AO102" i="27" s="1"/>
  <c r="AG102" i="27"/>
  <c r="AK86" i="27"/>
  <c r="AO86" i="27" s="1"/>
  <c r="AG86" i="27"/>
  <c r="AK38" i="27"/>
  <c r="AO38" i="27" s="1"/>
  <c r="AG38" i="27"/>
  <c r="AK202" i="27"/>
  <c r="AO202" i="27" s="1"/>
  <c r="AK109" i="27"/>
  <c r="AO109" i="27" s="1"/>
  <c r="AG109" i="27"/>
  <c r="AK99" i="27"/>
  <c r="AO99" i="27" s="1"/>
  <c r="AG99" i="27"/>
  <c r="AK89" i="27"/>
  <c r="AO89" i="27" s="1"/>
  <c r="AG89" i="27"/>
  <c r="AK81" i="27"/>
  <c r="AO81" i="27" s="1"/>
  <c r="AG81" i="27"/>
  <c r="AK73" i="27"/>
  <c r="AO73" i="27" s="1"/>
  <c r="AG73" i="27"/>
  <c r="AK65" i="27"/>
  <c r="AO65" i="27" s="1"/>
  <c r="AG65" i="27"/>
  <c r="AK57" i="27"/>
  <c r="AO57" i="27" s="1"/>
  <c r="AG57" i="27"/>
  <c r="AK37" i="27"/>
  <c r="AO37" i="27" s="1"/>
  <c r="AG37" i="27"/>
  <c r="AK29" i="27"/>
  <c r="AO29" i="27" s="1"/>
  <c r="AG29" i="27"/>
  <c r="AK72" i="29"/>
  <c r="AO72" i="29" s="1"/>
  <c r="AK83" i="29"/>
  <c r="AO83" i="29" s="1"/>
  <c r="AK53" i="29"/>
  <c r="AO53" i="29" s="1"/>
  <c r="AK79" i="30"/>
  <c r="AO79" i="30" s="1"/>
  <c r="AK122" i="31"/>
  <c r="AO122" i="31" s="1"/>
  <c r="AK99" i="31"/>
  <c r="AO99" i="31" s="1"/>
  <c r="AK71" i="31"/>
  <c r="AO71" i="31" s="1"/>
  <c r="AK39" i="31"/>
  <c r="AO39" i="31" s="1"/>
  <c r="AK194" i="31"/>
  <c r="AO194" i="31" s="1"/>
  <c r="AK60" i="31"/>
  <c r="AO60" i="31" s="1"/>
  <c r="AK69" i="32"/>
  <c r="AO69" i="32" s="1"/>
  <c r="AK78" i="32"/>
  <c r="AO78" i="32" s="1"/>
  <c r="AK83" i="32"/>
  <c r="AO83" i="32" s="1"/>
  <c r="AK19" i="27"/>
  <c r="AO19" i="27" s="1"/>
  <c r="AG19" i="27"/>
  <c r="AK190" i="28"/>
  <c r="AO190" i="28" s="1"/>
  <c r="AK95" i="24"/>
  <c r="AO95" i="24" s="1"/>
  <c r="AK73" i="24"/>
  <c r="AO73" i="24" s="1"/>
  <c r="AK86" i="24"/>
  <c r="AO86" i="24" s="1"/>
  <c r="AK33" i="24"/>
  <c r="AO33" i="24" s="1"/>
  <c r="AK51" i="24"/>
  <c r="AO51" i="24" s="1"/>
  <c r="AK83" i="24"/>
  <c r="AO83" i="24" s="1"/>
  <c r="AG149" i="27"/>
  <c r="AK149" i="27"/>
  <c r="AG171" i="27"/>
  <c r="AK171" i="27"/>
  <c r="AG178" i="27"/>
  <c r="AK178" i="27"/>
  <c r="AG200" i="27"/>
  <c r="AK200" i="27"/>
  <c r="AG175" i="27"/>
  <c r="AK175" i="27"/>
  <c r="AG155" i="27"/>
  <c r="AK155" i="27"/>
  <c r="AG166" i="27"/>
  <c r="AK166" i="27"/>
  <c r="AG153" i="27"/>
  <c r="AK153" i="27"/>
  <c r="AG165" i="27"/>
  <c r="AK165" i="27"/>
  <c r="AG144" i="27"/>
  <c r="AK144" i="27"/>
  <c r="AG24" i="26"/>
  <c r="AK24" i="26"/>
  <c r="AN24" i="26" s="1"/>
  <c r="AG56" i="26"/>
  <c r="AK56" i="26"/>
  <c r="AN56" i="26" s="1"/>
  <c r="AG88" i="26"/>
  <c r="AK88" i="26"/>
  <c r="AN88" i="26" s="1"/>
  <c r="AG188" i="26"/>
  <c r="AK188" i="26"/>
  <c r="AN188" i="26" s="1"/>
  <c r="AG33" i="26"/>
  <c r="AK33" i="26"/>
  <c r="AN33" i="26" s="1"/>
  <c r="AG65" i="26"/>
  <c r="AK65" i="26"/>
  <c r="AG101" i="26"/>
  <c r="AK101" i="26"/>
  <c r="AN101" i="26" s="1"/>
  <c r="AK198" i="26"/>
  <c r="AN198" i="26" s="1"/>
  <c r="AG198" i="26"/>
  <c r="AK38" i="26"/>
  <c r="AG38" i="26"/>
  <c r="AG82" i="26"/>
  <c r="AK82" i="26"/>
  <c r="AN82" i="26" s="1"/>
  <c r="AG114" i="26"/>
  <c r="AK114" i="26"/>
  <c r="AN114" i="26" s="1"/>
  <c r="AG195" i="26"/>
  <c r="AK195" i="26"/>
  <c r="AG39" i="26"/>
  <c r="AK39" i="26"/>
  <c r="AG71" i="26"/>
  <c r="AK71" i="26"/>
  <c r="AG107" i="26"/>
  <c r="AK107" i="26"/>
  <c r="AG124" i="26"/>
  <c r="AK124" i="26"/>
  <c r="AG105" i="26"/>
  <c r="AK105" i="26"/>
  <c r="AN105" i="26" s="1"/>
  <c r="AG50" i="26"/>
  <c r="AK50" i="26"/>
  <c r="AN50" i="26" s="1"/>
  <c r="AG127" i="26"/>
  <c r="AK127" i="26"/>
  <c r="AN127" i="26" s="1"/>
  <c r="AG204" i="26"/>
  <c r="AK204" i="26"/>
  <c r="AN204" i="26" s="1"/>
  <c r="AG45" i="26"/>
  <c r="AK45" i="26"/>
  <c r="AN45" i="26" s="1"/>
  <c r="AG77" i="26"/>
  <c r="AK77" i="26"/>
  <c r="AN77" i="26" s="1"/>
  <c r="AG181" i="26"/>
  <c r="AK181" i="26"/>
  <c r="AG26" i="26"/>
  <c r="AK26" i="26"/>
  <c r="AN26" i="26" s="1"/>
  <c r="AK78" i="26"/>
  <c r="AN78" i="26" s="1"/>
  <c r="AG78" i="26"/>
  <c r="AK110" i="26"/>
  <c r="AG110" i="26"/>
  <c r="AG186" i="26"/>
  <c r="AK186" i="26"/>
  <c r="AG35" i="26"/>
  <c r="AK35" i="26"/>
  <c r="AG67" i="26"/>
  <c r="AK67" i="26"/>
  <c r="AG111" i="26"/>
  <c r="AK111" i="26"/>
  <c r="AG109" i="26"/>
  <c r="AK109" i="26"/>
  <c r="AN109" i="26" s="1"/>
  <c r="AK54" i="26"/>
  <c r="AG54" i="26"/>
  <c r="AG143" i="26"/>
  <c r="AK143" i="26"/>
  <c r="AN143" i="26" s="1"/>
  <c r="AG168" i="26"/>
  <c r="AK168" i="26"/>
  <c r="AG171" i="26"/>
  <c r="AK171" i="26"/>
  <c r="AG161" i="26"/>
  <c r="AK161" i="26"/>
  <c r="AG173" i="26"/>
  <c r="AK173" i="26"/>
  <c r="AG148" i="26"/>
  <c r="AK148" i="26"/>
  <c r="AG159" i="26"/>
  <c r="AK159" i="26"/>
  <c r="AG178" i="26"/>
  <c r="AK178" i="26"/>
  <c r="AG167" i="26"/>
  <c r="AK167" i="26"/>
  <c r="AG157" i="26"/>
  <c r="AK157" i="26"/>
  <c r="AG154" i="26"/>
  <c r="AK154" i="26"/>
  <c r="AG162" i="26"/>
  <c r="AK162" i="26"/>
  <c r="AG174" i="25"/>
  <c r="AK174" i="25"/>
  <c r="AG135" i="25"/>
  <c r="AK135" i="25"/>
  <c r="AG177" i="25"/>
  <c r="AK177" i="25"/>
  <c r="AG136" i="25"/>
  <c r="AK136" i="25"/>
  <c r="AG138" i="25"/>
  <c r="AK138" i="25"/>
  <c r="AG164" i="25"/>
  <c r="AK164" i="25"/>
  <c r="AG166" i="25"/>
  <c r="AK166" i="25"/>
  <c r="AG175" i="25"/>
  <c r="AK175" i="25"/>
  <c r="AG90" i="23"/>
  <c r="AK90" i="23"/>
  <c r="AG169" i="23"/>
  <c r="AK169" i="23"/>
  <c r="AG85" i="23"/>
  <c r="AK85" i="23"/>
  <c r="AN85" i="23" s="1"/>
  <c r="AG53" i="23"/>
  <c r="AK53" i="23"/>
  <c r="AN53" i="23" s="1"/>
  <c r="AG17" i="23"/>
  <c r="AK17" i="23"/>
  <c r="AN17" i="23" s="1"/>
  <c r="AG193" i="23"/>
  <c r="AK193" i="23"/>
  <c r="AN193" i="23" s="1"/>
  <c r="AG108" i="23"/>
  <c r="AK108" i="23"/>
  <c r="AG74" i="23"/>
  <c r="AK74" i="23"/>
  <c r="AG42" i="23"/>
  <c r="AK42" i="23"/>
  <c r="AG102" i="23"/>
  <c r="AK102" i="23"/>
  <c r="AG205" i="23"/>
  <c r="AK205" i="23"/>
  <c r="AN205" i="23" s="1"/>
  <c r="AG168" i="23"/>
  <c r="AK168" i="23"/>
  <c r="AG84" i="23"/>
  <c r="AK84" i="23"/>
  <c r="AN84" i="23" s="1"/>
  <c r="AG52" i="23"/>
  <c r="AK52" i="23"/>
  <c r="AG20" i="23"/>
  <c r="AK20" i="23"/>
  <c r="AN20" i="23" s="1"/>
  <c r="AG182" i="23"/>
  <c r="AK182" i="23"/>
  <c r="AN182" i="23" s="1"/>
  <c r="AG98" i="23"/>
  <c r="AK98" i="23"/>
  <c r="AG65" i="23"/>
  <c r="AK65" i="23"/>
  <c r="AG34" i="23"/>
  <c r="AK34" i="23"/>
  <c r="AN34" i="23" s="1"/>
  <c r="AG181" i="23"/>
  <c r="AK181" i="23"/>
  <c r="AG97" i="23"/>
  <c r="AK97" i="23"/>
  <c r="AN97" i="23" s="1"/>
  <c r="AG64" i="23"/>
  <c r="AK64" i="23"/>
  <c r="AN64" i="23" s="1"/>
  <c r="AG33" i="23"/>
  <c r="AK33" i="23"/>
  <c r="AG203" i="23"/>
  <c r="AK203" i="23"/>
  <c r="AG163" i="23"/>
  <c r="AK163" i="23"/>
  <c r="AG78" i="23"/>
  <c r="AK78" i="23"/>
  <c r="AG46" i="23"/>
  <c r="AK46" i="23"/>
  <c r="AN46" i="23" s="1"/>
  <c r="AG15" i="23"/>
  <c r="AK15" i="23"/>
  <c r="AN15" i="23" s="1"/>
  <c r="AG204" i="23"/>
  <c r="AK204" i="23"/>
  <c r="AG105" i="23"/>
  <c r="AK105" i="23"/>
  <c r="AN105" i="23" s="1"/>
  <c r="AG71" i="23"/>
  <c r="AK71" i="23"/>
  <c r="AN71" i="23" s="1"/>
  <c r="AG39" i="23"/>
  <c r="AK39" i="23"/>
  <c r="AG202" i="23"/>
  <c r="AK202" i="23"/>
  <c r="AN202" i="23" s="1"/>
  <c r="AG111" i="23"/>
  <c r="AK111" i="23"/>
  <c r="AG77" i="23"/>
  <c r="AK77" i="23"/>
  <c r="AN77" i="23" s="1"/>
  <c r="AG45" i="23"/>
  <c r="AK45" i="23"/>
  <c r="AN45" i="23" s="1"/>
  <c r="AG146" i="23"/>
  <c r="AK146" i="23"/>
  <c r="AG125" i="23"/>
  <c r="AK125" i="23"/>
  <c r="AG135" i="23"/>
  <c r="AK135" i="23"/>
  <c r="AG128" i="23"/>
  <c r="AK128" i="23"/>
  <c r="AG150" i="23"/>
  <c r="AK150" i="23"/>
  <c r="AG156" i="23"/>
  <c r="AK156" i="23"/>
  <c r="AG129" i="23"/>
  <c r="AK129" i="23"/>
  <c r="AG155" i="23"/>
  <c r="AK155" i="23"/>
  <c r="AG114" i="23"/>
  <c r="AK114" i="23"/>
  <c r="AG157" i="23"/>
  <c r="AK157" i="23"/>
  <c r="AG117" i="23"/>
  <c r="AK117" i="23"/>
  <c r="AG143" i="23"/>
  <c r="AK143" i="23"/>
  <c r="AG148" i="23"/>
  <c r="AK148" i="23"/>
  <c r="AG134" i="23"/>
  <c r="AK134" i="23"/>
  <c r="AG173" i="22"/>
  <c r="AH173" i="22" s="1"/>
  <c r="AK173" i="22"/>
  <c r="AG150" i="22"/>
  <c r="AH150" i="22" s="1"/>
  <c r="AK150" i="22"/>
  <c r="AG152" i="22"/>
  <c r="AH152" i="22" s="1"/>
  <c r="AK152" i="22"/>
  <c r="AG151" i="22"/>
  <c r="AH151" i="22" s="1"/>
  <c r="AK151" i="22"/>
  <c r="AG168" i="22"/>
  <c r="AH168" i="22" s="1"/>
  <c r="AK168" i="22"/>
  <c r="AG145" i="22"/>
  <c r="AH145" i="22" s="1"/>
  <c r="AK145" i="22"/>
  <c r="AG19" i="30"/>
  <c r="AH19" i="30" s="1"/>
  <c r="AK19" i="30"/>
  <c r="AO19" i="30" s="1"/>
  <c r="AG171" i="24"/>
  <c r="AK171" i="24"/>
  <c r="AG172" i="24"/>
  <c r="AK172" i="24"/>
  <c r="AG160" i="24"/>
  <c r="AK160" i="24"/>
  <c r="AG176" i="24"/>
  <c r="AK176" i="24"/>
  <c r="AG143" i="24"/>
  <c r="AK143" i="24"/>
  <c r="AG164" i="24"/>
  <c r="AK164" i="24"/>
  <c r="AG168" i="24"/>
  <c r="AK168" i="24"/>
  <c r="AG154" i="24"/>
  <c r="AK154" i="24"/>
  <c r="AG150" i="24"/>
  <c r="AK150" i="24"/>
  <c r="AG20" i="26"/>
  <c r="AK20" i="26"/>
  <c r="AG120" i="26"/>
  <c r="AK120" i="26"/>
  <c r="AN120" i="26" s="1"/>
  <c r="AG52" i="26"/>
  <c r="AK52" i="26"/>
  <c r="AN52" i="26" s="1"/>
  <c r="AG54" i="32"/>
  <c r="AH54" i="32" s="1"/>
  <c r="AK54" i="32"/>
  <c r="AG125" i="31"/>
  <c r="AH125" i="31" s="1"/>
  <c r="AK125" i="31"/>
  <c r="AG146" i="31"/>
  <c r="AH146" i="31" s="1"/>
  <c r="AK146" i="31"/>
  <c r="AG167" i="31"/>
  <c r="AH167" i="31" s="1"/>
  <c r="AK167" i="31"/>
  <c r="AG153" i="31"/>
  <c r="AH153" i="31" s="1"/>
  <c r="AK153" i="31"/>
  <c r="AG129" i="31"/>
  <c r="AH129" i="31" s="1"/>
  <c r="AK129" i="31"/>
  <c r="AG150" i="31"/>
  <c r="AH150" i="31" s="1"/>
  <c r="AK150" i="31"/>
  <c r="AG128" i="31"/>
  <c r="AH128" i="31" s="1"/>
  <c r="AK128" i="31"/>
  <c r="AG158" i="31"/>
  <c r="AH158" i="31" s="1"/>
  <c r="AK158" i="31"/>
  <c r="AG165" i="31"/>
  <c r="AH165" i="31" s="1"/>
  <c r="AK165" i="31"/>
  <c r="AG143" i="31"/>
  <c r="AH143" i="31" s="1"/>
  <c r="AK143" i="31"/>
  <c r="AG152" i="31"/>
  <c r="AH152" i="31" s="1"/>
  <c r="AK152" i="31"/>
  <c r="AK94" i="27"/>
  <c r="AO94" i="27" s="1"/>
  <c r="AG94" i="27"/>
  <c r="AK46" i="27"/>
  <c r="AO46" i="27" s="1"/>
  <c r="AG46" i="27"/>
  <c r="AK85" i="27"/>
  <c r="AO85" i="27" s="1"/>
  <c r="AG85" i="27"/>
  <c r="AK69" i="27"/>
  <c r="AO69" i="27" s="1"/>
  <c r="AG69" i="27"/>
  <c r="AK51" i="27"/>
  <c r="AO51" i="27" s="1"/>
  <c r="AG51" i="27"/>
  <c r="AK33" i="27"/>
  <c r="AO33" i="27" s="1"/>
  <c r="AG33" i="27"/>
  <c r="AK13" i="30"/>
  <c r="AM13" i="30" s="1"/>
  <c r="AF208" i="30"/>
  <c r="AG15" i="30"/>
  <c r="AH15" i="30" s="1"/>
  <c r="AK15" i="30"/>
  <c r="AO15" i="30" s="1"/>
  <c r="AG201" i="27"/>
  <c r="AK201" i="27"/>
  <c r="AG150" i="27"/>
  <c r="AK150" i="27"/>
  <c r="AG147" i="27"/>
  <c r="AK147" i="27"/>
  <c r="AG172" i="27"/>
  <c r="AK172" i="27"/>
  <c r="AG104" i="26"/>
  <c r="AK104" i="26"/>
  <c r="AG141" i="26"/>
  <c r="AK141" i="26"/>
  <c r="AN141" i="26" s="1"/>
  <c r="AG23" i="26"/>
  <c r="AK23" i="26"/>
  <c r="AG180" i="26"/>
  <c r="AK180" i="26"/>
  <c r="AN180" i="26" s="1"/>
  <c r="AG183" i="26"/>
  <c r="AK183" i="26"/>
  <c r="AN183" i="26" s="1"/>
  <c r="AG202" i="26"/>
  <c r="AK202" i="26"/>
  <c r="AN202" i="26" s="1"/>
  <c r="AG130" i="26"/>
  <c r="AK130" i="26"/>
  <c r="AN130" i="26" s="1"/>
  <c r="AG83" i="26"/>
  <c r="AK83" i="26"/>
  <c r="AG200" i="26"/>
  <c r="AK200" i="26"/>
  <c r="AN200" i="26" s="1"/>
  <c r="AG145" i="26"/>
  <c r="AK145" i="26"/>
  <c r="AG170" i="26"/>
  <c r="AK170" i="26"/>
  <c r="AK190" i="26"/>
  <c r="AG190" i="26"/>
  <c r="AG169" i="25"/>
  <c r="AK169" i="25"/>
  <c r="AG141" i="25"/>
  <c r="AK141" i="25"/>
  <c r="AG101" i="23"/>
  <c r="AK101" i="23"/>
  <c r="AN101" i="23" s="1"/>
  <c r="AG91" i="23"/>
  <c r="AK91" i="23"/>
  <c r="AN91" i="23" s="1"/>
  <c r="AG188" i="23"/>
  <c r="AK188" i="23"/>
  <c r="AN188" i="23" s="1"/>
  <c r="AG36" i="23"/>
  <c r="AK36" i="23"/>
  <c r="AN36" i="23" s="1"/>
  <c r="AG50" i="23"/>
  <c r="AK50" i="23"/>
  <c r="AN50" i="23" s="1"/>
  <c r="AG49" i="23"/>
  <c r="AK49" i="23"/>
  <c r="AN49" i="23" s="1"/>
  <c r="AG93" i="23"/>
  <c r="AK93" i="23"/>
  <c r="AN93" i="23" s="1"/>
  <c r="AG171" i="23"/>
  <c r="AK171" i="23"/>
  <c r="AG178" i="23"/>
  <c r="AK178" i="23"/>
  <c r="AG29" i="23"/>
  <c r="AK29" i="23"/>
  <c r="AN29" i="23" s="1"/>
  <c r="AG131" i="23"/>
  <c r="AK131" i="23"/>
  <c r="AG142" i="23"/>
  <c r="AK142" i="23"/>
  <c r="AG158" i="23"/>
  <c r="AK158" i="23"/>
  <c r="AG160" i="23"/>
  <c r="AK160" i="23"/>
  <c r="AG151" i="24"/>
  <c r="AK151" i="24"/>
  <c r="AG173" i="24"/>
  <c r="AK173" i="24"/>
  <c r="AG183" i="24"/>
  <c r="AK183" i="24"/>
  <c r="AF211" i="28"/>
  <c r="AG14" i="28"/>
  <c r="AK100" i="22"/>
  <c r="AN100" i="22" s="1"/>
  <c r="AK29" i="24"/>
  <c r="AO29" i="24" s="1"/>
  <c r="AK26" i="25"/>
  <c r="AO26" i="25" s="1"/>
  <c r="AK191" i="31"/>
  <c r="AN191" i="31" s="1"/>
  <c r="O210" i="33"/>
  <c r="O214" i="33" s="1"/>
  <c r="AK77" i="33"/>
  <c r="AO77" i="33" s="1"/>
  <c r="AK30" i="25"/>
  <c r="AO30" i="25" s="1"/>
  <c r="AK101" i="25"/>
  <c r="AK69" i="25"/>
  <c r="AO69" i="25" s="1"/>
  <c r="AK37" i="25"/>
  <c r="AO37" i="25" s="1"/>
  <c r="AK15" i="27"/>
  <c r="AO15" i="27" s="1"/>
  <c r="AG15" i="27"/>
  <c r="AK114" i="27"/>
  <c r="AO114" i="27" s="1"/>
  <c r="AG114" i="27"/>
  <c r="AK50" i="27"/>
  <c r="AO50" i="27" s="1"/>
  <c r="AG50" i="27"/>
  <c r="AK117" i="27"/>
  <c r="AO117" i="27" s="1"/>
  <c r="AG117" i="27"/>
  <c r="AK107" i="27"/>
  <c r="AO107" i="27" s="1"/>
  <c r="AG107" i="27"/>
  <c r="AK87" i="27"/>
  <c r="AO87" i="27" s="1"/>
  <c r="AG87" i="27"/>
  <c r="AK79" i="27"/>
  <c r="AO79" i="27" s="1"/>
  <c r="AG79" i="27"/>
  <c r="AK53" i="27"/>
  <c r="AO53" i="27" s="1"/>
  <c r="AG53" i="27"/>
  <c r="AK35" i="27"/>
  <c r="AO35" i="27" s="1"/>
  <c r="AG35" i="27"/>
  <c r="AK127" i="29"/>
  <c r="AO127" i="29" s="1"/>
  <c r="AK84" i="29"/>
  <c r="AO84" i="29" s="1"/>
  <c r="AK40" i="29"/>
  <c r="AO40" i="29" s="1"/>
  <c r="AK116" i="29"/>
  <c r="AO116" i="29" s="1"/>
  <c r="AK21" i="29"/>
  <c r="AO21" i="29" s="1"/>
  <c r="AK119" i="31"/>
  <c r="AO119" i="31" s="1"/>
  <c r="AK101" i="32"/>
  <c r="AO101" i="32" s="1"/>
  <c r="AK36" i="32"/>
  <c r="AO36" i="32" s="1"/>
  <c r="AK110" i="32"/>
  <c r="AO110" i="32" s="1"/>
  <c r="AE210" i="23"/>
  <c r="AH90" i="23"/>
  <c r="AK27" i="27"/>
  <c r="AG27" i="27"/>
  <c r="AK24" i="28"/>
  <c r="AO24" i="28" s="1"/>
  <c r="AK116" i="28"/>
  <c r="AO116" i="28" s="1"/>
  <c r="AK110" i="28"/>
  <c r="AN110" i="28" s="1"/>
  <c r="AK200" i="24"/>
  <c r="AO200" i="24" s="1"/>
  <c r="AK27" i="24"/>
  <c r="AO27" i="24" s="1"/>
  <c r="AK49" i="24"/>
  <c r="AO49" i="24" s="1"/>
  <c r="AK64" i="24"/>
  <c r="AN64" i="24" s="1"/>
  <c r="AG197" i="26"/>
  <c r="AK197" i="26"/>
  <c r="AG92" i="26"/>
  <c r="AK92" i="26"/>
  <c r="AN92" i="26" s="1"/>
  <c r="AG20" i="30"/>
  <c r="AH20" i="30" s="1"/>
  <c r="AK20" i="30"/>
  <c r="AO20" i="30" s="1"/>
  <c r="AG21" i="30"/>
  <c r="AH21" i="30" s="1"/>
  <c r="AK21" i="30"/>
  <c r="AG18" i="30"/>
  <c r="AH18" i="30" s="1"/>
  <c r="AK18" i="30"/>
  <c r="AO18" i="30" s="1"/>
  <c r="AG176" i="27"/>
  <c r="AK176" i="27"/>
  <c r="AG170" i="27"/>
  <c r="AK170" i="27"/>
  <c r="AG167" i="27"/>
  <c r="AK167" i="27"/>
  <c r="AG160" i="27"/>
  <c r="AK160" i="27"/>
  <c r="AG145" i="27"/>
  <c r="AK145" i="27"/>
  <c r="AG164" i="27"/>
  <c r="AK164" i="27"/>
  <c r="AG151" i="27"/>
  <c r="AK151" i="27"/>
  <c r="AG152" i="27"/>
  <c r="AK152" i="27"/>
  <c r="AG182" i="27"/>
  <c r="AK182" i="27"/>
  <c r="AG180" i="27"/>
  <c r="AK180" i="27"/>
  <c r="AG156" i="27"/>
  <c r="AK156" i="27"/>
  <c r="AG32" i="26"/>
  <c r="AK32" i="26"/>
  <c r="AN32" i="26" s="1"/>
  <c r="AG64" i="26"/>
  <c r="AK64" i="26"/>
  <c r="AN64" i="26" s="1"/>
  <c r="AG96" i="26"/>
  <c r="AK96" i="26"/>
  <c r="AN96" i="26" s="1"/>
  <c r="AG201" i="26"/>
  <c r="AK201" i="26"/>
  <c r="AN201" i="26" s="1"/>
  <c r="AG41" i="26"/>
  <c r="AK41" i="26"/>
  <c r="AN41" i="26" s="1"/>
  <c r="AG73" i="26"/>
  <c r="AK73" i="26"/>
  <c r="AN73" i="26" s="1"/>
  <c r="AG133" i="26"/>
  <c r="AK133" i="26"/>
  <c r="AN133" i="26" s="1"/>
  <c r="AK14" i="26"/>
  <c r="AN14" i="26" s="1"/>
  <c r="AG14" i="26"/>
  <c r="AG58" i="26"/>
  <c r="AK58" i="26"/>
  <c r="AN58" i="26" s="1"/>
  <c r="AG90" i="26"/>
  <c r="AK90" i="26"/>
  <c r="AN90" i="26" s="1"/>
  <c r="AG122" i="26"/>
  <c r="AK122" i="26"/>
  <c r="AG203" i="26"/>
  <c r="AK203" i="26"/>
  <c r="AN203" i="26" s="1"/>
  <c r="AG47" i="26"/>
  <c r="AK47" i="26"/>
  <c r="AG79" i="26"/>
  <c r="AK79" i="26"/>
  <c r="AG115" i="26"/>
  <c r="AK115" i="26"/>
  <c r="AG136" i="26"/>
  <c r="AK136" i="26"/>
  <c r="AN136" i="26" s="1"/>
  <c r="AG113" i="26"/>
  <c r="AK113" i="26"/>
  <c r="AN113" i="26" s="1"/>
  <c r="AK126" i="26"/>
  <c r="AG126" i="26"/>
  <c r="AG139" i="26"/>
  <c r="AK139" i="26"/>
  <c r="AN139" i="26" s="1"/>
  <c r="AG21" i="26"/>
  <c r="AK21" i="26"/>
  <c r="AN21" i="26" s="1"/>
  <c r="AG53" i="26"/>
  <c r="AK53" i="26"/>
  <c r="AN53" i="26" s="1"/>
  <c r="AG85" i="26"/>
  <c r="AK85" i="26"/>
  <c r="AN85" i="26" s="1"/>
  <c r="AG189" i="26"/>
  <c r="AK189" i="26"/>
  <c r="AG34" i="26"/>
  <c r="AK34" i="26"/>
  <c r="AN34" i="26" s="1"/>
  <c r="AK86" i="26"/>
  <c r="AG86" i="26"/>
  <c r="AK118" i="26"/>
  <c r="AN118" i="26" s="1"/>
  <c r="AG118" i="26"/>
  <c r="AG199" i="26"/>
  <c r="AK199" i="26"/>
  <c r="AG43" i="26"/>
  <c r="AK43" i="26"/>
  <c r="AG75" i="26"/>
  <c r="AK75" i="26"/>
  <c r="AG119" i="26"/>
  <c r="AK119" i="26"/>
  <c r="AG117" i="26"/>
  <c r="AK117" i="26"/>
  <c r="AN117" i="26" s="1"/>
  <c r="AK134" i="26"/>
  <c r="AG134" i="26"/>
  <c r="AG187" i="26"/>
  <c r="AK187" i="26"/>
  <c r="AN187" i="26" s="1"/>
  <c r="AG191" i="26"/>
  <c r="AK191" i="26"/>
  <c r="AG163" i="26"/>
  <c r="AK163" i="26"/>
  <c r="AG155" i="26"/>
  <c r="AK155" i="26"/>
  <c r="AG169" i="26"/>
  <c r="AK169" i="26"/>
  <c r="AK174" i="26"/>
  <c r="AG174" i="26"/>
  <c r="AG149" i="26"/>
  <c r="AK149" i="26"/>
  <c r="AG164" i="26"/>
  <c r="AK164" i="26"/>
  <c r="AG192" i="26"/>
  <c r="AK192" i="26"/>
  <c r="AG151" i="26"/>
  <c r="AK151" i="26"/>
  <c r="AK150" i="26"/>
  <c r="AG150" i="26"/>
  <c r="AG147" i="25"/>
  <c r="AK147" i="25"/>
  <c r="AG173" i="25"/>
  <c r="AK173" i="25"/>
  <c r="AG176" i="25"/>
  <c r="AK176" i="25"/>
  <c r="AG144" i="25"/>
  <c r="AK144" i="25"/>
  <c r="AG145" i="25"/>
  <c r="AK145" i="25"/>
  <c r="AG171" i="25"/>
  <c r="AK171" i="25"/>
  <c r="AG110" i="23"/>
  <c r="AK110" i="23"/>
  <c r="AG76" i="23"/>
  <c r="AK76" i="23"/>
  <c r="AG44" i="23"/>
  <c r="AK44" i="23"/>
  <c r="AG192" i="23"/>
  <c r="AK192" i="23"/>
  <c r="AN192" i="23" s="1"/>
  <c r="AG184" i="23"/>
  <c r="AK184" i="23"/>
  <c r="AG99" i="23"/>
  <c r="AK99" i="23"/>
  <c r="AN99" i="23" s="1"/>
  <c r="AG66" i="23"/>
  <c r="AK66" i="23"/>
  <c r="AG35" i="23"/>
  <c r="AK35" i="23"/>
  <c r="AG186" i="23"/>
  <c r="AK186" i="23"/>
  <c r="AG200" i="23"/>
  <c r="AK200" i="23"/>
  <c r="AG109" i="23"/>
  <c r="AK109" i="23"/>
  <c r="AN109" i="23" s="1"/>
  <c r="AG75" i="23"/>
  <c r="AK75" i="23"/>
  <c r="AN75" i="23" s="1"/>
  <c r="AG43" i="23"/>
  <c r="AK43" i="23"/>
  <c r="AN43" i="23" s="1"/>
  <c r="AG196" i="23"/>
  <c r="AK196" i="23"/>
  <c r="AN196" i="23" s="1"/>
  <c r="AG174" i="23"/>
  <c r="AK174" i="23"/>
  <c r="AG81" i="23"/>
  <c r="AK81" i="23"/>
  <c r="AG57" i="23"/>
  <c r="AK57" i="23"/>
  <c r="AN57" i="23" s="1"/>
  <c r="AG25" i="23"/>
  <c r="AK25" i="23"/>
  <c r="AG173" i="23"/>
  <c r="AK173" i="23"/>
  <c r="AG89" i="23"/>
  <c r="AK89" i="23"/>
  <c r="AG56" i="23"/>
  <c r="AK56" i="23"/>
  <c r="AN56" i="23" s="1"/>
  <c r="AG24" i="23"/>
  <c r="AK24" i="23"/>
  <c r="AG191" i="23"/>
  <c r="AK191" i="23"/>
  <c r="AN191" i="23" s="1"/>
  <c r="AG104" i="23"/>
  <c r="AK104" i="23"/>
  <c r="AG70" i="23"/>
  <c r="AK70" i="23"/>
  <c r="AG31" i="23"/>
  <c r="AK31" i="23"/>
  <c r="AG195" i="23"/>
  <c r="AK195" i="23"/>
  <c r="AN195" i="23" s="1"/>
  <c r="AG197" i="23"/>
  <c r="AK197" i="23"/>
  <c r="AN197" i="23" s="1"/>
  <c r="AG96" i="23"/>
  <c r="AK96" i="23"/>
  <c r="AG63" i="23"/>
  <c r="AK63" i="23"/>
  <c r="AN63" i="23" s="1"/>
  <c r="AG32" i="23"/>
  <c r="AK32" i="23"/>
  <c r="AG190" i="23"/>
  <c r="AK190" i="23"/>
  <c r="AG103" i="23"/>
  <c r="AK103" i="23"/>
  <c r="AN103" i="23" s="1"/>
  <c r="AG69" i="23"/>
  <c r="AK69" i="23"/>
  <c r="AN69" i="23" s="1"/>
  <c r="AG38" i="23"/>
  <c r="AK38" i="23"/>
  <c r="AN38" i="23" s="1"/>
  <c r="AG121" i="23"/>
  <c r="AK121" i="23"/>
  <c r="AG144" i="23"/>
  <c r="AK144" i="23"/>
  <c r="AG141" i="23"/>
  <c r="AK141" i="23"/>
  <c r="AG151" i="23"/>
  <c r="AK151" i="23"/>
  <c r="AG112" i="23"/>
  <c r="AK112" i="23"/>
  <c r="AG137" i="23"/>
  <c r="AK137" i="23"/>
  <c r="AG138" i="23"/>
  <c r="AK138" i="23"/>
  <c r="AG149" i="23"/>
  <c r="AK149" i="23"/>
  <c r="AG118" i="23"/>
  <c r="AK118" i="23"/>
  <c r="AG152" i="23"/>
  <c r="AK152" i="23"/>
  <c r="AG115" i="23"/>
  <c r="AK115" i="23"/>
  <c r="AG133" i="23"/>
  <c r="AK133" i="23"/>
  <c r="AG159" i="23"/>
  <c r="AK159" i="23"/>
  <c r="AG136" i="23"/>
  <c r="AK136" i="23"/>
  <c r="AG130" i="23"/>
  <c r="AK130" i="23"/>
  <c r="AG165" i="22"/>
  <c r="AH165" i="22" s="1"/>
  <c r="AK165" i="22"/>
  <c r="AG149" i="22"/>
  <c r="AH149" i="22" s="1"/>
  <c r="AK149" i="22"/>
  <c r="AG172" i="22"/>
  <c r="AH172" i="22" s="1"/>
  <c r="AK172" i="22"/>
  <c r="AG143" i="22"/>
  <c r="AH143" i="22" s="1"/>
  <c r="AK143" i="22"/>
  <c r="AG144" i="22"/>
  <c r="AH144" i="22" s="1"/>
  <c r="AK144" i="22"/>
  <c r="AG166" i="22"/>
  <c r="AH166" i="22" s="1"/>
  <c r="AK166" i="22"/>
  <c r="AG171" i="22"/>
  <c r="AH171" i="22" s="1"/>
  <c r="AK171" i="22"/>
  <c r="AG174" i="22"/>
  <c r="AH174" i="22" s="1"/>
  <c r="AK174" i="22"/>
  <c r="AG100" i="26"/>
  <c r="AK100" i="26"/>
  <c r="AN100" i="26" s="1"/>
  <c r="AG152" i="24"/>
  <c r="AK152" i="24"/>
  <c r="AG156" i="24"/>
  <c r="AK156" i="24"/>
  <c r="AG184" i="24"/>
  <c r="AK184" i="24"/>
  <c r="AG181" i="24"/>
  <c r="AK181" i="24"/>
  <c r="AG149" i="24"/>
  <c r="AK149" i="24"/>
  <c r="AG159" i="24"/>
  <c r="AK159" i="24"/>
  <c r="AG161" i="24"/>
  <c r="AK161" i="24"/>
  <c r="AG163" i="24"/>
  <c r="AK163" i="24"/>
  <c r="AG157" i="24"/>
  <c r="AK157" i="24"/>
  <c r="AG167" i="24"/>
  <c r="AK167" i="24"/>
  <c r="AG155" i="24"/>
  <c r="AK155" i="24"/>
  <c r="AG158" i="24"/>
  <c r="AK158" i="24"/>
  <c r="AG178" i="24"/>
  <c r="AK178" i="24"/>
  <c r="AG108" i="26"/>
  <c r="AK108" i="26"/>
  <c r="AN108" i="26" s="1"/>
  <c r="AG14" i="30"/>
  <c r="AH14" i="30" s="1"/>
  <c r="AK14" i="30"/>
  <c r="AO14" i="30" s="1"/>
  <c r="AG126" i="31"/>
  <c r="AH126" i="31" s="1"/>
  <c r="AK126" i="31"/>
  <c r="AG141" i="31"/>
  <c r="AH141" i="31" s="1"/>
  <c r="AK141" i="31"/>
  <c r="AG162" i="31"/>
  <c r="AH162" i="31" s="1"/>
  <c r="AK162" i="31"/>
  <c r="AG140" i="31"/>
  <c r="AH140" i="31" s="1"/>
  <c r="AK140" i="31"/>
  <c r="AG142" i="31"/>
  <c r="AH142" i="31" s="1"/>
  <c r="AK142" i="31"/>
  <c r="AG145" i="31"/>
  <c r="AH145" i="31" s="1"/>
  <c r="AK145" i="31"/>
  <c r="AG166" i="31"/>
  <c r="AH166" i="31" s="1"/>
  <c r="AK166" i="31"/>
  <c r="AG144" i="31"/>
  <c r="AH144" i="31" s="1"/>
  <c r="AK144" i="31"/>
  <c r="AG136" i="31"/>
  <c r="AH136" i="31" s="1"/>
  <c r="AK136" i="31"/>
  <c r="AG138" i="31"/>
  <c r="AH138" i="31" s="1"/>
  <c r="AK138" i="31"/>
  <c r="AG159" i="31"/>
  <c r="AH159" i="31" s="1"/>
  <c r="AK159" i="31"/>
  <c r="AK110" i="27"/>
  <c r="AO110" i="27" s="1"/>
  <c r="AG110" i="27"/>
  <c r="AG17" i="30"/>
  <c r="AH17" i="30" s="1"/>
  <c r="AK17" i="30"/>
  <c r="AN17" i="30" s="1"/>
  <c r="AG154" i="27"/>
  <c r="AK154" i="27"/>
  <c r="AG168" i="27"/>
  <c r="AK168" i="27"/>
  <c r="AG49" i="26"/>
  <c r="AK49" i="26"/>
  <c r="AG98" i="26"/>
  <c r="AK98" i="26"/>
  <c r="AN98" i="26" s="1"/>
  <c r="AG123" i="26"/>
  <c r="AK123" i="26"/>
  <c r="AN123" i="26" s="1"/>
  <c r="AG29" i="26"/>
  <c r="AK29" i="26"/>
  <c r="AN29" i="26" s="1"/>
  <c r="AK94" i="26"/>
  <c r="AN94" i="26" s="1"/>
  <c r="AG94" i="26"/>
  <c r="AG131" i="26"/>
  <c r="AK131" i="26"/>
  <c r="AG165" i="26"/>
  <c r="AK165" i="26"/>
  <c r="AG146" i="26"/>
  <c r="AK146" i="26"/>
  <c r="AG172" i="25"/>
  <c r="AK172" i="25"/>
  <c r="AG167" i="25"/>
  <c r="AK167" i="25"/>
  <c r="AG68" i="23"/>
  <c r="AK68" i="23"/>
  <c r="AN68" i="23" s="1"/>
  <c r="AG58" i="23"/>
  <c r="AK58" i="23"/>
  <c r="AG207" i="23"/>
  <c r="AK207" i="23"/>
  <c r="AN207" i="23" s="1"/>
  <c r="AG165" i="23"/>
  <c r="AK165" i="23"/>
  <c r="AG62" i="23"/>
  <c r="AK62" i="23"/>
  <c r="AG23" i="23"/>
  <c r="AK23" i="23"/>
  <c r="AN23" i="23" s="1"/>
  <c r="AG153" i="23"/>
  <c r="AK153" i="23"/>
  <c r="AG147" i="22"/>
  <c r="AH147" i="22" s="1"/>
  <c r="AK147" i="22"/>
  <c r="AG179" i="24"/>
  <c r="AK179" i="24"/>
  <c r="AG177" i="24"/>
  <c r="AK177" i="24"/>
  <c r="AG162" i="24"/>
  <c r="AK162" i="24"/>
  <c r="AG44" i="26"/>
  <c r="AK44" i="26"/>
  <c r="AN44" i="26" s="1"/>
  <c r="AG131" i="31"/>
  <c r="AH131" i="31" s="1"/>
  <c r="AK131" i="31"/>
  <c r="AG157" i="31"/>
  <c r="AH157" i="31" s="1"/>
  <c r="AK157" i="31"/>
  <c r="AG135" i="31"/>
  <c r="AH135" i="31" s="1"/>
  <c r="AK135" i="31"/>
  <c r="AG164" i="31"/>
  <c r="AH164" i="31" s="1"/>
  <c r="AK164" i="31"/>
  <c r="AG147" i="31"/>
  <c r="AH147" i="31" s="1"/>
  <c r="AK147" i="31"/>
  <c r="AG161" i="31"/>
  <c r="AH161" i="31" s="1"/>
  <c r="AK161" i="31"/>
  <c r="AG139" i="31"/>
  <c r="AH139" i="31" s="1"/>
  <c r="AK139" i="31"/>
  <c r="AG160" i="31"/>
  <c r="AH160" i="31" s="1"/>
  <c r="AK160" i="31"/>
  <c r="AG133" i="31"/>
  <c r="AH133" i="31" s="1"/>
  <c r="AK133" i="31"/>
  <c r="AG154" i="31"/>
  <c r="AH154" i="31" s="1"/>
  <c r="AK154" i="31"/>
  <c r="AK78" i="27"/>
  <c r="AO78" i="27" s="1"/>
  <c r="AG78" i="27"/>
  <c r="AK62" i="27"/>
  <c r="AO62" i="27" s="1"/>
  <c r="AG62" i="27"/>
  <c r="AK30" i="27"/>
  <c r="AO30" i="27" s="1"/>
  <c r="AG30" i="27"/>
  <c r="AK93" i="27"/>
  <c r="AO93" i="27" s="1"/>
  <c r="AG93" i="27"/>
  <c r="AK77" i="27"/>
  <c r="AO77" i="27" s="1"/>
  <c r="AG77" i="27"/>
  <c r="AK43" i="27"/>
  <c r="AO43" i="27" s="1"/>
  <c r="AG43" i="27"/>
  <c r="AG132" i="26"/>
  <c r="AK132" i="26"/>
  <c r="AN132" i="26" s="1"/>
  <c r="AG22" i="30"/>
  <c r="AH22" i="30" s="1"/>
  <c r="AK22" i="30"/>
  <c r="AO22" i="30" s="1"/>
  <c r="AG148" i="27"/>
  <c r="AK148" i="27"/>
  <c r="AG181" i="27"/>
  <c r="AK181" i="27"/>
  <c r="AG72" i="26"/>
  <c r="AK72" i="26"/>
  <c r="AN72" i="26" s="1"/>
  <c r="AG81" i="26"/>
  <c r="AK81" i="26"/>
  <c r="AN81" i="26" s="1"/>
  <c r="AG66" i="26"/>
  <c r="AK66" i="26"/>
  <c r="AN66" i="26" s="1"/>
  <c r="AG55" i="26"/>
  <c r="AK55" i="26"/>
  <c r="AG121" i="26"/>
  <c r="AK121" i="26"/>
  <c r="AG125" i="26"/>
  <c r="AK125" i="26"/>
  <c r="AN125" i="26" s="1"/>
  <c r="AG19" i="26"/>
  <c r="AK19" i="26"/>
  <c r="AG129" i="26"/>
  <c r="AK129" i="26"/>
  <c r="AN129" i="26" s="1"/>
  <c r="AG153" i="26"/>
  <c r="AK153" i="26"/>
  <c r="AG147" i="26"/>
  <c r="AK147" i="26"/>
  <c r="AG140" i="25"/>
  <c r="AK140" i="25"/>
  <c r="AG183" i="23"/>
  <c r="AK183" i="23"/>
  <c r="AG180" i="23"/>
  <c r="AK180" i="23"/>
  <c r="AN180" i="23" s="1"/>
  <c r="AG206" i="23"/>
  <c r="AK206" i="23"/>
  <c r="AG67" i="23"/>
  <c r="AK67" i="23"/>
  <c r="AN67" i="23" s="1"/>
  <c r="AG82" i="23"/>
  <c r="AK82" i="23"/>
  <c r="AG80" i="23"/>
  <c r="AK80" i="23"/>
  <c r="AN80" i="23" s="1"/>
  <c r="AG179" i="23"/>
  <c r="AK179" i="23"/>
  <c r="AN179" i="23" s="1"/>
  <c r="AG201" i="23"/>
  <c r="AK201" i="23"/>
  <c r="AG55" i="23"/>
  <c r="AK55" i="23"/>
  <c r="AN55" i="23" s="1"/>
  <c r="AG61" i="23"/>
  <c r="AK61" i="23"/>
  <c r="AN61" i="23" s="1"/>
  <c r="AG123" i="23"/>
  <c r="AK123" i="23"/>
  <c r="AG154" i="23"/>
  <c r="AK154" i="23"/>
  <c r="AG116" i="23"/>
  <c r="AK116" i="23"/>
  <c r="AG165" i="24"/>
  <c r="AK165" i="24"/>
  <c r="AG147" i="24"/>
  <c r="AK147" i="24"/>
  <c r="AG145" i="24"/>
  <c r="AK145" i="24"/>
  <c r="AG174" i="24"/>
  <c r="AK174" i="24"/>
  <c r="AO140" i="26"/>
  <c r="AM140" i="26"/>
  <c r="AF207" i="22"/>
  <c r="AK187" i="22"/>
  <c r="AM187" i="22" s="1"/>
  <c r="AK194" i="22"/>
  <c r="AO194" i="22" s="1"/>
  <c r="AK106" i="24"/>
  <c r="AO106" i="24" s="1"/>
  <c r="AK188" i="24"/>
  <c r="AO188" i="24" s="1"/>
  <c r="AK48" i="31"/>
  <c r="AK200" i="32"/>
  <c r="AO200" i="32" s="1"/>
  <c r="AK143" i="28"/>
  <c r="AO143" i="28" s="1"/>
  <c r="AK90" i="27"/>
  <c r="AO90" i="27" s="1"/>
  <c r="AG90" i="27"/>
  <c r="AK121" i="27"/>
  <c r="AO121" i="27" s="1"/>
  <c r="AG121" i="27"/>
  <c r="AK101" i="27"/>
  <c r="AO101" i="27" s="1"/>
  <c r="AG101" i="27"/>
  <c r="AK91" i="27"/>
  <c r="AO91" i="27" s="1"/>
  <c r="AG91" i="27"/>
  <c r="AK83" i="27"/>
  <c r="AO83" i="27" s="1"/>
  <c r="AG83" i="27"/>
  <c r="AK75" i="27"/>
  <c r="AO75" i="27" s="1"/>
  <c r="AG75" i="27"/>
  <c r="AK67" i="27"/>
  <c r="AO67" i="27" s="1"/>
  <c r="AG67" i="27"/>
  <c r="AK59" i="27"/>
  <c r="AO59" i="27" s="1"/>
  <c r="AG59" i="27"/>
  <c r="AK49" i="27"/>
  <c r="AO49" i="27" s="1"/>
  <c r="AG49" i="27"/>
  <c r="AK41" i="27"/>
  <c r="AO41" i="27" s="1"/>
  <c r="AG41" i="27"/>
  <c r="AK202" i="29"/>
  <c r="AO202" i="29" s="1"/>
  <c r="AK85" i="29"/>
  <c r="AO85" i="29" s="1"/>
  <c r="AK74" i="30"/>
  <c r="AO74" i="30" s="1"/>
  <c r="AK69" i="30"/>
  <c r="AO69" i="30" s="1"/>
  <c r="AK22" i="27"/>
  <c r="AO22" i="27" s="1"/>
  <c r="AG22" i="27"/>
  <c r="AK104" i="28"/>
  <c r="AO104" i="28" s="1"/>
  <c r="AK118" i="28"/>
  <c r="AO118" i="28" s="1"/>
  <c r="AK84" i="28"/>
  <c r="AO84" i="28" s="1"/>
  <c r="AK16" i="28"/>
  <c r="AK89" i="24"/>
  <c r="AO89" i="24" s="1"/>
  <c r="AK17" i="24"/>
  <c r="AO17" i="24" s="1"/>
  <c r="AK202" i="24"/>
  <c r="AO202" i="24" s="1"/>
  <c r="AG60" i="26"/>
  <c r="AK60" i="26"/>
  <c r="AN60" i="26" s="1"/>
  <c r="AG16" i="26"/>
  <c r="AK16" i="26"/>
  <c r="AG16" i="30"/>
  <c r="AH16" i="30" s="1"/>
  <c r="AK16" i="30"/>
  <c r="AO16" i="30" s="1"/>
  <c r="AG157" i="27"/>
  <c r="AK157" i="27"/>
  <c r="AG146" i="27"/>
  <c r="AK146" i="27"/>
  <c r="AG199" i="27"/>
  <c r="AK199" i="27"/>
  <c r="AG177" i="27"/>
  <c r="AK177" i="27"/>
  <c r="AG179" i="27"/>
  <c r="AK179" i="27"/>
  <c r="AG159" i="27"/>
  <c r="AK159" i="27"/>
  <c r="AG143" i="27"/>
  <c r="AK143" i="27"/>
  <c r="AG173" i="27"/>
  <c r="AK173" i="27"/>
  <c r="AG169" i="27"/>
  <c r="AK169" i="27"/>
  <c r="AG174" i="27"/>
  <c r="AK174" i="27"/>
  <c r="AG48" i="26"/>
  <c r="AK48" i="26"/>
  <c r="AN48" i="26" s="1"/>
  <c r="AG80" i="26"/>
  <c r="AK80" i="26"/>
  <c r="AN80" i="26" s="1"/>
  <c r="AG112" i="26"/>
  <c r="AK112" i="26"/>
  <c r="AG25" i="26"/>
  <c r="AK25" i="26"/>
  <c r="AG57" i="26"/>
  <c r="AK57" i="26"/>
  <c r="AG89" i="26"/>
  <c r="AK89" i="26"/>
  <c r="AN89" i="26" s="1"/>
  <c r="AK30" i="26"/>
  <c r="AG30" i="26"/>
  <c r="AG74" i="26"/>
  <c r="AK74" i="26"/>
  <c r="AN74" i="26" s="1"/>
  <c r="AG106" i="26"/>
  <c r="AK106" i="26"/>
  <c r="AN106" i="26" s="1"/>
  <c r="AK182" i="26"/>
  <c r="AG182" i="26"/>
  <c r="AG31" i="26"/>
  <c r="AK31" i="26"/>
  <c r="AG63" i="26"/>
  <c r="AK63" i="26"/>
  <c r="AG95" i="26"/>
  <c r="AK95" i="26"/>
  <c r="AG116" i="26"/>
  <c r="AK116" i="26"/>
  <c r="AN116" i="26" s="1"/>
  <c r="AG93" i="26"/>
  <c r="AK93" i="26"/>
  <c r="AN93" i="26" s="1"/>
  <c r="AG42" i="26"/>
  <c r="AK42" i="26"/>
  <c r="AN42" i="26" s="1"/>
  <c r="AG99" i="26"/>
  <c r="AK99" i="26"/>
  <c r="AG196" i="26"/>
  <c r="AK196" i="26"/>
  <c r="AN196" i="26" s="1"/>
  <c r="AG37" i="26"/>
  <c r="AK37" i="26"/>
  <c r="AN37" i="26" s="1"/>
  <c r="AG69" i="26"/>
  <c r="AK69" i="26"/>
  <c r="AN69" i="26" s="1"/>
  <c r="AG137" i="26"/>
  <c r="AK137" i="26"/>
  <c r="AG18" i="26"/>
  <c r="AK18" i="26"/>
  <c r="AN18" i="26" s="1"/>
  <c r="AK70" i="26"/>
  <c r="AN70" i="26" s="1"/>
  <c r="AG70" i="26"/>
  <c r="AK102" i="26"/>
  <c r="AN102" i="26" s="1"/>
  <c r="AG102" i="26"/>
  <c r="AK142" i="26"/>
  <c r="AG142" i="26"/>
  <c r="AG27" i="26"/>
  <c r="AK27" i="26"/>
  <c r="AG59" i="26"/>
  <c r="AK59" i="26"/>
  <c r="AG91" i="26"/>
  <c r="AK91" i="26"/>
  <c r="AG97" i="26"/>
  <c r="AK97" i="26"/>
  <c r="AN97" i="26" s="1"/>
  <c r="AK46" i="26"/>
  <c r="AN46" i="26" s="1"/>
  <c r="AG46" i="26"/>
  <c r="AG135" i="26"/>
  <c r="AK135" i="26"/>
  <c r="AG179" i="26"/>
  <c r="AK179" i="26"/>
  <c r="AG193" i="26"/>
  <c r="AK193" i="26"/>
  <c r="AG177" i="26"/>
  <c r="AK177" i="26"/>
  <c r="AG194" i="26"/>
  <c r="AK194" i="26"/>
  <c r="AG156" i="26"/>
  <c r="AK156" i="26"/>
  <c r="AG152" i="26"/>
  <c r="AK152" i="26"/>
  <c r="AG175" i="26"/>
  <c r="AK175" i="26"/>
  <c r="AG172" i="26"/>
  <c r="AK172" i="26"/>
  <c r="AK158" i="26"/>
  <c r="AG158" i="26"/>
  <c r="AK166" i="26"/>
  <c r="AG166" i="26"/>
  <c r="AG139" i="25"/>
  <c r="AK139" i="25"/>
  <c r="AG165" i="25"/>
  <c r="AK165" i="25"/>
  <c r="AG148" i="25"/>
  <c r="AK148" i="25"/>
  <c r="AG142" i="25"/>
  <c r="AK142" i="25"/>
  <c r="AG168" i="25"/>
  <c r="AK168" i="25"/>
  <c r="AG137" i="25"/>
  <c r="AK137" i="25"/>
  <c r="AG146" i="25"/>
  <c r="AK146" i="25"/>
  <c r="AG177" i="23"/>
  <c r="AK177" i="23"/>
  <c r="AN177" i="23" s="1"/>
  <c r="AG94" i="23"/>
  <c r="AK94" i="23"/>
  <c r="AG60" i="23"/>
  <c r="AK60" i="23"/>
  <c r="AG28" i="23"/>
  <c r="AK28" i="23"/>
  <c r="AN28" i="23" s="1"/>
  <c r="AG208" i="23"/>
  <c r="AK208" i="23"/>
  <c r="AG167" i="23"/>
  <c r="AK167" i="23"/>
  <c r="AN167" i="23" s="1"/>
  <c r="AG83" i="23"/>
  <c r="AK83" i="23"/>
  <c r="AN83" i="23" s="1"/>
  <c r="AG51" i="23"/>
  <c r="AK51" i="23"/>
  <c r="AN51" i="23" s="1"/>
  <c r="AG19" i="23"/>
  <c r="AK19" i="23"/>
  <c r="AN19" i="23" s="1"/>
  <c r="AG198" i="23"/>
  <c r="AK198" i="23"/>
  <c r="AG176" i="23"/>
  <c r="AK176" i="23"/>
  <c r="AG92" i="23"/>
  <c r="AK92" i="23"/>
  <c r="AG59" i="23"/>
  <c r="AK59" i="23"/>
  <c r="AN59" i="23" s="1"/>
  <c r="AG27" i="23"/>
  <c r="AK27" i="23"/>
  <c r="AN27" i="23" s="1"/>
  <c r="AG199" i="23"/>
  <c r="AK199" i="23"/>
  <c r="AN199" i="23" s="1"/>
  <c r="AG107" i="23"/>
  <c r="AK107" i="23"/>
  <c r="AG73" i="23"/>
  <c r="AK73" i="23"/>
  <c r="AG41" i="23"/>
  <c r="AK41" i="23"/>
  <c r="AN41" i="23" s="1"/>
  <c r="AG194" i="23"/>
  <c r="AK194" i="23"/>
  <c r="AG106" i="23"/>
  <c r="AK106" i="23"/>
  <c r="AN106" i="23" s="1"/>
  <c r="AG72" i="23"/>
  <c r="AK72" i="23"/>
  <c r="AN72" i="23" s="1"/>
  <c r="AG40" i="23"/>
  <c r="AK40" i="23"/>
  <c r="AG185" i="23"/>
  <c r="AK185" i="23"/>
  <c r="AN185" i="23" s="1"/>
  <c r="AG172" i="23"/>
  <c r="AK172" i="23"/>
  <c r="AN172" i="23" s="1"/>
  <c r="AG87" i="23"/>
  <c r="AK87" i="23"/>
  <c r="AN87" i="23" s="1"/>
  <c r="AG47" i="23"/>
  <c r="AK47" i="23"/>
  <c r="AN47" i="23" s="1"/>
  <c r="AG22" i="23"/>
  <c r="AK22" i="23"/>
  <c r="AG189" i="23"/>
  <c r="AK189" i="23"/>
  <c r="AN189" i="23" s="1"/>
  <c r="AG164" i="23"/>
  <c r="AK164" i="23"/>
  <c r="AG79" i="23"/>
  <c r="AK79" i="23"/>
  <c r="AN79" i="23" s="1"/>
  <c r="AG48" i="23"/>
  <c r="AK48" i="23"/>
  <c r="AG187" i="23"/>
  <c r="AK187" i="23"/>
  <c r="AG170" i="23"/>
  <c r="AK170" i="23"/>
  <c r="AG86" i="23"/>
  <c r="AK86" i="23"/>
  <c r="AG54" i="23"/>
  <c r="AK54" i="23"/>
  <c r="AN54" i="23" s="1"/>
  <c r="AG21" i="23"/>
  <c r="AK21" i="23"/>
  <c r="AN21" i="23" s="1"/>
  <c r="AG120" i="23"/>
  <c r="AK120" i="23"/>
  <c r="AG119" i="23"/>
  <c r="AK119" i="23"/>
  <c r="AG140" i="23"/>
  <c r="AK140" i="23"/>
  <c r="AG162" i="23"/>
  <c r="AK162" i="23"/>
  <c r="AG126" i="23"/>
  <c r="AK126" i="23"/>
  <c r="AG113" i="23"/>
  <c r="AK113" i="23"/>
  <c r="AG139" i="23"/>
  <c r="AK139" i="23"/>
  <c r="AG124" i="23"/>
  <c r="AK124" i="23"/>
  <c r="AG127" i="23"/>
  <c r="AK127" i="23"/>
  <c r="AG122" i="23"/>
  <c r="AK122" i="23"/>
  <c r="AG145" i="23"/>
  <c r="AK145" i="23"/>
  <c r="AG148" i="22"/>
  <c r="AH148" i="22" s="1"/>
  <c r="AK148" i="22"/>
  <c r="AG163" i="22"/>
  <c r="AH163" i="22" s="1"/>
  <c r="AK163" i="22"/>
  <c r="AG164" i="22"/>
  <c r="AH164" i="22" s="1"/>
  <c r="AK164" i="22"/>
  <c r="AG169" i="22"/>
  <c r="AH169" i="22" s="1"/>
  <c r="AK169" i="22"/>
  <c r="AG142" i="22"/>
  <c r="AH142" i="22" s="1"/>
  <c r="AK142" i="22"/>
  <c r="AG153" i="22"/>
  <c r="AH153" i="22" s="1"/>
  <c r="AK153" i="22"/>
  <c r="AG128" i="26"/>
  <c r="AK128" i="26"/>
  <c r="AN128" i="26" s="1"/>
  <c r="AG68" i="26"/>
  <c r="AK68" i="26"/>
  <c r="AN68" i="26" s="1"/>
  <c r="AG169" i="24"/>
  <c r="AK169" i="24"/>
  <c r="AG175" i="24"/>
  <c r="AK175" i="24"/>
  <c r="AG144" i="24"/>
  <c r="AK144" i="24"/>
  <c r="AG148" i="24"/>
  <c r="AK148" i="24"/>
  <c r="AG170" i="24"/>
  <c r="AK170" i="24"/>
  <c r="AG166" i="24"/>
  <c r="AK166" i="24"/>
  <c r="AG146" i="24"/>
  <c r="AK146" i="24"/>
  <c r="AG184" i="26"/>
  <c r="AK184" i="26"/>
  <c r="AG76" i="26"/>
  <c r="AK76" i="26"/>
  <c r="AN76" i="26" s="1"/>
  <c r="AG163" i="31"/>
  <c r="AH163" i="31" s="1"/>
  <c r="AK163" i="31"/>
  <c r="AG130" i="31"/>
  <c r="AH130" i="31" s="1"/>
  <c r="AK130" i="31"/>
  <c r="AG151" i="31"/>
  <c r="AH151" i="31" s="1"/>
  <c r="AK151" i="31"/>
  <c r="AG168" i="31"/>
  <c r="AH168" i="31" s="1"/>
  <c r="AK168" i="31"/>
  <c r="AG156" i="31"/>
  <c r="AH156" i="31" s="1"/>
  <c r="AK156" i="31"/>
  <c r="AG134" i="31"/>
  <c r="AH134" i="31" s="1"/>
  <c r="AK134" i="31"/>
  <c r="AG155" i="31"/>
  <c r="AH155" i="31" s="1"/>
  <c r="AK155" i="31"/>
  <c r="AG137" i="31"/>
  <c r="AH137" i="31" s="1"/>
  <c r="AK137" i="31"/>
  <c r="AG149" i="31"/>
  <c r="AH149" i="31" s="1"/>
  <c r="AK149" i="31"/>
  <c r="AG127" i="31"/>
  <c r="AH127" i="31" s="1"/>
  <c r="AK127" i="31"/>
  <c r="AG148" i="31"/>
  <c r="AH148" i="31" s="1"/>
  <c r="AK148" i="31"/>
  <c r="AN71" i="22"/>
  <c r="AO71" i="22"/>
  <c r="AH65" i="31"/>
  <c r="AK13" i="31"/>
  <c r="AO13" i="31" s="1"/>
  <c r="AF209" i="31"/>
  <c r="AH87" i="31"/>
  <c r="AH68" i="31"/>
  <c r="AH206" i="31"/>
  <c r="AK120" i="31"/>
  <c r="AM120" i="31" s="1"/>
  <c r="AH100" i="31"/>
  <c r="AH36" i="31"/>
  <c r="AK96" i="31"/>
  <c r="AO96" i="31" s="1"/>
  <c r="AH103" i="31"/>
  <c r="AH116" i="31"/>
  <c r="AK32" i="31"/>
  <c r="AK41" i="31"/>
  <c r="AO41" i="31" s="1"/>
  <c r="AK63" i="31"/>
  <c r="AM63" i="31" s="1"/>
  <c r="AH171" i="31"/>
  <c r="AK64" i="31"/>
  <c r="AO64" i="31" s="1"/>
  <c r="AK104" i="31"/>
  <c r="AO104" i="31" s="1"/>
  <c r="AK33" i="31"/>
  <c r="AO33" i="31" s="1"/>
  <c r="AH198" i="31"/>
  <c r="AH84" i="31"/>
  <c r="AH52" i="31"/>
  <c r="AK172" i="31"/>
  <c r="AH119" i="31"/>
  <c r="AH67" i="31"/>
  <c r="AH28" i="31"/>
  <c r="AH92" i="31"/>
  <c r="AK16" i="31"/>
  <c r="AH122" i="31"/>
  <c r="AK25" i="31"/>
  <c r="AO25" i="31" s="1"/>
  <c r="AK89" i="31"/>
  <c r="AN89" i="31" s="1"/>
  <c r="X211" i="31"/>
  <c r="AK107" i="31"/>
  <c r="AO107" i="31" s="1"/>
  <c r="AH195" i="31"/>
  <c r="AH47" i="31"/>
  <c r="AK72" i="31"/>
  <c r="AO72" i="31" s="1"/>
  <c r="AH76" i="31"/>
  <c r="AK27" i="31"/>
  <c r="AO27" i="31" s="1"/>
  <c r="AK49" i="31"/>
  <c r="AH194" i="31"/>
  <c r="AK123" i="31"/>
  <c r="AO123" i="31" s="1"/>
  <c r="AK202" i="31"/>
  <c r="AH39" i="31"/>
  <c r="AK207" i="31"/>
  <c r="AK19" i="31"/>
  <c r="AO19" i="31" s="1"/>
  <c r="AK59" i="31"/>
  <c r="AN59" i="31" s="1"/>
  <c r="AH60" i="31"/>
  <c r="AK81" i="31"/>
  <c r="AK112" i="31"/>
  <c r="AO112" i="31" s="1"/>
  <c r="AK51" i="31"/>
  <c r="AO51" i="31" s="1"/>
  <c r="AH203" i="31"/>
  <c r="AK88" i="31"/>
  <c r="AH79" i="31"/>
  <c r="X213" i="31"/>
  <c r="AK176" i="31"/>
  <c r="AO176" i="31" s="1"/>
  <c r="AK17" i="31"/>
  <c r="AK35" i="31"/>
  <c r="AK200" i="31"/>
  <c r="AK57" i="31"/>
  <c r="AO57" i="31" s="1"/>
  <c r="AK56" i="31"/>
  <c r="AO56" i="31" s="1"/>
  <c r="AH108" i="31"/>
  <c r="AK113" i="31"/>
  <c r="AO113" i="31" s="1"/>
  <c r="AK170" i="31"/>
  <c r="AO170" i="31" s="1"/>
  <c r="AK73" i="31"/>
  <c r="AO73" i="31" s="1"/>
  <c r="AK204" i="31"/>
  <c r="AO204" i="31" s="1"/>
  <c r="AK80" i="31"/>
  <c r="AO80" i="31" s="1"/>
  <c r="AK97" i="31"/>
  <c r="AO97" i="31" s="1"/>
  <c r="AK124" i="31"/>
  <c r="AO124" i="31" s="1"/>
  <c r="AH71" i="31"/>
  <c r="AK199" i="31"/>
  <c r="AO199" i="31" s="1"/>
  <c r="AH111" i="31"/>
  <c r="AK91" i="31"/>
  <c r="AH31" i="31"/>
  <c r="L211" i="31"/>
  <c r="U211" i="31"/>
  <c r="AH175" i="31"/>
  <c r="R213" i="31"/>
  <c r="AH112" i="31"/>
  <c r="R211" i="31"/>
  <c r="AH97" i="31"/>
  <c r="O213" i="31"/>
  <c r="U213" i="31"/>
  <c r="AH89" i="31"/>
  <c r="O211" i="31"/>
  <c r="AG14" i="23"/>
  <c r="AF210" i="23"/>
  <c r="AA216" i="23"/>
  <c r="AA217" i="23" s="1"/>
  <c r="X214" i="23"/>
  <c r="O212" i="23"/>
  <c r="U214" i="23"/>
  <c r="R214" i="23"/>
  <c r="X212" i="23"/>
  <c r="R212" i="23"/>
  <c r="AE212" i="23"/>
  <c r="U212" i="23"/>
  <c r="AK14" i="23"/>
  <c r="AM14" i="23" s="1"/>
  <c r="O214" i="23"/>
  <c r="AK23" i="24"/>
  <c r="AO23" i="24" s="1"/>
  <c r="AK30" i="24"/>
  <c r="AO30" i="24" s="1"/>
  <c r="AK14" i="24"/>
  <c r="AO14" i="24" s="1"/>
  <c r="AF208" i="24"/>
  <c r="AK88" i="24"/>
  <c r="AO88" i="24" s="1"/>
  <c r="AK203" i="24"/>
  <c r="AO203" i="24" s="1"/>
  <c r="AK62" i="24"/>
  <c r="AK114" i="24"/>
  <c r="AO114" i="24" s="1"/>
  <c r="AK77" i="24"/>
  <c r="AO77" i="24" s="1"/>
  <c r="AK53" i="24"/>
  <c r="AO53" i="24" s="1"/>
  <c r="AK31" i="24"/>
  <c r="AK50" i="24"/>
  <c r="AO50" i="24" s="1"/>
  <c r="AK91" i="24"/>
  <c r="AK133" i="24"/>
  <c r="AK82" i="24"/>
  <c r="AO82" i="24" s="1"/>
  <c r="AK120" i="24"/>
  <c r="AK26" i="24"/>
  <c r="AO26" i="24" s="1"/>
  <c r="AK123" i="24"/>
  <c r="AK19" i="24"/>
  <c r="AK195" i="24"/>
  <c r="AO195" i="24" s="1"/>
  <c r="AK66" i="24"/>
  <c r="AO66" i="24" s="1"/>
  <c r="AG14" i="24"/>
  <c r="AK47" i="24"/>
  <c r="AO47" i="24" s="1"/>
  <c r="AK59" i="24"/>
  <c r="AM59" i="24" s="1"/>
  <c r="AK70" i="24"/>
  <c r="AK61" i="24"/>
  <c r="AO61" i="24" s="1"/>
  <c r="AK34" i="24"/>
  <c r="AK119" i="24"/>
  <c r="AO119" i="24" s="1"/>
  <c r="AK74" i="24"/>
  <c r="AK125" i="24"/>
  <c r="AO125" i="24" s="1"/>
  <c r="AD219" i="24"/>
  <c r="AK18" i="24"/>
  <c r="AO18" i="24" s="1"/>
  <c r="AK103" i="24"/>
  <c r="AK20" i="24"/>
  <c r="AO20" i="24" s="1"/>
  <c r="AK196" i="24"/>
  <c r="AK130" i="24"/>
  <c r="AO130" i="24" s="1"/>
  <c r="AK90" i="24"/>
  <c r="O210" i="24"/>
  <c r="X210" i="24"/>
  <c r="AK58" i="24"/>
  <c r="AO58" i="24" s="1"/>
  <c r="R212" i="24"/>
  <c r="N210" i="33"/>
  <c r="AK14" i="33"/>
  <c r="AO14" i="33" s="1"/>
  <c r="AF210" i="33"/>
  <c r="AG166" i="33"/>
  <c r="AH166" i="33" s="1"/>
  <c r="AK166" i="33"/>
  <c r="AO166" i="33" s="1"/>
  <c r="AK144" i="33"/>
  <c r="AO144" i="33" s="1"/>
  <c r="AG144" i="33"/>
  <c r="AH144" i="33" s="1"/>
  <c r="AK194" i="33"/>
  <c r="AO194" i="33" s="1"/>
  <c r="AG194" i="33"/>
  <c r="AH194" i="33" s="1"/>
  <c r="AG173" i="33"/>
  <c r="AH173" i="33" s="1"/>
  <c r="AK173" i="33"/>
  <c r="AO173" i="33" s="1"/>
  <c r="AG198" i="33"/>
  <c r="AH198" i="33" s="1"/>
  <c r="AK198" i="33"/>
  <c r="AO198" i="33" s="1"/>
  <c r="AG150" i="33"/>
  <c r="AH150" i="33" s="1"/>
  <c r="AK150" i="33"/>
  <c r="AO150" i="33" s="1"/>
  <c r="AG196" i="33"/>
  <c r="AH196" i="33" s="1"/>
  <c r="AK196" i="33"/>
  <c r="AO196" i="33" s="1"/>
  <c r="AG167" i="33"/>
  <c r="AH167" i="33" s="1"/>
  <c r="AK167" i="33"/>
  <c r="AO167" i="33" s="1"/>
  <c r="AG25" i="33"/>
  <c r="AH25" i="33" s="1"/>
  <c r="AG200" i="33"/>
  <c r="AH200" i="33" s="1"/>
  <c r="AK200" i="33"/>
  <c r="AO200" i="33" s="1"/>
  <c r="AG189" i="33"/>
  <c r="AH189" i="33" s="1"/>
  <c r="AK189" i="33"/>
  <c r="AO189" i="33" s="1"/>
  <c r="AG158" i="33"/>
  <c r="AH158" i="33" s="1"/>
  <c r="AK158" i="33"/>
  <c r="AO158" i="33" s="1"/>
  <c r="AK152" i="33"/>
  <c r="AO152" i="33" s="1"/>
  <c r="AG152" i="33"/>
  <c r="AH152" i="33" s="1"/>
  <c r="AK191" i="33"/>
  <c r="AO191" i="33" s="1"/>
  <c r="AG191" i="33"/>
  <c r="AH191" i="33" s="1"/>
  <c r="AK160" i="33"/>
  <c r="AO160" i="33" s="1"/>
  <c r="AG160" i="33"/>
  <c r="AH160" i="33" s="1"/>
  <c r="AG151" i="33"/>
  <c r="AH151" i="33" s="1"/>
  <c r="AK151" i="33"/>
  <c r="AO151" i="33" s="1"/>
  <c r="AK147" i="33"/>
  <c r="AO147" i="33" s="1"/>
  <c r="AG147" i="33"/>
  <c r="AH147" i="33" s="1"/>
  <c r="AG184" i="33"/>
  <c r="AH184" i="33" s="1"/>
  <c r="AK184" i="33"/>
  <c r="AO184" i="33" s="1"/>
  <c r="AK202" i="33"/>
  <c r="AO202" i="33" s="1"/>
  <c r="AG202" i="33"/>
  <c r="AH202" i="33" s="1"/>
  <c r="AG176" i="33"/>
  <c r="AH176" i="33" s="1"/>
  <c r="AK176" i="33"/>
  <c r="AO176" i="33" s="1"/>
  <c r="AK169" i="33"/>
  <c r="AO169" i="33" s="1"/>
  <c r="AG169" i="33"/>
  <c r="AH169" i="33" s="1"/>
  <c r="AG204" i="33"/>
  <c r="AH204" i="33" s="1"/>
  <c r="AK204" i="33"/>
  <c r="AO204" i="33" s="1"/>
  <c r="AG193" i="33"/>
  <c r="AH193" i="33" s="1"/>
  <c r="AK193" i="33"/>
  <c r="AO193" i="33" s="1"/>
  <c r="AG178" i="33"/>
  <c r="AH178" i="33" s="1"/>
  <c r="AK178" i="33"/>
  <c r="AO178" i="33" s="1"/>
  <c r="AK187" i="33"/>
  <c r="AO187" i="33" s="1"/>
  <c r="AG187" i="33"/>
  <c r="AH187" i="33" s="1"/>
  <c r="AG188" i="33"/>
  <c r="AH188" i="33" s="1"/>
  <c r="AK188" i="33"/>
  <c r="AO188" i="33" s="1"/>
  <c r="AG161" i="33"/>
  <c r="AH161" i="33" s="1"/>
  <c r="AK161" i="33"/>
  <c r="AO161" i="33" s="1"/>
  <c r="AK164" i="33"/>
  <c r="AO164" i="33" s="1"/>
  <c r="AG164" i="33"/>
  <c r="AH164" i="33" s="1"/>
  <c r="AG148" i="33"/>
  <c r="AH148" i="33" s="1"/>
  <c r="AK148" i="33"/>
  <c r="AO148" i="33" s="1"/>
  <c r="AK170" i="33"/>
  <c r="AO170" i="33" s="1"/>
  <c r="AG170" i="33"/>
  <c r="AH170" i="33" s="1"/>
  <c r="AG192" i="33"/>
  <c r="AH192" i="33" s="1"/>
  <c r="AK192" i="33"/>
  <c r="AO192" i="33" s="1"/>
  <c r="AK205" i="33"/>
  <c r="AO205" i="33" s="1"/>
  <c r="AG205" i="33"/>
  <c r="AH205" i="33" s="1"/>
  <c r="AK179" i="33"/>
  <c r="AO179" i="33" s="1"/>
  <c r="AG179" i="33"/>
  <c r="AH179" i="33" s="1"/>
  <c r="AG163" i="33"/>
  <c r="AH163" i="33" s="1"/>
  <c r="AK163" i="33"/>
  <c r="AO163" i="33" s="1"/>
  <c r="AG153" i="33"/>
  <c r="AH153" i="33" s="1"/>
  <c r="AK153" i="33"/>
  <c r="AO153" i="33" s="1"/>
  <c r="AG162" i="33"/>
  <c r="AH162" i="33" s="1"/>
  <c r="AK162" i="33"/>
  <c r="AO162" i="33" s="1"/>
  <c r="AK180" i="33"/>
  <c r="AO180" i="33" s="1"/>
  <c r="AG180" i="33"/>
  <c r="AH180" i="33" s="1"/>
  <c r="AK159" i="33"/>
  <c r="AO159" i="33" s="1"/>
  <c r="AG159" i="33"/>
  <c r="AH159" i="33" s="1"/>
  <c r="AK165" i="33"/>
  <c r="AO165" i="33" s="1"/>
  <c r="AG165" i="33"/>
  <c r="AH165" i="33" s="1"/>
  <c r="AK195" i="33"/>
  <c r="AO195" i="33" s="1"/>
  <c r="AG195" i="33"/>
  <c r="AH195" i="33" s="1"/>
  <c r="AK156" i="33"/>
  <c r="AO156" i="33" s="1"/>
  <c r="AG156" i="33"/>
  <c r="AH156" i="33" s="1"/>
  <c r="AK181" i="33"/>
  <c r="AO181" i="33" s="1"/>
  <c r="AG181" i="33"/>
  <c r="AH181" i="33" s="1"/>
  <c r="AK197" i="33"/>
  <c r="AO197" i="33" s="1"/>
  <c r="AG197" i="33"/>
  <c r="AH197" i="33" s="1"/>
  <c r="AG168" i="33"/>
  <c r="AH168" i="33" s="1"/>
  <c r="AK168" i="33"/>
  <c r="AO168" i="33" s="1"/>
  <c r="AG154" i="33"/>
  <c r="AH154" i="33" s="1"/>
  <c r="AK154" i="33"/>
  <c r="AO154" i="33" s="1"/>
  <c r="AK186" i="33"/>
  <c r="AO186" i="33" s="1"/>
  <c r="AG186" i="33"/>
  <c r="AH186" i="33" s="1"/>
  <c r="AG190" i="33"/>
  <c r="AH190" i="33" s="1"/>
  <c r="AK190" i="33"/>
  <c r="AO190" i="33" s="1"/>
  <c r="AG203" i="33"/>
  <c r="AH203" i="33" s="1"/>
  <c r="AK203" i="33"/>
  <c r="AO203" i="33" s="1"/>
  <c r="AG145" i="33"/>
  <c r="AH145" i="33" s="1"/>
  <c r="AK145" i="33"/>
  <c r="AO145" i="33" s="1"/>
  <c r="AG182" i="33"/>
  <c r="AH182" i="33" s="1"/>
  <c r="AK182" i="33"/>
  <c r="AO182" i="33" s="1"/>
  <c r="AG157" i="33"/>
  <c r="AH157" i="33" s="1"/>
  <c r="AK157" i="33"/>
  <c r="AO157" i="33" s="1"/>
  <c r="AG201" i="33"/>
  <c r="AH201" i="33" s="1"/>
  <c r="AK201" i="33"/>
  <c r="AO201" i="33" s="1"/>
  <c r="AK143" i="33"/>
  <c r="AO143" i="33" s="1"/>
  <c r="AG143" i="33"/>
  <c r="AH143" i="33" s="1"/>
  <c r="AG183" i="33"/>
  <c r="AH183" i="33" s="1"/>
  <c r="AK183" i="33"/>
  <c r="AO183" i="33" s="1"/>
  <c r="AG175" i="33"/>
  <c r="AH175" i="33" s="1"/>
  <c r="AK175" i="33"/>
  <c r="AO175" i="33" s="1"/>
  <c r="AG185" i="33"/>
  <c r="AH185" i="33" s="1"/>
  <c r="AK185" i="33"/>
  <c r="AO185" i="33" s="1"/>
  <c r="AG146" i="33"/>
  <c r="AH146" i="33" s="1"/>
  <c r="AK146" i="33"/>
  <c r="AO146" i="33" s="1"/>
  <c r="AG149" i="33"/>
  <c r="AH149" i="33" s="1"/>
  <c r="AK149" i="33"/>
  <c r="AO149" i="33" s="1"/>
  <c r="AK155" i="33"/>
  <c r="AO155" i="33" s="1"/>
  <c r="AG155" i="33"/>
  <c r="AH155" i="33" s="1"/>
  <c r="AG171" i="33"/>
  <c r="AH171" i="33" s="1"/>
  <c r="AK171" i="33"/>
  <c r="AO171" i="33" s="1"/>
  <c r="AK199" i="33"/>
  <c r="AO199" i="33" s="1"/>
  <c r="AG199" i="33"/>
  <c r="AH199" i="33" s="1"/>
  <c r="AK177" i="33"/>
  <c r="AO177" i="33" s="1"/>
  <c r="AG177" i="33"/>
  <c r="AH177" i="33" s="1"/>
  <c r="AG174" i="33"/>
  <c r="AH174" i="33" s="1"/>
  <c r="AK174" i="33"/>
  <c r="AO174" i="33" s="1"/>
  <c r="AK172" i="33"/>
  <c r="AO172" i="33" s="1"/>
  <c r="AG172" i="33"/>
  <c r="AH172" i="33" s="1"/>
  <c r="AK59" i="33"/>
  <c r="AO59" i="33" s="1"/>
  <c r="AK47" i="33"/>
  <c r="AG89" i="33"/>
  <c r="AH89" i="33" s="1"/>
  <c r="AK45" i="33"/>
  <c r="AO45" i="33" s="1"/>
  <c r="AG102" i="33"/>
  <c r="AH102" i="33" s="1"/>
  <c r="AG83" i="33"/>
  <c r="AH83" i="33" s="1"/>
  <c r="AG14" i="33"/>
  <c r="AK207" i="33"/>
  <c r="AO207" i="33" s="1"/>
  <c r="AG51" i="33"/>
  <c r="AH51" i="33" s="1"/>
  <c r="AK111" i="33"/>
  <c r="AG133" i="33"/>
  <c r="AH133" i="33" s="1"/>
  <c r="AK121" i="33"/>
  <c r="AM121" i="33" s="1"/>
  <c r="AK141" i="33"/>
  <c r="AO141" i="33" s="1"/>
  <c r="AG41" i="33"/>
  <c r="AH41" i="33" s="1"/>
  <c r="AK82" i="33"/>
  <c r="AG67" i="33"/>
  <c r="AH67" i="33" s="1"/>
  <c r="AG107" i="33"/>
  <c r="AH107" i="33" s="1"/>
  <c r="AG22" i="33"/>
  <c r="AH22" i="33" s="1"/>
  <c r="AK90" i="33"/>
  <c r="AK49" i="33"/>
  <c r="AG38" i="33"/>
  <c r="AH38" i="33" s="1"/>
  <c r="AG31" i="33"/>
  <c r="AH31" i="33" s="1"/>
  <c r="AG81" i="33"/>
  <c r="AH81" i="33" s="1"/>
  <c r="AG35" i="33"/>
  <c r="AH35" i="33" s="1"/>
  <c r="AK95" i="33"/>
  <c r="AO95" i="33" s="1"/>
  <c r="AG128" i="33"/>
  <c r="AH128" i="33" s="1"/>
  <c r="AK63" i="33"/>
  <c r="AO63" i="33" s="1"/>
  <c r="AK19" i="33"/>
  <c r="AK99" i="33"/>
  <c r="AG30" i="33"/>
  <c r="AH30" i="33" s="1"/>
  <c r="AK85" i="33"/>
  <c r="AO85" i="33" s="1"/>
  <c r="AK91" i="33"/>
  <c r="AK57" i="33"/>
  <c r="AO57" i="33" s="1"/>
  <c r="AG54" i="33"/>
  <c r="AH54" i="33" s="1"/>
  <c r="AG37" i="33"/>
  <c r="AH37" i="33" s="1"/>
  <c r="AK94" i="33"/>
  <c r="AG130" i="33"/>
  <c r="AH130" i="33" s="1"/>
  <c r="AK106" i="33"/>
  <c r="AG65" i="33"/>
  <c r="AH65" i="33" s="1"/>
  <c r="AG53" i="33"/>
  <c r="AH53" i="33" s="1"/>
  <c r="AG78" i="33"/>
  <c r="AH78" i="33" s="1"/>
  <c r="AK125" i="33"/>
  <c r="AO125" i="33" s="1"/>
  <c r="AG118" i="33"/>
  <c r="AH118" i="33" s="1"/>
  <c r="AK117" i="33"/>
  <c r="AO117" i="33" s="1"/>
  <c r="AK75" i="33"/>
  <c r="AO75" i="33" s="1"/>
  <c r="AG29" i="33"/>
  <c r="AH29" i="33" s="1"/>
  <c r="AG86" i="33"/>
  <c r="AH86" i="33" s="1"/>
  <c r="AG101" i="33"/>
  <c r="AH101" i="33" s="1"/>
  <c r="AK98" i="33"/>
  <c r="AO98" i="33" s="1"/>
  <c r="AG109" i="33"/>
  <c r="AH109" i="33" s="1"/>
  <c r="AG137" i="33"/>
  <c r="AH137" i="33" s="1"/>
  <c r="AG43" i="33"/>
  <c r="AH43" i="33" s="1"/>
  <c r="AG208" i="33"/>
  <c r="AH208" i="33" s="1"/>
  <c r="AK87" i="33"/>
  <c r="AO87" i="33" s="1"/>
  <c r="AG62" i="33"/>
  <c r="AH62" i="33" s="1"/>
  <c r="AG134" i="33"/>
  <c r="AH134" i="33" s="1"/>
  <c r="AG124" i="33"/>
  <c r="AH124" i="33" s="1"/>
  <c r="AG73" i="33"/>
  <c r="AH73" i="33" s="1"/>
  <c r="AG27" i="33"/>
  <c r="AH27" i="33" s="1"/>
  <c r="AG46" i="33"/>
  <c r="AH46" i="33" s="1"/>
  <c r="R214" i="33"/>
  <c r="AK126" i="33"/>
  <c r="AO126" i="33" s="1"/>
  <c r="AG142" i="33"/>
  <c r="AH142" i="33" s="1"/>
  <c r="AG15" i="33"/>
  <c r="AH15" i="33" s="1"/>
  <c r="X212" i="33"/>
  <c r="AG93" i="33"/>
  <c r="AH93" i="33" s="1"/>
  <c r="L212" i="33"/>
  <c r="AG61" i="33"/>
  <c r="AH61" i="33" s="1"/>
  <c r="X214" i="33"/>
  <c r="AK103" i="33"/>
  <c r="AO103" i="33" s="1"/>
  <c r="AG70" i="33"/>
  <c r="AH70" i="33" s="1"/>
  <c r="AG33" i="33"/>
  <c r="AH33" i="33" s="1"/>
  <c r="U214" i="33"/>
  <c r="AK14" i="27"/>
  <c r="AO14" i="27" s="1"/>
  <c r="AF207" i="27"/>
  <c r="AK119" i="27"/>
  <c r="AO119" i="27" s="1"/>
  <c r="AK25" i="27"/>
  <c r="AO25" i="27" s="1"/>
  <c r="AK98" i="27"/>
  <c r="AK34" i="27"/>
  <c r="AO34" i="27" s="1"/>
  <c r="AK191" i="27"/>
  <c r="AO191" i="27" s="1"/>
  <c r="AK115" i="27"/>
  <c r="AK45" i="27"/>
  <c r="AO45" i="27" s="1"/>
  <c r="AK18" i="27"/>
  <c r="AO18" i="27" s="1"/>
  <c r="AK103" i="27"/>
  <c r="AO103" i="27" s="1"/>
  <c r="AK125" i="27"/>
  <c r="AN125" i="27" s="1"/>
  <c r="AK195" i="27"/>
  <c r="AO195" i="27" s="1"/>
  <c r="AK95" i="27"/>
  <c r="X209" i="27"/>
  <c r="X211" i="27"/>
  <c r="AK82" i="27"/>
  <c r="AO82" i="27" s="1"/>
  <c r="AK63" i="27"/>
  <c r="AO63" i="27" s="1"/>
  <c r="AK23" i="27"/>
  <c r="AO23" i="27" s="1"/>
  <c r="AK42" i="27"/>
  <c r="AO42" i="27" s="1"/>
  <c r="AK74" i="27"/>
  <c r="AK111" i="27"/>
  <c r="AO111" i="27" s="1"/>
  <c r="AK106" i="27"/>
  <c r="AO106" i="27" s="1"/>
  <c r="AK31" i="27"/>
  <c r="AO31" i="27" s="1"/>
  <c r="AK70" i="27"/>
  <c r="AO70" i="27" s="1"/>
  <c r="U209" i="27"/>
  <c r="U211" i="27"/>
  <c r="O211" i="27"/>
  <c r="R211" i="27"/>
  <c r="L209" i="27"/>
  <c r="O209" i="27"/>
  <c r="AK125" i="25"/>
  <c r="AO125" i="25" s="1"/>
  <c r="AK14" i="25"/>
  <c r="AO14" i="25" s="1"/>
  <c r="AF209" i="25"/>
  <c r="AK154" i="25"/>
  <c r="AO154" i="25" s="1"/>
  <c r="AK153" i="25"/>
  <c r="AO153" i="25" s="1"/>
  <c r="AK178" i="25"/>
  <c r="AO178" i="25" s="1"/>
  <c r="AK159" i="25"/>
  <c r="AO159" i="25" s="1"/>
  <c r="AK179" i="25"/>
  <c r="AO179" i="25" s="1"/>
  <c r="AK163" i="25"/>
  <c r="AO163" i="25" s="1"/>
  <c r="AK184" i="25"/>
  <c r="AO184" i="25" s="1"/>
  <c r="AK180" i="25"/>
  <c r="AO180" i="25" s="1"/>
  <c r="AK187" i="25"/>
  <c r="AO187" i="25" s="1"/>
  <c r="AK191" i="25"/>
  <c r="AO191" i="25" s="1"/>
  <c r="AK160" i="25"/>
  <c r="AO160" i="25" s="1"/>
  <c r="AK155" i="25"/>
  <c r="AO155" i="25" s="1"/>
  <c r="AK47" i="25"/>
  <c r="AO47" i="25" s="1"/>
  <c r="AK150" i="25"/>
  <c r="AO150" i="25" s="1"/>
  <c r="AK182" i="25"/>
  <c r="AO182" i="25" s="1"/>
  <c r="AK161" i="25"/>
  <c r="AO161" i="25" s="1"/>
  <c r="AK156" i="25"/>
  <c r="AO156" i="25" s="1"/>
  <c r="AK66" i="25"/>
  <c r="AO66" i="25" s="1"/>
  <c r="AK23" i="25"/>
  <c r="AO23" i="25" s="1"/>
  <c r="AK157" i="25"/>
  <c r="AO157" i="25" s="1"/>
  <c r="AK190" i="25"/>
  <c r="AO190" i="25" s="1"/>
  <c r="AK188" i="25"/>
  <c r="AO188" i="25" s="1"/>
  <c r="AK192" i="25"/>
  <c r="AO192" i="25" s="1"/>
  <c r="AK18" i="25"/>
  <c r="AO18" i="25" s="1"/>
  <c r="AK183" i="25"/>
  <c r="AO183" i="25" s="1"/>
  <c r="AK189" i="25"/>
  <c r="AO189" i="25" s="1"/>
  <c r="AK186" i="25"/>
  <c r="AO186" i="25" s="1"/>
  <c r="AK149" i="25"/>
  <c r="AO149" i="25" s="1"/>
  <c r="AK185" i="25"/>
  <c r="AO185" i="25" s="1"/>
  <c r="AK152" i="25"/>
  <c r="AO152" i="25" s="1"/>
  <c r="AK151" i="25"/>
  <c r="AO151" i="25" s="1"/>
  <c r="AK158" i="25"/>
  <c r="AO158" i="25" s="1"/>
  <c r="AK181" i="25"/>
  <c r="AO181" i="25" s="1"/>
  <c r="AK162" i="25"/>
  <c r="AO162" i="25" s="1"/>
  <c r="AK80" i="25"/>
  <c r="AK98" i="25"/>
  <c r="AO98" i="25" s="1"/>
  <c r="AK54" i="25"/>
  <c r="AO54" i="25" s="1"/>
  <c r="AK104" i="25"/>
  <c r="AK112" i="25"/>
  <c r="AO112" i="25" s="1"/>
  <c r="AK27" i="25"/>
  <c r="AK119" i="25"/>
  <c r="AO119" i="25" s="1"/>
  <c r="AK72" i="25"/>
  <c r="AO72" i="25" s="1"/>
  <c r="AK17" i="25"/>
  <c r="AK82" i="25"/>
  <c r="AN82" i="25" s="1"/>
  <c r="AK34" i="25"/>
  <c r="AO34" i="25" s="1"/>
  <c r="AK111" i="25"/>
  <c r="AO111" i="25" s="1"/>
  <c r="AK133" i="25"/>
  <c r="AN133" i="25" s="1"/>
  <c r="AK50" i="25"/>
  <c r="AO50" i="25" s="1"/>
  <c r="AK106" i="25"/>
  <c r="AO106" i="25" s="1"/>
  <c r="AK130" i="25"/>
  <c r="AN130" i="25" s="1"/>
  <c r="AK120" i="25"/>
  <c r="R213" i="25"/>
  <c r="X213" i="25"/>
  <c r="AK87" i="25"/>
  <c r="AO87" i="25" s="1"/>
  <c r="AK25" i="25"/>
  <c r="U211" i="25"/>
  <c r="O213" i="25"/>
  <c r="AK124" i="29"/>
  <c r="AK13" i="29"/>
  <c r="AO13" i="29" s="1"/>
  <c r="AF208" i="29"/>
  <c r="AK178" i="29"/>
  <c r="AO178" i="29" s="1"/>
  <c r="AK138" i="29"/>
  <c r="AO138" i="29" s="1"/>
  <c r="AK180" i="29"/>
  <c r="AO180" i="29" s="1"/>
  <c r="AK135" i="29"/>
  <c r="AO135" i="29" s="1"/>
  <c r="AK157" i="29"/>
  <c r="AO157" i="29" s="1"/>
  <c r="AK140" i="29"/>
  <c r="AO140" i="29" s="1"/>
  <c r="AK150" i="29"/>
  <c r="AO150" i="29" s="1"/>
  <c r="AK134" i="29"/>
  <c r="AO134" i="29" s="1"/>
  <c r="AK184" i="29"/>
  <c r="AO184" i="29" s="1"/>
  <c r="AK183" i="29"/>
  <c r="AO183" i="29" s="1"/>
  <c r="AK147" i="29"/>
  <c r="AO147" i="29" s="1"/>
  <c r="AK117" i="29"/>
  <c r="AK156" i="29"/>
  <c r="AO156" i="29" s="1"/>
  <c r="AK181" i="29"/>
  <c r="AO181" i="29" s="1"/>
  <c r="AK153" i="29"/>
  <c r="AO153" i="29" s="1"/>
  <c r="AK179" i="29"/>
  <c r="AO179" i="29" s="1"/>
  <c r="AK158" i="29"/>
  <c r="AO158" i="29" s="1"/>
  <c r="AK167" i="29"/>
  <c r="AO167" i="29" s="1"/>
  <c r="AK195" i="29"/>
  <c r="AO195" i="29" s="1"/>
  <c r="AK136" i="29"/>
  <c r="AO136" i="29" s="1"/>
  <c r="AK170" i="29"/>
  <c r="AO170" i="29" s="1"/>
  <c r="AK132" i="29"/>
  <c r="AO132" i="29" s="1"/>
  <c r="AK191" i="29"/>
  <c r="AO191" i="29" s="1"/>
  <c r="AK186" i="29"/>
  <c r="AO186" i="29" s="1"/>
  <c r="AK137" i="29"/>
  <c r="AO137" i="29" s="1"/>
  <c r="AK193" i="29"/>
  <c r="AO193" i="29" s="1"/>
  <c r="AK148" i="29"/>
  <c r="AO148" i="29" s="1"/>
  <c r="AK173" i="29"/>
  <c r="AO173" i="29" s="1"/>
  <c r="AK171" i="29"/>
  <c r="AO171" i="29" s="1"/>
  <c r="AK194" i="29"/>
  <c r="AO194" i="29" s="1"/>
  <c r="AK144" i="29"/>
  <c r="AO144" i="29" s="1"/>
  <c r="AK174" i="29"/>
  <c r="AO174" i="29" s="1"/>
  <c r="AK165" i="29"/>
  <c r="AO165" i="29" s="1"/>
  <c r="AK160" i="29"/>
  <c r="AO160" i="29" s="1"/>
  <c r="AK185" i="29"/>
  <c r="AO185" i="29" s="1"/>
  <c r="AK159" i="29"/>
  <c r="AO159" i="29" s="1"/>
  <c r="AK145" i="29"/>
  <c r="AO145" i="29" s="1"/>
  <c r="AK162" i="29"/>
  <c r="AO162" i="29" s="1"/>
  <c r="AK164" i="29"/>
  <c r="AO164" i="29" s="1"/>
  <c r="AK188" i="29"/>
  <c r="AO188" i="29" s="1"/>
  <c r="AK61" i="29"/>
  <c r="AK130" i="29"/>
  <c r="AO130" i="29" s="1"/>
  <c r="AK163" i="29"/>
  <c r="AO163" i="29" s="1"/>
  <c r="AK192" i="29"/>
  <c r="AO192" i="29" s="1"/>
  <c r="AK154" i="29"/>
  <c r="AO154" i="29" s="1"/>
  <c r="AK141" i="29"/>
  <c r="AO141" i="29" s="1"/>
  <c r="AK151" i="29"/>
  <c r="AO151" i="29" s="1"/>
  <c r="AK168" i="29"/>
  <c r="AO168" i="29" s="1"/>
  <c r="AK131" i="29"/>
  <c r="AO131" i="29" s="1"/>
  <c r="AK166" i="29"/>
  <c r="AO166" i="29" s="1"/>
  <c r="AK175" i="29"/>
  <c r="AO175" i="29" s="1"/>
  <c r="AK152" i="29"/>
  <c r="AO152" i="29" s="1"/>
  <c r="AK139" i="29"/>
  <c r="AO139" i="29" s="1"/>
  <c r="AK189" i="29"/>
  <c r="AO189" i="29" s="1"/>
  <c r="AK190" i="29"/>
  <c r="AO190" i="29" s="1"/>
  <c r="AK142" i="29"/>
  <c r="AO142" i="29" s="1"/>
  <c r="AK169" i="29"/>
  <c r="AO169" i="29" s="1"/>
  <c r="AK143" i="29"/>
  <c r="AO143" i="29" s="1"/>
  <c r="AK133" i="29"/>
  <c r="AO133" i="29" s="1"/>
  <c r="AK155" i="29"/>
  <c r="AO155" i="29" s="1"/>
  <c r="AK161" i="29"/>
  <c r="AO161" i="29" s="1"/>
  <c r="AK177" i="29"/>
  <c r="AO177" i="29" s="1"/>
  <c r="AK172" i="29"/>
  <c r="AO172" i="29" s="1"/>
  <c r="AK176" i="29"/>
  <c r="AO176" i="29" s="1"/>
  <c r="AK182" i="29"/>
  <c r="AO182" i="29" s="1"/>
  <c r="AK187" i="29"/>
  <c r="AO187" i="29" s="1"/>
  <c r="AK146" i="29"/>
  <c r="AO146" i="29" s="1"/>
  <c r="AK149" i="29"/>
  <c r="AO149" i="29" s="1"/>
  <c r="AK41" i="29"/>
  <c r="AO41" i="29" s="1"/>
  <c r="AK67" i="29"/>
  <c r="AO67" i="29" s="1"/>
  <c r="AK201" i="29"/>
  <c r="AO201" i="29" s="1"/>
  <c r="AK33" i="29"/>
  <c r="AO33" i="29" s="1"/>
  <c r="AK82" i="29"/>
  <c r="AK16" i="29"/>
  <c r="AO16" i="29" s="1"/>
  <c r="AK65" i="29"/>
  <c r="AO65" i="29" s="1"/>
  <c r="AK43" i="29"/>
  <c r="AO43" i="29" s="1"/>
  <c r="AK110" i="29"/>
  <c r="AO110" i="29" s="1"/>
  <c r="AK57" i="29"/>
  <c r="AO57" i="29" s="1"/>
  <c r="AK35" i="29"/>
  <c r="AO35" i="29" s="1"/>
  <c r="AK102" i="29"/>
  <c r="AK30" i="29"/>
  <c r="AO30" i="29" s="1"/>
  <c r="AK198" i="29"/>
  <c r="AK22" i="29"/>
  <c r="AO22" i="29" s="1"/>
  <c r="AK17" i="29"/>
  <c r="AK59" i="29"/>
  <c r="AO59" i="29" s="1"/>
  <c r="AK46" i="29"/>
  <c r="AK86" i="29"/>
  <c r="AK15" i="29"/>
  <c r="AK129" i="29"/>
  <c r="AK70" i="29"/>
  <c r="AO70" i="29" s="1"/>
  <c r="AG13" i="29"/>
  <c r="AK118" i="29"/>
  <c r="AK73" i="29"/>
  <c r="AO73" i="29" s="1"/>
  <c r="AK94" i="29"/>
  <c r="AO94" i="29" s="1"/>
  <c r="AK78" i="29"/>
  <c r="AK62" i="29"/>
  <c r="AK51" i="29"/>
  <c r="R212" i="29"/>
  <c r="X210" i="29"/>
  <c r="AK97" i="29"/>
  <c r="U212" i="29"/>
  <c r="R210" i="29"/>
  <c r="AK203" i="29"/>
  <c r="AO203" i="29" s="1"/>
  <c r="AK27" i="29"/>
  <c r="AO27" i="29" s="1"/>
  <c r="O210" i="29"/>
  <c r="O214" i="29" s="1"/>
  <c r="O215" i="29" s="1"/>
  <c r="AK49" i="29"/>
  <c r="AO49" i="29" s="1"/>
  <c r="O212" i="29"/>
  <c r="U210" i="29"/>
  <c r="X212" i="29"/>
  <c r="AK186" i="30"/>
  <c r="AO186" i="30" s="1"/>
  <c r="AK201" i="30"/>
  <c r="AO201" i="30" s="1"/>
  <c r="AK89" i="30"/>
  <c r="AO89" i="30" s="1"/>
  <c r="AK148" i="30"/>
  <c r="AO148" i="30" s="1"/>
  <c r="AK136" i="30"/>
  <c r="AO136" i="30" s="1"/>
  <c r="AK171" i="30"/>
  <c r="AO171" i="30" s="1"/>
  <c r="AK150" i="30"/>
  <c r="AO150" i="30" s="1"/>
  <c r="AK173" i="30"/>
  <c r="AO173" i="30" s="1"/>
  <c r="AK106" i="30"/>
  <c r="AO106" i="30" s="1"/>
  <c r="AK158" i="30"/>
  <c r="AO158" i="30" s="1"/>
  <c r="AK109" i="30"/>
  <c r="AO109" i="30" s="1"/>
  <c r="AK135" i="30"/>
  <c r="AO135" i="30" s="1"/>
  <c r="AK132" i="30"/>
  <c r="AO132" i="30" s="1"/>
  <c r="AK117" i="30"/>
  <c r="AO117" i="30" s="1"/>
  <c r="AK113" i="30"/>
  <c r="AO113" i="30" s="1"/>
  <c r="AK203" i="30"/>
  <c r="AO203" i="30" s="1"/>
  <c r="AK130" i="30"/>
  <c r="AO130" i="30" s="1"/>
  <c r="AK129" i="30"/>
  <c r="AO129" i="30" s="1"/>
  <c r="AK162" i="30"/>
  <c r="AO162" i="30" s="1"/>
  <c r="AK94" i="30"/>
  <c r="AO94" i="30" s="1"/>
  <c r="AK205" i="30"/>
  <c r="AO205" i="30" s="1"/>
  <c r="AK153" i="30"/>
  <c r="AO153" i="30" s="1"/>
  <c r="AK180" i="30"/>
  <c r="AO180" i="30" s="1"/>
  <c r="AK184" i="30"/>
  <c r="AO184" i="30" s="1"/>
  <c r="AK95" i="30"/>
  <c r="AO95" i="30" s="1"/>
  <c r="AK175" i="30"/>
  <c r="AO175" i="30" s="1"/>
  <c r="AK176" i="30"/>
  <c r="AO176" i="30" s="1"/>
  <c r="AK96" i="30"/>
  <c r="AO96" i="30" s="1"/>
  <c r="AK104" i="30"/>
  <c r="AO104" i="30" s="1"/>
  <c r="AK151" i="30"/>
  <c r="AO151" i="30" s="1"/>
  <c r="AK189" i="30"/>
  <c r="AO189" i="30" s="1"/>
  <c r="AK168" i="30"/>
  <c r="AO168" i="30" s="1"/>
  <c r="AK99" i="30"/>
  <c r="AO99" i="30" s="1"/>
  <c r="AK128" i="30"/>
  <c r="AO128" i="30" s="1"/>
  <c r="AK122" i="30"/>
  <c r="AO122" i="30" s="1"/>
  <c r="AK200" i="30"/>
  <c r="AO200" i="30" s="1"/>
  <c r="AK105" i="30"/>
  <c r="AO105" i="30" s="1"/>
  <c r="AK123" i="30"/>
  <c r="AO123" i="30" s="1"/>
  <c r="AK138" i="30"/>
  <c r="AO138" i="30" s="1"/>
  <c r="AK90" i="30"/>
  <c r="AO90" i="30" s="1"/>
  <c r="AK164" i="30"/>
  <c r="AO164" i="30" s="1"/>
  <c r="AK111" i="30"/>
  <c r="AO111" i="30" s="1"/>
  <c r="AK108" i="30"/>
  <c r="AO108" i="30" s="1"/>
  <c r="AK155" i="30"/>
  <c r="AO155" i="30" s="1"/>
  <c r="AK160" i="30"/>
  <c r="AO160" i="30" s="1"/>
  <c r="AK179" i="30"/>
  <c r="AO179" i="30" s="1"/>
  <c r="AK112" i="30"/>
  <c r="AO112" i="30" s="1"/>
  <c r="AK101" i="30"/>
  <c r="AO101" i="30" s="1"/>
  <c r="AK145" i="30"/>
  <c r="AO145" i="30" s="1"/>
  <c r="AK191" i="30"/>
  <c r="AO191" i="30" s="1"/>
  <c r="AK126" i="30"/>
  <c r="AO126" i="30" s="1"/>
  <c r="AK121" i="30"/>
  <c r="AO121" i="30" s="1"/>
  <c r="AK172" i="30"/>
  <c r="AO172" i="30" s="1"/>
  <c r="AK182" i="30"/>
  <c r="AO182" i="30" s="1"/>
  <c r="AK156" i="30"/>
  <c r="AO156" i="30" s="1"/>
  <c r="AK110" i="30"/>
  <c r="AO110" i="30" s="1"/>
  <c r="AK170" i="30"/>
  <c r="AO170" i="30" s="1"/>
  <c r="AK93" i="30"/>
  <c r="AO93" i="30" s="1"/>
  <c r="AK143" i="30"/>
  <c r="AO143" i="30" s="1"/>
  <c r="AK174" i="30"/>
  <c r="AO174" i="30" s="1"/>
  <c r="AK88" i="30"/>
  <c r="AO88" i="30" s="1"/>
  <c r="AK194" i="30"/>
  <c r="AO194" i="30" s="1"/>
  <c r="AK196" i="30"/>
  <c r="AO196" i="30" s="1"/>
  <c r="AK146" i="30"/>
  <c r="AO146" i="30" s="1"/>
  <c r="AK102" i="30"/>
  <c r="AO102" i="30" s="1"/>
  <c r="AK131" i="30"/>
  <c r="AO131" i="30" s="1"/>
  <c r="AK197" i="30"/>
  <c r="AO197" i="30" s="1"/>
  <c r="AK141" i="30"/>
  <c r="AO141" i="30" s="1"/>
  <c r="AK127" i="30"/>
  <c r="AO127" i="30" s="1"/>
  <c r="AK125" i="30"/>
  <c r="AO125" i="30" s="1"/>
  <c r="AK119" i="30"/>
  <c r="AO119" i="30" s="1"/>
  <c r="AK142" i="30"/>
  <c r="AO142" i="30" s="1"/>
  <c r="AK166" i="30"/>
  <c r="AO166" i="30" s="1"/>
  <c r="AK114" i="30"/>
  <c r="AO114" i="30" s="1"/>
  <c r="AK159" i="30"/>
  <c r="AO159" i="30" s="1"/>
  <c r="AK190" i="30"/>
  <c r="AO190" i="30" s="1"/>
  <c r="AK152" i="30"/>
  <c r="AO152" i="30" s="1"/>
  <c r="AK149" i="30"/>
  <c r="AO149" i="30" s="1"/>
  <c r="AK140" i="30"/>
  <c r="AO140" i="30" s="1"/>
  <c r="AK192" i="30"/>
  <c r="AO192" i="30" s="1"/>
  <c r="AK134" i="30"/>
  <c r="AO134" i="30" s="1"/>
  <c r="AK183" i="30"/>
  <c r="AO183" i="30" s="1"/>
  <c r="AK185" i="30"/>
  <c r="AO185" i="30" s="1"/>
  <c r="AK187" i="30"/>
  <c r="AO187" i="30" s="1"/>
  <c r="AK198" i="30"/>
  <c r="AO198" i="30" s="1"/>
  <c r="AK124" i="30"/>
  <c r="AO124" i="30" s="1"/>
  <c r="AK118" i="30"/>
  <c r="AO118" i="30" s="1"/>
  <c r="AK161" i="30"/>
  <c r="AO161" i="30" s="1"/>
  <c r="AK169" i="30"/>
  <c r="AO169" i="30" s="1"/>
  <c r="AK91" i="30"/>
  <c r="AO91" i="30" s="1"/>
  <c r="AK92" i="30"/>
  <c r="AO92" i="30" s="1"/>
  <c r="AK144" i="30"/>
  <c r="AO144" i="30" s="1"/>
  <c r="AK154" i="30"/>
  <c r="AO154" i="30" s="1"/>
  <c r="AK188" i="30"/>
  <c r="AO188" i="30" s="1"/>
  <c r="AK181" i="30"/>
  <c r="AO181" i="30" s="1"/>
  <c r="AK107" i="30"/>
  <c r="AO107" i="30" s="1"/>
  <c r="AK137" i="30"/>
  <c r="AO137" i="30" s="1"/>
  <c r="AK87" i="30"/>
  <c r="AO87" i="30" s="1"/>
  <c r="AK167" i="30"/>
  <c r="AO167" i="30" s="1"/>
  <c r="AK147" i="30"/>
  <c r="AO147" i="30" s="1"/>
  <c r="AK165" i="30"/>
  <c r="AO165" i="30" s="1"/>
  <c r="AK206" i="30"/>
  <c r="AO206" i="30" s="1"/>
  <c r="AK202" i="30"/>
  <c r="AO202" i="30" s="1"/>
  <c r="AK139" i="30"/>
  <c r="AO139" i="30" s="1"/>
  <c r="AK193" i="30"/>
  <c r="AO193" i="30" s="1"/>
  <c r="AK133" i="30"/>
  <c r="AO133" i="30" s="1"/>
  <c r="AK178" i="30"/>
  <c r="AO178" i="30" s="1"/>
  <c r="AK195" i="30"/>
  <c r="AO195" i="30" s="1"/>
  <c r="AK157" i="30"/>
  <c r="AO157" i="30" s="1"/>
  <c r="AK177" i="30"/>
  <c r="AO177" i="30" s="1"/>
  <c r="AK86" i="30"/>
  <c r="AO86" i="30" s="1"/>
  <c r="AK120" i="30"/>
  <c r="AO120" i="30" s="1"/>
  <c r="AK116" i="30"/>
  <c r="AO116" i="30" s="1"/>
  <c r="AK98" i="30"/>
  <c r="AO98" i="30" s="1"/>
  <c r="AK163" i="30"/>
  <c r="AO163" i="30" s="1"/>
  <c r="AK103" i="30"/>
  <c r="AO103" i="30" s="1"/>
  <c r="AK100" i="30"/>
  <c r="AO100" i="30" s="1"/>
  <c r="AK97" i="30"/>
  <c r="AO97" i="30" s="1"/>
  <c r="AK115" i="30"/>
  <c r="AO115" i="30" s="1"/>
  <c r="AK204" i="30"/>
  <c r="AO204" i="30" s="1"/>
  <c r="AK199" i="30"/>
  <c r="AO199" i="30" s="1"/>
  <c r="AK52" i="30"/>
  <c r="AO52" i="30" s="1"/>
  <c r="AK39" i="30"/>
  <c r="AN39" i="30" s="1"/>
  <c r="AK35" i="30"/>
  <c r="AA210" i="30"/>
  <c r="AA211" i="30"/>
  <c r="AA212" i="30" s="1"/>
  <c r="AK57" i="30"/>
  <c r="AO57" i="30" s="1"/>
  <c r="AK44" i="30"/>
  <c r="AO44" i="30" s="1"/>
  <c r="AK70" i="30"/>
  <c r="AK62" i="30"/>
  <c r="AO62" i="30" s="1"/>
  <c r="AK36" i="30"/>
  <c r="AK51" i="30"/>
  <c r="AO51" i="30" s="1"/>
  <c r="AK73" i="30"/>
  <c r="AO73" i="30" s="1"/>
  <c r="AG13" i="30"/>
  <c r="AH13" i="30" s="1"/>
  <c r="X212" i="30"/>
  <c r="AK41" i="30"/>
  <c r="R212" i="30"/>
  <c r="U212" i="30"/>
  <c r="O210" i="30"/>
  <c r="O212" i="30"/>
  <c r="AK43" i="30"/>
  <c r="AK81" i="30"/>
  <c r="AO81" i="30" s="1"/>
  <c r="U210" i="30"/>
  <c r="X210" i="30"/>
  <c r="AK27" i="30"/>
  <c r="AO27" i="30" s="1"/>
  <c r="AK67" i="28"/>
  <c r="AO67" i="28" s="1"/>
  <c r="AK55" i="28"/>
  <c r="AO55" i="28" s="1"/>
  <c r="AK175" i="28"/>
  <c r="AO175" i="28" s="1"/>
  <c r="AK184" i="28"/>
  <c r="AO184" i="28" s="1"/>
  <c r="AK183" i="28"/>
  <c r="AO183" i="28" s="1"/>
  <c r="AK174" i="28"/>
  <c r="AO174" i="28" s="1"/>
  <c r="AK43" i="28"/>
  <c r="AO43" i="28" s="1"/>
  <c r="AK124" i="28"/>
  <c r="AK65" i="28"/>
  <c r="AO65" i="28" s="1"/>
  <c r="AK169" i="28"/>
  <c r="AO169" i="28" s="1"/>
  <c r="AK63" i="28"/>
  <c r="AO63" i="28" s="1"/>
  <c r="AK50" i="28"/>
  <c r="AO50" i="28" s="1"/>
  <c r="AK53" i="28"/>
  <c r="AO53" i="28" s="1"/>
  <c r="AK54" i="28"/>
  <c r="AO54" i="28" s="1"/>
  <c r="AK62" i="28"/>
  <c r="AO62" i="28" s="1"/>
  <c r="AK170" i="28"/>
  <c r="AO170" i="28" s="1"/>
  <c r="AK181" i="28"/>
  <c r="AO181" i="28" s="1"/>
  <c r="AK171" i="28"/>
  <c r="AO171" i="28" s="1"/>
  <c r="AK180" i="28"/>
  <c r="AO180" i="28" s="1"/>
  <c r="AK45" i="28"/>
  <c r="AO45" i="28" s="1"/>
  <c r="AK66" i="28"/>
  <c r="AO66" i="28" s="1"/>
  <c r="AK68" i="28"/>
  <c r="AO68" i="28" s="1"/>
  <c r="AK178" i="28"/>
  <c r="AO178" i="28" s="1"/>
  <c r="AK177" i="28"/>
  <c r="AO177" i="28" s="1"/>
  <c r="AK202" i="28"/>
  <c r="AK155" i="28"/>
  <c r="AO155" i="28" s="1"/>
  <c r="AK52" i="28"/>
  <c r="AO52" i="28" s="1"/>
  <c r="AK46" i="28"/>
  <c r="AO46" i="28" s="1"/>
  <c r="AK44" i="28"/>
  <c r="AO44" i="28" s="1"/>
  <c r="AK167" i="28"/>
  <c r="AO167" i="28" s="1"/>
  <c r="AK57" i="28"/>
  <c r="AO57" i="28" s="1"/>
  <c r="AK172" i="28"/>
  <c r="AO172" i="28" s="1"/>
  <c r="AK179" i="28"/>
  <c r="AO179" i="28" s="1"/>
  <c r="AK176" i="28"/>
  <c r="AO176" i="28" s="1"/>
  <c r="AK166" i="28"/>
  <c r="AO166" i="28" s="1"/>
  <c r="AK61" i="28"/>
  <c r="AO61" i="28" s="1"/>
  <c r="AK185" i="28"/>
  <c r="AO185" i="28" s="1"/>
  <c r="AK60" i="28"/>
  <c r="AO60" i="28" s="1"/>
  <c r="AK47" i="28"/>
  <c r="AO47" i="28" s="1"/>
  <c r="AK182" i="28"/>
  <c r="AO182" i="28" s="1"/>
  <c r="AK28" i="28"/>
  <c r="AM28" i="28" s="1"/>
  <c r="AK120" i="28"/>
  <c r="AO120" i="28" s="1"/>
  <c r="AK64" i="28"/>
  <c r="AO64" i="28" s="1"/>
  <c r="AK58" i="28"/>
  <c r="AO58" i="28" s="1"/>
  <c r="AK173" i="28"/>
  <c r="AO173" i="28" s="1"/>
  <c r="AK56" i="28"/>
  <c r="AO56" i="28" s="1"/>
  <c r="AK168" i="28"/>
  <c r="AO168" i="28" s="1"/>
  <c r="AK49" i="28"/>
  <c r="AO49" i="28" s="1"/>
  <c r="AK59" i="28"/>
  <c r="AO59" i="28" s="1"/>
  <c r="AK51" i="28"/>
  <c r="AO51" i="28" s="1"/>
  <c r="AK48" i="28"/>
  <c r="AO48" i="28" s="1"/>
  <c r="AK83" i="28"/>
  <c r="AO83" i="28" s="1"/>
  <c r="AK82" i="28"/>
  <c r="AK30" i="28"/>
  <c r="AN30" i="28" s="1"/>
  <c r="AK33" i="28"/>
  <c r="AK99" i="28"/>
  <c r="AO99" i="28" s="1"/>
  <c r="AG13" i="28"/>
  <c r="AK199" i="28"/>
  <c r="AO199" i="28" s="1"/>
  <c r="AK26" i="28"/>
  <c r="AK32" i="28"/>
  <c r="AK27" i="28"/>
  <c r="AK21" i="28"/>
  <c r="AO21" i="28" s="1"/>
  <c r="AK23" i="28"/>
  <c r="AK140" i="28"/>
  <c r="AN140" i="28" s="1"/>
  <c r="AK136" i="28"/>
  <c r="AO136" i="28" s="1"/>
  <c r="AK25" i="28"/>
  <c r="AO25" i="28" s="1"/>
  <c r="AK91" i="28"/>
  <c r="AK126" i="28"/>
  <c r="AO126" i="28" s="1"/>
  <c r="AK35" i="28"/>
  <c r="AK207" i="28"/>
  <c r="AK112" i="28"/>
  <c r="AO112" i="28" s="1"/>
  <c r="R213" i="28"/>
  <c r="AK115" i="28"/>
  <c r="AO115" i="28" s="1"/>
  <c r="AK22" i="28"/>
  <c r="AO22" i="28" s="1"/>
  <c r="R215" i="28"/>
  <c r="AK163" i="28"/>
  <c r="AO163" i="28" s="1"/>
  <c r="AK186" i="28"/>
  <c r="AO186" i="28" s="1"/>
  <c r="AK15" i="28"/>
  <c r="AO15" i="28" s="1"/>
  <c r="U215" i="28"/>
  <c r="O215" i="28"/>
  <c r="AK144" i="28"/>
  <c r="AO144" i="28" s="1"/>
  <c r="U213" i="28"/>
  <c r="X213" i="28"/>
  <c r="X215" i="28"/>
  <c r="O213" i="28"/>
  <c r="AK20" i="28"/>
  <c r="AO20" i="28" s="1"/>
  <c r="AK128" i="28"/>
  <c r="AO128" i="28" s="1"/>
  <c r="AK152" i="28"/>
  <c r="AK182" i="22"/>
  <c r="AK162" i="22"/>
  <c r="AK161" i="22"/>
  <c r="AK179" i="22"/>
  <c r="AK183" i="22"/>
  <c r="AK180" i="22"/>
  <c r="AK159" i="22"/>
  <c r="AK154" i="22"/>
  <c r="AK176" i="22"/>
  <c r="AK177" i="22"/>
  <c r="AK157" i="22"/>
  <c r="AK156" i="22"/>
  <c r="AK158" i="22"/>
  <c r="AK160" i="22"/>
  <c r="AK181" i="22"/>
  <c r="AK178" i="22"/>
  <c r="AK155" i="22"/>
  <c r="AK175" i="22"/>
  <c r="AK23" i="22"/>
  <c r="AK44" i="22"/>
  <c r="AK31" i="22"/>
  <c r="AK15" i="22"/>
  <c r="AM15" i="22" s="1"/>
  <c r="AK45" i="22"/>
  <c r="AK96" i="22"/>
  <c r="AK29" i="22"/>
  <c r="U209" i="22"/>
  <c r="R209" i="22"/>
  <c r="R211" i="22"/>
  <c r="AK115" i="22"/>
  <c r="AM115" i="22" s="1"/>
  <c r="O211" i="22"/>
  <c r="AD218" i="22"/>
  <c r="O209" i="22"/>
  <c r="U211" i="22"/>
  <c r="AK103" i="32"/>
  <c r="AO103" i="32" s="1"/>
  <c r="AG13" i="32"/>
  <c r="AH13" i="32" s="1"/>
  <c r="AF207" i="32"/>
  <c r="AK136" i="32"/>
  <c r="AO136" i="32" s="1"/>
  <c r="AK144" i="32"/>
  <c r="AO144" i="32" s="1"/>
  <c r="AK132" i="32"/>
  <c r="AO132" i="32" s="1"/>
  <c r="AK149" i="32"/>
  <c r="AO149" i="32" s="1"/>
  <c r="AK146" i="32"/>
  <c r="AO146" i="32" s="1"/>
  <c r="AK123" i="32"/>
  <c r="AO123" i="32" s="1"/>
  <c r="AK161" i="32"/>
  <c r="AO161" i="32" s="1"/>
  <c r="AK137" i="32"/>
  <c r="AO137" i="32" s="1"/>
  <c r="AK143" i="32"/>
  <c r="AO143" i="32" s="1"/>
  <c r="AK148" i="32"/>
  <c r="AO148" i="32" s="1"/>
  <c r="AK150" i="32"/>
  <c r="AO150" i="32" s="1"/>
  <c r="AK122" i="32"/>
  <c r="AO122" i="32" s="1"/>
  <c r="AK131" i="32"/>
  <c r="AO131" i="32" s="1"/>
  <c r="AK117" i="32"/>
  <c r="AO117" i="32" s="1"/>
  <c r="AK134" i="32"/>
  <c r="AO134" i="32" s="1"/>
  <c r="AK140" i="32"/>
  <c r="AO140" i="32" s="1"/>
  <c r="AK154" i="32"/>
  <c r="AO154" i="32" s="1"/>
  <c r="AK124" i="32"/>
  <c r="AO124" i="32" s="1"/>
  <c r="AK127" i="32"/>
  <c r="AO127" i="32" s="1"/>
  <c r="AK157" i="32"/>
  <c r="AO157" i="32" s="1"/>
  <c r="AK120" i="32"/>
  <c r="AO120" i="32" s="1"/>
  <c r="AK133" i="32"/>
  <c r="AO133" i="32" s="1"/>
  <c r="AK153" i="32"/>
  <c r="AO153" i="32" s="1"/>
  <c r="AK128" i="32"/>
  <c r="AO128" i="32" s="1"/>
  <c r="AK159" i="32"/>
  <c r="AO159" i="32" s="1"/>
  <c r="AK147" i="32"/>
  <c r="AO147" i="32" s="1"/>
  <c r="AK119" i="32"/>
  <c r="AO119" i="32" s="1"/>
  <c r="AK156" i="32"/>
  <c r="AO156" i="32" s="1"/>
  <c r="AK115" i="32"/>
  <c r="AO115" i="32" s="1"/>
  <c r="AK129" i="32"/>
  <c r="AO129" i="32" s="1"/>
  <c r="AK141" i="32"/>
  <c r="AO141" i="32" s="1"/>
  <c r="AK118" i="32"/>
  <c r="AO118" i="32" s="1"/>
  <c r="AK152" i="32"/>
  <c r="AO152" i="32" s="1"/>
  <c r="AK142" i="32"/>
  <c r="AO142" i="32" s="1"/>
  <c r="AK139" i="32"/>
  <c r="AO139" i="32" s="1"/>
  <c r="AK126" i="32"/>
  <c r="AO126" i="32" s="1"/>
  <c r="AK121" i="32"/>
  <c r="AO121" i="32" s="1"/>
  <c r="AK158" i="32"/>
  <c r="AO158" i="32" s="1"/>
  <c r="AK145" i="32"/>
  <c r="AO145" i="32" s="1"/>
  <c r="AK151" i="32"/>
  <c r="AO151" i="32" s="1"/>
  <c r="AK155" i="32"/>
  <c r="AO155" i="32" s="1"/>
  <c r="AK130" i="32"/>
  <c r="AO130" i="32" s="1"/>
  <c r="AK116" i="32"/>
  <c r="AO116" i="32" s="1"/>
  <c r="AK135" i="32"/>
  <c r="AO135" i="32" s="1"/>
  <c r="AK138" i="32"/>
  <c r="AO138" i="32" s="1"/>
  <c r="AK160" i="32"/>
  <c r="AO160" i="32" s="1"/>
  <c r="AK162" i="32"/>
  <c r="AO162" i="32" s="1"/>
  <c r="AK125" i="32"/>
  <c r="AO125" i="32" s="1"/>
  <c r="AK90" i="32"/>
  <c r="AK106" i="32"/>
  <c r="AO106" i="32" s="1"/>
  <c r="AK174" i="32"/>
  <c r="AO174" i="32" s="1"/>
  <c r="AK22" i="32"/>
  <c r="AO22" i="32" s="1"/>
  <c r="AK193" i="32"/>
  <c r="O207" i="32"/>
  <c r="AK198" i="32"/>
  <c r="AK17" i="32"/>
  <c r="AO17" i="32" s="1"/>
  <c r="AK201" i="32"/>
  <c r="N207" i="32"/>
  <c r="AK79" i="32"/>
  <c r="AO79" i="32" s="1"/>
  <c r="AK41" i="32"/>
  <c r="U211" i="32"/>
  <c r="AK82" i="32"/>
  <c r="AO82" i="32" s="1"/>
  <c r="AK30" i="32"/>
  <c r="AO30" i="32" s="1"/>
  <c r="R211" i="32"/>
  <c r="AK25" i="32"/>
  <c r="AK202" i="32"/>
  <c r="AK114" i="32"/>
  <c r="AO114" i="32" s="1"/>
  <c r="X209" i="32"/>
  <c r="X211" i="32"/>
  <c r="R209" i="32"/>
  <c r="U209" i="32"/>
  <c r="AG13" i="26"/>
  <c r="AF206" i="26"/>
  <c r="R210" i="26"/>
  <c r="U210" i="26"/>
  <c r="X208" i="26"/>
  <c r="U208" i="26"/>
  <c r="R208" i="26"/>
  <c r="O210" i="26"/>
  <c r="X210" i="26"/>
  <c r="U210" i="24"/>
  <c r="L210" i="24"/>
  <c r="AK103" i="25"/>
  <c r="AO103" i="25" s="1"/>
  <c r="AK71" i="25"/>
  <c r="AO71" i="25" s="1"/>
  <c r="AK33" i="25"/>
  <c r="O211" i="25"/>
  <c r="L211" i="25"/>
  <c r="X211" i="25"/>
  <c r="U213" i="25"/>
  <c r="R211" i="25"/>
  <c r="U212" i="24"/>
  <c r="X212" i="24"/>
  <c r="O212" i="24"/>
  <c r="L212" i="24"/>
  <c r="R210" i="24"/>
  <c r="X209" i="22"/>
  <c r="AK132" i="22"/>
  <c r="AK13" i="22"/>
  <c r="AN13" i="22" s="1"/>
  <c r="AG13" i="22"/>
  <c r="AH13" i="22" s="1"/>
  <c r="X211" i="22"/>
  <c r="AK119" i="33"/>
  <c r="AO119" i="33" s="1"/>
  <c r="AG129" i="33"/>
  <c r="AH129" i="33" s="1"/>
  <c r="AG69" i="33"/>
  <c r="AH69" i="33" s="1"/>
  <c r="AG71" i="33"/>
  <c r="AH71" i="33" s="1"/>
  <c r="AG140" i="33"/>
  <c r="AH140" i="33" s="1"/>
  <c r="AK23" i="33"/>
  <c r="AO23" i="33" s="1"/>
  <c r="AK131" i="33"/>
  <c r="AO131" i="33" s="1"/>
  <c r="AG115" i="33"/>
  <c r="AH115" i="33" s="1"/>
  <c r="AK79" i="33"/>
  <c r="AO79" i="33" s="1"/>
  <c r="AK138" i="33"/>
  <c r="AK114" i="33"/>
  <c r="AO114" i="33" s="1"/>
  <c r="AK74" i="33"/>
  <c r="R212" i="33"/>
  <c r="AK83" i="31"/>
  <c r="AK40" i="31"/>
  <c r="AO40" i="31" s="1"/>
  <c r="AH44" i="31"/>
  <c r="AK43" i="31"/>
  <c r="AA215" i="31"/>
  <c r="AA216" i="31" s="1"/>
  <c r="AK91" i="29"/>
  <c r="AO91" i="29" s="1"/>
  <c r="AA214" i="29"/>
  <c r="AA215" i="29" s="1"/>
  <c r="AK96" i="28"/>
  <c r="AO96" i="28" s="1"/>
  <c r="AK107" i="28"/>
  <c r="AO107" i="28" s="1"/>
  <c r="AC218" i="27"/>
  <c r="AA209" i="27"/>
  <c r="AA213" i="27" s="1"/>
  <c r="AA214" i="27" s="1"/>
  <c r="AK47" i="27"/>
  <c r="AO47" i="27" s="1"/>
  <c r="R209" i="27"/>
  <c r="AK19" i="25"/>
  <c r="AO19" i="25" s="1"/>
  <c r="AK76" i="25"/>
  <c r="AO76" i="25" s="1"/>
  <c r="AK44" i="25"/>
  <c r="AO44" i="25" s="1"/>
  <c r="AK63" i="25"/>
  <c r="AO63" i="25" s="1"/>
  <c r="AK117" i="25"/>
  <c r="AO117" i="25" s="1"/>
  <c r="AK68" i="25"/>
  <c r="AO68" i="25" s="1"/>
  <c r="AK36" i="25"/>
  <c r="AK95" i="25"/>
  <c r="AO95" i="25" s="1"/>
  <c r="AK28" i="25"/>
  <c r="AO28" i="25" s="1"/>
  <c r="AK92" i="25"/>
  <c r="AK60" i="25"/>
  <c r="AK108" i="25"/>
  <c r="AO108" i="25" s="1"/>
  <c r="AK79" i="25"/>
  <c r="AO79" i="25" s="1"/>
  <c r="AK84" i="25"/>
  <c r="AO84" i="25" s="1"/>
  <c r="AK52" i="25"/>
  <c r="AK20" i="25"/>
  <c r="AO20" i="25" s="1"/>
  <c r="AK87" i="32"/>
  <c r="AO87" i="32" s="1"/>
  <c r="AK181" i="32"/>
  <c r="AM181" i="32" s="1"/>
  <c r="AK189" i="32"/>
  <c r="AO189" i="32" s="1"/>
  <c r="AK111" i="32"/>
  <c r="AK167" i="32"/>
  <c r="AO167" i="32" s="1"/>
  <c r="AK71" i="32"/>
  <c r="AO71" i="32" s="1"/>
  <c r="AK63" i="32"/>
  <c r="AA216" i="33"/>
  <c r="AA217" i="33" s="1"/>
  <c r="AK133" i="27"/>
  <c r="AK54" i="27"/>
  <c r="AN54" i="27" s="1"/>
  <c r="AK58" i="27"/>
  <c r="AO58" i="27" s="1"/>
  <c r="AA215" i="25"/>
  <c r="AA216" i="25" s="1"/>
  <c r="AK173" i="32"/>
  <c r="AO173" i="32" s="1"/>
  <c r="AK58" i="32"/>
  <c r="AO58" i="32" s="1"/>
  <c r="AK95" i="32"/>
  <c r="AK74" i="32"/>
  <c r="AO74" i="32" s="1"/>
  <c r="AK33" i="32"/>
  <c r="AO33" i="32" s="1"/>
  <c r="AA213" i="32"/>
  <c r="AA214" i="32" s="1"/>
  <c r="AK66" i="30"/>
  <c r="AK65" i="30"/>
  <c r="AK49" i="30"/>
  <c r="AO49" i="30" s="1"/>
  <c r="AK33" i="30"/>
  <c r="AK69" i="28"/>
  <c r="AK19" i="28"/>
  <c r="AK131" i="28"/>
  <c r="AO131" i="28" s="1"/>
  <c r="AK14" i="28"/>
  <c r="AO14" i="28" s="1"/>
  <c r="AA217" i="28"/>
  <c r="AA218" i="28" s="1"/>
  <c r="AA212" i="26"/>
  <c r="AA213" i="26" s="1"/>
  <c r="AD221" i="23"/>
  <c r="AK54" i="22"/>
  <c r="AK25" i="22"/>
  <c r="AK81" i="22"/>
  <c r="AK98" i="22"/>
  <c r="AA213" i="22"/>
  <c r="AA214" i="22" s="1"/>
  <c r="AK71" i="27"/>
  <c r="AO71" i="27" s="1"/>
  <c r="AG14" i="27"/>
  <c r="AK199" i="24"/>
  <c r="AA214" i="24"/>
  <c r="AA215" i="24" s="1"/>
  <c r="AK125" i="22"/>
  <c r="AK94" i="22"/>
  <c r="AK87" i="22"/>
  <c r="AK76" i="22"/>
  <c r="AK40" i="22"/>
  <c r="AK128" i="22"/>
  <c r="AK120" i="22"/>
  <c r="AK175" i="31"/>
  <c r="AO175" i="31" s="1"/>
  <c r="AG14" i="25"/>
  <c r="AK38" i="22"/>
  <c r="AK48" i="22"/>
  <c r="AK70" i="22"/>
  <c r="AK14" i="22"/>
  <c r="AH14" i="27"/>
  <c r="AG13" i="31"/>
  <c r="U212" i="33"/>
  <c r="R210" i="30"/>
  <c r="AD222" i="28"/>
  <c r="AK197" i="22"/>
  <c r="AM197" i="22" s="1"/>
  <c r="AK32" i="22"/>
  <c r="AK13" i="32"/>
  <c r="AN13" i="32" s="1"/>
  <c r="AD218" i="32"/>
  <c r="AG139" i="33"/>
  <c r="AH139" i="33" s="1"/>
  <c r="AK139" i="33"/>
  <c r="AO139" i="33" s="1"/>
  <c r="AG80" i="33"/>
  <c r="AH80" i="33" s="1"/>
  <c r="AK80" i="33"/>
  <c r="AO80" i="33" s="1"/>
  <c r="AG16" i="33"/>
  <c r="AH16" i="33" s="1"/>
  <c r="AK16" i="33"/>
  <c r="AO16" i="33" s="1"/>
  <c r="AG21" i="33"/>
  <c r="AH21" i="33" s="1"/>
  <c r="AK21" i="33"/>
  <c r="AO21" i="33" s="1"/>
  <c r="AK26" i="33"/>
  <c r="AO26" i="33" s="1"/>
  <c r="AG26" i="33"/>
  <c r="AH26" i="33" s="1"/>
  <c r="AK206" i="33"/>
  <c r="AO206" i="33" s="1"/>
  <c r="AG206" i="33"/>
  <c r="AH206" i="33" s="1"/>
  <c r="AK84" i="33"/>
  <c r="AO84" i="33" s="1"/>
  <c r="AG84" i="33"/>
  <c r="AH84" i="33" s="1"/>
  <c r="AM124" i="33"/>
  <c r="AN124" i="33"/>
  <c r="AM73" i="33"/>
  <c r="AN73" i="33"/>
  <c r="AM115" i="33"/>
  <c r="AN115" i="33"/>
  <c r="AM51" i="33"/>
  <c r="AN51" i="33"/>
  <c r="AM128" i="33"/>
  <c r="AN128" i="33"/>
  <c r="AM93" i="33"/>
  <c r="AN93" i="33"/>
  <c r="AM43" i="33"/>
  <c r="AN43" i="33"/>
  <c r="AG88" i="33"/>
  <c r="AH88" i="33" s="1"/>
  <c r="AK88" i="33"/>
  <c r="AO88" i="33" s="1"/>
  <c r="AG24" i="33"/>
  <c r="AH24" i="33" s="1"/>
  <c r="AK24" i="33"/>
  <c r="AO24" i="33" s="1"/>
  <c r="AK34" i="33"/>
  <c r="AO34" i="33" s="1"/>
  <c r="AG34" i="33"/>
  <c r="AH34" i="33" s="1"/>
  <c r="AK92" i="33"/>
  <c r="AO92" i="33" s="1"/>
  <c r="AG92" i="33"/>
  <c r="AH92" i="33" s="1"/>
  <c r="AK28" i="33"/>
  <c r="AO28" i="33" s="1"/>
  <c r="AG28" i="33"/>
  <c r="AH28" i="33" s="1"/>
  <c r="AM102" i="33"/>
  <c r="AN102" i="33"/>
  <c r="AM35" i="33"/>
  <c r="AN35" i="33"/>
  <c r="AM134" i="33"/>
  <c r="AN134" i="33"/>
  <c r="AM83" i="33"/>
  <c r="AN83" i="33"/>
  <c r="AM129" i="33"/>
  <c r="AN129" i="33"/>
  <c r="AG96" i="33"/>
  <c r="AH96" i="33" s="1"/>
  <c r="AK96" i="33"/>
  <c r="AO96" i="33" s="1"/>
  <c r="AG32" i="33"/>
  <c r="AH32" i="33" s="1"/>
  <c r="AK32" i="33"/>
  <c r="AO32" i="33" s="1"/>
  <c r="AK42" i="33"/>
  <c r="AO42" i="33" s="1"/>
  <c r="AG42" i="33"/>
  <c r="AH42" i="33" s="1"/>
  <c r="AK36" i="33"/>
  <c r="AO36" i="33" s="1"/>
  <c r="AG36" i="33"/>
  <c r="AH36" i="33" s="1"/>
  <c r="AG105" i="33"/>
  <c r="AH105" i="33" s="1"/>
  <c r="AK105" i="33"/>
  <c r="AO105" i="33" s="1"/>
  <c r="AM29" i="33"/>
  <c r="AN29" i="33"/>
  <c r="AM65" i="33"/>
  <c r="AN65" i="33"/>
  <c r="AG104" i="33"/>
  <c r="AH104" i="33" s="1"/>
  <c r="AK104" i="33"/>
  <c r="AO104" i="33" s="1"/>
  <c r="AG40" i="33"/>
  <c r="AH40" i="33" s="1"/>
  <c r="AK40" i="33"/>
  <c r="AO40" i="33" s="1"/>
  <c r="AK50" i="33"/>
  <c r="AO50" i="33" s="1"/>
  <c r="AG50" i="33"/>
  <c r="AH50" i="33" s="1"/>
  <c r="AK122" i="33"/>
  <c r="AO122" i="33" s="1"/>
  <c r="AG122" i="33"/>
  <c r="AH122" i="33" s="1"/>
  <c r="AK100" i="33"/>
  <c r="AO100" i="33" s="1"/>
  <c r="AG100" i="33"/>
  <c r="AH100" i="33" s="1"/>
  <c r="AK44" i="33"/>
  <c r="AO44" i="33" s="1"/>
  <c r="AG44" i="33"/>
  <c r="AH44" i="33" s="1"/>
  <c r="AG113" i="33"/>
  <c r="AH113" i="33" s="1"/>
  <c r="AK113" i="33"/>
  <c r="AO113" i="33" s="1"/>
  <c r="AM133" i="33"/>
  <c r="AN133" i="33"/>
  <c r="AM31" i="33"/>
  <c r="AN31" i="33"/>
  <c r="AM81" i="33"/>
  <c r="AN81" i="33"/>
  <c r="AM137" i="33"/>
  <c r="AN137" i="33"/>
  <c r="AM37" i="33"/>
  <c r="AN37" i="33"/>
  <c r="AM54" i="33"/>
  <c r="AN54" i="33"/>
  <c r="AM15" i="33"/>
  <c r="AN15" i="33"/>
  <c r="AG112" i="33"/>
  <c r="AH112" i="33" s="1"/>
  <c r="AK112" i="33"/>
  <c r="AO112" i="33" s="1"/>
  <c r="AG48" i="33"/>
  <c r="AH48" i="33" s="1"/>
  <c r="AK48" i="33"/>
  <c r="AO48" i="33" s="1"/>
  <c r="AK58" i="33"/>
  <c r="AO58" i="33" s="1"/>
  <c r="AG58" i="33"/>
  <c r="AH58" i="33" s="1"/>
  <c r="AK108" i="33"/>
  <c r="AO108" i="33" s="1"/>
  <c r="AG108" i="33"/>
  <c r="AH108" i="33" s="1"/>
  <c r="AK52" i="33"/>
  <c r="AO52" i="33" s="1"/>
  <c r="AG52" i="33"/>
  <c r="AH52" i="33" s="1"/>
  <c r="AM208" i="33"/>
  <c r="AN208" i="33"/>
  <c r="AM89" i="33"/>
  <c r="AN89" i="33"/>
  <c r="AM61" i="33"/>
  <c r="AN61" i="33"/>
  <c r="AM41" i="33"/>
  <c r="AN41" i="33"/>
  <c r="AM70" i="33"/>
  <c r="AN70" i="33"/>
  <c r="AM33" i="33"/>
  <c r="AN33" i="33"/>
  <c r="AM130" i="33"/>
  <c r="AN130" i="33"/>
  <c r="AG56" i="33"/>
  <c r="AH56" i="33" s="1"/>
  <c r="AK56" i="33"/>
  <c r="AO56" i="33" s="1"/>
  <c r="AK66" i="33"/>
  <c r="AO66" i="33" s="1"/>
  <c r="AG66" i="33"/>
  <c r="AH66" i="33" s="1"/>
  <c r="AK116" i="33"/>
  <c r="AO116" i="33" s="1"/>
  <c r="AG116" i="33"/>
  <c r="AH116" i="33" s="1"/>
  <c r="AK60" i="33"/>
  <c r="AO60" i="33" s="1"/>
  <c r="AG60" i="33"/>
  <c r="AH60" i="33" s="1"/>
  <c r="AG132" i="33"/>
  <c r="AH132" i="33" s="1"/>
  <c r="AK132" i="33"/>
  <c r="AO132" i="33" s="1"/>
  <c r="AM71" i="33"/>
  <c r="AN71" i="33"/>
  <c r="AM107" i="33"/>
  <c r="AN107" i="33"/>
  <c r="AM62" i="33"/>
  <c r="AN62" i="33"/>
  <c r="AM25" i="33"/>
  <c r="AN25" i="33"/>
  <c r="AM101" i="33"/>
  <c r="AN101" i="33"/>
  <c r="AM22" i="33"/>
  <c r="AN22" i="33"/>
  <c r="AG120" i="33"/>
  <c r="AH120" i="33" s="1"/>
  <c r="AK120" i="33"/>
  <c r="AO120" i="33" s="1"/>
  <c r="AG64" i="33"/>
  <c r="AH64" i="33" s="1"/>
  <c r="AK64" i="33"/>
  <c r="AO64" i="33" s="1"/>
  <c r="AG136" i="33"/>
  <c r="AH136" i="33" s="1"/>
  <c r="AK136" i="33"/>
  <c r="AO136" i="33" s="1"/>
  <c r="AK39" i="33"/>
  <c r="AO39" i="33" s="1"/>
  <c r="AG39" i="33"/>
  <c r="AH39" i="33" s="1"/>
  <c r="AK127" i="33"/>
  <c r="AO127" i="33" s="1"/>
  <c r="AG127" i="33"/>
  <c r="AH127" i="33" s="1"/>
  <c r="AK68" i="33"/>
  <c r="AO68" i="33" s="1"/>
  <c r="AG68" i="33"/>
  <c r="AH68" i="33" s="1"/>
  <c r="AG97" i="33"/>
  <c r="AH97" i="33" s="1"/>
  <c r="AK97" i="33"/>
  <c r="AO97" i="33" s="1"/>
  <c r="AG17" i="33"/>
  <c r="AH17" i="33" s="1"/>
  <c r="AK17" i="33"/>
  <c r="AO17" i="33" s="1"/>
  <c r="AM46" i="33"/>
  <c r="AN46" i="33"/>
  <c r="AM53" i="33"/>
  <c r="AN53" i="33"/>
  <c r="AM140" i="33"/>
  <c r="AN140" i="33"/>
  <c r="AM86" i="33"/>
  <c r="AN86" i="33"/>
  <c r="AM38" i="33"/>
  <c r="AN38" i="33"/>
  <c r="AG123" i="33"/>
  <c r="AH123" i="33" s="1"/>
  <c r="AK123" i="33"/>
  <c r="AO123" i="33" s="1"/>
  <c r="AG72" i="33"/>
  <c r="AH72" i="33" s="1"/>
  <c r="AK72" i="33"/>
  <c r="AO72" i="33" s="1"/>
  <c r="AK18" i="33"/>
  <c r="AO18" i="33" s="1"/>
  <c r="AG18" i="33"/>
  <c r="AH18" i="33" s="1"/>
  <c r="AK55" i="33"/>
  <c r="AO55" i="33" s="1"/>
  <c r="AG55" i="33"/>
  <c r="AH55" i="33" s="1"/>
  <c r="AK135" i="33"/>
  <c r="AO135" i="33" s="1"/>
  <c r="AG135" i="33"/>
  <c r="AH135" i="33" s="1"/>
  <c r="AK76" i="33"/>
  <c r="AO76" i="33" s="1"/>
  <c r="AG76" i="33"/>
  <c r="AH76" i="33" s="1"/>
  <c r="AK20" i="33"/>
  <c r="AO20" i="33" s="1"/>
  <c r="AG20" i="33"/>
  <c r="AH20" i="33" s="1"/>
  <c r="AM142" i="33"/>
  <c r="AN142" i="33"/>
  <c r="AM109" i="33"/>
  <c r="AN109" i="33"/>
  <c r="AM67" i="33"/>
  <c r="AN67" i="33"/>
  <c r="AM30" i="33"/>
  <c r="AN30" i="33"/>
  <c r="AM118" i="33"/>
  <c r="AN118" i="33"/>
  <c r="AM69" i="33"/>
  <c r="AN69" i="33"/>
  <c r="AM78" i="33"/>
  <c r="AN78" i="33"/>
  <c r="AM27" i="33"/>
  <c r="AN27" i="33"/>
  <c r="AK171" i="32"/>
  <c r="AO171" i="32" s="1"/>
  <c r="AK64" i="32"/>
  <c r="AO64" i="32" s="1"/>
  <c r="AK20" i="32"/>
  <c r="AO20" i="32" s="1"/>
  <c r="AK170" i="32"/>
  <c r="AO170" i="32" s="1"/>
  <c r="AK51" i="32"/>
  <c r="AO51" i="32" s="1"/>
  <c r="AK180" i="32"/>
  <c r="AO180" i="32" s="1"/>
  <c r="AM37" i="32"/>
  <c r="AN37" i="32"/>
  <c r="AK187" i="32"/>
  <c r="AO187" i="32" s="1"/>
  <c r="AK72" i="32"/>
  <c r="AO72" i="32" s="1"/>
  <c r="AK38" i="32"/>
  <c r="AO38" i="32" s="1"/>
  <c r="AK108" i="32"/>
  <c r="AO108" i="32" s="1"/>
  <c r="AK60" i="32"/>
  <c r="AO60" i="32" s="1"/>
  <c r="AK97" i="32"/>
  <c r="AO97" i="32" s="1"/>
  <c r="AK195" i="32"/>
  <c r="AO195" i="32" s="1"/>
  <c r="AK80" i="32"/>
  <c r="AO80" i="32" s="1"/>
  <c r="AK15" i="32"/>
  <c r="AO15" i="32" s="1"/>
  <c r="AK55" i="32"/>
  <c r="AO55" i="32" s="1"/>
  <c r="AK164" i="32"/>
  <c r="AO164" i="32" s="1"/>
  <c r="AK68" i="32"/>
  <c r="AO68" i="32" s="1"/>
  <c r="AK16" i="32"/>
  <c r="AO16" i="32" s="1"/>
  <c r="AK88" i="32"/>
  <c r="AO88" i="32" s="1"/>
  <c r="AK23" i="32"/>
  <c r="AO23" i="32" s="1"/>
  <c r="AK175" i="32"/>
  <c r="AO175" i="32" s="1"/>
  <c r="AK76" i="32"/>
  <c r="AO76" i="32" s="1"/>
  <c r="AK19" i="32"/>
  <c r="AO19" i="32" s="1"/>
  <c r="AK203" i="32"/>
  <c r="AO203" i="32" s="1"/>
  <c r="AK96" i="32"/>
  <c r="AO96" i="32" s="1"/>
  <c r="AK31" i="32"/>
  <c r="AO31" i="32" s="1"/>
  <c r="AK183" i="32"/>
  <c r="AO183" i="32" s="1"/>
  <c r="AK84" i="32"/>
  <c r="AO84" i="32" s="1"/>
  <c r="AM165" i="32"/>
  <c r="AN165" i="32"/>
  <c r="AK104" i="32"/>
  <c r="AO104" i="32" s="1"/>
  <c r="AK39" i="32"/>
  <c r="AO39" i="32" s="1"/>
  <c r="AK191" i="32"/>
  <c r="AO191" i="32" s="1"/>
  <c r="AK92" i="32"/>
  <c r="AO92" i="32" s="1"/>
  <c r="AK27" i="32"/>
  <c r="AO27" i="32" s="1"/>
  <c r="AK105" i="32"/>
  <c r="AO105" i="32" s="1"/>
  <c r="AK112" i="32"/>
  <c r="AO112" i="32" s="1"/>
  <c r="AK47" i="32"/>
  <c r="AO47" i="32" s="1"/>
  <c r="AK199" i="32"/>
  <c r="AO199" i="32" s="1"/>
  <c r="AK35" i="32"/>
  <c r="AO35" i="32" s="1"/>
  <c r="AK113" i="32"/>
  <c r="AO113" i="32" s="1"/>
  <c r="AK168" i="32"/>
  <c r="AO168" i="32" s="1"/>
  <c r="AK56" i="32"/>
  <c r="AO56" i="32" s="1"/>
  <c r="AK184" i="32"/>
  <c r="AO184" i="32" s="1"/>
  <c r="AK197" i="32"/>
  <c r="AO197" i="32" s="1"/>
  <c r="AK100" i="32"/>
  <c r="AO100" i="32" s="1"/>
  <c r="AK43" i="32"/>
  <c r="AO43" i="32" s="1"/>
  <c r="AH29" i="31"/>
  <c r="AK29" i="31"/>
  <c r="AO29" i="31" s="1"/>
  <c r="AK177" i="31"/>
  <c r="AO177" i="31" s="1"/>
  <c r="AH74" i="31"/>
  <c r="AK74" i="31"/>
  <c r="AO74" i="31" s="1"/>
  <c r="AK15" i="31"/>
  <c r="AO15" i="31" s="1"/>
  <c r="AK20" i="31"/>
  <c r="AO20" i="31" s="1"/>
  <c r="AK189" i="31"/>
  <c r="AO189" i="31" s="1"/>
  <c r="AH189" i="31"/>
  <c r="AK70" i="31"/>
  <c r="AO70" i="31" s="1"/>
  <c r="AH70" i="31"/>
  <c r="AH93" i="31"/>
  <c r="AK93" i="31"/>
  <c r="AO93" i="31" s="1"/>
  <c r="AH37" i="31"/>
  <c r="AK37" i="31"/>
  <c r="AO37" i="31" s="1"/>
  <c r="AH185" i="31"/>
  <c r="AK185" i="31"/>
  <c r="AO185" i="31" s="1"/>
  <c r="AH82" i="31"/>
  <c r="AK82" i="31"/>
  <c r="AO82" i="31" s="1"/>
  <c r="AH18" i="31"/>
  <c r="AK18" i="31"/>
  <c r="AO18" i="31" s="1"/>
  <c r="AK197" i="31"/>
  <c r="AO197" i="31" s="1"/>
  <c r="AH197" i="31"/>
  <c r="AK78" i="31"/>
  <c r="AO78" i="31" s="1"/>
  <c r="AH78" i="31"/>
  <c r="AK101" i="31"/>
  <c r="AO101" i="31" s="1"/>
  <c r="AH45" i="31"/>
  <c r="AK45" i="31"/>
  <c r="AO45" i="31" s="1"/>
  <c r="AH193" i="31"/>
  <c r="AK193" i="31"/>
  <c r="AO193" i="31" s="1"/>
  <c r="AH90" i="31"/>
  <c r="AK90" i="31"/>
  <c r="AO90" i="31" s="1"/>
  <c r="AH26" i="31"/>
  <c r="AK26" i="31"/>
  <c r="AO26" i="31" s="1"/>
  <c r="AK205" i="31"/>
  <c r="AO205" i="31" s="1"/>
  <c r="AH205" i="31"/>
  <c r="AK118" i="31"/>
  <c r="AO118" i="31" s="1"/>
  <c r="AH118" i="31"/>
  <c r="AK86" i="31"/>
  <c r="AO86" i="31" s="1"/>
  <c r="AH86" i="31"/>
  <c r="AK22" i="31"/>
  <c r="AO22" i="31" s="1"/>
  <c r="AH22" i="31"/>
  <c r="AH109" i="31"/>
  <c r="AK109" i="31"/>
  <c r="AO109" i="31" s="1"/>
  <c r="AH53" i="31"/>
  <c r="AK53" i="31"/>
  <c r="AO53" i="31" s="1"/>
  <c r="AH201" i="31"/>
  <c r="AK201" i="31"/>
  <c r="AO201" i="31" s="1"/>
  <c r="AH34" i="31"/>
  <c r="AK34" i="31"/>
  <c r="AO34" i="31" s="1"/>
  <c r="AK95" i="31"/>
  <c r="AO95" i="31" s="1"/>
  <c r="AK121" i="31"/>
  <c r="AO121" i="31" s="1"/>
  <c r="AK94" i="31"/>
  <c r="AO94" i="31" s="1"/>
  <c r="AH94" i="31"/>
  <c r="AK30" i="31"/>
  <c r="AO30" i="31" s="1"/>
  <c r="AH30" i="31"/>
  <c r="AM111" i="31"/>
  <c r="AM76" i="31"/>
  <c r="AN76" i="31"/>
  <c r="AH117" i="31"/>
  <c r="AK117" i="31"/>
  <c r="AO117" i="31" s="1"/>
  <c r="AH61" i="31"/>
  <c r="AK61" i="31"/>
  <c r="AO61" i="31" s="1"/>
  <c r="AH14" i="31"/>
  <c r="AK14" i="31"/>
  <c r="AO14" i="31" s="1"/>
  <c r="AK98" i="31"/>
  <c r="AO98" i="31" s="1"/>
  <c r="AH42" i="31"/>
  <c r="AK42" i="31"/>
  <c r="AO42" i="31" s="1"/>
  <c r="AK192" i="31"/>
  <c r="AO192" i="31" s="1"/>
  <c r="AK173" i="31"/>
  <c r="AO173" i="31" s="1"/>
  <c r="AH173" i="31"/>
  <c r="AK38" i="31"/>
  <c r="AO38" i="31" s="1"/>
  <c r="AH180" i="31"/>
  <c r="AK180" i="31"/>
  <c r="AO180" i="31" s="1"/>
  <c r="AH69" i="31"/>
  <c r="AK69" i="31"/>
  <c r="AO69" i="31" s="1"/>
  <c r="AH106" i="31"/>
  <c r="AK106" i="31"/>
  <c r="AO106" i="31" s="1"/>
  <c r="AH50" i="31"/>
  <c r="AK50" i="31"/>
  <c r="AO50" i="31" s="1"/>
  <c r="AK46" i="31"/>
  <c r="AO46" i="31" s="1"/>
  <c r="AH46" i="31"/>
  <c r="AH188" i="31"/>
  <c r="AK188" i="31"/>
  <c r="AO188" i="31" s="1"/>
  <c r="AH77" i="31"/>
  <c r="AK77" i="31"/>
  <c r="AO77" i="31" s="1"/>
  <c r="AH114" i="31"/>
  <c r="AK114" i="31"/>
  <c r="AO114" i="31" s="1"/>
  <c r="AH58" i="31"/>
  <c r="AK58" i="31"/>
  <c r="AO58" i="31" s="1"/>
  <c r="AK102" i="31"/>
  <c r="AO102" i="31" s="1"/>
  <c r="AH102" i="31"/>
  <c r="AK54" i="31"/>
  <c r="AO54" i="31" s="1"/>
  <c r="AH196" i="31"/>
  <c r="AK196" i="31"/>
  <c r="AO196" i="31" s="1"/>
  <c r="AH85" i="31"/>
  <c r="AK85" i="31"/>
  <c r="AO85" i="31" s="1"/>
  <c r="AH21" i="31"/>
  <c r="AK21" i="31"/>
  <c r="AO21" i="31" s="1"/>
  <c r="AH169" i="31"/>
  <c r="AK169" i="31"/>
  <c r="AO169" i="31" s="1"/>
  <c r="AH66" i="31"/>
  <c r="AK66" i="31"/>
  <c r="AO66" i="31" s="1"/>
  <c r="AK181" i="31"/>
  <c r="AO181" i="31" s="1"/>
  <c r="AH181" i="31"/>
  <c r="AK110" i="31"/>
  <c r="AO110" i="31" s="1"/>
  <c r="AK62" i="31"/>
  <c r="AO62" i="31" s="1"/>
  <c r="AH62" i="31"/>
  <c r="AK178" i="31"/>
  <c r="AO178" i="31" s="1"/>
  <c r="AH178" i="31"/>
  <c r="AK83" i="30"/>
  <c r="AO83" i="30" s="1"/>
  <c r="AK80" i="30"/>
  <c r="AO80" i="30" s="1"/>
  <c r="AK24" i="30"/>
  <c r="AO24" i="30" s="1"/>
  <c r="AK32" i="30"/>
  <c r="AO32" i="30" s="1"/>
  <c r="AM84" i="30"/>
  <c r="AN84" i="30"/>
  <c r="AK40" i="30"/>
  <c r="AO40" i="30" s="1"/>
  <c r="AK30" i="30"/>
  <c r="AO30" i="30" s="1"/>
  <c r="AK48" i="30"/>
  <c r="AO48" i="30" s="1"/>
  <c r="AK38" i="30"/>
  <c r="AO38" i="30" s="1"/>
  <c r="AK59" i="30"/>
  <c r="AO59" i="30" s="1"/>
  <c r="AK56" i="30"/>
  <c r="AO56" i="30" s="1"/>
  <c r="AK46" i="30"/>
  <c r="AO46" i="30" s="1"/>
  <c r="AK67" i="30"/>
  <c r="AO67" i="30" s="1"/>
  <c r="AK64" i="30"/>
  <c r="AO64" i="30" s="1"/>
  <c r="AK54" i="30"/>
  <c r="AO54" i="30" s="1"/>
  <c r="AK75" i="30"/>
  <c r="AO75" i="30" s="1"/>
  <c r="AK72" i="30"/>
  <c r="AO72" i="30" s="1"/>
  <c r="AK26" i="29"/>
  <c r="AO26" i="29" s="1"/>
  <c r="AK204" i="29"/>
  <c r="AO204" i="29" s="1"/>
  <c r="AK95" i="29"/>
  <c r="AO95" i="29" s="1"/>
  <c r="AK20" i="29"/>
  <c r="AO20" i="29" s="1"/>
  <c r="AK123" i="29"/>
  <c r="AO123" i="29" s="1"/>
  <c r="AK34" i="29"/>
  <c r="AO34" i="29" s="1"/>
  <c r="AK103" i="29"/>
  <c r="AO103" i="29" s="1"/>
  <c r="AK39" i="29"/>
  <c r="AO39" i="29" s="1"/>
  <c r="AK126" i="29"/>
  <c r="AO126" i="29" s="1"/>
  <c r="AK197" i="29"/>
  <c r="AO197" i="29" s="1"/>
  <c r="AM74" i="29"/>
  <c r="AK42" i="29"/>
  <c r="AO42" i="29" s="1"/>
  <c r="AK111" i="29"/>
  <c r="AO111" i="29" s="1"/>
  <c r="AK47" i="29"/>
  <c r="AO47" i="29" s="1"/>
  <c r="AK50" i="29"/>
  <c r="AO50" i="29" s="1"/>
  <c r="AK55" i="29"/>
  <c r="AO55" i="29" s="1"/>
  <c r="AK81" i="29"/>
  <c r="AO81" i="29" s="1"/>
  <c r="AK38" i="29"/>
  <c r="AO38" i="29" s="1"/>
  <c r="AK200" i="29"/>
  <c r="AO200" i="29" s="1"/>
  <c r="AK99" i="29"/>
  <c r="AO99" i="29" s="1"/>
  <c r="AK205" i="29"/>
  <c r="AO205" i="29" s="1"/>
  <c r="AK119" i="29"/>
  <c r="AO119" i="29" s="1"/>
  <c r="AK63" i="29"/>
  <c r="AO63" i="29" s="1"/>
  <c r="AK89" i="29"/>
  <c r="AO89" i="29" s="1"/>
  <c r="AK54" i="29"/>
  <c r="AO54" i="29" s="1"/>
  <c r="AK104" i="29"/>
  <c r="AO104" i="29" s="1"/>
  <c r="AK122" i="29"/>
  <c r="AO122" i="29" s="1"/>
  <c r="AK71" i="29"/>
  <c r="AO71" i="29" s="1"/>
  <c r="AK121" i="29"/>
  <c r="AO121" i="29" s="1"/>
  <c r="AK107" i="29"/>
  <c r="AO107" i="29" s="1"/>
  <c r="AK112" i="29"/>
  <c r="AO112" i="29" s="1"/>
  <c r="AK79" i="29"/>
  <c r="AO79" i="29" s="1"/>
  <c r="AK23" i="29"/>
  <c r="AO23" i="29" s="1"/>
  <c r="AK120" i="29"/>
  <c r="AO120" i="29" s="1"/>
  <c r="AK18" i="29"/>
  <c r="AO18" i="29" s="1"/>
  <c r="AK87" i="29"/>
  <c r="AO87" i="29" s="1"/>
  <c r="AK31" i="29"/>
  <c r="AO31" i="29" s="1"/>
  <c r="AK115" i="29"/>
  <c r="AO115" i="29" s="1"/>
  <c r="AM106" i="29"/>
  <c r="AK103" i="28"/>
  <c r="AO103" i="28" s="1"/>
  <c r="AK148" i="28"/>
  <c r="AO148" i="28" s="1"/>
  <c r="AK89" i="28"/>
  <c r="AO89" i="28" s="1"/>
  <c r="AK139" i="28"/>
  <c r="AO139" i="28" s="1"/>
  <c r="AK38" i="28"/>
  <c r="AO38" i="28" s="1"/>
  <c r="AK133" i="28"/>
  <c r="AO133" i="28" s="1"/>
  <c r="AK77" i="28"/>
  <c r="AO77" i="28" s="1"/>
  <c r="AK149" i="28"/>
  <c r="AO149" i="28" s="1"/>
  <c r="AK111" i="28"/>
  <c r="AO111" i="28" s="1"/>
  <c r="AK97" i="28"/>
  <c r="AO97" i="28" s="1"/>
  <c r="AK80" i="28"/>
  <c r="AO80" i="28" s="1"/>
  <c r="AK141" i="28"/>
  <c r="AO141" i="28" s="1"/>
  <c r="AK85" i="28"/>
  <c r="AO85" i="28" s="1"/>
  <c r="AK157" i="28"/>
  <c r="AO157" i="28" s="1"/>
  <c r="AM13" i="28"/>
  <c r="AN13" i="28"/>
  <c r="AO13" i="28"/>
  <c r="AK119" i="28"/>
  <c r="AO119" i="28" s="1"/>
  <c r="AK29" i="28"/>
  <c r="AO29" i="28" s="1"/>
  <c r="AK164" i="28"/>
  <c r="AO164" i="28" s="1"/>
  <c r="AK105" i="28"/>
  <c r="AO105" i="28" s="1"/>
  <c r="AK158" i="28"/>
  <c r="AO158" i="28" s="1"/>
  <c r="AK160" i="28"/>
  <c r="AO160" i="28" s="1"/>
  <c r="AK93" i="28"/>
  <c r="AO93" i="28" s="1"/>
  <c r="AK165" i="28"/>
  <c r="AO165" i="28" s="1"/>
  <c r="AK127" i="28"/>
  <c r="AO127" i="28" s="1"/>
  <c r="AK37" i="28"/>
  <c r="AO37" i="28" s="1"/>
  <c r="AK192" i="28"/>
  <c r="AO192" i="28" s="1"/>
  <c r="AK113" i="28"/>
  <c r="AO113" i="28" s="1"/>
  <c r="AH13" i="28"/>
  <c r="AH211" i="28" s="1"/>
  <c r="AK194" i="28"/>
  <c r="AO194" i="28" s="1"/>
  <c r="AK188" i="28"/>
  <c r="AO188" i="28" s="1"/>
  <c r="AK101" i="28"/>
  <c r="AO101" i="28" s="1"/>
  <c r="AK193" i="28"/>
  <c r="AO193" i="28" s="1"/>
  <c r="AK135" i="28"/>
  <c r="AO135" i="28" s="1"/>
  <c r="AK71" i="28"/>
  <c r="AO71" i="28" s="1"/>
  <c r="AK121" i="28"/>
  <c r="AO121" i="28" s="1"/>
  <c r="AK31" i="28"/>
  <c r="AO31" i="28" s="1"/>
  <c r="AK36" i="28"/>
  <c r="AO36" i="28" s="1"/>
  <c r="AK196" i="28"/>
  <c r="AO196" i="28" s="1"/>
  <c r="AK109" i="28"/>
  <c r="AO109" i="28" s="1"/>
  <c r="AM78" i="28"/>
  <c r="AK79" i="28"/>
  <c r="AO79" i="28" s="1"/>
  <c r="AK200" i="28"/>
  <c r="AO200" i="28" s="1"/>
  <c r="AK129" i="28"/>
  <c r="AO129" i="28" s="1"/>
  <c r="AK39" i="28"/>
  <c r="AO39" i="28" s="1"/>
  <c r="AK70" i="28"/>
  <c r="AO70" i="28" s="1"/>
  <c r="AK147" i="28"/>
  <c r="AO147" i="28" s="1"/>
  <c r="AK204" i="28"/>
  <c r="AO204" i="28" s="1"/>
  <c r="AK117" i="28"/>
  <c r="AO117" i="28" s="1"/>
  <c r="AK201" i="28"/>
  <c r="AO201" i="28" s="1"/>
  <c r="AK138" i="28"/>
  <c r="AO138" i="28" s="1"/>
  <c r="AM161" i="28"/>
  <c r="AN161" i="28"/>
  <c r="AK87" i="28"/>
  <c r="AO87" i="28" s="1"/>
  <c r="AK208" i="28"/>
  <c r="AO208" i="28" s="1"/>
  <c r="AK137" i="28"/>
  <c r="AO137" i="28" s="1"/>
  <c r="AK73" i="28"/>
  <c r="AO73" i="28" s="1"/>
  <c r="AK209" i="28"/>
  <c r="AO209" i="28" s="1"/>
  <c r="AK146" i="28"/>
  <c r="AO146" i="28" s="1"/>
  <c r="AK95" i="28"/>
  <c r="AO95" i="28" s="1"/>
  <c r="AK18" i="28"/>
  <c r="AO18" i="28" s="1"/>
  <c r="AK145" i="28"/>
  <c r="AO145" i="28" s="1"/>
  <c r="AK81" i="28"/>
  <c r="AO81" i="28" s="1"/>
  <c r="AK125" i="28"/>
  <c r="AO125" i="28" s="1"/>
  <c r="AK120" i="27"/>
  <c r="AO120" i="27" s="1"/>
  <c r="AK64" i="27"/>
  <c r="AO64" i="27" s="1"/>
  <c r="AK136" i="27"/>
  <c r="AO136" i="27" s="1"/>
  <c r="AK187" i="27"/>
  <c r="AO187" i="27" s="1"/>
  <c r="AK138" i="27"/>
  <c r="AO138" i="27" s="1"/>
  <c r="AK55" i="27"/>
  <c r="AO55" i="27" s="1"/>
  <c r="AK135" i="27"/>
  <c r="AO135" i="27" s="1"/>
  <c r="AK76" i="27"/>
  <c r="AO76" i="27" s="1"/>
  <c r="AK20" i="27"/>
  <c r="AO20" i="27" s="1"/>
  <c r="AK17" i="27"/>
  <c r="AO17" i="27" s="1"/>
  <c r="AK123" i="27"/>
  <c r="AO123" i="27" s="1"/>
  <c r="AK72" i="27"/>
  <c r="AO72" i="27" s="1"/>
  <c r="AK21" i="27"/>
  <c r="AO21" i="27" s="1"/>
  <c r="AK184" i="27"/>
  <c r="AO184" i="27" s="1"/>
  <c r="AK162" i="27"/>
  <c r="AO162" i="27" s="1"/>
  <c r="AK84" i="27"/>
  <c r="AO84" i="27" s="1"/>
  <c r="AN161" i="27"/>
  <c r="AK139" i="27"/>
  <c r="AO139" i="27" s="1"/>
  <c r="AK80" i="27"/>
  <c r="AO80" i="27" s="1"/>
  <c r="AK16" i="27"/>
  <c r="AO16" i="27" s="1"/>
  <c r="AK192" i="27"/>
  <c r="AO192" i="27" s="1"/>
  <c r="AK189" i="27"/>
  <c r="AO189" i="27" s="1"/>
  <c r="AK92" i="27"/>
  <c r="AO92" i="27" s="1"/>
  <c r="AK28" i="27"/>
  <c r="AO28" i="27" s="1"/>
  <c r="AK105" i="27"/>
  <c r="AO105" i="27" s="1"/>
  <c r="AK185" i="27"/>
  <c r="AO185" i="27" s="1"/>
  <c r="AK88" i="27"/>
  <c r="AO88" i="27" s="1"/>
  <c r="AK24" i="27"/>
  <c r="AO24" i="27" s="1"/>
  <c r="AK203" i="27"/>
  <c r="AO203" i="27" s="1"/>
  <c r="AK122" i="27"/>
  <c r="AO122" i="27" s="1"/>
  <c r="AK197" i="27"/>
  <c r="AO197" i="27" s="1"/>
  <c r="AK36" i="27"/>
  <c r="AO36" i="27" s="1"/>
  <c r="AK113" i="27"/>
  <c r="AO113" i="27" s="1"/>
  <c r="AK96" i="27"/>
  <c r="AO96" i="27" s="1"/>
  <c r="AK32" i="27"/>
  <c r="AO32" i="27" s="1"/>
  <c r="AK130" i="27"/>
  <c r="AO130" i="27" s="1"/>
  <c r="AK100" i="27"/>
  <c r="AO100" i="27" s="1"/>
  <c r="AK44" i="27"/>
  <c r="AO44" i="27" s="1"/>
  <c r="AM198" i="27"/>
  <c r="AN198" i="27"/>
  <c r="AK193" i="27"/>
  <c r="AO193" i="27" s="1"/>
  <c r="AK104" i="27"/>
  <c r="AO104" i="27" s="1"/>
  <c r="AK40" i="27"/>
  <c r="AO40" i="27" s="1"/>
  <c r="AK108" i="27"/>
  <c r="AO108" i="27" s="1"/>
  <c r="AK52" i="27"/>
  <c r="AO52" i="27" s="1"/>
  <c r="AK132" i="27"/>
  <c r="AO132" i="27" s="1"/>
  <c r="AK204" i="27"/>
  <c r="AO204" i="27" s="1"/>
  <c r="AK112" i="27"/>
  <c r="AO112" i="27" s="1"/>
  <c r="AK48" i="27"/>
  <c r="AO48" i="27" s="1"/>
  <c r="AK116" i="27"/>
  <c r="AO116" i="27" s="1"/>
  <c r="AK60" i="27"/>
  <c r="AO60" i="27" s="1"/>
  <c r="AK97" i="27"/>
  <c r="AO97" i="27" s="1"/>
  <c r="AK56" i="27"/>
  <c r="AO56" i="27" s="1"/>
  <c r="AK39" i="27"/>
  <c r="AO39" i="27" s="1"/>
  <c r="AK127" i="27"/>
  <c r="AO127" i="27" s="1"/>
  <c r="AK68" i="27"/>
  <c r="AO68" i="27" s="1"/>
  <c r="AM13" i="26"/>
  <c r="AN13" i="26"/>
  <c r="AO13" i="26"/>
  <c r="AH13" i="26"/>
  <c r="AN140" i="26"/>
  <c r="L208" i="26"/>
  <c r="AD217" i="26"/>
  <c r="AK107" i="25"/>
  <c r="AO107" i="25" s="1"/>
  <c r="AK43" i="25"/>
  <c r="AO43" i="25" s="1"/>
  <c r="AK39" i="25"/>
  <c r="AO39" i="25" s="1"/>
  <c r="AK124" i="25"/>
  <c r="AO124" i="25" s="1"/>
  <c r="AK81" i="25"/>
  <c r="AO81" i="25" s="1"/>
  <c r="AK115" i="25"/>
  <c r="AO115" i="25" s="1"/>
  <c r="AK51" i="25"/>
  <c r="AO51" i="25" s="1"/>
  <c r="AK96" i="25"/>
  <c r="AO96" i="25" s="1"/>
  <c r="AK21" i="25"/>
  <c r="AO21" i="25" s="1"/>
  <c r="AK55" i="25"/>
  <c r="AO55" i="25" s="1"/>
  <c r="AK132" i="25"/>
  <c r="AO132" i="25" s="1"/>
  <c r="AK89" i="25"/>
  <c r="AO89" i="25" s="1"/>
  <c r="AK134" i="25"/>
  <c r="AO134" i="25" s="1"/>
  <c r="AK59" i="25"/>
  <c r="AO59" i="25" s="1"/>
  <c r="AK198" i="25"/>
  <c r="AO198" i="25" s="1"/>
  <c r="AK200" i="25"/>
  <c r="AO200" i="25" s="1"/>
  <c r="AK67" i="25"/>
  <c r="AO67" i="25" s="1"/>
  <c r="AK100" i="25"/>
  <c r="AO100" i="25" s="1"/>
  <c r="AK206" i="25"/>
  <c r="AO206" i="25" s="1"/>
  <c r="AK97" i="25"/>
  <c r="AO97" i="25" s="1"/>
  <c r="AK41" i="25"/>
  <c r="AO41" i="25" s="1"/>
  <c r="AK75" i="25"/>
  <c r="AO75" i="25" s="1"/>
  <c r="AK114" i="25"/>
  <c r="AO114" i="25" s="1"/>
  <c r="AK122" i="25"/>
  <c r="AO122" i="25" s="1"/>
  <c r="AK105" i="25"/>
  <c r="AO105" i="25" s="1"/>
  <c r="AK49" i="25"/>
  <c r="AO49" i="25" s="1"/>
  <c r="AK83" i="25"/>
  <c r="AO83" i="25" s="1"/>
  <c r="AK113" i="25"/>
  <c r="AO113" i="25" s="1"/>
  <c r="AK57" i="25"/>
  <c r="AO57" i="25" s="1"/>
  <c r="AK91" i="25"/>
  <c r="AO91" i="25" s="1"/>
  <c r="AK207" i="25"/>
  <c r="AO207" i="25" s="1"/>
  <c r="AK121" i="25"/>
  <c r="AO121" i="25" s="1"/>
  <c r="AK65" i="25"/>
  <c r="AO65" i="25" s="1"/>
  <c r="AK99" i="25"/>
  <c r="AO99" i="25" s="1"/>
  <c r="AK35" i="25"/>
  <c r="AO35" i="25" s="1"/>
  <c r="AK16" i="25"/>
  <c r="AO16" i="25" s="1"/>
  <c r="AK73" i="25"/>
  <c r="AO73" i="25" s="1"/>
  <c r="AK111" i="24"/>
  <c r="AO111" i="24" s="1"/>
  <c r="AK60" i="24"/>
  <c r="AO60" i="24" s="1"/>
  <c r="AK206" i="24"/>
  <c r="AO206" i="24" s="1"/>
  <c r="AK121" i="24"/>
  <c r="AO121" i="24" s="1"/>
  <c r="AM110" i="24"/>
  <c r="AN110" i="24"/>
  <c r="AK136" i="24"/>
  <c r="AO136" i="24" s="1"/>
  <c r="AK122" i="24"/>
  <c r="AO122" i="24" s="1"/>
  <c r="AK39" i="24"/>
  <c r="AO39" i="24" s="1"/>
  <c r="AK116" i="24"/>
  <c r="AO116" i="24" s="1"/>
  <c r="AK68" i="24"/>
  <c r="AO68" i="24" s="1"/>
  <c r="AM45" i="24"/>
  <c r="AN45" i="24"/>
  <c r="AK67" i="24"/>
  <c r="AO67" i="24" s="1"/>
  <c r="AK55" i="24"/>
  <c r="AO55" i="24" s="1"/>
  <c r="AK127" i="24"/>
  <c r="AO127" i="24" s="1"/>
  <c r="AK76" i="24"/>
  <c r="AO76" i="24" s="1"/>
  <c r="AK124" i="24"/>
  <c r="AO124" i="24" s="1"/>
  <c r="AK97" i="24"/>
  <c r="AO97" i="24" s="1"/>
  <c r="AK194" i="24"/>
  <c r="AO194" i="24" s="1"/>
  <c r="AK191" i="24"/>
  <c r="AO191" i="24" s="1"/>
  <c r="AK63" i="24"/>
  <c r="AO63" i="24" s="1"/>
  <c r="AK84" i="24"/>
  <c r="AO84" i="24" s="1"/>
  <c r="AK132" i="24"/>
  <c r="AO132" i="24" s="1"/>
  <c r="AK16" i="24"/>
  <c r="AO16" i="24" s="1"/>
  <c r="AK21" i="24"/>
  <c r="AO21" i="24" s="1"/>
  <c r="AK204" i="24"/>
  <c r="AO204" i="24" s="1"/>
  <c r="AK71" i="24"/>
  <c r="AO71" i="24" s="1"/>
  <c r="AK135" i="24"/>
  <c r="AO135" i="24" s="1"/>
  <c r="AK92" i="24"/>
  <c r="AO92" i="24" s="1"/>
  <c r="AK28" i="24"/>
  <c r="AO28" i="24" s="1"/>
  <c r="AK140" i="24"/>
  <c r="AO140" i="24" s="1"/>
  <c r="AK79" i="24"/>
  <c r="AO79" i="24" s="1"/>
  <c r="AK185" i="24"/>
  <c r="AO185" i="24" s="1"/>
  <c r="AK36" i="24"/>
  <c r="AO36" i="24" s="1"/>
  <c r="AK190" i="24"/>
  <c r="AO190" i="24" s="1"/>
  <c r="AM134" i="24"/>
  <c r="AN134" i="24"/>
  <c r="AK72" i="24"/>
  <c r="AO72" i="24" s="1"/>
  <c r="AK42" i="24"/>
  <c r="AO42" i="24" s="1"/>
  <c r="AK87" i="24"/>
  <c r="AO87" i="24" s="1"/>
  <c r="AK193" i="24"/>
  <c r="AO193" i="24" s="1"/>
  <c r="AK44" i="24"/>
  <c r="AO44" i="24" s="1"/>
  <c r="AK105" i="24"/>
  <c r="AO105" i="24" s="1"/>
  <c r="AK96" i="24"/>
  <c r="AO96" i="24" s="1"/>
  <c r="AK201" i="24"/>
  <c r="AO201" i="24" s="1"/>
  <c r="AK108" i="24"/>
  <c r="AO108" i="24" s="1"/>
  <c r="AK52" i="24"/>
  <c r="AO52" i="24" s="1"/>
  <c r="AK198" i="24"/>
  <c r="AO198" i="24" s="1"/>
  <c r="AK113" i="24"/>
  <c r="AO113" i="24" s="1"/>
  <c r="AM43" i="24"/>
  <c r="AN43" i="24"/>
  <c r="AH14" i="23"/>
  <c r="AK136" i="22"/>
  <c r="AK33" i="22"/>
  <c r="AK46" i="22"/>
  <c r="AK200" i="22"/>
  <c r="AK189" i="22"/>
  <c r="AK95" i="22"/>
  <c r="AK131" i="22"/>
  <c r="AK64" i="22"/>
  <c r="AK203" i="22"/>
  <c r="AK82" i="22"/>
  <c r="AK78" i="22"/>
  <c r="AK97" i="22"/>
  <c r="AK49" i="22"/>
  <c r="AK141" i="22"/>
  <c r="AK72" i="22"/>
  <c r="AK138" i="22"/>
  <c r="AK118" i="22"/>
  <c r="AK134" i="22"/>
  <c r="AK86" i="22"/>
  <c r="AK59" i="22"/>
  <c r="AK106" i="22"/>
  <c r="AK80" i="22"/>
  <c r="AK188" i="22"/>
  <c r="AK99" i="22"/>
  <c r="AK123" i="22"/>
  <c r="AM71" i="22"/>
  <c r="AK112" i="22"/>
  <c r="AK186" i="22"/>
  <c r="AK67" i="22"/>
  <c r="AK193" i="22"/>
  <c r="AK88" i="22"/>
  <c r="AK190" i="22"/>
  <c r="AK101" i="22"/>
  <c r="AK133" i="22"/>
  <c r="AK92" i="22"/>
  <c r="AK89" i="22"/>
  <c r="AK75" i="22"/>
  <c r="AK201" i="22"/>
  <c r="AK198" i="22"/>
  <c r="AK103" i="22"/>
  <c r="AK61" i="22"/>
  <c r="AK37" i="22"/>
  <c r="AK109" i="22"/>
  <c r="AK83" i="22"/>
  <c r="AK116" i="22"/>
  <c r="AK90" i="22"/>
  <c r="AK111" i="22"/>
  <c r="AK69" i="22"/>
  <c r="AK135" i="22"/>
  <c r="AK58" i="22"/>
  <c r="AK196" i="22"/>
  <c r="AK119" i="22"/>
  <c r="AK121" i="22"/>
  <c r="AK113" i="22"/>
  <c r="AK77" i="22"/>
  <c r="AK185" i="22"/>
  <c r="AK108" i="22"/>
  <c r="AK66" i="22"/>
  <c r="AK139" i="22"/>
  <c r="AK204" i="22"/>
  <c r="AK93" i="22"/>
  <c r="AK129" i="22"/>
  <c r="AK56" i="22"/>
  <c r="AK126" i="22"/>
  <c r="AK85" i="22"/>
  <c r="AK195" i="22"/>
  <c r="AK74" i="22"/>
  <c r="AM124" i="22" l="1"/>
  <c r="AM139" i="24"/>
  <c r="AN106" i="29"/>
  <c r="AM58" i="25"/>
  <c r="AN198" i="31"/>
  <c r="AO84" i="22"/>
  <c r="AM74" i="28"/>
  <c r="AM84" i="22"/>
  <c r="AN58" i="25"/>
  <c r="AN74" i="28"/>
  <c r="AM198" i="31"/>
  <c r="AN124" i="22"/>
  <c r="AN182" i="32"/>
  <c r="AM182" i="32"/>
  <c r="AN109" i="25"/>
  <c r="AM161" i="27"/>
  <c r="AN72" i="28"/>
  <c r="AN199" i="29"/>
  <c r="AN111" i="31"/>
  <c r="AM109" i="25"/>
  <c r="AM72" i="28"/>
  <c r="AM199" i="29"/>
  <c r="AN78" i="28"/>
  <c r="AN53" i="30"/>
  <c r="AM112" i="24"/>
  <c r="AN85" i="32"/>
  <c r="AN98" i="32"/>
  <c r="AN74" i="29"/>
  <c r="AN139" i="24"/>
  <c r="AN112" i="24"/>
  <c r="AN24" i="32"/>
  <c r="AM98" i="32"/>
  <c r="AM85" i="32"/>
  <c r="AM129" i="25"/>
  <c r="AM24" i="32"/>
  <c r="AM186" i="27"/>
  <c r="AM38" i="25"/>
  <c r="AM53" i="30"/>
  <c r="AN38" i="25"/>
  <c r="AN186" i="27"/>
  <c r="AM24" i="29"/>
  <c r="AM25" i="30"/>
  <c r="AN174" i="31"/>
  <c r="AN100" i="24"/>
  <c r="AN50" i="32"/>
  <c r="AM137" i="27"/>
  <c r="AM197" i="28"/>
  <c r="AM63" i="22"/>
  <c r="AN56" i="24"/>
  <c r="AM48" i="32"/>
  <c r="AM68" i="22"/>
  <c r="AN46" i="24"/>
  <c r="AM203" i="25"/>
  <c r="AM198" i="28"/>
  <c r="AM196" i="32"/>
  <c r="AM107" i="22"/>
  <c r="AM131" i="24"/>
  <c r="AM65" i="24"/>
  <c r="AN38" i="24"/>
  <c r="AN128" i="25"/>
  <c r="AM78" i="25"/>
  <c r="AN163" i="27"/>
  <c r="AM128" i="27"/>
  <c r="AM189" i="28"/>
  <c r="AN88" i="29"/>
  <c r="AM60" i="30"/>
  <c r="AN29" i="30"/>
  <c r="AM184" i="31"/>
  <c r="AN23" i="31"/>
  <c r="AN178" i="32"/>
  <c r="AN107" i="32"/>
  <c r="AN15" i="24"/>
  <c r="AM104" i="24"/>
  <c r="AN80" i="24"/>
  <c r="AM56" i="25"/>
  <c r="AM53" i="25"/>
  <c r="AM118" i="25"/>
  <c r="AM196" i="27"/>
  <c r="AN65" i="27"/>
  <c r="AN90" i="28"/>
  <c r="AM86" i="28"/>
  <c r="AN94" i="28"/>
  <c r="AM63" i="30"/>
  <c r="AM42" i="30"/>
  <c r="AM75" i="31"/>
  <c r="AM94" i="32"/>
  <c r="AM204" i="32"/>
  <c r="AN42" i="32"/>
  <c r="AN29" i="25"/>
  <c r="AN15" i="25"/>
  <c r="AM191" i="28"/>
  <c r="AN156" i="28"/>
  <c r="AM102" i="28"/>
  <c r="AM14" i="29"/>
  <c r="AM64" i="29"/>
  <c r="AN68" i="29"/>
  <c r="AM34" i="30"/>
  <c r="AN23" i="30"/>
  <c r="AN203" i="31"/>
  <c r="AN18" i="32"/>
  <c r="AN194" i="32"/>
  <c r="AN192" i="32"/>
  <c r="AN53" i="32"/>
  <c r="AN110" i="33"/>
  <c r="AN63" i="22"/>
  <c r="AO21" i="22"/>
  <c r="AO104" i="22"/>
  <c r="AN104" i="24"/>
  <c r="AN65" i="24"/>
  <c r="AM56" i="24"/>
  <c r="AM115" i="24"/>
  <c r="AM197" i="24"/>
  <c r="AN56" i="25"/>
  <c r="AN53" i="25"/>
  <c r="AM29" i="25"/>
  <c r="AM128" i="25"/>
  <c r="AN78" i="25"/>
  <c r="AN137" i="27"/>
  <c r="AM163" i="27"/>
  <c r="AN128" i="27"/>
  <c r="AN191" i="28"/>
  <c r="AM90" i="28"/>
  <c r="AN189" i="28"/>
  <c r="AN197" i="28"/>
  <c r="AN40" i="28"/>
  <c r="AN102" i="28"/>
  <c r="AN24" i="29"/>
  <c r="AN80" i="29"/>
  <c r="AN64" i="29"/>
  <c r="AM88" i="29"/>
  <c r="AM68" i="29"/>
  <c r="AN34" i="30"/>
  <c r="AN25" i="30"/>
  <c r="AN42" i="30"/>
  <c r="AN184" i="31"/>
  <c r="AM174" i="31"/>
  <c r="AN75" i="31"/>
  <c r="AM203" i="31"/>
  <c r="AN196" i="32"/>
  <c r="AM18" i="32"/>
  <c r="AN49" i="32"/>
  <c r="AM178" i="32"/>
  <c r="AM50" i="32"/>
  <c r="AM107" i="32"/>
  <c r="AM110" i="33"/>
  <c r="AN107" i="22"/>
  <c r="AO68" i="22"/>
  <c r="AM104" i="22"/>
  <c r="AM21" i="22"/>
  <c r="AM55" i="22"/>
  <c r="AM100" i="24"/>
  <c r="AM15" i="24"/>
  <c r="AN131" i="24"/>
  <c r="AM46" i="24"/>
  <c r="AM80" i="24"/>
  <c r="AM38" i="24"/>
  <c r="AN118" i="25"/>
  <c r="AM15" i="25"/>
  <c r="AN196" i="27"/>
  <c r="AM156" i="28"/>
  <c r="AN86" i="28"/>
  <c r="AM94" i="28"/>
  <c r="AN14" i="29"/>
  <c r="AM48" i="29"/>
  <c r="AN60" i="30"/>
  <c r="AO13" i="30"/>
  <c r="AN63" i="30"/>
  <c r="AM29" i="30"/>
  <c r="AN122" i="31"/>
  <c r="AN94" i="32"/>
  <c r="AM93" i="32"/>
  <c r="AN204" i="32"/>
  <c r="AM42" i="32"/>
  <c r="AM192" i="32"/>
  <c r="AM83" i="32"/>
  <c r="AN48" i="32"/>
  <c r="AM65" i="32"/>
  <c r="AM53" i="32"/>
  <c r="AO55" i="22"/>
  <c r="AM41" i="27"/>
  <c r="AN75" i="27"/>
  <c r="AM110" i="32"/>
  <c r="AN89" i="24"/>
  <c r="AM87" i="27"/>
  <c r="AN117" i="27"/>
  <c r="AN53" i="27"/>
  <c r="AM114" i="27"/>
  <c r="AM194" i="22"/>
  <c r="AM95" i="25"/>
  <c r="AN110" i="27"/>
  <c r="AM30" i="27"/>
  <c r="AM94" i="24"/>
  <c r="AM126" i="27"/>
  <c r="AM204" i="25"/>
  <c r="AM44" i="31"/>
  <c r="AM50" i="22"/>
  <c r="AN48" i="24"/>
  <c r="AN98" i="24"/>
  <c r="AM205" i="28"/>
  <c r="AM205" i="25"/>
  <c r="AM61" i="25"/>
  <c r="AN155" i="28"/>
  <c r="AM65" i="31"/>
  <c r="AM30" i="24"/>
  <c r="AN42" i="28"/>
  <c r="AN61" i="30"/>
  <c r="AM32" i="24"/>
  <c r="AM199" i="22"/>
  <c r="AM62" i="22"/>
  <c r="AN137" i="24"/>
  <c r="AN129" i="24"/>
  <c r="AN103" i="31"/>
  <c r="AM71" i="31"/>
  <c r="AN37" i="24"/>
  <c r="AN116" i="25"/>
  <c r="AN194" i="27"/>
  <c r="AN45" i="29"/>
  <c r="AM108" i="29"/>
  <c r="AN26" i="30"/>
  <c r="AN182" i="31"/>
  <c r="AN52" i="31"/>
  <c r="AM44" i="32"/>
  <c r="AM122" i="22"/>
  <c r="AM86" i="24"/>
  <c r="AN40" i="24"/>
  <c r="AM202" i="24"/>
  <c r="AN93" i="27"/>
  <c r="AM26" i="30"/>
  <c r="AN75" i="32"/>
  <c r="AN110" i="22"/>
  <c r="AO35" i="22"/>
  <c r="AN107" i="24"/>
  <c r="AN86" i="25"/>
  <c r="AN87" i="31"/>
  <c r="AN45" i="25"/>
  <c r="AN162" i="28"/>
  <c r="AM61" i="32"/>
  <c r="AN24" i="24"/>
  <c r="AM199" i="25"/>
  <c r="AM40" i="25"/>
  <c r="AN206" i="28"/>
  <c r="AN58" i="29"/>
  <c r="AN47" i="30"/>
  <c r="AM186" i="31"/>
  <c r="AM184" i="22"/>
  <c r="AN85" i="24"/>
  <c r="AM106" i="24"/>
  <c r="AN46" i="25"/>
  <c r="AN85" i="25"/>
  <c r="AN42" i="25"/>
  <c r="AM126" i="25"/>
  <c r="AM188" i="27"/>
  <c r="AM76" i="29"/>
  <c r="AM83" i="29"/>
  <c r="AM108" i="31"/>
  <c r="AM206" i="31"/>
  <c r="AM92" i="31"/>
  <c r="AN68" i="31"/>
  <c r="AN195" i="31"/>
  <c r="AM73" i="32"/>
  <c r="AN36" i="22"/>
  <c r="AO79" i="22"/>
  <c r="AM140" i="22"/>
  <c r="AM22" i="22"/>
  <c r="AM20" i="22"/>
  <c r="AM69" i="24"/>
  <c r="AM25" i="24"/>
  <c r="AN57" i="24"/>
  <c r="AN186" i="24"/>
  <c r="AN117" i="24"/>
  <c r="AN193" i="25"/>
  <c r="AN61" i="27"/>
  <c r="AM124" i="27"/>
  <c r="AM118" i="28"/>
  <c r="AN98" i="28"/>
  <c r="AM52" i="22"/>
  <c r="AM85" i="24"/>
  <c r="AM48" i="24"/>
  <c r="AM24" i="24"/>
  <c r="AN94" i="24"/>
  <c r="AM57" i="24"/>
  <c r="AM186" i="24"/>
  <c r="AM17" i="24"/>
  <c r="AM117" i="24"/>
  <c r="AM46" i="25"/>
  <c r="AM85" i="25"/>
  <c r="AN199" i="25"/>
  <c r="AM193" i="25"/>
  <c r="AN61" i="25"/>
  <c r="AM42" i="25"/>
  <c r="AM98" i="28"/>
  <c r="AN205" i="28"/>
  <c r="AN29" i="29"/>
  <c r="AN206" i="31"/>
  <c r="AM68" i="31"/>
  <c r="AM195" i="31"/>
  <c r="AN65" i="31"/>
  <c r="AN61" i="32"/>
  <c r="AM102" i="32"/>
  <c r="AO110" i="22"/>
  <c r="AN79" i="22"/>
  <c r="AM73" i="22"/>
  <c r="AM35" i="22"/>
  <c r="AM107" i="24"/>
  <c r="AM98" i="24"/>
  <c r="AN69" i="24"/>
  <c r="AN25" i="24"/>
  <c r="AM102" i="24"/>
  <c r="AN205" i="25"/>
  <c r="AM45" i="25"/>
  <c r="AN40" i="25"/>
  <c r="AM86" i="25"/>
  <c r="AN126" i="25"/>
  <c r="AN188" i="27"/>
  <c r="AN86" i="27"/>
  <c r="AN124" i="27"/>
  <c r="AM143" i="28"/>
  <c r="AM162" i="28"/>
  <c r="AM42" i="28"/>
  <c r="AM17" i="28"/>
  <c r="AN19" i="29"/>
  <c r="AN76" i="29"/>
  <c r="AM61" i="30"/>
  <c r="AN77" i="27"/>
  <c r="AM107" i="28"/>
  <c r="AM104" i="28"/>
  <c r="AO105" i="22"/>
  <c r="AN95" i="25"/>
  <c r="AN141" i="27"/>
  <c r="AM30" i="22"/>
  <c r="AN205" i="24"/>
  <c r="AN203" i="24"/>
  <c r="AN54" i="24"/>
  <c r="AN94" i="25"/>
  <c r="AM205" i="27"/>
  <c r="AM154" i="28"/>
  <c r="AM101" i="29"/>
  <c r="AM52" i="29"/>
  <c r="AM77" i="30"/>
  <c r="AN84" i="31"/>
  <c r="AN115" i="31"/>
  <c r="AO199" i="22"/>
  <c r="AM196" i="25"/>
  <c r="AN28" i="31"/>
  <c r="AM205" i="24"/>
  <c r="AM138" i="24"/>
  <c r="AN128" i="24"/>
  <c r="AM48" i="25"/>
  <c r="AM32" i="25"/>
  <c r="AN140" i="27"/>
  <c r="AM34" i="27"/>
  <c r="AM18" i="27"/>
  <c r="AN46" i="27"/>
  <c r="AM63" i="27"/>
  <c r="AM88" i="28"/>
  <c r="AM100" i="28"/>
  <c r="AN75" i="28"/>
  <c r="AN77" i="30"/>
  <c r="AN85" i="30"/>
  <c r="AM171" i="31"/>
  <c r="AM28" i="31"/>
  <c r="AM183" i="31"/>
  <c r="AM55" i="31"/>
  <c r="AN77" i="32"/>
  <c r="AM19" i="22"/>
  <c r="AM128" i="24"/>
  <c r="AM30" i="25"/>
  <c r="AM194" i="25"/>
  <c r="AM101" i="27"/>
  <c r="AN205" i="27"/>
  <c r="AN73" i="27"/>
  <c r="AN79" i="27"/>
  <c r="AN121" i="27"/>
  <c r="AM194" i="27"/>
  <c r="AN59" i="27"/>
  <c r="AM109" i="27"/>
  <c r="AN154" i="28"/>
  <c r="AN101" i="29"/>
  <c r="AN52" i="29"/>
  <c r="AM128" i="29"/>
  <c r="AM115" i="31"/>
  <c r="AM24" i="31"/>
  <c r="AM52" i="32"/>
  <c r="AN69" i="32"/>
  <c r="AM59" i="32"/>
  <c r="AO122" i="22"/>
  <c r="AM49" i="24"/>
  <c r="AM26" i="25"/>
  <c r="AN67" i="27"/>
  <c r="AM33" i="27"/>
  <c r="AN57" i="27"/>
  <c r="AN96" i="28"/>
  <c r="AO39" i="22"/>
  <c r="AN62" i="27"/>
  <c r="AM15" i="27"/>
  <c r="AM39" i="22"/>
  <c r="AN32" i="24"/>
  <c r="AN118" i="24"/>
  <c r="AN138" i="24"/>
  <c r="AM40" i="24"/>
  <c r="AM116" i="25"/>
  <c r="AM23" i="25"/>
  <c r="AN32" i="25"/>
  <c r="AN204" i="25"/>
  <c r="AM140" i="27"/>
  <c r="AM43" i="27"/>
  <c r="AM75" i="28"/>
  <c r="AN113" i="29"/>
  <c r="AN75" i="29"/>
  <c r="AM45" i="29"/>
  <c r="AN71" i="30"/>
  <c r="AN74" i="30"/>
  <c r="AN44" i="31"/>
  <c r="AM84" i="31"/>
  <c r="AM79" i="31"/>
  <c r="AN44" i="32"/>
  <c r="AN66" i="32"/>
  <c r="AM28" i="32"/>
  <c r="AN34" i="22"/>
  <c r="AN114" i="22"/>
  <c r="AM187" i="24"/>
  <c r="AM191" i="22"/>
  <c r="AM137" i="22"/>
  <c r="AM127" i="22"/>
  <c r="AM126" i="24"/>
  <c r="AN99" i="24"/>
  <c r="AN196" i="25"/>
  <c r="AN88" i="28"/>
  <c r="AN171" i="31"/>
  <c r="AM202" i="25"/>
  <c r="AM129" i="27"/>
  <c r="AM93" i="29"/>
  <c r="AN109" i="32"/>
  <c r="AO30" i="22"/>
  <c r="AN126" i="24"/>
  <c r="AM64" i="25"/>
  <c r="AM26" i="27"/>
  <c r="AN41" i="28"/>
  <c r="AM40" i="32"/>
  <c r="AN191" i="22"/>
  <c r="AN16" i="22"/>
  <c r="AG211" i="28"/>
  <c r="AN187" i="24"/>
  <c r="AN142" i="24"/>
  <c r="AM62" i="25"/>
  <c r="AN202" i="25"/>
  <c r="AN129" i="25"/>
  <c r="AM24" i="25"/>
  <c r="AN66" i="27"/>
  <c r="AN129" i="27"/>
  <c r="AM92" i="28"/>
  <c r="AM187" i="28"/>
  <c r="AM106" i="28"/>
  <c r="AM159" i="28"/>
  <c r="AM92" i="29"/>
  <c r="AM56" i="29"/>
  <c r="AM98" i="29"/>
  <c r="AN93" i="29"/>
  <c r="AM70" i="29"/>
  <c r="AM78" i="30"/>
  <c r="AN79" i="30"/>
  <c r="AM177" i="32"/>
  <c r="AN40" i="32"/>
  <c r="AN176" i="32"/>
  <c r="AM16" i="22"/>
  <c r="AN127" i="22"/>
  <c r="AM24" i="22"/>
  <c r="AN33" i="24"/>
  <c r="AM81" i="24"/>
  <c r="AN22" i="24"/>
  <c r="AM189" i="24"/>
  <c r="AN35" i="24"/>
  <c r="AN75" i="24"/>
  <c r="AN109" i="24"/>
  <c r="AN64" i="25"/>
  <c r="AM38" i="27"/>
  <c r="AM141" i="27"/>
  <c r="AN151" i="28"/>
  <c r="AM85" i="30"/>
  <c r="AM31" i="30"/>
  <c r="AN99" i="32"/>
  <c r="AM109" i="32"/>
  <c r="AO102" i="22"/>
  <c r="AM102" i="22"/>
  <c r="AM117" i="22"/>
  <c r="AN93" i="24"/>
  <c r="AN189" i="24"/>
  <c r="AM75" i="24"/>
  <c r="AM109" i="24"/>
  <c r="AN62" i="25"/>
  <c r="AN201" i="25"/>
  <c r="AN102" i="27"/>
  <c r="AN131" i="27"/>
  <c r="AN150" i="28"/>
  <c r="AM151" i="28"/>
  <c r="AN187" i="28"/>
  <c r="AN106" i="28"/>
  <c r="AN92" i="29"/>
  <c r="AN90" i="29"/>
  <c r="AM100" i="29"/>
  <c r="AN56" i="29"/>
  <c r="AN98" i="29"/>
  <c r="AM67" i="29"/>
  <c r="AN78" i="30"/>
  <c r="AN45" i="30"/>
  <c r="AN31" i="30"/>
  <c r="AM39" i="31"/>
  <c r="AN105" i="31"/>
  <c r="AM99" i="32"/>
  <c r="AN86" i="32"/>
  <c r="AM172" i="32"/>
  <c r="AO137" i="22"/>
  <c r="AN24" i="22"/>
  <c r="AN20" i="22"/>
  <c r="AO28" i="22"/>
  <c r="AN184" i="22"/>
  <c r="AN73" i="22"/>
  <c r="AM83" i="24"/>
  <c r="AM50" i="25"/>
  <c r="AN202" i="27"/>
  <c r="AM206" i="28"/>
  <c r="AM24" i="28"/>
  <c r="AM96" i="28"/>
  <c r="AM206" i="29"/>
  <c r="AM29" i="29"/>
  <c r="AM58" i="29"/>
  <c r="AN32" i="29"/>
  <c r="AN76" i="30"/>
  <c r="AM60" i="31"/>
  <c r="AN185" i="32"/>
  <c r="AN29" i="32"/>
  <c r="AO19" i="22"/>
  <c r="AN53" i="22"/>
  <c r="AO22" i="22"/>
  <c r="AO192" i="22"/>
  <c r="AN26" i="22"/>
  <c r="AN29" i="24"/>
  <c r="AN17" i="28"/>
  <c r="AM114" i="29"/>
  <c r="AM60" i="29"/>
  <c r="AM69" i="29"/>
  <c r="AN44" i="29"/>
  <c r="AN58" i="30"/>
  <c r="AN108" i="31"/>
  <c r="AM119" i="31"/>
  <c r="AN46" i="32"/>
  <c r="AM29" i="32"/>
  <c r="AO91" i="22"/>
  <c r="AM60" i="22"/>
  <c r="AM202" i="22"/>
  <c r="AN86" i="24"/>
  <c r="AN49" i="24"/>
  <c r="AN202" i="24"/>
  <c r="AN26" i="25"/>
  <c r="AN30" i="25"/>
  <c r="AN194" i="25"/>
  <c r="AM70" i="25"/>
  <c r="AN101" i="27"/>
  <c r="AN126" i="27"/>
  <c r="AN43" i="27"/>
  <c r="AM107" i="27"/>
  <c r="AM35" i="27"/>
  <c r="AM134" i="27"/>
  <c r="AM22" i="27"/>
  <c r="AN33" i="27"/>
  <c r="AN15" i="27"/>
  <c r="AM89" i="27"/>
  <c r="AM83" i="27"/>
  <c r="AM190" i="27"/>
  <c r="AM50" i="27"/>
  <c r="AN109" i="27"/>
  <c r="AM153" i="28"/>
  <c r="AM84" i="28"/>
  <c r="AN100" i="28"/>
  <c r="AM134" i="28"/>
  <c r="AM202" i="29"/>
  <c r="AM109" i="29"/>
  <c r="AM53" i="29"/>
  <c r="AN108" i="29"/>
  <c r="AN128" i="29"/>
  <c r="AN67" i="29"/>
  <c r="AN70" i="29"/>
  <c r="AM68" i="30"/>
  <c r="AN55" i="30"/>
  <c r="AM71" i="30"/>
  <c r="AM103" i="31"/>
  <c r="AM36" i="31"/>
  <c r="AM182" i="31"/>
  <c r="AN183" i="31"/>
  <c r="AN24" i="31"/>
  <c r="AM70" i="32"/>
  <c r="AN52" i="32"/>
  <c r="AM32" i="32"/>
  <c r="AN59" i="32"/>
  <c r="AN28" i="32"/>
  <c r="AO53" i="22"/>
  <c r="AN50" i="22"/>
  <c r="AN41" i="22"/>
  <c r="AN62" i="22"/>
  <c r="AO26" i="22"/>
  <c r="AN42" i="22"/>
  <c r="AN60" i="22"/>
  <c r="AM17" i="22"/>
  <c r="AM192" i="22"/>
  <c r="AM57" i="22"/>
  <c r="AM42" i="22"/>
  <c r="AM137" i="24"/>
  <c r="AM118" i="24"/>
  <c r="AN41" i="24"/>
  <c r="AM37" i="24"/>
  <c r="AM129" i="24"/>
  <c r="AN188" i="24"/>
  <c r="AM197" i="25"/>
  <c r="AM88" i="25"/>
  <c r="AN90" i="25"/>
  <c r="AN22" i="25"/>
  <c r="AN74" i="25"/>
  <c r="AM94" i="25"/>
  <c r="AN31" i="25"/>
  <c r="AN66" i="25"/>
  <c r="AN69" i="27"/>
  <c r="AN49" i="27"/>
  <c r="AN90" i="27"/>
  <c r="AM73" i="27"/>
  <c r="AM67" i="27"/>
  <c r="AM62" i="27"/>
  <c r="AM79" i="27"/>
  <c r="AN29" i="27"/>
  <c r="AM93" i="27"/>
  <c r="AM46" i="27"/>
  <c r="AM57" i="27"/>
  <c r="AN183" i="27"/>
  <c r="AN108" i="28"/>
  <c r="AN116" i="28"/>
  <c r="AN130" i="28"/>
  <c r="AN142" i="28"/>
  <c r="AM113" i="29"/>
  <c r="AM75" i="29"/>
  <c r="AN125" i="29"/>
  <c r="AN37" i="29"/>
  <c r="AN40" i="29"/>
  <c r="AN50" i="30"/>
  <c r="AM47" i="31"/>
  <c r="AN79" i="31"/>
  <c r="AM52" i="31"/>
  <c r="AN55" i="31"/>
  <c r="AN71" i="31"/>
  <c r="AN101" i="32"/>
  <c r="AN14" i="32"/>
  <c r="AM69" i="32"/>
  <c r="AM77" i="32"/>
  <c r="AM66" i="32"/>
  <c r="AN89" i="32"/>
  <c r="AM75" i="32"/>
  <c r="AO202" i="22"/>
  <c r="AO17" i="22"/>
  <c r="AO57" i="22"/>
  <c r="AN91" i="22"/>
  <c r="AM41" i="24"/>
  <c r="AM188" i="24"/>
  <c r="AN197" i="25"/>
  <c r="AN88" i="25"/>
  <c r="AM90" i="25"/>
  <c r="AM22" i="25"/>
  <c r="AM74" i="25"/>
  <c r="AM31" i="25"/>
  <c r="AM66" i="25"/>
  <c r="AN70" i="25"/>
  <c r="AM69" i="27"/>
  <c r="AM49" i="27"/>
  <c r="AM90" i="27"/>
  <c r="AN107" i="27"/>
  <c r="AN35" i="27"/>
  <c r="AN134" i="27"/>
  <c r="AN22" i="27"/>
  <c r="AM29" i="27"/>
  <c r="AN89" i="27"/>
  <c r="AN83" i="27"/>
  <c r="AN190" i="27"/>
  <c r="AN50" i="27"/>
  <c r="AM183" i="27"/>
  <c r="AN153" i="28"/>
  <c r="AM108" i="28"/>
  <c r="AM116" i="28"/>
  <c r="AN84" i="28"/>
  <c r="AM130" i="28"/>
  <c r="AM142" i="28"/>
  <c r="AN134" i="28"/>
  <c r="AN202" i="29"/>
  <c r="AN109" i="29"/>
  <c r="AN53" i="29"/>
  <c r="AM125" i="29"/>
  <c r="AM37" i="29"/>
  <c r="AM94" i="29"/>
  <c r="AM40" i="29"/>
  <c r="AN68" i="30"/>
  <c r="AM55" i="30"/>
  <c r="AM50" i="30"/>
  <c r="AN47" i="31"/>
  <c r="AN36" i="31"/>
  <c r="AM101" i="32"/>
  <c r="AN70" i="32"/>
  <c r="AM14" i="32"/>
  <c r="AN32" i="32"/>
  <c r="AM89" i="32"/>
  <c r="AM41" i="22"/>
  <c r="AO28" i="28"/>
  <c r="AN28" i="28"/>
  <c r="AO133" i="27"/>
  <c r="AM133" i="27"/>
  <c r="AO49" i="31"/>
  <c r="AM49" i="31"/>
  <c r="AN49" i="31"/>
  <c r="AO89" i="31"/>
  <c r="AM89" i="31"/>
  <c r="AO172" i="31"/>
  <c r="AM172" i="31"/>
  <c r="AN172" i="31"/>
  <c r="AO63" i="31"/>
  <c r="AN63" i="31"/>
  <c r="AO120" i="31"/>
  <c r="AN120" i="31"/>
  <c r="AO16" i="28"/>
  <c r="AN16" i="28"/>
  <c r="AM16" i="28"/>
  <c r="AO48" i="31"/>
  <c r="AM48" i="31"/>
  <c r="AN48" i="31"/>
  <c r="AN187" i="22"/>
  <c r="AO187" i="22"/>
  <c r="AO17" i="30"/>
  <c r="AM17" i="30"/>
  <c r="AO21" i="30"/>
  <c r="AM21" i="30"/>
  <c r="AN21" i="30"/>
  <c r="AO64" i="24"/>
  <c r="AM64" i="24"/>
  <c r="AO110" i="28"/>
  <c r="AM110" i="28"/>
  <c r="AO27" i="27"/>
  <c r="AM27" i="27"/>
  <c r="AN27" i="27"/>
  <c r="AO101" i="25"/>
  <c r="AM101" i="25"/>
  <c r="AN101" i="25"/>
  <c r="AO191" i="31"/>
  <c r="AM191" i="31"/>
  <c r="AO121" i="33"/>
  <c r="AN121" i="33"/>
  <c r="AO34" i="24"/>
  <c r="AM34" i="24"/>
  <c r="AN34" i="24"/>
  <c r="AN190" i="28"/>
  <c r="AM205" i="22"/>
  <c r="AM18" i="22"/>
  <c r="AM33" i="24"/>
  <c r="AM142" i="24"/>
  <c r="AN141" i="24"/>
  <c r="AM93" i="24"/>
  <c r="AM22" i="24"/>
  <c r="AN192" i="24"/>
  <c r="AM35" i="24"/>
  <c r="AM99" i="24"/>
  <c r="AM54" i="24"/>
  <c r="AN48" i="25"/>
  <c r="AN127" i="25"/>
  <c r="AN24" i="25"/>
  <c r="AM201" i="25"/>
  <c r="AN93" i="25"/>
  <c r="AM102" i="27"/>
  <c r="AM66" i="27"/>
  <c r="AM150" i="28"/>
  <c r="AM190" i="28"/>
  <c r="AN132" i="28"/>
  <c r="AM41" i="28"/>
  <c r="AN203" i="28"/>
  <c r="AN28" i="29"/>
  <c r="AM90" i="29"/>
  <c r="AN28" i="30"/>
  <c r="AN37" i="30"/>
  <c r="AM45" i="30"/>
  <c r="AN82" i="30"/>
  <c r="AN100" i="31"/>
  <c r="AM190" i="31"/>
  <c r="AM105" i="31"/>
  <c r="AM179" i="31"/>
  <c r="AN57" i="32"/>
  <c r="AN26" i="32"/>
  <c r="AM179" i="32"/>
  <c r="AN166" i="32"/>
  <c r="AM91" i="32"/>
  <c r="AM86" i="32"/>
  <c r="AM163" i="32"/>
  <c r="AM176" i="32"/>
  <c r="AM43" i="22"/>
  <c r="AM19" i="30"/>
  <c r="AM185" i="26"/>
  <c r="AO51" i="22"/>
  <c r="AO18" i="22"/>
  <c r="AO205" i="22"/>
  <c r="AN43" i="22"/>
  <c r="AN117" i="22"/>
  <c r="AM141" i="24"/>
  <c r="AN81" i="24"/>
  <c r="AM192" i="24"/>
  <c r="AM127" i="25"/>
  <c r="AM93" i="25"/>
  <c r="AN185" i="26"/>
  <c r="AN26" i="27"/>
  <c r="AN38" i="27"/>
  <c r="AM131" i="27"/>
  <c r="AN92" i="28"/>
  <c r="AM132" i="28"/>
  <c r="AN159" i="28"/>
  <c r="AN107" i="28"/>
  <c r="AM203" i="28"/>
  <c r="AM28" i="29"/>
  <c r="AN100" i="29"/>
  <c r="AM28" i="30"/>
  <c r="AM37" i="30"/>
  <c r="AM79" i="30"/>
  <c r="AM82" i="30"/>
  <c r="AM100" i="31"/>
  <c r="AN190" i="31"/>
  <c r="AM57" i="32"/>
  <c r="AM26" i="32"/>
  <c r="AN179" i="32"/>
  <c r="AM166" i="32"/>
  <c r="AN106" i="32"/>
  <c r="AM45" i="32"/>
  <c r="AN177" i="32"/>
  <c r="AN172" i="32"/>
  <c r="AN190" i="32"/>
  <c r="AM51" i="22"/>
  <c r="AN39" i="31"/>
  <c r="AN179" i="31"/>
  <c r="AN91" i="32"/>
  <c r="AN163" i="32"/>
  <c r="AM29" i="24"/>
  <c r="AN37" i="25"/>
  <c r="AM86" i="27"/>
  <c r="AM61" i="27"/>
  <c r="AN19" i="27"/>
  <c r="AM202" i="27"/>
  <c r="AN123" i="28"/>
  <c r="AN122" i="28"/>
  <c r="AM155" i="28"/>
  <c r="AN114" i="28"/>
  <c r="AN34" i="28"/>
  <c r="AM19" i="29"/>
  <c r="AN84" i="29"/>
  <c r="AM44" i="29"/>
  <c r="AM32" i="29"/>
  <c r="AM76" i="30"/>
  <c r="AM58" i="30"/>
  <c r="AN69" i="30"/>
  <c r="AN116" i="31"/>
  <c r="AM31" i="31"/>
  <c r="AN119" i="31"/>
  <c r="AM46" i="32"/>
  <c r="AN81" i="32"/>
  <c r="AN67" i="32"/>
  <c r="AM185" i="32"/>
  <c r="AN169" i="32"/>
  <c r="AN77" i="33"/>
  <c r="AN87" i="33"/>
  <c r="AO52" i="22"/>
  <c r="AN28" i="22"/>
  <c r="AM36" i="22"/>
  <c r="AO13" i="22"/>
  <c r="AN73" i="24"/>
  <c r="AN27" i="24"/>
  <c r="AN78" i="24"/>
  <c r="AM131" i="25"/>
  <c r="AM123" i="25"/>
  <c r="AN102" i="25"/>
  <c r="AN77" i="25"/>
  <c r="AN195" i="25"/>
  <c r="AN103" i="25"/>
  <c r="AM37" i="25"/>
  <c r="AN118" i="27"/>
  <c r="AM19" i="27"/>
  <c r="AM123" i="28"/>
  <c r="AM122" i="28"/>
  <c r="AN195" i="28"/>
  <c r="AN76" i="28"/>
  <c r="AN120" i="28"/>
  <c r="AM114" i="28"/>
  <c r="AM34" i="28"/>
  <c r="AM84" i="29"/>
  <c r="AN22" i="29"/>
  <c r="AN36" i="29"/>
  <c r="AN14" i="30"/>
  <c r="AM69" i="30"/>
  <c r="AN99" i="31"/>
  <c r="AM116" i="31"/>
  <c r="AN31" i="31"/>
  <c r="AN67" i="31"/>
  <c r="AN188" i="32"/>
  <c r="AN17" i="32"/>
  <c r="AM81" i="32"/>
  <c r="AN205" i="32"/>
  <c r="AM67" i="32"/>
  <c r="AM169" i="32"/>
  <c r="AM77" i="33"/>
  <c r="AM87" i="33"/>
  <c r="AN18" i="30"/>
  <c r="AO140" i="22"/>
  <c r="AM13" i="22"/>
  <c r="AM73" i="24"/>
  <c r="AN106" i="24"/>
  <c r="AN83" i="24"/>
  <c r="AN102" i="24"/>
  <c r="AM27" i="24"/>
  <c r="AM78" i="24"/>
  <c r="AN17" i="24"/>
  <c r="AN131" i="25"/>
  <c r="AN123" i="25"/>
  <c r="AM102" i="25"/>
  <c r="AM77" i="25"/>
  <c r="AN23" i="25"/>
  <c r="AM195" i="25"/>
  <c r="AM103" i="25"/>
  <c r="AM118" i="27"/>
  <c r="AN143" i="28"/>
  <c r="AN118" i="28"/>
  <c r="AM195" i="28"/>
  <c r="AM76" i="28"/>
  <c r="AM120" i="28"/>
  <c r="AN24" i="28"/>
  <c r="AN114" i="29"/>
  <c r="AN206" i="29"/>
  <c r="AN60" i="29"/>
  <c r="AN69" i="29"/>
  <c r="AM22" i="29"/>
  <c r="AN83" i="29"/>
  <c r="AM36" i="29"/>
  <c r="AM14" i="30"/>
  <c r="AM47" i="30"/>
  <c r="AN60" i="31"/>
  <c r="AM87" i="31"/>
  <c r="AM99" i="31"/>
  <c r="AN92" i="31"/>
  <c r="AN186" i="31"/>
  <c r="AM67" i="31"/>
  <c r="AM188" i="32"/>
  <c r="AM205" i="32"/>
  <c r="AN73" i="32"/>
  <c r="AN102" i="32"/>
  <c r="AM22" i="32"/>
  <c r="AM17" i="32"/>
  <c r="AM203" i="24"/>
  <c r="AM111" i="27"/>
  <c r="AN30" i="24"/>
  <c r="AN50" i="25"/>
  <c r="AN34" i="27"/>
  <c r="AN18" i="27"/>
  <c r="AN63" i="27"/>
  <c r="AM95" i="24"/>
  <c r="AM51" i="24"/>
  <c r="AN115" i="24"/>
  <c r="AN203" i="25"/>
  <c r="AM119" i="25"/>
  <c r="AM106" i="25"/>
  <c r="AM110" i="25"/>
  <c r="AN41" i="27"/>
  <c r="AN87" i="27"/>
  <c r="AM78" i="27"/>
  <c r="AM99" i="27"/>
  <c r="AM85" i="27"/>
  <c r="AM91" i="27"/>
  <c r="AM51" i="27"/>
  <c r="AN114" i="27"/>
  <c r="AN30" i="27"/>
  <c r="AN198" i="28"/>
  <c r="AN104" i="28"/>
  <c r="AM66" i="29"/>
  <c r="AM21" i="29"/>
  <c r="AN48" i="29"/>
  <c r="AM23" i="30"/>
  <c r="AM194" i="31"/>
  <c r="AM23" i="31"/>
  <c r="AM122" i="31"/>
  <c r="AM187" i="31"/>
  <c r="AM41" i="31"/>
  <c r="AN110" i="32"/>
  <c r="AN93" i="32"/>
  <c r="AM34" i="32"/>
  <c r="AM186" i="32"/>
  <c r="AN83" i="32"/>
  <c r="AM200" i="32"/>
  <c r="AN65" i="32"/>
  <c r="AN65" i="22"/>
  <c r="AO34" i="22"/>
  <c r="AM65" i="22"/>
  <c r="AN130" i="24"/>
  <c r="AN101" i="24"/>
  <c r="AN200" i="24"/>
  <c r="AM89" i="24"/>
  <c r="AN197" i="24"/>
  <c r="AN69" i="25"/>
  <c r="AN37" i="27"/>
  <c r="AN81" i="27"/>
  <c r="AM75" i="27"/>
  <c r="AM117" i="27"/>
  <c r="AM53" i="27"/>
  <c r="AM121" i="27"/>
  <c r="AM65" i="27"/>
  <c r="AM110" i="27"/>
  <c r="AM59" i="27"/>
  <c r="AN94" i="27"/>
  <c r="AM77" i="27"/>
  <c r="AM40" i="28"/>
  <c r="AM80" i="29"/>
  <c r="AN127" i="29"/>
  <c r="AN72" i="29"/>
  <c r="AN96" i="29"/>
  <c r="AN105" i="29"/>
  <c r="AM196" i="29"/>
  <c r="AN16" i="30"/>
  <c r="AN13" i="30"/>
  <c r="AM74" i="30"/>
  <c r="AN27" i="31"/>
  <c r="AM49" i="32"/>
  <c r="AM106" i="32"/>
  <c r="AM194" i="32"/>
  <c r="AN62" i="32"/>
  <c r="AN21" i="32"/>
  <c r="AN95" i="33"/>
  <c r="AN105" i="22"/>
  <c r="AM100" i="22"/>
  <c r="AN95" i="24"/>
  <c r="AN51" i="24"/>
  <c r="AM130" i="24"/>
  <c r="AM101" i="24"/>
  <c r="AM200" i="24"/>
  <c r="AN119" i="25"/>
  <c r="AN106" i="25"/>
  <c r="AM69" i="25"/>
  <c r="AN110" i="25"/>
  <c r="AM37" i="27"/>
  <c r="AM81" i="27"/>
  <c r="AN78" i="27"/>
  <c r="AN99" i="27"/>
  <c r="AN85" i="27"/>
  <c r="AN91" i="27"/>
  <c r="AN51" i="27"/>
  <c r="AM94" i="27"/>
  <c r="AN66" i="29"/>
  <c r="AM127" i="29"/>
  <c r="AN21" i="29"/>
  <c r="AM72" i="29"/>
  <c r="AM96" i="29"/>
  <c r="AM105" i="29"/>
  <c r="AN196" i="29"/>
  <c r="AM57" i="30"/>
  <c r="AM16" i="30"/>
  <c r="AN194" i="31"/>
  <c r="AM27" i="31"/>
  <c r="AM25" i="31"/>
  <c r="AN187" i="31"/>
  <c r="AN41" i="31"/>
  <c r="AN34" i="32"/>
  <c r="AN186" i="32"/>
  <c r="AM62" i="32"/>
  <c r="AN200" i="32"/>
  <c r="AM21" i="32"/>
  <c r="AM95" i="33"/>
  <c r="AO100" i="22"/>
  <c r="AN78" i="32"/>
  <c r="AM190" i="32"/>
  <c r="AN36" i="32"/>
  <c r="AM78" i="32"/>
  <c r="AM36" i="32"/>
  <c r="AN45" i="32"/>
  <c r="AN77" i="29"/>
  <c r="AM77" i="29"/>
  <c r="AN25" i="29"/>
  <c r="AN85" i="29"/>
  <c r="AN116" i="29"/>
  <c r="AM25" i="29"/>
  <c r="AM85" i="29"/>
  <c r="AM116" i="29"/>
  <c r="AM114" i="22"/>
  <c r="AN194" i="22"/>
  <c r="AN130" i="22"/>
  <c r="AM27" i="22"/>
  <c r="AM47" i="22"/>
  <c r="AM130" i="22"/>
  <c r="AO47" i="22"/>
  <c r="AO27" i="22"/>
  <c r="AM43" i="31"/>
  <c r="AO43" i="31"/>
  <c r="AM74" i="27"/>
  <c r="AO74" i="27"/>
  <c r="AM98" i="27"/>
  <c r="AO98" i="27"/>
  <c r="AM91" i="31"/>
  <c r="AO91" i="31"/>
  <c r="AM17" i="31"/>
  <c r="AO17" i="31"/>
  <c r="AM88" i="31"/>
  <c r="AO88" i="31"/>
  <c r="AN81" i="31"/>
  <c r="AO81" i="31"/>
  <c r="AN207" i="31"/>
  <c r="AO207" i="31"/>
  <c r="AM16" i="31"/>
  <c r="AO16" i="31"/>
  <c r="AO127" i="31"/>
  <c r="AM127" i="31"/>
  <c r="AN127" i="31"/>
  <c r="AM137" i="31"/>
  <c r="AO137" i="31"/>
  <c r="AN137" i="31"/>
  <c r="AO134" i="31"/>
  <c r="AN134" i="31"/>
  <c r="AM134" i="31"/>
  <c r="AO168" i="31"/>
  <c r="AN168" i="31"/>
  <c r="AM168" i="31"/>
  <c r="AO130" i="31"/>
  <c r="AM130" i="31"/>
  <c r="AN130" i="31"/>
  <c r="AO76" i="26"/>
  <c r="AM76" i="26"/>
  <c r="AO146" i="24"/>
  <c r="AN146" i="24"/>
  <c r="AM146" i="24"/>
  <c r="AO170" i="24"/>
  <c r="AM170" i="24"/>
  <c r="AN170" i="24"/>
  <c r="AO144" i="24"/>
  <c r="AM144" i="24"/>
  <c r="AN144" i="24"/>
  <c r="AO169" i="24"/>
  <c r="AM169" i="24"/>
  <c r="AN169" i="24"/>
  <c r="AO128" i="26"/>
  <c r="AM128" i="26"/>
  <c r="AN142" i="22"/>
  <c r="AM142" i="22"/>
  <c r="AO142" i="22"/>
  <c r="AN164" i="22"/>
  <c r="AO164" i="22"/>
  <c r="AM164" i="22"/>
  <c r="AN148" i="22"/>
  <c r="AO148" i="22"/>
  <c r="AM148" i="22"/>
  <c r="AO122" i="23"/>
  <c r="AM122" i="23"/>
  <c r="AM124" i="23"/>
  <c r="AO124" i="23"/>
  <c r="AM113" i="23"/>
  <c r="AO113" i="23"/>
  <c r="AO162" i="23"/>
  <c r="AM162" i="23"/>
  <c r="AO119" i="23"/>
  <c r="AM119" i="23"/>
  <c r="AM21" i="23"/>
  <c r="AO21" i="23"/>
  <c r="AO86" i="23"/>
  <c r="AM86" i="23"/>
  <c r="AO187" i="23"/>
  <c r="AM187" i="23"/>
  <c r="AO79" i="23"/>
  <c r="AM79" i="23"/>
  <c r="AM189" i="23"/>
  <c r="AO189" i="23"/>
  <c r="AO47" i="23"/>
  <c r="AM47" i="23"/>
  <c r="AO172" i="23"/>
  <c r="AM172" i="23"/>
  <c r="AM40" i="23"/>
  <c r="AO40" i="23"/>
  <c r="AO106" i="23"/>
  <c r="AM106" i="23"/>
  <c r="AM41" i="23"/>
  <c r="AO41" i="23"/>
  <c r="AO107" i="23"/>
  <c r="AM107" i="23"/>
  <c r="AM27" i="23"/>
  <c r="AO27" i="23"/>
  <c r="AM92" i="23"/>
  <c r="AO92" i="23"/>
  <c r="AO198" i="23"/>
  <c r="AM198" i="23"/>
  <c r="AM51" i="23"/>
  <c r="AO51" i="23"/>
  <c r="AO167" i="23"/>
  <c r="AM167" i="23"/>
  <c r="AM28" i="23"/>
  <c r="AO28" i="23"/>
  <c r="AO94" i="23"/>
  <c r="AM94" i="23"/>
  <c r="AO146" i="25"/>
  <c r="AN146" i="25"/>
  <c r="AM146" i="25"/>
  <c r="AO168" i="25"/>
  <c r="AN168" i="25"/>
  <c r="AM168" i="25"/>
  <c r="AO148" i="25"/>
  <c r="AM148" i="25"/>
  <c r="AN148" i="25"/>
  <c r="AO139" i="25"/>
  <c r="AM139" i="25"/>
  <c r="AN139" i="25"/>
  <c r="AM175" i="26"/>
  <c r="AO175" i="26"/>
  <c r="AO156" i="26"/>
  <c r="AM156" i="26"/>
  <c r="AM177" i="26"/>
  <c r="AO177" i="26"/>
  <c r="AM179" i="26"/>
  <c r="AO179" i="26"/>
  <c r="AM91" i="26"/>
  <c r="AO91" i="26"/>
  <c r="AM27" i="26"/>
  <c r="AO27" i="26"/>
  <c r="AO18" i="26"/>
  <c r="AM18" i="26"/>
  <c r="AM69" i="26"/>
  <c r="AO69" i="26"/>
  <c r="AO196" i="26"/>
  <c r="AM196" i="26"/>
  <c r="AO42" i="26"/>
  <c r="AM42" i="26"/>
  <c r="AO116" i="26"/>
  <c r="AM116" i="26"/>
  <c r="AM63" i="26"/>
  <c r="AO63" i="26"/>
  <c r="AO74" i="26"/>
  <c r="AM74" i="26"/>
  <c r="AM89" i="26"/>
  <c r="AO89" i="26"/>
  <c r="AM25" i="26"/>
  <c r="AO25" i="26"/>
  <c r="AO80" i="26"/>
  <c r="AM80" i="26"/>
  <c r="AO174" i="27"/>
  <c r="AM174" i="27"/>
  <c r="AN174" i="27"/>
  <c r="AO173" i="27"/>
  <c r="AM173" i="27"/>
  <c r="AN173" i="27"/>
  <c r="AM159" i="27"/>
  <c r="AN159" i="27"/>
  <c r="AO159" i="27"/>
  <c r="AO177" i="27"/>
  <c r="AM177" i="27"/>
  <c r="AN177" i="27"/>
  <c r="AO146" i="27"/>
  <c r="AM146" i="27"/>
  <c r="AN146" i="27"/>
  <c r="AO60" i="26"/>
  <c r="AM60" i="26"/>
  <c r="AM94" i="26"/>
  <c r="AO94" i="26"/>
  <c r="AO150" i="26"/>
  <c r="AM150" i="26"/>
  <c r="AO86" i="26"/>
  <c r="AM86" i="26"/>
  <c r="AM54" i="26"/>
  <c r="AO54" i="26"/>
  <c r="AM110" i="26"/>
  <c r="AO110" i="26"/>
  <c r="AO198" i="26"/>
  <c r="AM198" i="26"/>
  <c r="AO84" i="26"/>
  <c r="AM84" i="26"/>
  <c r="AO153" i="24"/>
  <c r="AN153" i="24"/>
  <c r="AM153" i="24"/>
  <c r="AO36" i="26"/>
  <c r="AM36" i="26"/>
  <c r="AO167" i="22"/>
  <c r="AM167" i="22"/>
  <c r="AN167" i="22"/>
  <c r="AM132" i="23"/>
  <c r="AO132" i="23"/>
  <c r="AM161" i="23"/>
  <c r="AO161" i="23"/>
  <c r="AM88" i="23"/>
  <c r="AO88" i="23"/>
  <c r="AM16" i="23"/>
  <c r="AO16" i="23"/>
  <c r="AO166" i="23"/>
  <c r="AM166" i="23"/>
  <c r="AO26" i="23"/>
  <c r="AM26" i="23"/>
  <c r="AM37" i="23"/>
  <c r="AO37" i="23"/>
  <c r="AO143" i="25"/>
  <c r="AN143" i="25"/>
  <c r="AM143" i="25"/>
  <c r="AO160" i="26"/>
  <c r="AM160" i="26"/>
  <c r="AM103" i="26"/>
  <c r="AO103" i="26"/>
  <c r="AM15" i="26"/>
  <c r="AO15" i="26"/>
  <c r="AO138" i="26"/>
  <c r="AM138" i="26"/>
  <c r="AM17" i="26"/>
  <c r="AO17" i="26"/>
  <c r="AO142" i="27"/>
  <c r="AN142" i="27"/>
  <c r="AM142" i="27"/>
  <c r="AO28" i="26"/>
  <c r="AM28" i="26"/>
  <c r="AM54" i="27"/>
  <c r="AO54" i="27"/>
  <c r="AN115" i="27"/>
  <c r="AO115" i="27"/>
  <c r="AO158" i="26"/>
  <c r="AM158" i="26"/>
  <c r="AO46" i="26"/>
  <c r="AM46" i="26"/>
  <c r="AM102" i="26"/>
  <c r="AO102" i="26"/>
  <c r="AM182" i="26"/>
  <c r="AO182" i="26"/>
  <c r="AO174" i="24"/>
  <c r="AN174" i="24"/>
  <c r="AM174" i="24"/>
  <c r="AO147" i="24"/>
  <c r="AM147" i="24"/>
  <c r="AN147" i="24"/>
  <c r="AO116" i="23"/>
  <c r="AM116" i="23"/>
  <c r="AO123" i="23"/>
  <c r="AM123" i="23"/>
  <c r="AO55" i="23"/>
  <c r="AM55" i="23"/>
  <c r="AO179" i="23"/>
  <c r="AM179" i="23"/>
  <c r="AO82" i="23"/>
  <c r="AM82" i="23"/>
  <c r="AO206" i="23"/>
  <c r="AM206" i="23"/>
  <c r="AO183" i="23"/>
  <c r="AM183" i="23"/>
  <c r="AM147" i="26"/>
  <c r="AO147" i="26"/>
  <c r="AM129" i="26"/>
  <c r="AO129" i="26"/>
  <c r="AM125" i="26"/>
  <c r="AO125" i="26"/>
  <c r="AM55" i="26"/>
  <c r="AO55" i="26"/>
  <c r="AM81" i="26"/>
  <c r="AO81" i="26"/>
  <c r="AM181" i="27"/>
  <c r="AN181" i="27"/>
  <c r="AO181" i="27"/>
  <c r="AO154" i="31"/>
  <c r="AM154" i="31"/>
  <c r="AN154" i="31"/>
  <c r="AO160" i="31"/>
  <c r="AN160" i="31"/>
  <c r="AM160" i="31"/>
  <c r="AN161" i="31"/>
  <c r="AO161" i="31"/>
  <c r="AM161" i="31"/>
  <c r="AO164" i="31"/>
  <c r="AM164" i="31"/>
  <c r="AN164" i="31"/>
  <c r="AO157" i="31"/>
  <c r="AM157" i="31"/>
  <c r="AN157" i="31"/>
  <c r="AO44" i="26"/>
  <c r="AM44" i="26"/>
  <c r="AO177" i="24"/>
  <c r="AM177" i="24"/>
  <c r="AN177" i="24"/>
  <c r="AO147" i="22"/>
  <c r="AM147" i="22"/>
  <c r="AN147" i="22"/>
  <c r="AO23" i="23"/>
  <c r="AM23" i="23"/>
  <c r="AM165" i="23"/>
  <c r="AO165" i="23"/>
  <c r="AO58" i="23"/>
  <c r="AM58" i="23"/>
  <c r="AO167" i="25"/>
  <c r="AM167" i="25"/>
  <c r="AN167" i="25"/>
  <c r="AO146" i="26"/>
  <c r="AM146" i="26"/>
  <c r="AM131" i="26"/>
  <c r="AO131" i="26"/>
  <c r="AM29" i="26"/>
  <c r="AO29" i="26"/>
  <c r="AO98" i="26"/>
  <c r="AM98" i="26"/>
  <c r="AO168" i="27"/>
  <c r="AN168" i="27"/>
  <c r="AM168" i="27"/>
  <c r="AO159" i="31"/>
  <c r="AN159" i="31"/>
  <c r="AM159" i="31"/>
  <c r="AM136" i="31"/>
  <c r="AO136" i="31"/>
  <c r="AN136" i="31"/>
  <c r="AO166" i="31"/>
  <c r="AN166" i="31"/>
  <c r="AM166" i="31"/>
  <c r="AO142" i="31"/>
  <c r="AN142" i="31"/>
  <c r="AM142" i="31"/>
  <c r="AO162" i="31"/>
  <c r="AN162" i="31"/>
  <c r="AM162" i="31"/>
  <c r="AO126" i="31"/>
  <c r="AN126" i="31"/>
  <c r="AM126" i="31"/>
  <c r="AO108" i="26"/>
  <c r="AM108" i="26"/>
  <c r="AN158" i="24"/>
  <c r="AO158" i="24"/>
  <c r="AM158" i="24"/>
  <c r="AN167" i="24"/>
  <c r="AO167" i="24"/>
  <c r="AM167" i="24"/>
  <c r="AO163" i="24"/>
  <c r="AN163" i="24"/>
  <c r="AM163" i="24"/>
  <c r="AO159" i="24"/>
  <c r="AM159" i="24"/>
  <c r="AN159" i="24"/>
  <c r="AO181" i="24"/>
  <c r="AM181" i="24"/>
  <c r="AN181" i="24"/>
  <c r="AO156" i="24"/>
  <c r="AN156" i="24"/>
  <c r="AM156" i="24"/>
  <c r="AO100" i="26"/>
  <c r="AM100" i="26"/>
  <c r="AN171" i="22"/>
  <c r="AO171" i="22"/>
  <c r="AM171" i="22"/>
  <c r="AO144" i="22"/>
  <c r="AM144" i="22"/>
  <c r="AN144" i="22"/>
  <c r="AO172" i="22"/>
  <c r="AM172" i="22"/>
  <c r="AN172" i="22"/>
  <c r="AN165" i="22"/>
  <c r="AO165" i="22"/>
  <c r="AM165" i="22"/>
  <c r="AO136" i="23"/>
  <c r="AM136" i="23"/>
  <c r="AN136" i="23"/>
  <c r="AM133" i="23"/>
  <c r="AO133" i="23"/>
  <c r="AM152" i="23"/>
  <c r="AO152" i="23"/>
  <c r="AM149" i="23"/>
  <c r="AO149" i="23"/>
  <c r="AM137" i="23"/>
  <c r="AO137" i="23"/>
  <c r="AN137" i="23"/>
  <c r="AO151" i="23"/>
  <c r="AM151" i="23"/>
  <c r="AM144" i="23"/>
  <c r="AO144" i="23"/>
  <c r="AN144" i="23"/>
  <c r="AO38" i="23"/>
  <c r="AM38" i="23"/>
  <c r="AO103" i="23"/>
  <c r="AM103" i="23"/>
  <c r="AM32" i="23"/>
  <c r="AO32" i="23"/>
  <c r="AO96" i="23"/>
  <c r="AM96" i="23"/>
  <c r="AM195" i="23"/>
  <c r="AO195" i="23"/>
  <c r="AO70" i="23"/>
  <c r="AM70" i="23"/>
  <c r="AO191" i="23"/>
  <c r="AM191" i="23"/>
  <c r="AM56" i="23"/>
  <c r="AO56" i="23"/>
  <c r="AM173" i="23"/>
  <c r="AO173" i="23"/>
  <c r="AM57" i="23"/>
  <c r="AO57" i="23"/>
  <c r="AO174" i="23"/>
  <c r="AM174" i="23"/>
  <c r="AM43" i="23"/>
  <c r="AO43" i="23"/>
  <c r="AM109" i="23"/>
  <c r="AO109" i="23"/>
  <c r="AO186" i="23"/>
  <c r="AM186" i="23"/>
  <c r="AO66" i="23"/>
  <c r="AM66" i="23"/>
  <c r="AM184" i="23"/>
  <c r="AO184" i="23"/>
  <c r="AM44" i="23"/>
  <c r="AO44" i="23"/>
  <c r="AO110" i="23"/>
  <c r="AM110" i="23"/>
  <c r="AO145" i="25"/>
  <c r="AN145" i="25"/>
  <c r="AM145" i="25"/>
  <c r="AO176" i="25"/>
  <c r="AM176" i="25"/>
  <c r="AN176" i="25"/>
  <c r="AO147" i="25"/>
  <c r="AM147" i="25"/>
  <c r="AN147" i="25"/>
  <c r="AM151" i="26"/>
  <c r="AO151" i="26"/>
  <c r="AO164" i="26"/>
  <c r="AM164" i="26"/>
  <c r="AM155" i="26"/>
  <c r="AO155" i="26"/>
  <c r="AM191" i="26"/>
  <c r="AO191" i="26"/>
  <c r="AM119" i="26"/>
  <c r="AO119" i="26"/>
  <c r="AM43" i="26"/>
  <c r="AO43" i="26"/>
  <c r="AO34" i="26"/>
  <c r="AM34" i="26"/>
  <c r="AM85" i="26"/>
  <c r="AO85" i="26"/>
  <c r="AM21" i="26"/>
  <c r="AO21" i="26"/>
  <c r="AO136" i="26"/>
  <c r="AM136" i="26"/>
  <c r="AM79" i="26"/>
  <c r="AO79" i="26"/>
  <c r="AM203" i="26"/>
  <c r="AO203" i="26"/>
  <c r="AO90" i="26"/>
  <c r="AM90" i="26"/>
  <c r="AM73" i="26"/>
  <c r="AO73" i="26"/>
  <c r="AM201" i="26"/>
  <c r="AO201" i="26"/>
  <c r="AO64" i="26"/>
  <c r="AM64" i="26"/>
  <c r="AO156" i="27"/>
  <c r="AM156" i="27"/>
  <c r="AN156" i="27"/>
  <c r="AO182" i="27"/>
  <c r="AM182" i="27"/>
  <c r="AN182" i="27"/>
  <c r="AN151" i="27"/>
  <c r="AM151" i="27"/>
  <c r="AO151" i="27"/>
  <c r="AO145" i="27"/>
  <c r="AN145" i="27"/>
  <c r="AM145" i="27"/>
  <c r="AO167" i="27"/>
  <c r="AM167" i="27"/>
  <c r="AN167" i="27"/>
  <c r="AO176" i="27"/>
  <c r="AM176" i="27"/>
  <c r="AN176" i="27"/>
  <c r="AO92" i="26"/>
  <c r="AM92" i="26"/>
  <c r="AO173" i="24"/>
  <c r="AN173" i="24"/>
  <c r="AM173" i="24"/>
  <c r="AO160" i="23"/>
  <c r="AM160" i="23"/>
  <c r="AO142" i="23"/>
  <c r="AM142" i="23"/>
  <c r="AN142" i="23"/>
  <c r="AM29" i="23"/>
  <c r="AO29" i="23"/>
  <c r="AO171" i="23"/>
  <c r="AM171" i="23"/>
  <c r="AM49" i="23"/>
  <c r="AO49" i="23"/>
  <c r="AM36" i="23"/>
  <c r="AO36" i="23"/>
  <c r="AO91" i="23"/>
  <c r="AM91" i="23"/>
  <c r="AO141" i="25"/>
  <c r="AM141" i="25"/>
  <c r="AN141" i="25"/>
  <c r="AO145" i="26"/>
  <c r="AM145" i="26"/>
  <c r="AM83" i="26"/>
  <c r="AO83" i="26"/>
  <c r="AO202" i="26"/>
  <c r="AM202" i="26"/>
  <c r="AO180" i="26"/>
  <c r="AM180" i="26"/>
  <c r="AM141" i="26"/>
  <c r="AO141" i="26"/>
  <c r="AO172" i="27"/>
  <c r="AM172" i="27"/>
  <c r="AN172" i="27"/>
  <c r="AO150" i="27"/>
  <c r="AM150" i="27"/>
  <c r="AN150" i="27"/>
  <c r="AO152" i="31"/>
  <c r="AM152" i="31"/>
  <c r="AN152" i="31"/>
  <c r="AO165" i="31"/>
  <c r="AM165" i="31"/>
  <c r="AN165" i="31"/>
  <c r="AO128" i="31"/>
  <c r="AN128" i="31"/>
  <c r="AM128" i="31"/>
  <c r="AO129" i="31"/>
  <c r="AM129" i="31"/>
  <c r="AN129" i="31"/>
  <c r="AN167" i="31"/>
  <c r="AO167" i="31"/>
  <c r="AM167" i="31"/>
  <c r="AO125" i="31"/>
  <c r="AN125" i="31"/>
  <c r="AM125" i="31"/>
  <c r="AO52" i="26"/>
  <c r="AM52" i="26"/>
  <c r="AO20" i="26"/>
  <c r="AM20" i="26"/>
  <c r="AO154" i="24"/>
  <c r="AN154" i="24"/>
  <c r="AM154" i="24"/>
  <c r="AO164" i="24"/>
  <c r="AM164" i="24"/>
  <c r="AN164" i="24"/>
  <c r="AO176" i="24"/>
  <c r="AM176" i="24"/>
  <c r="AN176" i="24"/>
  <c r="AO172" i="24"/>
  <c r="AM172" i="24"/>
  <c r="AN172" i="24"/>
  <c r="AN168" i="22"/>
  <c r="AM168" i="22"/>
  <c r="AO168" i="22"/>
  <c r="AN152" i="22"/>
  <c r="AM152" i="22"/>
  <c r="AO152" i="22"/>
  <c r="AM173" i="22"/>
  <c r="AN173" i="22"/>
  <c r="AO173" i="22"/>
  <c r="AO148" i="23"/>
  <c r="AM148" i="23"/>
  <c r="AN148" i="23"/>
  <c r="AM117" i="23"/>
  <c r="AO117" i="23"/>
  <c r="AO114" i="23"/>
  <c r="AM114" i="23"/>
  <c r="AM129" i="23"/>
  <c r="AO129" i="23"/>
  <c r="AO150" i="23"/>
  <c r="AM150" i="23"/>
  <c r="AO135" i="23"/>
  <c r="AM135" i="23"/>
  <c r="AN135" i="23"/>
  <c r="AO146" i="23"/>
  <c r="AM146" i="23"/>
  <c r="AN146" i="23"/>
  <c r="AM77" i="23"/>
  <c r="AO77" i="23"/>
  <c r="AO202" i="23"/>
  <c r="AM202" i="23"/>
  <c r="AO71" i="23"/>
  <c r="AM71" i="23"/>
  <c r="AO204" i="23"/>
  <c r="AM204" i="23"/>
  <c r="AO46" i="23"/>
  <c r="AM46" i="23"/>
  <c r="AO163" i="23"/>
  <c r="AM163" i="23"/>
  <c r="AM33" i="23"/>
  <c r="AO33" i="23"/>
  <c r="AN33" i="23"/>
  <c r="AM97" i="23"/>
  <c r="AO97" i="23"/>
  <c r="AO34" i="23"/>
  <c r="AM34" i="23"/>
  <c r="AO98" i="23"/>
  <c r="AM98" i="23"/>
  <c r="AM20" i="23"/>
  <c r="AO20" i="23"/>
  <c r="AO84" i="23"/>
  <c r="AM84" i="23"/>
  <c r="AM205" i="23"/>
  <c r="AO205" i="23"/>
  <c r="AO42" i="23"/>
  <c r="AM42" i="23"/>
  <c r="AO108" i="23"/>
  <c r="AM108" i="23"/>
  <c r="AM17" i="23"/>
  <c r="AO17" i="23"/>
  <c r="AM85" i="23"/>
  <c r="AO85" i="23"/>
  <c r="AO90" i="23"/>
  <c r="AM90" i="23"/>
  <c r="AO166" i="25"/>
  <c r="AN166" i="25"/>
  <c r="AM166" i="25"/>
  <c r="AO138" i="25"/>
  <c r="AN138" i="25"/>
  <c r="AM138" i="25"/>
  <c r="AO177" i="25"/>
  <c r="AM177" i="25"/>
  <c r="AN177" i="25"/>
  <c r="AO174" i="25"/>
  <c r="AM174" i="25"/>
  <c r="AN174" i="25"/>
  <c r="AO154" i="26"/>
  <c r="AM154" i="26"/>
  <c r="AM167" i="26"/>
  <c r="AO167" i="26"/>
  <c r="AM159" i="26"/>
  <c r="AO159" i="26"/>
  <c r="AM173" i="26"/>
  <c r="AO173" i="26"/>
  <c r="AO171" i="26"/>
  <c r="AM171" i="26"/>
  <c r="AM143" i="26"/>
  <c r="AO143" i="26"/>
  <c r="AM109" i="26"/>
  <c r="AO109" i="26"/>
  <c r="AM67" i="26"/>
  <c r="AO67" i="26"/>
  <c r="AO186" i="26"/>
  <c r="AM186" i="26"/>
  <c r="AM181" i="26"/>
  <c r="AO181" i="26"/>
  <c r="AM45" i="26"/>
  <c r="AO45" i="26"/>
  <c r="AM127" i="26"/>
  <c r="AO127" i="26"/>
  <c r="AM105" i="26"/>
  <c r="AO105" i="26"/>
  <c r="AM107" i="26"/>
  <c r="AO107" i="26"/>
  <c r="AM39" i="26"/>
  <c r="AO39" i="26"/>
  <c r="AO114" i="26"/>
  <c r="AM114" i="26"/>
  <c r="AM101" i="26"/>
  <c r="AO101" i="26"/>
  <c r="AM33" i="26"/>
  <c r="AO33" i="26"/>
  <c r="AO88" i="26"/>
  <c r="AM88" i="26"/>
  <c r="AO24" i="26"/>
  <c r="AM24" i="26"/>
  <c r="AO165" i="27"/>
  <c r="AN165" i="27"/>
  <c r="AM165" i="27"/>
  <c r="AO166" i="27"/>
  <c r="AN166" i="27"/>
  <c r="AM166" i="27"/>
  <c r="AO175" i="27"/>
  <c r="AN175" i="27"/>
  <c r="AM175" i="27"/>
  <c r="AO178" i="27"/>
  <c r="AN178" i="27"/>
  <c r="AM178" i="27"/>
  <c r="AO149" i="27"/>
  <c r="AN149" i="27"/>
  <c r="AM149" i="27"/>
  <c r="AM62" i="26"/>
  <c r="AO62" i="26"/>
  <c r="AM200" i="31"/>
  <c r="AO200" i="31"/>
  <c r="AM59" i="31"/>
  <c r="AO59" i="31"/>
  <c r="AN202" i="31"/>
  <c r="AO202" i="31"/>
  <c r="AO148" i="31"/>
  <c r="AN148" i="31"/>
  <c r="AM148" i="31"/>
  <c r="AO149" i="31"/>
  <c r="AN149" i="31"/>
  <c r="AM149" i="31"/>
  <c r="AO155" i="31"/>
  <c r="AM155" i="31"/>
  <c r="AN155" i="31"/>
  <c r="AO156" i="31"/>
  <c r="AN156" i="31"/>
  <c r="AM156" i="31"/>
  <c r="AM151" i="31"/>
  <c r="AO151" i="31"/>
  <c r="AN151" i="31"/>
  <c r="AO163" i="31"/>
  <c r="AN163" i="31"/>
  <c r="AM163" i="31"/>
  <c r="AO184" i="26"/>
  <c r="AM184" i="26"/>
  <c r="AO166" i="24"/>
  <c r="AN166" i="24"/>
  <c r="AM166" i="24"/>
  <c r="AO148" i="24"/>
  <c r="AM148" i="24"/>
  <c r="AN148" i="24"/>
  <c r="AN175" i="24"/>
  <c r="AM175" i="24"/>
  <c r="AO175" i="24"/>
  <c r="AO68" i="26"/>
  <c r="AM68" i="26"/>
  <c r="AO153" i="22"/>
  <c r="AM153" i="22"/>
  <c r="AN153" i="22"/>
  <c r="AO169" i="22"/>
  <c r="AM169" i="22"/>
  <c r="AN169" i="22"/>
  <c r="AN163" i="22"/>
  <c r="AO163" i="22"/>
  <c r="AM163" i="22"/>
  <c r="AM145" i="23"/>
  <c r="AO145" i="23"/>
  <c r="AN145" i="23"/>
  <c r="AO127" i="23"/>
  <c r="AM127" i="23"/>
  <c r="AO139" i="23"/>
  <c r="AM139" i="23"/>
  <c r="AN139" i="23"/>
  <c r="AO126" i="23"/>
  <c r="AM126" i="23"/>
  <c r="AO140" i="23"/>
  <c r="AM140" i="23"/>
  <c r="AN140" i="23"/>
  <c r="AM120" i="23"/>
  <c r="AO120" i="23"/>
  <c r="AO54" i="23"/>
  <c r="AM54" i="23"/>
  <c r="AO170" i="23"/>
  <c r="AM170" i="23"/>
  <c r="AM48" i="23"/>
  <c r="AO48" i="23"/>
  <c r="AM164" i="23"/>
  <c r="AO164" i="23"/>
  <c r="AO22" i="23"/>
  <c r="AM22" i="23"/>
  <c r="AO87" i="23"/>
  <c r="AM87" i="23"/>
  <c r="AM185" i="23"/>
  <c r="AO185" i="23"/>
  <c r="AM72" i="23"/>
  <c r="AO72" i="23"/>
  <c r="AO194" i="23"/>
  <c r="AM194" i="23"/>
  <c r="AM73" i="23"/>
  <c r="AO73" i="23"/>
  <c r="AO199" i="23"/>
  <c r="AM199" i="23"/>
  <c r="AM59" i="23"/>
  <c r="AO59" i="23"/>
  <c r="AM176" i="23"/>
  <c r="AO176" i="23"/>
  <c r="AM19" i="23"/>
  <c r="AO19" i="23"/>
  <c r="AO83" i="23"/>
  <c r="AM83" i="23"/>
  <c r="AM208" i="23"/>
  <c r="AO208" i="23"/>
  <c r="AM60" i="23"/>
  <c r="AO60" i="23"/>
  <c r="AM177" i="23"/>
  <c r="AO177" i="23"/>
  <c r="AO137" i="25"/>
  <c r="AN137" i="25"/>
  <c r="AM137" i="25"/>
  <c r="AO142" i="25"/>
  <c r="AM142" i="25"/>
  <c r="AN142" i="25"/>
  <c r="AO165" i="25"/>
  <c r="AM165" i="25"/>
  <c r="AN165" i="25"/>
  <c r="AO172" i="26"/>
  <c r="AM172" i="26"/>
  <c r="AO152" i="26"/>
  <c r="AM152" i="26"/>
  <c r="AO194" i="26"/>
  <c r="AM194" i="26"/>
  <c r="AO193" i="26"/>
  <c r="AM193" i="26"/>
  <c r="AM135" i="26"/>
  <c r="AO135" i="26"/>
  <c r="AM97" i="26"/>
  <c r="AO97" i="26"/>
  <c r="AM59" i="26"/>
  <c r="AO59" i="26"/>
  <c r="AM137" i="26"/>
  <c r="AO137" i="26"/>
  <c r="AM37" i="26"/>
  <c r="AO37" i="26"/>
  <c r="AM99" i="26"/>
  <c r="AO99" i="26"/>
  <c r="AM93" i="26"/>
  <c r="AO93" i="26"/>
  <c r="AM95" i="26"/>
  <c r="AO95" i="26"/>
  <c r="AM31" i="26"/>
  <c r="AO31" i="26"/>
  <c r="AO106" i="26"/>
  <c r="AM106" i="26"/>
  <c r="AM57" i="26"/>
  <c r="AO57" i="26"/>
  <c r="AO112" i="26"/>
  <c r="AM112" i="26"/>
  <c r="AO48" i="26"/>
  <c r="AM48" i="26"/>
  <c r="AO169" i="27"/>
  <c r="AN169" i="27"/>
  <c r="AM169" i="27"/>
  <c r="AM143" i="27"/>
  <c r="AN143" i="27"/>
  <c r="AO143" i="27"/>
  <c r="AO179" i="27"/>
  <c r="AN179" i="27"/>
  <c r="AM179" i="27"/>
  <c r="AO199" i="27"/>
  <c r="AM199" i="27"/>
  <c r="AN199" i="27"/>
  <c r="AN157" i="27"/>
  <c r="AO157" i="27"/>
  <c r="AM157" i="27"/>
  <c r="AO16" i="26"/>
  <c r="AM16" i="26"/>
  <c r="AO174" i="26"/>
  <c r="AM174" i="26"/>
  <c r="AO134" i="26"/>
  <c r="AM134" i="26"/>
  <c r="AM118" i="26"/>
  <c r="AO118" i="26"/>
  <c r="AM126" i="26"/>
  <c r="AO126" i="26"/>
  <c r="AO14" i="26"/>
  <c r="AM14" i="26"/>
  <c r="AO190" i="26"/>
  <c r="AM190" i="26"/>
  <c r="AO78" i="26"/>
  <c r="AM78" i="26"/>
  <c r="AO38" i="26"/>
  <c r="AM38" i="26"/>
  <c r="AO132" i="31"/>
  <c r="AM132" i="31"/>
  <c r="AN132" i="31"/>
  <c r="AO182" i="24"/>
  <c r="AN182" i="24"/>
  <c r="AM182" i="24"/>
  <c r="AO180" i="24"/>
  <c r="AN180" i="24"/>
  <c r="AM180" i="24"/>
  <c r="AO170" i="22"/>
  <c r="AM170" i="22"/>
  <c r="AN170" i="22"/>
  <c r="AN146" i="22"/>
  <c r="AO146" i="22"/>
  <c r="AM146" i="22"/>
  <c r="AO147" i="23"/>
  <c r="AM147" i="23"/>
  <c r="AN147" i="23"/>
  <c r="AO95" i="23"/>
  <c r="AM95" i="23"/>
  <c r="AO30" i="23"/>
  <c r="AM30" i="23"/>
  <c r="AO18" i="23"/>
  <c r="AM18" i="23"/>
  <c r="AM100" i="23"/>
  <c r="AO100" i="23"/>
  <c r="AO175" i="23"/>
  <c r="AM175" i="23"/>
  <c r="AO170" i="25"/>
  <c r="AN170" i="25"/>
  <c r="AM170" i="25"/>
  <c r="AO144" i="26"/>
  <c r="AM144" i="26"/>
  <c r="AO176" i="26"/>
  <c r="AM176" i="26"/>
  <c r="AM51" i="26"/>
  <c r="AO51" i="26"/>
  <c r="AM61" i="26"/>
  <c r="AO61" i="26"/>
  <c r="AM87" i="26"/>
  <c r="AO87" i="26"/>
  <c r="AO40" i="26"/>
  <c r="AM40" i="26"/>
  <c r="AO158" i="27"/>
  <c r="AN158" i="27"/>
  <c r="AM158" i="27"/>
  <c r="AN83" i="31"/>
  <c r="AO83" i="31"/>
  <c r="AN95" i="27"/>
  <c r="AO95" i="27"/>
  <c r="AM35" i="31"/>
  <c r="AO35" i="31"/>
  <c r="AM32" i="31"/>
  <c r="AO32" i="31"/>
  <c r="AM166" i="26"/>
  <c r="AO166" i="26"/>
  <c r="AO142" i="26"/>
  <c r="AM142" i="26"/>
  <c r="AO70" i="26"/>
  <c r="AM70" i="26"/>
  <c r="AO30" i="26"/>
  <c r="AM30" i="26"/>
  <c r="AO145" i="24"/>
  <c r="AN145" i="24"/>
  <c r="AM145" i="24"/>
  <c r="AO165" i="24"/>
  <c r="AN165" i="24"/>
  <c r="AM165" i="24"/>
  <c r="AO154" i="23"/>
  <c r="AM154" i="23"/>
  <c r="AM61" i="23"/>
  <c r="AO61" i="23"/>
  <c r="AM201" i="23"/>
  <c r="AO201" i="23"/>
  <c r="AM80" i="23"/>
  <c r="AO80" i="23"/>
  <c r="AM67" i="23"/>
  <c r="AO67" i="23"/>
  <c r="AO180" i="23"/>
  <c r="AM180" i="23"/>
  <c r="AO140" i="25"/>
  <c r="AN140" i="25"/>
  <c r="AM140" i="25"/>
  <c r="AM153" i="26"/>
  <c r="AO153" i="26"/>
  <c r="AM19" i="26"/>
  <c r="AO19" i="26"/>
  <c r="AM121" i="26"/>
  <c r="AO121" i="26"/>
  <c r="AO66" i="26"/>
  <c r="AM66" i="26"/>
  <c r="AO72" i="26"/>
  <c r="AM72" i="26"/>
  <c r="AO148" i="27"/>
  <c r="AN148" i="27"/>
  <c r="AM148" i="27"/>
  <c r="AO132" i="26"/>
  <c r="AM132" i="26"/>
  <c r="AO133" i="31"/>
  <c r="AN133" i="31"/>
  <c r="AM133" i="31"/>
  <c r="AO139" i="31"/>
  <c r="AM139" i="31"/>
  <c r="AN139" i="31"/>
  <c r="AO147" i="31"/>
  <c r="AN147" i="31"/>
  <c r="AM147" i="31"/>
  <c r="AO135" i="31"/>
  <c r="AM135" i="31"/>
  <c r="AN135" i="31"/>
  <c r="AO131" i="31"/>
  <c r="AM131" i="31"/>
  <c r="AN131" i="31"/>
  <c r="AO162" i="24"/>
  <c r="AM162" i="24"/>
  <c r="AN162" i="24"/>
  <c r="AO179" i="24"/>
  <c r="AN179" i="24"/>
  <c r="AM179" i="24"/>
  <c r="AM153" i="23"/>
  <c r="AO153" i="23"/>
  <c r="AO62" i="23"/>
  <c r="AM62" i="23"/>
  <c r="AO207" i="23"/>
  <c r="AM207" i="23"/>
  <c r="AM68" i="23"/>
  <c r="AO68" i="23"/>
  <c r="AO172" i="25"/>
  <c r="AM172" i="25"/>
  <c r="AN172" i="25"/>
  <c r="AM165" i="26"/>
  <c r="AO165" i="26"/>
  <c r="AM123" i="26"/>
  <c r="AO123" i="26"/>
  <c r="AM49" i="26"/>
  <c r="AO49" i="26"/>
  <c r="AO154" i="27"/>
  <c r="AN154" i="27"/>
  <c r="AM154" i="27"/>
  <c r="AO138" i="31"/>
  <c r="AM138" i="31"/>
  <c r="AN138" i="31"/>
  <c r="AO144" i="31"/>
  <c r="AM144" i="31"/>
  <c r="AN144" i="31"/>
  <c r="AM145" i="31"/>
  <c r="AO145" i="31"/>
  <c r="AN145" i="31"/>
  <c r="AO140" i="31"/>
  <c r="AM140" i="31"/>
  <c r="AN140" i="31"/>
  <c r="AO141" i="31"/>
  <c r="AM141" i="31"/>
  <c r="AN141" i="31"/>
  <c r="AO178" i="24"/>
  <c r="AM178" i="24"/>
  <c r="AN178" i="24"/>
  <c r="AO155" i="24"/>
  <c r="AN155" i="24"/>
  <c r="AM155" i="24"/>
  <c r="AO157" i="24"/>
  <c r="AN157" i="24"/>
  <c r="AM157" i="24"/>
  <c r="AO161" i="24"/>
  <c r="AN161" i="24"/>
  <c r="AM161" i="24"/>
  <c r="AO149" i="24"/>
  <c r="AM149" i="24"/>
  <c r="AN149" i="24"/>
  <c r="AO184" i="24"/>
  <c r="AN184" i="24"/>
  <c r="AM184" i="24"/>
  <c r="AO152" i="24"/>
  <c r="AM152" i="24"/>
  <c r="AN152" i="24"/>
  <c r="AO174" i="22"/>
  <c r="AM174" i="22"/>
  <c r="AN174" i="22"/>
  <c r="AN166" i="22"/>
  <c r="AO166" i="22"/>
  <c r="AM166" i="22"/>
  <c r="AO143" i="22"/>
  <c r="AM143" i="22"/>
  <c r="AN143" i="22"/>
  <c r="AN149" i="22"/>
  <c r="AO149" i="22"/>
  <c r="AM149" i="22"/>
  <c r="AO130" i="23"/>
  <c r="AM130" i="23"/>
  <c r="AO159" i="23"/>
  <c r="AM159" i="23"/>
  <c r="AO115" i="23"/>
  <c r="AM115" i="23"/>
  <c r="AO118" i="23"/>
  <c r="AM118" i="23"/>
  <c r="AO138" i="23"/>
  <c r="AM138" i="23"/>
  <c r="AN138" i="23"/>
  <c r="AM112" i="23"/>
  <c r="AO112" i="23"/>
  <c r="AM141" i="23"/>
  <c r="AO141" i="23"/>
  <c r="AN141" i="23"/>
  <c r="AM121" i="23"/>
  <c r="AO121" i="23"/>
  <c r="AM69" i="23"/>
  <c r="AO69" i="23"/>
  <c r="AO190" i="23"/>
  <c r="AM190" i="23"/>
  <c r="AO63" i="23"/>
  <c r="AM63" i="23"/>
  <c r="AM197" i="23"/>
  <c r="AO197" i="23"/>
  <c r="AO31" i="23"/>
  <c r="AM31" i="23"/>
  <c r="AO104" i="23"/>
  <c r="AM104" i="23"/>
  <c r="AM24" i="23"/>
  <c r="AO24" i="23"/>
  <c r="AM89" i="23"/>
  <c r="AO89" i="23"/>
  <c r="AM25" i="23"/>
  <c r="AO25" i="23"/>
  <c r="AN25" i="23"/>
  <c r="AM81" i="23"/>
  <c r="AO81" i="23"/>
  <c r="AM196" i="23"/>
  <c r="AO196" i="23"/>
  <c r="AM75" i="23"/>
  <c r="AO75" i="23"/>
  <c r="AO200" i="23"/>
  <c r="AM200" i="23"/>
  <c r="AM35" i="23"/>
  <c r="AO35" i="23"/>
  <c r="AO99" i="23"/>
  <c r="AM99" i="23"/>
  <c r="AO192" i="23"/>
  <c r="AM192" i="23"/>
  <c r="AM76" i="23"/>
  <c r="AO76" i="23"/>
  <c r="AO171" i="25"/>
  <c r="AN171" i="25"/>
  <c r="AM171" i="25"/>
  <c r="AO144" i="25"/>
  <c r="AM144" i="25"/>
  <c r="AN144" i="25"/>
  <c r="AO173" i="25"/>
  <c r="AM173" i="25"/>
  <c r="AN173" i="25"/>
  <c r="AM192" i="26"/>
  <c r="AO192" i="26"/>
  <c r="AM149" i="26"/>
  <c r="AO149" i="26"/>
  <c r="AM169" i="26"/>
  <c r="AO169" i="26"/>
  <c r="AM163" i="26"/>
  <c r="AO163" i="26"/>
  <c r="AO187" i="26"/>
  <c r="AM187" i="26"/>
  <c r="AM117" i="26"/>
  <c r="AO117" i="26"/>
  <c r="AM75" i="26"/>
  <c r="AO75" i="26"/>
  <c r="AM199" i="26"/>
  <c r="AO199" i="26"/>
  <c r="AM189" i="26"/>
  <c r="AO189" i="26"/>
  <c r="AM53" i="26"/>
  <c r="AO53" i="26"/>
  <c r="AM139" i="26"/>
  <c r="AO139" i="26"/>
  <c r="AM113" i="26"/>
  <c r="AO113" i="26"/>
  <c r="AM115" i="26"/>
  <c r="AO115" i="26"/>
  <c r="AM47" i="26"/>
  <c r="AO47" i="26"/>
  <c r="AO122" i="26"/>
  <c r="AM122" i="26"/>
  <c r="AO58" i="26"/>
  <c r="AM58" i="26"/>
  <c r="AM133" i="26"/>
  <c r="AO133" i="26"/>
  <c r="AM41" i="26"/>
  <c r="AO41" i="26"/>
  <c r="AO96" i="26"/>
  <c r="AM96" i="26"/>
  <c r="AO32" i="26"/>
  <c r="AM32" i="26"/>
  <c r="AO180" i="27"/>
  <c r="AN180" i="27"/>
  <c r="AM180" i="27"/>
  <c r="AO152" i="27"/>
  <c r="AN152" i="27"/>
  <c r="AM152" i="27"/>
  <c r="AO164" i="27"/>
  <c r="AN164" i="27"/>
  <c r="AM164" i="27"/>
  <c r="AO160" i="27"/>
  <c r="AN160" i="27"/>
  <c r="AM160" i="27"/>
  <c r="AO170" i="27"/>
  <c r="AM170" i="27"/>
  <c r="AN170" i="27"/>
  <c r="AO197" i="26"/>
  <c r="AM197" i="26"/>
  <c r="AO183" i="24"/>
  <c r="AM183" i="24"/>
  <c r="AN183" i="24"/>
  <c r="AO151" i="24"/>
  <c r="AM151" i="24"/>
  <c r="AN151" i="24"/>
  <c r="AO158" i="23"/>
  <c r="AM158" i="23"/>
  <c r="AM131" i="23"/>
  <c r="AO131" i="23"/>
  <c r="AO178" i="23"/>
  <c r="AM178" i="23"/>
  <c r="AM93" i="23"/>
  <c r="AO93" i="23"/>
  <c r="AO50" i="23"/>
  <c r="AM50" i="23"/>
  <c r="AM188" i="23"/>
  <c r="AO188" i="23"/>
  <c r="AM101" i="23"/>
  <c r="AO101" i="23"/>
  <c r="AO169" i="25"/>
  <c r="AN169" i="25"/>
  <c r="AM169" i="25"/>
  <c r="AO170" i="26"/>
  <c r="AM170" i="26"/>
  <c r="AO200" i="26"/>
  <c r="AM200" i="26"/>
  <c r="AO130" i="26"/>
  <c r="AM130" i="26"/>
  <c r="AM183" i="26"/>
  <c r="AO183" i="26"/>
  <c r="AM23" i="26"/>
  <c r="AO23" i="26"/>
  <c r="AO104" i="26"/>
  <c r="AM104" i="26"/>
  <c r="AO147" i="27"/>
  <c r="AM147" i="27"/>
  <c r="AN147" i="27"/>
  <c r="AO201" i="27"/>
  <c r="AM201" i="27"/>
  <c r="AN201" i="27"/>
  <c r="AO143" i="31"/>
  <c r="AM143" i="31"/>
  <c r="AN143" i="31"/>
  <c r="AO158" i="31"/>
  <c r="AN158" i="31"/>
  <c r="AM158" i="31"/>
  <c r="AO150" i="31"/>
  <c r="AM150" i="31"/>
  <c r="AN150" i="31"/>
  <c r="AO153" i="31"/>
  <c r="AM153" i="31"/>
  <c r="AN153" i="31"/>
  <c r="AO146" i="31"/>
  <c r="AM146" i="31"/>
  <c r="AN146" i="31"/>
  <c r="AO54" i="32"/>
  <c r="AM54" i="32"/>
  <c r="AN54" i="32"/>
  <c r="AO120" i="26"/>
  <c r="AM120" i="26"/>
  <c r="AO150" i="24"/>
  <c r="AN150" i="24"/>
  <c r="AM150" i="24"/>
  <c r="AO168" i="24"/>
  <c r="AM168" i="24"/>
  <c r="AN168" i="24"/>
  <c r="AO143" i="24"/>
  <c r="AM143" i="24"/>
  <c r="AN143" i="24"/>
  <c r="AO160" i="24"/>
  <c r="AM160" i="24"/>
  <c r="AN160" i="24"/>
  <c r="AO171" i="24"/>
  <c r="AM171" i="24"/>
  <c r="AN171" i="24"/>
  <c r="AO145" i="22"/>
  <c r="AM145" i="22"/>
  <c r="AN145" i="22"/>
  <c r="AO151" i="22"/>
  <c r="AM151" i="22"/>
  <c r="AN151" i="22"/>
  <c r="AO150" i="22"/>
  <c r="AM150" i="22"/>
  <c r="AN150" i="22"/>
  <c r="AO134" i="23"/>
  <c r="AM134" i="23"/>
  <c r="AO143" i="23"/>
  <c r="AM143" i="23"/>
  <c r="AN143" i="23"/>
  <c r="AM157" i="23"/>
  <c r="AO157" i="23"/>
  <c r="AO155" i="23"/>
  <c r="AM155" i="23"/>
  <c r="AM156" i="23"/>
  <c r="AO156" i="23"/>
  <c r="AO128" i="23"/>
  <c r="AM128" i="23"/>
  <c r="AM125" i="23"/>
  <c r="AO125" i="23"/>
  <c r="AM45" i="23"/>
  <c r="AO45" i="23"/>
  <c r="AO111" i="23"/>
  <c r="AM111" i="23"/>
  <c r="AO39" i="23"/>
  <c r="AM39" i="23"/>
  <c r="AM105" i="23"/>
  <c r="AO105" i="23"/>
  <c r="AO15" i="23"/>
  <c r="AM15" i="23"/>
  <c r="AO78" i="23"/>
  <c r="AM78" i="23"/>
  <c r="AO203" i="23"/>
  <c r="AM203" i="23"/>
  <c r="AM64" i="23"/>
  <c r="AO64" i="23"/>
  <c r="AM181" i="23"/>
  <c r="AO181" i="23"/>
  <c r="AM65" i="23"/>
  <c r="AO65" i="23"/>
  <c r="AO182" i="23"/>
  <c r="AM182" i="23"/>
  <c r="AM52" i="23"/>
  <c r="AO52" i="23"/>
  <c r="AO168" i="23"/>
  <c r="AM168" i="23"/>
  <c r="AO102" i="23"/>
  <c r="AM102" i="23"/>
  <c r="AO74" i="23"/>
  <c r="AM74" i="23"/>
  <c r="AM193" i="23"/>
  <c r="AO193" i="23"/>
  <c r="AM53" i="23"/>
  <c r="AO53" i="23"/>
  <c r="AM169" i="23"/>
  <c r="AO169" i="23"/>
  <c r="AO175" i="25"/>
  <c r="AM175" i="25"/>
  <c r="AN175" i="25"/>
  <c r="AO164" i="25"/>
  <c r="AN164" i="25"/>
  <c r="AM164" i="25"/>
  <c r="AO136" i="25"/>
  <c r="AN136" i="25"/>
  <c r="AM136" i="25"/>
  <c r="AO135" i="25"/>
  <c r="AN135" i="25"/>
  <c r="AM135" i="25"/>
  <c r="AO162" i="26"/>
  <c r="AM162" i="26"/>
  <c r="AM157" i="26"/>
  <c r="AO157" i="26"/>
  <c r="AO178" i="26"/>
  <c r="AM178" i="26"/>
  <c r="AO148" i="26"/>
  <c r="AM148" i="26"/>
  <c r="AM161" i="26"/>
  <c r="AO161" i="26"/>
  <c r="AO168" i="26"/>
  <c r="AM168" i="26"/>
  <c r="AM111" i="26"/>
  <c r="AO111" i="26"/>
  <c r="AM35" i="26"/>
  <c r="AO35" i="26"/>
  <c r="AO26" i="26"/>
  <c r="AM26" i="26"/>
  <c r="AM77" i="26"/>
  <c r="AO77" i="26"/>
  <c r="AO204" i="26"/>
  <c r="AM204" i="26"/>
  <c r="AO50" i="26"/>
  <c r="AM50" i="26"/>
  <c r="AO124" i="26"/>
  <c r="AM124" i="26"/>
  <c r="AM71" i="26"/>
  <c r="AO71" i="26"/>
  <c r="AO195" i="26"/>
  <c r="AM195" i="26"/>
  <c r="AO82" i="26"/>
  <c r="AM82" i="26"/>
  <c r="AM65" i="26"/>
  <c r="AO65" i="26"/>
  <c r="AM188" i="26"/>
  <c r="AO188" i="26"/>
  <c r="AO56" i="26"/>
  <c r="AM56" i="26"/>
  <c r="AO144" i="27"/>
  <c r="AM144" i="27"/>
  <c r="AN144" i="27"/>
  <c r="AO153" i="27"/>
  <c r="AM153" i="27"/>
  <c r="AN153" i="27"/>
  <c r="AO155" i="27"/>
  <c r="AM155" i="27"/>
  <c r="AN155" i="27"/>
  <c r="AO200" i="27"/>
  <c r="AM200" i="27"/>
  <c r="AN200" i="27"/>
  <c r="AM171" i="27"/>
  <c r="AO171" i="27"/>
  <c r="AN171" i="27"/>
  <c r="AM22" i="26"/>
  <c r="AO22" i="26"/>
  <c r="AN75" i="22"/>
  <c r="AO75" i="22"/>
  <c r="AN195" i="22"/>
  <c r="AO195" i="22"/>
  <c r="AN108" i="22"/>
  <c r="AO108" i="22"/>
  <c r="AN90" i="22"/>
  <c r="AO90" i="22"/>
  <c r="AN193" i="22"/>
  <c r="AO193" i="22"/>
  <c r="AN99" i="22"/>
  <c r="AO99" i="22"/>
  <c r="AN59" i="22"/>
  <c r="AO59" i="22"/>
  <c r="AN49" i="22"/>
  <c r="AO49" i="22"/>
  <c r="AN64" i="22"/>
  <c r="AO64" i="22"/>
  <c r="AN46" i="22"/>
  <c r="AO46" i="22"/>
  <c r="AN32" i="22"/>
  <c r="AO32" i="22"/>
  <c r="AN40" i="22"/>
  <c r="AO40" i="22"/>
  <c r="AM81" i="22"/>
  <c r="AN81" i="22"/>
  <c r="AO81" i="22"/>
  <c r="AN15" i="22"/>
  <c r="AO15" i="22"/>
  <c r="AN155" i="22"/>
  <c r="AO155" i="22"/>
  <c r="AN183" i="22"/>
  <c r="AO183" i="22"/>
  <c r="AN182" i="22"/>
  <c r="AO182" i="22"/>
  <c r="AN121" i="22"/>
  <c r="AO121" i="22"/>
  <c r="AN56" i="22"/>
  <c r="AO56" i="22"/>
  <c r="AN113" i="22"/>
  <c r="AO113" i="22"/>
  <c r="AN58" i="22"/>
  <c r="AO58" i="22"/>
  <c r="AN37" i="22"/>
  <c r="AO37" i="22"/>
  <c r="AN201" i="22"/>
  <c r="AO201" i="22"/>
  <c r="AN133" i="22"/>
  <c r="AO133" i="22"/>
  <c r="AN118" i="22"/>
  <c r="AO118" i="22"/>
  <c r="AN200" i="22"/>
  <c r="AO200" i="22"/>
  <c r="AN33" i="22"/>
  <c r="AO33" i="22"/>
  <c r="AM125" i="22"/>
  <c r="AN125" i="22"/>
  <c r="AO125" i="22"/>
  <c r="AN29" i="22"/>
  <c r="AO29" i="22"/>
  <c r="AN45" i="22"/>
  <c r="AO45" i="22"/>
  <c r="AN160" i="22"/>
  <c r="AO160" i="22"/>
  <c r="AN180" i="22"/>
  <c r="AO180" i="22"/>
  <c r="AN162" i="22"/>
  <c r="AO162" i="22"/>
  <c r="AN135" i="22"/>
  <c r="AO135" i="22"/>
  <c r="AN70" i="22"/>
  <c r="AO70" i="22"/>
  <c r="AN176" i="22"/>
  <c r="AO176" i="22"/>
  <c r="AN74" i="22"/>
  <c r="AO74" i="22"/>
  <c r="AN139" i="22"/>
  <c r="AO139" i="22"/>
  <c r="AN66" i="22"/>
  <c r="AO66" i="22"/>
  <c r="AN111" i="22"/>
  <c r="AO111" i="22"/>
  <c r="AN109" i="22"/>
  <c r="AO109" i="22"/>
  <c r="AN88" i="22"/>
  <c r="AO88" i="22"/>
  <c r="AN106" i="22"/>
  <c r="AO106" i="22"/>
  <c r="AN141" i="22"/>
  <c r="AO141" i="22"/>
  <c r="AN128" i="22"/>
  <c r="AO128" i="22"/>
  <c r="AN94" i="22"/>
  <c r="AO94" i="22"/>
  <c r="AM132" i="22"/>
  <c r="AN132" i="22"/>
  <c r="AO132" i="22"/>
  <c r="AN175" i="22"/>
  <c r="AO175" i="22"/>
  <c r="AN177" i="22"/>
  <c r="AO177" i="22"/>
  <c r="AN136" i="22"/>
  <c r="AO136" i="22"/>
  <c r="AN126" i="22"/>
  <c r="AO126" i="22"/>
  <c r="AN204" i="22"/>
  <c r="AO204" i="22"/>
  <c r="AN77" i="22"/>
  <c r="AO77" i="22"/>
  <c r="AN196" i="22"/>
  <c r="AO196" i="22"/>
  <c r="AN198" i="22"/>
  <c r="AO198" i="22"/>
  <c r="AN92" i="22"/>
  <c r="AO92" i="22"/>
  <c r="AN112" i="22"/>
  <c r="AO112" i="22"/>
  <c r="AN123" i="22"/>
  <c r="AO123" i="22"/>
  <c r="AN203" i="22"/>
  <c r="AO203" i="22"/>
  <c r="AN189" i="22"/>
  <c r="AO189" i="22"/>
  <c r="AN120" i="22"/>
  <c r="AO120" i="22"/>
  <c r="AN54" i="22"/>
  <c r="AO54" i="22"/>
  <c r="AN23" i="22"/>
  <c r="AO23" i="22"/>
  <c r="AN159" i="22"/>
  <c r="AO159" i="22"/>
  <c r="AN129" i="22"/>
  <c r="AO129" i="22"/>
  <c r="AN197" i="22"/>
  <c r="AO197" i="22"/>
  <c r="AN158" i="22"/>
  <c r="AO158" i="22"/>
  <c r="AN69" i="22"/>
  <c r="AO69" i="22"/>
  <c r="AN83" i="22"/>
  <c r="AO83" i="22"/>
  <c r="AN190" i="22"/>
  <c r="AO190" i="22"/>
  <c r="AN186" i="22"/>
  <c r="AO186" i="22"/>
  <c r="AN80" i="22"/>
  <c r="AO80" i="22"/>
  <c r="AN134" i="22"/>
  <c r="AO134" i="22"/>
  <c r="AN72" i="22"/>
  <c r="AO72" i="22"/>
  <c r="AN95" i="22"/>
  <c r="AO95" i="22"/>
  <c r="AN38" i="22"/>
  <c r="AO38" i="22"/>
  <c r="AN87" i="22"/>
  <c r="AO87" i="22"/>
  <c r="AM44" i="22"/>
  <c r="AN44" i="22"/>
  <c r="AO44" i="22"/>
  <c r="AN181" i="22"/>
  <c r="AO181" i="22"/>
  <c r="AN157" i="22"/>
  <c r="AO157" i="22"/>
  <c r="AN161" i="22"/>
  <c r="AO161" i="22"/>
  <c r="AN85" i="22"/>
  <c r="AO85" i="22"/>
  <c r="AN93" i="22"/>
  <c r="AO93" i="22"/>
  <c r="AN119" i="22"/>
  <c r="AO119" i="22"/>
  <c r="AN103" i="22"/>
  <c r="AO103" i="22"/>
  <c r="AN78" i="22"/>
  <c r="AO78" i="22"/>
  <c r="AN82" i="22"/>
  <c r="AO82" i="22"/>
  <c r="AN14" i="22"/>
  <c r="AO14" i="22"/>
  <c r="AN48" i="22"/>
  <c r="AO48" i="22"/>
  <c r="AN76" i="22"/>
  <c r="AO76" i="22"/>
  <c r="AN98" i="22"/>
  <c r="AO98" i="22"/>
  <c r="AN25" i="22"/>
  <c r="AO25" i="22"/>
  <c r="AN96" i="22"/>
  <c r="AO96" i="22"/>
  <c r="AN154" i="22"/>
  <c r="AO154" i="22"/>
  <c r="AN61" i="22"/>
  <c r="AO61" i="22"/>
  <c r="AN185" i="22"/>
  <c r="AO185" i="22"/>
  <c r="AN116" i="22"/>
  <c r="AO116" i="22"/>
  <c r="AN89" i="22"/>
  <c r="AO89" i="22"/>
  <c r="AN101" i="22"/>
  <c r="AO101" i="22"/>
  <c r="AN67" i="22"/>
  <c r="AO67" i="22"/>
  <c r="AN188" i="22"/>
  <c r="AO188" i="22"/>
  <c r="AN86" i="22"/>
  <c r="AO86" i="22"/>
  <c r="AN138" i="22"/>
  <c r="AO138" i="22"/>
  <c r="AN97" i="22"/>
  <c r="AO97" i="22"/>
  <c r="AN131" i="22"/>
  <c r="AO131" i="22"/>
  <c r="AN115" i="22"/>
  <c r="AO115" i="22"/>
  <c r="AN31" i="22"/>
  <c r="AO31" i="22"/>
  <c r="AN178" i="22"/>
  <c r="AO178" i="22"/>
  <c r="AN156" i="22"/>
  <c r="AO156" i="22"/>
  <c r="AN179" i="22"/>
  <c r="AO179" i="22"/>
  <c r="AN26" i="28"/>
  <c r="AO26" i="28"/>
  <c r="AN124" i="28"/>
  <c r="AO124" i="28"/>
  <c r="AN202" i="28"/>
  <c r="AO202" i="28"/>
  <c r="AM69" i="28"/>
  <c r="AO69" i="28"/>
  <c r="AN207" i="28"/>
  <c r="AO207" i="28"/>
  <c r="AM91" i="28"/>
  <c r="AO91" i="28"/>
  <c r="AM140" i="28"/>
  <c r="AO140" i="28"/>
  <c r="AM32" i="28"/>
  <c r="AO32" i="28"/>
  <c r="AN33" i="28"/>
  <c r="AO33" i="28"/>
  <c r="AM30" i="28"/>
  <c r="AO30" i="28"/>
  <c r="AM152" i="28"/>
  <c r="AO152" i="28"/>
  <c r="AM27" i="28"/>
  <c r="AO27" i="28"/>
  <c r="AM19" i="28"/>
  <c r="AO19" i="28"/>
  <c r="AN35" i="28"/>
  <c r="AO35" i="28"/>
  <c r="AM23" i="28"/>
  <c r="AO23" i="28"/>
  <c r="AM82" i="28"/>
  <c r="AO82" i="28"/>
  <c r="AM39" i="30"/>
  <c r="AO39" i="30"/>
  <c r="AN66" i="30"/>
  <c r="AO66" i="30"/>
  <c r="AN41" i="30"/>
  <c r="AO41" i="30"/>
  <c r="AG208" i="30"/>
  <c r="AM65" i="30"/>
  <c r="AO65" i="30"/>
  <c r="AM43" i="30"/>
  <c r="AO43" i="30"/>
  <c r="AM33" i="30"/>
  <c r="AO33" i="30"/>
  <c r="AN36" i="30"/>
  <c r="AO36" i="30"/>
  <c r="AM70" i="30"/>
  <c r="AO70" i="30"/>
  <c r="AN35" i="30"/>
  <c r="AO35" i="30"/>
  <c r="AM15" i="29"/>
  <c r="AO15" i="29"/>
  <c r="AN102" i="29"/>
  <c r="AO102" i="29"/>
  <c r="AN61" i="29"/>
  <c r="AO61" i="29"/>
  <c r="AN97" i="29"/>
  <c r="AO97" i="29"/>
  <c r="AM46" i="29"/>
  <c r="AO46" i="29"/>
  <c r="AN78" i="29"/>
  <c r="AO78" i="29"/>
  <c r="AM62" i="29"/>
  <c r="AO62" i="29"/>
  <c r="AN51" i="29"/>
  <c r="AO51" i="29"/>
  <c r="AN86" i="29"/>
  <c r="AO86" i="29"/>
  <c r="AM118" i="29"/>
  <c r="AO118" i="29"/>
  <c r="AN17" i="29"/>
  <c r="AO17" i="29"/>
  <c r="AM117" i="29"/>
  <c r="AO117" i="29"/>
  <c r="AN82" i="29"/>
  <c r="AO82" i="29"/>
  <c r="AN25" i="32"/>
  <c r="AO25" i="32"/>
  <c r="AN201" i="32"/>
  <c r="AO201" i="32"/>
  <c r="AM202" i="32"/>
  <c r="AO202" i="32"/>
  <c r="AN181" i="32"/>
  <c r="AO181" i="32"/>
  <c r="AN198" i="32"/>
  <c r="AO198" i="32"/>
  <c r="AM41" i="32"/>
  <c r="AO41" i="32"/>
  <c r="AN63" i="32"/>
  <c r="AO63" i="32"/>
  <c r="AN90" i="32"/>
  <c r="AO90" i="32"/>
  <c r="AM193" i="32"/>
  <c r="AO193" i="32"/>
  <c r="AM95" i="32"/>
  <c r="AO95" i="32"/>
  <c r="AN111" i="32"/>
  <c r="AO111" i="32"/>
  <c r="AM79" i="25"/>
  <c r="AN60" i="25"/>
  <c r="AO60" i="25"/>
  <c r="AN17" i="25"/>
  <c r="AO17" i="25"/>
  <c r="AN27" i="25"/>
  <c r="AO27" i="25"/>
  <c r="AN25" i="25"/>
  <c r="AO25" i="25"/>
  <c r="AN92" i="25"/>
  <c r="AO92" i="25"/>
  <c r="AM18" i="25"/>
  <c r="AM72" i="25"/>
  <c r="AM130" i="25"/>
  <c r="AO130" i="25"/>
  <c r="AM19" i="25"/>
  <c r="AN18" i="25"/>
  <c r="AN112" i="25"/>
  <c r="AM80" i="25"/>
  <c r="AO80" i="25"/>
  <c r="AN72" i="25"/>
  <c r="AN19" i="25"/>
  <c r="AM112" i="25"/>
  <c r="AM98" i="25"/>
  <c r="AN52" i="25"/>
  <c r="AO52" i="25"/>
  <c r="AN120" i="25"/>
  <c r="AO120" i="25"/>
  <c r="AN36" i="25"/>
  <c r="AO36" i="25"/>
  <c r="AM133" i="25"/>
  <c r="AO133" i="25"/>
  <c r="AM104" i="25"/>
  <c r="AO104" i="25"/>
  <c r="AN98" i="25"/>
  <c r="AN33" i="25"/>
  <c r="AO33" i="25"/>
  <c r="AM82" i="25"/>
  <c r="AO82" i="25"/>
  <c r="AM64" i="31"/>
  <c r="AN64" i="31"/>
  <c r="AM13" i="31"/>
  <c r="AG209" i="31"/>
  <c r="AN13" i="31"/>
  <c r="AN32" i="31"/>
  <c r="AN16" i="31"/>
  <c r="AN25" i="31"/>
  <c r="AM96" i="31"/>
  <c r="AN96" i="31"/>
  <c r="AM33" i="31"/>
  <c r="AN200" i="31"/>
  <c r="AN33" i="31"/>
  <c r="AM104" i="31"/>
  <c r="AN104" i="31"/>
  <c r="X215" i="31"/>
  <c r="X216" i="31" s="1"/>
  <c r="AN43" i="31"/>
  <c r="AM81" i="31"/>
  <c r="AM176" i="31"/>
  <c r="AN176" i="31"/>
  <c r="AN17" i="31"/>
  <c r="AM107" i="31"/>
  <c r="AN107" i="31"/>
  <c r="AM202" i="31"/>
  <c r="AN91" i="31"/>
  <c r="AM72" i="31"/>
  <c r="AN88" i="31"/>
  <c r="AN72" i="31"/>
  <c r="AM207" i="31"/>
  <c r="AM56" i="31"/>
  <c r="AN56" i="31"/>
  <c r="AM19" i="31"/>
  <c r="AM124" i="31"/>
  <c r="AN19" i="31"/>
  <c r="AN124" i="31"/>
  <c r="O215" i="31"/>
  <c r="O216" i="31" s="1"/>
  <c r="R215" i="31"/>
  <c r="R216" i="31" s="1"/>
  <c r="AM112" i="31"/>
  <c r="AM73" i="31"/>
  <c r="AM123" i="31"/>
  <c r="AN112" i="31"/>
  <c r="AN73" i="31"/>
  <c r="AN123" i="31"/>
  <c r="AN35" i="31"/>
  <c r="AM80" i="31"/>
  <c r="AM175" i="31"/>
  <c r="AN80" i="31"/>
  <c r="AM51" i="31"/>
  <c r="AN175" i="31"/>
  <c r="AN51" i="31"/>
  <c r="AM204" i="31"/>
  <c r="AN204" i="31"/>
  <c r="AM97" i="31"/>
  <c r="AN97" i="31"/>
  <c r="AM57" i="31"/>
  <c r="AN57" i="31"/>
  <c r="AN40" i="31"/>
  <c r="AM40" i="31"/>
  <c r="AM170" i="31"/>
  <c r="AM113" i="31"/>
  <c r="AN170" i="31"/>
  <c r="AN113" i="31"/>
  <c r="AM199" i="31"/>
  <c r="AN199" i="31"/>
  <c r="AE212" i="31"/>
  <c r="AE213" i="31" s="1"/>
  <c r="L213" i="31"/>
  <c r="AH20" i="31"/>
  <c r="AC222" i="31"/>
  <c r="AD222" i="31" s="1"/>
  <c r="AH54" i="31"/>
  <c r="AH38" i="31"/>
  <c r="AH101" i="31"/>
  <c r="AC221" i="31"/>
  <c r="AD221" i="31" s="1"/>
  <c r="AH192" i="31"/>
  <c r="AM83" i="31"/>
  <c r="AG210" i="23"/>
  <c r="AH210" i="23"/>
  <c r="AN120" i="23"/>
  <c r="AN117" i="23"/>
  <c r="AN149" i="23"/>
  <c r="AN119" i="23"/>
  <c r="AN131" i="23"/>
  <c r="AN126" i="23"/>
  <c r="AN150" i="23"/>
  <c r="AN152" i="23"/>
  <c r="AN153" i="23"/>
  <c r="AN118" i="23"/>
  <c r="AN128" i="23"/>
  <c r="AN125" i="23"/>
  <c r="AN161" i="23"/>
  <c r="AN115" i="23"/>
  <c r="AN134" i="23"/>
  <c r="AN162" i="23"/>
  <c r="AN157" i="23"/>
  <c r="AN206" i="23"/>
  <c r="AN132" i="23"/>
  <c r="AN124" i="23"/>
  <c r="AN154" i="23"/>
  <c r="AN112" i="23"/>
  <c r="AN114" i="23"/>
  <c r="AN155" i="23"/>
  <c r="AN129" i="23"/>
  <c r="AN151" i="23"/>
  <c r="AN116" i="23"/>
  <c r="AN121" i="23"/>
  <c r="AN113" i="23"/>
  <c r="AN130" i="23"/>
  <c r="AN156" i="23"/>
  <c r="AN158" i="23"/>
  <c r="AN122" i="23"/>
  <c r="AN42" i="23"/>
  <c r="AN123" i="23"/>
  <c r="AN159" i="23"/>
  <c r="AN160" i="23"/>
  <c r="AN133" i="23"/>
  <c r="AN127" i="23"/>
  <c r="AN176" i="23"/>
  <c r="AN183" i="23"/>
  <c r="AN170" i="23"/>
  <c r="AN35" i="23"/>
  <c r="AN110" i="23"/>
  <c r="AN107" i="23"/>
  <c r="AN39" i="23"/>
  <c r="AN168" i="23"/>
  <c r="R216" i="23"/>
  <c r="R217" i="23" s="1"/>
  <c r="AN31" i="23"/>
  <c r="AN32" i="23"/>
  <c r="AN89" i="23"/>
  <c r="AN24" i="23"/>
  <c r="AN73" i="23"/>
  <c r="AN171" i="23"/>
  <c r="AN76" i="23"/>
  <c r="AN181" i="23"/>
  <c r="AN94" i="23"/>
  <c r="AN111" i="23"/>
  <c r="AN60" i="23"/>
  <c r="AN65" i="23"/>
  <c r="AN203" i="23"/>
  <c r="AN81" i="23"/>
  <c r="U216" i="23"/>
  <c r="U217" i="23" s="1"/>
  <c r="O216" i="23"/>
  <c r="O217" i="23" s="1"/>
  <c r="AN14" i="23"/>
  <c r="AO14" i="23"/>
  <c r="AE213" i="23"/>
  <c r="AE214" i="23" s="1"/>
  <c r="L214" i="23"/>
  <c r="AN70" i="24"/>
  <c r="AO70" i="24"/>
  <c r="AM19" i="24"/>
  <c r="AO19" i="24"/>
  <c r="AN196" i="24"/>
  <c r="AO196" i="24"/>
  <c r="AN31" i="24"/>
  <c r="AO31" i="24"/>
  <c r="AN120" i="24"/>
  <c r="AO120" i="24"/>
  <c r="AM90" i="24"/>
  <c r="AO90" i="24"/>
  <c r="AM74" i="24"/>
  <c r="AO74" i="24"/>
  <c r="AN59" i="24"/>
  <c r="AO59" i="24"/>
  <c r="AM103" i="24"/>
  <c r="AO103" i="24"/>
  <c r="AN91" i="24"/>
  <c r="AO91" i="24"/>
  <c r="AN133" i="24"/>
  <c r="AO133" i="24"/>
  <c r="AN199" i="24"/>
  <c r="AO199" i="24"/>
  <c r="AM123" i="24"/>
  <c r="AO123" i="24"/>
  <c r="AN62" i="24"/>
  <c r="AO62" i="24"/>
  <c r="AM133" i="24"/>
  <c r="AM23" i="24"/>
  <c r="AN23" i="24"/>
  <c r="AN19" i="24"/>
  <c r="AN90" i="24"/>
  <c r="AN103" i="24"/>
  <c r="AN74" i="24"/>
  <c r="AH208" i="24"/>
  <c r="AM14" i="24"/>
  <c r="AN14" i="24"/>
  <c r="AG208" i="24"/>
  <c r="AM88" i="24"/>
  <c r="AM20" i="24"/>
  <c r="AM125" i="24"/>
  <c r="AN20" i="24"/>
  <c r="AN125" i="24"/>
  <c r="AM70" i="24"/>
  <c r="AN88" i="24"/>
  <c r="AM66" i="24"/>
  <c r="AM31" i="24"/>
  <c r="AN66" i="24"/>
  <c r="AM91" i="24"/>
  <c r="AM77" i="24"/>
  <c r="AN77" i="24"/>
  <c r="AM62" i="24"/>
  <c r="AM58" i="24"/>
  <c r="AN58" i="24"/>
  <c r="AM114" i="24"/>
  <c r="AN114" i="24"/>
  <c r="AM82" i="24"/>
  <c r="AM195" i="24"/>
  <c r="AN82" i="24"/>
  <c r="AN195" i="24"/>
  <c r="AN123" i="24"/>
  <c r="AM119" i="24"/>
  <c r="AM53" i="24"/>
  <c r="AM18" i="24"/>
  <c r="AN53" i="24"/>
  <c r="AN18" i="24"/>
  <c r="AM61" i="24"/>
  <c r="AN61" i="24"/>
  <c r="AM50" i="24"/>
  <c r="AN50" i="24"/>
  <c r="AM26" i="24"/>
  <c r="AN26" i="24"/>
  <c r="AM120" i="24"/>
  <c r="AM196" i="24"/>
  <c r="AN119" i="24"/>
  <c r="AM47" i="24"/>
  <c r="AN47" i="24"/>
  <c r="U214" i="24"/>
  <c r="U215" i="24" s="1"/>
  <c r="O214" i="24"/>
  <c r="O215" i="24" s="1"/>
  <c r="AM74" i="33"/>
  <c r="AO74" i="33"/>
  <c r="AN91" i="33"/>
  <c r="AO91" i="33"/>
  <c r="AN111" i="33"/>
  <c r="AO111" i="33"/>
  <c r="AM47" i="33"/>
  <c r="AO47" i="33"/>
  <c r="AM82" i="33"/>
  <c r="AO82" i="33"/>
  <c r="AN90" i="33"/>
  <c r="AO90" i="33"/>
  <c r="AM94" i="33"/>
  <c r="AO94" i="33"/>
  <c r="AN19" i="33"/>
  <c r="AO19" i="33"/>
  <c r="AM49" i="33"/>
  <c r="AO49" i="33"/>
  <c r="AN99" i="33"/>
  <c r="AO99" i="33"/>
  <c r="AM138" i="33"/>
  <c r="AO138" i="33"/>
  <c r="AM106" i="33"/>
  <c r="AO106" i="33"/>
  <c r="AM91" i="33"/>
  <c r="AM14" i="33"/>
  <c r="AN14" i="33"/>
  <c r="AH14" i="33"/>
  <c r="AG210" i="33"/>
  <c r="AN146" i="33"/>
  <c r="AM146" i="33"/>
  <c r="AN177" i="33"/>
  <c r="AM177" i="33"/>
  <c r="AN186" i="33"/>
  <c r="AM186" i="33"/>
  <c r="AN181" i="33"/>
  <c r="AM181" i="33"/>
  <c r="AN159" i="33"/>
  <c r="AM159" i="33"/>
  <c r="AN170" i="33"/>
  <c r="AM170" i="33"/>
  <c r="AN191" i="33"/>
  <c r="AM191" i="33"/>
  <c r="AN198" i="33"/>
  <c r="AM198" i="33"/>
  <c r="AN166" i="33"/>
  <c r="AM166" i="33"/>
  <c r="AM111" i="33"/>
  <c r="AN154" i="33"/>
  <c r="AM154" i="33"/>
  <c r="AM149" i="33"/>
  <c r="AN149" i="33"/>
  <c r="AN183" i="33"/>
  <c r="AM183" i="33"/>
  <c r="AN182" i="33"/>
  <c r="AM182" i="33"/>
  <c r="AN163" i="33"/>
  <c r="AM163" i="33"/>
  <c r="AN188" i="33"/>
  <c r="AM188" i="33"/>
  <c r="AM204" i="33"/>
  <c r="AN204" i="33"/>
  <c r="AM184" i="33"/>
  <c r="AN184" i="33"/>
  <c r="AM200" i="33"/>
  <c r="AN200" i="33"/>
  <c r="AM144" i="33"/>
  <c r="AN144" i="33"/>
  <c r="AN145" i="33"/>
  <c r="AM145" i="33"/>
  <c r="AN155" i="33"/>
  <c r="AM155" i="33"/>
  <c r="AN197" i="33"/>
  <c r="AM197" i="33"/>
  <c r="AN165" i="33"/>
  <c r="AM165" i="33"/>
  <c r="AN202" i="33"/>
  <c r="AM202" i="33"/>
  <c r="AM160" i="33"/>
  <c r="AN160" i="33"/>
  <c r="AN150" i="33"/>
  <c r="AM150" i="33"/>
  <c r="AN148" i="33"/>
  <c r="AM148" i="33"/>
  <c r="AM174" i="33"/>
  <c r="AN174" i="33"/>
  <c r="AN175" i="33"/>
  <c r="AM175" i="33"/>
  <c r="AN157" i="33"/>
  <c r="AM157" i="33"/>
  <c r="AN190" i="33"/>
  <c r="AM190" i="33"/>
  <c r="AM153" i="33"/>
  <c r="AN153" i="33"/>
  <c r="AM192" i="33"/>
  <c r="AN192" i="33"/>
  <c r="AM161" i="33"/>
  <c r="AN161" i="33"/>
  <c r="AM193" i="33"/>
  <c r="AN193" i="33"/>
  <c r="AN189" i="33"/>
  <c r="AM189" i="33"/>
  <c r="AM194" i="33"/>
  <c r="AN194" i="33"/>
  <c r="AN47" i="33"/>
  <c r="AM172" i="33"/>
  <c r="AN172" i="33"/>
  <c r="AM195" i="33"/>
  <c r="AN195" i="33"/>
  <c r="AM205" i="33"/>
  <c r="AN205" i="33"/>
  <c r="AM164" i="33"/>
  <c r="AN164" i="33"/>
  <c r="AM196" i="33"/>
  <c r="AN196" i="33"/>
  <c r="AM126" i="33"/>
  <c r="AN171" i="33"/>
  <c r="AM171" i="33"/>
  <c r="AM185" i="33"/>
  <c r="AN185" i="33"/>
  <c r="AN201" i="33"/>
  <c r="AM201" i="33"/>
  <c r="AM203" i="33"/>
  <c r="AN203" i="33"/>
  <c r="AM168" i="33"/>
  <c r="AN168" i="33"/>
  <c r="AM162" i="33"/>
  <c r="AN162" i="33"/>
  <c r="AN178" i="33"/>
  <c r="AM178" i="33"/>
  <c r="AM176" i="33"/>
  <c r="AN176" i="33"/>
  <c r="AN151" i="33"/>
  <c r="AM151" i="33"/>
  <c r="AN158" i="33"/>
  <c r="AM158" i="33"/>
  <c r="AN126" i="33"/>
  <c r="AM199" i="33"/>
  <c r="AN199" i="33"/>
  <c r="AM143" i="33"/>
  <c r="AN143" i="33"/>
  <c r="AN156" i="33"/>
  <c r="AM156" i="33"/>
  <c r="AN180" i="33"/>
  <c r="AM180" i="33"/>
  <c r="AN179" i="33"/>
  <c r="AM179" i="33"/>
  <c r="AM187" i="33"/>
  <c r="AN187" i="33"/>
  <c r="AM169" i="33"/>
  <c r="AN169" i="33"/>
  <c r="AN147" i="33"/>
  <c r="AM147" i="33"/>
  <c r="AM152" i="33"/>
  <c r="AN152" i="33"/>
  <c r="AN167" i="33"/>
  <c r="AM167" i="33"/>
  <c r="AM173" i="33"/>
  <c r="AN173" i="33"/>
  <c r="AM59" i="33"/>
  <c r="AN59" i="33"/>
  <c r="AN82" i="33"/>
  <c r="AM207" i="33"/>
  <c r="AM99" i="33"/>
  <c r="AN207" i="33"/>
  <c r="AM45" i="33"/>
  <c r="AN45" i="33"/>
  <c r="AM63" i="33"/>
  <c r="AN49" i="33"/>
  <c r="AN63" i="33"/>
  <c r="AM141" i="33"/>
  <c r="AN141" i="33"/>
  <c r="AM57" i="33"/>
  <c r="AN57" i="33"/>
  <c r="AM90" i="33"/>
  <c r="AM85" i="33"/>
  <c r="AM75" i="33"/>
  <c r="AN94" i="33"/>
  <c r="AM79" i="33"/>
  <c r="AM19" i="33"/>
  <c r="AM117" i="33"/>
  <c r="AN106" i="33"/>
  <c r="AN85" i="33"/>
  <c r="AN75" i="33"/>
  <c r="AM131" i="33"/>
  <c r="AM125" i="33"/>
  <c r="AN125" i="33"/>
  <c r="AN138" i="33"/>
  <c r="AN117" i="33"/>
  <c r="AM23" i="33"/>
  <c r="AN23" i="33"/>
  <c r="AM114" i="33"/>
  <c r="AN114" i="33"/>
  <c r="O212" i="33"/>
  <c r="O216" i="33" s="1"/>
  <c r="O217" i="33" s="1"/>
  <c r="AM98" i="33"/>
  <c r="AM119" i="33"/>
  <c r="AN98" i="33"/>
  <c r="AN119" i="33"/>
  <c r="AM103" i="33"/>
  <c r="AN131" i="33"/>
  <c r="AN103" i="33"/>
  <c r="L216" i="33"/>
  <c r="L217" i="33" s="1"/>
  <c r="AC223" i="33"/>
  <c r="AD223" i="33" s="1"/>
  <c r="AM125" i="27"/>
  <c r="AO125" i="27"/>
  <c r="AM14" i="27"/>
  <c r="AG207" i="27"/>
  <c r="AN14" i="27"/>
  <c r="AH207" i="27"/>
  <c r="AM23" i="27"/>
  <c r="AN98" i="27"/>
  <c r="AN74" i="27"/>
  <c r="AM119" i="27"/>
  <c r="AN119" i="27"/>
  <c r="AM103" i="27"/>
  <c r="AN103" i="27"/>
  <c r="AM115" i="27"/>
  <c r="AM25" i="27"/>
  <c r="AN25" i="27"/>
  <c r="AN111" i="27"/>
  <c r="AM95" i="27"/>
  <c r="AN23" i="27"/>
  <c r="AM70" i="27"/>
  <c r="AN70" i="27"/>
  <c r="AM191" i="27"/>
  <c r="AN191" i="27"/>
  <c r="AM45" i="27"/>
  <c r="AN45" i="27"/>
  <c r="AM58" i="27"/>
  <c r="AN58" i="27"/>
  <c r="X213" i="27"/>
  <c r="X214" i="27" s="1"/>
  <c r="AM82" i="27"/>
  <c r="AN82" i="27"/>
  <c r="AM106" i="27"/>
  <c r="AN106" i="27"/>
  <c r="AN133" i="27"/>
  <c r="AM42" i="27"/>
  <c r="AN42" i="27"/>
  <c r="AM31" i="27"/>
  <c r="AN31" i="27"/>
  <c r="AM195" i="27"/>
  <c r="AN195" i="27"/>
  <c r="AM47" i="27"/>
  <c r="AN47" i="27"/>
  <c r="L213" i="27"/>
  <c r="L214" i="27" s="1"/>
  <c r="AM71" i="27"/>
  <c r="AN71" i="27"/>
  <c r="AE210" i="27"/>
  <c r="AE211" i="27" s="1"/>
  <c r="L211" i="27"/>
  <c r="AM125" i="25"/>
  <c r="AN125" i="25"/>
  <c r="AH209" i="25"/>
  <c r="AG209" i="25"/>
  <c r="AM14" i="25"/>
  <c r="AN14" i="25"/>
  <c r="X215" i="25"/>
  <c r="X216" i="25" s="1"/>
  <c r="AN154" i="25"/>
  <c r="AM154" i="25"/>
  <c r="AM186" i="25"/>
  <c r="AN186" i="25"/>
  <c r="AM188" i="25"/>
  <c r="AN188" i="25"/>
  <c r="AN187" i="25"/>
  <c r="AM187" i="25"/>
  <c r="AM179" i="25"/>
  <c r="AN179" i="25"/>
  <c r="AN151" i="25"/>
  <c r="AM151" i="25"/>
  <c r="AM192" i="25"/>
  <c r="AN192" i="25"/>
  <c r="AN150" i="25"/>
  <c r="AM150" i="25"/>
  <c r="AM152" i="25"/>
  <c r="AN152" i="25"/>
  <c r="AM191" i="25"/>
  <c r="AN191" i="25"/>
  <c r="AM163" i="25"/>
  <c r="AN163" i="25"/>
  <c r="AM153" i="25"/>
  <c r="AN153" i="25"/>
  <c r="AM158" i="25"/>
  <c r="AN158" i="25"/>
  <c r="AM149" i="25"/>
  <c r="AN149" i="25"/>
  <c r="AN157" i="25"/>
  <c r="AM157" i="25"/>
  <c r="AM182" i="25"/>
  <c r="AN182" i="25"/>
  <c r="AM160" i="25"/>
  <c r="AN160" i="25"/>
  <c r="AM47" i="25"/>
  <c r="AN156" i="25"/>
  <c r="AM156" i="25"/>
  <c r="AN181" i="25"/>
  <c r="AM181" i="25"/>
  <c r="AN161" i="25"/>
  <c r="AM161" i="25"/>
  <c r="AM184" i="25"/>
  <c r="AN184" i="25"/>
  <c r="AM178" i="25"/>
  <c r="AN178" i="25"/>
  <c r="AN47" i="25"/>
  <c r="AM185" i="25"/>
  <c r="AN185" i="25"/>
  <c r="AN183" i="25"/>
  <c r="AM183" i="25"/>
  <c r="AM190" i="25"/>
  <c r="AN190" i="25"/>
  <c r="AN180" i="25"/>
  <c r="AM180" i="25"/>
  <c r="AN189" i="25"/>
  <c r="AM189" i="25"/>
  <c r="AM162" i="25"/>
  <c r="AN162" i="25"/>
  <c r="AN155" i="25"/>
  <c r="AM155" i="25"/>
  <c r="AN159" i="25"/>
  <c r="AM159" i="25"/>
  <c r="AM71" i="25"/>
  <c r="AN80" i="25"/>
  <c r="AM17" i="25"/>
  <c r="AM27" i="25"/>
  <c r="AN104" i="25"/>
  <c r="AM117" i="25"/>
  <c r="AN117" i="25"/>
  <c r="AM54" i="25"/>
  <c r="AN54" i="25"/>
  <c r="U215" i="25"/>
  <c r="U216" i="25" s="1"/>
  <c r="AM63" i="25"/>
  <c r="AM34" i="25"/>
  <c r="AN34" i="25"/>
  <c r="AM76" i="25"/>
  <c r="AN76" i="25"/>
  <c r="AM84" i="25"/>
  <c r="AN84" i="25"/>
  <c r="AM111" i="25"/>
  <c r="AM28" i="25"/>
  <c r="AN111" i="25"/>
  <c r="AN28" i="25"/>
  <c r="AM44" i="25"/>
  <c r="AN44" i="25"/>
  <c r="AM52" i="25"/>
  <c r="AM92" i="25"/>
  <c r="AN71" i="25"/>
  <c r="AM20" i="25"/>
  <c r="AN20" i="25"/>
  <c r="AM60" i="25"/>
  <c r="AM120" i="25"/>
  <c r="AN63" i="25"/>
  <c r="AM87" i="25"/>
  <c r="AN87" i="25"/>
  <c r="AM33" i="25"/>
  <c r="L215" i="25"/>
  <c r="L216" i="25" s="1"/>
  <c r="AM68" i="25"/>
  <c r="AM108" i="25"/>
  <c r="AN68" i="25"/>
  <c r="AN108" i="25"/>
  <c r="AM25" i="25"/>
  <c r="AN79" i="25"/>
  <c r="AM36" i="25"/>
  <c r="AM198" i="29"/>
  <c r="AO198" i="29"/>
  <c r="AN124" i="29"/>
  <c r="AO124" i="29"/>
  <c r="AN129" i="29"/>
  <c r="AO129" i="29"/>
  <c r="AM124" i="29"/>
  <c r="AN117" i="29"/>
  <c r="AM57" i="29"/>
  <c r="AH13" i="29"/>
  <c r="AG208" i="29"/>
  <c r="AM13" i="29"/>
  <c r="AN57" i="29"/>
  <c r="AN13" i="29"/>
  <c r="AN152" i="29"/>
  <c r="AM152" i="29"/>
  <c r="AN178" i="29"/>
  <c r="AM178" i="29"/>
  <c r="AN142" i="29"/>
  <c r="AM142" i="29"/>
  <c r="AN165" i="29"/>
  <c r="AM165" i="29"/>
  <c r="AM161" i="29"/>
  <c r="AN161" i="29"/>
  <c r="AN139" i="29"/>
  <c r="AM139" i="29"/>
  <c r="AN131" i="29"/>
  <c r="AM131" i="29"/>
  <c r="AN171" i="29"/>
  <c r="AM171" i="29"/>
  <c r="AM137" i="29"/>
  <c r="AN137" i="29"/>
  <c r="AM132" i="29"/>
  <c r="AN132" i="29"/>
  <c r="AN188" i="29"/>
  <c r="AM188" i="29"/>
  <c r="AN176" i="29"/>
  <c r="AM176" i="29"/>
  <c r="AN145" i="29"/>
  <c r="AM145" i="29"/>
  <c r="AN182" i="29"/>
  <c r="AM182" i="29"/>
  <c r="AM169" i="29"/>
  <c r="AN169" i="29"/>
  <c r="AN189" i="29"/>
  <c r="AM189" i="29"/>
  <c r="AN162" i="29"/>
  <c r="AM162" i="29"/>
  <c r="AN160" i="29"/>
  <c r="AM160" i="29"/>
  <c r="AM194" i="29"/>
  <c r="AN194" i="29"/>
  <c r="AM193" i="29"/>
  <c r="AN193" i="29"/>
  <c r="AM191" i="29"/>
  <c r="AN191" i="29"/>
  <c r="AN195" i="29"/>
  <c r="AM195" i="29"/>
  <c r="AM153" i="29"/>
  <c r="AN153" i="29"/>
  <c r="AN183" i="29"/>
  <c r="AM183" i="29"/>
  <c r="AN140" i="29"/>
  <c r="AM140" i="29"/>
  <c r="AN138" i="29"/>
  <c r="AM138" i="29"/>
  <c r="AN94" i="29"/>
  <c r="AN155" i="29"/>
  <c r="AM155" i="29"/>
  <c r="AN184" i="29"/>
  <c r="AM184" i="29"/>
  <c r="AN187" i="29"/>
  <c r="AM187" i="29"/>
  <c r="AN177" i="29"/>
  <c r="AM177" i="29"/>
  <c r="AM166" i="29"/>
  <c r="AN166" i="29"/>
  <c r="AN141" i="29"/>
  <c r="AM141" i="29"/>
  <c r="AN130" i="29"/>
  <c r="AM130" i="29"/>
  <c r="AM150" i="29"/>
  <c r="AN150" i="29"/>
  <c r="AM41" i="29"/>
  <c r="AN149" i="29"/>
  <c r="AM149" i="29"/>
  <c r="AN168" i="29"/>
  <c r="AM168" i="29"/>
  <c r="AM174" i="29"/>
  <c r="AN174" i="29"/>
  <c r="AN157" i="29"/>
  <c r="AM157" i="29"/>
  <c r="AN143" i="29"/>
  <c r="AM143" i="29"/>
  <c r="AM163" i="29"/>
  <c r="AN163" i="29"/>
  <c r="AM185" i="29"/>
  <c r="AN185" i="29"/>
  <c r="AM144" i="29"/>
  <c r="AN144" i="29"/>
  <c r="AN148" i="29"/>
  <c r="AM148" i="29"/>
  <c r="AN179" i="29"/>
  <c r="AM179" i="29"/>
  <c r="AM147" i="29"/>
  <c r="AN147" i="29"/>
  <c r="AN180" i="29"/>
  <c r="AM180" i="29"/>
  <c r="AM82" i="29"/>
  <c r="AN41" i="29"/>
  <c r="AM43" i="29"/>
  <c r="AN181" i="29"/>
  <c r="AM181" i="29"/>
  <c r="AM146" i="29"/>
  <c r="AN146" i="29"/>
  <c r="AN175" i="29"/>
  <c r="AM175" i="29"/>
  <c r="AM151" i="29"/>
  <c r="AN151" i="29"/>
  <c r="AN164" i="29"/>
  <c r="AM164" i="29"/>
  <c r="AN136" i="29"/>
  <c r="AM136" i="29"/>
  <c r="AM61" i="29"/>
  <c r="AM129" i="29"/>
  <c r="AN43" i="29"/>
  <c r="AN158" i="29"/>
  <c r="AM158" i="29"/>
  <c r="AN154" i="29"/>
  <c r="AM154" i="29"/>
  <c r="AM167" i="29"/>
  <c r="AN167" i="29"/>
  <c r="AN172" i="29"/>
  <c r="AM172" i="29"/>
  <c r="AM133" i="29"/>
  <c r="AN133" i="29"/>
  <c r="AM190" i="29"/>
  <c r="AN190" i="29"/>
  <c r="AN192" i="29"/>
  <c r="AM192" i="29"/>
  <c r="AM159" i="29"/>
  <c r="AN159" i="29"/>
  <c r="AM173" i="29"/>
  <c r="AN173" i="29"/>
  <c r="AM186" i="29"/>
  <c r="AN186" i="29"/>
  <c r="AN170" i="29"/>
  <c r="AM170" i="29"/>
  <c r="AN156" i="29"/>
  <c r="AM156" i="29"/>
  <c r="AN134" i="29"/>
  <c r="AM134" i="29"/>
  <c r="AN135" i="29"/>
  <c r="AM135" i="29"/>
  <c r="AN15" i="29"/>
  <c r="AM16" i="29"/>
  <c r="AM35" i="29"/>
  <c r="AN16" i="29"/>
  <c r="AM201" i="29"/>
  <c r="AN35" i="29"/>
  <c r="AN201" i="29"/>
  <c r="AN46" i="29"/>
  <c r="AM33" i="29"/>
  <c r="AN33" i="29"/>
  <c r="AM30" i="29"/>
  <c r="AM65" i="29"/>
  <c r="AN62" i="29"/>
  <c r="AN65" i="29"/>
  <c r="AM110" i="29"/>
  <c r="AM102" i="29"/>
  <c r="AN110" i="29"/>
  <c r="AM49" i="29"/>
  <c r="AN49" i="29"/>
  <c r="AM51" i="29"/>
  <c r="AM17" i="29"/>
  <c r="AN30" i="29"/>
  <c r="AM59" i="29"/>
  <c r="U214" i="29"/>
  <c r="U215" i="29" s="1"/>
  <c r="AN198" i="29"/>
  <c r="AN59" i="29"/>
  <c r="AM86" i="29"/>
  <c r="X214" i="29"/>
  <c r="X215" i="29" s="1"/>
  <c r="AM97" i="29"/>
  <c r="AM78" i="29"/>
  <c r="AM203" i="29"/>
  <c r="AN203" i="29"/>
  <c r="AM27" i="29"/>
  <c r="AN27" i="29"/>
  <c r="AN118" i="29"/>
  <c r="AM73" i="29"/>
  <c r="AN73" i="29"/>
  <c r="R214" i="29"/>
  <c r="R215" i="29" s="1"/>
  <c r="AC220" i="29"/>
  <c r="AD220" i="29" s="1"/>
  <c r="AC221" i="29"/>
  <c r="AD221" i="29" s="1"/>
  <c r="AN147" i="30"/>
  <c r="AM147" i="30"/>
  <c r="AN130" i="30"/>
  <c r="AM130" i="30"/>
  <c r="AM193" i="30"/>
  <c r="AN193" i="30"/>
  <c r="AN154" i="30"/>
  <c r="AM154" i="30"/>
  <c r="AN198" i="30"/>
  <c r="AM198" i="30"/>
  <c r="AN152" i="30"/>
  <c r="AM152" i="30"/>
  <c r="AN166" i="30"/>
  <c r="AM166" i="30"/>
  <c r="AN127" i="30"/>
  <c r="AM127" i="30"/>
  <c r="AN102" i="30"/>
  <c r="AM102" i="30"/>
  <c r="AN88" i="30"/>
  <c r="AM88" i="30"/>
  <c r="AN145" i="30"/>
  <c r="AM145" i="30"/>
  <c r="AM105" i="30"/>
  <c r="AN105" i="30"/>
  <c r="AN99" i="30"/>
  <c r="AM99" i="30"/>
  <c r="AN104" i="30"/>
  <c r="AM104" i="30"/>
  <c r="AN205" i="30"/>
  <c r="AM205" i="30"/>
  <c r="AN132" i="30"/>
  <c r="AM132" i="30"/>
  <c r="AN186" i="30"/>
  <c r="AM186" i="30"/>
  <c r="AN139" i="30"/>
  <c r="AM139" i="30"/>
  <c r="AM141" i="30"/>
  <c r="AN141" i="30"/>
  <c r="AN199" i="30"/>
  <c r="AM199" i="30"/>
  <c r="AN100" i="30"/>
  <c r="AM100" i="30"/>
  <c r="AM157" i="30"/>
  <c r="AN157" i="30"/>
  <c r="AM165" i="30"/>
  <c r="AN165" i="30"/>
  <c r="AN137" i="30"/>
  <c r="AM137" i="30"/>
  <c r="AN169" i="30"/>
  <c r="AM169" i="30"/>
  <c r="AM134" i="30"/>
  <c r="AN134" i="30"/>
  <c r="AN170" i="30"/>
  <c r="AM170" i="30"/>
  <c r="AM172" i="30"/>
  <c r="AN172" i="30"/>
  <c r="AM107" i="30"/>
  <c r="AN107" i="30"/>
  <c r="AN116" i="30"/>
  <c r="AM116" i="30"/>
  <c r="AN98" i="30"/>
  <c r="AM98" i="30"/>
  <c r="AM188" i="30"/>
  <c r="AN188" i="30"/>
  <c r="AN124" i="30"/>
  <c r="AM124" i="30"/>
  <c r="AN191" i="30"/>
  <c r="AM191" i="30"/>
  <c r="AN179" i="30"/>
  <c r="AM179" i="30"/>
  <c r="AM111" i="30"/>
  <c r="AN111" i="30"/>
  <c r="AM123" i="30"/>
  <c r="AN123" i="30"/>
  <c r="AM128" i="30"/>
  <c r="AN128" i="30"/>
  <c r="AN151" i="30"/>
  <c r="AM151" i="30"/>
  <c r="AN175" i="30"/>
  <c r="AM175" i="30"/>
  <c r="AM153" i="30"/>
  <c r="AN153" i="30"/>
  <c r="AM129" i="30"/>
  <c r="AN129" i="30"/>
  <c r="AM117" i="30"/>
  <c r="AN117" i="30"/>
  <c r="AN158" i="30"/>
  <c r="AM158" i="30"/>
  <c r="AN171" i="30"/>
  <c r="AM171" i="30"/>
  <c r="AM201" i="30"/>
  <c r="AN201" i="30"/>
  <c r="AM142" i="30"/>
  <c r="AN142" i="30"/>
  <c r="AM110" i="30"/>
  <c r="AN110" i="30"/>
  <c r="AN164" i="30"/>
  <c r="AM164" i="30"/>
  <c r="AN95" i="30"/>
  <c r="AM95" i="30"/>
  <c r="AM97" i="30"/>
  <c r="AN97" i="30"/>
  <c r="AN177" i="30"/>
  <c r="AM177" i="30"/>
  <c r="AM133" i="30"/>
  <c r="AN133" i="30"/>
  <c r="AN206" i="30"/>
  <c r="AM206" i="30"/>
  <c r="AM87" i="30"/>
  <c r="AN87" i="30"/>
  <c r="AN91" i="30"/>
  <c r="AM91" i="30"/>
  <c r="AN183" i="30"/>
  <c r="AM183" i="30"/>
  <c r="AM149" i="30"/>
  <c r="AN149" i="30"/>
  <c r="AM114" i="30"/>
  <c r="AN114" i="30"/>
  <c r="AM125" i="30"/>
  <c r="AN125" i="30"/>
  <c r="AN131" i="30"/>
  <c r="AM131" i="30"/>
  <c r="AM194" i="30"/>
  <c r="AN194" i="30"/>
  <c r="AM93" i="30"/>
  <c r="AN93" i="30"/>
  <c r="AN182" i="30"/>
  <c r="AM182" i="30"/>
  <c r="AM112" i="30"/>
  <c r="AN112" i="30"/>
  <c r="AM138" i="30"/>
  <c r="AN138" i="30"/>
  <c r="AN122" i="30"/>
  <c r="AM122" i="30"/>
  <c r="AN176" i="30"/>
  <c r="AM176" i="30"/>
  <c r="AM180" i="30"/>
  <c r="AN180" i="30"/>
  <c r="AN162" i="30"/>
  <c r="AM162" i="30"/>
  <c r="AM51" i="30"/>
  <c r="AM202" i="30"/>
  <c r="AN202" i="30"/>
  <c r="AN118" i="30"/>
  <c r="AM118" i="30"/>
  <c r="AN140" i="30"/>
  <c r="AM140" i="30"/>
  <c r="AN196" i="30"/>
  <c r="AM196" i="30"/>
  <c r="AN156" i="30"/>
  <c r="AM156" i="30"/>
  <c r="AN126" i="30"/>
  <c r="AM126" i="30"/>
  <c r="AM108" i="30"/>
  <c r="AN108" i="30"/>
  <c r="AM189" i="30"/>
  <c r="AN189" i="30"/>
  <c r="AM113" i="30"/>
  <c r="AN113" i="30"/>
  <c r="AM109" i="30"/>
  <c r="AN109" i="30"/>
  <c r="AN150" i="30"/>
  <c r="AM150" i="30"/>
  <c r="AM89" i="30"/>
  <c r="AN89" i="30"/>
  <c r="AN204" i="30"/>
  <c r="AM204" i="30"/>
  <c r="AM187" i="30"/>
  <c r="AN187" i="30"/>
  <c r="AM160" i="30"/>
  <c r="AN160" i="30"/>
  <c r="AN106" i="30"/>
  <c r="AM106" i="30"/>
  <c r="AN115" i="30"/>
  <c r="AM115" i="30"/>
  <c r="AN163" i="30"/>
  <c r="AM163" i="30"/>
  <c r="AN86" i="30"/>
  <c r="AM86" i="30"/>
  <c r="AN178" i="30"/>
  <c r="AM178" i="30"/>
  <c r="AN167" i="30"/>
  <c r="AM167" i="30"/>
  <c r="AM181" i="30"/>
  <c r="AN181" i="30"/>
  <c r="AN92" i="30"/>
  <c r="AM92" i="30"/>
  <c r="AM185" i="30"/>
  <c r="AN185" i="30"/>
  <c r="AN159" i="30"/>
  <c r="AM159" i="30"/>
  <c r="AN119" i="30"/>
  <c r="AM119" i="30"/>
  <c r="AM197" i="30"/>
  <c r="AN197" i="30"/>
  <c r="AN143" i="30"/>
  <c r="AM143" i="30"/>
  <c r="AN90" i="30"/>
  <c r="AM90" i="30"/>
  <c r="AN200" i="30"/>
  <c r="AM200" i="30"/>
  <c r="AN168" i="30"/>
  <c r="AM168" i="30"/>
  <c r="AM96" i="30"/>
  <c r="AN96" i="30"/>
  <c r="AN184" i="30"/>
  <c r="AM184" i="30"/>
  <c r="AN135" i="30"/>
  <c r="AM135" i="30"/>
  <c r="AN148" i="30"/>
  <c r="AM148" i="30"/>
  <c r="AM161" i="30"/>
  <c r="AN161" i="30"/>
  <c r="AM136" i="30"/>
  <c r="AN136" i="30"/>
  <c r="AM103" i="30"/>
  <c r="AN103" i="30"/>
  <c r="AM120" i="30"/>
  <c r="AN120" i="30"/>
  <c r="AM195" i="30"/>
  <c r="AN195" i="30"/>
  <c r="AN144" i="30"/>
  <c r="AM144" i="30"/>
  <c r="AN192" i="30"/>
  <c r="AM192" i="30"/>
  <c r="AM190" i="30"/>
  <c r="AN190" i="30"/>
  <c r="AN146" i="30"/>
  <c r="AM146" i="30"/>
  <c r="AN174" i="30"/>
  <c r="AM174" i="30"/>
  <c r="AM121" i="30"/>
  <c r="AN121" i="30"/>
  <c r="AM101" i="30"/>
  <c r="AN101" i="30"/>
  <c r="AN155" i="30"/>
  <c r="AM155" i="30"/>
  <c r="AN94" i="30"/>
  <c r="AM94" i="30"/>
  <c r="AM203" i="30"/>
  <c r="AN203" i="30"/>
  <c r="AM173" i="30"/>
  <c r="AN173" i="30"/>
  <c r="AM52" i="30"/>
  <c r="AN70" i="30"/>
  <c r="AN52" i="30"/>
  <c r="AN65" i="30"/>
  <c r="AN43" i="30"/>
  <c r="AN51" i="30"/>
  <c r="AM18" i="30"/>
  <c r="AA214" i="30"/>
  <c r="AA215" i="30" s="1"/>
  <c r="AM44" i="30"/>
  <c r="X214" i="30"/>
  <c r="X215" i="30" s="1"/>
  <c r="AN44" i="30"/>
  <c r="AM22" i="30"/>
  <c r="AN22" i="30"/>
  <c r="AN19" i="30"/>
  <c r="AM36" i="30"/>
  <c r="AM35" i="30"/>
  <c r="AN57" i="30"/>
  <c r="AM73" i="30"/>
  <c r="AN73" i="30"/>
  <c r="AN33" i="30"/>
  <c r="AM41" i="30"/>
  <c r="AM62" i="30"/>
  <c r="AN62" i="30"/>
  <c r="AM49" i="30"/>
  <c r="AN49" i="30"/>
  <c r="AM66" i="30"/>
  <c r="AM81" i="30"/>
  <c r="AM27" i="30"/>
  <c r="AN81" i="30"/>
  <c r="U214" i="30"/>
  <c r="U215" i="30" s="1"/>
  <c r="AC220" i="30"/>
  <c r="AD220" i="30" s="1"/>
  <c r="AN27" i="30"/>
  <c r="L210" i="30"/>
  <c r="AC221" i="30"/>
  <c r="AD221" i="30" s="1"/>
  <c r="AM128" i="28"/>
  <c r="AM83" i="28"/>
  <c r="AN69" i="28"/>
  <c r="AN128" i="28"/>
  <c r="AN83" i="28"/>
  <c r="AM99" i="28"/>
  <c r="AN99" i="28"/>
  <c r="AM126" i="28"/>
  <c r="AM124" i="28"/>
  <c r="AN179" i="28"/>
  <c r="AM179" i="28"/>
  <c r="AN67" i="28"/>
  <c r="AM67" i="28"/>
  <c r="AN185" i="28"/>
  <c r="AM185" i="28"/>
  <c r="AM167" i="28"/>
  <c r="AN167" i="28"/>
  <c r="AN68" i="28"/>
  <c r="AM68" i="28"/>
  <c r="AN169" i="28"/>
  <c r="AM169" i="28"/>
  <c r="AM174" i="28"/>
  <c r="AN174" i="28"/>
  <c r="AN173" i="28"/>
  <c r="AM173" i="28"/>
  <c r="AM59" i="28"/>
  <c r="AN59" i="28"/>
  <c r="AN51" i="28"/>
  <c r="AM51" i="28"/>
  <c r="AN56" i="28"/>
  <c r="AM56" i="28"/>
  <c r="AN171" i="28"/>
  <c r="AM171" i="28"/>
  <c r="AN54" i="28"/>
  <c r="AM54" i="28"/>
  <c r="AM55" i="28"/>
  <c r="AN55" i="28"/>
  <c r="AN61" i="28"/>
  <c r="AM61" i="28"/>
  <c r="AM183" i="28"/>
  <c r="AN183" i="28"/>
  <c r="AM53" i="28"/>
  <c r="AN53" i="28"/>
  <c r="AN168" i="28"/>
  <c r="AM168" i="28"/>
  <c r="AM60" i="28"/>
  <c r="AN60" i="28"/>
  <c r="AM176" i="28"/>
  <c r="AN176" i="28"/>
  <c r="AN52" i="28"/>
  <c r="AM52" i="28"/>
  <c r="AN62" i="28"/>
  <c r="AM62" i="28"/>
  <c r="AN63" i="28"/>
  <c r="AM63" i="28"/>
  <c r="AN175" i="28"/>
  <c r="AM175" i="28"/>
  <c r="AM33" i="28"/>
  <c r="AN65" i="28"/>
  <c r="AM65" i="28"/>
  <c r="AN48" i="28"/>
  <c r="AM48" i="28"/>
  <c r="AN64" i="28"/>
  <c r="AM64" i="28"/>
  <c r="AN57" i="28"/>
  <c r="AM57" i="28"/>
  <c r="AN178" i="28"/>
  <c r="AM178" i="28"/>
  <c r="AN180" i="28"/>
  <c r="AM180" i="28"/>
  <c r="AN43" i="28"/>
  <c r="AM43" i="28"/>
  <c r="AM181" i="28"/>
  <c r="AN181" i="28"/>
  <c r="AN58" i="28"/>
  <c r="AM58" i="28"/>
  <c r="AN47" i="28"/>
  <c r="AM47" i="28"/>
  <c r="AN166" i="28"/>
  <c r="AM166" i="28"/>
  <c r="AN172" i="28"/>
  <c r="AM172" i="28"/>
  <c r="AN50" i="28"/>
  <c r="AM50" i="28"/>
  <c r="AM202" i="28"/>
  <c r="AN182" i="28"/>
  <c r="AM182" i="28"/>
  <c r="AN44" i="28"/>
  <c r="AM44" i="28"/>
  <c r="AN66" i="28"/>
  <c r="AM66" i="28"/>
  <c r="AM49" i="28"/>
  <c r="AN49" i="28"/>
  <c r="AN46" i="28"/>
  <c r="AM46" i="28"/>
  <c r="AM177" i="28"/>
  <c r="AN177" i="28"/>
  <c r="AN45" i="28"/>
  <c r="AM45" i="28"/>
  <c r="AN170" i="28"/>
  <c r="AM170" i="28"/>
  <c r="AM184" i="28"/>
  <c r="AN184" i="28"/>
  <c r="AN91" i="28"/>
  <c r="AM199" i="28"/>
  <c r="AM26" i="28"/>
  <c r="AN199" i="28"/>
  <c r="AN82" i="28"/>
  <c r="AN152" i="28"/>
  <c r="AN27" i="28"/>
  <c r="AM21" i="28"/>
  <c r="AN21" i="28"/>
  <c r="AN32" i="28"/>
  <c r="R217" i="28"/>
  <c r="R218" i="28" s="1"/>
  <c r="AM207" i="28"/>
  <c r="X217" i="28"/>
  <c r="X218" i="28" s="1"/>
  <c r="AM22" i="28"/>
  <c r="AN22" i="28"/>
  <c r="AM25" i="28"/>
  <c r="AN25" i="28"/>
  <c r="AN23" i="28"/>
  <c r="U217" i="28"/>
  <c r="U218" i="28" s="1"/>
  <c r="AM112" i="28"/>
  <c r="AN112" i="28"/>
  <c r="AM131" i="28"/>
  <c r="AM14" i="28"/>
  <c r="AN131" i="28"/>
  <c r="AM35" i="28"/>
  <c r="AM136" i="28"/>
  <c r="AN136" i="28"/>
  <c r="AN126" i="28"/>
  <c r="AM163" i="28"/>
  <c r="AN163" i="28"/>
  <c r="AM144" i="28"/>
  <c r="AN14" i="28"/>
  <c r="AM20" i="28"/>
  <c r="AN20" i="28"/>
  <c r="AM15" i="28"/>
  <c r="AN15" i="28"/>
  <c r="AN144" i="28"/>
  <c r="AM115" i="28"/>
  <c r="AM186" i="28"/>
  <c r="AN19" i="28"/>
  <c r="AN115" i="28"/>
  <c r="AN186" i="28"/>
  <c r="O217" i="28"/>
  <c r="O218" i="28" s="1"/>
  <c r="AE214" i="28"/>
  <c r="AE215" i="28" s="1"/>
  <c r="L215" i="28"/>
  <c r="AC224" i="28"/>
  <c r="AD224" i="28" s="1"/>
  <c r="AM160" i="22"/>
  <c r="AM180" i="22"/>
  <c r="AM162" i="22"/>
  <c r="AM182" i="22"/>
  <c r="AM175" i="22"/>
  <c r="AM177" i="22"/>
  <c r="AM25" i="22"/>
  <c r="AM158" i="22"/>
  <c r="AM183" i="22"/>
  <c r="AM159" i="22"/>
  <c r="AM181" i="22"/>
  <c r="AM157" i="22"/>
  <c r="AM161" i="22"/>
  <c r="AM176" i="22"/>
  <c r="AM154" i="22"/>
  <c r="AM96" i="22"/>
  <c r="AM31" i="22"/>
  <c r="AM155" i="22"/>
  <c r="AM178" i="22"/>
  <c r="AM156" i="22"/>
  <c r="AM179" i="22"/>
  <c r="AM48" i="22"/>
  <c r="AM23" i="22"/>
  <c r="AM45" i="22"/>
  <c r="AM32" i="22"/>
  <c r="AM128" i="22"/>
  <c r="AM70" i="22"/>
  <c r="AM87" i="22"/>
  <c r="AM54" i="22"/>
  <c r="AM94" i="22"/>
  <c r="AM40" i="22"/>
  <c r="AM14" i="22"/>
  <c r="AM29" i="22"/>
  <c r="AM76" i="22"/>
  <c r="AC219" i="22"/>
  <c r="AD219" i="22" s="1"/>
  <c r="AM120" i="22"/>
  <c r="AM174" i="32"/>
  <c r="AM114" i="32"/>
  <c r="AM74" i="32"/>
  <c r="AN74" i="32"/>
  <c r="AM103" i="32"/>
  <c r="AN103" i="32"/>
  <c r="AM30" i="32"/>
  <c r="AN193" i="32"/>
  <c r="AN41" i="32"/>
  <c r="AN79" i="32"/>
  <c r="AN30" i="32"/>
  <c r="O211" i="32"/>
  <c r="AM33" i="32"/>
  <c r="AN33" i="32"/>
  <c r="AM152" i="32"/>
  <c r="AN152" i="32"/>
  <c r="AM120" i="32"/>
  <c r="AN120" i="32"/>
  <c r="AN143" i="32"/>
  <c r="AM143" i="32"/>
  <c r="AN136" i="32"/>
  <c r="AM136" i="32"/>
  <c r="AM79" i="32"/>
  <c r="AM201" i="32"/>
  <c r="AN138" i="32"/>
  <c r="AM138" i="32"/>
  <c r="AN155" i="32"/>
  <c r="AM155" i="32"/>
  <c r="AM121" i="32"/>
  <c r="AN121" i="32"/>
  <c r="AM115" i="32"/>
  <c r="AN115" i="32"/>
  <c r="AN159" i="32"/>
  <c r="AM159" i="32"/>
  <c r="AN154" i="32"/>
  <c r="AM154" i="32"/>
  <c r="AM131" i="32"/>
  <c r="AN131" i="32"/>
  <c r="AN146" i="32"/>
  <c r="AM146" i="32"/>
  <c r="AM160" i="32"/>
  <c r="AN160" i="32"/>
  <c r="AM158" i="32"/>
  <c r="AN158" i="32"/>
  <c r="AN142" i="32"/>
  <c r="AM142" i="32"/>
  <c r="AM129" i="32"/>
  <c r="AN129" i="32"/>
  <c r="AM133" i="32"/>
  <c r="AN133" i="32"/>
  <c r="AN124" i="32"/>
  <c r="AM124" i="32"/>
  <c r="AN144" i="32"/>
  <c r="AM144" i="32"/>
  <c r="AN130" i="32"/>
  <c r="AM130" i="32"/>
  <c r="AM147" i="32"/>
  <c r="AN147" i="32"/>
  <c r="AM117" i="32"/>
  <c r="AN117" i="32"/>
  <c r="AN148" i="32"/>
  <c r="AM148" i="32"/>
  <c r="AN123" i="32"/>
  <c r="AM123" i="32"/>
  <c r="AN116" i="32"/>
  <c r="AM116" i="32"/>
  <c r="AM145" i="32"/>
  <c r="AN145" i="32"/>
  <c r="AM141" i="32"/>
  <c r="AN141" i="32"/>
  <c r="AN119" i="32"/>
  <c r="AM119" i="32"/>
  <c r="AN153" i="32"/>
  <c r="AM153" i="32"/>
  <c r="AN161" i="32"/>
  <c r="AM161" i="32"/>
  <c r="AN162" i="32"/>
  <c r="AM162" i="32"/>
  <c r="AN139" i="32"/>
  <c r="AM139" i="32"/>
  <c r="AN127" i="32"/>
  <c r="AM127" i="32"/>
  <c r="AM134" i="32"/>
  <c r="AN134" i="32"/>
  <c r="AM150" i="32"/>
  <c r="AN150" i="32"/>
  <c r="AN132" i="32"/>
  <c r="AM132" i="32"/>
  <c r="AM128" i="32"/>
  <c r="AN128" i="32"/>
  <c r="AN140" i="32"/>
  <c r="AM140" i="32"/>
  <c r="AM137" i="32"/>
  <c r="AN137" i="32"/>
  <c r="AM149" i="32"/>
  <c r="AN149" i="32"/>
  <c r="AM125" i="32"/>
  <c r="AN125" i="32"/>
  <c r="AN135" i="32"/>
  <c r="AM135" i="32"/>
  <c r="AN151" i="32"/>
  <c r="AM151" i="32"/>
  <c r="AN126" i="32"/>
  <c r="AM126" i="32"/>
  <c r="AM118" i="32"/>
  <c r="AN118" i="32"/>
  <c r="AN156" i="32"/>
  <c r="AM156" i="32"/>
  <c r="AN157" i="32"/>
  <c r="AM157" i="32"/>
  <c r="AM122" i="32"/>
  <c r="AN122" i="32"/>
  <c r="AN22" i="32"/>
  <c r="AN202" i="32"/>
  <c r="AM87" i="32"/>
  <c r="AM111" i="32"/>
  <c r="AM90" i="32"/>
  <c r="AN174" i="32"/>
  <c r="AM198" i="32"/>
  <c r="AN87" i="32"/>
  <c r="AM25" i="32"/>
  <c r="U213" i="32"/>
  <c r="U214" i="32" s="1"/>
  <c r="AN114" i="32"/>
  <c r="AN95" i="32"/>
  <c r="AM63" i="32"/>
  <c r="AM82" i="32"/>
  <c r="AN82" i="32"/>
  <c r="AM167" i="32"/>
  <c r="AN167" i="32"/>
  <c r="AM189" i="32"/>
  <c r="AM71" i="32"/>
  <c r="AN189" i="32"/>
  <c r="AG207" i="32"/>
  <c r="AM58" i="32"/>
  <c r="AN71" i="32"/>
  <c r="AN58" i="32"/>
  <c r="L211" i="32"/>
  <c r="AN137" i="26"/>
  <c r="AN145" i="26"/>
  <c r="AN152" i="26"/>
  <c r="AN150" i="26"/>
  <c r="AN159" i="26"/>
  <c r="AN158" i="26"/>
  <c r="AN149" i="26"/>
  <c r="AN155" i="26"/>
  <c r="AN154" i="26"/>
  <c r="AN157" i="26"/>
  <c r="AN175" i="26"/>
  <c r="AN160" i="26"/>
  <c r="AN193" i="26"/>
  <c r="AN171" i="26"/>
  <c r="AN164" i="26"/>
  <c r="AN146" i="26"/>
  <c r="AN194" i="26"/>
  <c r="AN147" i="26"/>
  <c r="AN166" i="26"/>
  <c r="AN156" i="26"/>
  <c r="AN174" i="26"/>
  <c r="AN177" i="26"/>
  <c r="AN30" i="26"/>
  <c r="AN162" i="26"/>
  <c r="AN176" i="26"/>
  <c r="AN173" i="26"/>
  <c r="AN144" i="26"/>
  <c r="AN192" i="26"/>
  <c r="AN178" i="26"/>
  <c r="AN167" i="26"/>
  <c r="AN190" i="26"/>
  <c r="AN161" i="26"/>
  <c r="AN151" i="26"/>
  <c r="AN172" i="26"/>
  <c r="AN170" i="26"/>
  <c r="AN191" i="26"/>
  <c r="AN168" i="26"/>
  <c r="AN153" i="26"/>
  <c r="AN169" i="26"/>
  <c r="AN165" i="26"/>
  <c r="AN163" i="26"/>
  <c r="AN148" i="26"/>
  <c r="AN179" i="26"/>
  <c r="AN57" i="26"/>
  <c r="R212" i="26"/>
  <c r="R213" i="26" s="1"/>
  <c r="AH206" i="26"/>
  <c r="AG206" i="26"/>
  <c r="AN110" i="26"/>
  <c r="L212" i="26"/>
  <c r="L213" i="26" s="1"/>
  <c r="AN49" i="26"/>
  <c r="AN181" i="26"/>
  <c r="AN86" i="26"/>
  <c r="AN65" i="26"/>
  <c r="AN189" i="26"/>
  <c r="AN197" i="26"/>
  <c r="AN124" i="26"/>
  <c r="X212" i="26"/>
  <c r="X213" i="26" s="1"/>
  <c r="AE209" i="26"/>
  <c r="AE210" i="26" s="1"/>
  <c r="L210" i="26"/>
  <c r="AC220" i="24"/>
  <c r="AD220" i="24" s="1"/>
  <c r="AE212" i="25"/>
  <c r="AE213" i="25" s="1"/>
  <c r="L213" i="25"/>
  <c r="AC221" i="25"/>
  <c r="AD221" i="25" s="1"/>
  <c r="AC222" i="25"/>
  <c r="AD222" i="25" s="1"/>
  <c r="AE211" i="24"/>
  <c r="AE212" i="24" s="1"/>
  <c r="AC221" i="24"/>
  <c r="AD221" i="24" s="1"/>
  <c r="AC220" i="22"/>
  <c r="AD220" i="22" s="1"/>
  <c r="AM98" i="22"/>
  <c r="AH121" i="31"/>
  <c r="R216" i="33"/>
  <c r="R217" i="33" s="1"/>
  <c r="AN74" i="33"/>
  <c r="AN79" i="33"/>
  <c r="L209" i="32"/>
  <c r="L213" i="32" s="1"/>
  <c r="L214" i="32" s="1"/>
  <c r="R213" i="32"/>
  <c r="R214" i="32" s="1"/>
  <c r="AM173" i="32"/>
  <c r="X213" i="32"/>
  <c r="X214" i="32" s="1"/>
  <c r="AH13" i="31"/>
  <c r="AH98" i="31"/>
  <c r="AH110" i="31"/>
  <c r="AH15" i="31"/>
  <c r="AH95" i="31"/>
  <c r="AH177" i="31"/>
  <c r="X216" i="33"/>
  <c r="X217" i="33" s="1"/>
  <c r="AE212" i="33"/>
  <c r="U215" i="31"/>
  <c r="U216" i="31" s="1"/>
  <c r="O214" i="30"/>
  <c r="O215" i="30" s="1"/>
  <c r="R214" i="30"/>
  <c r="R215" i="30" s="1"/>
  <c r="L210" i="29"/>
  <c r="AM91" i="29"/>
  <c r="AN91" i="29"/>
  <c r="L213" i="28"/>
  <c r="L217" i="28" s="1"/>
  <c r="L218" i="28" s="1"/>
  <c r="AC223" i="28"/>
  <c r="AC220" i="27"/>
  <c r="AD220" i="27" s="1"/>
  <c r="AD218" i="27"/>
  <c r="AC219" i="27"/>
  <c r="R213" i="27"/>
  <c r="R214" i="27" s="1"/>
  <c r="U213" i="27"/>
  <c r="U214" i="27" s="1"/>
  <c r="O213" i="27"/>
  <c r="O214" i="27" s="1"/>
  <c r="AN25" i="26"/>
  <c r="AC219" i="26"/>
  <c r="O208" i="26"/>
  <c r="O212" i="26" s="1"/>
  <c r="O213" i="26" s="1"/>
  <c r="AC218" i="26"/>
  <c r="U212" i="26"/>
  <c r="U213" i="26" s="1"/>
  <c r="R215" i="25"/>
  <c r="R216" i="25" s="1"/>
  <c r="O215" i="25"/>
  <c r="O216" i="25" s="1"/>
  <c r="R214" i="24"/>
  <c r="R215" i="24" s="1"/>
  <c r="AC223" i="23"/>
  <c r="AM199" i="24"/>
  <c r="AN173" i="32"/>
  <c r="AO13" i="32"/>
  <c r="L212" i="23"/>
  <c r="L216" i="23" s="1"/>
  <c r="L217" i="23" s="1"/>
  <c r="AC222" i="23"/>
  <c r="AD222" i="23" s="1"/>
  <c r="L209" i="22"/>
  <c r="AE211" i="25"/>
  <c r="L215" i="31"/>
  <c r="L216" i="31" s="1"/>
  <c r="AM38" i="22"/>
  <c r="U216" i="33"/>
  <c r="U217" i="33" s="1"/>
  <c r="O209" i="32"/>
  <c r="AC220" i="32"/>
  <c r="AM13" i="32"/>
  <c r="AE209" i="27"/>
  <c r="AE210" i="24"/>
  <c r="X216" i="23"/>
  <c r="X217" i="23" s="1"/>
  <c r="X214" i="24"/>
  <c r="X215" i="24" s="1"/>
  <c r="AE211" i="31"/>
  <c r="AE210" i="30"/>
  <c r="AE210" i="29"/>
  <c r="AM200" i="22"/>
  <c r="AH207" i="22"/>
  <c r="AM33" i="22"/>
  <c r="X213" i="22"/>
  <c r="X214" i="22" s="1"/>
  <c r="L214" i="24"/>
  <c r="L215" i="24" s="1"/>
  <c r="U213" i="22"/>
  <c r="U214" i="22" s="1"/>
  <c r="AM135" i="33"/>
  <c r="AN135" i="33"/>
  <c r="AN112" i="33"/>
  <c r="AM112" i="33"/>
  <c r="AM122" i="33"/>
  <c r="AN122" i="33"/>
  <c r="AM92" i="33"/>
  <c r="AN92" i="33"/>
  <c r="AM21" i="33"/>
  <c r="AN21" i="33"/>
  <c r="AN120" i="33"/>
  <c r="AM120" i="33"/>
  <c r="AN88" i="33"/>
  <c r="AM88" i="33"/>
  <c r="AM26" i="33"/>
  <c r="AN26" i="33"/>
  <c r="AM76" i="33"/>
  <c r="AN76" i="33"/>
  <c r="AM39" i="33"/>
  <c r="AN39" i="33"/>
  <c r="AM132" i="33"/>
  <c r="AN132" i="33"/>
  <c r="AN56" i="33"/>
  <c r="AM56" i="33"/>
  <c r="AN48" i="33"/>
  <c r="AM48" i="33"/>
  <c r="AM100" i="33"/>
  <c r="AN100" i="33"/>
  <c r="AM36" i="33"/>
  <c r="AN36" i="33"/>
  <c r="AM28" i="33"/>
  <c r="AN28" i="33"/>
  <c r="AN139" i="33"/>
  <c r="AM139" i="33"/>
  <c r="AM97" i="33"/>
  <c r="AN97" i="33"/>
  <c r="AN64" i="33"/>
  <c r="AM64" i="33"/>
  <c r="AM66" i="33"/>
  <c r="AN66" i="33"/>
  <c r="AM58" i="33"/>
  <c r="AN58" i="33"/>
  <c r="AN104" i="33"/>
  <c r="AM104" i="33"/>
  <c r="AN96" i="33"/>
  <c r="AM96" i="33"/>
  <c r="AN24" i="33"/>
  <c r="AM24" i="33"/>
  <c r="AM206" i="33"/>
  <c r="AN206" i="33"/>
  <c r="AM20" i="33"/>
  <c r="AN20" i="33"/>
  <c r="AM18" i="33"/>
  <c r="AN18" i="33"/>
  <c r="AM127" i="33"/>
  <c r="AN127" i="33"/>
  <c r="AM44" i="33"/>
  <c r="AN44" i="33"/>
  <c r="AM34" i="33"/>
  <c r="AN34" i="33"/>
  <c r="AN80" i="33"/>
  <c r="AM80" i="33"/>
  <c r="AN123" i="33"/>
  <c r="AM123" i="33"/>
  <c r="AM17" i="33"/>
  <c r="AN17" i="33"/>
  <c r="AM136" i="33"/>
  <c r="AN136" i="33"/>
  <c r="AM116" i="33"/>
  <c r="AN116" i="33"/>
  <c r="AM108" i="33"/>
  <c r="AN108" i="33"/>
  <c r="AN40" i="33"/>
  <c r="AM40" i="33"/>
  <c r="AM105" i="33"/>
  <c r="AN105" i="33"/>
  <c r="AN32" i="33"/>
  <c r="AM32" i="33"/>
  <c r="AM84" i="33"/>
  <c r="AN84" i="33"/>
  <c r="AM55" i="33"/>
  <c r="AN55" i="33"/>
  <c r="AM68" i="33"/>
  <c r="AN68" i="33"/>
  <c r="AM50" i="33"/>
  <c r="AN50" i="33"/>
  <c r="AM42" i="33"/>
  <c r="AN42" i="33"/>
  <c r="AN16" i="33"/>
  <c r="AM16" i="33"/>
  <c r="AN72" i="33"/>
  <c r="AM72" i="33"/>
  <c r="AM60" i="33"/>
  <c r="AN60" i="33"/>
  <c r="AM52" i="33"/>
  <c r="AN52" i="33"/>
  <c r="AM113" i="33"/>
  <c r="AN113" i="33"/>
  <c r="AM197" i="32"/>
  <c r="AN197" i="32"/>
  <c r="AM35" i="32"/>
  <c r="AN35" i="32"/>
  <c r="AM92" i="32"/>
  <c r="AN92" i="32"/>
  <c r="AN96" i="32"/>
  <c r="AM96" i="32"/>
  <c r="AM175" i="32"/>
  <c r="AN175" i="32"/>
  <c r="AN195" i="32"/>
  <c r="AM195" i="32"/>
  <c r="AN72" i="32"/>
  <c r="AM72" i="32"/>
  <c r="AM20" i="32"/>
  <c r="AN20" i="32"/>
  <c r="AN112" i="32"/>
  <c r="AM112" i="32"/>
  <c r="AN104" i="32"/>
  <c r="AM104" i="32"/>
  <c r="AM68" i="32"/>
  <c r="AN68" i="32"/>
  <c r="AM170" i="32"/>
  <c r="AN170" i="32"/>
  <c r="AM27" i="32"/>
  <c r="AN27" i="32"/>
  <c r="AN31" i="32"/>
  <c r="AM31" i="32"/>
  <c r="AM76" i="32"/>
  <c r="AN76" i="32"/>
  <c r="AN80" i="32"/>
  <c r="AM80" i="32"/>
  <c r="AM97" i="32"/>
  <c r="AN97" i="32"/>
  <c r="AN171" i="32"/>
  <c r="AM171" i="32"/>
  <c r="AN168" i="32"/>
  <c r="AM168" i="32"/>
  <c r="AM113" i="32"/>
  <c r="AN113" i="32"/>
  <c r="AN47" i="32"/>
  <c r="AM47" i="32"/>
  <c r="AN39" i="32"/>
  <c r="AM39" i="32"/>
  <c r="AN88" i="32"/>
  <c r="AM88" i="32"/>
  <c r="AM38" i="32"/>
  <c r="AN38" i="32"/>
  <c r="AM51" i="32"/>
  <c r="AN51" i="32"/>
  <c r="AM100" i="32"/>
  <c r="AN100" i="32"/>
  <c r="AM19" i="32"/>
  <c r="AN19" i="32"/>
  <c r="AN15" i="32"/>
  <c r="AM15" i="32"/>
  <c r="AN64" i="32"/>
  <c r="AM64" i="32"/>
  <c r="AN56" i="32"/>
  <c r="AM56" i="32"/>
  <c r="AM105" i="32"/>
  <c r="AN105" i="32"/>
  <c r="AM183" i="32"/>
  <c r="AN183" i="32"/>
  <c r="AN23" i="32"/>
  <c r="AM23" i="32"/>
  <c r="AM55" i="32"/>
  <c r="AN55" i="32"/>
  <c r="AM108" i="32"/>
  <c r="AN108" i="32"/>
  <c r="AM43" i="32"/>
  <c r="AN43" i="32"/>
  <c r="AM199" i="32"/>
  <c r="AN199" i="32"/>
  <c r="AM191" i="32"/>
  <c r="AN191" i="32"/>
  <c r="AN203" i="32"/>
  <c r="AM203" i="32"/>
  <c r="AM16" i="32"/>
  <c r="AN16" i="32"/>
  <c r="AN187" i="32"/>
  <c r="AM187" i="32"/>
  <c r="AM180" i="32"/>
  <c r="AN180" i="32"/>
  <c r="AM184" i="32"/>
  <c r="AN184" i="32"/>
  <c r="AM84" i="32"/>
  <c r="AN84" i="32"/>
  <c r="AM164" i="32"/>
  <c r="AN164" i="32"/>
  <c r="AM60" i="32"/>
  <c r="AN60" i="32"/>
  <c r="AM21" i="31"/>
  <c r="AN21" i="31"/>
  <c r="AM121" i="31"/>
  <c r="AN121" i="31"/>
  <c r="AM74" i="31"/>
  <c r="AN74" i="31"/>
  <c r="AM181" i="31"/>
  <c r="AN181" i="31"/>
  <c r="AM102" i="31"/>
  <c r="AN102" i="31"/>
  <c r="AM77" i="31"/>
  <c r="AN77" i="31"/>
  <c r="AM46" i="31"/>
  <c r="AN46" i="31"/>
  <c r="AM69" i="31"/>
  <c r="AN69" i="31"/>
  <c r="AM61" i="31"/>
  <c r="AN61" i="31"/>
  <c r="AM53" i="31"/>
  <c r="AN53" i="31"/>
  <c r="AM22" i="31"/>
  <c r="AN22" i="31"/>
  <c r="AM26" i="31"/>
  <c r="AN26" i="31"/>
  <c r="AM101" i="31"/>
  <c r="AN101" i="31"/>
  <c r="AM18" i="31"/>
  <c r="AN18" i="31"/>
  <c r="AM93" i="31"/>
  <c r="AN93" i="31"/>
  <c r="AM169" i="31"/>
  <c r="AN169" i="31"/>
  <c r="AM173" i="31"/>
  <c r="AN173" i="31"/>
  <c r="AM94" i="31"/>
  <c r="AN94" i="31"/>
  <c r="AM189" i="31"/>
  <c r="AN189" i="31"/>
  <c r="AN15" i="31"/>
  <c r="AM15" i="31"/>
  <c r="AM110" i="31"/>
  <c r="AN110" i="31"/>
  <c r="AM54" i="31"/>
  <c r="AN54" i="31"/>
  <c r="AM114" i="31"/>
  <c r="AN114" i="31"/>
  <c r="AM106" i="31"/>
  <c r="AN106" i="31"/>
  <c r="AM14" i="31"/>
  <c r="AN14" i="31"/>
  <c r="AM201" i="31"/>
  <c r="AN201" i="31"/>
  <c r="AM205" i="31"/>
  <c r="AN205" i="31"/>
  <c r="AM45" i="31"/>
  <c r="AN45" i="31"/>
  <c r="AM37" i="31"/>
  <c r="AN37" i="31"/>
  <c r="AM66" i="31"/>
  <c r="AN66" i="31"/>
  <c r="AM196" i="31"/>
  <c r="AN196" i="31"/>
  <c r="AM38" i="31"/>
  <c r="AN38" i="31"/>
  <c r="AM30" i="31"/>
  <c r="AN30" i="31"/>
  <c r="AM70" i="31"/>
  <c r="AN70" i="31"/>
  <c r="AM29" i="31"/>
  <c r="AN29" i="31"/>
  <c r="AM62" i="31"/>
  <c r="AN62" i="31"/>
  <c r="AM58" i="31"/>
  <c r="AN58" i="31"/>
  <c r="AM50" i="31"/>
  <c r="AN50" i="31"/>
  <c r="AM98" i="31"/>
  <c r="AN98" i="31"/>
  <c r="AM34" i="31"/>
  <c r="AN34" i="31"/>
  <c r="AM118" i="31"/>
  <c r="AN118" i="31"/>
  <c r="AM193" i="31"/>
  <c r="AN193" i="31"/>
  <c r="AM197" i="31"/>
  <c r="AN197" i="31"/>
  <c r="AM185" i="31"/>
  <c r="AN185" i="31"/>
  <c r="AM85" i="31"/>
  <c r="AN85" i="31"/>
  <c r="AM192" i="31"/>
  <c r="AN192" i="31"/>
  <c r="AM177" i="31"/>
  <c r="AN177" i="31"/>
  <c r="AM178" i="31"/>
  <c r="AN178" i="31"/>
  <c r="AM188" i="31"/>
  <c r="AN188" i="31"/>
  <c r="AM180" i="31"/>
  <c r="AN180" i="31"/>
  <c r="AM42" i="31"/>
  <c r="AN42" i="31"/>
  <c r="AM117" i="31"/>
  <c r="AN117" i="31"/>
  <c r="AN95" i="31"/>
  <c r="AM95" i="31"/>
  <c r="AM109" i="31"/>
  <c r="AN109" i="31"/>
  <c r="AM86" i="31"/>
  <c r="AN86" i="31"/>
  <c r="AM90" i="31"/>
  <c r="AN90" i="31"/>
  <c r="AM78" i="31"/>
  <c r="AN78" i="31"/>
  <c r="AM82" i="31"/>
  <c r="AN82" i="31"/>
  <c r="AM20" i="31"/>
  <c r="AN20" i="31"/>
  <c r="AM64" i="30"/>
  <c r="AN64" i="30"/>
  <c r="AM54" i="30"/>
  <c r="AN54" i="30"/>
  <c r="AM38" i="30"/>
  <c r="AN38" i="30"/>
  <c r="AM72" i="30"/>
  <c r="AN72" i="30"/>
  <c r="AM67" i="30"/>
  <c r="AN67" i="30"/>
  <c r="AM56" i="30"/>
  <c r="AN56" i="30"/>
  <c r="AM40" i="30"/>
  <c r="AN40" i="30"/>
  <c r="AN15" i="30"/>
  <c r="AM15" i="30"/>
  <c r="AM80" i="30"/>
  <c r="AN80" i="30"/>
  <c r="AM75" i="30"/>
  <c r="AN75" i="30"/>
  <c r="AM59" i="30"/>
  <c r="AN59" i="30"/>
  <c r="AM30" i="30"/>
  <c r="AN30" i="30"/>
  <c r="AM20" i="30"/>
  <c r="AN20" i="30"/>
  <c r="AM24" i="30"/>
  <c r="AN24" i="30"/>
  <c r="AM83" i="30"/>
  <c r="AN83" i="30"/>
  <c r="AM46" i="30"/>
  <c r="AN46" i="30"/>
  <c r="AM48" i="30"/>
  <c r="AN48" i="30"/>
  <c r="AM32" i="30"/>
  <c r="AN32" i="30"/>
  <c r="AM81" i="29"/>
  <c r="AN81" i="29"/>
  <c r="AM123" i="29"/>
  <c r="AN123" i="29"/>
  <c r="AN23" i="29"/>
  <c r="AM23" i="29"/>
  <c r="AM112" i="29"/>
  <c r="AN112" i="29"/>
  <c r="AN63" i="29"/>
  <c r="AM63" i="29"/>
  <c r="AM205" i="29"/>
  <c r="AN205" i="29"/>
  <c r="AN111" i="29"/>
  <c r="AM111" i="29"/>
  <c r="AM197" i="29"/>
  <c r="AN197" i="29"/>
  <c r="AN103" i="29"/>
  <c r="AM103" i="29"/>
  <c r="AM20" i="29"/>
  <c r="AN20" i="29"/>
  <c r="AM18" i="29"/>
  <c r="AN18" i="29"/>
  <c r="AM121" i="29"/>
  <c r="AN121" i="29"/>
  <c r="AM38" i="29"/>
  <c r="AN38" i="29"/>
  <c r="AM115" i="29"/>
  <c r="AN115" i="29"/>
  <c r="AM120" i="29"/>
  <c r="AN120" i="29"/>
  <c r="AM104" i="29"/>
  <c r="AN104" i="29"/>
  <c r="AM50" i="29"/>
  <c r="AN50" i="29"/>
  <c r="AN47" i="29"/>
  <c r="AM47" i="29"/>
  <c r="AN39" i="29"/>
  <c r="AM39" i="29"/>
  <c r="AM26" i="29"/>
  <c r="AN26" i="29"/>
  <c r="AN87" i="29"/>
  <c r="AM87" i="29"/>
  <c r="AM89" i="29"/>
  <c r="AN89" i="29"/>
  <c r="AM200" i="29"/>
  <c r="AN200" i="29"/>
  <c r="AN122" i="29"/>
  <c r="AM122" i="29"/>
  <c r="AM42" i="29"/>
  <c r="AN42" i="29"/>
  <c r="AM34" i="29"/>
  <c r="AN34" i="29"/>
  <c r="AN204" i="29"/>
  <c r="AM204" i="29"/>
  <c r="AN31" i="29"/>
  <c r="AM31" i="29"/>
  <c r="AM107" i="29"/>
  <c r="AN107" i="29"/>
  <c r="AM54" i="29"/>
  <c r="AN54" i="29"/>
  <c r="AM99" i="29"/>
  <c r="AN99" i="29"/>
  <c r="AM126" i="29"/>
  <c r="AN126" i="29"/>
  <c r="AN79" i="29"/>
  <c r="AM79" i="29"/>
  <c r="AN71" i="29"/>
  <c r="AM71" i="29"/>
  <c r="AN119" i="29"/>
  <c r="AM119" i="29"/>
  <c r="AN55" i="29"/>
  <c r="AM55" i="29"/>
  <c r="AN95" i="29"/>
  <c r="AM95" i="29"/>
  <c r="AM36" i="28"/>
  <c r="AN36" i="28"/>
  <c r="AM135" i="28"/>
  <c r="AN135" i="28"/>
  <c r="AM101" i="28"/>
  <c r="AN101" i="28"/>
  <c r="AM127" i="28"/>
  <c r="AN127" i="28"/>
  <c r="AN164" i="28"/>
  <c r="AM164" i="28"/>
  <c r="AN89" i="28"/>
  <c r="AM89" i="28"/>
  <c r="AN81" i="28"/>
  <c r="AM81" i="28"/>
  <c r="AM87" i="28"/>
  <c r="AN87" i="28"/>
  <c r="AM201" i="28"/>
  <c r="AN201" i="28"/>
  <c r="AN200" i="28"/>
  <c r="AM200" i="28"/>
  <c r="AM196" i="28"/>
  <c r="AN196" i="28"/>
  <c r="AM194" i="28"/>
  <c r="AN194" i="28"/>
  <c r="AM93" i="28"/>
  <c r="AN93" i="28"/>
  <c r="AM141" i="28"/>
  <c r="AN141" i="28"/>
  <c r="AN97" i="28"/>
  <c r="AM97" i="28"/>
  <c r="AM77" i="28"/>
  <c r="AN77" i="28"/>
  <c r="AM139" i="28"/>
  <c r="AN139" i="28"/>
  <c r="AM125" i="28"/>
  <c r="AN125" i="28"/>
  <c r="AM147" i="28"/>
  <c r="AN147" i="28"/>
  <c r="AM71" i="28"/>
  <c r="AN71" i="28"/>
  <c r="AM37" i="28"/>
  <c r="AN37" i="28"/>
  <c r="AN105" i="28"/>
  <c r="AM105" i="28"/>
  <c r="AM95" i="28"/>
  <c r="AN95" i="28"/>
  <c r="AM209" i="28"/>
  <c r="AN209" i="28"/>
  <c r="AN208" i="28"/>
  <c r="AM208" i="28"/>
  <c r="AM138" i="28"/>
  <c r="AN138" i="28"/>
  <c r="AN129" i="28"/>
  <c r="AM129" i="28"/>
  <c r="AM109" i="28"/>
  <c r="AN109" i="28"/>
  <c r="AM193" i="28"/>
  <c r="AN193" i="28"/>
  <c r="AM85" i="28"/>
  <c r="AN85" i="28"/>
  <c r="AM204" i="28"/>
  <c r="AN204" i="28"/>
  <c r="AN121" i="28"/>
  <c r="AM121" i="28"/>
  <c r="AN192" i="28"/>
  <c r="AM192" i="28"/>
  <c r="AM165" i="28"/>
  <c r="AN165" i="28"/>
  <c r="AM119" i="28"/>
  <c r="AN119" i="28"/>
  <c r="AM149" i="28"/>
  <c r="AN149" i="28"/>
  <c r="AM103" i="28"/>
  <c r="AN103" i="28"/>
  <c r="AM18" i="28"/>
  <c r="AN18" i="28"/>
  <c r="AM146" i="28"/>
  <c r="AN146" i="28"/>
  <c r="AN137" i="28"/>
  <c r="AM137" i="28"/>
  <c r="AN39" i="28"/>
  <c r="AM39" i="28"/>
  <c r="AM158" i="28"/>
  <c r="AN158" i="28"/>
  <c r="AM111" i="28"/>
  <c r="AN111" i="28"/>
  <c r="AM38" i="28"/>
  <c r="AN38" i="28"/>
  <c r="AM117" i="28"/>
  <c r="AN117" i="28"/>
  <c r="AN31" i="28"/>
  <c r="AM31" i="28"/>
  <c r="AM188" i="28"/>
  <c r="AN188" i="28"/>
  <c r="AN113" i="28"/>
  <c r="AM113" i="28"/>
  <c r="AM29" i="28"/>
  <c r="AN29" i="28"/>
  <c r="AM157" i="28"/>
  <c r="AN157" i="28"/>
  <c r="AN148" i="28"/>
  <c r="AM148" i="28"/>
  <c r="AN145" i="28"/>
  <c r="AM145" i="28"/>
  <c r="AN73" i="28"/>
  <c r="AM73" i="28"/>
  <c r="AM70" i="28"/>
  <c r="AN70" i="28"/>
  <c r="AM79" i="28"/>
  <c r="AN79" i="28"/>
  <c r="AM160" i="28"/>
  <c r="AN160" i="28"/>
  <c r="AM80" i="28"/>
  <c r="AN80" i="28"/>
  <c r="AM133" i="28"/>
  <c r="AN133" i="28"/>
  <c r="AM68" i="27"/>
  <c r="AN68" i="27"/>
  <c r="AM97" i="27"/>
  <c r="AN97" i="27"/>
  <c r="AN112" i="27"/>
  <c r="AM112" i="27"/>
  <c r="AN104" i="27"/>
  <c r="AM104" i="27"/>
  <c r="AM44" i="27"/>
  <c r="AN44" i="27"/>
  <c r="AM203" i="27"/>
  <c r="AN203" i="27"/>
  <c r="AN16" i="27"/>
  <c r="AM16" i="27"/>
  <c r="AM21" i="27"/>
  <c r="AN21" i="27"/>
  <c r="AM135" i="27"/>
  <c r="AN135" i="27"/>
  <c r="AN32" i="27"/>
  <c r="AM32" i="27"/>
  <c r="AM113" i="27"/>
  <c r="AN113" i="27"/>
  <c r="AM192" i="27"/>
  <c r="AN192" i="27"/>
  <c r="AM184" i="27"/>
  <c r="AN184" i="27"/>
  <c r="AM17" i="27"/>
  <c r="AN17" i="27"/>
  <c r="AM136" i="27"/>
  <c r="AN136" i="27"/>
  <c r="AN48" i="27"/>
  <c r="AM48" i="27"/>
  <c r="AM132" i="27"/>
  <c r="AN132" i="27"/>
  <c r="AN40" i="27"/>
  <c r="AM40" i="27"/>
  <c r="AM122" i="27"/>
  <c r="AN122" i="27"/>
  <c r="AM105" i="27"/>
  <c r="AN105" i="27"/>
  <c r="AN123" i="27"/>
  <c r="AM123" i="27"/>
  <c r="AM76" i="27"/>
  <c r="AN76" i="27"/>
  <c r="AM187" i="27"/>
  <c r="AN187" i="27"/>
  <c r="AM116" i="27"/>
  <c r="AN116" i="27"/>
  <c r="AN185" i="27"/>
  <c r="AM185" i="27"/>
  <c r="AM189" i="27"/>
  <c r="AN189" i="27"/>
  <c r="AM162" i="27"/>
  <c r="AN162" i="27"/>
  <c r="AM39" i="27"/>
  <c r="AN39" i="27"/>
  <c r="AM130" i="27"/>
  <c r="AN130" i="27"/>
  <c r="AM197" i="27"/>
  <c r="AN197" i="27"/>
  <c r="AN139" i="27"/>
  <c r="AM139" i="27"/>
  <c r="AN72" i="27"/>
  <c r="AM72" i="27"/>
  <c r="AM20" i="27"/>
  <c r="AN20" i="27"/>
  <c r="AM138" i="27"/>
  <c r="AN138" i="27"/>
  <c r="AM60" i="27"/>
  <c r="AN60" i="27"/>
  <c r="AM108" i="27"/>
  <c r="AN108" i="27"/>
  <c r="AN88" i="27"/>
  <c r="AM88" i="27"/>
  <c r="AM92" i="27"/>
  <c r="AN92" i="27"/>
  <c r="AM84" i="27"/>
  <c r="AN84" i="27"/>
  <c r="AN120" i="27"/>
  <c r="AM120" i="27"/>
  <c r="AM127" i="27"/>
  <c r="AN127" i="27"/>
  <c r="AN204" i="27"/>
  <c r="AM204" i="27"/>
  <c r="AN193" i="27"/>
  <c r="AM193" i="27"/>
  <c r="AM100" i="27"/>
  <c r="AN100" i="27"/>
  <c r="AM36" i="27"/>
  <c r="AN36" i="27"/>
  <c r="AN80" i="27"/>
  <c r="AM80" i="27"/>
  <c r="AM55" i="27"/>
  <c r="AN55" i="27"/>
  <c r="AN56" i="27"/>
  <c r="AM56" i="27"/>
  <c r="AM52" i="27"/>
  <c r="AN52" i="27"/>
  <c r="AN96" i="27"/>
  <c r="AM96" i="27"/>
  <c r="AN24" i="27"/>
  <c r="AM24" i="27"/>
  <c r="AM28" i="27"/>
  <c r="AN28" i="27"/>
  <c r="AN64" i="27"/>
  <c r="AM64" i="27"/>
  <c r="AN121" i="26"/>
  <c r="AN91" i="26"/>
  <c r="AN195" i="26"/>
  <c r="AN59" i="26"/>
  <c r="AN99" i="26"/>
  <c r="AN103" i="26"/>
  <c r="AN54" i="26"/>
  <c r="AN38" i="26"/>
  <c r="AN122" i="26"/>
  <c r="AN51" i="26"/>
  <c r="AN55" i="26"/>
  <c r="AN142" i="26"/>
  <c r="AN27" i="26"/>
  <c r="AN16" i="26"/>
  <c r="AN95" i="26"/>
  <c r="AN182" i="26"/>
  <c r="AN138" i="26"/>
  <c r="AN119" i="26"/>
  <c r="AN43" i="26"/>
  <c r="AN111" i="26"/>
  <c r="AN39" i="26"/>
  <c r="AN115" i="26"/>
  <c r="AN107" i="26"/>
  <c r="AN71" i="26"/>
  <c r="AN135" i="26"/>
  <c r="AN35" i="26"/>
  <c r="AN31" i="26"/>
  <c r="AN87" i="26"/>
  <c r="AN79" i="26"/>
  <c r="AN131" i="26"/>
  <c r="AN63" i="26"/>
  <c r="AN47" i="26"/>
  <c r="AN104" i="26"/>
  <c r="AN126" i="26"/>
  <c r="AN75" i="26"/>
  <c r="AN67" i="26"/>
  <c r="AN20" i="26"/>
  <c r="AN184" i="26"/>
  <c r="AN134" i="26"/>
  <c r="AN23" i="26"/>
  <c r="AN15" i="26"/>
  <c r="AN186" i="26"/>
  <c r="AN112" i="26"/>
  <c r="AN83" i="26"/>
  <c r="AN19" i="26"/>
  <c r="AN199" i="26"/>
  <c r="AM114" i="25"/>
  <c r="AN114" i="25"/>
  <c r="AM97" i="25"/>
  <c r="AN97" i="25"/>
  <c r="AN16" i="25"/>
  <c r="AM16" i="25"/>
  <c r="AM121" i="25"/>
  <c r="AN121" i="25"/>
  <c r="AM207" i="25"/>
  <c r="AN207" i="25"/>
  <c r="AM57" i="25"/>
  <c r="AN57" i="25"/>
  <c r="AM21" i="25"/>
  <c r="AN21" i="25"/>
  <c r="AM81" i="25"/>
  <c r="AN81" i="25"/>
  <c r="AM122" i="25"/>
  <c r="AN122" i="25"/>
  <c r="AM41" i="25"/>
  <c r="AN41" i="25"/>
  <c r="AM55" i="25"/>
  <c r="AN55" i="25"/>
  <c r="AM107" i="25"/>
  <c r="AN107" i="25"/>
  <c r="AM73" i="25"/>
  <c r="AN73" i="25"/>
  <c r="AM65" i="25"/>
  <c r="AN65" i="25"/>
  <c r="AM100" i="25"/>
  <c r="AN100" i="25"/>
  <c r="AM198" i="25"/>
  <c r="AN198" i="25"/>
  <c r="AM115" i="25"/>
  <c r="AN115" i="25"/>
  <c r="AM134" i="25"/>
  <c r="AN134" i="25"/>
  <c r="AM39" i="25"/>
  <c r="AN39" i="25"/>
  <c r="AM43" i="25"/>
  <c r="AN43" i="25"/>
  <c r="AM99" i="25"/>
  <c r="AN99" i="25"/>
  <c r="AM83" i="25"/>
  <c r="AN83" i="25"/>
  <c r="AM105" i="25"/>
  <c r="AN105" i="25"/>
  <c r="AM200" i="25"/>
  <c r="AN200" i="25"/>
  <c r="AM132" i="25"/>
  <c r="AN132" i="25"/>
  <c r="AM51" i="25"/>
  <c r="AN51" i="25"/>
  <c r="AM91" i="25"/>
  <c r="AN91" i="25"/>
  <c r="AM206" i="25"/>
  <c r="AN206" i="25"/>
  <c r="AM59" i="25"/>
  <c r="AN59" i="25"/>
  <c r="AM35" i="25"/>
  <c r="AN35" i="25"/>
  <c r="AM113" i="25"/>
  <c r="AN113" i="25"/>
  <c r="AM49" i="25"/>
  <c r="AN49" i="25"/>
  <c r="AM75" i="25"/>
  <c r="AN75" i="25"/>
  <c r="AM67" i="25"/>
  <c r="AN67" i="25"/>
  <c r="AM89" i="25"/>
  <c r="AN89" i="25"/>
  <c r="AN96" i="25"/>
  <c r="AM96" i="25"/>
  <c r="AM124" i="25"/>
  <c r="AN124" i="25"/>
  <c r="AM21" i="24"/>
  <c r="AN21" i="24"/>
  <c r="AM55" i="24"/>
  <c r="AN55" i="24"/>
  <c r="AM68" i="24"/>
  <c r="AN68" i="24"/>
  <c r="AM111" i="24"/>
  <c r="AN111" i="24"/>
  <c r="AM52" i="24"/>
  <c r="AN52" i="24"/>
  <c r="AM193" i="24"/>
  <c r="AN193" i="24"/>
  <c r="AM185" i="24"/>
  <c r="AN185" i="24"/>
  <c r="AM28" i="24"/>
  <c r="AN28" i="24"/>
  <c r="AM204" i="24"/>
  <c r="AN204" i="24"/>
  <c r="AM97" i="24"/>
  <c r="AN97" i="24"/>
  <c r="AM136" i="24"/>
  <c r="AN136" i="24"/>
  <c r="AM121" i="24"/>
  <c r="AN121" i="24"/>
  <c r="AN96" i="24"/>
  <c r="AM96" i="24"/>
  <c r="AM127" i="24"/>
  <c r="AN127" i="24"/>
  <c r="AM122" i="24"/>
  <c r="AN122" i="24"/>
  <c r="AM63" i="24"/>
  <c r="AN63" i="24"/>
  <c r="AM44" i="24"/>
  <c r="AN44" i="24"/>
  <c r="AM36" i="24"/>
  <c r="AN36" i="24"/>
  <c r="AM71" i="24"/>
  <c r="AN71" i="24"/>
  <c r="AM194" i="24"/>
  <c r="AN194" i="24"/>
  <c r="AM67" i="24"/>
  <c r="AN67" i="24"/>
  <c r="AM198" i="24"/>
  <c r="AN198" i="24"/>
  <c r="AN72" i="24"/>
  <c r="AM72" i="24"/>
  <c r="AM140" i="24"/>
  <c r="AN140" i="24"/>
  <c r="AM84" i="24"/>
  <c r="AN84" i="24"/>
  <c r="AM191" i="24"/>
  <c r="AN191" i="24"/>
  <c r="AM76" i="24"/>
  <c r="AN76" i="24"/>
  <c r="AM39" i="24"/>
  <c r="AN39" i="24"/>
  <c r="AM60" i="24"/>
  <c r="AN60" i="24"/>
  <c r="AM201" i="24"/>
  <c r="AN201" i="24"/>
  <c r="AM42" i="24"/>
  <c r="AN42" i="24"/>
  <c r="AM135" i="24"/>
  <c r="AN135" i="24"/>
  <c r="AM113" i="24"/>
  <c r="AN113" i="24"/>
  <c r="AM105" i="24"/>
  <c r="AN105" i="24"/>
  <c r="AM190" i="24"/>
  <c r="AN190" i="24"/>
  <c r="AN16" i="24"/>
  <c r="AM16" i="24"/>
  <c r="AM116" i="24"/>
  <c r="AN116" i="24"/>
  <c r="AM108" i="24"/>
  <c r="AN108" i="24"/>
  <c r="AM87" i="24"/>
  <c r="AN87" i="24"/>
  <c r="AM79" i="24"/>
  <c r="AN79" i="24"/>
  <c r="AM92" i="24"/>
  <c r="AN92" i="24"/>
  <c r="AM132" i="24"/>
  <c r="AN132" i="24"/>
  <c r="AM124" i="24"/>
  <c r="AN124" i="24"/>
  <c r="AM206" i="24"/>
  <c r="AN206" i="24"/>
  <c r="AN198" i="23"/>
  <c r="AN52" i="23"/>
  <c r="AN190" i="23"/>
  <c r="AN86" i="23"/>
  <c r="AN78" i="23"/>
  <c r="AN22" i="23"/>
  <c r="AN102" i="23"/>
  <c r="AN100" i="23"/>
  <c r="AN204" i="23"/>
  <c r="AN194" i="23"/>
  <c r="AN186" i="23"/>
  <c r="AN98" i="23"/>
  <c r="AN164" i="23"/>
  <c r="AN108" i="23"/>
  <c r="AN90" i="23"/>
  <c r="AN163" i="23"/>
  <c r="AN44" i="23"/>
  <c r="AN82" i="23"/>
  <c r="AN74" i="23"/>
  <c r="AN187" i="23"/>
  <c r="AN66" i="23"/>
  <c r="AN165" i="23"/>
  <c r="AN174" i="23"/>
  <c r="AN208" i="23"/>
  <c r="AN40" i="23"/>
  <c r="AN92" i="23"/>
  <c r="AN173" i="23"/>
  <c r="AN184" i="23"/>
  <c r="AN62" i="23"/>
  <c r="AN169" i="23"/>
  <c r="AN16" i="23"/>
  <c r="AN70" i="23"/>
  <c r="AN104" i="23"/>
  <c r="AN201" i="23"/>
  <c r="AN178" i="23"/>
  <c r="AN58" i="23"/>
  <c r="AN96" i="23"/>
  <c r="AN48" i="23"/>
  <c r="AN200" i="23"/>
  <c r="AM46" i="22"/>
  <c r="R213" i="22"/>
  <c r="R214" i="22" s="1"/>
  <c r="O213" i="22"/>
  <c r="O214" i="22" s="1"/>
  <c r="AE209" i="22"/>
  <c r="AM56" i="22"/>
  <c r="AM113" i="22"/>
  <c r="AM69" i="22"/>
  <c r="AM83" i="22"/>
  <c r="AM201" i="22"/>
  <c r="AM193" i="22"/>
  <c r="AM64" i="22"/>
  <c r="AM66" i="22"/>
  <c r="AM188" i="22"/>
  <c r="AM59" i="22"/>
  <c r="AM134" i="22"/>
  <c r="AM141" i="22"/>
  <c r="AM126" i="22"/>
  <c r="AM93" i="22"/>
  <c r="AM139" i="22"/>
  <c r="AM77" i="22"/>
  <c r="AM196" i="22"/>
  <c r="AM116" i="22"/>
  <c r="AM198" i="22"/>
  <c r="AM89" i="22"/>
  <c r="AM88" i="22"/>
  <c r="AM118" i="22"/>
  <c r="AM78" i="22"/>
  <c r="AM95" i="22"/>
  <c r="AM135" i="22"/>
  <c r="AM133" i="22"/>
  <c r="AM99" i="22"/>
  <c r="AM106" i="22"/>
  <c r="AM86" i="22"/>
  <c r="AM203" i="22"/>
  <c r="AM189" i="22"/>
  <c r="AM85" i="22"/>
  <c r="AM129" i="22"/>
  <c r="AM119" i="22"/>
  <c r="AM90" i="22"/>
  <c r="AM103" i="22"/>
  <c r="AM190" i="22"/>
  <c r="AM186" i="22"/>
  <c r="AM74" i="22"/>
  <c r="AM185" i="22"/>
  <c r="AM58" i="22"/>
  <c r="AM37" i="22"/>
  <c r="AM92" i="22"/>
  <c r="AM80" i="22"/>
  <c r="AM72" i="22"/>
  <c r="AM97" i="22"/>
  <c r="AM82" i="22"/>
  <c r="AM204" i="22"/>
  <c r="AM121" i="22"/>
  <c r="AM111" i="22"/>
  <c r="AM109" i="22"/>
  <c r="AM61" i="22"/>
  <c r="AM75" i="22"/>
  <c r="AM101" i="22"/>
  <c r="AM67" i="22"/>
  <c r="AM112" i="22"/>
  <c r="AM123" i="22"/>
  <c r="AM131" i="22"/>
  <c r="AM195" i="22"/>
  <c r="AM108" i="22"/>
  <c r="AM136" i="22"/>
  <c r="AM138" i="22"/>
  <c r="AM49" i="22"/>
  <c r="AG207" i="22" l="1"/>
  <c r="AH208" i="30"/>
  <c r="AH209" i="31"/>
  <c r="AE216" i="23"/>
  <c r="AE217" i="23" s="1"/>
  <c r="AH210" i="33"/>
  <c r="AC222" i="33"/>
  <c r="AD222" i="33" s="1"/>
  <c r="AE213" i="33"/>
  <c r="AE214" i="33" s="1"/>
  <c r="L214" i="33"/>
  <c r="AH208" i="29"/>
  <c r="L214" i="29"/>
  <c r="L215" i="29" s="1"/>
  <c r="AE211" i="29"/>
  <c r="AE212" i="29" s="1"/>
  <c r="L212" i="29"/>
  <c r="L214" i="30"/>
  <c r="L215" i="30" s="1"/>
  <c r="AE211" i="30"/>
  <c r="AE212" i="30" s="1"/>
  <c r="L212" i="30"/>
  <c r="L213" i="22"/>
  <c r="L214" i="22" s="1"/>
  <c r="AE210" i="32"/>
  <c r="AE211" i="32" s="1"/>
  <c r="AH207" i="32"/>
  <c r="L211" i="22"/>
  <c r="AE210" i="22"/>
  <c r="AE211" i="22" s="1"/>
  <c r="AC219" i="32"/>
  <c r="AD219" i="32" s="1"/>
  <c r="AD220" i="32"/>
  <c r="AE209" i="32"/>
  <c r="AE213" i="28"/>
  <c r="AE217" i="28" s="1"/>
  <c r="AE218" i="28" s="1"/>
  <c r="AD223" i="28"/>
  <c r="AD219" i="27"/>
  <c r="AE213" i="27"/>
  <c r="AE214" i="27" s="1"/>
  <c r="AD219" i="26"/>
  <c r="AE208" i="26"/>
  <c r="AE212" i="26" s="1"/>
  <c r="AE213" i="26" s="1"/>
  <c r="AD218" i="26"/>
  <c r="AD223" i="23"/>
  <c r="AE215" i="25"/>
  <c r="AE216" i="25" s="1"/>
  <c r="AE214" i="24"/>
  <c r="AE215" i="24" s="1"/>
  <c r="O213" i="32"/>
  <c r="O214" i="32" s="1"/>
  <c r="AE215" i="31"/>
  <c r="AE216" i="31" s="1"/>
  <c r="AE216" i="33" l="1"/>
  <c r="AE217" i="33" s="1"/>
  <c r="AE214" i="29"/>
  <c r="AE215" i="29" s="1"/>
  <c r="AE214" i="30"/>
  <c r="AE215" i="30" s="1"/>
  <c r="AE213" i="32"/>
  <c r="AE214" i="32" s="1"/>
  <c r="AE213" i="22"/>
  <c r="AE214" i="22" s="1"/>
  <c r="L42" i="44" l="1"/>
  <c r="M57" i="44"/>
  <c r="Q57" i="44" s="1"/>
  <c r="L57" i="44"/>
  <c r="L98" i="44"/>
  <c r="M98" i="44"/>
  <c r="Q98" i="44" s="1"/>
  <c r="M128" i="44"/>
  <c r="P128" i="44" s="1"/>
  <c r="R128" i="44" s="1"/>
  <c r="L128" i="44"/>
  <c r="L142" i="44"/>
  <c r="M142" i="44"/>
  <c r="L188" i="44"/>
  <c r="L49" i="44"/>
  <c r="M49" i="44"/>
  <c r="L87" i="44"/>
  <c r="L125" i="44"/>
  <c r="M125" i="44"/>
  <c r="M133" i="44"/>
  <c r="L133" i="44"/>
  <c r="L154" i="44"/>
  <c r="M154" i="44"/>
  <c r="Q154" i="44" s="1"/>
  <c r="L44" i="44"/>
  <c r="M67" i="44"/>
  <c r="L67" i="44"/>
  <c r="L105" i="44"/>
  <c r="M105" i="44"/>
  <c r="Q105" i="44" s="1"/>
  <c r="M130" i="44"/>
  <c r="Q130" i="44" s="1"/>
  <c r="L130" i="44"/>
  <c r="L145" i="44"/>
  <c r="M145" i="44"/>
  <c r="P145" i="44" s="1"/>
  <c r="R145" i="44" s="1"/>
  <c r="L41" i="44"/>
  <c r="L55" i="44"/>
  <c r="M55" i="44"/>
  <c r="Q55" i="44" s="1"/>
  <c r="M97" i="44"/>
  <c r="L97" i="44"/>
  <c r="L127" i="44"/>
  <c r="M127" i="44"/>
  <c r="Q127" i="44" s="1"/>
  <c r="L141" i="44"/>
  <c r="L185" i="44"/>
  <c r="M185" i="44"/>
  <c r="L226" i="44"/>
  <c r="M211" i="44"/>
  <c r="L211" i="44"/>
  <c r="M44" i="44"/>
  <c r="P44" i="44" s="1"/>
  <c r="R44" i="44" s="1"/>
  <c r="M141" i="44"/>
  <c r="P141" i="44" s="1"/>
  <c r="R141" i="44" s="1"/>
  <c r="M87" i="44"/>
  <c r="P87" i="44" s="1"/>
  <c r="R87" i="44" s="1"/>
  <c r="M46" i="44"/>
  <c r="P46" i="44" s="1"/>
  <c r="R46" i="44" s="1"/>
  <c r="L46" i="44"/>
  <c r="L79" i="44"/>
  <c r="M79" i="44"/>
  <c r="P79" i="44" s="1"/>
  <c r="R79" i="44" s="1"/>
  <c r="M110" i="44"/>
  <c r="Q110" i="44" s="1"/>
  <c r="L110" i="44"/>
  <c r="L132" i="44"/>
  <c r="M132" i="44"/>
  <c r="Q132" i="44" s="1"/>
  <c r="M149" i="44"/>
  <c r="L149" i="44"/>
  <c r="L43" i="44"/>
  <c r="M43" i="44"/>
  <c r="M62" i="44"/>
  <c r="L62" i="44"/>
  <c r="L104" i="44"/>
  <c r="L129" i="44"/>
  <c r="L143" i="44"/>
  <c r="M195" i="44"/>
  <c r="Q195" i="44" s="1"/>
  <c r="L195" i="44"/>
  <c r="L96" i="44"/>
  <c r="M126" i="44"/>
  <c r="L126" i="44"/>
  <c r="L134" i="44"/>
  <c r="M134" i="44"/>
  <c r="Q134" i="44" s="1"/>
  <c r="M163" i="44"/>
  <c r="Q163" i="44" s="1"/>
  <c r="L163" i="44"/>
  <c r="L45" i="44"/>
  <c r="M45" i="44"/>
  <c r="M76" i="44"/>
  <c r="L76" i="44"/>
  <c r="L106" i="44"/>
  <c r="M131" i="44"/>
  <c r="L131" i="44"/>
  <c r="L148" i="44"/>
  <c r="M148" i="44"/>
  <c r="Q148" i="44" s="1"/>
  <c r="L225" i="44"/>
  <c r="L194" i="44"/>
  <c r="M96" i="44"/>
  <c r="M143" i="44"/>
  <c r="Q143" i="44" s="1"/>
  <c r="M106" i="44"/>
  <c r="M41" i="44"/>
  <c r="Q41" i="44" s="1"/>
  <c r="M129" i="44"/>
  <c r="M42" i="44"/>
  <c r="Q42" i="44" s="1"/>
  <c r="M188" i="44"/>
  <c r="Q188" i="44" s="1"/>
  <c r="M104" i="44"/>
  <c r="Q104" i="44" s="1"/>
  <c r="L52" i="44"/>
  <c r="M52" i="44"/>
  <c r="L206" i="44"/>
  <c r="L210" i="44"/>
  <c r="L5" i="44"/>
  <c r="L12" i="44"/>
  <c r="L7" i="44"/>
  <c r="L113" i="44"/>
  <c r="L178" i="44"/>
  <c r="L119" i="44"/>
  <c r="L164" i="44"/>
  <c r="M85" i="44"/>
  <c r="L85" i="44"/>
  <c r="L135" i="44"/>
  <c r="L37" i="44"/>
  <c r="L75" i="44"/>
  <c r="L30" i="44"/>
  <c r="L82" i="44"/>
  <c r="M70" i="44"/>
  <c r="L70" i="44"/>
  <c r="L68" i="44"/>
  <c r="M68" i="44"/>
  <c r="L81" i="44"/>
  <c r="L166" i="44"/>
  <c r="M213" i="44"/>
  <c r="L213" i="44"/>
  <c r="L214" i="44"/>
  <c r="L20" i="44"/>
  <c r="L11" i="44"/>
  <c r="L224" i="44"/>
  <c r="L192" i="44"/>
  <c r="L204" i="44"/>
  <c r="L209" i="44"/>
  <c r="L237" i="44"/>
  <c r="L14" i="44"/>
  <c r="L6" i="44"/>
  <c r="L114" i="44"/>
  <c r="L177" i="44"/>
  <c r="L228" i="44"/>
  <c r="M228" i="44"/>
  <c r="Q228" i="44" s="1"/>
  <c r="L118" i="44"/>
  <c r="L123" i="44"/>
  <c r="M86" i="44"/>
  <c r="L86" i="44"/>
  <c r="L136" i="44"/>
  <c r="L74" i="44"/>
  <c r="L38" i="44"/>
  <c r="M38" i="44"/>
  <c r="L72" i="44"/>
  <c r="L60" i="44"/>
  <c r="M60" i="44"/>
  <c r="L112" i="44"/>
  <c r="L80" i="44"/>
  <c r="L223" i="44"/>
  <c r="L216" i="44"/>
  <c r="M19" i="44"/>
  <c r="L19" i="44"/>
  <c r="L9" i="44"/>
  <c r="L175" i="44"/>
  <c r="L207" i="44"/>
  <c r="M207" i="44"/>
  <c r="L199" i="44"/>
  <c r="L8" i="44"/>
  <c r="M234" i="44"/>
  <c r="L234" i="44"/>
  <c r="L186" i="44"/>
  <c r="L176" i="44"/>
  <c r="L171" i="44"/>
  <c r="L191" i="44"/>
  <c r="L39" i="44"/>
  <c r="M39" i="44"/>
  <c r="L238" i="44"/>
  <c r="L102" i="44"/>
  <c r="L201" i="44"/>
  <c r="L232" i="44"/>
  <c r="M232" i="44"/>
  <c r="M152" i="44"/>
  <c r="L152" i="44"/>
  <c r="L182" i="44"/>
  <c r="M182" i="44"/>
  <c r="L156" i="44"/>
  <c r="L170" i="44"/>
  <c r="L173" i="44"/>
  <c r="L92" i="44"/>
  <c r="M92" i="44"/>
  <c r="M108" i="44"/>
  <c r="L108" i="44"/>
  <c r="L47" i="44"/>
  <c r="M47" i="44"/>
  <c r="L33" i="44"/>
  <c r="L103" i="44"/>
  <c r="M103" i="44"/>
  <c r="M78" i="44"/>
  <c r="L78" i="44"/>
  <c r="L88" i="44"/>
  <c r="M65" i="44"/>
  <c r="L65" i="44"/>
  <c r="L100" i="44"/>
  <c r="L230" i="44"/>
  <c r="L217" i="44"/>
  <c r="L24" i="44"/>
  <c r="L28" i="44"/>
  <c r="L205" i="44"/>
  <c r="L236" i="44"/>
  <c r="M208" i="44"/>
  <c r="L208" i="44"/>
  <c r="L229" i="44"/>
  <c r="M229" i="44"/>
  <c r="L66" i="44"/>
  <c r="L200" i="44"/>
  <c r="L233" i="44"/>
  <c r="L117" i="44"/>
  <c r="M117" i="44"/>
  <c r="L181" i="44"/>
  <c r="L63" i="44"/>
  <c r="M63" i="44"/>
  <c r="L115" i="44"/>
  <c r="L169" i="44"/>
  <c r="M169" i="44"/>
  <c r="L56" i="44"/>
  <c r="L122" i="44"/>
  <c r="M122" i="44"/>
  <c r="M161" i="44"/>
  <c r="Q161" i="44" s="1"/>
  <c r="L161" i="44"/>
  <c r="L40" i="44"/>
  <c r="L90" i="44"/>
  <c r="L89" i="44"/>
  <c r="L77" i="44"/>
  <c r="L64" i="44"/>
  <c r="M64" i="44"/>
  <c r="Q64" i="44" s="1"/>
  <c r="L138" i="44"/>
  <c r="L220" i="44"/>
  <c r="L23" i="44"/>
  <c r="L27" i="44"/>
  <c r="M221" i="44"/>
  <c r="L221" i="44"/>
  <c r="L193" i="44"/>
  <c r="L184" i="44"/>
  <c r="L197" i="44"/>
  <c r="L16" i="44"/>
  <c r="L155" i="44"/>
  <c r="M155" i="44"/>
  <c r="L180" i="44"/>
  <c r="L61" i="44"/>
  <c r="L116" i="44"/>
  <c r="L168" i="44"/>
  <c r="L93" i="44"/>
  <c r="L227" i="44"/>
  <c r="L196" i="44"/>
  <c r="L146" i="44"/>
  <c r="M146" i="44"/>
  <c r="M124" i="44"/>
  <c r="L124" i="44"/>
  <c r="L120" i="44"/>
  <c r="L99" i="44"/>
  <c r="L190" i="44"/>
  <c r="M190" i="44"/>
  <c r="L21" i="44"/>
  <c r="L144" i="44"/>
  <c r="M144" i="44"/>
  <c r="L48" i="44"/>
  <c r="L187" i="44"/>
  <c r="L165" i="44"/>
  <c r="L121" i="44"/>
  <c r="M121" i="44"/>
  <c r="L35" i="44"/>
  <c r="L31" i="44"/>
  <c r="L84" i="44"/>
  <c r="L159" i="44"/>
  <c r="M159" i="44"/>
  <c r="L26" i="44"/>
  <c r="L137" i="44"/>
  <c r="L32" i="44"/>
  <c r="L218" i="44"/>
  <c r="M202" i="44"/>
  <c r="Q202" i="44" s="1"/>
  <c r="L202" i="44"/>
  <c r="L235" i="44"/>
  <c r="M235" i="44"/>
  <c r="L153" i="44"/>
  <c r="L147" i="44"/>
  <c r="M147" i="44"/>
  <c r="L53" i="44"/>
  <c r="L59" i="44"/>
  <c r="M101" i="44"/>
  <c r="L101" i="44"/>
  <c r="L189" i="44"/>
  <c r="L22" i="44"/>
  <c r="L212" i="44"/>
  <c r="M231" i="44"/>
  <c r="L231" i="44"/>
  <c r="L162" i="44"/>
  <c r="M162" i="44"/>
  <c r="M91" i="44"/>
  <c r="L91" i="44"/>
  <c r="L69" i="44"/>
  <c r="L25" i="44"/>
  <c r="L151" i="44"/>
  <c r="M151" i="44"/>
  <c r="L203" i="44"/>
  <c r="L172" i="44"/>
  <c r="L140" i="44"/>
  <c r="L58" i="44"/>
  <c r="M94" i="44"/>
  <c r="Q94" i="44" s="1"/>
  <c r="L94" i="44"/>
  <c r="L167" i="44"/>
  <c r="L215" i="44"/>
  <c r="L17" i="44"/>
  <c r="L174" i="44"/>
  <c r="L13" i="44"/>
  <c r="L157" i="44"/>
  <c r="L36" i="44"/>
  <c r="M36" i="44"/>
  <c r="M160" i="44"/>
  <c r="L160" i="44"/>
  <c r="L73" i="44"/>
  <c r="L54" i="44"/>
  <c r="L51" i="44"/>
  <c r="M51" i="44"/>
  <c r="L222" i="44"/>
  <c r="L18" i="44"/>
  <c r="L34" i="44"/>
  <c r="L71" i="44"/>
  <c r="L29" i="44"/>
  <c r="L198" i="44"/>
  <c r="L179" i="44"/>
  <c r="L50" i="44"/>
  <c r="L139" i="44"/>
  <c r="L107" i="44"/>
  <c r="M95" i="44"/>
  <c r="L95" i="44"/>
  <c r="L109" i="44"/>
  <c r="M109" i="44"/>
  <c r="L219" i="44"/>
  <c r="L15" i="44"/>
  <c r="M158" i="44"/>
  <c r="L158" i="44"/>
  <c r="L183" i="44"/>
  <c r="M183" i="44"/>
  <c r="M150" i="44"/>
  <c r="L150" i="44"/>
  <c r="L83" i="44"/>
  <c r="M83" i="44"/>
  <c r="L239" i="44"/>
  <c r="L111" i="44"/>
  <c r="L10" i="44"/>
  <c r="M3" i="44" l="1"/>
  <c r="P42" i="44"/>
  <c r="R42" i="44" s="1"/>
  <c r="Q87" i="44"/>
  <c r="P188" i="44"/>
  <c r="R188" i="44" s="1"/>
  <c r="P143" i="44"/>
  <c r="R143" i="44" s="1"/>
  <c r="P41" i="44"/>
  <c r="R41" i="44" s="1"/>
  <c r="Q158" i="44"/>
  <c r="P158" i="44"/>
  <c r="R158" i="44" s="1"/>
  <c r="Q160" i="44"/>
  <c r="P160" i="44"/>
  <c r="R160" i="44" s="1"/>
  <c r="Q183" i="44"/>
  <c r="P183" i="44"/>
  <c r="R183" i="44" s="1"/>
  <c r="Q109" i="44"/>
  <c r="P109" i="44"/>
  <c r="R109" i="44" s="1"/>
  <c r="Q51" i="44"/>
  <c r="P51" i="44"/>
  <c r="R51" i="44" s="1"/>
  <c r="P36" i="44"/>
  <c r="R36" i="44" s="1"/>
  <c r="Q36" i="44"/>
  <c r="P151" i="44"/>
  <c r="R151" i="44" s="1"/>
  <c r="Q151" i="44"/>
  <c r="M1" i="44"/>
  <c r="M189" i="44" s="1"/>
  <c r="Q189" i="44" s="1"/>
  <c r="P228" i="44"/>
  <c r="R228" i="44" s="1"/>
  <c r="P94" i="44"/>
  <c r="R94" i="44" s="1"/>
  <c r="Q129" i="44"/>
  <c r="P129" i="44"/>
  <c r="R129" i="44" s="1"/>
  <c r="Q106" i="44"/>
  <c r="P106" i="44"/>
  <c r="R106" i="44" s="1"/>
  <c r="P96" i="44"/>
  <c r="R96" i="44" s="1"/>
  <c r="Q96" i="44"/>
  <c r="Q150" i="44"/>
  <c r="P150" i="44"/>
  <c r="R150" i="44" s="1"/>
  <c r="M2" i="44"/>
  <c r="P83" i="44"/>
  <c r="R83" i="44" s="1"/>
  <c r="Q83" i="44"/>
  <c r="Q52" i="44"/>
  <c r="P52" i="44"/>
  <c r="R52" i="44" s="1"/>
  <c r="Q91" i="44"/>
  <c r="P91" i="44"/>
  <c r="R91" i="44" s="1"/>
  <c r="Q231" i="44"/>
  <c r="P231" i="44"/>
  <c r="R231" i="44" s="1"/>
  <c r="Q101" i="44"/>
  <c r="P101" i="44"/>
  <c r="R101" i="44" s="1"/>
  <c r="Q124" i="44"/>
  <c r="P124" i="44"/>
  <c r="R124" i="44" s="1"/>
  <c r="Q221" i="44"/>
  <c r="P221" i="44"/>
  <c r="R221" i="44" s="1"/>
  <c r="Q208" i="44"/>
  <c r="P208" i="44"/>
  <c r="R208" i="44" s="1"/>
  <c r="Q65" i="44"/>
  <c r="P65" i="44"/>
  <c r="R65" i="44" s="1"/>
  <c r="P78" i="44"/>
  <c r="R78" i="44" s="1"/>
  <c r="Q78" i="44"/>
  <c r="Q108" i="44"/>
  <c r="P108" i="44"/>
  <c r="R108" i="44" s="1"/>
  <c r="Q152" i="44"/>
  <c r="P152" i="44"/>
  <c r="R152" i="44" s="1"/>
  <c r="P234" i="44"/>
  <c r="R234" i="44" s="1"/>
  <c r="Q234" i="44"/>
  <c r="Q19" i="44"/>
  <c r="P19" i="44"/>
  <c r="R19" i="44" s="1"/>
  <c r="P86" i="44"/>
  <c r="R86" i="44" s="1"/>
  <c r="Q86" i="44"/>
  <c r="Q213" i="44"/>
  <c r="P213" i="44"/>
  <c r="R213" i="44" s="1"/>
  <c r="Q70" i="44"/>
  <c r="P70" i="44"/>
  <c r="R70" i="44" s="1"/>
  <c r="P85" i="44"/>
  <c r="R85" i="44" s="1"/>
  <c r="Q85" i="44"/>
  <c r="P64" i="44"/>
  <c r="R64" i="44" s="1"/>
  <c r="P161" i="44"/>
  <c r="R161" i="44" s="1"/>
  <c r="P104" i="44"/>
  <c r="R104" i="44" s="1"/>
  <c r="Q95" i="44"/>
  <c r="P95" i="44"/>
  <c r="R95" i="44" s="1"/>
  <c r="Q162" i="44"/>
  <c r="P162" i="44"/>
  <c r="R162" i="44" s="1"/>
  <c r="P147" i="44"/>
  <c r="R147" i="44" s="1"/>
  <c r="Q147" i="44"/>
  <c r="Q235" i="44"/>
  <c r="P235" i="44"/>
  <c r="R235" i="44" s="1"/>
  <c r="P159" i="44"/>
  <c r="R159" i="44" s="1"/>
  <c r="Q159" i="44"/>
  <c r="Q121" i="44"/>
  <c r="P121" i="44"/>
  <c r="R121" i="44" s="1"/>
  <c r="Q144" i="44"/>
  <c r="P144" i="44"/>
  <c r="R144" i="44" s="1"/>
  <c r="P190" i="44"/>
  <c r="R190" i="44" s="1"/>
  <c r="Q190" i="44"/>
  <c r="P146" i="44"/>
  <c r="R146" i="44" s="1"/>
  <c r="Q146" i="44"/>
  <c r="Q155" i="44"/>
  <c r="P155" i="44"/>
  <c r="R155" i="44" s="1"/>
  <c r="Q122" i="44"/>
  <c r="P122" i="44"/>
  <c r="R122" i="44" s="1"/>
  <c r="P169" i="44"/>
  <c r="R169" i="44" s="1"/>
  <c r="Q169" i="44"/>
  <c r="Q63" i="44"/>
  <c r="P63" i="44"/>
  <c r="R63" i="44" s="1"/>
  <c r="Q117" i="44"/>
  <c r="P117" i="44"/>
  <c r="R117" i="44" s="1"/>
  <c r="P229" i="44"/>
  <c r="R229" i="44" s="1"/>
  <c r="Q229" i="44"/>
  <c r="Q103" i="44"/>
  <c r="P103" i="44"/>
  <c r="R103" i="44" s="1"/>
  <c r="P47" i="44"/>
  <c r="R47" i="44" s="1"/>
  <c r="Q47" i="44"/>
  <c r="Q92" i="44"/>
  <c r="P92" i="44"/>
  <c r="R92" i="44" s="1"/>
  <c r="P182" i="44"/>
  <c r="R182" i="44" s="1"/>
  <c r="Q182" i="44"/>
  <c r="Q232" i="44"/>
  <c r="P232" i="44"/>
  <c r="R232" i="44" s="1"/>
  <c r="Q39" i="44"/>
  <c r="P39" i="44"/>
  <c r="R39" i="44" s="1"/>
  <c r="P207" i="44"/>
  <c r="R207" i="44" s="1"/>
  <c r="Q207" i="44"/>
  <c r="Q60" i="44"/>
  <c r="P60" i="44"/>
  <c r="R60" i="44" s="1"/>
  <c r="Q38" i="44"/>
  <c r="P38" i="44"/>
  <c r="R38" i="44" s="1"/>
  <c r="Q68" i="44"/>
  <c r="P68" i="44"/>
  <c r="R68" i="44" s="1"/>
  <c r="P202" i="44"/>
  <c r="R202" i="44" s="1"/>
  <c r="Q185" i="44"/>
  <c r="P185" i="44"/>
  <c r="R185" i="44" s="1"/>
  <c r="P133" i="44"/>
  <c r="R133" i="44" s="1"/>
  <c r="Q133" i="44"/>
  <c r="Q49" i="44"/>
  <c r="P49" i="44"/>
  <c r="R49" i="44" s="1"/>
  <c r="P110" i="44"/>
  <c r="R110" i="44" s="1"/>
  <c r="Q145" i="44"/>
  <c r="P98" i="44"/>
  <c r="R98" i="44" s="1"/>
  <c r="Q46" i="44"/>
  <c r="Q76" i="44"/>
  <c r="P76" i="44"/>
  <c r="R76" i="44" s="1"/>
  <c r="P126" i="44"/>
  <c r="R126" i="44" s="1"/>
  <c r="Q126" i="44"/>
  <c r="P62" i="44"/>
  <c r="R62" i="44" s="1"/>
  <c r="Q62" i="44"/>
  <c r="Q149" i="44"/>
  <c r="P149" i="44"/>
  <c r="R149" i="44" s="1"/>
  <c r="P148" i="44"/>
  <c r="R148" i="44" s="1"/>
  <c r="Q211" i="44"/>
  <c r="P211" i="44"/>
  <c r="R211" i="44" s="1"/>
  <c r="P125" i="44"/>
  <c r="R125" i="44" s="1"/>
  <c r="Q125" i="44"/>
  <c r="Q141" i="44"/>
  <c r="Q44" i="44"/>
  <c r="P127" i="44"/>
  <c r="R127" i="44" s="1"/>
  <c r="P55" i="44"/>
  <c r="R55" i="44" s="1"/>
  <c r="P57" i="44"/>
  <c r="R57" i="44" s="1"/>
  <c r="P134" i="44"/>
  <c r="R134" i="44" s="1"/>
  <c r="P195" i="44"/>
  <c r="R195" i="44" s="1"/>
  <c r="Q128" i="44"/>
  <c r="P163" i="44"/>
  <c r="R163" i="44" s="1"/>
  <c r="Q131" i="44"/>
  <c r="P131" i="44"/>
  <c r="R131" i="44" s="1"/>
  <c r="P45" i="44"/>
  <c r="R45" i="44" s="1"/>
  <c r="Q45" i="44"/>
  <c r="Q43" i="44"/>
  <c r="P43" i="44"/>
  <c r="R43" i="44" s="1"/>
  <c r="Q67" i="44"/>
  <c r="P67" i="44"/>
  <c r="R67" i="44" s="1"/>
  <c r="P154" i="44"/>
  <c r="R154" i="44" s="1"/>
  <c r="Q79" i="44"/>
  <c r="P97" i="44"/>
  <c r="R97" i="44" s="1"/>
  <c r="Q97" i="44"/>
  <c r="P142" i="44"/>
  <c r="R142" i="44" s="1"/>
  <c r="Q142" i="44"/>
  <c r="P130" i="44"/>
  <c r="R130" i="44" s="1"/>
  <c r="P105" i="44"/>
  <c r="R105" i="44" s="1"/>
  <c r="P132" i="44"/>
  <c r="R132" i="44" s="1"/>
  <c r="P189" i="44" l="1"/>
  <c r="R189" i="44" s="1"/>
  <c r="M204" i="44"/>
  <c r="M238" i="44"/>
  <c r="M77" i="44"/>
  <c r="M84" i="44"/>
  <c r="M172" i="44"/>
  <c r="M13" i="44"/>
  <c r="M9" i="44"/>
  <c r="M168" i="44"/>
  <c r="M11" i="44"/>
  <c r="M72" i="44"/>
  <c r="M156" i="44"/>
  <c r="M40" i="44"/>
  <c r="M48" i="44"/>
  <c r="M82" i="44"/>
  <c r="M28" i="44"/>
  <c r="M71" i="44"/>
  <c r="M192" i="44"/>
  <c r="M8" i="44"/>
  <c r="M230" i="44"/>
  <c r="M138" i="44"/>
  <c r="M99" i="44"/>
  <c r="M59" i="44"/>
  <c r="M17" i="44"/>
  <c r="M139" i="44"/>
  <c r="M167" i="44"/>
  <c r="M199" i="44"/>
  <c r="M184" i="44"/>
  <c r="M226" i="44"/>
  <c r="M6" i="44"/>
  <c r="M217" i="44"/>
  <c r="M16" i="44"/>
  <c r="M137" i="44"/>
  <c r="M54" i="44"/>
  <c r="M34" i="44"/>
  <c r="M201" i="44"/>
  <c r="M187" i="44"/>
  <c r="M209" i="44"/>
  <c r="M80" i="44"/>
  <c r="M24" i="44"/>
  <c r="M23" i="44"/>
  <c r="M32" i="44"/>
  <c r="M177" i="44"/>
  <c r="M90" i="44"/>
  <c r="M15" i="44"/>
  <c r="M14" i="44"/>
  <c r="M176" i="44"/>
  <c r="M205" i="44"/>
  <c r="M197" i="44"/>
  <c r="M165" i="44"/>
  <c r="M22" i="44"/>
  <c r="M73" i="44"/>
  <c r="M239" i="44"/>
  <c r="M219" i="44"/>
  <c r="M170" i="44"/>
  <c r="M120" i="44"/>
  <c r="M166" i="44"/>
  <c r="M112" i="44"/>
  <c r="M236" i="44"/>
  <c r="M61" i="44"/>
  <c r="M212" i="44"/>
  <c r="M18" i="44"/>
  <c r="M225" i="44"/>
  <c r="M33" i="44"/>
  <c r="M218" i="44"/>
  <c r="M114" i="44"/>
  <c r="M191" i="44"/>
  <c r="M66" i="44"/>
  <c r="M116" i="44"/>
  <c r="M140" i="44"/>
  <c r="M223" i="44"/>
  <c r="M21" i="44"/>
  <c r="M194" i="44"/>
  <c r="M216" i="44"/>
  <c r="M173" i="44"/>
  <c r="M233" i="44"/>
  <c r="M180" i="44"/>
  <c r="M31" i="44"/>
  <c r="M69" i="44"/>
  <c r="M222" i="44"/>
  <c r="M107" i="44"/>
  <c r="M237" i="44"/>
  <c r="M100" i="44"/>
  <c r="M210" i="44"/>
  <c r="M12" i="44"/>
  <c r="M113" i="44"/>
  <c r="M119" i="44"/>
  <c r="M37" i="44"/>
  <c r="M30" i="44"/>
  <c r="M81" i="44"/>
  <c r="M153" i="44"/>
  <c r="M53" i="44"/>
  <c r="M215" i="44"/>
  <c r="M174" i="44"/>
  <c r="M157" i="44"/>
  <c r="M10" i="44"/>
  <c r="M206" i="44"/>
  <c r="M5" i="44"/>
  <c r="M7" i="44"/>
  <c r="M178" i="44"/>
  <c r="M164" i="44"/>
  <c r="M135" i="44"/>
  <c r="M75" i="44"/>
  <c r="M123" i="44"/>
  <c r="M136" i="44"/>
  <c r="M220" i="44"/>
  <c r="M27" i="44"/>
  <c r="M193" i="44"/>
  <c r="M20" i="44"/>
  <c r="M171" i="44"/>
  <c r="M56" i="44"/>
  <c r="M227" i="44"/>
  <c r="M25" i="44"/>
  <c r="M198" i="44"/>
  <c r="M224" i="44"/>
  <c r="M200" i="44"/>
  <c r="M50" i="44"/>
  <c r="M118" i="44"/>
  <c r="M102" i="44"/>
  <c r="M115" i="44"/>
  <c r="M196" i="44"/>
  <c r="M179" i="44"/>
  <c r="M186" i="44"/>
  <c r="M35" i="44"/>
  <c r="M214" i="44"/>
  <c r="M175" i="44"/>
  <c r="M88" i="44"/>
  <c r="M89" i="44"/>
  <c r="M93" i="44"/>
  <c r="M26" i="44"/>
  <c r="M203" i="44"/>
  <c r="M29" i="44"/>
  <c r="M111" i="44"/>
  <c r="M74" i="44"/>
  <c r="M181" i="44"/>
  <c r="M58" i="44"/>
  <c r="Q88" i="44" l="1"/>
  <c r="P88" i="44"/>
  <c r="R88" i="44" s="1"/>
  <c r="Q186" i="44"/>
  <c r="P186" i="44"/>
  <c r="R186" i="44" s="1"/>
  <c r="Q7" i="44"/>
  <c r="P7" i="44"/>
  <c r="R7" i="44" s="1"/>
  <c r="Q119" i="44"/>
  <c r="P119" i="44"/>
  <c r="R119" i="44" s="1"/>
  <c r="P173" i="44"/>
  <c r="R173" i="44" s="1"/>
  <c r="Q173" i="44"/>
  <c r="Q236" i="44"/>
  <c r="P236" i="44"/>
  <c r="R236" i="44" s="1"/>
  <c r="Q176" i="44"/>
  <c r="P176" i="44"/>
  <c r="R176" i="44" s="1"/>
  <c r="Q217" i="44"/>
  <c r="P217" i="44"/>
  <c r="R217" i="44" s="1"/>
  <c r="Q72" i="44"/>
  <c r="P72" i="44"/>
  <c r="R72" i="44" s="1"/>
  <c r="Q58" i="44"/>
  <c r="P58" i="44"/>
  <c r="R58" i="44" s="1"/>
  <c r="Q29" i="44"/>
  <c r="P29" i="44"/>
  <c r="R29" i="44" s="1"/>
  <c r="Q89" i="44"/>
  <c r="P89" i="44"/>
  <c r="R89" i="44" s="1"/>
  <c r="Q35" i="44"/>
  <c r="P35" i="44"/>
  <c r="R35" i="44" s="1"/>
  <c r="Q115" i="44"/>
  <c r="P115" i="44"/>
  <c r="R115" i="44" s="1"/>
  <c r="Q200" i="44"/>
  <c r="P200" i="44"/>
  <c r="R200" i="44" s="1"/>
  <c r="P227" i="44"/>
  <c r="R227" i="44" s="1"/>
  <c r="Q227" i="44"/>
  <c r="Q193" i="44"/>
  <c r="P193" i="44"/>
  <c r="R193" i="44" s="1"/>
  <c r="P123" i="44"/>
  <c r="R123" i="44" s="1"/>
  <c r="Q123" i="44"/>
  <c r="Q178" i="44"/>
  <c r="P178" i="44"/>
  <c r="R178" i="44" s="1"/>
  <c r="Q10" i="44"/>
  <c r="P10" i="44"/>
  <c r="R10" i="44" s="1"/>
  <c r="Q53" i="44"/>
  <c r="P53" i="44"/>
  <c r="R53" i="44" s="1"/>
  <c r="P37" i="44"/>
  <c r="R37" i="44" s="1"/>
  <c r="Q37" i="44"/>
  <c r="Q210" i="44"/>
  <c r="P210" i="44"/>
  <c r="R210" i="44" s="1"/>
  <c r="P222" i="44"/>
  <c r="R222" i="44" s="1"/>
  <c r="Q222" i="44"/>
  <c r="Q233" i="44"/>
  <c r="P233" i="44"/>
  <c r="R233" i="44" s="1"/>
  <c r="Q21" i="44"/>
  <c r="P21" i="44"/>
  <c r="R21" i="44" s="1"/>
  <c r="Q66" i="44"/>
  <c r="P66" i="44"/>
  <c r="R66" i="44" s="1"/>
  <c r="Q33" i="44"/>
  <c r="P33" i="44"/>
  <c r="R33" i="44" s="1"/>
  <c r="P61" i="44"/>
  <c r="R61" i="44" s="1"/>
  <c r="Q61" i="44"/>
  <c r="P120" i="44"/>
  <c r="R120" i="44" s="1"/>
  <c r="Q120" i="44"/>
  <c r="Q73" i="44"/>
  <c r="P73" i="44"/>
  <c r="R73" i="44" s="1"/>
  <c r="P205" i="44"/>
  <c r="R205" i="44" s="1"/>
  <c r="Q205" i="44"/>
  <c r="Q90" i="44"/>
  <c r="P90" i="44"/>
  <c r="R90" i="44" s="1"/>
  <c r="P24" i="44"/>
  <c r="R24" i="44" s="1"/>
  <c r="Q24" i="44"/>
  <c r="P201" i="44"/>
  <c r="R201" i="44" s="1"/>
  <c r="Q201" i="44"/>
  <c r="Q16" i="44"/>
  <c r="P16" i="44"/>
  <c r="R16" i="44" s="1"/>
  <c r="Q184" i="44"/>
  <c r="P184" i="44"/>
  <c r="R184" i="44" s="1"/>
  <c r="Q17" i="44"/>
  <c r="P17" i="44"/>
  <c r="R17" i="44" s="1"/>
  <c r="Q230" i="44"/>
  <c r="P230" i="44"/>
  <c r="R230" i="44" s="1"/>
  <c r="P28" i="44"/>
  <c r="R28" i="44" s="1"/>
  <c r="Q28" i="44"/>
  <c r="Q156" i="44"/>
  <c r="P156" i="44"/>
  <c r="R156" i="44" s="1"/>
  <c r="Q9" i="44"/>
  <c r="P9" i="44"/>
  <c r="R9" i="44" s="1"/>
  <c r="Q77" i="44"/>
  <c r="P77" i="44"/>
  <c r="R77" i="44" s="1"/>
  <c r="Q102" i="44"/>
  <c r="P102" i="44"/>
  <c r="R102" i="44" s="1"/>
  <c r="Q157" i="44"/>
  <c r="P157" i="44"/>
  <c r="R157" i="44" s="1"/>
  <c r="Q223" i="44"/>
  <c r="P223" i="44"/>
  <c r="R223" i="44" s="1"/>
  <c r="Q170" i="44"/>
  <c r="P170" i="44"/>
  <c r="R170" i="44" s="1"/>
  <c r="Q80" i="44"/>
  <c r="P80" i="44"/>
  <c r="R80" i="44" s="1"/>
  <c r="Q59" i="44"/>
  <c r="P59" i="44"/>
  <c r="R59" i="44" s="1"/>
  <c r="P13" i="44"/>
  <c r="R13" i="44" s="1"/>
  <c r="Q13" i="44"/>
  <c r="Q238" i="44"/>
  <c r="P238" i="44"/>
  <c r="R238" i="44" s="1"/>
  <c r="Q56" i="44"/>
  <c r="P56" i="44"/>
  <c r="R56" i="44" s="1"/>
  <c r="Q75" i="44"/>
  <c r="P75" i="44"/>
  <c r="R75" i="44" s="1"/>
  <c r="P100" i="44"/>
  <c r="R100" i="44" s="1"/>
  <c r="Q100" i="44"/>
  <c r="P191" i="44"/>
  <c r="R191" i="44" s="1"/>
  <c r="Q191" i="44"/>
  <c r="Q22" i="44"/>
  <c r="P22" i="44"/>
  <c r="R22" i="44" s="1"/>
  <c r="Q34" i="44"/>
  <c r="P34" i="44"/>
  <c r="R34" i="44" s="1"/>
  <c r="P8" i="44"/>
  <c r="R8" i="44" s="1"/>
  <c r="Q8" i="44"/>
  <c r="Q74" i="44"/>
  <c r="P74" i="44"/>
  <c r="R74" i="44" s="1"/>
  <c r="Q26" i="44"/>
  <c r="P26" i="44"/>
  <c r="R26" i="44" s="1"/>
  <c r="P175" i="44"/>
  <c r="R175" i="44" s="1"/>
  <c r="Q175" i="44"/>
  <c r="P179" i="44"/>
  <c r="R179" i="44" s="1"/>
  <c r="Q179" i="44"/>
  <c r="Q118" i="44"/>
  <c r="P118" i="44"/>
  <c r="R118" i="44" s="1"/>
  <c r="P198" i="44"/>
  <c r="R198" i="44" s="1"/>
  <c r="Q198" i="44"/>
  <c r="P171" i="44"/>
  <c r="R171" i="44" s="1"/>
  <c r="Q171" i="44"/>
  <c r="Q220" i="44"/>
  <c r="P220" i="44"/>
  <c r="R220" i="44" s="1"/>
  <c r="Q135" i="44"/>
  <c r="P135" i="44"/>
  <c r="R135" i="44" s="1"/>
  <c r="Q5" i="44"/>
  <c r="P5" i="44"/>
  <c r="R5" i="44" s="1"/>
  <c r="P174" i="44"/>
  <c r="R174" i="44" s="1"/>
  <c r="Q174" i="44"/>
  <c r="Q81" i="44"/>
  <c r="P81" i="44"/>
  <c r="R81" i="44" s="1"/>
  <c r="Q113" i="44"/>
  <c r="P113" i="44"/>
  <c r="R113" i="44" s="1"/>
  <c r="Q237" i="44"/>
  <c r="P237" i="44"/>
  <c r="R237" i="44" s="1"/>
  <c r="P31" i="44"/>
  <c r="R31" i="44" s="1"/>
  <c r="Q31" i="44"/>
  <c r="Q216" i="44"/>
  <c r="P216" i="44"/>
  <c r="R216" i="44" s="1"/>
  <c r="Q140" i="44"/>
  <c r="P140" i="44"/>
  <c r="R140" i="44" s="1"/>
  <c r="P114" i="44"/>
  <c r="R114" i="44" s="1"/>
  <c r="Q114" i="44"/>
  <c r="Q18" i="44"/>
  <c r="P18" i="44"/>
  <c r="R18" i="44" s="1"/>
  <c r="Q112" i="44"/>
  <c r="P112" i="44"/>
  <c r="R112" i="44" s="1"/>
  <c r="Q219" i="44"/>
  <c r="P219" i="44"/>
  <c r="R219" i="44" s="1"/>
  <c r="P165" i="44"/>
  <c r="R165" i="44" s="1"/>
  <c r="Q165" i="44"/>
  <c r="Q14" i="44"/>
  <c r="P14" i="44"/>
  <c r="R14" i="44" s="1"/>
  <c r="Q32" i="44"/>
  <c r="P32" i="44"/>
  <c r="R32" i="44" s="1"/>
  <c r="P209" i="44"/>
  <c r="R209" i="44" s="1"/>
  <c r="Q209" i="44"/>
  <c r="Q54" i="44"/>
  <c r="P54" i="44"/>
  <c r="R54" i="44" s="1"/>
  <c r="Q6" i="44"/>
  <c r="P6" i="44"/>
  <c r="R6" i="44" s="1"/>
  <c r="Q167" i="44"/>
  <c r="P167" i="44"/>
  <c r="R167" i="44" s="1"/>
  <c r="P99" i="44"/>
  <c r="R99" i="44" s="1"/>
  <c r="Q99" i="44"/>
  <c r="Q192" i="44"/>
  <c r="P192" i="44"/>
  <c r="R192" i="44" s="1"/>
  <c r="P48" i="44"/>
  <c r="R48" i="44" s="1"/>
  <c r="Q48" i="44"/>
  <c r="P11" i="44"/>
  <c r="R11" i="44" s="1"/>
  <c r="Q11" i="44"/>
  <c r="Q172" i="44"/>
  <c r="P172" i="44"/>
  <c r="R172" i="44" s="1"/>
  <c r="Q204" i="44"/>
  <c r="P204" i="44"/>
  <c r="R204" i="44" s="1"/>
  <c r="Q181" i="44"/>
  <c r="P181" i="44"/>
  <c r="R181" i="44" s="1"/>
  <c r="Q203" i="44"/>
  <c r="P203" i="44"/>
  <c r="R203" i="44" s="1"/>
  <c r="Q224" i="44"/>
  <c r="P224" i="44"/>
  <c r="R224" i="44" s="1"/>
  <c r="Q27" i="44"/>
  <c r="P27" i="44"/>
  <c r="R27" i="44" s="1"/>
  <c r="Q153" i="44"/>
  <c r="P153" i="44"/>
  <c r="R153" i="44" s="1"/>
  <c r="Q69" i="44"/>
  <c r="P69" i="44"/>
  <c r="R69" i="44" s="1"/>
  <c r="Q225" i="44"/>
  <c r="P225" i="44"/>
  <c r="R225" i="44" s="1"/>
  <c r="P177" i="44"/>
  <c r="R177" i="44" s="1"/>
  <c r="Q177" i="44"/>
  <c r="Q199" i="44"/>
  <c r="P199" i="44"/>
  <c r="R199" i="44" s="1"/>
  <c r="P82" i="44"/>
  <c r="R82" i="44" s="1"/>
  <c r="Q82" i="44"/>
  <c r="Q111" i="44"/>
  <c r="P111" i="44"/>
  <c r="R111" i="44" s="1"/>
  <c r="P93" i="44"/>
  <c r="R93" i="44" s="1"/>
  <c r="Q93" i="44"/>
  <c r="Q214" i="44"/>
  <c r="P214" i="44"/>
  <c r="R214" i="44" s="1"/>
  <c r="Q196" i="44"/>
  <c r="P196" i="44"/>
  <c r="R196" i="44" s="1"/>
  <c r="P50" i="44"/>
  <c r="R50" i="44" s="1"/>
  <c r="Q50" i="44"/>
  <c r="Q25" i="44"/>
  <c r="P25" i="44"/>
  <c r="R25" i="44" s="1"/>
  <c r="P20" i="44"/>
  <c r="R20" i="44" s="1"/>
  <c r="Q20" i="44"/>
  <c r="Q136" i="44"/>
  <c r="P136" i="44"/>
  <c r="R136" i="44" s="1"/>
  <c r="Q164" i="44"/>
  <c r="P164" i="44"/>
  <c r="R164" i="44" s="1"/>
  <c r="Q206" i="44"/>
  <c r="P206" i="44"/>
  <c r="R206" i="44" s="1"/>
  <c r="Q215" i="44"/>
  <c r="P215" i="44"/>
  <c r="R215" i="44" s="1"/>
  <c r="P30" i="44"/>
  <c r="R30" i="44" s="1"/>
  <c r="Q30" i="44"/>
  <c r="P12" i="44"/>
  <c r="R12" i="44" s="1"/>
  <c r="Q12" i="44"/>
  <c r="Q107" i="44"/>
  <c r="P107" i="44"/>
  <c r="R107" i="44" s="1"/>
  <c r="Q180" i="44"/>
  <c r="P180" i="44"/>
  <c r="R180" i="44" s="1"/>
  <c r="P194" i="44"/>
  <c r="R194" i="44" s="1"/>
  <c r="Q194" i="44"/>
  <c r="P116" i="44"/>
  <c r="R116" i="44" s="1"/>
  <c r="Q116" i="44"/>
  <c r="Q218" i="44"/>
  <c r="P218" i="44"/>
  <c r="R218" i="44" s="1"/>
  <c r="P212" i="44"/>
  <c r="R212" i="44" s="1"/>
  <c r="Q212" i="44"/>
  <c r="Q166" i="44"/>
  <c r="P166" i="44"/>
  <c r="R166" i="44" s="1"/>
  <c r="P239" i="44"/>
  <c r="R239" i="44" s="1"/>
  <c r="Q239" i="44"/>
  <c r="Q197" i="44"/>
  <c r="P197" i="44"/>
  <c r="R197" i="44" s="1"/>
  <c r="Q15" i="44"/>
  <c r="P15" i="44"/>
  <c r="R15" i="44" s="1"/>
  <c r="Q23" i="44"/>
  <c r="P23" i="44"/>
  <c r="R23" i="44" s="1"/>
  <c r="Q187" i="44"/>
  <c r="P187" i="44"/>
  <c r="R187" i="44" s="1"/>
  <c r="Q137" i="44"/>
  <c r="P137" i="44"/>
  <c r="R137" i="44" s="1"/>
  <c r="Q226" i="44"/>
  <c r="P226" i="44"/>
  <c r="R226" i="44" s="1"/>
  <c r="Q139" i="44"/>
  <c r="P139" i="44"/>
  <c r="R139" i="44" s="1"/>
  <c r="P138" i="44"/>
  <c r="R138" i="44" s="1"/>
  <c r="Q138" i="44"/>
  <c r="Q71" i="44"/>
  <c r="P71" i="44"/>
  <c r="R71" i="44" s="1"/>
  <c r="P40" i="44"/>
  <c r="R40" i="44" s="1"/>
  <c r="Q40" i="44"/>
  <c r="Q168" i="44"/>
  <c r="P168" i="44"/>
  <c r="R168" i="44" s="1"/>
  <c r="Q84" i="44"/>
  <c r="P84" i="44"/>
  <c r="R84" i="44" s="1"/>
</calcChain>
</file>

<file path=xl/sharedStrings.xml><?xml version="1.0" encoding="utf-8"?>
<sst xmlns="http://schemas.openxmlformats.org/spreadsheetml/2006/main" count="7897" uniqueCount="988">
  <si>
    <t>As of:</t>
  </si>
  <si>
    <t>Catalogue N°</t>
  </si>
  <si>
    <t>SKU</t>
  </si>
  <si>
    <t>UPC #</t>
  </si>
  <si>
    <t>GRAND TOTAL:</t>
  </si>
  <si>
    <t>QTY SOLD</t>
  </si>
  <si>
    <t>QTY IN STOCK</t>
  </si>
  <si>
    <t>TOTAL</t>
  </si>
  <si>
    <t>SN#</t>
  </si>
  <si>
    <t>QTY SOLD VALUE</t>
  </si>
  <si>
    <t>Total Days</t>
  </si>
  <si>
    <t>Days Stock in Hand</t>
  </si>
  <si>
    <t>Current stock cover upto (Date)</t>
  </si>
  <si>
    <t>Current stock cover upto (Week)</t>
  </si>
  <si>
    <t>Current stock cover upto (Month)</t>
  </si>
  <si>
    <t>Avg. Month (Value)</t>
  </si>
  <si>
    <t>Avg. Month (QTY)</t>
  </si>
  <si>
    <t>Avg. Day (QTY)</t>
  </si>
  <si>
    <t>QTY STOCK VALUE</t>
  </si>
  <si>
    <t xml:space="preserve">QTY SOLD </t>
  </si>
  <si>
    <t>RRP</t>
  </si>
  <si>
    <t xml:space="preserve">Cost of Goods </t>
  </si>
  <si>
    <t>Rent of Retail Store</t>
  </si>
  <si>
    <t>Staff Salaries</t>
  </si>
  <si>
    <t>NET Profit (Value):</t>
  </si>
  <si>
    <t>NET Profit (%):</t>
  </si>
  <si>
    <t>T QTY</t>
  </si>
  <si>
    <t>T C Value</t>
  </si>
  <si>
    <t>T S Value</t>
  </si>
  <si>
    <t>Virgin - Al Jimi Mall - UAE</t>
  </si>
  <si>
    <t>Virgin - Abu Dhabi - UAE</t>
  </si>
  <si>
    <t>Virgin Arabian Ranches - UAE</t>
  </si>
  <si>
    <t>Virgin - Al Wahda Mall- UAE</t>
  </si>
  <si>
    <t>Virgin - Deira City Centre - UAE</t>
  </si>
  <si>
    <t>Virgin - Dubai Marina Mall - UAE</t>
  </si>
  <si>
    <t>Virgin - Mercato Mall - UAE</t>
  </si>
  <si>
    <t>Virgin - Mirdif City Centre - UAE</t>
  </si>
  <si>
    <t>Virgin - Mall Of Emirates - UAE</t>
  </si>
  <si>
    <t>Virgin - Sahara Centre - UAE</t>
  </si>
  <si>
    <t>Virgin - The Dubai Mall - UAE</t>
  </si>
  <si>
    <t>Virgin - Yas Mall - UAE</t>
  </si>
  <si>
    <t>Rent of Retail Store (% of Sales)</t>
  </si>
  <si>
    <t xml:space="preserve">SUGENT-ZN01    </t>
  </si>
  <si>
    <t xml:space="preserve">WXZN-01        </t>
  </si>
  <si>
    <t xml:space="preserve">ACHDCJ-01      </t>
  </si>
  <si>
    <t xml:space="preserve">ACHDCJ-02      </t>
  </si>
  <si>
    <t xml:space="preserve">WXHSD-D01      </t>
  </si>
  <si>
    <t xml:space="preserve">WXHSD-D02      </t>
  </si>
  <si>
    <t xml:space="preserve">SUBR-A01       </t>
  </si>
  <si>
    <t xml:space="preserve">SUBR-A08       </t>
  </si>
  <si>
    <t xml:space="preserve">SUBR-A09       </t>
  </si>
  <si>
    <t xml:space="preserve">SUBR-ASG       </t>
  </si>
  <si>
    <t xml:space="preserve">ACBZ-AP09      </t>
  </si>
  <si>
    <t xml:space="preserve">ACBZ-AP01      </t>
  </si>
  <si>
    <t xml:space="preserve">ACBZ-AP0G      </t>
  </si>
  <si>
    <t xml:space="preserve">NGW02-01       </t>
  </si>
  <si>
    <t xml:space="preserve">NGW02-02       </t>
  </si>
  <si>
    <t xml:space="preserve">NGS16-09       </t>
  </si>
  <si>
    <t xml:space="preserve">NGS16-06       </t>
  </si>
  <si>
    <t xml:space="preserve">WXJS-A1        </t>
  </si>
  <si>
    <t xml:space="preserve">WXJS-S2        </t>
  </si>
  <si>
    <t xml:space="preserve">WXBV-01        </t>
  </si>
  <si>
    <t xml:space="preserve">WXBV-02        </t>
  </si>
  <si>
    <t xml:space="preserve">WXBV-03        </t>
  </si>
  <si>
    <t xml:space="preserve">CCALL-JK01     </t>
  </si>
  <si>
    <t xml:space="preserve">CCALL-JK02     </t>
  </si>
  <si>
    <t xml:space="preserve">CCALL-AJK01    </t>
  </si>
  <si>
    <t xml:space="preserve">WXXHJ-B01      </t>
  </si>
  <si>
    <t xml:space="preserve">WXXHJ-B0S      </t>
  </si>
  <si>
    <t xml:space="preserve">WX2IN1-02      </t>
  </si>
  <si>
    <t xml:space="preserve">PPALL-AKU01    </t>
  </si>
  <si>
    <t xml:space="preserve">PPALL-AKU02    </t>
  </si>
  <si>
    <t xml:space="preserve">PPALL-EX01     </t>
  </si>
  <si>
    <t xml:space="preserve">PPALL-EX09     </t>
  </si>
  <si>
    <t xml:space="preserve">PPALL-PX01     </t>
  </si>
  <si>
    <t xml:space="preserve">PPALL-PX02     </t>
  </si>
  <si>
    <t xml:space="preserve">PPALL-PX03     </t>
  </si>
  <si>
    <t xml:space="preserve">PPKC-A01       </t>
  </si>
  <si>
    <t xml:space="preserve">PPKC-A02       </t>
  </si>
  <si>
    <t xml:space="preserve">PPKC-A09       </t>
  </si>
  <si>
    <t xml:space="preserve">PPALL-QY01     </t>
  </si>
  <si>
    <t xml:space="preserve">PPALL-QY02     </t>
  </si>
  <si>
    <t xml:space="preserve">PPALL-QY04     </t>
  </si>
  <si>
    <t xml:space="preserve">CCALL-RH01     </t>
  </si>
  <si>
    <t xml:space="preserve">CCALL-TM01     </t>
  </si>
  <si>
    <t xml:space="preserve">CCALL-TM0A     </t>
  </si>
  <si>
    <t xml:space="preserve">CCALL-TM12     </t>
  </si>
  <si>
    <t xml:space="preserve">ACCHZ-01       </t>
  </si>
  <si>
    <t xml:space="preserve">ACDKQ-HG01     </t>
  </si>
  <si>
    <t xml:space="preserve">ACDKQ-HG0S     </t>
  </si>
  <si>
    <t xml:space="preserve">ACAPIPH-EA9    </t>
  </si>
  <si>
    <t xml:space="preserve">CAHUB-B0G      </t>
  </si>
  <si>
    <t xml:space="preserve">CAHUB-D0G      </t>
  </si>
  <si>
    <t xml:space="preserve">CAHUB-E0G      </t>
  </si>
  <si>
    <t xml:space="preserve">SGAPIPHX-TZ01  </t>
  </si>
  <si>
    <t xml:space="preserve">SUGENT-ATR01   </t>
  </si>
  <si>
    <t xml:space="preserve">SUER-A01       </t>
  </si>
  <si>
    <t xml:space="preserve">SUER-A0R       </t>
  </si>
  <si>
    <t xml:space="preserve">SUER-A0S       </t>
  </si>
  <si>
    <t xml:space="preserve">SUER-A09       </t>
  </si>
  <si>
    <t xml:space="preserve">SUER-A0V       </t>
  </si>
  <si>
    <t xml:space="preserve">SUCH-01        </t>
  </si>
  <si>
    <t xml:space="preserve">SUCH-02        </t>
  </si>
  <si>
    <t xml:space="preserve">SUHS-DP01      </t>
  </si>
  <si>
    <t xml:space="preserve">SUHS-DP0S      </t>
  </si>
  <si>
    <t xml:space="preserve">SUJX-01        </t>
  </si>
  <si>
    <t xml:space="preserve">SUYZD-01       </t>
  </si>
  <si>
    <t xml:space="preserve">SUYZD-09       </t>
  </si>
  <si>
    <t xml:space="preserve">SUYZD-0S       </t>
  </si>
  <si>
    <t xml:space="preserve">SUGX-A01       </t>
  </si>
  <si>
    <t xml:space="preserve">SUGX-A0V       </t>
  </si>
  <si>
    <t xml:space="preserve">SUGX-A09       </t>
  </si>
  <si>
    <t xml:space="preserve">SUGX-A0S       </t>
  </si>
  <si>
    <t xml:space="preserve">SUER-B01       </t>
  </si>
  <si>
    <t xml:space="preserve">SUER-B0S       </t>
  </si>
  <si>
    <t xml:space="preserve">SUER-B09       </t>
  </si>
  <si>
    <t xml:space="preserve">SUER-B0V       </t>
  </si>
  <si>
    <t xml:space="preserve">WIAPIPH58-BE01 </t>
  </si>
  <si>
    <t xml:space="preserve">WIAPIPH58-BE04 </t>
  </si>
  <si>
    <t xml:space="preserve">WIAPIPH58-BE08 </t>
  </si>
  <si>
    <t xml:space="preserve">CALLG-01       </t>
  </si>
  <si>
    <t xml:space="preserve">CALLG-09       </t>
  </si>
  <si>
    <t xml:space="preserve">SUGENT-ZN03    </t>
  </si>
  <si>
    <t xml:space="preserve">SUGENT-ZN0S    </t>
  </si>
  <si>
    <t xml:space="preserve">CCALL-XK01     </t>
  </si>
  <si>
    <t xml:space="preserve">WXXP-02        </t>
  </si>
  <si>
    <t xml:space="preserve">WXXP-01        </t>
  </si>
  <si>
    <t xml:space="preserve">TZARGS-09      </t>
  </si>
  <si>
    <t xml:space="preserve">TZARGS-01      </t>
  </si>
  <si>
    <t xml:space="preserve">TZARGS-G2      </t>
  </si>
  <si>
    <t xml:space="preserve">CCALL-YX01     </t>
  </si>
  <si>
    <t xml:space="preserve">CCALL-YX02     </t>
  </si>
  <si>
    <t xml:space="preserve">ACSR-MS01      </t>
  </si>
  <si>
    <t xml:space="preserve">WIAPIPH61-BE01 </t>
  </si>
  <si>
    <t xml:space="preserve">WIAPIPH61-BE04 </t>
  </si>
  <si>
    <t xml:space="preserve">WIAPIPH61-BE08 </t>
  </si>
  <si>
    <t xml:space="preserve">WIAPIPH65-BE01 </t>
  </si>
  <si>
    <t xml:space="preserve">WIAPIPH65-BE04 </t>
  </si>
  <si>
    <t xml:space="preserve">WIAPIPH65-BE08 </t>
  </si>
  <si>
    <t xml:space="preserve">CALEYE-01      </t>
  </si>
  <si>
    <t xml:space="preserve">CALEYE-02      </t>
  </si>
  <si>
    <t xml:space="preserve">SUER-B0R       </t>
  </si>
  <si>
    <t xml:space="preserve">SGAPIPHX-RA01  </t>
  </si>
  <si>
    <t xml:space="preserve">WXHSG-02       </t>
  </si>
  <si>
    <t xml:space="preserve">WXHSG-01       </t>
  </si>
  <si>
    <t xml:space="preserve">SUXUN-BY0G     </t>
  </si>
  <si>
    <t xml:space="preserve">SUXUN-BY09     </t>
  </si>
  <si>
    <t xml:space="preserve">SUXUN-BY01     </t>
  </si>
  <si>
    <t xml:space="preserve">CATSX-F0G      </t>
  </si>
  <si>
    <t xml:space="preserve">CATCY-B0G      </t>
  </si>
  <si>
    <t xml:space="preserve">CATSX-D0G      </t>
  </si>
  <si>
    <t xml:space="preserve">CATSY-0G       </t>
  </si>
  <si>
    <t xml:space="preserve">ACSLCJ-06      </t>
  </si>
  <si>
    <t xml:space="preserve">ACSR-XJ09      </t>
  </si>
  <si>
    <t xml:space="preserve">ACSR-XJ0A      </t>
  </si>
  <si>
    <t xml:space="preserve">ACXUN-02       </t>
  </si>
  <si>
    <t xml:space="preserve">WIAPPOD-01     </t>
  </si>
  <si>
    <t xml:space="preserve">WIAPPOD-09     </t>
  </si>
  <si>
    <t xml:space="preserve">CAHUB-F01      </t>
  </si>
  <si>
    <t xml:space="preserve">CAHUB-F02      </t>
  </si>
  <si>
    <t xml:space="preserve">CAHUB-G01      </t>
  </si>
  <si>
    <t xml:space="preserve">ACSLCJ-01      </t>
  </si>
  <si>
    <t xml:space="preserve">SUCJLF-01      </t>
  </si>
  <si>
    <t xml:space="preserve">SGAPIPD-CX02   </t>
  </si>
  <si>
    <t xml:space="preserve">SGAPIPD-DX02   </t>
  </si>
  <si>
    <t xml:space="preserve">LTAPIPD-ASM03  </t>
  </si>
  <si>
    <t xml:space="preserve">SUGENT-XF0S    </t>
  </si>
  <si>
    <t xml:space="preserve">SUGENT-XF01    </t>
  </si>
  <si>
    <t xml:space="preserve">ACAPIPHX-ABJ01 </t>
  </si>
  <si>
    <t xml:space="preserve">ACAPIPHX-BJ01  </t>
  </si>
  <si>
    <t xml:space="preserve">ACPCL-01       </t>
  </si>
  <si>
    <t xml:space="preserve">4KCD6901       </t>
  </si>
  <si>
    <t xml:space="preserve">NGH08-01       </t>
  </si>
  <si>
    <t xml:space="preserve">NGH08-2G       </t>
  </si>
  <si>
    <t xml:space="preserve">NGS07-01       </t>
  </si>
  <si>
    <t xml:space="preserve">NGS07-19       </t>
  </si>
  <si>
    <t xml:space="preserve">NGS07-S9       </t>
  </si>
  <si>
    <t xml:space="preserve">ACNXB-02       </t>
  </si>
  <si>
    <t>WIAPIPH58-ASL01</t>
  </si>
  <si>
    <t>WIAPIPH58-ASL03</t>
  </si>
  <si>
    <t>WIAPIPH58-ASL04</t>
  </si>
  <si>
    <t>WIAPIPH58-ASL09</t>
  </si>
  <si>
    <t>WIAPIPH65-ASL01</t>
  </si>
  <si>
    <t>WIAPIPH65-ASL03</t>
  </si>
  <si>
    <t>WIAPIPH65-ASL04</t>
  </si>
  <si>
    <t>WIAPIPH65-ASL09</t>
  </si>
  <si>
    <t xml:space="preserve">CATKC-A01      </t>
  </si>
  <si>
    <t xml:space="preserve">SUCJG9-02      </t>
  </si>
  <si>
    <t xml:space="preserve">SUCJG9-01      </t>
  </si>
  <si>
    <t xml:space="preserve">CATKC-A09      </t>
  </si>
  <si>
    <t xml:space="preserve">CAHUB-K0G      </t>
  </si>
  <si>
    <t xml:space="preserve">SGAPIPD-BX02   </t>
  </si>
  <si>
    <t xml:space="preserve">LTAPIPD-ASM01  </t>
  </si>
  <si>
    <t xml:space="preserve">LTAPIPD-BSM01  </t>
  </si>
  <si>
    <t xml:space="preserve">LTAPIPD-BSM03  </t>
  </si>
  <si>
    <t xml:space="preserve">BHL-712        </t>
  </si>
  <si>
    <t xml:space="preserve">BHL-713        </t>
  </si>
  <si>
    <t xml:space="preserve">BBP-901        </t>
  </si>
  <si>
    <t xml:space="preserve">BBP-902        </t>
  </si>
  <si>
    <t xml:space="preserve">BBP-903        </t>
  </si>
  <si>
    <t xml:space="preserve">BBP-904        </t>
  </si>
  <si>
    <t xml:space="preserve">BBP-905        </t>
  </si>
  <si>
    <t xml:space="preserve">PH18502-BK     </t>
  </si>
  <si>
    <t xml:space="preserve">PH18501-BK     </t>
  </si>
  <si>
    <t xml:space="preserve">DR18041-32BK   </t>
  </si>
  <si>
    <t xml:space="preserve">DR18043-32BR   </t>
  </si>
  <si>
    <t xml:space="preserve">AP14021-BK     </t>
  </si>
  <si>
    <t xml:space="preserve">ACPBCJ-01      </t>
  </si>
  <si>
    <t xml:space="preserve">ACPBCJ-02      </t>
  </si>
  <si>
    <t xml:space="preserve">SGAPWA4-A01    </t>
  </si>
  <si>
    <t xml:space="preserve">SGAPWA4-B01    </t>
  </si>
  <si>
    <t>Arqoob Cost</t>
  </si>
  <si>
    <t>Arqoob Price</t>
  </si>
  <si>
    <t>Arqoob COST</t>
  </si>
  <si>
    <t xml:space="preserve">BAC-105        </t>
  </si>
  <si>
    <t xml:space="preserve">BTC-320BK      </t>
  </si>
  <si>
    <t xml:space="preserve">SUWNT-01       </t>
  </si>
  <si>
    <t xml:space="preserve">SUWNT-02       </t>
  </si>
  <si>
    <t xml:space="preserve">WXYL-A01       </t>
  </si>
  <si>
    <t xml:space="preserve">CATL45-01      </t>
  </si>
  <si>
    <t xml:space="preserve">CATL41-01      </t>
  </si>
  <si>
    <t xml:space="preserve">WXZN-B01       </t>
  </si>
  <si>
    <t xml:space="preserve">ACJHQ-01       </t>
  </si>
  <si>
    <t xml:space="preserve">ACJHQ-0S       </t>
  </si>
  <si>
    <t xml:space="preserve">SUHZ-01        </t>
  </si>
  <si>
    <t xml:space="preserve">SUHZ-2S        </t>
  </si>
  <si>
    <t xml:space="preserve">RPH0890        </t>
  </si>
  <si>
    <t xml:space="preserve">BHL-715        </t>
  </si>
  <si>
    <t xml:space="preserve">SGAPIPH58-WA01 </t>
  </si>
  <si>
    <t xml:space="preserve">SGAPIPH65-WA01 </t>
  </si>
  <si>
    <t xml:space="preserve">SGAPIPH58-WC01 </t>
  </si>
  <si>
    <t xml:space="preserve">SGAPIPH65-WC01 </t>
  </si>
  <si>
    <t xml:space="preserve">CAHUB-T01      </t>
  </si>
  <si>
    <t xml:space="preserve">CABA01-01      </t>
  </si>
  <si>
    <t xml:space="preserve">CABA01-09      </t>
  </si>
  <si>
    <t>Monthly Sales Report - January 01-April, 2019</t>
  </si>
  <si>
    <t>Al Arqoob Trading LLC</t>
  </si>
  <si>
    <t>Al Musalla St., opp Hyatt Regency, Deira</t>
  </si>
  <si>
    <t>PO Box 33488, Dubai, UAE</t>
  </si>
  <si>
    <t>Variance</t>
  </si>
  <si>
    <t xml:space="preserve">CATXF-0G       </t>
  </si>
  <si>
    <t xml:space="preserve">SULR-0G        </t>
  </si>
  <si>
    <t xml:space="preserve">CATYW-B03      </t>
  </si>
  <si>
    <t xml:space="preserve">CATYW-B01      </t>
  </si>
  <si>
    <t xml:space="preserve">CATYW-B09      </t>
  </si>
  <si>
    <t xml:space="preserve">CATSR-01       </t>
  </si>
  <si>
    <t xml:space="preserve">CATSR-09       </t>
  </si>
  <si>
    <t xml:space="preserve">BCC-36W        </t>
  </si>
  <si>
    <t>Power Retailer</t>
  </si>
  <si>
    <t>No. of stores</t>
  </si>
  <si>
    <t>Business Started</t>
  </si>
  <si>
    <t>Virgin MS</t>
  </si>
  <si>
    <t>Grand Total</t>
  </si>
  <si>
    <t>PRECISE Trading LLC</t>
  </si>
  <si>
    <t>Dubai Investment Park 2 Building No: W4 D1</t>
  </si>
  <si>
    <t>P.O. Box 72327, Dubai, UAE</t>
  </si>
  <si>
    <t>T +971 - 4 - 8 85 86 03</t>
  </si>
  <si>
    <t>F +971 - 4 - 8 85 86 32</t>
  </si>
  <si>
    <t>info@preciseme.com</t>
  </si>
  <si>
    <t>www.preciseme.com</t>
  </si>
  <si>
    <t>3Doodler Start Product Stock Forecasting Report - 2018</t>
  </si>
  <si>
    <t>Date:</t>
  </si>
  <si>
    <t>AMOUNT (AED):</t>
  </si>
  <si>
    <t>4 month</t>
  </si>
  <si>
    <t>S #</t>
  </si>
  <si>
    <t>New UPC</t>
  </si>
  <si>
    <t>Category wise</t>
  </si>
  <si>
    <t xml:space="preserve">Short Description </t>
  </si>
  <si>
    <t xml:space="preserve">Full Description </t>
  </si>
  <si>
    <t>Cost in AED</t>
  </si>
  <si>
    <t>Cost in USD</t>
  </si>
  <si>
    <t>Total GRN (2018)</t>
  </si>
  <si>
    <t>Total Sale YTD. 2018</t>
  </si>
  <si>
    <t>Avg. per day (YTD 2018)</t>
  </si>
  <si>
    <t>Avg. per Month (YTD 2018)</t>
  </si>
  <si>
    <t xml:space="preserve">Precise WH OH Stock </t>
  </si>
  <si>
    <t>Virgin UAE</t>
  </si>
  <si>
    <t>Closing Stock
(QTY)</t>
  </si>
  <si>
    <t>Product Lead Time (Days)</t>
  </si>
  <si>
    <t>Deviation from Minimum Stock Level</t>
  </si>
  <si>
    <t>MSL
(QTY)</t>
  </si>
  <si>
    <t>Current Stock Cover upto (Date)</t>
  </si>
  <si>
    <t>Arrival Date</t>
  </si>
  <si>
    <t>Balance
Stock</t>
  </si>
  <si>
    <t>Arrival Date (ETA)</t>
  </si>
  <si>
    <t>required
(Qty)</t>
  </si>
  <si>
    <t xml:space="preserve">Stock Days inc On Order </t>
  </si>
  <si>
    <t>Stock cover upto (Date) Inc On Order</t>
  </si>
  <si>
    <t>MOQ</t>
  </si>
  <si>
    <t>PO QTY</t>
  </si>
  <si>
    <t>New PO Value</t>
  </si>
  <si>
    <t>3D Printing Tool Set</t>
  </si>
  <si>
    <t>3DS-ESST-E-R</t>
  </si>
  <si>
    <t>3DS - Essential Pen set</t>
  </si>
  <si>
    <t>3DS-MEGA-E-R</t>
  </si>
  <si>
    <t>3DS - Super Mega Pen set</t>
  </si>
  <si>
    <t>Consumable - Mix Plastic</t>
  </si>
  <si>
    <t>3DS-ECO-MIX1-24</t>
  </si>
  <si>
    <t>3DS-Plastic Mix Packs  - Fire &amp; Ice</t>
  </si>
  <si>
    <t>3DS-ECO-MIX2-24</t>
  </si>
  <si>
    <t>3DS-Plastic Mix Packs  - Primary Pow</t>
  </si>
  <si>
    <t>Av</t>
  </si>
  <si>
    <t>Avg. per day</t>
  </si>
  <si>
    <t>Avg. per Month</t>
  </si>
  <si>
    <t>Arqoob SOH</t>
  </si>
  <si>
    <t>Virgin SOH</t>
  </si>
  <si>
    <t>Closing Stock</t>
  </si>
  <si>
    <t>MSL (4 Mont Covering)</t>
  </si>
  <si>
    <t>Minimum order QTY</t>
  </si>
  <si>
    <t xml:space="preserve">WX3IN1-01      </t>
  </si>
  <si>
    <t xml:space="preserve">WX3IN1-02      </t>
  </si>
  <si>
    <t xml:space="preserve">CA1T4-I0G      </t>
  </si>
  <si>
    <t xml:space="preserve">WIAPIPH58-QA01 </t>
  </si>
  <si>
    <t xml:space="preserve">WIAPIPH58-QA02 </t>
  </si>
  <si>
    <t>Title</t>
  </si>
  <si>
    <t xml:space="preserve">BONE COLLECTION BIKE TIE PRO 2 BLACK                                                                          </t>
  </si>
  <si>
    <t xml:space="preserve">BONE COLLECTION BIKE TIE PRO 2 RED                                                                            </t>
  </si>
  <si>
    <t xml:space="preserve">BONE COLLECTION BIKE TIE PRO 2 GREY                                                                           </t>
  </si>
  <si>
    <t xml:space="preserve">BONE COLLECTION RUN TIE GREY L ARMBAND                                                                        </t>
  </si>
  <si>
    <t xml:space="preserve">BONE COLLECTION RUN TIE GREY S ARMBAND                                                                        </t>
  </si>
  <si>
    <t xml:space="preserve">BONE COLLECTION MR DEER QCASE FOR IPHONE XS                                                                   </t>
  </si>
  <si>
    <t xml:space="preserve">BONE COLLECTION PATTI DUCK QCASE FOR IPHONE XS                                                                </t>
  </si>
  <si>
    <t xml:space="preserve">BONE COLLECTION MIAO CAT QCASE FOR IPHONE XS                                                                  </t>
  </si>
  <si>
    <t xml:space="preserve">BONE COLLECTION MR DEER QCASE FOR IPHONE XS MAX                                                               </t>
  </si>
  <si>
    <t xml:space="preserve">BONE COLLECTION PATTI DUCK QCASE FOR IPHONE XS MAX                                                            </t>
  </si>
  <si>
    <t xml:space="preserve">BONE COLLECTION MIAO CAT QCASE FOR IPHONE XS MAX                                                              </t>
  </si>
  <si>
    <t xml:space="preserve">BONE COLLECTION MARU PENGUIN BUBBLE CASE FOR IPHONE XS                                                        </t>
  </si>
  <si>
    <t xml:space="preserve">BONE COLLECTION MR DEER BUBBLE CASE FOR IPHONE XS                                                             </t>
  </si>
  <si>
    <t xml:space="preserve">BONE COLLECTION PATTI DUCK BUBBLE CASE FOR IPHONE XS                                                          </t>
  </si>
  <si>
    <t xml:space="preserve">BONE COLLECTION MIAO CAT BUBBLE CASE FOR IPHONE XS                                                            </t>
  </si>
  <si>
    <t xml:space="preserve">BONE COLLECTION MR DEER BUBBLE CASE FOR IPHONE XS MAX                                                         </t>
  </si>
  <si>
    <t xml:space="preserve">BONE COLLECTION MIAO CAT BUBBLE CASE FOR IPHONE XS MAX                                                        </t>
  </si>
  <si>
    <t xml:space="preserve">BASEUS SUPERLATIVE MULTIFUNCTIONAL HUB DEEP GREY                                                              </t>
  </si>
  <si>
    <t xml:space="preserve">BASEUS GAMO H15 BLACK 3.5MM WIRED IN-EAR EARPHONES                                                            </t>
  </si>
  <si>
    <t xml:space="preserve">BASEUS GAMO H15 RES/BLACK 3.5MM WIRED IN-EAR EARPHONES                                                        </t>
  </si>
  <si>
    <t xml:space="preserve">BASEUS ENCOK W01 BLACK TRUE WIRELESS IN-EAR EARPHONES                                                         </t>
  </si>
  <si>
    <t xml:space="preserve">BASEUS ENCOK W01 WHITE TRUE WIRELESS IN-EAR EARPHONES                                                         </t>
  </si>
  <si>
    <t xml:space="preserve">BASEUS ENCOK A03 BLACK WIRELESS IN-EAR EARPHONES                                                              </t>
  </si>
  <si>
    <t xml:space="preserve">BASEUS ENCOK A03 WHITE WIRELESS IN-EAR EARPHONES                                                              </t>
  </si>
  <si>
    <t xml:space="preserve">BASEUS DOTTER BLACK WIRELESS CHARGER FOR APPLE WATCH                                                          </t>
  </si>
  <si>
    <t xml:space="preserve">BASEUS DOTTER WHITE WIRELESS CHARGER FOR APPLE WATCH                                                          </t>
  </si>
  <si>
    <t xml:space="preserve">BASEUS AMBLIGHT 30000MAH POWER BANK BLACK                                                                     </t>
  </si>
  <si>
    <t xml:space="preserve">BASEUS FULLY FOLDING SELFIE STICK BLACK/RED                                                                   </t>
  </si>
  <si>
    <t xml:space="preserve">BASEUS FULLY FOLDING SELFIE STICK BLACK/SLIVER                                                                </t>
  </si>
  <si>
    <t xml:space="preserve">BASEUS FULLY FOLDING SELFIE STICK BLACK/GOLD                                                                  </t>
  </si>
  <si>
    <t xml:space="preserve">BRAVE MFI LIGHTNING CABLE 1M SILVER                                                                           </t>
  </si>
  <si>
    <t xml:space="preserve">BRAVE MFI LIGHTNING CABLE 1M BLACK                                                                            </t>
  </si>
  <si>
    <t xml:space="preserve">BASEUS SMART CAR MOUNT CELL PHONE HOLDER BLACK                                                                </t>
  </si>
  <si>
    <t xml:space="preserve">BASEUS CAR WIRELESS CHARGER SMART VEHICLE BRACKET                                                             </t>
  </si>
  <si>
    <t xml:space="preserve">BASEUS HOLDER RED-DOT MOBILE GAME SCORING TOOL BLACK                                                          </t>
  </si>
  <si>
    <t xml:space="preserve">BASEUS HOLDER RED-DOT MOBILE GAME SCORING TOOL TRANSPARENT                                                    </t>
  </si>
  <si>
    <t xml:space="preserve">BASEUS WIRELESS CHARGER POWER BANK 10000MAH BLACK                                                             </t>
  </si>
  <si>
    <t xml:space="preserve">BASEUS WIRELESS CHARGER POWER BANK 10000MAH WHITE                                                             </t>
  </si>
  <si>
    <t xml:space="preserve">BASEUS BEAR MAGNETIC CAR BRACKET BLACK                                                                        </t>
  </si>
  <si>
    <t xml:space="preserve">BASEUS BEAR MAGNETIC CAR BRACKET BROWN                                                                        </t>
  </si>
  <si>
    <t xml:space="preserve">BASEUS BEAR MAGNETIC CAR BRACKET RED                                                                          </t>
  </si>
  <si>
    <t xml:space="preserve">BASEUS BEAR MAGNETIC CAR BRACKET SILVER GRAY                                                                  </t>
  </si>
  <si>
    <t xml:space="preserve">BASEUS AP PENCIL SILICONE CHARGING STAND FOR APPLE PENCIL RED                                                 </t>
  </si>
  <si>
    <t xml:space="preserve">BASEUS AP PENCIL SILICONE CHARGING STAND FOR APPLE PENCIL BLACK                                               </t>
  </si>
  <si>
    <t xml:space="preserve">BASEUS AP PENCIL SILICONE CHARGING STAND FOR APPLE PENCIL GREY                                                </t>
  </si>
  <si>
    <t xml:space="preserve">BASEUS ENCOK W02 TWS TRULY WIRELESS HEADSET BLACK                                                             </t>
  </si>
  <si>
    <t xml:space="preserve">BASEUS ENCOK W02 TWS TRULY WIRELESS HEADSET WHITE                                                             </t>
  </si>
  <si>
    <t xml:space="preserve">BASEUS ENCOK NECK HUNG BLUETOOTH EARPHONES S16 RED                                                            </t>
  </si>
  <si>
    <t xml:space="preserve">BASEUS ENCOK NECK HUNG BLUETOOTH EARPHONES S16 GREEN                                                          </t>
  </si>
  <si>
    <t xml:space="preserve">BASEUS METAL WIRELESS CHARGER TARNISH/BLACK                                                                   </t>
  </si>
  <si>
    <t xml:space="preserve">BASEUS METAL WIRELESS CHARGER SILVER/WHITE                                                                    </t>
  </si>
  <si>
    <t xml:space="preserve">BASEUS BV WIRELESS CHARGER BLACK                                                                              </t>
  </si>
  <si>
    <t xml:space="preserve">BASEUS BV WIRELESS CHARGER WHITE                                                                              </t>
  </si>
  <si>
    <t xml:space="preserve">BASEUS BV WIRELESS CHARGER BLUE                                                                               </t>
  </si>
  <si>
    <t xml:space="preserve">BASEUS SIMPLE WIRELESS CHARGER BLACK                                                                          </t>
  </si>
  <si>
    <t xml:space="preserve">BASEUS SIMPLE WIRELESS CHARGER WHITE                                                                          </t>
  </si>
  <si>
    <t xml:space="preserve">BASEUS SIMPLE WIRELESS CHARGER TRANSPARENT                                                                    </t>
  </si>
  <si>
    <t xml:space="preserve">BASEUS DUAL WIRELESS CHARGER BLACK +WALL CHARGER &amp; CABLE                                                      </t>
  </si>
  <si>
    <t xml:space="preserve">BASEUS DUAL WIRELESS CHARGER SILVER +WALL CHARGER &amp; CABLE                                                     </t>
  </si>
  <si>
    <t xml:space="preserve">BASEUS SMART 2 IN 1 WIRELESS CHARGER WHITE                                                                    </t>
  </si>
  <si>
    <t xml:space="preserve">BASEUS MINI CU DIGITAL DISPLAY POWER BANK 10000MAH BLACK                                                      </t>
  </si>
  <si>
    <t xml:space="preserve">BASEUS MINI CU DIGITAL DISPLAY POWER BANK 10000MAH WHITE                                                      </t>
  </si>
  <si>
    <t xml:space="preserve">BASEUS DUAL OUTPUT WIRELESS CHARGE POWER BANK 8000MAH BLACK                                                   </t>
  </si>
  <si>
    <t xml:space="preserve">BASEUS DUAL OUTPUT WIRELESS CHARGE POWER BANK 8000MAH RED                                                     </t>
  </si>
  <si>
    <t xml:space="preserve">BASEUS PARALLEL LINE POWER BANK 10000MAH BLACK                                                                </t>
  </si>
  <si>
    <t xml:space="preserve">BASEUS PARALLEL LINE POWER BANK 10000MAH WHITE                                                                </t>
  </si>
  <si>
    <t xml:space="preserve">BASEUS PARALLEL LINE POWER BANK 10000MAH BLUE                                                                 </t>
  </si>
  <si>
    <t xml:space="preserve">BASEUS POWERFUL TYPE-C PD+QC3.0 20000MAH POWER BANK BLACK                                                     </t>
  </si>
  <si>
    <t xml:space="preserve">BASEUS POWERFUL TYPE-C PD+QC3.0 20000MAH POWER BANK WHITE                                                     </t>
  </si>
  <si>
    <t xml:space="preserve">BASEUS POWERFUL TYPE-C PD+QC3.0 20000MAH POWER BANK RED                                                       </t>
  </si>
  <si>
    <t xml:space="preserve">BASEUS THIN WIRELESS CHARGE 10000MAH POWER BANK BLACK                                                         </t>
  </si>
  <si>
    <t xml:space="preserve">BASEUS THIN WIRELESS CHARGE 10000 MAH POWER BANK WHITE                                                        </t>
  </si>
  <si>
    <t xml:space="preserve">BASEUS THIN WIRELESS CHARGE 10000MAH POWER BANK PINK                                                          </t>
  </si>
  <si>
    <t xml:space="preserve">BASEUS LOCOMOTIVE BLUETOOTH MP3 VEHICLE CHARGER BLACK                                                         </t>
  </si>
  <si>
    <t xml:space="preserve">BASEUS T TYPED BLUETOOTH MP3 CHARGER WITH CAR HOLDER BLACK                                                    </t>
  </si>
  <si>
    <t xml:space="preserve">BASEUS T TYPED BLUETOOTH MP3 CHARGER WITH CAR HOLDER TARNISH                                                  </t>
  </si>
  <si>
    <t xml:space="preserve">BASEUS T TYPED BLUETOOTH MP3 CHARGER WITH CAR HOLDER DARK COFFEE                                              </t>
  </si>
  <si>
    <t xml:space="preserve">BASEUS ROTATION TYPE UNIVERSAL CHARGER BLACK                                                                  </t>
  </si>
  <si>
    <t xml:space="preserve">BASEUS PENDANT CARD READER BLACK                                                                              </t>
  </si>
  <si>
    <t xml:space="preserve">BASEUS PENDANT CARD READER SILVER                                                                             </t>
  </si>
  <si>
    <t xml:space="preserve">BASEUS RED-HAT TYPE-C 32GB USB FLASH DISK                                                                     </t>
  </si>
  <si>
    <t xml:space="preserve">BASEUS THUNDERBOLT C+ DUAL TYPE-C TO USB3.0/HDMI/TYPE-C FEMALE HUB CONVERTER DEEP SPACE GRAY                  </t>
  </si>
  <si>
    <t xml:space="preserve">BASEUS CUBE TYPE-C TO USB3.0X3+USB2.0X2 HUB ADAPTER DARK GRAY                                                 </t>
  </si>
  <si>
    <t xml:space="preserve">BASEUS LITTLE BOX TYPE-C TO HDMI+TYPE-C PD MINI HD SMART HUB CONVERTER DARK GRAY                              </t>
  </si>
  <si>
    <t xml:space="preserve">BASEUS GLASS FILM SET BLACK FOR IPHONE X                                                                      </t>
  </si>
  <si>
    <t xml:space="preserve">BASEUS CURVE MAGNET CAR MOUNT                                                                                 </t>
  </si>
  <si>
    <t xml:space="preserve">BASEUS SMALL EARS MAGNETIC CAR VENT SUCTION BRACKET BLACK                                                     </t>
  </si>
  <si>
    <t xml:space="preserve">BASEUS SMALL EARS MAGNETIC CAR VENT SUCTION BRACKET ROSE GOLD                                                 </t>
  </si>
  <si>
    <t xml:space="preserve">BASEUS SMALL EARS MAGNETIC CAR VENT SUCTION BRACKET ROSE SILVER                                               </t>
  </si>
  <si>
    <t xml:space="preserve">BASEUS SMALL EARS MAGNETIC CAR VENT SUCTION BRACKET ROSE RED                                                  </t>
  </si>
  <si>
    <t xml:space="preserve">BASEUS XIAOCHUN MAGNETIC CAR PHONE HOLDER BLACK                                                               </t>
  </si>
  <si>
    <t xml:space="preserve">BASEUS XIAOCHUN MAGNETIC CAR PHONE HOLDER SILVER                                                              </t>
  </si>
  <si>
    <t xml:space="preserve">BASEUS DOUBLE CLIP HORIZONTAL VEHICLE MOUNT BLACK                                                             </t>
  </si>
  <si>
    <t xml:space="preserve">BASEUS DOUBLE CLIP HORIZONTAL VEHICLE MOUNT SILVER                                                            </t>
  </si>
  <si>
    <t xml:space="preserve">BASEUS GOLD AROMATIZING AIR VENT CAR MOUNT                                                                    </t>
  </si>
  <si>
    <t xml:space="preserve">BASEUS BULLET ON-BOARD CAR MAGNETIC BRACKET BLACK                                                             </t>
  </si>
  <si>
    <t xml:space="preserve">BASEUS BULLET ON-BOARD CAR MAGNETIC BRACKET RED                                                               </t>
  </si>
  <si>
    <t xml:space="preserve">BASEUS BULLET ON-BOARD CAR MAGNETIC BRACKET SILVER                                                            </t>
  </si>
  <si>
    <t xml:space="preserve">BASEUS MAGNETIC AIR VENT CAR MOUNT HOLDER WITH CABLE CLIP BLACK                                               </t>
  </si>
  <si>
    <t xml:space="preserve">BASEUS MAGNETIC AIR VENT CAR MOUNT HOLDER WITH CABLE CLIP GOLD                                                </t>
  </si>
  <si>
    <t xml:space="preserve">BASEUS MAGNETIC AIR VENT CAR MOUNT HOLDER WITH CABLE CLIP RED                                                 </t>
  </si>
  <si>
    <t xml:space="preserve">BASEUS MAGNETIC AIR VENT CAR MOUNT HOLDER WITH CABLE CLIP SILVER                                              </t>
  </si>
  <si>
    <t xml:space="preserve">BASEUS SMALL EARS VERTICAL MAGNETIC BRACKET BLACK                                                             </t>
  </si>
  <si>
    <t xml:space="preserve">BASEUS SMALL EARS VERTICAL MAGNETIC BRACKET ROSE SILVER                                                       </t>
  </si>
  <si>
    <t xml:space="preserve">BASEUS SMALL EARS VERTICAL MAGNETIC BRACKET ROSE RED                                                          </t>
  </si>
  <si>
    <t xml:space="preserve">BASEUS SMALL EARS VERTICAL MAGNETIC BRACKET ROSE GOLD                                                         </t>
  </si>
  <si>
    <t xml:space="preserve">BASEUS BEAR SILICONE CASE BLACK FOR IPHONE XS                                                                 </t>
  </si>
  <si>
    <t xml:space="preserve">BASEUS BEAR SILICONE CASE PINK FOR IPHONE XS                                                                  </t>
  </si>
  <si>
    <t xml:space="preserve">BASEUS BEAR SILICONE CASE BROWN FOR IPHONE XS                                                                 </t>
  </si>
  <si>
    <t xml:space="preserve">BASEUS GLOWING DATA CABLE USB FOR LIGHTNING BLACK                                                             </t>
  </si>
  <si>
    <t xml:space="preserve">BASEUS GLOWING DATA CABLE USB FOR LIGHTNING RED                                                               </t>
  </si>
  <si>
    <t xml:space="preserve">BASEUS SMART CAR MOUNT PHONE HOLDER BLUE                                                                      </t>
  </si>
  <si>
    <t xml:space="preserve">BASEUS SMART CAR MOUNT PHONE HOLDER SILVER                                                                    </t>
  </si>
  <si>
    <t xml:space="preserve">BASEUS DESKTOP WIRELESS/WIRED CHARGER BLACK                                                                   </t>
  </si>
  <si>
    <t xml:space="preserve">BASEUS WIRELESS CHARGER SUCTION CUP WHITE                                                                     </t>
  </si>
  <si>
    <t xml:space="preserve">BASEUS WIRELESS CHARGER SUCTION CUP BLACK                                                                     </t>
  </si>
  <si>
    <t xml:space="preserve">BASEUS CASE FOR AIRPODS RED                                                                                   </t>
  </si>
  <si>
    <t xml:space="preserve">BASEUS CASE FOR AIRPODS BLACK                                                                                 </t>
  </si>
  <si>
    <t xml:space="preserve">BASEUS CASE FOR AIRPODS GRAY                                                                                  </t>
  </si>
  <si>
    <t xml:space="preserve">BASEUS Y TYPE DUAL USB+ CAR CHARGER BLACK                                                                     </t>
  </si>
  <si>
    <t xml:space="preserve">BASEUS Y TYPE DUAL USB+ CAR CHARGER WHITE                                                                     </t>
  </si>
  <si>
    <t xml:space="preserve">BASEUS MAGIC MONSTER GAMEPAD STYLE POWER BANK 2000MAH                                                         </t>
  </si>
  <si>
    <t xml:space="preserve">BASEUS BEAR SILICONE CASE BLACK FOR IPHONE XR                                                                 </t>
  </si>
  <si>
    <t xml:space="preserve">BASEUS BEAR SILICONE CASE PINK FOR IPHONE XR                                                                  </t>
  </si>
  <si>
    <t xml:space="preserve">BASEUS BEAR SILICONE CASE BROWN FOR IPHONE XR                                                                 </t>
  </si>
  <si>
    <t xml:space="preserve">BASEUS BEAR SILICONE CASE BLACK FOR IPHONE XS MAX                                                             </t>
  </si>
  <si>
    <t xml:space="preserve">BASEUS BEAR SILICONE CASE PINK FOR IPHONE XS MAX                                                              </t>
  </si>
  <si>
    <t xml:space="preserve">BASEUS BEAR SILICONE CASE BROWN FOR IPHONE XS MAX                                                             </t>
  </si>
  <si>
    <t xml:space="preserve">BASEUS BIG EYE DIGITAL DISPLAY LIGHTNING CABLE BLACK                                                          </t>
  </si>
  <si>
    <t xml:space="preserve">BASEUS BIG EYE DIGITAL DISPLAY LIGHTNING CABLE WHITE                                                          </t>
  </si>
  <si>
    <t xml:space="preserve">BASEUS DROP-PROOF CURVED FULL SCREEN TEMPERED GLASS BLACK FOR IPHONE X                                        </t>
  </si>
  <si>
    <t xml:space="preserve">BASEUS SILCIONE HORIZONTAL DESKTOP WIRELESS CHARGER WHITE                                                     </t>
  </si>
  <si>
    <t xml:space="preserve">BASEUS SILCIONE HORIZONTAL DESKTOP WIRELESS CHARGER BLACK                                                     </t>
  </si>
  <si>
    <t xml:space="preserve">BASEUS FRAGRANCE/CAR MOUNT GREY                                                                               </t>
  </si>
  <si>
    <t xml:space="preserve">BASEUS FRAGRANCE/CAR MOUNT RED                                                                                </t>
  </si>
  <si>
    <t xml:space="preserve">BASEUS FRAGRANCE/CAR MOUNT BLACK                                                                              </t>
  </si>
  <si>
    <t xml:space="preserve">BASEUS 10-IN-1 HUB ADAPTER                                                                                    </t>
  </si>
  <si>
    <t xml:space="preserve">BASEUS TYPE C TO HDMI JOINT ADAPTER CABLE 1.8M DARK GREY                                                      </t>
  </si>
  <si>
    <t xml:space="preserve">BASEUS HDMI + USB 3.0 HUB ADAPTER                                                                             </t>
  </si>
  <si>
    <t xml:space="preserve">BASEUS TYPE-C MALE TO HDMI MALE 4K HD ADAPTER CABLE 1.8M                                                      </t>
  </si>
  <si>
    <t xml:space="preserve">BASEUS GRENADE BLACK/ARMY GREEN GRIP FOR SMARTPHONES                                                          </t>
  </si>
  <si>
    <t xml:space="preserve">BASEUS ADAPTER X-MEN AUDIO RADIATOR RED/BLACK                                                                 </t>
  </si>
  <si>
    <t xml:space="preserve">BASEUS ADAPTER X-MEN AUDIO RADIATOR BLACK                                                                     </t>
  </si>
  <si>
    <t xml:space="preserve">BASEUS AROMA DIFFUSER CREAM WHITE                                                                             </t>
  </si>
  <si>
    <t xml:space="preserve">BASEUS PROTECTIVE CASE/WIRELESS CHARGER BLACK FOR AIRPODS                                                     </t>
  </si>
  <si>
    <t xml:space="preserve">BASEUS PROTECTIVE CASE/WIRELESS CHARGER RED FOR AIRPODS                                                       </t>
  </si>
  <si>
    <t xml:space="preserve">BASEUS ROUND BOX USB 3.0 HUB ADAPTER BLACK                                                                    </t>
  </si>
  <si>
    <t xml:space="preserve">BASEUS ROUND BOX USB 3.0 HUB ADAPTER WHITE                                                                    </t>
  </si>
  <si>
    <t xml:space="preserve">BASEUS ROUND BOX TYPE-C HUB ADAPTER BLACK                                                                     </t>
  </si>
  <si>
    <t xml:space="preserve">BASEUS GRENADE BLACK GRIP FOR SMARTPHONES                                                                     </t>
  </si>
  <si>
    <t xml:space="preserve">BASEUS WINNER COOLING HEAT SINK BLACK FOR SMARTPHONES                                                         </t>
  </si>
  <si>
    <t xml:space="preserve">BASEUS 0.3MM TEMPERED GLASS FILM TRANSPARENT FOR IPAD PRO 11-INCH                                             </t>
  </si>
  <si>
    <t xml:space="preserve">BASEUS 0.3MM ANTI-BLUE LIGHT TEMPERED GLASS FILM TRANSPARENT FOR IPAD PRO 11-INCH                             </t>
  </si>
  <si>
    <t xml:space="preserve">BASEUS SIMPLISM Y-TYPE LEATHER CASE BLUE FOR IPAD PRO 11-INCH                                                 </t>
  </si>
  <si>
    <t xml:space="preserve">BASEUS SUSPENSION GLASS DESKTOP BRACKET SILVER FOR SMARTPHONES                                                </t>
  </si>
  <si>
    <t xml:space="preserve">BASEUS SUSPENSION GLASS DESKTOP BRACKET BLACK FOR SMARTPHONES                                                 </t>
  </si>
  <si>
    <t xml:space="preserve">BASEUS 1+1 BLACK WIRELESS CHARGE 5000MAH POWER BANK FOR IPHONE XS/X                                           </t>
  </si>
  <si>
    <t xml:space="preserve">BASEUS PLAID BLACK 3500MAH POWER BANK FOR IPHONE X                                                            </t>
  </si>
  <si>
    <t xml:space="preserve">BASEUS GOLDEN CUDGEL CAPACITIVE STYLUS BLACK                                                                  </t>
  </si>
  <si>
    <t xml:space="preserve">USAMS 4000MAH POWER BANK CASE BLACK FOR IPHONE XS MAX                                                         </t>
  </si>
  <si>
    <t xml:space="preserve">BASEUS H08 BLACK IMMERSIVE VIRTUAL 3D GAMING IN-EAR EARPHONES                                                 </t>
  </si>
  <si>
    <t xml:space="preserve">BASEUS H08 WHITE/GREY IMMERSIVE VIRTUAL 3D GAMING IN-EAR EARPHONES                                            </t>
  </si>
  <si>
    <t xml:space="preserve">BASEUS ENCOK BLACK SPORTS WIRELESS IN-EAR EARPHONES S07                                                       </t>
  </si>
  <si>
    <t xml:space="preserve">BASEUS ENCOK RED/BLACK SPORTS WIRELESS IN-EAR EARPHONES S07                                                   </t>
  </si>
  <si>
    <t xml:space="preserve">BASEUS ENCOK SILVER/RED SPORTS WIRELESS IN-EAR EARPHONES S07                                                  </t>
  </si>
  <si>
    <t xml:space="preserve">BASEUS WARM LITTLE WHITE FAN HEATER                                                                           </t>
  </si>
  <si>
    <t xml:space="preserve">BASEUS ORIGINAL LSR CASE BLACK FOR IPHONE XS                                                                  </t>
  </si>
  <si>
    <t xml:space="preserve">BASEUS ORIGINAL LSR CASE LIGHT AQUA MARINE FOR IPHONE XS                                                      </t>
  </si>
  <si>
    <t xml:space="preserve">BASEUS ORIGINAL LSR CASE PINK FOR IPHONE XS                                                                   </t>
  </si>
  <si>
    <t xml:space="preserve">BASEUS ORIGINAL LSR CASE RED FOR IPHONE XS                                                                    </t>
  </si>
  <si>
    <t xml:space="preserve">BASEUS ORIGINAL LSR CASE BLACK FOR IPHONE XS MAX                                                              </t>
  </si>
  <si>
    <t xml:space="preserve">BASEUS ORIGINAL LSR CASE LIGHT AQUA MARINE FOR IPHONE XS MAX                                                  </t>
  </si>
  <si>
    <t xml:space="preserve">BASEUS ORIGINAL LSR CASE PINK FOR IPHONE XS MAX                                                               </t>
  </si>
  <si>
    <t xml:space="preserve">BASEUS ORIGINAL LSR CASE RED FOR IPHONE XS MAX                                                                </t>
  </si>
  <si>
    <t xml:space="preserve">BASEUS DOUBLE FAST CHARGING TYPE-C CABLE 1M BLACK                                                             </t>
  </si>
  <si>
    <t xml:space="preserve">BASEUS G9 MOBILE GAME SCORING TOOL WHITE FOR SMARTPHONES/TABLET                                               </t>
  </si>
  <si>
    <t xml:space="preserve">BASEUS G9 MOBILE GAME SCORING TOOL BLACK FOR SMARTPHONES/TABLET                                               </t>
  </si>
  <si>
    <t xml:space="preserve">BASEUS DOUBLE FAST CHARGING TYPE-C CABLE 1M RED                                                               </t>
  </si>
  <si>
    <t xml:space="preserve">BASEUS HARMONICA 5-IN-1 HUB ADAPTER GREY                                                                      </t>
  </si>
  <si>
    <t xml:space="preserve">BASEUS 0.3MM ANTI-BLUE LIGHT TEMPERED GLASS FILM TRANSPARENT FOR IPAD PRO 12.9-INCH 3RD GEN                   </t>
  </si>
  <si>
    <t xml:space="preserve">BASEUS SIMPLISM Y-TYPE LEATHER CASE BLACK FOR IPAD PRO 11-INCH                                                </t>
  </si>
  <si>
    <t xml:space="preserve">BASEUS SIMPLISM Y-TYPE LEATHER CASE BLACK FOR IPAD PRO 12.9-INCH 3RD GEN                                      </t>
  </si>
  <si>
    <t xml:space="preserve">BASEUS SIMPLISM Y-TYPE LEATHER CASE BLUE FOR IPAD PRO 12.9-INCH 3RD GEN                                       </t>
  </si>
  <si>
    <t xml:space="preserve">BRAVE LOTTO SERIES MAGNETIC CAR MOUNTS                                                                        </t>
  </si>
  <si>
    <t xml:space="preserve">BRAVE 2-IN-1 UNIVERSAL MAGNETIC HOLDER                                                                        </t>
  </si>
  <si>
    <t xml:space="preserve">BRAVE PU LEATHER BACKPACK BLACK WITH BLUETOOTH SPEAKER &amp; 5000MAH POWER BANK                                   </t>
  </si>
  <si>
    <t xml:space="preserve">BRAVE NYLON BACKPACK BLACK CIRCUIT PATTERN WITH BLUETOOTH SPEAKER &amp; 5000MAH POWER BANK                        </t>
  </si>
  <si>
    <t xml:space="preserve">BRAVE NYLON BACKPACK ARMY GREY WITH BLUETOOTH SPEAKER &amp; 5000MAH POWER BANK                                    </t>
  </si>
  <si>
    <t xml:space="preserve">BRAVE NYLON BACKPACK DARK CAMOUFLAGE WITH BLUETOOTH SPEAKER &amp; 5000MAH POWER BANK                              </t>
  </si>
  <si>
    <t xml:space="preserve">BRAVE NYLON BACKPACK BEIGE WITH BLUETOOTH SPEAKER &amp; 5000MAH POWER BANK                                        </t>
  </si>
  <si>
    <t xml:space="preserve">BONE COLLECTION RUN TIE BLACK LARGE FOR SMARTPHONES 4-6.5 INCH                                                </t>
  </si>
  <si>
    <t xml:space="preserve">BONE COLLECTION RUN TIE BLACK SMALL                                                                           </t>
  </si>
  <si>
    <t xml:space="preserve">BONE COLLECTION MARU PENGUIN 32GB USB 3.0                                                                     </t>
  </si>
  <si>
    <t xml:space="preserve">BONE COLLECTION MR. DEER 32GB USB 3.0                                                                         </t>
  </si>
  <si>
    <t xml:space="preserve">BONE COLLECTION LINKEY LIGHTNING BLACK                                                                        </t>
  </si>
  <si>
    <t xml:space="preserve">BASEUS SHOOTING GAME TOOL FOR PAD BLACK                                                                       </t>
  </si>
  <si>
    <t xml:space="preserve">BASEUS SHOOTING GAME TOOL FOR PAD TRANSPARENT                                                                 </t>
  </si>
  <si>
    <t xml:space="preserve">BASEUS 0.3MM FULL-SCREEN CURVED TEMPERED FILM BLACK FOR APPLE WATCH SERIES 4 40MM                             </t>
  </si>
  <si>
    <t xml:space="preserve">BASEUS 0.3MM FULL-SCREEN CURVED TEMPERED FILM BLACK FOR APPLE WATCH SERIES 4 44MM                             </t>
  </si>
  <si>
    <t xml:space="preserve">BRAVE LIGHTNING TO 3.5MM AUDIO CABLE WHITE                                                                    </t>
  </si>
  <si>
    <t xml:space="preserve">BRAVE 2-PORT USB WALL CHARGER BLACK                                                                           </t>
  </si>
  <si>
    <t xml:space="preserve">BASEUS FOLDING UNIVERSAL STICKER BLACK                                                                        </t>
  </si>
  <si>
    <t xml:space="preserve">BASEUS FOLDING UNIVERSAL STICKER TRANSPARENT                                                                  </t>
  </si>
  <si>
    <t xml:space="preserve">BASEUS OSCULUM WIRELESS GRAVITY CAR CHARGER                                                                   </t>
  </si>
  <si>
    <t xml:space="preserve">BASEUS AUDIO CONVERTER CATL45                                                                                 </t>
  </si>
  <si>
    <t xml:space="preserve">BASEUS TYPE-C TO 3.5MM AUDIO CHARGING ADAPTER BLACK                                                           </t>
  </si>
  <si>
    <t xml:space="preserve">BASEUS SMART VEHICLE BRACKET WIRELESS CHARGER WITH INFRARED SENSOR BLACK                                      </t>
  </si>
  <si>
    <t xml:space="preserve">BASEUS MICROMOLECULE FORMALDEHYDE PURIFIER DEEP SPACE BLACK                                                   </t>
  </si>
  <si>
    <t xml:space="preserve">BASEUS MICROMOLECULE FORMALDEHYDE PURIFIER SILVER                                                             </t>
  </si>
  <si>
    <t xml:space="preserve">BASEUS BACK SEAT CAR MOUNT BLACK                                                                              </t>
  </si>
  <si>
    <t xml:space="preserve">BASEUS BACK SEAT CAR MOUNT SILVER                                                                             </t>
  </si>
  <si>
    <t xml:space="preserve">ROCK SHOOTING GAME CONTROLLER WITH HANDLE BLACK                                                               </t>
  </si>
  <si>
    <t xml:space="preserve">BASEUS FULL-SCREEN CURVED TEMPERED GLASS SCREEN PROTECTOR BLACK FOR IPHONE XS/X                               </t>
  </si>
  <si>
    <t xml:space="preserve">BASEUS FULL-SCREEN CURVED TEMPERED GLASS SCREEN PROTECTOR BLACK FOR IPHONE XS MAX                             </t>
  </si>
  <si>
    <t xml:space="preserve">BASEUS FULL-SCREEN CURVED PRIVACY TEMPERED GLASS SCREEN PROTECTOR BLACK FOR IPHONE XS/X                       </t>
  </si>
  <si>
    <t xml:space="preserve">BASEUS FULL-SCREEN CURVED PRIVACY TEMPERED GLASS SCREEN PROTECTOR BLACK FOR IPHONE XS MAX                     </t>
  </si>
  <si>
    <t xml:space="preserve">BASEUS MATE DOCKING TYPE-C HUB DOCKING STATION BLACK                                                          </t>
  </si>
  <si>
    <t xml:space="preserve">BASEUS BA01 USB WIRELESS ADAPTER CABLE BLACK                                                                  </t>
  </si>
  <si>
    <t xml:space="preserve">BASEUS BA01 USB WIRELESS ADAPTER CABLE RED                                                                    </t>
  </si>
  <si>
    <t xml:space="preserve">BASEUS 7-IN-1 SQUARE DESK TYPE-C MULTI-FUNCTIONAL HUB TYPE-C                                                  </t>
  </si>
  <si>
    <t xml:space="preserve">BASEUS UNLIMITED ADJUSTMENT LAZY PHONE HOLDER GREY                                                            </t>
  </si>
  <si>
    <t xml:space="preserve">BASEUS ARTISTIC STRIPED TYPE-C 3A CABLE 5M BLUE                                                               </t>
  </si>
  <si>
    <t xml:space="preserve">BASEUS ARTISTIC STRIPED TYPE-C 3A CABLE 5M BLACK                                                              </t>
  </si>
  <si>
    <t xml:space="preserve">BASEUS ARTISTIC STRIPED TYPE-C 3A CABLE 5M RED                                                                </t>
  </si>
  <si>
    <t xml:space="preserve">BASEUS FISH-EYE SPRING TYPE-C 2A CABLE 1M BLACK                                                               </t>
  </si>
  <si>
    <t xml:space="preserve">BASEUS FISH-EYE SPRING TYPE-C 2A CABLE 1M RED                                                                 </t>
  </si>
  <si>
    <t xml:space="preserve">BRAVE 2-PORT TYPE-C &amp; QUICK CHARGE CAR CHARGER                                                                </t>
  </si>
  <si>
    <t xml:space="preserve">BASEUS SMART 3-IN-1 WIRELESS CHARGER 18W BLACK                                                                </t>
  </si>
  <si>
    <t xml:space="preserve">BASEUS SMART 3-IN-1 WIRELESS CHARGER 18W WHITE                                                                </t>
  </si>
  <si>
    <t xml:space="preserve">BASEUS STAR RING SERIES 4-IN-1 CABLE 1.2M DEEP GREY                                                           </t>
  </si>
  <si>
    <t xml:space="preserve">BASEUS TRANSPARENT KEY PHONE CASE BLACK FOR IPHONE XS                                                         </t>
  </si>
  <si>
    <t xml:space="preserve">BASEUS TRANSPARENT KEY PHONE CASE TRANSPARENT FOR IPHONE XS                                                   </t>
  </si>
  <si>
    <t xml:space="preserve">BK18002-BK     </t>
  </si>
  <si>
    <t xml:space="preserve">BK18002-R      </t>
  </si>
  <si>
    <t xml:space="preserve">BK18002-GR     </t>
  </si>
  <si>
    <t xml:space="preserve">PH18502-GR     </t>
  </si>
  <si>
    <t xml:space="preserve">PH18501-GR     </t>
  </si>
  <si>
    <t xml:space="preserve">PH18101-DEE    </t>
  </si>
  <si>
    <t xml:space="preserve">PH18101-DUC    </t>
  </si>
  <si>
    <t xml:space="preserve">PH18101-CAT    </t>
  </si>
  <si>
    <t xml:space="preserve">PH18080-DEE    </t>
  </si>
  <si>
    <t xml:space="preserve">PH18080-DUC    </t>
  </si>
  <si>
    <t xml:space="preserve">PH18080-CAT    </t>
  </si>
  <si>
    <t xml:space="preserve">PH18082-PEN    </t>
  </si>
  <si>
    <t xml:space="preserve">PH18082-DEE    </t>
  </si>
  <si>
    <t xml:space="preserve">PH18082-DUC    </t>
  </si>
  <si>
    <t xml:space="preserve">PH18082-CAT    </t>
  </si>
  <si>
    <t xml:space="preserve">PH18084-DEE    </t>
  </si>
  <si>
    <t xml:space="preserve">PH18084-CAT    </t>
  </si>
  <si>
    <t xml:space="preserve">CAHUB-AZ0G     </t>
  </si>
  <si>
    <t xml:space="preserve">NGH15-01       </t>
  </si>
  <si>
    <t xml:space="preserve">NGH15-91       </t>
  </si>
  <si>
    <t xml:space="preserve">NGW01-01       </t>
  </si>
  <si>
    <t xml:space="preserve">NGW01-02       </t>
  </si>
  <si>
    <t xml:space="preserve">NGA03-01       </t>
  </si>
  <si>
    <t xml:space="preserve">NGA03-02       </t>
  </si>
  <si>
    <t xml:space="preserve">WXYDIW02-01    </t>
  </si>
  <si>
    <t xml:space="preserve">WXYDIW02-02    </t>
  </si>
  <si>
    <t xml:space="preserve">PPLG-01        </t>
  </si>
  <si>
    <t xml:space="preserve">SUDYZP-D19     </t>
  </si>
  <si>
    <t xml:space="preserve">SUDYZP-D1S     </t>
  </si>
  <si>
    <t xml:space="preserve">SUDYZP-D1V     </t>
  </si>
  <si>
    <t xml:space="preserve">BDC-480 SILVER </t>
  </si>
  <si>
    <t xml:space="preserve">BDC-480 BLACK  </t>
  </si>
  <si>
    <t>Weeks</t>
  </si>
  <si>
    <t>Ex Mo</t>
  </si>
  <si>
    <t>VMS SOH</t>
  </si>
  <si>
    <t>Last Update:</t>
  </si>
  <si>
    <t>Start From:</t>
  </si>
  <si>
    <t>Total Day: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</si>
  <si>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</si>
  <si>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</si>
  <si>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</si>
  <si>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</si>
  <si>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</si>
  <si>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</si>
  <si>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</si>
  <si>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</si>
  <si>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</si>
  <si>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</si>
  <si>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</si>
  <si>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</si>
  <si>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</si>
  <si>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On Shop</t>
  </si>
  <si>
    <t>Month</t>
  </si>
  <si>
    <t>UAE</t>
  </si>
  <si>
    <t>QAT</t>
  </si>
  <si>
    <t>-</t>
  </si>
  <si>
    <t>Sales 3rd quartile</t>
  </si>
  <si>
    <t>Profit 3rd quartile</t>
  </si>
  <si>
    <t>ACTION</t>
  </si>
  <si>
    <t>Sales 2nd quartile</t>
  </si>
  <si>
    <t>Profit 2nd quartile</t>
  </si>
  <si>
    <t>Sales 1st quartile</t>
  </si>
  <si>
    <t>Profit 1st quartile</t>
  </si>
  <si>
    <t>Cataloug Num</t>
  </si>
  <si>
    <t>Arq COST</t>
  </si>
  <si>
    <t>Arq Price</t>
  </si>
  <si>
    <t>Latest SOH</t>
  </si>
  <si>
    <t>Last 3 Moth AVG</t>
  </si>
  <si>
    <t>Status</t>
  </si>
  <si>
    <t>Profit</t>
  </si>
  <si>
    <t>Profit Status</t>
  </si>
  <si>
    <t>Final Status</t>
  </si>
  <si>
    <t>Non Moving Action</t>
  </si>
  <si>
    <t>Reordering</t>
  </si>
  <si>
    <t xml:space="preserve">BONE COLLECTION MARU PENGUIN 16GB USB 3.0                                                                     </t>
  </si>
  <si>
    <t xml:space="preserve">BONE COLLECTION MR. DEER 16GB USB 3.0                                                                         </t>
  </si>
  <si>
    <t>Sku</t>
  </si>
  <si>
    <t>Catalogue N›</t>
  </si>
  <si>
    <t>Feb</t>
  </si>
  <si>
    <t>Updated : 7/27/2019</t>
  </si>
  <si>
    <t>UPC</t>
  </si>
  <si>
    <t>EX MO</t>
  </si>
  <si>
    <t>C W</t>
  </si>
  <si>
    <t>Aug</t>
  </si>
  <si>
    <t>Updated : 8/10/2019</t>
  </si>
  <si>
    <t>Existence</t>
  </si>
  <si>
    <t>Part No</t>
  </si>
  <si>
    <t>Description</t>
  </si>
  <si>
    <t>HMV</t>
  </si>
  <si>
    <t>Vir</t>
  </si>
  <si>
    <t>VMS UAE</t>
  </si>
  <si>
    <t>VMS QAT</t>
  </si>
  <si>
    <t>ARQOOB SOH</t>
  </si>
  <si>
    <t xml:space="preserve"> Product Distribution</t>
  </si>
  <si>
    <t>Retailer SOH</t>
  </si>
  <si>
    <t>Cost</t>
  </si>
  <si>
    <t>Price</t>
  </si>
  <si>
    <t>Jan</t>
  </si>
  <si>
    <t>VMS-U</t>
  </si>
  <si>
    <t>VMS-Q</t>
  </si>
  <si>
    <t>Vir (QAR)</t>
  </si>
  <si>
    <t>Final</t>
  </si>
  <si>
    <t>Brave 2-port USB Wall Charger Black</t>
  </si>
  <si>
    <t>Bone Collection LinKey Lightning-BLACK</t>
  </si>
  <si>
    <t>Bone Collection Phone Qcase XS Max-Mr. Deer</t>
  </si>
  <si>
    <t>Bone Collection Phone Qcase XS Max-Patti Duck</t>
  </si>
  <si>
    <t>Bone Collection Phone Qcase XS Max-Miao Cat</t>
  </si>
  <si>
    <t>Bone Collection Phone Bubble XS-Maru Penguin</t>
  </si>
  <si>
    <t>Bone Collection Phone Bubble XS-Mr. Deer</t>
  </si>
  <si>
    <t>Bone Collection Phone Bubble XS-Patti Duck</t>
  </si>
  <si>
    <t>Bone Collection Phone Bubble XS-Miao Cat</t>
  </si>
  <si>
    <t>Bone Collection Phone Bubble XS Max-Mr. Deer</t>
  </si>
  <si>
    <t>Bone Collection Phone Bubble XS Max-Miao Cat</t>
  </si>
  <si>
    <t>Bone Collection Phone Qcase XS-Mr. Deer</t>
  </si>
  <si>
    <t>Bone Collection Phone Qcase XS-Miao Cat</t>
  </si>
  <si>
    <t>Baseus Small Ears Series Magnetic Bracket（Vertical type）Black</t>
  </si>
  <si>
    <t>Baseus Small Ears Series Magnetic Bracket（Vertical type）Silver</t>
  </si>
  <si>
    <t>Baseu Enjoyment Type-C to HDMI+USB HUB  Gray</t>
  </si>
  <si>
    <t>Baseus Magnetic Air Vent Car Mount Holder with cable clip Silver</t>
  </si>
  <si>
    <t>Baseus Encok Neck Hung Bluetooth Earphone S16  Red</t>
  </si>
  <si>
    <t>Baseus Quick Charge Power Bank(20000 mAh Black</t>
  </si>
  <si>
    <t>Baseus Quick Charge Power Bank(20000 mAhWhite</t>
  </si>
  <si>
    <t>Baseus Quick Charge Power Bank(20000 mAhRed</t>
  </si>
  <si>
    <t>Baseus Osculum Wireless Gravity Car Charger</t>
  </si>
  <si>
    <t>Baseus Simple Wireless Charger Black</t>
  </si>
  <si>
    <t>Baseus full screen bracket wireless charge Power Bank 8000mAh red</t>
  </si>
  <si>
    <t>Baseus Rotation Type Universal Charger Black</t>
  </si>
  <si>
    <t>Baseus Parallel line portable version Power Bank 10000mAh Black</t>
  </si>
  <si>
    <t>Baseus Parallel line  Power Bank 10000mAh White</t>
  </si>
  <si>
    <t>Baseus Parallel line  Power Bank 10000mAh Blue</t>
  </si>
  <si>
    <t>Baseus Encok W02 TWS Truly Wireless headset Black</t>
  </si>
  <si>
    <t>Baseus Silicone Horizontal Desktop Wireless Charger Black</t>
  </si>
  <si>
    <t>Baseus Dual Wireless Charger Black</t>
  </si>
  <si>
    <t>Baseus Dual Wireless Charger Silver</t>
  </si>
  <si>
    <t>Baseus Little box  TYPE-C to HDMI+TypeC  Dark gray</t>
  </si>
  <si>
    <t>Baseus Wireless charger power bank 10000mAh(Dual coil /Typec /P</t>
  </si>
  <si>
    <t>Baseus Mini Cu display Power Bank 10000mAh Black</t>
  </si>
  <si>
    <t>Baseus Mini Cu digital display Power Bank 10000mAh White</t>
  </si>
  <si>
    <t>Baseus G9 Mobile Game scoring tool Black</t>
  </si>
  <si>
    <t>Baseus G9 Mobile Game scoring tool White</t>
  </si>
  <si>
    <t>Baseus Suspension glass Desktop Bracket Black</t>
  </si>
  <si>
    <t>Baseus Suspension glass Desktop Bracket Silver</t>
  </si>
  <si>
    <t>Baseus Smart 2in1 Wireless Charger White</t>
  </si>
  <si>
    <t>Baseus Glowing Data cable USB For Lightning Black</t>
  </si>
  <si>
    <t>Baseus Glowing Data cable USB For Lightning Red</t>
  </si>
  <si>
    <t>Baseus Baseus case for Airpods Red</t>
  </si>
  <si>
    <t>Baseus Big Eye Digital display Data Cable White</t>
  </si>
  <si>
    <t>Baseus Adapter X-Men Audio Radiator Red/Black</t>
  </si>
  <si>
    <t>Baseus wireless charger for Airpods Black</t>
  </si>
  <si>
    <t>Baseus Holder Red-Dot Mobile Game Scoring Tool Black</t>
  </si>
  <si>
    <t>Baseus Holder Red-Dot Mobile Game Scoring Tool Transparent</t>
  </si>
  <si>
    <t>Baseus round box HUB adapter （USB 3.0 to USB3.0*1+USB2.0*3）</t>
  </si>
  <si>
    <t>Baseus Golden Cudgel Capacitive Stylus Pen Black</t>
  </si>
  <si>
    <t>Baseus grenade handle for games Black</t>
  </si>
  <si>
    <t>Baseus grenade handle for games Army green</t>
  </si>
  <si>
    <t>Baseus winner cooling heat sink Black</t>
  </si>
  <si>
    <t>Baseus Amblight Quick Charge power bank 33W 30000mAh Black</t>
  </si>
  <si>
    <t>Baseus Encok Wireless Earphone A03 Black</t>
  </si>
  <si>
    <t>Baseus Encok Wireless Earphone A03 White</t>
  </si>
  <si>
    <t>Baseus Star Ring Series Four-in-one Wireless Charging Cable USB For+M+L+T+iW 1.2m Deep gray</t>
  </si>
  <si>
    <t>Baseus Dotter Wireless Charger for AP Watch Black</t>
  </si>
  <si>
    <t>Baseus Transparent Key Phone Case For IPX/XS 5.8inch Black</t>
  </si>
  <si>
    <t>Baseus Transparent Key Phone Case For IPX/XS 5.8inch Transparent</t>
  </si>
  <si>
    <t>Baseus Smart 3in1 Wireless Charger For Phone+Watch+Pods（18W MAX）Black</t>
  </si>
  <si>
    <t>Baseus Smart 3in1 Wireless Charger For Phone+Watch+Pods（18W MAX）White</t>
  </si>
  <si>
    <t>Brave Lightning USB Fast Charger Data Cable 2.4A 1m (MFI Certified) - Silver</t>
  </si>
  <si>
    <t>Brave Backapck with Bluetooth Speaker and Power Bank 5000mAh Nylon Beige</t>
  </si>
  <si>
    <t>Brave Backapck with Bluetooth Speaker and Power Bank 5000mAh Nylon Dark Camouflage</t>
  </si>
  <si>
    <t>Brave Backapck with Bluetooth Speaker and Power Bank 5000mAh Nylon Army Grey</t>
  </si>
  <si>
    <t>Brave Backapck with Bluetooth Speaker and Power Bank 5000mAh Nylon Black Circuit Pattern</t>
  </si>
  <si>
    <t>Brave Backapck with Bluetooth Speaker and Power Bank 5000mAh Leather Black PU</t>
  </si>
  <si>
    <t>Brave Lightning to 3.5mm Audio Cable White</t>
  </si>
  <si>
    <t>Brave Lightning USB Fast Charger Data Cable 2.4A 1m (MFI Certified) - Black</t>
  </si>
  <si>
    <t>Baseus Cafule Cable Durable Nylon Braided Wire USB/ micro US</t>
  </si>
  <si>
    <t>BAC-106</t>
  </si>
  <si>
    <t>Brave Lightning to 3.5mm Audio Cable Black</t>
  </si>
  <si>
    <t>BTC-320BK</t>
  </si>
  <si>
    <t>BTC-320</t>
  </si>
  <si>
    <t>Brave 2-port USB Wall Charger White</t>
  </si>
  <si>
    <t>FE020-1W</t>
  </si>
  <si>
    <t>Bone Collection PANDA STRAP-WHITE</t>
  </si>
  <si>
    <t>FE021-1G</t>
  </si>
  <si>
    <t>Bone Collection DINOSAUR STRAP-GREEN</t>
  </si>
  <si>
    <t>FE030-1GR</t>
  </si>
  <si>
    <t>Bone Collection TIGER STRAP-GREY</t>
  </si>
  <si>
    <t>FE031-1R</t>
  </si>
  <si>
    <t>Bone Collection NINJA STRAP-RED</t>
  </si>
  <si>
    <t>FE031-1BK</t>
  </si>
  <si>
    <t>Bone Collection NINJA STRAP-BLACK</t>
  </si>
  <si>
    <t>FE036-1G</t>
  </si>
  <si>
    <t>Bone Collection OWL STRAP-GREEN</t>
  </si>
  <si>
    <t>FE038-1BR</t>
  </si>
  <si>
    <t>Bone Collection DEER STRAP-BROWN</t>
  </si>
  <si>
    <t>FE045-BK</t>
  </si>
  <si>
    <t>Bone Collection CAT STRAP-BLACK</t>
  </si>
  <si>
    <t>FE053-BK</t>
  </si>
  <si>
    <t>Bone Collection Candy Maru Strap-BLACK</t>
  </si>
  <si>
    <t>FE059-R</t>
  </si>
  <si>
    <t>Bone Collection Ninja Wrap-RED</t>
  </si>
  <si>
    <t>LF14062-D</t>
  </si>
  <si>
    <t>Bone Collection Q Cord Ties-SML(D)</t>
  </si>
  <si>
    <t>LF14062-C</t>
  </si>
  <si>
    <t>Bone Collection Q Cord Ties-SML(C)</t>
  </si>
  <si>
    <t>LF16001-PEN</t>
  </si>
  <si>
    <t>Bone Collection Cord Pocket-Maru Penguin</t>
  </si>
  <si>
    <t>LF16001-DUC</t>
  </si>
  <si>
    <t>Bone Collection Cord Pocket-Patti Duck</t>
  </si>
  <si>
    <t>LF16001-DEE</t>
  </si>
  <si>
    <t>Bone Collection Cord Pocket-Mr. Deer</t>
  </si>
  <si>
    <t>LF16301-PEN</t>
  </si>
  <si>
    <t>Bone Collection Charm Lanyard Plus-Maru Penguin</t>
  </si>
  <si>
    <t>LF16301-DUC</t>
  </si>
  <si>
    <t>Bone Collection Charm Lanyard Plus-Patti Duck</t>
  </si>
  <si>
    <t>LF16301-DEE</t>
  </si>
  <si>
    <t>Bone Collection Charm Lanyard Plus-Mr. Deer</t>
  </si>
  <si>
    <t>PH18081-DEE</t>
  </si>
  <si>
    <t>Bone Collection Phone Qcase XR-Mr. Deer</t>
  </si>
  <si>
    <t>PH18081-DUC</t>
  </si>
  <si>
    <t>Bone Collection Phone Qcase XR-Patti Duck</t>
  </si>
  <si>
    <t>PH18081-CAT</t>
  </si>
  <si>
    <t>Bone Collection Phone Qcase XR-Miao Cat</t>
  </si>
  <si>
    <t>LF18091-PEN</t>
  </si>
  <si>
    <t>Bone Collection Lanyard PhoneTie-Maru Penguin</t>
  </si>
  <si>
    <t>LF18091-WH</t>
  </si>
  <si>
    <t>Bone Collection Lanyard PhoneTie-Original White</t>
  </si>
  <si>
    <t>LF18091-BK</t>
  </si>
  <si>
    <t>Bone Collection Lanyard PhoneTie-Black</t>
  </si>
  <si>
    <t>SUGENT-NT0S</t>
  </si>
  <si>
    <t>Baseus 360-degree Rotation Magnetic Mount Holder(Paste type) Silv</t>
  </si>
  <si>
    <t>SUMQ-01</t>
  </si>
  <si>
    <t>Baseus Privity Ring Bracket Black</t>
  </si>
  <si>
    <t>SUER-C0V</t>
  </si>
  <si>
    <t>Baseus Small ears series Magnetic suction bracket（Flat type）Gold</t>
  </si>
  <si>
    <t>SUMR-0R</t>
  </si>
  <si>
    <t>Baseus Multifunctional Ring Bracket Rose Gold</t>
  </si>
  <si>
    <t>SUMR-0V</t>
  </si>
  <si>
    <t>Baseus Multifunctional Ring Bracket Gold</t>
  </si>
  <si>
    <t>SUMR-01</t>
  </si>
  <si>
    <t>Baseus Multifunctional Ring Bracket Black</t>
  </si>
  <si>
    <t>Baseus Rapid  3-in-1 Cable M+L+Type-C 1.2M Black</t>
  </si>
  <si>
    <t>Baseus Rapid  3-in-1 Cable M+L+Type-C 3A 1.2M Red</t>
  </si>
  <si>
    <t>Baseus Rapid 3-n-1 Cable M+L+Type-C 1.2M Dark Blue</t>
  </si>
  <si>
    <t>CAMLL-SU09</t>
  </si>
  <si>
    <t>Baseus Rapid Series 3-in-1 Cable Micro+Dual Lightning 3A 1.2M Red</t>
  </si>
  <si>
    <t>CAM30-A91</t>
  </si>
  <si>
    <t>Baseus Yiven Audio Cable 3.5 male Audio M30  0.5M Red+ Black</t>
  </si>
  <si>
    <t>CAM30-B91</t>
  </si>
  <si>
    <t>Baseus Yiven Audio Cable 3.5 male Audio M30 1M Red+ Black</t>
  </si>
  <si>
    <t>CAM30-BS1</t>
  </si>
  <si>
    <t>Baseus Yiven Audio Cable 3.5 male Audio M30 1M Silver+ Black</t>
  </si>
  <si>
    <t>Baseus Enjoyment  Type-C to VGA+ USB 3.0  HUB Gray</t>
  </si>
  <si>
    <t>NGA02-03</t>
  </si>
  <si>
    <t>Baseus Encok Mini Wireless Earphone A02 Blue</t>
  </si>
  <si>
    <t>NGA02-0V</t>
  </si>
  <si>
    <t>Baseus Encok Mini Wireless Earphone A02 Gold</t>
  </si>
  <si>
    <t>NGA02-0A</t>
  </si>
  <si>
    <t>Baseus Encok Mini Wireless Earphone A02 Tarnish</t>
  </si>
  <si>
    <t>SUPMD-01</t>
  </si>
  <si>
    <t>Baseus Symbol Ring Bracket Black</t>
  </si>
  <si>
    <t>SUPMD-03</t>
  </si>
  <si>
    <t>Baseus Symbol Ring Bracket Blue</t>
  </si>
  <si>
    <t>Baseus Symbol Ring Bracket Red</t>
  </si>
  <si>
    <t>Baseus Symbol Ring Bracket Glod</t>
  </si>
  <si>
    <t>SUHZ-91</t>
  </si>
  <si>
    <t>Baseus Back Seat Car Mount Holder Black+Red</t>
  </si>
  <si>
    <t>Baseus Cross Peas Cable Clip Black</t>
  </si>
  <si>
    <t>Baseus iP Male to iP+iP Female Adapter L37 Black</t>
  </si>
  <si>
    <t>Baseus Enjoyment  USB to 3xUSB3.0  Dark gray</t>
  </si>
  <si>
    <t>Baseus Thin QC30 display Power bank 10000mAh Black</t>
  </si>
  <si>
    <t>Baseus Thin display Power bank 10000mAh Red</t>
  </si>
  <si>
    <t>Baseus wheel Ring Bracket Black+Silver</t>
  </si>
  <si>
    <t>Baseus wheel Ring Bracket B+S</t>
  </si>
  <si>
    <t>Baseus Encok Neck Hung Bluetooth  S16  Black</t>
  </si>
  <si>
    <t>Baseus Encok Neck Hung Bluetooth  S16  White</t>
  </si>
  <si>
    <t>CAMLT-FW09</t>
  </si>
  <si>
    <t>Baseus Rapid Series 3-in-1 cable 1.2m For IP+Micro+Type-C Red</t>
  </si>
  <si>
    <t>Baseus Type-C Male To Type-C Female +3.5 L40 Black</t>
  </si>
  <si>
    <t>Baseus Type-C Male To Type-C  +3.5 L40 Sil+ Black</t>
  </si>
  <si>
    <t>Baseus Encok Wireless Headphone D01 red</t>
  </si>
  <si>
    <t>Baseus Encok Wireless Headphone D01 Blush gold</t>
  </si>
  <si>
    <t>Baseus Encok Wireless Headphone D01 Tarnish</t>
  </si>
  <si>
    <t>Baseus Encok Headphone Holder DB01</t>
  </si>
  <si>
    <t>CAMLT-ASY01</t>
  </si>
  <si>
    <t>Baseus Three Primary Colors 3-in-1 Cable USB For M+L+T 3.5A 30C</t>
  </si>
  <si>
    <t>CALXD-A01</t>
  </si>
  <si>
    <t>Baseus X-type Light Cable For Lightning 2A 0.5M Black</t>
  </si>
  <si>
    <t>Baseus X-type  Cable For Lightning 2.4A .5M Purple</t>
  </si>
  <si>
    <t>CALXD-A09</t>
  </si>
  <si>
    <t>Baseus X-type Light Cable For Lightning 2.4A 0.5M Red</t>
  </si>
  <si>
    <t>Baseus Encok S10 Dual Dynamic Bluetooth  White</t>
  </si>
  <si>
    <t>Baseus Encok S10 Dual Dynamic Bluetooth  Red</t>
  </si>
  <si>
    <t>Baseus Dual Wireless Plastic Style Charger Black</t>
  </si>
  <si>
    <t>Baseus Dual Wireless Plastic Style Charger White</t>
  </si>
  <si>
    <t>SUBR-08</t>
  </si>
  <si>
    <t>Baseus Bear Finger Metal Ring Grip Stand Holder Brown</t>
  </si>
  <si>
    <t>Baseus Bear Finger Metal Ring Grip  Red</t>
  </si>
  <si>
    <t>Baseus Fish eye Spring Data Cable Black</t>
  </si>
  <si>
    <t>Baseus Fish eye Spring Data Cable Red</t>
  </si>
  <si>
    <t>CAMLT-PY09</t>
  </si>
  <si>
    <t>Baseus Data Faction 3-in-1 Cable USB For M+L+T 3.5A 1.2M Red</t>
  </si>
  <si>
    <t>CA1T4-B01</t>
  </si>
  <si>
    <t>Baseus Fast 4-in-1 Cable For lightning+Type-C(2)+Micro 3.5A 1.2M B</t>
  </si>
  <si>
    <t>Baseus Cube USB to USB3.0*+USB2.0*2 HUB  Dark gray</t>
  </si>
  <si>
    <t>CAMKLF-C09</t>
  </si>
  <si>
    <t>Baseus Cafule Cable Durable Nylon Braided Wire USB / micro USB QC3.0 1.5A 2M red-red</t>
  </si>
  <si>
    <t>CAMKLF-C91</t>
  </si>
  <si>
    <t>Baseus Cafule Cable Durable Nylon Braided Wire USB / micro USB QC3.0 1.5A 2M black-red</t>
  </si>
  <si>
    <t>ACAPIPH58-BJ01</t>
  </si>
  <si>
    <t>Baseus Continuous Backpack Power Bank 4000mAh Black iPhone X/</t>
  </si>
  <si>
    <t>Baseus Mini Q Light and Portable 10000mAh Black</t>
  </si>
  <si>
    <t>Baseus Mini Q Light and Portable 10000mAh White</t>
  </si>
  <si>
    <t>CALL50-01</t>
  </si>
  <si>
    <t>Baseus iP Male to iP &amp; 3.5mm Female Adapter L50 Black</t>
  </si>
  <si>
    <t>CALL50S-01</t>
  </si>
  <si>
    <t>Baseus iP Male to iP &amp; 3.5mm Female Adapter L50S Black</t>
  </si>
  <si>
    <t>ACPCL-0S</t>
  </si>
  <si>
    <t>Baseus Golden Cudgel Capacitive Stylus Pen Silver</t>
  </si>
  <si>
    <t>SUJG-ALR01</t>
  </si>
  <si>
    <t>Baseus New Neck-Mounted Lazy Bracket Black</t>
  </si>
  <si>
    <t>PPALL-MY01</t>
  </si>
  <si>
    <t>Baseus Mu Light Power Bank 2000mAh with Voltage/Power Display P</t>
  </si>
  <si>
    <t>CAMLT-BYG1</t>
  </si>
  <si>
    <t>Baseus Fabric 3-in-1 Flexible Cable USB For M+L+T 3.5A 1.2m Dark</t>
  </si>
  <si>
    <t>CALMC-A03</t>
  </si>
  <si>
    <t>Baseus Camouflage Mobile Game Cable USB For iP 2.4A 1m Blue</t>
  </si>
  <si>
    <t>NGC15-01</t>
  </si>
  <si>
    <t>Baseus GAMO Type-c Wired Earphone C15 Black</t>
  </si>
  <si>
    <t>NGC15-91</t>
  </si>
  <si>
    <t>Baseus GAMO Type-c Wired Earphone C15 Red-black</t>
  </si>
  <si>
    <t>CAHUB-CZ0G</t>
  </si>
  <si>
    <t>Baseus Multi-functional HUB (Type-C to 3xUSB3.0+HD4K+SD/TF+PD) Deep gray</t>
  </si>
  <si>
    <t>CAHUB-DZ0G</t>
  </si>
  <si>
    <t>Baseus Multi-functional HUB (Type-C to 3xUSB3.0+HD4K+RJ45+PD) Deep gray</t>
  </si>
  <si>
    <t>CAHUB-EZ0G</t>
  </si>
  <si>
    <t>Baseus Multi-functional HUB (Type-C to 4xUSB3.0+PD) Deep gray</t>
  </si>
  <si>
    <t>CATMBJ-BG1</t>
  </si>
  <si>
    <t>Baseus Simple HW Quick Charge Charging Data Cable USB For Type-C 40W 23cm Gray black</t>
  </si>
  <si>
    <t>CATMBJ-BV3</t>
  </si>
  <si>
    <t>Baseus Simple HW Quick Charge Charging Data Cable USB For Type-C 40W 23cm gold blue</t>
  </si>
  <si>
    <t>WXYYQIW03-01</t>
  </si>
  <si>
    <t>Baseus YOYO Wireless Charger for iW（with 1M Cable）Black</t>
  </si>
  <si>
    <t>WXYYQIW03-02</t>
  </si>
  <si>
    <t>Baseus YOYO Wireless Charger for iW（with 1M Cable）White</t>
  </si>
  <si>
    <t>CAHUB-AH01</t>
  </si>
  <si>
    <t>Baseus Converter (HD4K to VGA+Micro+DC3.5) Black</t>
  </si>
  <si>
    <t>WIAPPOD-BZ01</t>
  </si>
  <si>
    <t>Baseus Ultrathin Series Silica Gel Protector for Airpods 1/2 Black</t>
  </si>
  <si>
    <t>WIAPPOD-BZ04</t>
  </si>
  <si>
    <t>Baseus Ultrathin Series Silica Gel Protector for Airpods 1/2 Pink</t>
  </si>
  <si>
    <t>WIAPPOD-BZ0Y</t>
  </si>
  <si>
    <t>Baseus Ultrathin Series Silica Gel Protector for Airpods 1/2 Yellow</t>
  </si>
  <si>
    <t>WIAPPOD-BZ0G</t>
  </si>
  <si>
    <t>Baseus Ultrathin Series Silica Gel Protector for Airpods 1/2 Grey</t>
  </si>
  <si>
    <t>QTY Sold for VMS UAE, QAT, Virtuocity and HMV</t>
  </si>
  <si>
    <t>Mar</t>
  </si>
  <si>
    <t>Apr</t>
  </si>
  <si>
    <t>Jun</t>
  </si>
  <si>
    <t>Jul</t>
  </si>
  <si>
    <t>MSL (2 Mont Covering)</t>
  </si>
  <si>
    <t>Total Sales Report</t>
  </si>
  <si>
    <t>Last update date: 30 July 2019</t>
  </si>
  <si>
    <t>VMS QATAR</t>
  </si>
  <si>
    <t>TTL Qty</t>
  </si>
  <si>
    <t>TTL VMS Cost</t>
  </si>
  <si>
    <t>TTL V.S.P.</t>
  </si>
  <si>
    <t>AVE Qty</t>
  </si>
  <si>
    <t>Protechnology</t>
  </si>
  <si>
    <t>Virtuocity Trimoo Park, Qatar</t>
  </si>
  <si>
    <t>Qty</t>
  </si>
  <si>
    <t>Cost Price</t>
  </si>
  <si>
    <t>Sale Price</t>
  </si>
  <si>
    <t>Qty Sold</t>
  </si>
  <si>
    <t>Noon</t>
  </si>
  <si>
    <t>Amazon</t>
  </si>
  <si>
    <t>Commission Type</t>
  </si>
  <si>
    <t>Seller Price</t>
  </si>
  <si>
    <t>Payment Statement</t>
  </si>
  <si>
    <t>Total Payment</t>
  </si>
  <si>
    <t>Value</t>
  </si>
  <si>
    <t>FBN</t>
  </si>
  <si>
    <t>Crossdock</t>
  </si>
  <si>
    <t>All</t>
  </si>
  <si>
    <t>All Sales</t>
  </si>
  <si>
    <t>Total Value Sold</t>
  </si>
  <si>
    <t>30/6 to 6/7</t>
  </si>
  <si>
    <t>7/7 to 13/7</t>
  </si>
  <si>
    <t>14/7 to 20/7</t>
  </si>
  <si>
    <t>21/7 to 27/7</t>
  </si>
  <si>
    <t>28/7 to 3/8</t>
  </si>
  <si>
    <t>Code</t>
  </si>
  <si>
    <t>Loc</t>
  </si>
  <si>
    <t>DCC</t>
  </si>
  <si>
    <t>ABU</t>
  </si>
  <si>
    <t>JUM</t>
  </si>
  <si>
    <t>MOE</t>
  </si>
  <si>
    <t>MCC</t>
  </si>
  <si>
    <t>TDM</t>
  </si>
  <si>
    <t>AWM</t>
  </si>
  <si>
    <t>DMM</t>
  </si>
  <si>
    <t>YAS</t>
  </si>
  <si>
    <t>ARD</t>
  </si>
  <si>
    <t>AJM</t>
  </si>
  <si>
    <t>SAHARA</t>
  </si>
  <si>
    <t>VEC</t>
  </si>
  <si>
    <t>TOTAL QTY</t>
  </si>
  <si>
    <t>28/4 to 4/5</t>
  </si>
  <si>
    <t>5/5 to 11/5</t>
  </si>
  <si>
    <t>12/5 to 18/5</t>
  </si>
  <si>
    <t>19/5 to 25/5</t>
  </si>
  <si>
    <t>26/5 to 1/6</t>
  </si>
  <si>
    <t>02/6 to 08/6</t>
  </si>
  <si>
    <t>09/6 to 15/6</t>
  </si>
  <si>
    <t>16/6 to 22/6</t>
  </si>
  <si>
    <t>23/6 to 29/6</t>
  </si>
  <si>
    <t>03.03-09.03.2019</t>
  </si>
  <si>
    <t>10.03-16.03.2019</t>
  </si>
  <si>
    <t>17.03-23.03.2019</t>
  </si>
  <si>
    <t>24.03-30.03.2019</t>
  </si>
  <si>
    <t>31.03-06.04.2019</t>
  </si>
  <si>
    <t>07.04-13.04.2019</t>
  </si>
  <si>
    <t>14.04-20.04.2019</t>
  </si>
  <si>
    <t>21.04-27.04.2019</t>
  </si>
  <si>
    <t>29.12-05.01.2019</t>
  </si>
  <si>
    <t>06.01-12.01.2019</t>
  </si>
  <si>
    <t>13.01-19.01.2019</t>
  </si>
  <si>
    <t>20.01-26.01.2019</t>
  </si>
  <si>
    <t>27.01-02.02.2019</t>
  </si>
  <si>
    <t>03.02-09.02.2019</t>
  </si>
  <si>
    <t>10.02-16.02.2019</t>
  </si>
  <si>
    <t>17.02-23.02.2019</t>
  </si>
  <si>
    <t>24.02-02.03.2019</t>
  </si>
  <si>
    <t>VILL</t>
  </si>
  <si>
    <t>LMK</t>
  </si>
  <si>
    <t>DHFC</t>
  </si>
  <si>
    <t>#</t>
  </si>
  <si>
    <t>UPC Code</t>
  </si>
  <si>
    <t>04/08 to 10/08</t>
  </si>
  <si>
    <t>11/08 to 17/08</t>
  </si>
  <si>
    <t>17/08 to 24/08</t>
  </si>
  <si>
    <t>25/08 to 31/08</t>
  </si>
  <si>
    <t>Updated: 21/8/2019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</si>
</sst>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#,##0;[Red]#,##0"/>
    <numFmt numFmtId="166" formatCode="0_);[Red]\(0\)"/>
    <numFmt numFmtId="167" formatCode="#,##0.00;[Red]#,##0.00"/>
    <numFmt numFmtId="168" formatCode="[$AED]\ #,##0.00"/>
    <numFmt numFmtId="169" formatCode="_(* #,##0_);_(* \(#,##0\);_(* &quot;-&quot;??_);_(@_)"/>
    <numFmt numFmtId="170" formatCode="[$-409]mmmm\-yy;@"/>
    <numFmt numFmtId="171" formatCode="0.00_);[Red]\(0.00\)"/>
    <numFmt numFmtId="172" formatCode="_(* #,##0.00_);_(* \(#,##0.00\);_(* &quot;-&quot;_);_(@_)"/>
    <numFmt numFmtId="173" formatCode="_(&quot;$&quot;* #,##0_);_(&quot;$&quot;* \(#,##0\);_(&quot;$&quot;* &quot;-&quot;??_);_(@_)"/>
    <numFmt numFmtId="174" formatCode="[$-409]mmm\-yy;@"/>
    <numFmt numFmtId="175" formatCode="0_);\(0\)"/>
    <numFmt numFmtId="176" formatCode="[$-409]dd\-mmm\-yy;@"/>
    <numFmt numFmtId="177" formatCode="_([$QAR]\ * #,##0.00_);_([$QAR]\ * \(#,##0.00\);_([$QAR]\ * &quot;-&quot;??_);_(@_)"/>
  </numFmts>
  <fonts count="1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sz val="8"/>
      <name val="MS Sans Serif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Verdana"/>
      <family val="2"/>
    </font>
    <font>
      <b/>
      <sz val="18"/>
      <color theme="3"/>
      <name val="Cambria"/>
      <family val="2"/>
      <scheme val="major"/>
    </font>
    <font>
      <sz val="9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b/>
      <sz val="15"/>
      <color theme="1"/>
      <name val="Arial"/>
      <family val="2"/>
    </font>
    <font>
      <sz val="15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2"/>
      <color theme="1"/>
      <name val="Arial"/>
      <family val="2"/>
    </font>
    <font>
      <sz val="10"/>
      <color theme="1"/>
      <name val="Wingdings 2"/>
      <family val="1"/>
      <charset val="2"/>
    </font>
    <font>
      <b/>
      <sz val="9"/>
      <color rgb="FFFF0000"/>
      <name val="Arial"/>
      <family val="2"/>
    </font>
    <font>
      <b/>
      <sz val="18"/>
      <color theme="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9"/>
      <name val="Arial"/>
      <family val="2"/>
    </font>
    <font>
      <sz val="16"/>
      <color theme="1"/>
      <name val="Calibri"/>
      <family val="2"/>
      <scheme val="minor"/>
    </font>
    <font>
      <b/>
      <i/>
      <sz val="9"/>
      <color rgb="FFFF0000"/>
      <name val="Arial"/>
      <family val="2"/>
    </font>
    <font>
      <b/>
      <sz val="9"/>
      <color theme="0"/>
      <name val="Arial"/>
      <family val="2"/>
    </font>
    <font>
      <b/>
      <i/>
      <sz val="28"/>
      <color theme="0"/>
      <name val="Arial"/>
      <family val="2"/>
    </font>
    <font>
      <b/>
      <sz val="48"/>
      <color theme="0"/>
      <name val="Arial"/>
      <family val="2"/>
    </font>
    <font>
      <b/>
      <sz val="15"/>
      <color theme="0"/>
      <name val="Arial"/>
      <family val="2"/>
    </font>
    <font>
      <b/>
      <sz val="16"/>
      <color rgb="FFFF0000"/>
      <name val="Arial"/>
      <family val="2"/>
    </font>
    <font>
      <sz val="16"/>
      <color theme="1"/>
      <name val="Sakkal Majalla"/>
    </font>
    <font>
      <b/>
      <sz val="16"/>
      <color theme="1"/>
      <name val="Sakkal Majalla"/>
    </font>
    <font>
      <b/>
      <sz val="16"/>
      <color rgb="FF00B050"/>
      <name val="Sakkal Majalla"/>
    </font>
    <font>
      <b/>
      <i/>
      <sz val="36"/>
      <color rgb="FF0070C0"/>
      <name val="Sakkal Majalla"/>
    </font>
    <font>
      <sz val="48"/>
      <color rgb="FF0070C0"/>
      <name val="Sakkal Majalla"/>
    </font>
    <font>
      <b/>
      <i/>
      <sz val="48"/>
      <color rgb="FF0070C0"/>
      <name val="Sakkal Majalla"/>
    </font>
    <font>
      <sz val="9"/>
      <name val="Calibri"/>
      <family val="2"/>
      <scheme val="minor"/>
    </font>
    <font>
      <sz val="10"/>
      <color rgb="FF002060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name val="Arial"/>
      <family val="2"/>
    </font>
    <font>
      <b/>
      <sz val="16"/>
      <color theme="9" tint="-0.499984740745262"/>
      <name val="Sakkal Majalla"/>
    </font>
    <font>
      <b/>
      <sz val="11"/>
      <color theme="0"/>
      <name val="Times New Roman"/>
      <family val="1"/>
    </font>
    <font>
      <b/>
      <sz val="11"/>
      <color theme="1"/>
      <name val="Times New Roman"/>
      <family val="1"/>
    </font>
    <font>
      <b/>
      <sz val="12"/>
      <color theme="0"/>
      <name val="Times New Roman"/>
      <family val="1"/>
    </font>
    <font>
      <sz val="11"/>
      <color theme="1"/>
      <name val="Times New Roman"/>
      <family val="1"/>
    </font>
    <font>
      <b/>
      <i/>
      <sz val="11"/>
      <color rgb="FFFF0000"/>
      <name val="Arial"/>
      <family val="2"/>
    </font>
    <font>
      <b/>
      <sz val="12"/>
      <color theme="0"/>
      <name val="Arial"/>
      <family val="2"/>
    </font>
    <font>
      <b/>
      <i/>
      <sz val="24"/>
      <color theme="0"/>
      <name val="Times New Roman"/>
      <family val="1"/>
    </font>
    <font>
      <b/>
      <i/>
      <sz val="20"/>
      <color theme="0"/>
      <name val="Times New Roman"/>
      <family val="1"/>
    </font>
    <font>
      <sz val="11"/>
      <color theme="0"/>
      <name val="Times New Roman"/>
      <family val="1"/>
    </font>
    <font>
      <b/>
      <sz val="12"/>
      <color theme="1"/>
      <name val="Times New Roman"/>
      <family val="1"/>
    </font>
    <font>
      <b/>
      <i/>
      <sz val="22"/>
      <name val="Times New Roman"/>
      <family val="1"/>
    </font>
    <font>
      <b/>
      <i/>
      <sz val="14"/>
      <color rgb="FF00B050"/>
      <name val="Times New Roman"/>
      <family val="1"/>
    </font>
    <font>
      <b/>
      <sz val="11"/>
      <color rgb="FFFF0000"/>
      <name val="Times New Roman"/>
      <family val="1"/>
    </font>
    <font>
      <sz val="11"/>
      <name val="Times New Roman"/>
      <family val="1"/>
    </font>
    <font>
      <b/>
      <i/>
      <sz val="16"/>
      <name val="Times New Roman"/>
      <family val="1"/>
    </font>
    <font>
      <b/>
      <sz val="11"/>
      <color rgb="FF00B050"/>
      <name val="Times New Roman"/>
      <family val="1"/>
    </font>
    <font>
      <b/>
      <sz val="14"/>
      <color rgb="FFFF0000"/>
      <name val="Times New Roman"/>
      <family val="1"/>
    </font>
    <font>
      <b/>
      <i/>
      <sz val="20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26"/>
      <color theme="1"/>
      <name val="Times New Roman"/>
      <family val="1"/>
    </font>
    <font>
      <b/>
      <sz val="18"/>
      <color theme="1"/>
      <name val="Times New Roman"/>
      <family val="1"/>
    </font>
    <font>
      <sz val="18"/>
      <color theme="1"/>
      <name val="Times New Roman"/>
      <family val="1"/>
    </font>
    <font>
      <b/>
      <i/>
      <sz val="18"/>
      <color theme="1"/>
      <name val="Times New Roman"/>
      <family val="1"/>
    </font>
    <font>
      <sz val="22"/>
      <color theme="1"/>
      <name val="Times New Roman"/>
      <family val="1"/>
    </font>
    <font>
      <sz val="9"/>
      <color theme="1"/>
      <name val="Times New Roman"/>
      <family val="1"/>
    </font>
    <font>
      <b/>
      <sz val="22"/>
      <color theme="1"/>
      <name val="Times New Roman"/>
      <family val="1"/>
    </font>
    <font>
      <b/>
      <sz val="9"/>
      <color theme="0"/>
      <name val="Times New Roman"/>
      <family val="1"/>
    </font>
    <font>
      <b/>
      <sz val="9"/>
      <color theme="1"/>
      <name val="Times New Roman"/>
      <family val="1"/>
    </font>
    <font>
      <sz val="10"/>
      <color rgb="FFFF0000"/>
      <name val="Calibri"/>
      <family val="2"/>
      <scheme val="minor"/>
    </font>
    <font>
      <b/>
      <sz val="10"/>
      <color theme="1"/>
      <name val="Times New Roman"/>
      <family val="1"/>
    </font>
    <font>
      <sz val="20"/>
      <color theme="1"/>
      <name val="Times New Roman"/>
      <family val="1"/>
    </font>
    <font>
      <b/>
      <sz val="20"/>
      <color theme="1"/>
      <name val="Times New Roman"/>
      <family val="1"/>
    </font>
    <font>
      <b/>
      <sz val="16"/>
      <color rgb="FFFFC000"/>
      <name val="Times New Roman"/>
      <family val="1"/>
    </font>
    <font>
      <b/>
      <sz val="16"/>
      <color theme="0"/>
      <name val="Times New Roman"/>
      <family val="1"/>
    </font>
    <font>
      <b/>
      <i/>
      <sz val="18"/>
      <name val="Times New Roman"/>
      <family val="1"/>
    </font>
  </fonts>
  <fills count="5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gray0625"/>
    </fill>
    <fill>
      <patternFill patternType="solid">
        <fgColor theme="3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34998626667073579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medium">
        <color indexed="64"/>
      </top>
      <bottom style="dashDotDot">
        <color indexed="64"/>
      </bottom>
      <diagonal/>
    </border>
    <border>
      <left/>
      <right/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dashDotDot">
        <color indexed="64"/>
      </bottom>
      <diagonal/>
    </border>
    <border>
      <left/>
      <right/>
      <top style="dashDotDot">
        <color indexed="64"/>
      </top>
      <bottom style="dashDotDot">
        <color indexed="64"/>
      </bottom>
      <diagonal/>
    </border>
    <border>
      <left/>
      <right style="medium">
        <color indexed="64"/>
      </right>
      <top style="dashDotDot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medium">
        <color indexed="64"/>
      </bottom>
      <diagonal/>
    </border>
    <border>
      <left/>
      <right/>
      <top style="dashDotDot">
        <color indexed="64"/>
      </top>
      <bottom style="medium">
        <color indexed="64"/>
      </bottom>
      <diagonal/>
    </border>
    <border>
      <left/>
      <right style="medium">
        <color indexed="64"/>
      </right>
      <top style="dashDotDot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2" tint="-0.24994659260841701"/>
      </right>
      <top style="medium">
        <color indexed="64"/>
      </top>
      <bottom/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2" tint="-0.24994659260841701"/>
      </right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2" tint="-0.24994659260841701"/>
      </left>
      <right style="medium">
        <color indexed="64"/>
      </right>
      <top style="medium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/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2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theme="2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2" tint="-0.24994659260841701"/>
      </top>
      <bottom style="medium">
        <color indexed="64"/>
      </bottom>
      <diagonal/>
    </border>
    <border>
      <left/>
      <right style="medium">
        <color indexed="64"/>
      </right>
      <top style="thin">
        <color theme="2" tint="-0.24994659260841701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medium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theme="0" tint="-0.34998626667073579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 tint="-0.34998626667073579"/>
      </bottom>
      <diagonal/>
    </border>
    <border>
      <left style="medium">
        <color indexed="64"/>
      </left>
      <right/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/>
      <top style="medium">
        <color indexed="64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</borders>
  <cellStyleXfs count="1040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5" fillId="0" borderId="0" applyAlignment="0">
      <alignment vertical="top" wrapText="1"/>
      <protection locked="0"/>
    </xf>
    <xf numFmtId="0" fontId="6" fillId="0" borderId="0" applyAlignment="0">
      <alignment vertical="top" wrapText="1"/>
      <protection locked="0"/>
    </xf>
    <xf numFmtId="0" fontId="7" fillId="0" borderId="0" applyAlignment="0">
      <alignment vertical="top" wrapText="1"/>
      <protection locked="0"/>
    </xf>
    <xf numFmtId="0" fontId="8" fillId="0" borderId="0" applyAlignment="0">
      <alignment vertical="top" wrapText="1"/>
      <protection locked="0"/>
    </xf>
    <xf numFmtId="0" fontId="9" fillId="0" borderId="0" applyAlignment="0">
      <alignment vertical="top" wrapText="1"/>
      <protection locked="0"/>
    </xf>
    <xf numFmtId="0" fontId="10" fillId="0" borderId="0" applyAlignment="0">
      <alignment vertical="top" wrapText="1"/>
      <protection locked="0"/>
    </xf>
    <xf numFmtId="0" fontId="11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12" fillId="0" borderId="0" applyAlignment="0">
      <alignment vertical="top" wrapText="1"/>
      <protection locked="0"/>
    </xf>
    <xf numFmtId="0" fontId="13" fillId="0" borderId="0" applyAlignment="0">
      <alignment vertical="top" wrapText="1"/>
      <protection locked="0"/>
    </xf>
    <xf numFmtId="0" fontId="14" fillId="0" borderId="0" applyAlignment="0">
      <alignment vertical="top" wrapText="1"/>
      <protection locked="0"/>
    </xf>
    <xf numFmtId="0" fontId="19" fillId="0" borderId="0" applyNumberFormat="0" applyFill="0" applyBorder="0" applyAlignment="0" applyProtection="0"/>
    <xf numFmtId="0" fontId="4" fillId="11" borderId="11" applyNumberFormat="0" applyFont="0" applyAlignment="0" applyProtection="0"/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27" borderId="0" applyNumberFormat="0" applyBorder="0" applyAlignment="0" applyProtection="0"/>
    <xf numFmtId="0" fontId="27" fillId="8" borderId="7" applyNumberFormat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7" borderId="0" applyNumberFormat="0" applyBorder="0" applyAlignment="0" applyProtection="0"/>
    <xf numFmtId="0" fontId="35" fillId="16" borderId="0" applyNumberFormat="0" applyBorder="0" applyAlignment="0" applyProtection="0"/>
    <xf numFmtId="0" fontId="35" fillId="1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4" fillId="14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4" fillId="13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4" fillId="26" borderId="0" applyNumberFormat="0" applyBorder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12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2" fillId="0" borderId="5" applyNumberFormat="0" applyFill="0" applyAlignment="0" applyProtection="0"/>
    <xf numFmtId="0" fontId="4" fillId="25" borderId="0" applyNumberFormat="0" applyBorder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1" fillId="0" borderId="4" applyNumberFormat="0" applyFill="0" applyAlignment="0" applyProtection="0"/>
    <xf numFmtId="0" fontId="35" fillId="24" borderId="0" applyNumberFormat="0" applyBorder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21" borderId="0" applyNumberFormat="0" applyBorder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4" fillId="14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35" fillId="24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4" fillId="13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35" fillId="12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3" borderId="0" applyNumberFormat="0" applyBorder="0" applyAlignment="0" applyProtection="0"/>
    <xf numFmtId="0" fontId="35" fillId="12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6" fillId="0" borderId="4" applyNumberFormat="0" applyFill="0" applyAlignment="0" applyProtection="0"/>
    <xf numFmtId="0" fontId="37" fillId="0" borderId="5" applyNumberFormat="0" applyFill="0" applyAlignment="0" applyProtection="0"/>
    <xf numFmtId="0" fontId="38" fillId="0" borderId="6" applyNumberFormat="0" applyFill="0" applyAlignment="0" applyProtection="0"/>
    <xf numFmtId="0" fontId="38" fillId="0" borderId="0" applyNumberForma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39" fillId="5" borderId="0" applyNumberFormat="0" applyBorder="0" applyAlignment="0" applyProtection="0"/>
    <xf numFmtId="0" fontId="40" fillId="6" borderId="0" applyNumberFormat="0" applyBorder="0" applyAlignment="0" applyProtection="0"/>
    <xf numFmtId="0" fontId="41" fillId="7" borderId="0" applyNumberFormat="0" applyBorder="0" applyAlignment="0" applyProtection="0"/>
    <xf numFmtId="0" fontId="42" fillId="8" borderId="7" applyNumberFormat="0" applyAlignment="0" applyProtection="0"/>
    <xf numFmtId="0" fontId="43" fillId="9" borderId="8" applyNumberFormat="0" applyAlignment="0" applyProtection="0"/>
    <xf numFmtId="0" fontId="44" fillId="9" borderId="7" applyNumberFormat="0" applyAlignment="0" applyProtection="0"/>
    <xf numFmtId="0" fontId="45" fillId="0" borderId="9" applyNumberFormat="0" applyFill="0" applyAlignment="0" applyProtection="0"/>
    <xf numFmtId="0" fontId="46" fillId="10" borderId="10" applyNumberForma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5" fillId="0" borderId="12" applyNumberFormat="0" applyFill="0" applyAlignment="0" applyProtection="0"/>
    <xf numFmtId="0" fontId="49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49" fillId="35" borderId="0" applyNumberFormat="0" applyBorder="0" applyAlignment="0" applyProtection="0"/>
    <xf numFmtId="0" fontId="1" fillId="0" borderId="0"/>
    <xf numFmtId="0" fontId="1" fillId="11" borderId="11" applyNumberFormat="0" applyFont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0" fontId="57" fillId="0" borderId="0"/>
    <xf numFmtId="0" fontId="57" fillId="0" borderId="0"/>
    <xf numFmtId="44" fontId="4" fillId="0" borderId="0" applyFont="0" applyFill="0" applyBorder="0" applyAlignment="0" applyProtection="0"/>
    <xf numFmtId="0" fontId="6" fillId="0" borderId="0" applyAlignment="0">
      <alignment vertical="top" wrapText="1"/>
      <protection locked="0"/>
    </xf>
    <xf numFmtId="176" fontId="4" fillId="0" borderId="0"/>
  </cellStyleXfs>
  <cellXfs count="1064">
    <xf numFmtId="0" fontId="0" fillId="0" borderId="0" xfId="0"/>
    <xf numFmtId="0" fontId="3" fillId="0" borderId="0" xfId="0" applyFont="1"/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/>
    <xf numFmtId="166" fontId="15" fillId="0" borderId="1" xfId="1" applyNumberFormat="1" applyFont="1" applyBorder="1" applyAlignment="1">
      <alignment horizontal="center"/>
    </xf>
    <xf numFmtId="0" fontId="15" fillId="0" borderId="0" xfId="0" applyFont="1" applyBorder="1" applyAlignment="1">
      <alignment horizontal="left" vertical="center"/>
    </xf>
    <xf numFmtId="165" fontId="18" fillId="36" borderId="3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6" fillId="0" borderId="0" xfId="0" applyFont="1" applyAlignment="1">
      <alignment horizontal="center" vertical="center"/>
    </xf>
    <xf numFmtId="169" fontId="0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7" fontId="20" fillId="4" borderId="3" xfId="0" applyNumberFormat="1" applyFont="1" applyFill="1" applyBorder="1"/>
    <xf numFmtId="0" fontId="51" fillId="3" borderId="2" xfId="0" applyFont="1" applyFill="1" applyBorder="1" applyAlignment="1">
      <alignment vertical="center"/>
    </xf>
    <xf numFmtId="0" fontId="52" fillId="0" borderId="0" xfId="0" applyFont="1" applyAlignment="1">
      <alignment vertical="center"/>
    </xf>
    <xf numFmtId="0" fontId="15" fillId="0" borderId="0" xfId="0" applyFont="1" applyAlignment="1">
      <alignment horizontal="right"/>
    </xf>
    <xf numFmtId="0" fontId="53" fillId="0" borderId="1" xfId="0" applyFont="1" applyBorder="1" applyAlignment="1">
      <alignment horizontal="left"/>
    </xf>
    <xf numFmtId="170" fontId="16" fillId="2" borderId="1" xfId="0" applyNumberFormat="1" applyFont="1" applyFill="1" applyBorder="1" applyAlignment="1">
      <alignment horizontal="centerContinuous" vertical="center" wrapText="1"/>
    </xf>
    <xf numFmtId="164" fontId="15" fillId="0" borderId="0" xfId="0" applyNumberFormat="1" applyFont="1" applyAlignment="1">
      <alignment horizontal="right"/>
    </xf>
    <xf numFmtId="0" fontId="15" fillId="0" borderId="1" xfId="0" applyNumberFormat="1" applyFont="1" applyBorder="1" applyAlignment="1">
      <alignment horizontal="center" vertical="center"/>
    </xf>
    <xf numFmtId="0" fontId="0" fillId="0" borderId="1" xfId="1" applyNumberFormat="1" applyFont="1" applyBorder="1" applyAlignment="1">
      <alignment horizontal="center"/>
    </xf>
    <xf numFmtId="167" fontId="20" fillId="4" borderId="1" xfId="0" applyNumberFormat="1" applyFont="1" applyFill="1" applyBorder="1"/>
    <xf numFmtId="43" fontId="54" fillId="0" borderId="0" xfId="1" applyFont="1"/>
    <xf numFmtId="0" fontId="54" fillId="0" borderId="0" xfId="0" applyFont="1"/>
    <xf numFmtId="171" fontId="15" fillId="0" borderId="1" xfId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55" fillId="0" borderId="0" xfId="0" applyNumberFormat="1" applyFont="1"/>
    <xf numFmtId="0" fontId="56" fillId="0" borderId="0" xfId="0" applyFont="1"/>
    <xf numFmtId="164" fontId="17" fillId="0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169" fontId="1" fillId="0" borderId="1" xfId="1" applyNumberFormat="1" applyFont="1" applyBorder="1" applyAlignment="1">
      <alignment horizontal="center"/>
    </xf>
    <xf numFmtId="0" fontId="57" fillId="0" borderId="0" xfId="3" applyFont="1" applyAlignment="1" applyProtection="1">
      <alignment horizontal="right" vertical="center"/>
    </xf>
    <xf numFmtId="0" fontId="58" fillId="0" borderId="0" xfId="1033" applyFont="1" applyAlignment="1" applyProtection="1">
      <alignment horizontal="right" vertical="center"/>
    </xf>
    <xf numFmtId="0" fontId="51" fillId="0" borderId="13" xfId="0" applyFont="1" applyFill="1" applyBorder="1" applyAlignment="1">
      <alignment horizontal="right" vertical="center"/>
    </xf>
    <xf numFmtId="0" fontId="51" fillId="0" borderId="14" xfId="0" applyFont="1" applyFill="1" applyBorder="1" applyAlignment="1">
      <alignment horizontal="right" vertical="center"/>
    </xf>
    <xf numFmtId="171" fontId="1" fillId="0" borderId="1" xfId="1" applyNumberFormat="1" applyFont="1" applyBorder="1" applyAlignment="1">
      <alignment horizontal="center"/>
    </xf>
    <xf numFmtId="0" fontId="1" fillId="0" borderId="0" xfId="0" applyFont="1"/>
    <xf numFmtId="0" fontId="3" fillId="0" borderId="0" xfId="0" applyFont="1" applyAlignment="1"/>
    <xf numFmtId="0" fontId="15" fillId="0" borderId="0" xfId="0" applyFont="1" applyAlignment="1"/>
    <xf numFmtId="0" fontId="16" fillId="0" borderId="0" xfId="0" applyFont="1" applyAlignment="1">
      <alignment vertical="center"/>
    </xf>
    <xf numFmtId="0" fontId="2" fillId="0" borderId="1" xfId="0" applyFont="1" applyBorder="1" applyAlignment="1"/>
    <xf numFmtId="0" fontId="3" fillId="0" borderId="0" xfId="0" applyFont="1" applyAlignment="1">
      <alignment horizontal="right"/>
    </xf>
    <xf numFmtId="0" fontId="51" fillId="3" borderId="2" xfId="0" applyFont="1" applyFill="1" applyBorder="1" applyAlignment="1">
      <alignment horizontal="right" vertical="center"/>
    </xf>
    <xf numFmtId="168" fontId="0" fillId="0" borderId="1" xfId="0" applyNumberFormat="1" applyBorder="1" applyAlignment="1">
      <alignment horizontal="right"/>
    </xf>
    <xf numFmtId="0" fontId="3" fillId="0" borderId="1" xfId="0" applyFont="1" applyBorder="1"/>
    <xf numFmtId="1" fontId="1" fillId="0" borderId="1" xfId="1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51" fillId="3" borderId="2" xfId="0" applyNumberFormat="1" applyFont="1" applyFill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" fontId="15" fillId="0" borderId="1" xfId="1" applyNumberFormat="1" applyFont="1" applyBorder="1" applyAlignment="1">
      <alignment horizontal="center"/>
    </xf>
    <xf numFmtId="172" fontId="0" fillId="0" borderId="1" xfId="0" applyNumberFormat="1" applyBorder="1" applyAlignment="1">
      <alignment horizontal="right"/>
    </xf>
    <xf numFmtId="172" fontId="0" fillId="0" borderId="1" xfId="0" applyNumberFormat="1" applyBorder="1" applyAlignment="1">
      <alignment horizontal="center"/>
    </xf>
    <xf numFmtId="38" fontId="3" fillId="0" borderId="0" xfId="1" applyNumberFormat="1" applyFont="1" applyAlignment="1">
      <alignment horizontal="right"/>
    </xf>
    <xf numFmtId="38" fontId="51" fillId="3" borderId="2" xfId="1" applyNumberFormat="1" applyFont="1" applyFill="1" applyBorder="1" applyAlignment="1">
      <alignment horizontal="right" vertical="center"/>
    </xf>
    <xf numFmtId="38" fontId="15" fillId="0" borderId="0" xfId="1" applyNumberFormat="1" applyFont="1" applyAlignment="1">
      <alignment horizontal="right"/>
    </xf>
    <xf numFmtId="38" fontId="0" fillId="0" borderId="1" xfId="1" applyNumberFormat="1" applyFont="1" applyBorder="1" applyAlignment="1">
      <alignment horizontal="right"/>
    </xf>
    <xf numFmtId="38" fontId="4" fillId="0" borderId="1" xfId="1" applyNumberFormat="1" applyFont="1" applyBorder="1" applyAlignment="1">
      <alignment horizontal="right"/>
    </xf>
    <xf numFmtId="38" fontId="16" fillId="2" borderId="1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/>
    </xf>
    <xf numFmtId="0" fontId="0" fillId="0" borderId="17" xfId="1" applyNumberFormat="1" applyFont="1" applyBorder="1" applyAlignment="1">
      <alignment horizontal="center"/>
    </xf>
    <xf numFmtId="169" fontId="0" fillId="0" borderId="17" xfId="1" applyNumberFormat="1" applyFont="1" applyBorder="1" applyAlignment="1">
      <alignment horizontal="center"/>
    </xf>
    <xf numFmtId="169" fontId="1" fillId="0" borderId="17" xfId="1" applyNumberFormat="1" applyFont="1" applyBorder="1" applyAlignment="1">
      <alignment horizontal="center"/>
    </xf>
    <xf numFmtId="0" fontId="2" fillId="0" borderId="17" xfId="0" applyFont="1" applyBorder="1" applyAlignment="1"/>
    <xf numFmtId="0" fontId="15" fillId="0" borderId="0" xfId="0" applyFont="1" applyAlignment="1">
      <alignment horizontal="left"/>
    </xf>
    <xf numFmtId="169" fontId="15" fillId="0" borderId="0" xfId="1" applyNumberFormat="1" applyFont="1"/>
    <xf numFmtId="1" fontId="16" fillId="2" borderId="3" xfId="0" applyNumberFormat="1" applyFont="1" applyFill="1" applyBorder="1" applyAlignment="1">
      <alignment horizontal="center" vertical="center" wrapText="1"/>
    </xf>
    <xf numFmtId="164" fontId="16" fillId="2" borderId="3" xfId="0" applyNumberFormat="1" applyFont="1" applyFill="1" applyBorder="1" applyAlignment="1">
      <alignment horizontal="center" vertical="center" wrapText="1"/>
    </xf>
    <xf numFmtId="38" fontId="16" fillId="2" borderId="3" xfId="1" applyNumberFormat="1" applyFont="1" applyFill="1" applyBorder="1" applyAlignment="1">
      <alignment horizontal="center" vertical="center" wrapText="1"/>
    </xf>
    <xf numFmtId="169" fontId="15" fillId="0" borderId="1" xfId="1" applyNumberFormat="1" applyFont="1" applyBorder="1" applyAlignment="1">
      <alignment horizontal="left"/>
    </xf>
    <xf numFmtId="38" fontId="15" fillId="0" borderId="1" xfId="1" applyNumberFormat="1" applyFont="1" applyBorder="1" applyAlignment="1">
      <alignment horizontal="right"/>
    </xf>
    <xf numFmtId="38" fontId="15" fillId="0" borderId="1" xfId="1" applyNumberFormat="1" applyFont="1" applyBorder="1"/>
    <xf numFmtId="38" fontId="15" fillId="0" borderId="1" xfId="1" applyNumberFormat="1" applyFont="1" applyBorder="1" applyAlignment="1">
      <alignment horizontal="center"/>
    </xf>
    <xf numFmtId="169" fontId="15" fillId="0" borderId="1" xfId="1" applyNumberFormat="1" applyFont="1" applyBorder="1"/>
    <xf numFmtId="38" fontId="1" fillId="0" borderId="1" xfId="0" applyNumberFormat="1" applyFont="1" applyBorder="1" applyAlignment="1">
      <alignment horizontal="right"/>
    </xf>
    <xf numFmtId="38" fontId="1" fillId="0" borderId="1" xfId="0" applyNumberFormat="1" applyFont="1" applyBorder="1"/>
    <xf numFmtId="38" fontId="1" fillId="0" borderId="1" xfId="0" applyNumberFormat="1" applyFont="1" applyBorder="1" applyAlignment="1">
      <alignment horizontal="center"/>
    </xf>
    <xf numFmtId="0" fontId="1" fillId="0" borderId="1" xfId="0" applyFont="1" applyBorder="1"/>
    <xf numFmtId="38" fontId="1" fillId="0" borderId="1" xfId="1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9" fontId="15" fillId="0" borderId="1" xfId="1034" applyFont="1" applyBorder="1"/>
    <xf numFmtId="1" fontId="1" fillId="0" borderId="1" xfId="0" applyNumberFormat="1" applyFont="1" applyBorder="1" applyAlignment="1">
      <alignment horizontal="center"/>
    </xf>
    <xf numFmtId="1" fontId="3" fillId="0" borderId="0" xfId="0" applyNumberFormat="1" applyFont="1"/>
    <xf numFmtId="169" fontId="3" fillId="0" borderId="0" xfId="0" applyNumberFormat="1" applyFont="1"/>
    <xf numFmtId="0" fontId="60" fillId="0" borderId="0" xfId="0" applyFont="1"/>
    <xf numFmtId="0" fontId="3" fillId="0" borderId="0" xfId="1" applyNumberFormat="1" applyFont="1" applyAlignment="1">
      <alignment horizontal="center"/>
    </xf>
    <xf numFmtId="10" fontId="15" fillId="0" borderId="1" xfId="1034" applyNumberFormat="1" applyFont="1" applyBorder="1"/>
    <xf numFmtId="10" fontId="1" fillId="0" borderId="1" xfId="0" applyNumberFormat="1" applyFont="1" applyBorder="1"/>
    <xf numFmtId="0" fontId="49" fillId="4" borderId="0" xfId="0" applyFont="1" applyFill="1"/>
    <xf numFmtId="0" fontId="46" fillId="4" borderId="0" xfId="0" applyFont="1" applyFill="1"/>
    <xf numFmtId="1" fontId="49" fillId="4" borderId="0" xfId="0" applyNumberFormat="1" applyFont="1" applyFill="1" applyAlignment="1">
      <alignment horizontal="center"/>
    </xf>
    <xf numFmtId="0" fontId="46" fillId="4" borderId="0" xfId="0" applyFont="1" applyFill="1" applyAlignment="1">
      <alignment horizontal="right"/>
    </xf>
    <xf numFmtId="165" fontId="18" fillId="0" borderId="3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67" fontId="20" fillId="0" borderId="3" xfId="0" applyNumberFormat="1" applyFont="1" applyFill="1" applyBorder="1"/>
    <xf numFmtId="172" fontId="0" fillId="0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1" xfId="1" applyNumberFormat="1" applyFont="1" applyFill="1" applyBorder="1" applyAlignment="1">
      <alignment horizontal="center"/>
    </xf>
    <xf numFmtId="169" fontId="0" fillId="0" borderId="1" xfId="1" applyNumberFormat="1" applyFont="1" applyFill="1" applyBorder="1" applyAlignment="1">
      <alignment horizontal="center"/>
    </xf>
    <xf numFmtId="171" fontId="1" fillId="0" borderId="1" xfId="1" applyNumberFormat="1" applyFont="1" applyFill="1" applyBorder="1" applyAlignment="1">
      <alignment horizontal="center"/>
    </xf>
    <xf numFmtId="169" fontId="1" fillId="0" borderId="1" xfId="1" applyNumberFormat="1" applyFont="1" applyFill="1" applyBorder="1" applyAlignment="1">
      <alignment horizontal="center"/>
    </xf>
    <xf numFmtId="169" fontId="4" fillId="0" borderId="1" xfId="1" applyNumberFormat="1" applyFont="1" applyFill="1" applyBorder="1" applyAlignment="1">
      <alignment horizontal="center"/>
    </xf>
    <xf numFmtId="0" fontId="2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5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/>
    </xf>
    <xf numFmtId="172" fontId="0" fillId="0" borderId="1" xfId="0" applyNumberFormat="1" applyFill="1" applyBorder="1" applyAlignment="1">
      <alignment horizontal="center"/>
    </xf>
    <xf numFmtId="0" fontId="3" fillId="0" borderId="0" xfId="0" applyFont="1" applyFill="1"/>
    <xf numFmtId="1" fontId="1" fillId="0" borderId="1" xfId="1" applyNumberFormat="1" applyFont="1" applyFill="1" applyBorder="1" applyAlignment="1">
      <alignment horizontal="center"/>
    </xf>
    <xf numFmtId="38" fontId="4" fillId="0" borderId="1" xfId="1" applyNumberFormat="1" applyFont="1" applyFill="1" applyBorder="1" applyAlignment="1">
      <alignment horizontal="right"/>
    </xf>
    <xf numFmtId="167" fontId="20" fillId="0" borderId="1" xfId="0" applyNumberFormat="1" applyFont="1" applyFill="1" applyBorder="1"/>
    <xf numFmtId="0" fontId="3" fillId="0" borderId="1" xfId="0" applyFont="1" applyFill="1" applyBorder="1"/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0" fontId="15" fillId="0" borderId="0" xfId="0" applyFont="1" applyFill="1"/>
    <xf numFmtId="0" fontId="34" fillId="0" borderId="0" xfId="1" applyNumberFormat="1" applyFont="1" applyFill="1" applyBorder="1" applyAlignment="1">
      <alignment horizontal="center" vertical="center"/>
    </xf>
    <xf numFmtId="169" fontId="15" fillId="0" borderId="0" xfId="1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Alignment="1">
      <alignment horizontal="center"/>
    </xf>
    <xf numFmtId="10" fontId="15" fillId="0" borderId="1" xfId="1034" applyNumberFormat="1" applyFont="1" applyBorder="1" applyAlignment="1">
      <alignment horizontal="center"/>
    </xf>
    <xf numFmtId="9" fontId="15" fillId="0" borderId="1" xfId="1034" applyFont="1" applyBorder="1" applyAlignment="1">
      <alignment horizontal="center"/>
    </xf>
    <xf numFmtId="0" fontId="0" fillId="0" borderId="19" xfId="0" applyBorder="1"/>
    <xf numFmtId="0" fontId="0" fillId="0" borderId="20" xfId="0" applyBorder="1"/>
    <xf numFmtId="170" fontId="16" fillId="37" borderId="21" xfId="0" applyNumberFormat="1" applyFont="1" applyFill="1" applyBorder="1" applyAlignment="1">
      <alignment horizontal="centerContinuous" vertical="center" wrapText="1"/>
    </xf>
    <xf numFmtId="170" fontId="16" fillId="37" borderId="22" xfId="0" applyNumberFormat="1" applyFont="1" applyFill="1" applyBorder="1" applyAlignment="1">
      <alignment horizontal="centerContinuous" vertical="center" wrapText="1"/>
    </xf>
    <xf numFmtId="170" fontId="16" fillId="37" borderId="23" xfId="0" applyNumberFormat="1" applyFont="1" applyFill="1" applyBorder="1" applyAlignment="1">
      <alignment horizontal="centerContinuous" vertical="center" wrapText="1"/>
    </xf>
    <xf numFmtId="0" fontId="0" fillId="0" borderId="27" xfId="0" applyBorder="1"/>
    <xf numFmtId="0" fontId="34" fillId="0" borderId="28" xfId="0" applyFont="1" applyBorder="1" applyAlignment="1">
      <alignment horizontal="center" vertical="center" wrapText="1"/>
    </xf>
    <xf numFmtId="0" fontId="34" fillId="0" borderId="29" xfId="0" applyFont="1" applyBorder="1" applyAlignment="1">
      <alignment vertical="center"/>
    </xf>
    <xf numFmtId="164" fontId="16" fillId="2" borderId="30" xfId="0" applyNumberFormat="1" applyFont="1" applyFill="1" applyBorder="1" applyAlignment="1">
      <alignment horizontal="center" vertical="center" wrapText="1"/>
    </xf>
    <xf numFmtId="0" fontId="16" fillId="2" borderId="31" xfId="0" applyFont="1" applyFill="1" applyBorder="1" applyAlignment="1">
      <alignment horizontal="center" vertical="center" wrapText="1"/>
    </xf>
    <xf numFmtId="164" fontId="16" fillId="2" borderId="32" xfId="0" applyNumberFormat="1" applyFont="1" applyFill="1" applyBorder="1" applyAlignment="1">
      <alignment horizontal="center" vertical="center" wrapText="1"/>
    </xf>
    <xf numFmtId="0" fontId="0" fillId="0" borderId="33" xfId="0" applyBorder="1"/>
    <xf numFmtId="164" fontId="16" fillId="2" borderId="28" xfId="0" applyNumberFormat="1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center" wrapText="1"/>
    </xf>
    <xf numFmtId="164" fontId="16" fillId="2" borderId="34" xfId="0" applyNumberFormat="1" applyFont="1" applyFill="1" applyBorder="1" applyAlignment="1">
      <alignment horizontal="center" vertical="center" wrapText="1"/>
    </xf>
    <xf numFmtId="164" fontId="16" fillId="2" borderId="22" xfId="0" applyNumberFormat="1" applyFont="1" applyFill="1" applyBorder="1" applyAlignment="1">
      <alignment horizontal="center" vertical="center" wrapText="1"/>
    </xf>
    <xf numFmtId="38" fontId="16" fillId="2" borderId="35" xfId="1" applyNumberFormat="1" applyFont="1" applyFill="1" applyBorder="1" applyAlignment="1">
      <alignment horizontal="center" vertical="center" wrapText="1"/>
    </xf>
    <xf numFmtId="17" fontId="34" fillId="0" borderId="39" xfId="0" applyNumberFormat="1" applyFont="1" applyBorder="1" applyAlignment="1">
      <alignment horizontal="left"/>
    </xf>
    <xf numFmtId="0" fontId="15" fillId="39" borderId="28" xfId="0" applyNumberFormat="1" applyFont="1" applyFill="1" applyBorder="1" applyAlignment="1">
      <alignment horizontal="center" vertical="center"/>
    </xf>
    <xf numFmtId="169" fontId="15" fillId="39" borderId="25" xfId="1" applyNumberFormat="1" applyFont="1" applyFill="1" applyBorder="1" applyAlignment="1">
      <alignment horizontal="left"/>
    </xf>
    <xf numFmtId="38" fontId="15" fillId="0" borderId="21" xfId="1" applyNumberFormat="1" applyFont="1" applyBorder="1"/>
    <xf numFmtId="38" fontId="15" fillId="0" borderId="22" xfId="1" applyNumberFormat="1" applyFont="1" applyBorder="1"/>
    <xf numFmtId="38" fontId="15" fillId="0" borderId="23" xfId="1" applyNumberFormat="1" applyFont="1" applyBorder="1"/>
    <xf numFmtId="38" fontId="15" fillId="0" borderId="34" xfId="1" applyNumberFormat="1" applyFont="1" applyBorder="1"/>
    <xf numFmtId="38" fontId="15" fillId="0" borderId="46" xfId="1" applyNumberFormat="1" applyFont="1" applyBorder="1"/>
    <xf numFmtId="169" fontId="15" fillId="39" borderId="33" xfId="1" applyNumberFormat="1" applyFont="1" applyFill="1" applyBorder="1" applyAlignment="1">
      <alignment horizontal="left"/>
    </xf>
    <xf numFmtId="38" fontId="1" fillId="0" borderId="48" xfId="0" applyNumberFormat="1" applyFont="1" applyBorder="1"/>
    <xf numFmtId="38" fontId="1" fillId="0" borderId="40" xfId="0" applyNumberFormat="1" applyFont="1" applyBorder="1"/>
    <xf numFmtId="40" fontId="15" fillId="0" borderId="49" xfId="1" applyNumberFormat="1" applyFont="1" applyBorder="1"/>
    <xf numFmtId="38" fontId="1" fillId="0" borderId="27" xfId="0" applyNumberFormat="1" applyFont="1" applyBorder="1"/>
    <xf numFmtId="38" fontId="15" fillId="0" borderId="40" xfId="1" applyNumberFormat="1" applyFont="1" applyBorder="1"/>
    <xf numFmtId="10" fontId="15" fillId="0" borderId="49" xfId="1034" applyNumberFormat="1" applyFont="1" applyBorder="1"/>
    <xf numFmtId="10" fontId="15" fillId="0" borderId="40" xfId="1034" applyNumberFormat="1" applyFont="1" applyBorder="1"/>
    <xf numFmtId="169" fontId="15" fillId="39" borderId="50" xfId="1" applyNumberFormat="1" applyFont="1" applyFill="1" applyBorder="1" applyAlignment="1">
      <alignment horizontal="left"/>
    </xf>
    <xf numFmtId="38" fontId="1" fillId="0" borderId="30" xfId="0" applyNumberFormat="1" applyFont="1" applyBorder="1"/>
    <xf numFmtId="38" fontId="1" fillId="0" borderId="31" xfId="0" applyNumberFormat="1" applyFont="1" applyBorder="1"/>
    <xf numFmtId="38" fontId="1" fillId="0" borderId="32" xfId="0" applyNumberFormat="1" applyFont="1" applyBorder="1"/>
    <xf numFmtId="38" fontId="1" fillId="0" borderId="51" xfId="0" applyNumberFormat="1" applyFont="1" applyBorder="1"/>
    <xf numFmtId="169" fontId="15" fillId="36" borderId="25" xfId="1" applyNumberFormat="1" applyFont="1" applyFill="1" applyBorder="1" applyAlignment="1">
      <alignment horizontal="left"/>
    </xf>
    <xf numFmtId="38" fontId="15" fillId="36" borderId="21" xfId="1" applyNumberFormat="1" applyFont="1" applyFill="1" applyBorder="1"/>
    <xf numFmtId="38" fontId="15" fillId="36" borderId="22" xfId="1" applyNumberFormat="1" applyFont="1" applyFill="1" applyBorder="1"/>
    <xf numFmtId="38" fontId="15" fillId="36" borderId="23" xfId="1" applyNumberFormat="1" applyFont="1" applyFill="1" applyBorder="1"/>
    <xf numFmtId="38" fontId="15" fillId="36" borderId="34" xfId="1" applyNumberFormat="1" applyFont="1" applyFill="1" applyBorder="1"/>
    <xf numFmtId="169" fontId="15" fillId="36" borderId="50" xfId="1" applyNumberFormat="1" applyFont="1" applyFill="1" applyBorder="1" applyAlignment="1">
      <alignment horizontal="left"/>
    </xf>
    <xf numFmtId="0" fontId="1" fillId="36" borderId="30" xfId="0" applyFont="1" applyFill="1" applyBorder="1"/>
    <xf numFmtId="0" fontId="1" fillId="36" borderId="31" xfId="0" applyFont="1" applyFill="1" applyBorder="1"/>
    <xf numFmtId="9" fontId="15" fillId="36" borderId="32" xfId="1034" applyFont="1" applyFill="1" applyBorder="1"/>
    <xf numFmtId="0" fontId="1" fillId="36" borderId="51" xfId="0" applyFont="1" applyFill="1" applyBorder="1"/>
    <xf numFmtId="9" fontId="15" fillId="0" borderId="31" xfId="1034" applyFont="1" applyBorder="1"/>
    <xf numFmtId="17" fontId="0" fillId="0" borderId="57" xfId="0" applyNumberFormat="1" applyBorder="1"/>
    <xf numFmtId="0" fontId="15" fillId="0" borderId="46" xfId="0" applyNumberFormat="1" applyFont="1" applyBorder="1" applyAlignment="1">
      <alignment horizontal="center" vertical="center"/>
    </xf>
    <xf numFmtId="0" fontId="0" fillId="0" borderId="40" xfId="0" applyBorder="1"/>
    <xf numFmtId="0" fontId="0" fillId="0" borderId="43" xfId="0" applyBorder="1"/>
    <xf numFmtId="169" fontId="15" fillId="0" borderId="1" xfId="0" applyNumberFormat="1" applyFont="1" applyBorder="1" applyAlignment="1">
      <alignment horizontal="center" vertical="center"/>
    </xf>
    <xf numFmtId="0" fontId="34" fillId="0" borderId="28" xfId="0" applyFont="1" applyBorder="1" applyAlignment="1">
      <alignment vertical="center" wrapText="1"/>
    </xf>
    <xf numFmtId="170" fontId="16" fillId="0" borderId="58" xfId="0" applyNumberFormat="1" applyFont="1" applyFill="1" applyBorder="1" applyAlignment="1">
      <alignment horizontal="center" vertical="center" wrapText="1"/>
    </xf>
    <xf numFmtId="164" fontId="16" fillId="0" borderId="29" xfId="0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 applyBorder="1" applyAlignment="1">
      <alignment horizontal="center" vertical="center"/>
    </xf>
    <xf numFmtId="38" fontId="15" fillId="0" borderId="58" xfId="1" applyNumberFormat="1" applyFont="1" applyFill="1" applyBorder="1"/>
    <xf numFmtId="40" fontId="15" fillId="0" borderId="33" xfId="1" applyNumberFormat="1" applyFont="1" applyFill="1" applyBorder="1"/>
    <xf numFmtId="10" fontId="15" fillId="0" borderId="33" xfId="1034" applyNumberFormat="1" applyFont="1" applyFill="1" applyBorder="1"/>
    <xf numFmtId="38" fontId="1" fillId="0" borderId="29" xfId="0" applyNumberFormat="1" applyFont="1" applyFill="1" applyBorder="1"/>
    <xf numFmtId="9" fontId="15" fillId="0" borderId="29" xfId="1034" applyFont="1" applyFill="1" applyBorder="1"/>
    <xf numFmtId="0" fontId="15" fillId="0" borderId="46" xfId="0" applyNumberFormat="1" applyFont="1" applyFill="1" applyBorder="1" applyAlignment="1">
      <alignment horizontal="center" vertical="center"/>
    </xf>
    <xf numFmtId="0" fontId="0" fillId="0" borderId="0" xfId="0" applyFill="1"/>
    <xf numFmtId="0" fontId="54" fillId="0" borderId="0" xfId="0" applyFont="1" applyAlignment="1">
      <alignment horizontal="center"/>
    </xf>
    <xf numFmtId="0" fontId="54" fillId="0" borderId="0" xfId="0" applyFont="1" applyFill="1"/>
    <xf numFmtId="0" fontId="53" fillId="0" borderId="0" xfId="0" applyFont="1" applyFill="1"/>
    <xf numFmtId="1" fontId="53" fillId="0" borderId="0" xfId="0" applyNumberFormat="1" applyFont="1"/>
    <xf numFmtId="0" fontId="54" fillId="0" borderId="0" xfId="0" applyNumberFormat="1" applyFont="1" applyAlignment="1">
      <alignment horizontal="center"/>
    </xf>
    <xf numFmtId="1" fontId="54" fillId="0" borderId="0" xfId="0" applyNumberFormat="1" applyFont="1"/>
    <xf numFmtId="0" fontId="57" fillId="0" borderId="0" xfId="1038" applyFont="1" applyAlignment="1" applyProtection="1">
      <alignment horizontal="right" vertical="center"/>
    </xf>
    <xf numFmtId="0" fontId="62" fillId="40" borderId="0" xfId="0" applyFont="1" applyFill="1" applyAlignment="1">
      <alignment horizontal="centerContinuous" vertical="center"/>
    </xf>
    <xf numFmtId="0" fontId="53" fillId="0" borderId="0" xfId="0" applyFont="1"/>
    <xf numFmtId="0" fontId="63" fillId="0" borderId="0" xfId="0" applyFont="1"/>
    <xf numFmtId="0" fontId="56" fillId="0" borderId="0" xfId="0" applyNumberFormat="1" applyFont="1" applyAlignment="1">
      <alignment horizontal="center"/>
    </xf>
    <xf numFmtId="0" fontId="53" fillId="0" borderId="0" xfId="0" applyFont="1" applyAlignment="1">
      <alignment horizontal="right"/>
    </xf>
    <xf numFmtId="164" fontId="15" fillId="0" borderId="0" xfId="0" applyNumberFormat="1" applyFont="1"/>
    <xf numFmtId="0" fontId="54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1" fontId="53" fillId="0" borderId="0" xfId="0" applyNumberFormat="1" applyFont="1" applyAlignment="1">
      <alignment horizontal="right" vertical="center"/>
    </xf>
    <xf numFmtId="1" fontId="64" fillId="0" borderId="0" xfId="0" applyNumberFormat="1" applyFont="1" applyAlignment="1">
      <alignment horizontal="right" vertical="center"/>
    </xf>
    <xf numFmtId="0" fontId="5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53" fillId="0" borderId="0" xfId="0" applyFont="1" applyAlignment="1">
      <alignment horizontal="right" vertical="center"/>
    </xf>
    <xf numFmtId="173" fontId="16" fillId="0" borderId="0" xfId="1037" applyNumberFormat="1" applyFont="1" applyFill="1" applyBorder="1" applyAlignment="1">
      <alignment horizontal="center" vertical="center" wrapText="1"/>
    </xf>
    <xf numFmtId="43" fontId="54" fillId="0" borderId="0" xfId="1" applyFont="1" applyAlignment="1">
      <alignment vertical="center"/>
    </xf>
    <xf numFmtId="0" fontId="16" fillId="0" borderId="1" xfId="0" applyFont="1" applyBorder="1" applyAlignment="1">
      <alignment horizontal="center" vertical="center" wrapText="1"/>
    </xf>
    <xf numFmtId="0" fontId="56" fillId="0" borderId="1" xfId="0" applyFont="1" applyBorder="1"/>
    <xf numFmtId="17" fontId="16" fillId="0" borderId="1" xfId="0" applyNumberFormat="1" applyFont="1" applyBorder="1" applyAlignment="1">
      <alignment horizontal="center" vertical="center" wrapText="1"/>
    </xf>
    <xf numFmtId="174" fontId="16" fillId="0" borderId="1" xfId="0" applyNumberFormat="1" applyFont="1" applyBorder="1" applyAlignment="1">
      <alignment horizontal="center" vertical="center" wrapText="1"/>
    </xf>
    <xf numFmtId="0" fontId="16" fillId="3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 applyProtection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53" fillId="0" borderId="3" xfId="0" applyFont="1" applyBorder="1" applyAlignment="1">
      <alignment horizontal="left"/>
    </xf>
    <xf numFmtId="175" fontId="66" fillId="4" borderId="3" xfId="0" applyNumberFormat="1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vertical="center" wrapText="1"/>
    </xf>
    <xf numFmtId="175" fontId="66" fillId="4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 wrapText="1"/>
    </xf>
    <xf numFmtId="43" fontId="17" fillId="0" borderId="1" xfId="0" applyNumberFormat="1" applyFont="1" applyFill="1" applyBorder="1" applyAlignment="1">
      <alignment vertical="center" wrapText="1"/>
    </xf>
    <xf numFmtId="169" fontId="17" fillId="0" borderId="1" xfId="1" applyNumberFormat="1" applyFont="1" applyFill="1" applyBorder="1" applyAlignment="1">
      <alignment horizontal="center" vertical="center" wrapText="1"/>
    </xf>
    <xf numFmtId="169" fontId="16" fillId="0" borderId="1" xfId="1" applyNumberFormat="1" applyFont="1" applyFill="1" applyBorder="1" applyAlignment="1">
      <alignment horizontal="center" vertical="center" wrapText="1"/>
    </xf>
    <xf numFmtId="1" fontId="16" fillId="0" borderId="1" xfId="1" applyNumberFormat="1" applyFont="1" applyFill="1" applyBorder="1" applyAlignment="1">
      <alignment horizontal="center" vertical="center" wrapText="1"/>
    </xf>
    <xf numFmtId="38" fontId="17" fillId="0" borderId="1" xfId="0" applyNumberFormat="1" applyFont="1" applyFill="1" applyBorder="1" applyAlignment="1">
      <alignment horizontal="center" vertical="center" wrapText="1"/>
    </xf>
    <xf numFmtId="1" fontId="17" fillId="0" borderId="1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wrapText="1"/>
    </xf>
    <xf numFmtId="0" fontId="17" fillId="0" borderId="1" xfId="1" applyNumberFormat="1" applyFont="1" applyFill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53" fillId="0" borderId="1" xfId="0" applyFont="1" applyBorder="1" applyAlignment="1">
      <alignment horizontal="left" vertical="center"/>
    </xf>
    <xf numFmtId="1" fontId="53" fillId="0" borderId="0" xfId="0" applyNumberFormat="1" applyFont="1" applyAlignment="1">
      <alignment vertical="center"/>
    </xf>
    <xf numFmtId="1" fontId="54" fillId="0" borderId="0" xfId="0" applyNumberFormat="1" applyFont="1" applyAlignment="1">
      <alignment vertical="center"/>
    </xf>
    <xf numFmtId="43" fontId="17" fillId="0" borderId="1" xfId="1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center"/>
    </xf>
    <xf numFmtId="0" fontId="1" fillId="0" borderId="1" xfId="1" applyNumberFormat="1" applyFont="1" applyBorder="1" applyAlignment="1">
      <alignment horizontal="center"/>
    </xf>
    <xf numFmtId="0" fontId="4" fillId="0" borderId="1" xfId="1" applyNumberFormat="1" applyFont="1" applyBorder="1" applyAlignment="1">
      <alignment horizontal="center"/>
    </xf>
    <xf numFmtId="0" fontId="17" fillId="0" borderId="1" xfId="0" applyNumberFormat="1" applyFont="1" applyFill="1" applyBorder="1" applyAlignment="1">
      <alignment horizontal="center" vertical="center" wrapText="1"/>
    </xf>
    <xf numFmtId="0" fontId="1" fillId="0" borderId="1" xfId="1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2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 applyAlignment="1">
      <alignment horizontal="center" vertical="center"/>
    </xf>
    <xf numFmtId="14" fontId="1" fillId="0" borderId="1" xfId="1" applyNumberFormat="1" applyFont="1" applyBorder="1" applyAlignment="1">
      <alignment horizontal="center"/>
    </xf>
    <xf numFmtId="0" fontId="16" fillId="41" borderId="1" xfId="0" applyFont="1" applyFill="1" applyBorder="1" applyAlignment="1">
      <alignment horizontal="center" vertical="center" wrapText="1"/>
    </xf>
    <xf numFmtId="0" fontId="16" fillId="41" borderId="1" xfId="0" applyFont="1" applyFill="1" applyBorder="1" applyAlignment="1" applyProtection="1">
      <alignment horizontal="center" vertical="center" wrapText="1"/>
    </xf>
    <xf numFmtId="14" fontId="1" fillId="0" borderId="0" xfId="1" applyNumberFormat="1" applyFont="1" applyBorder="1" applyAlignment="1">
      <alignment horizontal="center"/>
    </xf>
    <xf numFmtId="2" fontId="1" fillId="0" borderId="1" xfId="1" applyNumberFormat="1" applyFont="1" applyBorder="1" applyAlignment="1">
      <alignment horizontal="center"/>
    </xf>
    <xf numFmtId="2" fontId="1" fillId="0" borderId="0" xfId="1" applyNumberFormat="1" applyFont="1" applyBorder="1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" fillId="0" borderId="0" xfId="1" applyNumberFormat="1" applyFont="1" applyBorder="1" applyAlignment="1">
      <alignment horizontal="center"/>
    </xf>
    <xf numFmtId="164" fontId="16" fillId="2" borderId="13" xfId="0" applyNumberFormat="1" applyFont="1" applyFill="1" applyBorder="1" applyAlignment="1">
      <alignment horizontal="center" vertical="center" wrapText="1"/>
    </xf>
    <xf numFmtId="170" fontId="69" fillId="42" borderId="0" xfId="0" applyNumberFormat="1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/>
    </xf>
    <xf numFmtId="0" fontId="3" fillId="42" borderId="0" xfId="0" applyFont="1" applyFill="1"/>
    <xf numFmtId="38" fontId="15" fillId="42" borderId="1" xfId="1" applyNumberFormat="1" applyFont="1" applyFill="1" applyBorder="1"/>
    <xf numFmtId="38" fontId="1" fillId="42" borderId="1" xfId="0" applyNumberFormat="1" applyFont="1" applyFill="1" applyBorder="1"/>
    <xf numFmtId="0" fontId="1" fillId="42" borderId="1" xfId="0" applyFont="1" applyFill="1" applyBorder="1"/>
    <xf numFmtId="0" fontId="17" fillId="42" borderId="0" xfId="0" applyFont="1" applyFill="1" applyAlignment="1">
      <alignment vertical="center"/>
    </xf>
    <xf numFmtId="0" fontId="17" fillId="42" borderId="0" xfId="0" applyFont="1" applyFill="1" applyAlignment="1">
      <alignment horizontal="center" vertical="center"/>
    </xf>
    <xf numFmtId="0" fontId="1" fillId="42" borderId="0" xfId="0" applyFont="1" applyFill="1"/>
    <xf numFmtId="169" fontId="0" fillId="42" borderId="1" xfId="1" applyNumberFormat="1" applyFont="1" applyFill="1" applyBorder="1" applyAlignment="1">
      <alignment horizontal="center"/>
    </xf>
    <xf numFmtId="0" fontId="3" fillId="42" borderId="0" xfId="0" applyFont="1" applyFill="1" applyAlignment="1">
      <alignment horizontal="center"/>
    </xf>
    <xf numFmtId="169" fontId="15" fillId="42" borderId="1" xfId="0" applyNumberFormat="1" applyFont="1" applyFill="1" applyBorder="1" applyAlignment="1">
      <alignment horizontal="center" vertical="center"/>
    </xf>
    <xf numFmtId="38" fontId="15" fillId="42" borderId="1" xfId="1" applyNumberFormat="1" applyFont="1" applyFill="1" applyBorder="1" applyAlignment="1">
      <alignment horizontal="center"/>
    </xf>
    <xf numFmtId="10" fontId="15" fillId="42" borderId="1" xfId="1034" applyNumberFormat="1" applyFont="1" applyFill="1" applyBorder="1" applyAlignment="1">
      <alignment horizontal="center"/>
    </xf>
    <xf numFmtId="38" fontId="1" fillId="42" borderId="1" xfId="0" applyNumberFormat="1" applyFont="1" applyFill="1" applyBorder="1" applyAlignment="1">
      <alignment horizontal="center"/>
    </xf>
    <xf numFmtId="9" fontId="15" fillId="42" borderId="1" xfId="1034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/>
    </xf>
    <xf numFmtId="164" fontId="15" fillId="39" borderId="64" xfId="0" applyNumberFormat="1" applyFont="1" applyFill="1" applyBorder="1" applyAlignment="1">
      <alignment horizontal="center"/>
    </xf>
    <xf numFmtId="170" fontId="16" fillId="42" borderId="18" xfId="0" applyNumberFormat="1" applyFont="1" applyFill="1" applyBorder="1" applyAlignment="1">
      <alignment horizontal="center" vertical="center" wrapText="1"/>
    </xf>
    <xf numFmtId="164" fontId="15" fillId="44" borderId="72" xfId="0" applyNumberFormat="1" applyFont="1" applyFill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72" fontId="0" fillId="0" borderId="3" xfId="0" applyNumberFormat="1" applyBorder="1" applyAlignment="1">
      <alignment horizontal="right"/>
    </xf>
    <xf numFmtId="172" fontId="0" fillId="0" borderId="3" xfId="0" applyNumberFormat="1" applyBorder="1" applyAlignment="1">
      <alignment horizontal="center"/>
    </xf>
    <xf numFmtId="0" fontId="16" fillId="45" borderId="62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/>
    </xf>
    <xf numFmtId="0" fontId="16" fillId="45" borderId="64" xfId="0" applyFont="1" applyFill="1" applyBorder="1" applyAlignment="1">
      <alignment horizontal="center" vertical="center" wrapText="1"/>
    </xf>
    <xf numFmtId="0" fontId="0" fillId="0" borderId="3" xfId="1" applyNumberFormat="1" applyFont="1" applyBorder="1" applyAlignment="1">
      <alignment horizontal="center"/>
    </xf>
    <xf numFmtId="169" fontId="0" fillId="0" borderId="3" xfId="1" applyNumberFormat="1" applyFont="1" applyBorder="1" applyAlignment="1">
      <alignment horizontal="center"/>
    </xf>
    <xf numFmtId="164" fontId="16" fillId="2" borderId="62" xfId="0" applyNumberFormat="1" applyFont="1" applyFill="1" applyBorder="1" applyAlignment="1">
      <alignment horizontal="center" vertical="center" wrapText="1"/>
    </xf>
    <xf numFmtId="164" fontId="16" fillId="2" borderId="63" xfId="0" applyNumberFormat="1" applyFont="1" applyFill="1" applyBorder="1" applyAlignment="1">
      <alignment horizontal="center" vertical="center" wrapText="1"/>
    </xf>
    <xf numFmtId="164" fontId="16" fillId="2" borderId="64" xfId="0" applyNumberFormat="1" applyFont="1" applyFill="1" applyBorder="1" applyAlignment="1">
      <alignment horizontal="center" vertical="center" wrapText="1"/>
    </xf>
    <xf numFmtId="1" fontId="1" fillId="0" borderId="3" xfId="1" applyNumberFormat="1" applyFont="1" applyBorder="1" applyAlignment="1">
      <alignment horizontal="center"/>
    </xf>
    <xf numFmtId="169" fontId="1" fillId="0" borderId="3" xfId="1" applyNumberFormat="1" applyFont="1" applyBorder="1" applyAlignment="1">
      <alignment horizontal="center"/>
    </xf>
    <xf numFmtId="171" fontId="1" fillId="0" borderId="3" xfId="1" applyNumberFormat="1" applyFont="1" applyBorder="1" applyAlignment="1">
      <alignment horizontal="center"/>
    </xf>
    <xf numFmtId="38" fontId="4" fillId="0" borderId="3" xfId="1" applyNumberFormat="1" applyFont="1" applyBorder="1" applyAlignment="1">
      <alignment horizontal="right"/>
    </xf>
    <xf numFmtId="164" fontId="17" fillId="0" borderId="3" xfId="0" applyNumberFormat="1" applyFont="1" applyFill="1" applyBorder="1" applyAlignment="1">
      <alignment horizontal="center" vertical="center" wrapText="1"/>
    </xf>
    <xf numFmtId="1" fontId="16" fillId="2" borderId="62" xfId="0" applyNumberFormat="1" applyFont="1" applyFill="1" applyBorder="1" applyAlignment="1">
      <alignment horizontal="center" vertical="center" wrapText="1"/>
    </xf>
    <xf numFmtId="38" fontId="16" fillId="2" borderId="63" xfId="1" applyNumberFormat="1" applyFont="1" applyFill="1" applyBorder="1" applyAlignment="1">
      <alignment horizontal="center" vertical="center" wrapText="1"/>
    </xf>
    <xf numFmtId="164" fontId="61" fillId="39" borderId="63" xfId="0" applyNumberFormat="1" applyFont="1" applyFill="1" applyBorder="1" applyAlignment="1">
      <alignment horizontal="center" vertical="center" wrapText="1"/>
    </xf>
    <xf numFmtId="164" fontId="69" fillId="37" borderId="63" xfId="0" applyNumberFormat="1" applyFont="1" applyFill="1" applyBorder="1" applyAlignment="1">
      <alignment horizontal="center" vertical="center" wrapText="1"/>
    </xf>
    <xf numFmtId="164" fontId="69" fillId="37" borderId="64" xfId="0" applyNumberFormat="1" applyFont="1" applyFill="1" applyBorder="1" applyAlignment="1">
      <alignment horizontal="center" vertical="center" wrapText="1"/>
    </xf>
    <xf numFmtId="170" fontId="16" fillId="37" borderId="24" xfId="0" applyNumberFormat="1" applyFont="1" applyFill="1" applyBorder="1" applyAlignment="1">
      <alignment vertical="center" wrapText="1"/>
    </xf>
    <xf numFmtId="170" fontId="16" fillId="38" borderId="24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164" fontId="16" fillId="42" borderId="18" xfId="0" applyNumberFormat="1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left" vertical="center"/>
    </xf>
    <xf numFmtId="170" fontId="69" fillId="42" borderId="60" xfId="0" applyNumberFormat="1" applyFont="1" applyFill="1" applyBorder="1" applyAlignment="1">
      <alignment horizontal="center" vertical="center" wrapText="1"/>
    </xf>
    <xf numFmtId="0" fontId="1" fillId="0" borderId="3" xfId="1" applyNumberFormat="1" applyFont="1" applyBorder="1" applyAlignment="1">
      <alignment horizontal="center"/>
    </xf>
    <xf numFmtId="2" fontId="0" fillId="0" borderId="3" xfId="1" applyNumberFormat="1" applyFont="1" applyBorder="1" applyAlignment="1">
      <alignment horizontal="center"/>
    </xf>
    <xf numFmtId="0" fontId="4" fillId="0" borderId="3" xfId="1" applyNumberFormat="1" applyFont="1" applyBorder="1" applyAlignment="1">
      <alignment horizontal="center"/>
    </xf>
    <xf numFmtId="14" fontId="0" fillId="0" borderId="3" xfId="1" applyNumberFormat="1" applyFont="1" applyBorder="1" applyAlignment="1">
      <alignment horizontal="center" vertical="center"/>
    </xf>
    <xf numFmtId="14" fontId="1" fillId="0" borderId="3" xfId="1" applyNumberFormat="1" applyFont="1" applyBorder="1" applyAlignment="1">
      <alignment horizontal="center"/>
    </xf>
    <xf numFmtId="2" fontId="1" fillId="0" borderId="3" xfId="1" applyNumberFormat="1" applyFont="1" applyBorder="1" applyAlignment="1">
      <alignment horizontal="center"/>
    </xf>
    <xf numFmtId="0" fontId="17" fillId="0" borderId="3" xfId="0" applyNumberFormat="1" applyFont="1" applyFill="1" applyBorder="1" applyAlignment="1">
      <alignment horizontal="center" vertical="center" wrapText="1"/>
    </xf>
    <xf numFmtId="0" fontId="16" fillId="2" borderId="62" xfId="0" applyNumberFormat="1" applyFont="1" applyFill="1" applyBorder="1" applyAlignment="1">
      <alignment horizontal="center" vertical="center" wrapText="1"/>
    </xf>
    <xf numFmtId="0" fontId="16" fillId="2" borderId="63" xfId="0" applyNumberFormat="1" applyFont="1" applyFill="1" applyBorder="1" applyAlignment="1">
      <alignment horizontal="center" vertical="center" wrapText="1"/>
    </xf>
    <xf numFmtId="0" fontId="68" fillId="39" borderId="63" xfId="0" applyNumberFormat="1" applyFont="1" applyFill="1" applyBorder="1" applyAlignment="1">
      <alignment horizontal="center" vertical="center" wrapText="1"/>
    </xf>
    <xf numFmtId="0" fontId="68" fillId="39" borderId="63" xfId="1" applyNumberFormat="1" applyFont="1" applyFill="1" applyBorder="1" applyAlignment="1">
      <alignment horizontal="center" vertical="center" wrapText="1"/>
    </xf>
    <xf numFmtId="0" fontId="16" fillId="41" borderId="59" xfId="0" applyNumberFormat="1" applyFont="1" applyFill="1" applyBorder="1" applyAlignment="1">
      <alignment horizontal="center" vertical="center" wrapText="1"/>
    </xf>
    <xf numFmtId="0" fontId="16" fillId="2" borderId="64" xfId="0" applyNumberFormat="1" applyFont="1" applyFill="1" applyBorder="1" applyAlignment="1">
      <alignment horizontal="center" vertical="center" wrapText="1"/>
    </xf>
    <xf numFmtId="0" fontId="15" fillId="0" borderId="3" xfId="0" applyFont="1" applyBorder="1" applyAlignment="1">
      <alignment horizontal="center"/>
    </xf>
    <xf numFmtId="170" fontId="69" fillId="46" borderId="79" xfId="0" applyNumberFormat="1" applyFont="1" applyFill="1" applyBorder="1" applyAlignment="1">
      <alignment horizontal="center" vertical="center" wrapText="1"/>
    </xf>
    <xf numFmtId="170" fontId="69" fillId="46" borderId="0" xfId="0" applyNumberFormat="1" applyFont="1" applyFill="1" applyBorder="1" applyAlignment="1">
      <alignment horizontal="center" vertical="center" wrapText="1"/>
    </xf>
    <xf numFmtId="164" fontId="73" fillId="39" borderId="63" xfId="0" applyNumberFormat="1" applyFont="1" applyFill="1" applyBorder="1" applyAlignment="1">
      <alignment horizontal="center" vertical="center" wrapText="1"/>
    </xf>
    <xf numFmtId="164" fontId="75" fillId="0" borderId="1" xfId="0" applyNumberFormat="1" applyFont="1" applyFill="1" applyBorder="1" applyAlignment="1">
      <alignment horizontal="center" vertical="center" wrapText="1"/>
    </xf>
    <xf numFmtId="170" fontId="76" fillId="0" borderId="73" xfId="0" applyNumberFormat="1" applyFont="1" applyFill="1" applyBorder="1" applyAlignment="1">
      <alignment horizontal="center" vertical="center" wrapText="1"/>
    </xf>
    <xf numFmtId="4" fontId="74" fillId="0" borderId="1" xfId="0" applyNumberFormat="1" applyFont="1" applyFill="1" applyBorder="1" applyAlignment="1">
      <alignment horizontal="center" vertical="center"/>
    </xf>
    <xf numFmtId="4" fontId="74" fillId="0" borderId="1" xfId="0" applyNumberFormat="1" applyFont="1" applyFill="1" applyBorder="1" applyAlignment="1">
      <alignment horizontal="center"/>
    </xf>
    <xf numFmtId="4" fontId="74" fillId="0" borderId="13" xfId="0" applyNumberFormat="1" applyFont="1" applyFill="1" applyBorder="1" applyAlignment="1">
      <alignment horizontal="center"/>
    </xf>
    <xf numFmtId="4" fontId="74" fillId="0" borderId="74" xfId="0" applyNumberFormat="1" applyFont="1" applyFill="1" applyBorder="1" applyAlignment="1">
      <alignment horizontal="center"/>
    </xf>
    <xf numFmtId="170" fontId="75" fillId="0" borderId="73" xfId="0" applyNumberFormat="1" applyFont="1" applyFill="1" applyBorder="1" applyAlignment="1">
      <alignment horizontal="center" vertical="center" wrapText="1"/>
    </xf>
    <xf numFmtId="170" fontId="75" fillId="0" borderId="75" xfId="0" applyNumberFormat="1" applyFont="1" applyFill="1" applyBorder="1" applyAlignment="1">
      <alignment horizontal="center" vertical="center" wrapText="1"/>
    </xf>
    <xf numFmtId="4" fontId="74" fillId="0" borderId="76" xfId="0" applyNumberFormat="1" applyFont="1" applyFill="1" applyBorder="1" applyAlignment="1">
      <alignment horizontal="center" vertical="center"/>
    </xf>
    <xf numFmtId="4" fontId="74" fillId="0" borderId="76" xfId="0" applyNumberFormat="1" applyFont="1" applyFill="1" applyBorder="1" applyAlignment="1">
      <alignment horizontal="center"/>
    </xf>
    <xf numFmtId="4" fontId="74" fillId="0" borderId="92" xfId="0" applyNumberFormat="1" applyFont="1" applyFill="1" applyBorder="1" applyAlignment="1">
      <alignment horizontal="center"/>
    </xf>
    <xf numFmtId="4" fontId="74" fillId="0" borderId="77" xfId="0" applyNumberFormat="1" applyFont="1" applyFill="1" applyBorder="1" applyAlignment="1">
      <alignment horizontal="center"/>
    </xf>
    <xf numFmtId="170" fontId="75" fillId="37" borderId="75" xfId="0" applyNumberFormat="1" applyFont="1" applyFill="1" applyBorder="1" applyAlignment="1">
      <alignment horizontal="center" vertical="center" wrapText="1"/>
    </xf>
    <xf numFmtId="4" fontId="74" fillId="37" borderId="76" xfId="0" applyNumberFormat="1" applyFont="1" applyFill="1" applyBorder="1" applyAlignment="1">
      <alignment horizontal="center" vertical="center"/>
    </xf>
    <xf numFmtId="4" fontId="74" fillId="37" borderId="76" xfId="0" applyNumberFormat="1" applyFont="1" applyFill="1" applyBorder="1" applyAlignment="1">
      <alignment horizontal="center"/>
    </xf>
    <xf numFmtId="4" fontId="74" fillId="37" borderId="92" xfId="0" applyNumberFormat="1" applyFont="1" applyFill="1" applyBorder="1" applyAlignment="1">
      <alignment horizontal="center"/>
    </xf>
    <xf numFmtId="4" fontId="74" fillId="37" borderId="77" xfId="0" applyNumberFormat="1" applyFont="1" applyFill="1" applyBorder="1" applyAlignment="1">
      <alignment horizontal="center"/>
    </xf>
    <xf numFmtId="164" fontId="75" fillId="0" borderId="74" xfId="0" applyNumberFormat="1" applyFont="1" applyFill="1" applyBorder="1" applyAlignment="1">
      <alignment horizontal="center" vertical="center" wrapText="1"/>
    </xf>
    <xf numFmtId="2" fontId="61" fillId="39" borderId="95" xfId="1039" applyNumberFormat="1" applyFont="1" applyFill="1" applyBorder="1" applyAlignment="1">
      <alignment horizontal="center" vertical="center" wrapText="1"/>
    </xf>
    <xf numFmtId="176" fontId="55" fillId="42" borderId="59" xfId="1039" quotePrefix="1" applyNumberFormat="1" applyFont="1" applyFill="1" applyBorder="1" applyAlignment="1">
      <alignment horizontal="center" vertical="center" wrapText="1"/>
    </xf>
    <xf numFmtId="176" fontId="4" fillId="0" borderId="0" xfId="1039" applyNumberFormat="1" applyAlignment="1">
      <alignment vertical="center"/>
    </xf>
    <xf numFmtId="2" fontId="61" fillId="39" borderId="100" xfId="1039" applyNumberFormat="1" applyFont="1" applyFill="1" applyBorder="1" applyAlignment="1">
      <alignment horizontal="center" vertical="center" wrapText="1"/>
    </xf>
    <xf numFmtId="2" fontId="61" fillId="39" borderId="103" xfId="1039" applyNumberFormat="1" applyFont="1" applyFill="1" applyBorder="1" applyAlignment="1">
      <alignment horizontal="center" vertical="center" wrapText="1"/>
    </xf>
    <xf numFmtId="0" fontId="16" fillId="0" borderId="28" xfId="1039" applyNumberFormat="1" applyFont="1" applyFill="1" applyBorder="1" applyAlignment="1">
      <alignment horizontal="center" vertical="center" textRotation="90" wrapText="1"/>
    </xf>
    <xf numFmtId="176" fontId="16" fillId="39" borderId="28" xfId="1039" applyNumberFormat="1" applyFont="1" applyFill="1" applyBorder="1" applyAlignment="1">
      <alignment horizontal="center" vertical="center" wrapText="1"/>
    </xf>
    <xf numFmtId="176" fontId="16" fillId="39" borderId="39" xfId="1039" applyNumberFormat="1" applyFont="1" applyFill="1" applyBorder="1" applyAlignment="1">
      <alignment horizontal="center" vertical="center" wrapText="1"/>
    </xf>
    <xf numFmtId="176" fontId="0" fillId="0" borderId="0" xfId="1039" applyNumberFormat="1" applyFont="1" applyAlignment="1">
      <alignment horizontal="center" vertical="center"/>
    </xf>
    <xf numFmtId="0" fontId="54" fillId="0" borderId="45" xfId="1039" applyNumberFormat="1" applyFont="1" applyBorder="1" applyAlignment="1">
      <alignment horizontal="left" vertical="center"/>
    </xf>
    <xf numFmtId="0" fontId="54" fillId="0" borderId="46" xfId="1039" applyNumberFormat="1" applyFont="1" applyBorder="1" applyAlignment="1">
      <alignment horizontal="left" vertical="center"/>
    </xf>
    <xf numFmtId="0" fontId="54" fillId="0" borderId="104" xfId="1039" applyNumberFormat="1" applyFont="1" applyBorder="1" applyAlignment="1">
      <alignment horizontal="center" vertical="center"/>
    </xf>
    <xf numFmtId="0" fontId="54" fillId="0" borderId="105" xfId="1039" applyNumberFormat="1" applyFont="1" applyBorder="1" applyAlignment="1">
      <alignment horizontal="center" vertical="center"/>
    </xf>
    <xf numFmtId="0" fontId="80" fillId="42" borderId="61" xfId="1039" applyNumberFormat="1" applyFont="1" applyFill="1" applyBorder="1" applyAlignment="1">
      <alignment horizontal="center" vertical="center"/>
    </xf>
    <xf numFmtId="0" fontId="54" fillId="0" borderId="84" xfId="1039" applyNumberFormat="1" applyFont="1" applyBorder="1" applyAlignment="1">
      <alignment horizontal="center" vertical="center"/>
    </xf>
    <xf numFmtId="2" fontId="54" fillId="0" borderId="106" xfId="1039" applyNumberFormat="1" applyFont="1" applyBorder="1" applyAlignment="1">
      <alignment horizontal="center" vertical="center"/>
    </xf>
    <xf numFmtId="0" fontId="81" fillId="0" borderId="106" xfId="1039" applyNumberFormat="1" applyFont="1" applyBorder="1" applyAlignment="1">
      <alignment horizontal="left" vertical="center"/>
    </xf>
    <xf numFmtId="0" fontId="81" fillId="0" borderId="106" xfId="1039" applyNumberFormat="1" applyFont="1" applyBorder="1" applyAlignment="1">
      <alignment horizontal="center" vertical="center"/>
    </xf>
    <xf numFmtId="0" fontId="82" fillId="0" borderId="89" xfId="1039" applyNumberFormat="1" applyFont="1" applyBorder="1" applyAlignment="1">
      <alignment horizontal="left" vertical="center"/>
    </xf>
    <xf numFmtId="0" fontId="80" fillId="42" borderId="107" xfId="1039" applyNumberFormat="1" applyFont="1" applyFill="1" applyBorder="1" applyAlignment="1">
      <alignment horizontal="center" vertical="center"/>
    </xf>
    <xf numFmtId="0" fontId="80" fillId="0" borderId="108" xfId="1039" applyNumberFormat="1" applyFont="1" applyBorder="1" applyAlignment="1">
      <alignment horizontal="center" vertical="center" wrapText="1"/>
    </xf>
    <xf numFmtId="0" fontId="83" fillId="0" borderId="108" xfId="1039" applyNumberFormat="1" applyFont="1" applyBorder="1" applyAlignment="1">
      <alignment horizontal="center" vertical="center"/>
    </xf>
    <xf numFmtId="0" fontId="80" fillId="42" borderId="0" xfId="1039" applyNumberFormat="1" applyFont="1" applyFill="1" applyBorder="1" applyAlignment="1">
      <alignment horizontal="center" vertical="center"/>
    </xf>
    <xf numFmtId="0" fontId="54" fillId="0" borderId="109" xfId="1039" applyNumberFormat="1" applyFont="1" applyBorder="1" applyAlignment="1">
      <alignment horizontal="center" vertical="center"/>
    </xf>
    <xf numFmtId="2" fontId="54" fillId="0" borderId="3" xfId="1039" applyNumberFormat="1" applyFont="1" applyBorder="1" applyAlignment="1">
      <alignment horizontal="center" vertical="center"/>
    </xf>
    <xf numFmtId="0" fontId="81" fillId="0" borderId="3" xfId="1039" applyNumberFormat="1" applyFont="1" applyBorder="1" applyAlignment="1">
      <alignment horizontal="left" vertical="center"/>
    </xf>
    <xf numFmtId="0" fontId="81" fillId="0" borderId="3" xfId="1039" applyNumberFormat="1" applyFont="1" applyBorder="1" applyAlignment="1">
      <alignment horizontal="center" vertical="center"/>
    </xf>
    <xf numFmtId="0" fontId="82" fillId="0" borderId="110" xfId="1039" applyNumberFormat="1" applyFont="1" applyBorder="1" applyAlignment="1">
      <alignment horizontal="left" vertical="center"/>
    </xf>
    <xf numFmtId="0" fontId="80" fillId="42" borderId="111" xfId="1039" applyNumberFormat="1" applyFont="1" applyFill="1" applyBorder="1" applyAlignment="1">
      <alignment horizontal="center" vertical="center"/>
    </xf>
    <xf numFmtId="0" fontId="54" fillId="0" borderId="48" xfId="1039" applyNumberFormat="1" applyFont="1" applyBorder="1" applyAlignment="1">
      <alignment horizontal="left" vertical="center"/>
    </xf>
    <xf numFmtId="0" fontId="54" fillId="0" borderId="40" xfId="1039" applyNumberFormat="1" applyFont="1" applyBorder="1" applyAlignment="1">
      <alignment horizontal="left" vertical="center"/>
    </xf>
    <xf numFmtId="0" fontId="54" fillId="0" borderId="20" xfId="1039" applyNumberFormat="1" applyFont="1" applyBorder="1" applyAlignment="1">
      <alignment horizontal="center" vertical="center"/>
    </xf>
    <xf numFmtId="0" fontId="54" fillId="0" borderId="49" xfId="1039" applyNumberFormat="1" applyFont="1" applyBorder="1" applyAlignment="1">
      <alignment horizontal="center" vertical="center"/>
    </xf>
    <xf numFmtId="0" fontId="54" fillId="0" borderId="14" xfId="1039" applyNumberFormat="1" applyFont="1" applyBorder="1" applyAlignment="1">
      <alignment horizontal="center" vertical="center"/>
    </xf>
    <xf numFmtId="0" fontId="80" fillId="0" borderId="112" xfId="1039" applyNumberFormat="1" applyFont="1" applyBorder="1" applyAlignment="1">
      <alignment horizontal="center" vertical="center" wrapText="1"/>
    </xf>
    <xf numFmtId="0" fontId="83" fillId="0" borderId="112" xfId="1039" applyNumberFormat="1" applyFont="1" applyBorder="1" applyAlignment="1">
      <alignment horizontal="center" vertical="center"/>
    </xf>
    <xf numFmtId="0" fontId="66" fillId="0" borderId="112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left" vertical="center"/>
    </xf>
    <xf numFmtId="0" fontId="54" fillId="0" borderId="113" xfId="1039" applyNumberFormat="1" applyFont="1" applyBorder="1" applyAlignment="1">
      <alignment horizontal="center" vertical="center"/>
    </xf>
    <xf numFmtId="0" fontId="54" fillId="0" borderId="114" xfId="1039" applyNumberFormat="1" applyFont="1" applyBorder="1" applyAlignment="1">
      <alignment horizontal="center" vertical="center"/>
    </xf>
    <xf numFmtId="0" fontId="54" fillId="0" borderId="115" xfId="1039" applyNumberFormat="1" applyFont="1" applyBorder="1" applyAlignment="1">
      <alignment horizontal="left" vertical="center"/>
    </xf>
    <xf numFmtId="0" fontId="4" fillId="0" borderId="0" xfId="1039" applyNumberFormat="1" applyAlignment="1">
      <alignment horizontal="left" vertical="center"/>
    </xf>
    <xf numFmtId="0" fontId="4" fillId="0" borderId="0" xfId="1039" applyNumberFormat="1" applyAlignment="1">
      <alignment horizontal="center" vertical="center"/>
    </xf>
    <xf numFmtId="176" fontId="4" fillId="0" borderId="0" xfId="1039" applyNumberFormat="1" applyAlignment="1">
      <alignment horizontal="center" vertical="center"/>
    </xf>
    <xf numFmtId="176" fontId="4" fillId="0" borderId="0" xfId="1039" applyNumberFormat="1" applyBorder="1" applyAlignment="1">
      <alignment horizontal="center" vertical="center"/>
    </xf>
    <xf numFmtId="176" fontId="4" fillId="0" borderId="0" xfId="1039" applyNumberFormat="1" applyBorder="1" applyAlignment="1">
      <alignment horizontal="left" vertical="center"/>
    </xf>
    <xf numFmtId="176" fontId="4" fillId="0" borderId="0" xfId="1039" applyNumberFormat="1" applyFill="1" applyAlignment="1">
      <alignment vertical="center"/>
    </xf>
    <xf numFmtId="176" fontId="55" fillId="4" borderId="28" xfId="1039" applyNumberFormat="1" applyFont="1" applyFill="1" applyBorder="1" applyAlignment="1">
      <alignment horizontal="center" vertical="center" wrapText="1"/>
    </xf>
    <xf numFmtId="176" fontId="55" fillId="4" borderId="116" xfId="1039" applyNumberFormat="1" applyFont="1" applyFill="1" applyBorder="1" applyAlignment="1">
      <alignment horizontal="center" vertical="center" wrapText="1"/>
    </xf>
    <xf numFmtId="2" fontId="55" fillId="4" borderId="28" xfId="1039" applyNumberFormat="1" applyFont="1" applyFill="1" applyBorder="1" applyAlignment="1">
      <alignment horizontal="center" vertical="center" wrapText="1"/>
    </xf>
    <xf numFmtId="176" fontId="55" fillId="4" borderId="39" xfId="1039" applyNumberFormat="1" applyFont="1" applyFill="1" applyBorder="1" applyAlignment="1">
      <alignment horizontal="center" vertical="center" wrapText="1"/>
    </xf>
    <xf numFmtId="176" fontId="55" fillId="42" borderId="61" xfId="1039" applyNumberFormat="1" applyFont="1" applyFill="1" applyBorder="1" applyAlignment="1">
      <alignment horizontal="center" vertical="center" wrapText="1"/>
    </xf>
    <xf numFmtId="0" fontId="54" fillId="0" borderId="46" xfId="1039" applyNumberFormat="1" applyFont="1" applyBorder="1" applyAlignment="1">
      <alignment horizontal="center" vertical="center"/>
    </xf>
    <xf numFmtId="0" fontId="54" fillId="0" borderId="46" xfId="1039" applyNumberFormat="1" applyFont="1" applyBorder="1" applyAlignment="1">
      <alignment vertical="center"/>
    </xf>
    <xf numFmtId="0" fontId="54" fillId="0" borderId="104" xfId="1039" applyNumberFormat="1" applyFont="1" applyBorder="1" applyAlignment="1">
      <alignment vertical="center"/>
    </xf>
    <xf numFmtId="2" fontId="54" fillId="0" borderId="0" xfId="1039" applyNumberFormat="1" applyFont="1" applyBorder="1" applyAlignment="1">
      <alignment horizontal="center" vertical="center"/>
    </xf>
    <xf numFmtId="0" fontId="54" fillId="42" borderId="0" xfId="1039" applyNumberFormat="1" applyFont="1" applyFill="1" applyBorder="1" applyAlignment="1">
      <alignment vertical="center"/>
    </xf>
    <xf numFmtId="0" fontId="80" fillId="0" borderId="117" xfId="1039" applyNumberFormat="1" applyFont="1" applyBorder="1" applyAlignment="1">
      <alignment horizontal="center" vertical="center" wrapText="1"/>
    </xf>
    <xf numFmtId="0" fontId="80" fillId="0" borderId="118" xfId="1039" applyNumberFormat="1" applyFont="1" applyBorder="1" applyAlignment="1">
      <alignment horizontal="center" vertical="center" wrapText="1"/>
    </xf>
    <xf numFmtId="0" fontId="54" fillId="0" borderId="40" xfId="1039" applyNumberFormat="1" applyFont="1" applyBorder="1" applyAlignment="1">
      <alignment horizontal="center" vertical="center"/>
    </xf>
    <xf numFmtId="0" fontId="54" fillId="0" borderId="40" xfId="1039" applyNumberFormat="1" applyFont="1" applyBorder="1" applyAlignment="1">
      <alignment vertical="center"/>
    </xf>
    <xf numFmtId="0" fontId="54" fillId="0" borderId="20" xfId="1039" applyNumberFormat="1" applyFont="1" applyBorder="1" applyAlignment="1">
      <alignment vertical="center"/>
    </xf>
    <xf numFmtId="0" fontId="80" fillId="0" borderId="119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center" vertical="center"/>
    </xf>
    <xf numFmtId="0" fontId="54" fillId="0" borderId="19" xfId="1039" applyNumberFormat="1" applyFont="1" applyBorder="1" applyAlignment="1">
      <alignment vertical="center"/>
    </xf>
    <xf numFmtId="0" fontId="54" fillId="0" borderId="113" xfId="1039" applyNumberFormat="1" applyFont="1" applyBorder="1" applyAlignment="1">
      <alignment vertical="center"/>
    </xf>
    <xf numFmtId="0" fontId="80" fillId="0" borderId="120" xfId="1039" applyNumberFormat="1" applyFont="1" applyBorder="1" applyAlignment="1">
      <alignment horizontal="center" vertical="center" wrapText="1"/>
    </xf>
    <xf numFmtId="0" fontId="54" fillId="0" borderId="0" xfId="1039" applyNumberFormat="1" applyFont="1" applyBorder="1" applyAlignment="1">
      <alignment horizontal="center" vertical="center"/>
    </xf>
    <xf numFmtId="2" fontId="4" fillId="0" borderId="0" xfId="1039" applyNumberFormat="1" applyBorder="1" applyAlignment="1">
      <alignment horizontal="center" vertical="center"/>
    </xf>
    <xf numFmtId="1" fontId="54" fillId="0" borderId="45" xfId="1039" applyNumberFormat="1" applyFont="1" applyBorder="1" applyAlignment="1">
      <alignment horizontal="center" vertical="center"/>
    </xf>
    <xf numFmtId="1" fontId="54" fillId="0" borderId="48" xfId="1039" applyNumberFormat="1" applyFont="1" applyBorder="1" applyAlignment="1">
      <alignment horizontal="center" vertical="center"/>
    </xf>
    <xf numFmtId="1" fontId="54" fillId="0" borderId="115" xfId="1039" applyNumberFormat="1" applyFont="1" applyBorder="1" applyAlignment="1">
      <alignment horizontal="center" vertical="center"/>
    </xf>
    <xf numFmtId="1" fontId="54" fillId="0" borderId="46" xfId="1039" applyNumberFormat="1" applyFont="1" applyBorder="1" applyAlignment="1">
      <alignment horizontal="center" vertical="center"/>
    </xf>
    <xf numFmtId="1" fontId="54" fillId="0" borderId="40" xfId="1039" applyNumberFormat="1" applyFont="1" applyBorder="1" applyAlignment="1">
      <alignment horizontal="center" vertical="center"/>
    </xf>
    <xf numFmtId="1" fontId="54" fillId="0" borderId="19" xfId="1039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69" fillId="43" borderId="78" xfId="0" applyNumberFormat="1" applyFont="1" applyFill="1" applyBorder="1" applyAlignment="1">
      <alignment vertical="center" wrapText="1"/>
    </xf>
    <xf numFmtId="0" fontId="15" fillId="39" borderId="82" xfId="0" applyFont="1" applyFill="1" applyBorder="1" applyAlignment="1">
      <alignment horizontal="left" vertical="center"/>
    </xf>
    <xf numFmtId="0" fontId="15" fillId="39" borderId="85" xfId="0" applyFont="1" applyFill="1" applyBorder="1" applyAlignment="1">
      <alignment horizontal="left" vertical="center"/>
    </xf>
    <xf numFmtId="0" fontId="15" fillId="36" borderId="86" xfId="0" applyFont="1" applyFill="1" applyBorder="1" applyAlignment="1">
      <alignment horizontal="left" vertical="center"/>
    </xf>
    <xf numFmtId="164" fontId="69" fillId="43" borderId="78" xfId="0" applyNumberFormat="1" applyFont="1" applyFill="1" applyBorder="1" applyAlignment="1">
      <alignment horizontal="center" vertical="center" wrapText="1"/>
    </xf>
    <xf numFmtId="176" fontId="55" fillId="37" borderId="28" xfId="1039" quotePrefix="1" applyNumberFormat="1" applyFont="1" applyFill="1" applyBorder="1" applyAlignment="1">
      <alignment horizontal="center" vertical="center" textRotation="90" wrapText="1"/>
    </xf>
    <xf numFmtId="0" fontId="55" fillId="37" borderId="28" xfId="1039" quotePrefix="1" applyNumberFormat="1" applyFont="1" applyFill="1" applyBorder="1" applyAlignment="1">
      <alignment horizontal="center" vertical="center" textRotation="90" wrapText="1"/>
    </xf>
    <xf numFmtId="0" fontId="55" fillId="38" borderId="28" xfId="1039" quotePrefix="1" applyNumberFormat="1" applyFont="1" applyFill="1" applyBorder="1" applyAlignment="1">
      <alignment horizontal="center" vertical="center" textRotation="90" wrapText="1"/>
    </xf>
    <xf numFmtId="0" fontId="80" fillId="0" borderId="121" xfId="1039" applyNumberFormat="1" applyFont="1" applyBorder="1" applyAlignment="1">
      <alignment horizontal="center" vertical="center" wrapText="1"/>
    </xf>
    <xf numFmtId="0" fontId="80" fillId="0" borderId="122" xfId="1039" applyNumberFormat="1" applyFont="1" applyBorder="1" applyAlignment="1">
      <alignment horizontal="center" vertical="center" wrapText="1"/>
    </xf>
    <xf numFmtId="0" fontId="80" fillId="0" borderId="123" xfId="1039" applyNumberFormat="1" applyFont="1" applyBorder="1" applyAlignment="1">
      <alignment horizontal="center" vertical="center" wrapText="1"/>
    </xf>
    <xf numFmtId="0" fontId="80" fillId="0" borderId="124" xfId="1039" applyNumberFormat="1" applyFont="1" applyBorder="1" applyAlignment="1">
      <alignment horizontal="center" vertical="center" wrapText="1"/>
    </xf>
    <xf numFmtId="0" fontId="80" fillId="0" borderId="125" xfId="1039" applyNumberFormat="1" applyFont="1" applyBorder="1" applyAlignment="1">
      <alignment horizontal="center" vertical="center" wrapText="1"/>
    </xf>
    <xf numFmtId="176" fontId="84" fillId="37" borderId="65" xfId="1039" quotePrefix="1" applyNumberFormat="1" applyFont="1" applyFill="1" applyBorder="1" applyAlignment="1">
      <alignment horizontal="center" vertical="center" textRotation="90"/>
    </xf>
    <xf numFmtId="176" fontId="84" fillId="37" borderId="28" xfId="1039" quotePrefix="1" applyNumberFormat="1" applyFont="1" applyFill="1" applyBorder="1" applyAlignment="1">
      <alignment horizontal="center" vertical="center" textRotation="90"/>
    </xf>
    <xf numFmtId="176" fontId="84" fillId="38" borderId="28" xfId="1039" quotePrefix="1" applyNumberFormat="1" applyFont="1" applyFill="1" applyBorder="1" applyAlignment="1">
      <alignment horizontal="center" vertical="center" textRotation="90"/>
    </xf>
    <xf numFmtId="170" fontId="85" fillId="0" borderId="73" xfId="0" applyNumberFormat="1" applyFont="1" applyFill="1" applyBorder="1" applyAlignment="1">
      <alignment horizontal="center" vertical="center" wrapText="1"/>
    </xf>
    <xf numFmtId="0" fontId="66" fillId="0" borderId="108" xfId="1039" applyNumberFormat="1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87" fillId="0" borderId="73" xfId="0" applyNumberFormat="1" applyFont="1" applyBorder="1" applyAlignment="1">
      <alignment horizontal="center" vertical="center" textRotation="90"/>
    </xf>
    <xf numFmtId="0" fontId="87" fillId="0" borderId="1" xfId="0" applyNumberFormat="1" applyFont="1" applyBorder="1" applyAlignment="1">
      <alignment horizontal="center" vertical="center" textRotation="90"/>
    </xf>
    <xf numFmtId="0" fontId="87" fillId="0" borderId="13" xfId="0" applyNumberFormat="1" applyFont="1" applyBorder="1" applyAlignment="1">
      <alignment horizontal="center" vertical="center" textRotation="90"/>
    </xf>
    <xf numFmtId="0" fontId="87" fillId="37" borderId="28" xfId="1" quotePrefix="1" applyNumberFormat="1" applyFont="1" applyFill="1" applyBorder="1" applyAlignment="1">
      <alignment horizontal="center" vertical="center" textRotation="90"/>
    </xf>
    <xf numFmtId="177" fontId="87" fillId="55" borderId="14" xfId="1" applyNumberFormat="1" applyFont="1" applyFill="1" applyBorder="1" applyAlignment="1">
      <alignment horizontal="center" vertical="center" textRotation="90"/>
    </xf>
    <xf numFmtId="177" fontId="87" fillId="55" borderId="1" xfId="1" applyNumberFormat="1" applyFont="1" applyFill="1" applyBorder="1" applyAlignment="1">
      <alignment horizontal="center" vertical="center" textRotation="90"/>
    </xf>
    <xf numFmtId="177" fontId="87" fillId="55" borderId="13" xfId="1" applyNumberFormat="1" applyFont="1" applyFill="1" applyBorder="1" applyAlignment="1">
      <alignment horizontal="center" vertical="center" textRotation="90"/>
    </xf>
    <xf numFmtId="0" fontId="87" fillId="55" borderId="13" xfId="1" applyNumberFormat="1" applyFont="1" applyFill="1" applyBorder="1" applyAlignment="1">
      <alignment horizontal="center" vertical="center" textRotation="90"/>
    </xf>
    <xf numFmtId="177" fontId="87" fillId="55" borderId="73" xfId="1" applyNumberFormat="1" applyFont="1" applyFill="1" applyBorder="1" applyAlignment="1">
      <alignment horizontal="center" vertical="center" textRotation="90"/>
    </xf>
    <xf numFmtId="0" fontId="87" fillId="55" borderId="74" xfId="1" applyNumberFormat="1" applyFont="1" applyFill="1" applyBorder="1" applyAlignment="1">
      <alignment horizontal="center" vertical="center" textRotation="90"/>
    </xf>
    <xf numFmtId="0" fontId="87" fillId="55" borderId="94" xfId="1" applyNumberFormat="1" applyFont="1" applyFill="1" applyBorder="1" applyAlignment="1">
      <alignment horizontal="center" vertical="center" textRotation="90"/>
    </xf>
    <xf numFmtId="0" fontId="87" fillId="55" borderId="3" xfId="1" applyNumberFormat="1" applyFont="1" applyFill="1" applyBorder="1" applyAlignment="1">
      <alignment horizontal="center" vertical="center" textRotation="90"/>
    </xf>
    <xf numFmtId="0" fontId="87" fillId="55" borderId="110" xfId="1" applyNumberFormat="1" applyFont="1" applyFill="1" applyBorder="1" applyAlignment="1">
      <alignment horizontal="center" vertical="center" textRotation="90"/>
    </xf>
    <xf numFmtId="0" fontId="87" fillId="37" borderId="80" xfId="1" applyNumberFormat="1" applyFont="1" applyFill="1" applyBorder="1" applyAlignment="1">
      <alignment horizontal="center" vertical="center" textRotation="90"/>
    </xf>
    <xf numFmtId="0" fontId="87" fillId="55" borderId="14" xfId="1" applyNumberFormat="1" applyFont="1" applyFill="1" applyBorder="1" applyAlignment="1">
      <alignment horizontal="center" vertical="center" textRotation="90"/>
    </xf>
    <xf numFmtId="0" fontId="87" fillId="55" borderId="1" xfId="1" applyNumberFormat="1" applyFont="1" applyFill="1" applyBorder="1" applyAlignment="1">
      <alignment horizontal="center" vertical="center" textRotation="90"/>
    </xf>
    <xf numFmtId="0" fontId="87" fillId="37" borderId="13" xfId="1" applyNumberFormat="1" applyFont="1" applyFill="1" applyBorder="1" applyAlignment="1">
      <alignment horizontal="center" vertical="center" textRotation="90"/>
    </xf>
    <xf numFmtId="0" fontId="87" fillId="55" borderId="129" xfId="1" applyNumberFormat="1" applyFont="1" applyFill="1" applyBorder="1" applyAlignment="1">
      <alignment horizontal="center" vertical="center" textRotation="90"/>
    </xf>
    <xf numFmtId="0" fontId="87" fillId="55" borderId="106" xfId="1" applyNumberFormat="1" applyFont="1" applyFill="1" applyBorder="1" applyAlignment="1">
      <alignment horizontal="center" vertical="center" textRotation="90"/>
    </xf>
    <xf numFmtId="0" fontId="87" fillId="55" borderId="89" xfId="1" applyNumberFormat="1" applyFont="1" applyFill="1" applyBorder="1" applyAlignment="1">
      <alignment horizontal="center" vertical="center" textRotation="90"/>
    </xf>
    <xf numFmtId="0" fontId="87" fillId="37" borderId="89" xfId="1" quotePrefix="1" applyNumberFormat="1" applyFont="1" applyFill="1" applyBorder="1" applyAlignment="1">
      <alignment horizontal="center" vertical="center" textRotation="90"/>
    </xf>
    <xf numFmtId="0" fontId="87" fillId="55" borderId="73" xfId="1" applyNumberFormat="1" applyFont="1" applyFill="1" applyBorder="1" applyAlignment="1">
      <alignment horizontal="center" vertical="center" textRotation="90"/>
    </xf>
    <xf numFmtId="0" fontId="87" fillId="37" borderId="74" xfId="1" quotePrefix="1" applyNumberFormat="1" applyFont="1" applyFill="1" applyBorder="1" applyAlignment="1">
      <alignment horizontal="center" vertical="center" textRotation="90"/>
    </xf>
    <xf numFmtId="0" fontId="87" fillId="0" borderId="14" xfId="0" applyNumberFormat="1" applyFont="1" applyBorder="1" applyAlignment="1">
      <alignment horizontal="center" vertical="center" textRotation="90"/>
    </xf>
    <xf numFmtId="0" fontId="87" fillId="37" borderId="13" xfId="1" quotePrefix="1" applyNumberFormat="1" applyFont="1" applyFill="1" applyBorder="1" applyAlignment="1">
      <alignment horizontal="center" vertical="center" textRotation="90"/>
    </xf>
    <xf numFmtId="0" fontId="34" fillId="42" borderId="1" xfId="0" applyFont="1" applyFill="1" applyBorder="1" applyAlignment="1">
      <alignment horizontal="center" vertical="center"/>
    </xf>
    <xf numFmtId="1" fontId="34" fillId="42" borderId="1" xfId="0" applyNumberFormat="1" applyFont="1" applyFill="1" applyBorder="1" applyAlignment="1">
      <alignment horizontal="center" vertical="center"/>
    </xf>
    <xf numFmtId="0" fontId="34" fillId="42" borderId="3" xfId="0" applyFont="1" applyFill="1" applyBorder="1" applyAlignment="1">
      <alignment horizontal="center" vertical="center"/>
    </xf>
    <xf numFmtId="0" fontId="34" fillId="42" borderId="110" xfId="0" applyFont="1" applyFill="1" applyBorder="1" applyAlignment="1">
      <alignment horizontal="center" vertical="center"/>
    </xf>
    <xf numFmtId="0" fontId="34" fillId="42" borderId="0" xfId="0" applyFont="1" applyFill="1" applyBorder="1" applyAlignment="1">
      <alignment horizontal="center" vertical="center"/>
    </xf>
    <xf numFmtId="0" fontId="34" fillId="42" borderId="73" xfId="0" applyNumberFormat="1" applyFont="1" applyFill="1" applyBorder="1" applyAlignment="1">
      <alignment horizontal="center" vertical="center"/>
    </xf>
    <xf numFmtId="0" fontId="34" fillId="42" borderId="14" xfId="0" applyNumberFormat="1" applyFont="1" applyFill="1" applyBorder="1" applyAlignment="1">
      <alignment horizontal="center" vertical="center"/>
    </xf>
    <xf numFmtId="0" fontId="34" fillId="42" borderId="130" xfId="0" applyNumberFormat="1" applyFont="1" applyFill="1" applyBorder="1" applyAlignment="1">
      <alignment horizontal="center" vertical="center"/>
    </xf>
    <xf numFmtId="0" fontId="34" fillId="42" borderId="14" xfId="0" applyFont="1" applyFill="1" applyBorder="1" applyAlignment="1">
      <alignment horizontal="center" vertical="center" wrapText="1"/>
    </xf>
    <xf numFmtId="0" fontId="34" fillId="42" borderId="1" xfId="0" applyFont="1" applyFill="1" applyBorder="1" applyAlignment="1">
      <alignment horizontal="center" vertical="center" wrapText="1"/>
    </xf>
    <xf numFmtId="0" fontId="34" fillId="42" borderId="13" xfId="0" applyFont="1" applyFill="1" applyBorder="1" applyAlignment="1">
      <alignment horizontal="center" vertical="center" wrapText="1"/>
    </xf>
    <xf numFmtId="43" fontId="34" fillId="42" borderId="13" xfId="1" applyFont="1" applyFill="1" applyBorder="1" applyAlignment="1">
      <alignment horizontal="center" vertical="center"/>
    </xf>
    <xf numFmtId="0" fontId="34" fillId="42" borderId="73" xfId="0" applyFont="1" applyFill="1" applyBorder="1" applyAlignment="1">
      <alignment horizontal="center" vertical="center"/>
    </xf>
    <xf numFmtId="0" fontId="34" fillId="42" borderId="13" xfId="0" applyFont="1" applyFill="1" applyBorder="1" applyAlignment="1">
      <alignment horizontal="center" vertical="center"/>
    </xf>
    <xf numFmtId="0" fontId="34" fillId="42" borderId="74" xfId="1" applyNumberFormat="1" applyFont="1" applyFill="1" applyBorder="1" applyAlignment="1">
      <alignment horizontal="center" vertical="center"/>
    </xf>
    <xf numFmtId="0" fontId="34" fillId="42" borderId="14" xfId="0" applyFont="1" applyFill="1" applyBorder="1" applyAlignment="1">
      <alignment horizontal="center" vertical="center"/>
    </xf>
    <xf numFmtId="0" fontId="34" fillId="42" borderId="13" xfId="1" applyNumberFormat="1" applyFont="1" applyFill="1" applyBorder="1" applyAlignment="1">
      <alignment horizontal="center" vertical="center"/>
    </xf>
    <xf numFmtId="0" fontId="34" fillId="42" borderId="73" xfId="1" applyNumberFormat="1" applyFont="1" applyFill="1" applyBorder="1" applyAlignment="1">
      <alignment horizontal="center" vertical="center"/>
    </xf>
    <xf numFmtId="0" fontId="34" fillId="42" borderId="1" xfId="1" applyNumberFormat="1" applyFont="1" applyFill="1" applyBorder="1" applyAlignment="1">
      <alignment horizontal="center" vertical="center"/>
    </xf>
    <xf numFmtId="0" fontId="34" fillId="42" borderId="14" xfId="1" applyNumberFormat="1" applyFont="1" applyFill="1" applyBorder="1" applyAlignment="1">
      <alignment horizontal="center" vertical="center"/>
    </xf>
    <xf numFmtId="0" fontId="34" fillId="42" borderId="13" xfId="1" quotePrefix="1" applyNumberFormat="1" applyFont="1" applyFill="1" applyBorder="1" applyAlignment="1">
      <alignment horizontal="center" vertical="center"/>
    </xf>
    <xf numFmtId="0" fontId="34" fillId="42" borderId="74" xfId="1" quotePrefix="1" applyNumberFormat="1" applyFont="1" applyFill="1" applyBorder="1" applyAlignment="1">
      <alignment horizontal="center" vertical="center"/>
    </xf>
    <xf numFmtId="0" fontId="34" fillId="42" borderId="1" xfId="0" applyNumberFormat="1" applyFont="1" applyFill="1" applyBorder="1" applyAlignment="1">
      <alignment horizontal="center" vertical="center"/>
    </xf>
    <xf numFmtId="0" fontId="34" fillId="42" borderId="13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2" fontId="0" fillId="0" borderId="131" xfId="0" applyNumberFormat="1" applyBorder="1" applyAlignment="1">
      <alignment horizontal="center"/>
    </xf>
    <xf numFmtId="1" fontId="0" fillId="0" borderId="132" xfId="0" applyNumberFormat="1" applyBorder="1" applyAlignment="1">
      <alignment horizontal="center"/>
    </xf>
    <xf numFmtId="0" fontId="0" fillId="0" borderId="73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0" fillId="37" borderId="74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3" xfId="0" applyNumberFormat="1" applyBorder="1"/>
    <xf numFmtId="2" fontId="0" fillId="0" borderId="73" xfId="0" applyNumberFormat="1" applyBorder="1" applyAlignment="1">
      <alignment horizontal="center"/>
    </xf>
    <xf numFmtId="0" fontId="0" fillId="0" borderId="74" xfId="0" applyNumberFormat="1" applyBorder="1"/>
    <xf numFmtId="0" fontId="0" fillId="0" borderId="13" xfId="0" applyNumberFormat="1" applyBorder="1"/>
    <xf numFmtId="0" fontId="0" fillId="0" borderId="73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37" borderId="13" xfId="0" applyNumberFormat="1" applyFill="1" applyBorder="1" applyAlignment="1">
      <alignment horizontal="center"/>
    </xf>
    <xf numFmtId="0" fontId="0" fillId="0" borderId="1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/>
    </xf>
    <xf numFmtId="2" fontId="0" fillId="0" borderId="133" xfId="0" applyNumberFormat="1" applyBorder="1" applyAlignment="1">
      <alignment horizontal="center"/>
    </xf>
    <xf numFmtId="0" fontId="0" fillId="0" borderId="74" xfId="1" applyNumberFormat="1" applyFont="1" applyBorder="1" applyAlignment="1">
      <alignment horizontal="center"/>
    </xf>
    <xf numFmtId="0" fontId="0" fillId="0" borderId="13" xfId="1" applyNumberFormat="1" applyFont="1" applyBorder="1" applyAlignment="1">
      <alignment horizontal="center"/>
    </xf>
    <xf numFmtId="0" fontId="0" fillId="0" borderId="73" xfId="1" applyNumberFormat="1" applyFont="1" applyBorder="1" applyAlignment="1">
      <alignment horizontal="center"/>
    </xf>
    <xf numFmtId="0" fontId="0" fillId="37" borderId="74" xfId="1" applyNumberFormat="1" applyFont="1" applyFill="1" applyBorder="1" applyAlignment="1">
      <alignment horizontal="center"/>
    </xf>
    <xf numFmtId="0" fontId="0" fillId="0" borderId="14" xfId="1" applyNumberFormat="1" applyFont="1" applyBorder="1" applyAlignment="1">
      <alignment horizontal="center"/>
    </xf>
    <xf numFmtId="0" fontId="0" fillId="37" borderId="13" xfId="1" applyNumberFormat="1" applyFont="1" applyFill="1" applyBorder="1" applyAlignment="1">
      <alignment horizontal="center"/>
    </xf>
    <xf numFmtId="0" fontId="34" fillId="37" borderId="13" xfId="1" applyNumberFormat="1" applyFont="1" applyFill="1" applyBorder="1" applyAlignment="1">
      <alignment horizontal="center"/>
    </xf>
    <xf numFmtId="0" fontId="34" fillId="37" borderId="74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2" fontId="0" fillId="0" borderId="133" xfId="0" applyNumberFormat="1" applyBorder="1" applyAlignment="1">
      <alignment horizontal="center" vertical="center"/>
    </xf>
    <xf numFmtId="0" fontId="0" fillId="0" borderId="73" xfId="0" applyNumberFormat="1" applyFont="1" applyBorder="1" applyAlignment="1">
      <alignment horizontal="center" vertical="center" wrapText="1"/>
    </xf>
    <xf numFmtId="0" fontId="0" fillId="0" borderId="14" xfId="0" applyNumberFormat="1" applyFont="1" applyBorder="1" applyAlignment="1">
      <alignment horizontal="center" vertical="center" wrapText="1"/>
    </xf>
    <xf numFmtId="2" fontId="0" fillId="0" borderId="14" xfId="0" applyNumberFormat="1" applyFont="1" applyBorder="1" applyAlignment="1">
      <alignment horizontal="center" vertical="center" wrapText="1"/>
    </xf>
    <xf numFmtId="2" fontId="0" fillId="0" borderId="1" xfId="0" applyNumberFormat="1" applyFont="1" applyBorder="1" applyAlignment="1">
      <alignment horizontal="center" vertical="center" wrapText="1"/>
    </xf>
    <xf numFmtId="2" fontId="0" fillId="0" borderId="13" xfId="0" applyNumberFormat="1" applyFont="1" applyBorder="1" applyAlignment="1">
      <alignment horizontal="center" vertical="center" wrapText="1"/>
    </xf>
    <xf numFmtId="2" fontId="0" fillId="0" borderId="73" xfId="0" applyNumberFormat="1" applyFont="1" applyBorder="1" applyAlignment="1">
      <alignment horizontal="center" vertical="center"/>
    </xf>
    <xf numFmtId="2" fontId="0" fillId="0" borderId="13" xfId="0" applyNumberFormat="1" applyFont="1" applyBorder="1" applyAlignment="1">
      <alignment horizontal="center" vertical="center"/>
    </xf>
    <xf numFmtId="2" fontId="0" fillId="0" borderId="14" xfId="0" applyNumberFormat="1" applyFont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 wrapText="1"/>
    </xf>
    <xf numFmtId="0" fontId="0" fillId="0" borderId="13" xfId="0" applyNumberFormat="1" applyFont="1" applyBorder="1" applyAlignment="1">
      <alignment horizontal="center" vertical="center" wrapText="1"/>
    </xf>
    <xf numFmtId="2" fontId="0" fillId="0" borderId="13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0" fontId="15" fillId="39" borderId="83" xfId="0" applyFont="1" applyFill="1" applyBorder="1" applyAlignment="1">
      <alignment vertical="center"/>
    </xf>
    <xf numFmtId="0" fontId="15" fillId="39" borderId="18" xfId="0" applyFont="1" applyFill="1" applyBorder="1" applyAlignment="1">
      <alignment vertical="center"/>
    </xf>
    <xf numFmtId="0" fontId="15" fillId="36" borderId="87" xfId="0" applyFont="1" applyFill="1" applyBorder="1" applyAlignment="1">
      <alignment vertical="center"/>
    </xf>
    <xf numFmtId="0" fontId="16" fillId="2" borderId="3" xfId="0" applyFont="1" applyFill="1" applyBorder="1" applyAlignment="1">
      <alignment horizontal="left" vertical="center" wrapText="1"/>
    </xf>
    <xf numFmtId="2" fontId="16" fillId="2" borderId="3" xfId="0" applyNumberFormat="1" applyFont="1" applyFill="1" applyBorder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 textRotation="90" wrapText="1"/>
    </xf>
    <xf numFmtId="170" fontId="91" fillId="46" borderId="79" xfId="0" applyNumberFormat="1" applyFont="1" applyFill="1" applyBorder="1" applyAlignment="1">
      <alignment horizontal="center" vertical="center" textRotation="90" wrapText="1"/>
    </xf>
    <xf numFmtId="170" fontId="91" fillId="46" borderId="0" xfId="0" applyNumberFormat="1" applyFont="1" applyFill="1" applyBorder="1" applyAlignment="1">
      <alignment horizontal="center" vertical="center" textRotation="90" wrapText="1"/>
    </xf>
    <xf numFmtId="0" fontId="1" fillId="0" borderId="1" xfId="0" applyFont="1" applyFill="1" applyBorder="1" applyAlignment="1">
      <alignment horizontal="left"/>
    </xf>
    <xf numFmtId="1" fontId="20" fillId="0" borderId="3" xfId="0" applyNumberFormat="1" applyFont="1" applyFill="1" applyBorder="1" applyAlignment="1">
      <alignment horizontal="center"/>
    </xf>
    <xf numFmtId="0" fontId="1" fillId="0" borderId="3" xfId="1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left"/>
    </xf>
    <xf numFmtId="1" fontId="20" fillId="4" borderId="3" xfId="0" applyNumberFormat="1" applyFont="1" applyFill="1" applyBorder="1" applyAlignment="1">
      <alignment horizontal="center"/>
    </xf>
    <xf numFmtId="1" fontId="20" fillId="4" borderId="1" xfId="0" applyNumberFormat="1" applyFont="1" applyFill="1" applyBorder="1" applyAlignment="1">
      <alignment horizontal="center"/>
    </xf>
    <xf numFmtId="1" fontId="20" fillId="0" borderId="1" xfId="0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15" fillId="42" borderId="0" xfId="0" applyFont="1" applyFill="1" applyBorder="1" applyAlignment="1">
      <alignment horizontal="center"/>
    </xf>
    <xf numFmtId="2" fontId="20" fillId="4" borderId="3" xfId="0" applyNumberFormat="1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2" fontId="15" fillId="0" borderId="0" xfId="0" applyNumberFormat="1" applyFont="1" applyBorder="1" applyAlignment="1">
      <alignment horizontal="center" vertical="center"/>
    </xf>
    <xf numFmtId="0" fontId="1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176" fontId="92" fillId="40" borderId="116" xfId="1039" applyFont="1" applyFill="1" applyBorder="1" applyAlignment="1">
      <alignment vertical="center"/>
    </xf>
    <xf numFmtId="176" fontId="92" fillId="40" borderId="59" xfId="1039" applyFont="1" applyFill="1" applyBorder="1" applyAlignment="1">
      <alignment vertical="center"/>
    </xf>
    <xf numFmtId="176" fontId="89" fillId="4" borderId="0" xfId="1039" applyFont="1" applyFill="1" applyAlignment="1">
      <alignment vertical="center"/>
    </xf>
    <xf numFmtId="176" fontId="94" fillId="4" borderId="0" xfId="1039" applyFont="1" applyFill="1" applyAlignment="1">
      <alignment vertical="center"/>
    </xf>
    <xf numFmtId="0" fontId="89" fillId="4" borderId="1" xfId="1039" applyNumberFormat="1" applyFont="1" applyFill="1" applyBorder="1" applyAlignment="1">
      <alignment horizontal="center" vertical="center"/>
    </xf>
    <xf numFmtId="0" fontId="89" fillId="4" borderId="74" xfId="1039" applyNumberFormat="1" applyFont="1" applyFill="1" applyBorder="1" applyAlignment="1">
      <alignment horizontal="center" vertical="center"/>
    </xf>
    <xf numFmtId="176" fontId="87" fillId="37" borderId="94" xfId="1039" applyNumberFormat="1" applyFont="1" applyFill="1" applyBorder="1" applyAlignment="1">
      <alignment vertical="center"/>
    </xf>
    <xf numFmtId="2" fontId="89" fillId="4" borderId="1" xfId="1039" applyNumberFormat="1" applyFont="1" applyFill="1" applyBorder="1" applyAlignment="1">
      <alignment horizontal="center" vertical="center"/>
    </xf>
    <xf numFmtId="2" fontId="89" fillId="4" borderId="74" xfId="1039" applyNumberFormat="1" applyFont="1" applyFill="1" applyBorder="1" applyAlignment="1">
      <alignment horizontal="center" vertical="center"/>
    </xf>
    <xf numFmtId="176" fontId="87" fillId="37" borderId="73" xfId="1039" applyNumberFormat="1" applyFont="1" applyFill="1" applyBorder="1" applyAlignment="1">
      <alignment vertical="center"/>
    </xf>
    <xf numFmtId="1" fontId="89" fillId="4" borderId="1" xfId="1039" applyNumberFormat="1" applyFont="1" applyFill="1" applyBorder="1" applyAlignment="1">
      <alignment horizontal="center" vertical="center"/>
    </xf>
    <xf numFmtId="176" fontId="87" fillId="38" borderId="136" xfId="1039" applyNumberFormat="1" applyFont="1" applyFill="1" applyBorder="1" applyAlignment="1">
      <alignment vertical="center"/>
    </xf>
    <xf numFmtId="1" fontId="89" fillId="4" borderId="137" xfId="1039" applyNumberFormat="1" applyFont="1" applyFill="1" applyBorder="1" applyAlignment="1">
      <alignment horizontal="center" vertical="center"/>
    </xf>
    <xf numFmtId="2" fontId="89" fillId="4" borderId="137" xfId="1039" applyNumberFormat="1" applyFont="1" applyFill="1" applyBorder="1" applyAlignment="1">
      <alignment horizontal="center" vertical="center"/>
    </xf>
    <xf numFmtId="2" fontId="89" fillId="4" borderId="138" xfId="1039" applyNumberFormat="1" applyFont="1" applyFill="1" applyBorder="1" applyAlignment="1">
      <alignment horizontal="center" vertical="center"/>
    </xf>
    <xf numFmtId="0" fontId="89" fillId="4" borderId="137" xfId="1039" applyNumberFormat="1" applyFont="1" applyFill="1" applyBorder="1" applyAlignment="1">
      <alignment horizontal="center" vertical="center"/>
    </xf>
    <xf numFmtId="176" fontId="97" fillId="4" borderId="62" xfId="1039" applyNumberFormat="1" applyFont="1" applyFill="1" applyBorder="1" applyAlignment="1">
      <alignment horizontal="right" vertical="center"/>
    </xf>
    <xf numFmtId="2" fontId="98" fillId="4" borderId="63" xfId="1039" applyNumberFormat="1" applyFont="1" applyFill="1" applyBorder="1" applyAlignment="1">
      <alignment horizontal="center" vertical="center"/>
    </xf>
    <xf numFmtId="2" fontId="98" fillId="4" borderId="64" xfId="1039" applyNumberFormat="1" applyFont="1" applyFill="1" applyBorder="1" applyAlignment="1">
      <alignment horizontal="center" vertical="center"/>
    </xf>
    <xf numFmtId="0" fontId="98" fillId="4" borderId="63" xfId="1039" applyNumberFormat="1" applyFont="1" applyFill="1" applyBorder="1" applyAlignment="1">
      <alignment horizontal="center" vertical="center"/>
    </xf>
    <xf numFmtId="176" fontId="99" fillId="4" borderId="0" xfId="1039" applyFont="1" applyFill="1" applyAlignment="1">
      <alignment vertical="center"/>
    </xf>
    <xf numFmtId="176" fontId="96" fillId="4" borderId="2" xfId="1039" applyFont="1" applyFill="1" applyBorder="1" applyAlignment="1">
      <alignment horizontal="center" vertical="center"/>
    </xf>
    <xf numFmtId="0" fontId="87" fillId="4" borderId="139" xfId="2" applyFont="1" applyFill="1" applyBorder="1" applyAlignment="1">
      <alignment horizontal="center" vertical="center"/>
    </xf>
    <xf numFmtId="0" fontId="87" fillId="4" borderId="65" xfId="2" applyFont="1" applyFill="1" applyBorder="1" applyAlignment="1">
      <alignment horizontal="center" vertical="center"/>
    </xf>
    <xf numFmtId="0" fontId="87" fillId="4" borderId="28" xfId="2" applyFont="1" applyFill="1" applyBorder="1" applyAlignment="1">
      <alignment horizontal="center" vertical="center"/>
    </xf>
    <xf numFmtId="0" fontId="87" fillId="4" borderId="94" xfId="2" applyFont="1" applyFill="1" applyBorder="1" applyAlignment="1">
      <alignment horizontal="center" vertical="center"/>
    </xf>
    <xf numFmtId="0" fontId="87" fillId="4" borderId="130" xfId="2" applyFont="1" applyFill="1" applyBorder="1" applyAlignment="1">
      <alignment horizontal="center" vertical="center"/>
    </xf>
    <xf numFmtId="1" fontId="87" fillId="4" borderId="140" xfId="2" applyNumberFormat="1" applyFont="1" applyFill="1" applyBorder="1" applyAlignment="1">
      <alignment horizontal="center" vertical="center"/>
    </xf>
    <xf numFmtId="2" fontId="87" fillId="4" borderId="141" xfId="2" applyNumberFormat="1" applyFont="1" applyFill="1" applyBorder="1" applyAlignment="1">
      <alignment horizontal="center" vertical="center"/>
    </xf>
    <xf numFmtId="2" fontId="87" fillId="4" borderId="142" xfId="2" applyNumberFormat="1" applyFont="1" applyFill="1" applyBorder="1" applyAlignment="1">
      <alignment horizontal="center" vertical="center"/>
    </xf>
    <xf numFmtId="1" fontId="87" fillId="4" borderId="143" xfId="2" applyNumberFormat="1" applyFont="1" applyFill="1" applyBorder="1" applyAlignment="1">
      <alignment horizontal="center" vertical="center"/>
    </xf>
    <xf numFmtId="2" fontId="87" fillId="4" borderId="144" xfId="2" applyNumberFormat="1" applyFont="1" applyFill="1" applyBorder="1" applyAlignment="1">
      <alignment horizontal="center" vertical="center"/>
    </xf>
    <xf numFmtId="1" fontId="87" fillId="4" borderId="145" xfId="2" applyNumberFormat="1" applyFont="1" applyFill="1" applyBorder="1" applyAlignment="1">
      <alignment horizontal="center" vertical="center"/>
    </xf>
    <xf numFmtId="2" fontId="87" fillId="4" borderId="146" xfId="2" applyNumberFormat="1" applyFont="1" applyFill="1" applyBorder="1" applyAlignment="1">
      <alignment horizontal="center" vertical="center"/>
    </xf>
    <xf numFmtId="1" fontId="87" fillId="4" borderId="141" xfId="2" applyNumberFormat="1" applyFont="1" applyFill="1" applyBorder="1" applyAlignment="1">
      <alignment horizontal="center" vertical="center"/>
    </xf>
    <xf numFmtId="2" fontId="87" fillId="4" borderId="147" xfId="2" applyNumberFormat="1" applyFont="1" applyFill="1" applyBorder="1" applyAlignment="1">
      <alignment horizontal="center" vertical="center"/>
    </xf>
    <xf numFmtId="1" fontId="87" fillId="4" borderId="148" xfId="2" applyNumberFormat="1" applyFont="1" applyFill="1" applyBorder="1" applyAlignment="1">
      <alignment horizontal="center" vertical="center"/>
    </xf>
    <xf numFmtId="2" fontId="87" fillId="4" borderId="149" xfId="2" applyNumberFormat="1" applyFont="1" applyFill="1" applyBorder="1" applyAlignment="1">
      <alignment horizontal="center" vertical="center"/>
    </xf>
    <xf numFmtId="1" fontId="87" fillId="4" borderId="150" xfId="2" applyNumberFormat="1" applyFont="1" applyFill="1" applyBorder="1" applyAlignment="1">
      <alignment horizontal="center" vertical="center"/>
    </xf>
    <xf numFmtId="2" fontId="87" fillId="4" borderId="151" xfId="2" applyNumberFormat="1" applyFont="1" applyFill="1" applyBorder="1" applyAlignment="1">
      <alignment horizontal="center" vertical="center"/>
    </xf>
    <xf numFmtId="1" fontId="87" fillId="4" borderId="152" xfId="2" applyNumberFormat="1" applyFont="1" applyFill="1" applyBorder="1" applyAlignment="1">
      <alignment horizontal="center" vertical="center"/>
    </xf>
    <xf numFmtId="2" fontId="87" fillId="4" borderId="153" xfId="2" applyNumberFormat="1" applyFont="1" applyFill="1" applyBorder="1" applyAlignment="1">
      <alignment horizontal="center" vertical="center"/>
    </xf>
    <xf numFmtId="0" fontId="101" fillId="4" borderId="28" xfId="2" applyFont="1" applyFill="1" applyBorder="1" applyAlignment="1">
      <alignment horizontal="right" vertical="center"/>
    </xf>
    <xf numFmtId="0" fontId="102" fillId="4" borderId="62" xfId="2" applyFont="1" applyFill="1" applyBorder="1" applyAlignment="1">
      <alignment horizontal="center" vertical="center"/>
    </xf>
    <xf numFmtId="0" fontId="102" fillId="4" borderId="28" xfId="2" applyFont="1" applyFill="1" applyBorder="1" applyAlignment="1">
      <alignment horizontal="center" vertical="center"/>
    </xf>
    <xf numFmtId="2" fontId="102" fillId="4" borderId="28" xfId="2" applyNumberFormat="1" applyFont="1" applyFill="1" applyBorder="1" applyAlignment="1">
      <alignment horizontal="center" vertical="center"/>
    </xf>
    <xf numFmtId="2" fontId="102" fillId="4" borderId="116" xfId="2" applyNumberFormat="1" applyFont="1" applyFill="1" applyBorder="1" applyAlignment="1">
      <alignment horizontal="center" vertical="center"/>
    </xf>
    <xf numFmtId="0" fontId="102" fillId="4" borderId="116" xfId="2" applyFont="1" applyFill="1" applyBorder="1" applyAlignment="1">
      <alignment horizontal="center" vertical="center"/>
    </xf>
    <xf numFmtId="0" fontId="101" fillId="4" borderId="0" xfId="2" applyFont="1" applyFill="1" applyBorder="1" applyAlignment="1">
      <alignment horizontal="right" vertical="center"/>
    </xf>
    <xf numFmtId="0" fontId="102" fillId="4" borderId="0" xfId="2" applyFont="1" applyFill="1" applyBorder="1" applyAlignment="1">
      <alignment horizontal="center" vertical="center"/>
    </xf>
    <xf numFmtId="2" fontId="102" fillId="4" borderId="0" xfId="2" applyNumberFormat="1" applyFont="1" applyFill="1" applyBorder="1" applyAlignment="1">
      <alignment horizontal="center" vertical="center"/>
    </xf>
    <xf numFmtId="176" fontId="87" fillId="4" borderId="28" xfId="1039" applyFont="1" applyFill="1" applyBorder="1" applyAlignment="1">
      <alignment horizontal="center" vertical="center"/>
    </xf>
    <xf numFmtId="176" fontId="87" fillId="4" borderId="39" xfId="1039" applyFont="1" applyFill="1" applyBorder="1" applyAlignment="1">
      <alignment horizontal="center" vertical="center"/>
    </xf>
    <xf numFmtId="176" fontId="89" fillId="4" borderId="156" xfId="1039" applyFont="1" applyFill="1" applyBorder="1" applyAlignment="1">
      <alignment vertical="center"/>
    </xf>
    <xf numFmtId="176" fontId="89" fillId="4" borderId="157" xfId="1039" applyFont="1" applyFill="1" applyBorder="1" applyAlignment="1">
      <alignment vertical="center"/>
    </xf>
    <xf numFmtId="2" fontId="89" fillId="4" borderId="157" xfId="1039" applyNumberFormat="1" applyFont="1" applyFill="1" applyBorder="1" applyAlignment="1">
      <alignment horizontal="center" vertical="center"/>
    </xf>
    <xf numFmtId="2" fontId="89" fillId="4" borderId="158" xfId="1039" applyNumberFormat="1" applyFont="1" applyFill="1" applyBorder="1" applyAlignment="1">
      <alignment horizontal="center" vertical="center"/>
    </xf>
    <xf numFmtId="2" fontId="89" fillId="4" borderId="159" xfId="1039" applyNumberFormat="1" applyFont="1" applyFill="1" applyBorder="1" applyAlignment="1">
      <alignment vertical="center"/>
    </xf>
    <xf numFmtId="176" fontId="89" fillId="4" borderId="160" xfId="1039" applyFont="1" applyFill="1" applyBorder="1" applyAlignment="1">
      <alignment vertical="center"/>
    </xf>
    <xf numFmtId="176" fontId="89" fillId="4" borderId="161" xfId="1039" applyFont="1" applyFill="1" applyBorder="1" applyAlignment="1">
      <alignment vertical="center"/>
    </xf>
    <xf numFmtId="2" fontId="89" fillId="4" borderId="161" xfId="1039" applyNumberFormat="1" applyFont="1" applyFill="1" applyBorder="1" applyAlignment="1">
      <alignment horizontal="center" vertical="center"/>
    </xf>
    <xf numFmtId="2" fontId="89" fillId="4" borderId="162" xfId="1039" applyNumberFormat="1" applyFont="1" applyFill="1" applyBorder="1" applyAlignment="1">
      <alignment horizontal="center" vertical="center"/>
    </xf>
    <xf numFmtId="2" fontId="89" fillId="4" borderId="163" xfId="1039" applyNumberFormat="1" applyFont="1" applyFill="1" applyBorder="1" applyAlignment="1">
      <alignment vertical="center"/>
    </xf>
    <xf numFmtId="0" fontId="89" fillId="4" borderId="0" xfId="1039" applyNumberFormat="1" applyFont="1" applyFill="1" applyAlignment="1">
      <alignment vertical="center"/>
    </xf>
    <xf numFmtId="2" fontId="89" fillId="4" borderId="164" xfId="1039" applyNumberFormat="1" applyFont="1" applyFill="1" applyBorder="1" applyAlignment="1">
      <alignment vertical="center"/>
    </xf>
    <xf numFmtId="176" fontId="89" fillId="4" borderId="165" xfId="1039" applyFont="1" applyFill="1" applyBorder="1" applyAlignment="1">
      <alignment vertical="center"/>
    </xf>
    <xf numFmtId="176" fontId="89" fillId="4" borderId="166" xfId="1039" applyFont="1" applyFill="1" applyBorder="1" applyAlignment="1">
      <alignment vertical="center"/>
    </xf>
    <xf numFmtId="2" fontId="89" fillId="4" borderId="166" xfId="1039" applyNumberFormat="1" applyFont="1" applyFill="1" applyBorder="1" applyAlignment="1">
      <alignment horizontal="center" vertical="center"/>
    </xf>
    <xf numFmtId="2" fontId="89" fillId="4" borderId="167" xfId="1039" applyNumberFormat="1" applyFont="1" applyFill="1" applyBorder="1" applyAlignment="1">
      <alignment horizontal="center" vertical="center"/>
    </xf>
    <xf numFmtId="2" fontId="89" fillId="4" borderId="168" xfId="1039" applyNumberFormat="1" applyFont="1" applyFill="1" applyBorder="1" applyAlignment="1">
      <alignment horizontal="center" vertical="center"/>
    </xf>
    <xf numFmtId="2" fontId="89" fillId="4" borderId="155" xfId="1039" applyNumberFormat="1" applyFont="1" applyFill="1" applyBorder="1" applyAlignment="1">
      <alignment horizontal="center" vertical="center"/>
    </xf>
    <xf numFmtId="2" fontId="89" fillId="4" borderId="170" xfId="1039" applyNumberFormat="1" applyFont="1" applyFill="1" applyBorder="1" applyAlignment="1">
      <alignment horizontal="center" vertical="center"/>
    </xf>
    <xf numFmtId="2" fontId="89" fillId="4" borderId="171" xfId="1039" applyNumberFormat="1" applyFont="1" applyFill="1" applyBorder="1" applyAlignment="1">
      <alignment horizontal="center" vertical="center"/>
    </xf>
    <xf numFmtId="176" fontId="95" fillId="4" borderId="0" xfId="1039" applyFont="1" applyFill="1" applyBorder="1" applyAlignment="1">
      <alignment horizontal="right" vertical="center"/>
    </xf>
    <xf numFmtId="2" fontId="98" fillId="4" borderId="0" xfId="1039" applyNumberFormat="1" applyFont="1" applyFill="1" applyBorder="1" applyAlignment="1">
      <alignment horizontal="center" vertical="center"/>
    </xf>
    <xf numFmtId="176" fontId="106" fillId="4" borderId="28" xfId="1039" applyFont="1" applyFill="1" applyBorder="1" applyAlignment="1">
      <alignment vertical="center"/>
    </xf>
    <xf numFmtId="176" fontId="106" fillId="4" borderId="116" xfId="1039" applyFont="1" applyFill="1" applyBorder="1" applyAlignment="1">
      <alignment vertical="center"/>
    </xf>
    <xf numFmtId="176" fontId="87" fillId="4" borderId="39" xfId="1039" applyFont="1" applyFill="1" applyBorder="1" applyAlignment="1">
      <alignment vertical="center"/>
    </xf>
    <xf numFmtId="176" fontId="107" fillId="37" borderId="69" xfId="1039" applyFont="1" applyFill="1" applyBorder="1" applyAlignment="1">
      <alignment vertical="center"/>
    </xf>
    <xf numFmtId="2" fontId="107" fillId="4" borderId="65" xfId="1039" applyNumberFormat="1" applyFont="1" applyFill="1" applyBorder="1" applyAlignment="1">
      <alignment vertical="center"/>
    </xf>
    <xf numFmtId="2" fontId="89" fillId="4" borderId="66" xfId="1039" applyNumberFormat="1" applyFont="1" applyFill="1" applyBorder="1" applyAlignment="1">
      <alignment vertical="center"/>
    </xf>
    <xf numFmtId="176" fontId="107" fillId="37" borderId="172" xfId="1039" applyFont="1" applyFill="1" applyBorder="1" applyAlignment="1">
      <alignment vertical="center"/>
    </xf>
    <xf numFmtId="176" fontId="107" fillId="37" borderId="173" xfId="1039" applyFont="1" applyFill="1" applyBorder="1" applyAlignment="1">
      <alignment vertical="center"/>
    </xf>
    <xf numFmtId="2" fontId="107" fillId="4" borderId="116" xfId="1039" applyNumberFormat="1" applyFont="1" applyFill="1" applyBorder="1" applyAlignment="1">
      <alignment vertical="center"/>
    </xf>
    <xf numFmtId="2" fontId="89" fillId="4" borderId="39" xfId="1039" applyNumberFormat="1" applyFont="1" applyFill="1" applyBorder="1" applyAlignment="1">
      <alignment vertical="center"/>
    </xf>
    <xf numFmtId="176" fontId="108" fillId="37" borderId="28" xfId="1039" applyFont="1" applyFill="1" applyBorder="1" applyAlignment="1">
      <alignment vertical="center"/>
    </xf>
    <xf numFmtId="176" fontId="109" fillId="0" borderId="0" xfId="1039" applyNumberFormat="1" applyFont="1"/>
    <xf numFmtId="0" fontId="110" fillId="0" borderId="0" xfId="1039" applyNumberFormat="1" applyFont="1"/>
    <xf numFmtId="176" fontId="110" fillId="0" borderId="0" xfId="1039" applyNumberFormat="1" applyFont="1"/>
    <xf numFmtId="176" fontId="89" fillId="0" borderId="0" xfId="1039" applyNumberFormat="1" applyFont="1" applyAlignment="1">
      <alignment vertical="center"/>
    </xf>
    <xf numFmtId="176" fontId="89" fillId="0" borderId="0" xfId="1039" applyNumberFormat="1" applyFont="1"/>
    <xf numFmtId="0" fontId="113" fillId="3" borderId="48" xfId="1039" applyNumberFormat="1" applyFont="1" applyFill="1" applyBorder="1" applyAlignment="1">
      <alignment horizontal="center"/>
    </xf>
    <xf numFmtId="176" fontId="113" fillId="3" borderId="40" xfId="1039" applyNumberFormat="1" applyFont="1" applyFill="1" applyBorder="1" applyAlignment="1">
      <alignment horizontal="center"/>
    </xf>
    <xf numFmtId="176" fontId="87" fillId="3" borderId="40" xfId="1039" applyNumberFormat="1" applyFont="1" applyFill="1" applyBorder="1" applyAlignment="1">
      <alignment horizontal="center" vertical="center"/>
    </xf>
    <xf numFmtId="0" fontId="113" fillId="0" borderId="48" xfId="1039" applyNumberFormat="1" applyFont="1" applyFill="1" applyBorder="1" applyAlignment="1">
      <alignment horizontal="center"/>
    </xf>
    <xf numFmtId="176" fontId="113" fillId="0" borderId="40" xfId="1039" applyNumberFormat="1" applyFont="1" applyFill="1" applyBorder="1" applyAlignment="1">
      <alignment horizontal="center"/>
    </xf>
    <xf numFmtId="0" fontId="89" fillId="0" borderId="40" xfId="1039" applyNumberFormat="1" applyFont="1" applyFill="1" applyBorder="1" applyAlignment="1">
      <alignment horizontal="center" vertical="center"/>
    </xf>
    <xf numFmtId="0" fontId="89" fillId="0" borderId="49" xfId="1039" applyNumberFormat="1" applyFont="1" applyFill="1" applyBorder="1" applyAlignment="1">
      <alignment horizontal="center" vertical="center"/>
    </xf>
    <xf numFmtId="0" fontId="89" fillId="0" borderId="48" xfId="1039" applyNumberFormat="1" applyFont="1" applyBorder="1" applyAlignment="1">
      <alignment horizontal="center" vertical="center"/>
    </xf>
    <xf numFmtId="2" fontId="89" fillId="0" borderId="40" xfId="1039" applyNumberFormat="1" applyFont="1" applyBorder="1" applyAlignment="1">
      <alignment horizontal="center" vertical="center"/>
    </xf>
    <xf numFmtId="2" fontId="89" fillId="0" borderId="49" xfId="1039" applyNumberFormat="1" applyFont="1" applyBorder="1" applyAlignment="1">
      <alignment horizontal="center"/>
    </xf>
    <xf numFmtId="2" fontId="89" fillId="0" borderId="0" xfId="1039" applyNumberFormat="1" applyFont="1" applyAlignment="1">
      <alignment horizontal="center" vertical="center"/>
    </xf>
    <xf numFmtId="2" fontId="89" fillId="0" borderId="40" xfId="1039" applyNumberFormat="1" applyFont="1" applyBorder="1" applyAlignment="1">
      <alignment horizontal="center"/>
    </xf>
    <xf numFmtId="0" fontId="87" fillId="3" borderId="31" xfId="1039" applyNumberFormat="1" applyFont="1" applyFill="1" applyBorder="1" applyAlignment="1">
      <alignment horizontal="center" vertical="center"/>
    </xf>
    <xf numFmtId="0" fontId="87" fillId="3" borderId="32" xfId="1039" applyNumberFormat="1" applyFont="1" applyFill="1" applyBorder="1" applyAlignment="1">
      <alignment horizontal="center" vertical="center"/>
    </xf>
    <xf numFmtId="0" fontId="101" fillId="39" borderId="30" xfId="1039" applyNumberFormat="1" applyFont="1" applyFill="1" applyBorder="1" applyAlignment="1">
      <alignment horizontal="center"/>
    </xf>
    <xf numFmtId="0" fontId="101" fillId="39" borderId="31" xfId="1039" applyNumberFormat="1" applyFont="1" applyFill="1" applyBorder="1" applyAlignment="1">
      <alignment horizontal="center"/>
    </xf>
    <xf numFmtId="0" fontId="101" fillId="39" borderId="32" xfId="1039" applyNumberFormat="1" applyFont="1" applyFill="1" applyBorder="1" applyAlignment="1">
      <alignment horizontal="center"/>
    </xf>
    <xf numFmtId="176" fontId="87" fillId="3" borderId="49" xfId="1039" applyNumberFormat="1" applyFont="1" applyFill="1" applyBorder="1" applyAlignment="1">
      <alignment horizontal="center" vertical="center"/>
    </xf>
    <xf numFmtId="0" fontId="89" fillId="0" borderId="48" xfId="1039" applyNumberFormat="1" applyFont="1" applyBorder="1" applyAlignment="1">
      <alignment horizontal="center"/>
    </xf>
    <xf numFmtId="0" fontId="89" fillId="0" borderId="40" xfId="1039" applyNumberFormat="1" applyFont="1" applyBorder="1" applyAlignment="1">
      <alignment horizontal="center"/>
    </xf>
    <xf numFmtId="0" fontId="89" fillId="0" borderId="49" xfId="1039" applyNumberFormat="1" applyFont="1" applyBorder="1" applyAlignment="1">
      <alignment horizontal="center"/>
    </xf>
    <xf numFmtId="0" fontId="89" fillId="0" borderId="40" xfId="1039" applyNumberFormat="1" applyFont="1" applyBorder="1" applyAlignment="1">
      <alignment horizontal="center" vertical="center"/>
    </xf>
    <xf numFmtId="0" fontId="89" fillId="0" borderId="0" xfId="1039" applyNumberFormat="1" applyFont="1" applyAlignment="1">
      <alignment horizontal="center" vertical="center"/>
    </xf>
    <xf numFmtId="2" fontId="101" fillId="39" borderId="32" xfId="1039" applyNumberFormat="1" applyFont="1" applyFill="1" applyBorder="1" applyAlignment="1">
      <alignment horizontal="center"/>
    </xf>
    <xf numFmtId="176" fontId="87" fillId="3" borderId="20" xfId="1039" applyNumberFormat="1" applyFont="1" applyFill="1" applyBorder="1" applyAlignment="1">
      <alignment horizontal="center" vertical="center"/>
    </xf>
    <xf numFmtId="0" fontId="89" fillId="0" borderId="20" xfId="1039" applyNumberFormat="1" applyFont="1" applyFill="1" applyBorder="1" applyAlignment="1">
      <alignment horizontal="center" vertical="center"/>
    </xf>
    <xf numFmtId="0" fontId="89" fillId="0" borderId="45" xfId="1039" applyNumberFormat="1" applyFont="1" applyBorder="1" applyAlignment="1">
      <alignment horizontal="center"/>
    </xf>
    <xf numFmtId="0" fontId="89" fillId="0" borderId="46" xfId="1039" applyNumberFormat="1" applyFont="1" applyBorder="1" applyAlignment="1">
      <alignment horizontal="center"/>
    </xf>
    <xf numFmtId="0" fontId="89" fillId="0" borderId="105" xfId="1039" applyNumberFormat="1" applyFont="1" applyBorder="1" applyAlignment="1">
      <alignment horizontal="center"/>
    </xf>
    <xf numFmtId="0" fontId="89" fillId="0" borderId="45" xfId="1039" applyNumberFormat="1" applyFont="1" applyBorder="1" applyAlignment="1">
      <alignment horizontal="center" vertical="center"/>
    </xf>
    <xf numFmtId="0" fontId="89" fillId="0" borderId="46" xfId="1039" applyNumberFormat="1" applyFont="1" applyBorder="1" applyAlignment="1">
      <alignment horizontal="center" vertical="center"/>
    </xf>
    <xf numFmtId="0" fontId="89" fillId="0" borderId="105" xfId="1039" applyNumberFormat="1" applyFont="1" applyBorder="1" applyAlignment="1">
      <alignment horizontal="center" vertical="center"/>
    </xf>
    <xf numFmtId="0" fontId="89" fillId="0" borderId="49" xfId="1039" applyNumberFormat="1" applyFont="1" applyBorder="1" applyAlignment="1">
      <alignment horizontal="center" vertical="center"/>
    </xf>
    <xf numFmtId="0" fontId="87" fillId="3" borderId="55" xfId="1039" applyNumberFormat="1" applyFont="1" applyFill="1" applyBorder="1" applyAlignment="1">
      <alignment horizontal="center" vertical="center"/>
    </xf>
    <xf numFmtId="0" fontId="89" fillId="0" borderId="0" xfId="1039" applyNumberFormat="1" applyFont="1"/>
    <xf numFmtId="176" fontId="89" fillId="0" borderId="0" xfId="1039" applyNumberFormat="1" applyFont="1" applyAlignment="1">
      <alignment vertical="center" textRotation="90"/>
    </xf>
    <xf numFmtId="0" fontId="113" fillId="0" borderId="0" xfId="1039" applyNumberFormat="1" applyFont="1" applyFill="1" applyBorder="1" applyAlignment="1">
      <alignment horizontal="center"/>
    </xf>
    <xf numFmtId="176" fontId="113" fillId="0" borderId="0" xfId="1039" applyNumberFormat="1" applyFont="1" applyFill="1" applyBorder="1" applyAlignment="1">
      <alignment horizontal="center"/>
    </xf>
    <xf numFmtId="176" fontId="89" fillId="4" borderId="0" xfId="1039" applyNumberFormat="1" applyFont="1" applyFill="1"/>
    <xf numFmtId="0" fontId="87" fillId="3" borderId="48" xfId="1039" applyNumberFormat="1" applyFont="1" applyFill="1" applyBorder="1" applyAlignment="1">
      <alignment horizontal="center"/>
    </xf>
    <xf numFmtId="176" fontId="87" fillId="3" borderId="40" xfId="1039" applyNumberFormat="1" applyFont="1" applyFill="1" applyBorder="1" applyAlignment="1">
      <alignment horizontal="center"/>
    </xf>
    <xf numFmtId="176" fontId="87" fillId="3" borderId="40" xfId="1039" applyNumberFormat="1" applyFont="1" applyFill="1" applyBorder="1" applyAlignment="1">
      <alignment horizontal="center" vertical="center" textRotation="90"/>
    </xf>
    <xf numFmtId="0" fontId="87" fillId="0" borderId="48" xfId="1039" applyNumberFormat="1" applyFont="1" applyFill="1" applyBorder="1" applyAlignment="1">
      <alignment horizontal="center"/>
    </xf>
    <xf numFmtId="176" fontId="87" fillId="0" borderId="40" xfId="1039" applyNumberFormat="1" applyFont="1" applyFill="1" applyBorder="1" applyAlignment="1">
      <alignment horizontal="center"/>
    </xf>
    <xf numFmtId="2" fontId="101" fillId="39" borderId="31" xfId="1039" applyNumberFormat="1" applyFont="1" applyFill="1" applyBorder="1" applyAlignment="1">
      <alignment horizontal="center"/>
    </xf>
    <xf numFmtId="176" fontId="87" fillId="3" borderId="49" xfId="1039" applyNumberFormat="1" applyFont="1" applyFill="1" applyBorder="1" applyAlignment="1">
      <alignment horizontal="center" vertical="center" textRotation="90"/>
    </xf>
    <xf numFmtId="0" fontId="87" fillId="3" borderId="27" xfId="1039" applyNumberFormat="1" applyFont="1" applyFill="1" applyBorder="1" applyAlignment="1">
      <alignment horizontal="center"/>
    </xf>
    <xf numFmtId="0" fontId="87" fillId="0" borderId="27" xfId="1039" applyNumberFormat="1" applyFont="1" applyFill="1" applyBorder="1" applyAlignment="1">
      <alignment horizontal="center"/>
    </xf>
    <xf numFmtId="0" fontId="16" fillId="0" borderId="28" xfId="0" applyNumberFormat="1" applyFont="1" applyFill="1" applyBorder="1" applyAlignment="1">
      <alignment horizontal="center" vertical="center" wrapText="1"/>
    </xf>
    <xf numFmtId="0" fontId="54" fillId="0" borderId="73" xfId="0" applyNumberFormat="1" applyFont="1" applyBorder="1" applyAlignment="1">
      <alignment horizontal="center" vertical="center"/>
    </xf>
    <xf numFmtId="0" fontId="54" fillId="0" borderId="1" xfId="0" applyNumberFormat="1" applyFont="1" applyBorder="1" applyAlignment="1">
      <alignment horizontal="left" vertical="center"/>
    </xf>
    <xf numFmtId="1" fontId="54" fillId="0" borderId="1" xfId="0" applyNumberFormat="1" applyFont="1" applyBorder="1" applyAlignment="1">
      <alignment horizontal="left" vertical="center"/>
    </xf>
    <xf numFmtId="0" fontId="114" fillId="0" borderId="74" xfId="0" applyNumberFormat="1" applyFont="1" applyBorder="1" applyAlignment="1">
      <alignment horizontal="center" vertical="center"/>
    </xf>
    <xf numFmtId="0" fontId="54" fillId="0" borderId="74" xfId="0" applyNumberFormat="1" applyFont="1" applyBorder="1" applyAlignment="1">
      <alignment horizontal="center" vertical="center"/>
    </xf>
    <xf numFmtId="0" fontId="54" fillId="0" borderId="75" xfId="0" applyNumberFormat="1" applyFont="1" applyBorder="1" applyAlignment="1">
      <alignment horizontal="center" vertical="center"/>
    </xf>
    <xf numFmtId="0" fontId="54" fillId="0" borderId="76" xfId="0" applyNumberFormat="1" applyFont="1" applyBorder="1" applyAlignment="1">
      <alignment horizontal="left" vertical="center"/>
    </xf>
    <xf numFmtId="1" fontId="54" fillId="0" borderId="76" xfId="0" applyNumberFormat="1" applyFont="1" applyBorder="1" applyAlignment="1">
      <alignment horizontal="left" vertical="center"/>
    </xf>
    <xf numFmtId="0" fontId="114" fillId="0" borderId="77" xfId="0" applyNumberFormat="1" applyFont="1" applyBorder="1" applyAlignment="1">
      <alignment horizontal="center" vertical="center"/>
    </xf>
    <xf numFmtId="0" fontId="0" fillId="0" borderId="69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 vertical="center"/>
    </xf>
    <xf numFmtId="0" fontId="0" fillId="0" borderId="0" xfId="0" applyNumberFormat="1" applyBorder="1" applyAlignment="1">
      <alignment horizontal="center" vertical="center"/>
    </xf>
    <xf numFmtId="176" fontId="89" fillId="42" borderId="0" xfId="1039" applyNumberFormat="1" applyFont="1" applyFill="1"/>
    <xf numFmtId="176" fontId="109" fillId="42" borderId="0" xfId="1039" applyNumberFormat="1" applyFont="1" applyFill="1"/>
    <xf numFmtId="0" fontId="110" fillId="42" borderId="0" xfId="1039" applyNumberFormat="1" applyFont="1" applyFill="1"/>
    <xf numFmtId="176" fontId="110" fillId="42" borderId="0" xfId="1039" applyNumberFormat="1" applyFont="1" applyFill="1"/>
    <xf numFmtId="176" fontId="89" fillId="42" borderId="0" xfId="1039" applyNumberFormat="1" applyFont="1" applyFill="1" applyAlignment="1">
      <alignment vertical="center"/>
    </xf>
    <xf numFmtId="176" fontId="116" fillId="0" borderId="0" xfId="1039" applyNumberFormat="1" applyFont="1"/>
    <xf numFmtId="176" fontId="107" fillId="0" borderId="0" xfId="1039" applyNumberFormat="1" applyFont="1"/>
    <xf numFmtId="176" fontId="107" fillId="42" borderId="0" xfId="1039" applyNumberFormat="1" applyFont="1" applyFill="1"/>
    <xf numFmtId="0" fontId="89" fillId="42" borderId="0" xfId="1039" applyNumberFormat="1" applyFont="1" applyFill="1"/>
    <xf numFmtId="176" fontId="116" fillId="42" borderId="0" xfId="1039" applyNumberFormat="1" applyFont="1" applyFill="1"/>
    <xf numFmtId="1" fontId="89" fillId="4" borderId="76" xfId="1039" applyNumberFormat="1" applyFont="1" applyFill="1" applyBorder="1" applyAlignment="1">
      <alignment horizontal="center" vertical="center"/>
    </xf>
    <xf numFmtId="2" fontId="89" fillId="4" borderId="76" xfId="1039" applyNumberFormat="1" applyFont="1" applyFill="1" applyBorder="1" applyAlignment="1">
      <alignment horizontal="center" vertical="center"/>
    </xf>
    <xf numFmtId="2" fontId="89" fillId="4" borderId="77" xfId="1039" applyNumberFormat="1" applyFont="1" applyFill="1" applyBorder="1" applyAlignment="1">
      <alignment horizontal="center" vertical="center"/>
    </xf>
    <xf numFmtId="0" fontId="89" fillId="4" borderId="76" xfId="1039" applyNumberFormat="1" applyFont="1" applyFill="1" applyBorder="1" applyAlignment="1">
      <alignment horizontal="center" vertical="center"/>
    </xf>
    <xf numFmtId="176" fontId="89" fillId="4" borderId="169" xfId="1039" applyFont="1" applyFill="1" applyBorder="1" applyAlignment="1">
      <alignment vertical="center"/>
    </xf>
    <xf numFmtId="176" fontId="89" fillId="4" borderId="170" xfId="1039" applyFont="1" applyFill="1" applyBorder="1" applyAlignment="1">
      <alignment vertical="center"/>
    </xf>
    <xf numFmtId="176" fontId="107" fillId="38" borderId="80" xfId="1039" applyFont="1" applyFill="1" applyBorder="1" applyAlignment="1">
      <alignment vertical="center"/>
    </xf>
    <xf numFmtId="176" fontId="89" fillId="38" borderId="78" xfId="1039" applyFont="1" applyFill="1" applyBorder="1" applyAlignment="1">
      <alignment vertical="center"/>
    </xf>
    <xf numFmtId="176" fontId="89" fillId="38" borderId="80" xfId="1039" applyFont="1" applyFill="1" applyBorder="1" applyAlignment="1">
      <alignment vertical="center"/>
    </xf>
    <xf numFmtId="176" fontId="87" fillId="4" borderId="84" xfId="1039" applyNumberFormat="1" applyFont="1" applyFill="1" applyBorder="1" applyAlignment="1">
      <alignment horizontal="left" vertical="center"/>
    </xf>
    <xf numFmtId="176" fontId="87" fillId="4" borderId="106" xfId="1039" applyNumberFormat="1" applyFont="1" applyFill="1" applyBorder="1" applyAlignment="1">
      <alignment horizontal="left" vertical="center"/>
    </xf>
    <xf numFmtId="176" fontId="87" fillId="4" borderId="135" xfId="1039" applyNumberFormat="1" applyFont="1" applyFill="1" applyBorder="1" applyAlignment="1">
      <alignment horizontal="left" vertical="center"/>
    </xf>
    <xf numFmtId="176" fontId="87" fillId="4" borderId="78" xfId="1039" applyFont="1" applyFill="1" applyBorder="1" applyAlignment="1">
      <alignment horizontal="center" vertical="center"/>
    </xf>
    <xf numFmtId="176" fontId="89" fillId="37" borderId="179" xfId="1039" applyFont="1" applyFill="1" applyBorder="1" applyAlignment="1">
      <alignment vertical="center"/>
    </xf>
    <xf numFmtId="2" fontId="89" fillId="4" borderId="78" xfId="1039" applyNumberFormat="1" applyFont="1" applyFill="1" applyBorder="1" applyAlignment="1">
      <alignment vertical="center"/>
    </xf>
    <xf numFmtId="176" fontId="89" fillId="37" borderId="180" xfId="1039" applyFont="1" applyFill="1" applyBorder="1" applyAlignment="1">
      <alignment vertical="center"/>
    </xf>
    <xf numFmtId="2" fontId="89" fillId="4" borderId="80" xfId="1039" applyNumberFormat="1" applyFont="1" applyFill="1" applyBorder="1" applyAlignment="1">
      <alignment vertical="center"/>
    </xf>
    <xf numFmtId="176" fontId="89" fillId="38" borderId="79" xfId="1039" applyFont="1" applyFill="1" applyBorder="1" applyAlignment="1">
      <alignment vertical="center"/>
    </xf>
    <xf numFmtId="2" fontId="89" fillId="4" borderId="81" xfId="1039" applyNumberFormat="1" applyFont="1" applyFill="1" applyBorder="1" applyAlignment="1">
      <alignment vertical="center"/>
    </xf>
    <xf numFmtId="2" fontId="101" fillId="4" borderId="39" xfId="1039" applyNumberFormat="1" applyFont="1" applyFill="1" applyBorder="1" applyAlignment="1">
      <alignment horizontal="center" vertical="center"/>
    </xf>
    <xf numFmtId="2" fontId="101" fillId="4" borderId="81" xfId="1039" applyNumberFormat="1" applyFont="1" applyFill="1" applyBorder="1" applyAlignment="1">
      <alignment horizontal="center" vertical="center"/>
    </xf>
    <xf numFmtId="2" fontId="98" fillId="4" borderId="116" xfId="1039" applyNumberFormat="1" applyFont="1" applyFill="1" applyBorder="1" applyAlignment="1">
      <alignment horizontal="center" vertical="center"/>
    </xf>
    <xf numFmtId="0" fontId="87" fillId="4" borderId="64" xfId="2" applyFont="1" applyFill="1" applyBorder="1" applyAlignment="1">
      <alignment horizontal="center" vertical="center"/>
    </xf>
    <xf numFmtId="176" fontId="89" fillId="37" borderId="78" xfId="1039" applyFont="1" applyFill="1" applyBorder="1" applyAlignment="1">
      <alignment vertical="center"/>
    </xf>
    <xf numFmtId="2" fontId="89" fillId="4" borderId="182" xfId="1039" applyNumberFormat="1" applyFont="1" applyFill="1" applyBorder="1" applyAlignment="1">
      <alignment vertical="center"/>
    </xf>
    <xf numFmtId="176" fontId="89" fillId="37" borderId="80" xfId="1039" applyFont="1" applyFill="1" applyBorder="1" applyAlignment="1">
      <alignment vertical="center"/>
    </xf>
    <xf numFmtId="2" fontId="89" fillId="4" borderId="183" xfId="1039" applyNumberFormat="1" applyFont="1" applyFill="1" applyBorder="1" applyAlignment="1">
      <alignment vertical="center"/>
    </xf>
    <xf numFmtId="2" fontId="89" fillId="4" borderId="184" xfId="1039" applyNumberFormat="1" applyFont="1" applyFill="1" applyBorder="1" applyAlignment="1">
      <alignment vertical="center"/>
    </xf>
    <xf numFmtId="176" fontId="95" fillId="4" borderId="28" xfId="1039" applyFont="1" applyFill="1" applyBorder="1" applyAlignment="1">
      <alignment horizontal="right" vertical="center"/>
    </xf>
    <xf numFmtId="2" fontId="98" fillId="4" borderId="185" xfId="1039" applyNumberFormat="1" applyFont="1" applyFill="1" applyBorder="1" applyAlignment="1">
      <alignment horizontal="center" vertical="center"/>
    </xf>
    <xf numFmtId="2" fontId="98" fillId="4" borderId="186" xfId="1039" applyNumberFormat="1" applyFont="1" applyFill="1" applyBorder="1" applyAlignment="1">
      <alignment horizontal="center" vertical="center"/>
    </xf>
    <xf numFmtId="176" fontId="79" fillId="0" borderId="65" xfId="1039" applyNumberFormat="1" applyFont="1" applyBorder="1" applyAlignment="1">
      <alignment horizontal="center" vertical="center"/>
    </xf>
    <xf numFmtId="176" fontId="79" fillId="0" borderId="61" xfId="1039" applyNumberFormat="1" applyFont="1" applyBorder="1" applyAlignment="1">
      <alignment horizontal="center" vertical="center"/>
    </xf>
    <xf numFmtId="176" fontId="79" fillId="0" borderId="66" xfId="1039" applyNumberFormat="1" applyFont="1" applyBorder="1" applyAlignment="1">
      <alignment horizontal="center" vertical="center"/>
    </xf>
    <xf numFmtId="176" fontId="79" fillId="0" borderId="69" xfId="1039" applyNumberFormat="1" applyFont="1" applyBorder="1" applyAlignment="1">
      <alignment horizontal="center" vertical="center"/>
    </xf>
    <xf numFmtId="176" fontId="79" fillId="0" borderId="0" xfId="1039" applyNumberFormat="1" applyFont="1" applyBorder="1" applyAlignment="1">
      <alignment horizontal="center" vertical="center"/>
    </xf>
    <xf numFmtId="176" fontId="79" fillId="0" borderId="81" xfId="1039" applyNumberFormat="1" applyFont="1" applyBorder="1" applyAlignment="1">
      <alignment horizontal="center" vertical="center"/>
    </xf>
    <xf numFmtId="176" fontId="79" fillId="0" borderId="67" xfId="1039" applyNumberFormat="1" applyFont="1" applyBorder="1" applyAlignment="1">
      <alignment horizontal="center" vertical="center"/>
    </xf>
    <xf numFmtId="176" fontId="79" fillId="0" borderId="2" xfId="1039" applyNumberFormat="1" applyFont="1" applyBorder="1" applyAlignment="1">
      <alignment horizontal="center" vertical="center"/>
    </xf>
    <xf numFmtId="176" fontId="79" fillId="0" borderId="68" xfId="1039" applyNumberFormat="1" applyFont="1" applyBorder="1" applyAlignment="1">
      <alignment horizontal="center" vertical="center"/>
    </xf>
    <xf numFmtId="0" fontId="77" fillId="0" borderId="0" xfId="1039" applyNumberFormat="1" applyFont="1" applyAlignment="1">
      <alignment horizontal="center" vertical="center"/>
    </xf>
    <xf numFmtId="0" fontId="77" fillId="0" borderId="81" xfId="1039" applyNumberFormat="1" applyFont="1" applyBorder="1" applyAlignment="1">
      <alignment horizontal="center" vertical="center"/>
    </xf>
    <xf numFmtId="0" fontId="77" fillId="0" borderId="2" xfId="1039" applyNumberFormat="1" applyFont="1" applyBorder="1" applyAlignment="1">
      <alignment horizontal="center" vertical="center"/>
    </xf>
    <xf numFmtId="0" fontId="77" fillId="0" borderId="68" xfId="1039" applyNumberFormat="1" applyFont="1" applyBorder="1" applyAlignment="1">
      <alignment horizontal="center" vertical="center"/>
    </xf>
    <xf numFmtId="176" fontId="34" fillId="0" borderId="96" xfId="1039" applyNumberFormat="1" applyFont="1" applyBorder="1" applyAlignment="1">
      <alignment horizontal="left" vertical="center"/>
    </xf>
    <xf numFmtId="176" fontId="34" fillId="0" borderId="97" xfId="1039" applyNumberFormat="1" applyFont="1" applyBorder="1" applyAlignment="1">
      <alignment horizontal="left" vertical="center"/>
    </xf>
    <xf numFmtId="176" fontId="78" fillId="0" borderId="69" xfId="1039" applyNumberFormat="1" applyFont="1" applyBorder="1" applyAlignment="1">
      <alignment horizontal="center" vertical="center"/>
    </xf>
    <xf numFmtId="176" fontId="78" fillId="0" borderId="0" xfId="1039" applyNumberFormat="1" applyFont="1" applyAlignment="1">
      <alignment horizontal="center" vertical="center"/>
    </xf>
    <xf numFmtId="176" fontId="78" fillId="0" borderId="67" xfId="1039" applyNumberFormat="1" applyFont="1" applyBorder="1" applyAlignment="1">
      <alignment horizontal="center" vertical="center"/>
    </xf>
    <xf numFmtId="176" fontId="78" fillId="0" borderId="2" xfId="1039" applyNumberFormat="1" applyFont="1" applyBorder="1" applyAlignment="1">
      <alignment horizontal="center" vertical="center"/>
    </xf>
    <xf numFmtId="176" fontId="34" fillId="0" borderId="98" xfId="1039" applyNumberFormat="1" applyFont="1" applyBorder="1" applyAlignment="1">
      <alignment horizontal="left" vertical="center"/>
    </xf>
    <xf numFmtId="176" fontId="34" fillId="0" borderId="99" xfId="1039" applyNumberFormat="1" applyFont="1" applyBorder="1" applyAlignment="1">
      <alignment horizontal="left" vertical="center"/>
    </xf>
    <xf numFmtId="176" fontId="34" fillId="0" borderId="101" xfId="1039" applyNumberFormat="1" applyFont="1" applyBorder="1" applyAlignment="1">
      <alignment horizontal="left" vertical="center"/>
    </xf>
    <xf numFmtId="176" fontId="34" fillId="0" borderId="102" xfId="1039" applyNumberFormat="1" applyFont="1" applyBorder="1" applyAlignment="1">
      <alignment horizontal="left" vertical="center"/>
    </xf>
    <xf numFmtId="176" fontId="34" fillId="0" borderId="69" xfId="1039" applyNumberFormat="1" applyFont="1" applyBorder="1" applyAlignment="1">
      <alignment horizontal="center" vertical="center"/>
    </xf>
    <xf numFmtId="176" fontId="34" fillId="0" borderId="0" xfId="1039" applyNumberFormat="1" applyFont="1" applyBorder="1" applyAlignment="1">
      <alignment horizontal="center" vertical="center"/>
    </xf>
    <xf numFmtId="176" fontId="34" fillId="0" borderId="67" xfId="1039" applyNumberFormat="1" applyFont="1" applyBorder="1" applyAlignment="1">
      <alignment horizontal="center" vertical="center"/>
    </xf>
    <xf numFmtId="176" fontId="34" fillId="0" borderId="2" xfId="1039" applyNumberFormat="1" applyFont="1" applyBorder="1" applyAlignment="1">
      <alignment horizontal="center" vertical="center"/>
    </xf>
    <xf numFmtId="170" fontId="16" fillId="37" borderId="65" xfId="0" applyNumberFormat="1" applyFont="1" applyFill="1" applyBorder="1" applyAlignment="1">
      <alignment horizontal="center" vertical="center" wrapText="1"/>
    </xf>
    <xf numFmtId="170" fontId="16" fillId="37" borderId="61" xfId="0" applyNumberFormat="1" applyFont="1" applyFill="1" applyBorder="1" applyAlignment="1">
      <alignment horizontal="center" vertical="center" wrapText="1"/>
    </xf>
    <xf numFmtId="170" fontId="16" fillId="37" borderId="66" xfId="0" applyNumberFormat="1" applyFont="1" applyFill="1" applyBorder="1" applyAlignment="1">
      <alignment horizontal="center" vertical="center" wrapText="1"/>
    </xf>
    <xf numFmtId="170" fontId="16" fillId="37" borderId="67" xfId="0" applyNumberFormat="1" applyFont="1" applyFill="1" applyBorder="1" applyAlignment="1">
      <alignment horizontal="center" vertical="center" wrapText="1"/>
    </xf>
    <xf numFmtId="170" fontId="16" fillId="37" borderId="2" xfId="0" applyNumberFormat="1" applyFont="1" applyFill="1" applyBorder="1" applyAlignment="1">
      <alignment horizontal="center" vertical="center" wrapText="1"/>
    </xf>
    <xf numFmtId="170" fontId="16" fillId="37" borderId="68" xfId="0" applyNumberFormat="1" applyFont="1" applyFill="1" applyBorder="1" applyAlignment="1">
      <alignment horizontal="center" vertical="center" wrapText="1"/>
    </xf>
    <xf numFmtId="0" fontId="15" fillId="44" borderId="70" xfId="0" applyFont="1" applyFill="1" applyBorder="1" applyAlignment="1">
      <alignment horizontal="left" vertical="center"/>
    </xf>
    <xf numFmtId="0" fontId="15" fillId="44" borderId="71" xfId="0" applyFont="1" applyFill="1" applyBorder="1" applyAlignment="1">
      <alignment horizontal="left" vertical="center"/>
    </xf>
    <xf numFmtId="0" fontId="15" fillId="0" borderId="70" xfId="0" applyFont="1" applyBorder="1" applyAlignment="1">
      <alignment horizontal="center"/>
    </xf>
    <xf numFmtId="0" fontId="15" fillId="0" borderId="71" xfId="0" applyFont="1" applyBorder="1" applyAlignment="1">
      <alignment horizontal="center"/>
    </xf>
    <xf numFmtId="0" fontId="15" fillId="0" borderId="72" xfId="0" applyFont="1" applyBorder="1" applyAlignment="1">
      <alignment horizontal="center"/>
    </xf>
    <xf numFmtId="0" fontId="15" fillId="39" borderId="62" xfId="0" applyFont="1" applyFill="1" applyBorder="1" applyAlignment="1">
      <alignment horizontal="left"/>
    </xf>
    <xf numFmtId="0" fontId="15" fillId="39" borderId="63" xfId="0" applyFont="1" applyFill="1" applyBorder="1" applyAlignment="1">
      <alignment horizontal="left"/>
    </xf>
    <xf numFmtId="0" fontId="15" fillId="36" borderId="62" xfId="0" applyFont="1" applyFill="1" applyBorder="1" applyAlignment="1">
      <alignment horizontal="left"/>
    </xf>
    <xf numFmtId="0" fontId="15" fillId="36" borderId="63" xfId="0" applyFont="1" applyFill="1" applyBorder="1" applyAlignment="1">
      <alignment horizontal="left"/>
    </xf>
    <xf numFmtId="43" fontId="54" fillId="36" borderId="63" xfId="1" applyFont="1" applyFill="1" applyBorder="1" applyAlignment="1"/>
    <xf numFmtId="43" fontId="54" fillId="36" borderId="64" xfId="1" applyFont="1" applyFill="1" applyBorder="1" applyAlignment="1"/>
    <xf numFmtId="1" fontId="70" fillId="42" borderId="65" xfId="0" applyNumberFormat="1" applyFont="1" applyFill="1" applyBorder="1" applyAlignment="1">
      <alignment horizontal="center" vertical="center" wrapText="1"/>
    </xf>
    <xf numFmtId="1" fontId="70" fillId="42" borderId="61" xfId="0" applyNumberFormat="1" applyFont="1" applyFill="1" applyBorder="1" applyAlignment="1">
      <alignment horizontal="center" vertical="center" wrapText="1"/>
    </xf>
    <xf numFmtId="1" fontId="70" fillId="42" borderId="66" xfId="0" applyNumberFormat="1" applyFont="1" applyFill="1" applyBorder="1" applyAlignment="1">
      <alignment horizontal="center" vertical="center" wrapText="1"/>
    </xf>
    <xf numFmtId="1" fontId="70" fillId="42" borderId="67" xfId="0" applyNumberFormat="1" applyFont="1" applyFill="1" applyBorder="1" applyAlignment="1">
      <alignment horizontal="center" vertical="center" wrapText="1"/>
    </xf>
    <xf numFmtId="1" fontId="70" fillId="42" borderId="2" xfId="0" applyNumberFormat="1" applyFont="1" applyFill="1" applyBorder="1" applyAlignment="1">
      <alignment horizontal="center" vertical="center" wrapText="1"/>
    </xf>
    <xf numFmtId="1" fontId="70" fillId="42" borderId="68" xfId="0" applyNumberFormat="1" applyFont="1" applyFill="1" applyBorder="1" applyAlignment="1">
      <alignment horizontal="center" vertical="center" wrapText="1"/>
    </xf>
    <xf numFmtId="170" fontId="16" fillId="38" borderId="65" xfId="0" applyNumberFormat="1" applyFont="1" applyFill="1" applyBorder="1" applyAlignment="1">
      <alignment horizontal="center" vertical="center" wrapText="1"/>
    </xf>
    <xf numFmtId="170" fontId="16" fillId="38" borderId="61" xfId="0" applyNumberFormat="1" applyFont="1" applyFill="1" applyBorder="1" applyAlignment="1">
      <alignment horizontal="center" vertical="center" wrapText="1"/>
    </xf>
    <xf numFmtId="170" fontId="16" fillId="38" borderId="66" xfId="0" applyNumberFormat="1" applyFont="1" applyFill="1" applyBorder="1" applyAlignment="1">
      <alignment horizontal="center" vertical="center" wrapText="1"/>
    </xf>
    <xf numFmtId="170" fontId="16" fillId="38" borderId="67" xfId="0" applyNumberFormat="1" applyFont="1" applyFill="1" applyBorder="1" applyAlignment="1">
      <alignment horizontal="center" vertical="center" wrapText="1"/>
    </xf>
    <xf numFmtId="170" fontId="16" fillId="38" borderId="2" xfId="0" applyNumberFormat="1" applyFont="1" applyFill="1" applyBorder="1" applyAlignment="1">
      <alignment horizontal="center" vertical="center" wrapText="1"/>
    </xf>
    <xf numFmtId="170" fontId="16" fillId="38" borderId="68" xfId="0" applyNumberFormat="1" applyFont="1" applyFill="1" applyBorder="1" applyAlignment="1">
      <alignment horizontal="center" vertical="center" wrapText="1"/>
    </xf>
    <xf numFmtId="164" fontId="69" fillId="43" borderId="65" xfId="0" applyNumberFormat="1" applyFont="1" applyFill="1" applyBorder="1" applyAlignment="1">
      <alignment horizontal="center" vertical="center" wrapText="1"/>
    </xf>
    <xf numFmtId="164" fontId="69" fillId="43" borderId="66" xfId="0" applyNumberFormat="1" applyFont="1" applyFill="1" applyBorder="1" applyAlignment="1">
      <alignment horizontal="center" vertical="center" wrapText="1"/>
    </xf>
    <xf numFmtId="164" fontId="69" fillId="43" borderId="67" xfId="0" applyNumberFormat="1" applyFont="1" applyFill="1" applyBorder="1" applyAlignment="1">
      <alignment horizontal="center" vertical="center" wrapText="1"/>
    </xf>
    <xf numFmtId="164" fontId="69" fillId="43" borderId="68" xfId="0" applyNumberFormat="1" applyFont="1" applyFill="1" applyBorder="1" applyAlignment="1">
      <alignment horizontal="center" vertical="center" wrapText="1"/>
    </xf>
    <xf numFmtId="170" fontId="16" fillId="0" borderId="1" xfId="0" applyNumberFormat="1" applyFont="1" applyFill="1" applyBorder="1" applyAlignment="1">
      <alignment horizontal="center" vertical="center" wrapText="1"/>
    </xf>
    <xf numFmtId="0" fontId="72" fillId="46" borderId="65" xfId="0" applyFont="1" applyFill="1" applyBorder="1" applyAlignment="1">
      <alignment horizontal="center" vertical="center"/>
    </xf>
    <xf numFmtId="0" fontId="72" fillId="46" borderId="66" xfId="0" applyFont="1" applyFill="1" applyBorder="1" applyAlignment="1">
      <alignment horizontal="center" vertical="center"/>
    </xf>
    <xf numFmtId="0" fontId="72" fillId="46" borderId="69" xfId="0" applyFont="1" applyFill="1" applyBorder="1" applyAlignment="1">
      <alignment horizontal="center" vertical="center"/>
    </xf>
    <xf numFmtId="0" fontId="72" fillId="46" borderId="81" xfId="0" applyFont="1" applyFill="1" applyBorder="1" applyAlignment="1">
      <alignment horizontal="center" vertical="center"/>
    </xf>
    <xf numFmtId="0" fontId="72" fillId="46" borderId="67" xfId="0" applyFont="1" applyFill="1" applyBorder="1" applyAlignment="1">
      <alignment horizontal="center" vertical="center"/>
    </xf>
    <xf numFmtId="0" fontId="72" fillId="46" borderId="68" xfId="0" applyFont="1" applyFill="1" applyBorder="1" applyAlignment="1">
      <alignment horizontal="center" vertical="center"/>
    </xf>
    <xf numFmtId="0" fontId="71" fillId="47" borderId="0" xfId="0" applyNumberFormat="1" applyFont="1" applyFill="1" applyBorder="1" applyAlignment="1">
      <alignment horizontal="center" vertical="center" wrapText="1"/>
    </xf>
    <xf numFmtId="0" fontId="71" fillId="47" borderId="2" xfId="0" applyNumberFormat="1" applyFont="1" applyFill="1" applyBorder="1" applyAlignment="1">
      <alignment horizontal="center" vertical="center" wrapText="1"/>
    </xf>
    <xf numFmtId="170" fontId="16" fillId="38" borderId="1" xfId="0" applyNumberFormat="1" applyFont="1" applyFill="1" applyBorder="1" applyAlignment="1">
      <alignment horizontal="center" vertical="center" wrapText="1"/>
    </xf>
    <xf numFmtId="0" fontId="15" fillId="39" borderId="82" xfId="0" applyFont="1" applyFill="1" applyBorder="1" applyAlignment="1">
      <alignment horizontal="left" vertical="center"/>
    </xf>
    <xf numFmtId="0" fontId="15" fillId="39" borderId="83" xfId="0" applyFont="1" applyFill="1" applyBorder="1" applyAlignment="1">
      <alignment horizontal="left" vertical="center"/>
    </xf>
    <xf numFmtId="0" fontId="15" fillId="39" borderId="84" xfId="0" applyFont="1" applyFill="1" applyBorder="1" applyAlignment="1">
      <alignment horizontal="left" vertical="center"/>
    </xf>
    <xf numFmtId="0" fontId="15" fillId="39" borderId="85" xfId="0" applyFont="1" applyFill="1" applyBorder="1" applyAlignment="1">
      <alignment horizontal="left" vertical="center"/>
    </xf>
    <xf numFmtId="0" fontId="15" fillId="39" borderId="18" xfId="0" applyFont="1" applyFill="1" applyBorder="1" applyAlignment="1">
      <alignment horizontal="left" vertical="center"/>
    </xf>
    <xf numFmtId="0" fontId="15" fillId="39" borderId="14" xfId="0" applyFont="1" applyFill="1" applyBorder="1" applyAlignment="1">
      <alignment horizontal="left" vertical="center"/>
    </xf>
    <xf numFmtId="0" fontId="15" fillId="36" borderId="86" xfId="0" applyFont="1" applyFill="1" applyBorder="1" applyAlignment="1">
      <alignment horizontal="left" vertical="center"/>
    </xf>
    <xf numFmtId="0" fontId="15" fillId="36" borderId="87" xfId="0" applyFont="1" applyFill="1" applyBorder="1" applyAlignment="1">
      <alignment horizontal="left" vertical="center"/>
    </xf>
    <xf numFmtId="0" fontId="15" fillId="36" borderId="88" xfId="0" applyFont="1" applyFill="1" applyBorder="1" applyAlignment="1">
      <alignment horizontal="left" vertical="center"/>
    </xf>
    <xf numFmtId="14" fontId="15" fillId="39" borderId="89" xfId="0" applyNumberFormat="1" applyFont="1" applyFill="1" applyBorder="1" applyAlignment="1">
      <alignment horizontal="center" vertical="center"/>
    </xf>
    <xf numFmtId="14" fontId="15" fillId="39" borderId="83" xfId="0" applyNumberFormat="1" applyFont="1" applyFill="1" applyBorder="1" applyAlignment="1">
      <alignment horizontal="center" vertical="center"/>
    </xf>
    <xf numFmtId="14" fontId="15" fillId="39" borderId="90" xfId="0" applyNumberFormat="1" applyFont="1" applyFill="1" applyBorder="1" applyAlignment="1">
      <alignment horizontal="center" vertical="center"/>
    </xf>
    <xf numFmtId="170" fontId="16" fillId="37" borderId="1" xfId="0" applyNumberFormat="1" applyFont="1" applyFill="1" applyBorder="1" applyAlignment="1">
      <alignment horizontal="center" vertical="center" wrapText="1"/>
    </xf>
    <xf numFmtId="14" fontId="15" fillId="39" borderId="13" xfId="0" applyNumberFormat="1" applyFont="1" applyFill="1" applyBorder="1" applyAlignment="1">
      <alignment horizontal="center" vertical="center"/>
    </xf>
    <xf numFmtId="14" fontId="15" fillId="39" borderId="18" xfId="0" applyNumberFormat="1" applyFont="1" applyFill="1" applyBorder="1" applyAlignment="1">
      <alignment horizontal="center" vertical="center"/>
    </xf>
    <xf numFmtId="14" fontId="15" fillId="39" borderId="91" xfId="0" applyNumberFormat="1" applyFont="1" applyFill="1" applyBorder="1" applyAlignment="1">
      <alignment horizontal="center" vertical="center"/>
    </xf>
    <xf numFmtId="0" fontId="15" fillId="36" borderId="92" xfId="0" applyNumberFormat="1" applyFont="1" applyFill="1" applyBorder="1" applyAlignment="1">
      <alignment horizontal="center" vertical="center"/>
    </xf>
    <xf numFmtId="0" fontId="15" fillId="36" borderId="87" xfId="0" applyNumberFormat="1" applyFont="1" applyFill="1" applyBorder="1" applyAlignment="1">
      <alignment horizontal="center" vertical="center"/>
    </xf>
    <xf numFmtId="0" fontId="15" fillId="36" borderId="93" xfId="0" applyNumberFormat="1" applyFont="1" applyFill="1" applyBorder="1" applyAlignment="1">
      <alignment horizontal="center" vertical="center"/>
    </xf>
    <xf numFmtId="176" fontId="77" fillId="0" borderId="65" xfId="1039" applyNumberFormat="1" applyFont="1" applyBorder="1" applyAlignment="1">
      <alignment horizontal="center" vertical="center"/>
    </xf>
    <xf numFmtId="176" fontId="77" fillId="0" borderId="61" xfId="1039" applyNumberFormat="1" applyFont="1" applyBorder="1" applyAlignment="1">
      <alignment horizontal="center" vertical="center"/>
    </xf>
    <xf numFmtId="176" fontId="77" fillId="0" borderId="66" xfId="1039" applyNumberFormat="1" applyFont="1" applyBorder="1" applyAlignment="1">
      <alignment horizontal="center" vertical="center"/>
    </xf>
    <xf numFmtId="176" fontId="77" fillId="0" borderId="69" xfId="1039" applyNumberFormat="1" applyFont="1" applyBorder="1" applyAlignment="1">
      <alignment horizontal="center" vertical="center"/>
    </xf>
    <xf numFmtId="176" fontId="77" fillId="0" borderId="0" xfId="1039" applyNumberFormat="1" applyFont="1" applyBorder="1" applyAlignment="1">
      <alignment horizontal="center" vertical="center"/>
    </xf>
    <xf numFmtId="176" fontId="77" fillId="0" borderId="81" xfId="1039" applyNumberFormat="1" applyFont="1" applyBorder="1" applyAlignment="1">
      <alignment horizontal="center" vertical="center"/>
    </xf>
    <xf numFmtId="176" fontId="77" fillId="0" borderId="67" xfId="1039" applyNumberFormat="1" applyFont="1" applyBorder="1" applyAlignment="1">
      <alignment horizontal="center" vertical="center"/>
    </xf>
    <xf numFmtId="176" fontId="77" fillId="0" borderId="2" xfId="1039" applyNumberFormat="1" applyFont="1" applyBorder="1" applyAlignment="1">
      <alignment horizontal="center" vertical="center"/>
    </xf>
    <xf numFmtId="176" fontId="77" fillId="0" borderId="68" xfId="1039" applyNumberFormat="1" applyFont="1" applyBorder="1" applyAlignment="1">
      <alignment horizontal="center" vertical="center"/>
    </xf>
    <xf numFmtId="176" fontId="78" fillId="0" borderId="0" xfId="1039" applyNumberFormat="1" applyFont="1" applyBorder="1" applyAlignment="1">
      <alignment horizontal="center" vertical="center"/>
    </xf>
    <xf numFmtId="0" fontId="31" fillId="43" borderId="0" xfId="0" applyFont="1" applyFill="1" applyAlignment="1">
      <alignment horizontal="center" vertical="center"/>
    </xf>
    <xf numFmtId="0" fontId="31" fillId="43" borderId="2" xfId="0" applyFont="1" applyFill="1" applyBorder="1" applyAlignment="1">
      <alignment horizontal="center" vertical="center"/>
    </xf>
    <xf numFmtId="169" fontId="76" fillId="0" borderId="89" xfId="1" applyNumberFormat="1" applyFont="1" applyFill="1" applyBorder="1" applyAlignment="1">
      <alignment horizontal="center" vertical="center"/>
    </xf>
    <xf numFmtId="169" fontId="76" fillId="0" borderId="90" xfId="1" applyNumberFormat="1" applyFont="1" applyFill="1" applyBorder="1" applyAlignment="1">
      <alignment horizontal="center" vertical="center"/>
    </xf>
    <xf numFmtId="0" fontId="74" fillId="48" borderId="70" xfId="0" applyFont="1" applyFill="1" applyBorder="1" applyAlignment="1">
      <alignment horizontal="center" vertical="center"/>
    </xf>
    <xf numFmtId="0" fontId="74" fillId="48" borderId="94" xfId="0" applyFont="1" applyFill="1" applyBorder="1" applyAlignment="1">
      <alignment horizontal="center" vertical="center"/>
    </xf>
    <xf numFmtId="164" fontId="75" fillId="0" borderId="89" xfId="0" applyNumberFormat="1" applyFont="1" applyFill="1" applyBorder="1" applyAlignment="1">
      <alignment horizontal="center" vertical="center"/>
    </xf>
    <xf numFmtId="164" fontId="75" fillId="0" borderId="84" xfId="0" applyNumberFormat="1" applyFont="1" applyFill="1" applyBorder="1" applyAlignment="1">
      <alignment horizontal="center" vertical="center"/>
    </xf>
    <xf numFmtId="0" fontId="75" fillId="0" borderId="89" xfId="0" applyFont="1" applyFill="1" applyBorder="1" applyAlignment="1">
      <alignment horizontal="center" vertical="center"/>
    </xf>
    <xf numFmtId="0" fontId="75" fillId="0" borderId="84" xfId="0" applyFont="1" applyFill="1" applyBorder="1" applyAlignment="1">
      <alignment horizontal="center" vertical="center"/>
    </xf>
    <xf numFmtId="169" fontId="76" fillId="0" borderId="84" xfId="1" applyNumberFormat="1" applyFont="1" applyFill="1" applyBorder="1" applyAlignment="1">
      <alignment horizontal="center" vertical="center"/>
    </xf>
    <xf numFmtId="0" fontId="87" fillId="54" borderId="65" xfId="1" applyNumberFormat="1" applyFont="1" applyFill="1" applyBorder="1" applyAlignment="1">
      <alignment horizontal="center" vertical="center"/>
    </xf>
    <xf numFmtId="0" fontId="87" fillId="54" borderId="61" xfId="1" applyNumberFormat="1" applyFont="1" applyFill="1" applyBorder="1" applyAlignment="1">
      <alignment horizontal="center" vertical="center"/>
    </xf>
    <xf numFmtId="0" fontId="87" fillId="54" borderId="66" xfId="1" applyNumberFormat="1" applyFont="1" applyFill="1" applyBorder="1" applyAlignment="1">
      <alignment horizontal="center" vertical="center"/>
    </xf>
    <xf numFmtId="0" fontId="87" fillId="53" borderId="85" xfId="0" applyFont="1" applyFill="1" applyBorder="1" applyAlignment="1">
      <alignment horizontal="center" vertical="center"/>
    </xf>
    <xf numFmtId="0" fontId="87" fillId="53" borderId="18" xfId="0" applyFont="1" applyFill="1" applyBorder="1" applyAlignment="1">
      <alignment horizontal="center" vertical="center"/>
    </xf>
    <xf numFmtId="0" fontId="87" fillId="53" borderId="91" xfId="0" applyFont="1" applyFill="1" applyBorder="1" applyAlignment="1">
      <alignment horizontal="center" vertical="center"/>
    </xf>
    <xf numFmtId="0" fontId="87" fillId="53" borderId="82" xfId="0" applyFont="1" applyFill="1" applyBorder="1" applyAlignment="1">
      <alignment horizontal="center" vertical="center"/>
    </xf>
    <xf numFmtId="0" fontId="87" fillId="53" borderId="83" xfId="0" applyFont="1" applyFill="1" applyBorder="1" applyAlignment="1">
      <alignment horizontal="center" vertical="center"/>
    </xf>
    <xf numFmtId="0" fontId="87" fillId="53" borderId="90" xfId="0" applyFont="1" applyFill="1" applyBorder="1" applyAlignment="1">
      <alignment horizontal="center" vertical="center"/>
    </xf>
    <xf numFmtId="0" fontId="86" fillId="50" borderId="126" xfId="0" applyFont="1" applyFill="1" applyBorder="1" applyAlignment="1">
      <alignment horizontal="center" vertical="center"/>
    </xf>
    <xf numFmtId="0" fontId="86" fillId="50" borderId="127" xfId="0" applyFont="1" applyFill="1" applyBorder="1" applyAlignment="1">
      <alignment horizontal="center" vertical="center"/>
    </xf>
    <xf numFmtId="1" fontId="86" fillId="50" borderId="128" xfId="0" applyNumberFormat="1" applyFont="1" applyFill="1" applyBorder="1" applyAlignment="1">
      <alignment horizontal="center" vertical="center"/>
    </xf>
    <xf numFmtId="0" fontId="87" fillId="51" borderId="78" xfId="0" applyFont="1" applyFill="1" applyBorder="1" applyAlignment="1">
      <alignment horizontal="center" vertical="center" textRotation="90"/>
    </xf>
    <xf numFmtId="0" fontId="87" fillId="51" borderId="80" xfId="0" applyFont="1" applyFill="1" applyBorder="1" applyAlignment="1">
      <alignment horizontal="center" vertical="center" textRotation="90"/>
    </xf>
    <xf numFmtId="0" fontId="88" fillId="52" borderId="66" xfId="0" applyFont="1" applyFill="1" applyBorder="1" applyAlignment="1">
      <alignment horizontal="center" vertical="center" textRotation="90"/>
    </xf>
    <xf numFmtId="0" fontId="88" fillId="52" borderId="68" xfId="0" applyFont="1" applyFill="1" applyBorder="1" applyAlignment="1">
      <alignment horizontal="center" vertical="center" textRotation="90"/>
    </xf>
    <xf numFmtId="0" fontId="88" fillId="52" borderId="78" xfId="0" applyFont="1" applyFill="1" applyBorder="1" applyAlignment="1">
      <alignment horizontal="center" vertical="center" textRotation="90" wrapText="1"/>
    </xf>
    <xf numFmtId="0" fontId="88" fillId="52" borderId="79" xfId="0" applyFont="1" applyFill="1" applyBorder="1" applyAlignment="1">
      <alignment horizontal="center" vertical="center" textRotation="90" wrapText="1"/>
    </xf>
    <xf numFmtId="0" fontId="88" fillId="52" borderId="129" xfId="1" quotePrefix="1" applyNumberFormat="1" applyFont="1" applyFill="1" applyBorder="1" applyAlignment="1">
      <alignment horizontal="center" vertical="center"/>
    </xf>
    <xf numFmtId="0" fontId="88" fillId="52" borderId="106" xfId="1" quotePrefix="1" applyNumberFormat="1" applyFont="1" applyFill="1" applyBorder="1" applyAlignment="1">
      <alignment horizontal="center" vertical="center"/>
    </xf>
    <xf numFmtId="0" fontId="88" fillId="52" borderId="89" xfId="1" quotePrefix="1" applyNumberFormat="1" applyFont="1" applyFill="1" applyBorder="1" applyAlignment="1">
      <alignment horizontal="center" vertical="center"/>
    </xf>
    <xf numFmtId="0" fontId="88" fillId="52" borderId="72" xfId="1" quotePrefix="1" applyNumberFormat="1" applyFont="1" applyFill="1" applyBorder="1" applyAlignment="1">
      <alignment horizontal="center" vertical="center"/>
    </xf>
    <xf numFmtId="170" fontId="15" fillId="37" borderId="17" xfId="0" applyNumberFormat="1" applyFont="1" applyFill="1" applyBorder="1" applyAlignment="1">
      <alignment horizontal="center" vertical="center" textRotation="90" wrapText="1"/>
    </xf>
    <xf numFmtId="170" fontId="15" fillId="37" borderId="3" xfId="0" applyNumberFormat="1" applyFont="1" applyFill="1" applyBorder="1" applyAlignment="1">
      <alignment horizontal="center" vertical="center" textRotation="90" wrapText="1"/>
    </xf>
    <xf numFmtId="170" fontId="15" fillId="38" borderId="17" xfId="0" applyNumberFormat="1" applyFont="1" applyFill="1" applyBorder="1" applyAlignment="1">
      <alignment horizontal="center" vertical="center" textRotation="90" wrapText="1"/>
    </xf>
    <xf numFmtId="170" fontId="15" fillId="38" borderId="3" xfId="0" applyNumberFormat="1" applyFont="1" applyFill="1" applyBorder="1" applyAlignment="1">
      <alignment horizontal="center" vertical="center" textRotation="90" wrapText="1"/>
    </xf>
    <xf numFmtId="0" fontId="90" fillId="55" borderId="60" xfId="0" applyFont="1" applyFill="1" applyBorder="1" applyAlignment="1">
      <alignment horizontal="center"/>
    </xf>
    <xf numFmtId="0" fontId="90" fillId="55" borderId="109" xfId="0" applyFont="1" applyFill="1" applyBorder="1" applyAlignment="1">
      <alignment horizontal="center"/>
    </xf>
    <xf numFmtId="0" fontId="91" fillId="46" borderId="65" xfId="0" applyFont="1" applyFill="1" applyBorder="1" applyAlignment="1">
      <alignment horizontal="center" vertical="center"/>
    </xf>
    <xf numFmtId="0" fontId="91" fillId="46" borderId="66" xfId="0" applyFont="1" applyFill="1" applyBorder="1" applyAlignment="1">
      <alignment horizontal="center" vertical="center"/>
    </xf>
    <xf numFmtId="0" fontId="91" fillId="46" borderId="69" xfId="0" applyFont="1" applyFill="1" applyBorder="1" applyAlignment="1">
      <alignment horizontal="center" vertical="center"/>
    </xf>
    <xf numFmtId="0" fontId="91" fillId="46" borderId="81" xfId="0" applyFont="1" applyFill="1" applyBorder="1" applyAlignment="1">
      <alignment horizontal="center" vertical="center"/>
    </xf>
    <xf numFmtId="0" fontId="91" fillId="46" borderId="67" xfId="0" applyFont="1" applyFill="1" applyBorder="1" applyAlignment="1">
      <alignment horizontal="center" vertical="center"/>
    </xf>
    <xf numFmtId="0" fontId="91" fillId="46" borderId="68" xfId="0" applyFont="1" applyFill="1" applyBorder="1" applyAlignment="1">
      <alignment horizontal="center" vertical="center"/>
    </xf>
    <xf numFmtId="176" fontId="87" fillId="37" borderId="135" xfId="1039" applyNumberFormat="1" applyFont="1" applyFill="1" applyBorder="1" applyAlignment="1">
      <alignment horizontal="center" vertical="center" textRotation="90"/>
    </xf>
    <xf numFmtId="176" fontId="87" fillId="37" borderId="74" xfId="1039" applyNumberFormat="1" applyFont="1" applyFill="1" applyBorder="1" applyAlignment="1">
      <alignment horizontal="center" vertical="center" textRotation="90"/>
    </xf>
    <xf numFmtId="176" fontId="113" fillId="37" borderId="176" xfId="1039" applyNumberFormat="1" applyFont="1" applyFill="1" applyBorder="1" applyAlignment="1">
      <alignment horizontal="right"/>
    </xf>
    <xf numFmtId="176" fontId="113" fillId="37" borderId="51" xfId="1039" applyNumberFormat="1" applyFont="1" applyFill="1" applyBorder="1" applyAlignment="1">
      <alignment horizontal="right"/>
    </xf>
    <xf numFmtId="176" fontId="115" fillId="0" borderId="37" xfId="1039" applyNumberFormat="1" applyFont="1" applyBorder="1" applyAlignment="1">
      <alignment horizontal="center" vertical="center" textRotation="90"/>
    </xf>
    <xf numFmtId="176" fontId="115" fillId="0" borderId="46" xfId="1039" applyNumberFormat="1" applyFont="1" applyBorder="1" applyAlignment="1">
      <alignment horizontal="center" vertical="center" textRotation="90"/>
    </xf>
    <xf numFmtId="176" fontId="87" fillId="0" borderId="38" xfId="1039" applyNumberFormat="1" applyFont="1" applyBorder="1" applyAlignment="1">
      <alignment horizontal="center" vertical="center" wrapText="1"/>
    </xf>
    <xf numFmtId="176" fontId="87" fillId="0" borderId="105" xfId="1039" applyNumberFormat="1" applyFont="1" applyBorder="1" applyAlignment="1">
      <alignment horizontal="center" vertical="center" wrapText="1"/>
    </xf>
    <xf numFmtId="176" fontId="87" fillId="37" borderId="129" xfId="1039" applyNumberFormat="1" applyFont="1" applyFill="1" applyBorder="1" applyAlignment="1">
      <alignment horizontal="center" vertical="center" textRotation="90"/>
    </xf>
    <xf numFmtId="176" fontId="87" fillId="37" borderId="73" xfId="1039" applyNumberFormat="1" applyFont="1" applyFill="1" applyBorder="1" applyAlignment="1">
      <alignment horizontal="center" vertical="center" textRotation="90"/>
    </xf>
    <xf numFmtId="176" fontId="87" fillId="37" borderId="106" xfId="1039" applyNumberFormat="1" applyFont="1" applyFill="1" applyBorder="1" applyAlignment="1">
      <alignment horizontal="center" vertical="center" textRotation="90"/>
    </xf>
    <xf numFmtId="176" fontId="87" fillId="37" borderId="1" xfId="1039" applyNumberFormat="1" applyFont="1" applyFill="1" applyBorder="1" applyAlignment="1">
      <alignment horizontal="center" vertical="center" textRotation="90"/>
    </xf>
    <xf numFmtId="14" fontId="112" fillId="0" borderId="0" xfId="1039" applyNumberFormat="1" applyFont="1" applyFill="1" applyBorder="1" applyAlignment="1">
      <alignment horizontal="center" vertical="center"/>
    </xf>
    <xf numFmtId="176" fontId="113" fillId="0" borderId="0" xfId="1039" applyNumberFormat="1" applyFont="1" applyFill="1" applyBorder="1" applyAlignment="1">
      <alignment horizontal="right"/>
    </xf>
    <xf numFmtId="176" fontId="111" fillId="56" borderId="81" xfId="1039" applyNumberFormat="1" applyFont="1" applyFill="1" applyBorder="1" applyAlignment="1">
      <alignment horizontal="center" vertical="center" textRotation="90"/>
    </xf>
    <xf numFmtId="176" fontId="111" fillId="56" borderId="68" xfId="1039" applyNumberFormat="1" applyFont="1" applyFill="1" applyBorder="1" applyAlignment="1">
      <alignment horizontal="center" vertical="center" textRotation="90"/>
    </xf>
    <xf numFmtId="14" fontId="88" fillId="49" borderId="65" xfId="1039" applyNumberFormat="1" applyFont="1" applyFill="1" applyBorder="1" applyAlignment="1">
      <alignment horizontal="center" vertical="center"/>
    </xf>
    <xf numFmtId="14" fontId="88" fillId="49" borderId="174" xfId="1039" applyNumberFormat="1" applyFont="1" applyFill="1" applyBorder="1" applyAlignment="1">
      <alignment horizontal="center" vertical="center"/>
    </xf>
    <xf numFmtId="14" fontId="88" fillId="49" borderId="175" xfId="1039" applyNumberFormat="1" applyFont="1" applyFill="1" applyBorder="1" applyAlignment="1">
      <alignment horizontal="center" vertical="center"/>
    </xf>
    <xf numFmtId="14" fontId="88" fillId="49" borderId="57" xfId="1039" applyNumberFormat="1" applyFont="1" applyFill="1" applyBorder="1" applyAlignment="1">
      <alignment horizontal="center" vertical="center"/>
    </xf>
    <xf numFmtId="14" fontId="112" fillId="49" borderId="65" xfId="1039" applyNumberFormat="1" applyFont="1" applyFill="1" applyBorder="1" applyAlignment="1">
      <alignment horizontal="center" vertical="center"/>
    </xf>
    <xf numFmtId="14" fontId="112" fillId="49" borderId="174" xfId="1039" applyNumberFormat="1" applyFont="1" applyFill="1" applyBorder="1" applyAlignment="1">
      <alignment horizontal="center" vertical="center"/>
    </xf>
    <xf numFmtId="14" fontId="112" fillId="49" borderId="175" xfId="1039" applyNumberFormat="1" applyFont="1" applyFill="1" applyBorder="1" applyAlignment="1">
      <alignment horizontal="center" vertical="center"/>
    </xf>
    <xf numFmtId="14" fontId="112" fillId="49" borderId="57" xfId="1039" applyNumberFormat="1" applyFont="1" applyFill="1" applyBorder="1" applyAlignment="1">
      <alignment horizontal="center" vertical="center"/>
    </xf>
    <xf numFmtId="176" fontId="87" fillId="0" borderId="37" xfId="1039" applyNumberFormat="1" applyFont="1" applyBorder="1" applyAlignment="1">
      <alignment horizontal="center" vertical="center" textRotation="90"/>
    </xf>
    <xf numFmtId="176" fontId="87" fillId="0" borderId="46" xfId="1039" applyNumberFormat="1" applyFont="1" applyBorder="1" applyAlignment="1">
      <alignment horizontal="center" vertical="center" textRotation="90"/>
    </xf>
    <xf numFmtId="176" fontId="87" fillId="0" borderId="38" xfId="1039" applyNumberFormat="1" applyFont="1" applyBorder="1" applyAlignment="1">
      <alignment horizontal="center" vertical="center" textRotation="90"/>
    </xf>
    <xf numFmtId="176" fontId="87" fillId="0" borderId="105" xfId="1039" applyNumberFormat="1" applyFont="1" applyBorder="1" applyAlignment="1">
      <alignment horizontal="center" vertical="center" textRotation="90"/>
    </xf>
    <xf numFmtId="176" fontId="87" fillId="0" borderId="177" xfId="1039" applyNumberFormat="1" applyFont="1" applyBorder="1" applyAlignment="1">
      <alignment horizontal="center" vertical="center" textRotation="90"/>
    </xf>
    <xf numFmtId="176" fontId="87" fillId="0" borderId="104" xfId="1039" applyNumberFormat="1" applyFont="1" applyBorder="1" applyAlignment="1">
      <alignment horizontal="center" vertical="center" textRotation="90"/>
    </xf>
    <xf numFmtId="176" fontId="111" fillId="56" borderId="78" xfId="1039" applyNumberFormat="1" applyFont="1" applyFill="1" applyBorder="1" applyAlignment="1">
      <alignment horizontal="center" vertical="center" textRotation="90"/>
    </xf>
    <xf numFmtId="176" fontId="111" fillId="56" borderId="79" xfId="1039" applyNumberFormat="1" applyFont="1" applyFill="1" applyBorder="1" applyAlignment="1">
      <alignment horizontal="center" vertical="center" textRotation="90"/>
    </xf>
    <xf numFmtId="176" fontId="111" fillId="56" borderId="80" xfId="1039" applyNumberFormat="1" applyFont="1" applyFill="1" applyBorder="1" applyAlignment="1">
      <alignment horizontal="center" vertical="center" textRotation="90"/>
    </xf>
    <xf numFmtId="176" fontId="106" fillId="56" borderId="78" xfId="1039" applyNumberFormat="1" applyFont="1" applyFill="1" applyBorder="1" applyAlignment="1">
      <alignment horizontal="center" vertical="center" textRotation="90"/>
    </xf>
    <xf numFmtId="176" fontId="106" fillId="56" borderId="79" xfId="1039" applyNumberFormat="1" applyFont="1" applyFill="1" applyBorder="1" applyAlignment="1">
      <alignment horizontal="center" vertical="center" textRotation="90"/>
    </xf>
    <xf numFmtId="176" fontId="106" fillId="56" borderId="80" xfId="1039" applyNumberFormat="1" applyFont="1" applyFill="1" applyBorder="1" applyAlignment="1">
      <alignment horizontal="center" vertical="center" textRotation="90"/>
    </xf>
    <xf numFmtId="176" fontId="87" fillId="37" borderId="176" xfId="1039" applyNumberFormat="1" applyFont="1" applyFill="1" applyBorder="1" applyAlignment="1">
      <alignment horizontal="right"/>
    </xf>
    <xf numFmtId="176" fontId="87" fillId="37" borderId="51" xfId="1039" applyNumberFormat="1" applyFont="1" applyFill="1" applyBorder="1" applyAlignment="1">
      <alignment horizontal="right"/>
    </xf>
    <xf numFmtId="14" fontId="119" fillId="49" borderId="0" xfId="1039" applyNumberFormat="1" applyFont="1" applyFill="1" applyBorder="1" applyAlignment="1">
      <alignment horizontal="center" vertical="center"/>
    </xf>
    <xf numFmtId="14" fontId="119" fillId="49" borderId="178" xfId="1039" applyNumberFormat="1" applyFont="1" applyFill="1" applyBorder="1" applyAlignment="1">
      <alignment horizontal="center" vertical="center"/>
    </xf>
    <xf numFmtId="176" fontId="87" fillId="37" borderId="70" xfId="1039" applyNumberFormat="1" applyFont="1" applyFill="1" applyBorder="1" applyAlignment="1">
      <alignment horizontal="center" vertical="center" textRotation="90"/>
    </xf>
    <xf numFmtId="176" fontId="87" fillId="37" borderId="136" xfId="1039" applyNumberFormat="1" applyFont="1" applyFill="1" applyBorder="1" applyAlignment="1">
      <alignment horizontal="center" vertical="center" textRotation="90"/>
    </xf>
    <xf numFmtId="176" fontId="87" fillId="37" borderId="94" xfId="1039" applyNumberFormat="1" applyFont="1" applyFill="1" applyBorder="1" applyAlignment="1">
      <alignment horizontal="center" vertical="center" textRotation="90"/>
    </xf>
    <xf numFmtId="176" fontId="87" fillId="37" borderId="71" xfId="1039" applyNumberFormat="1" applyFont="1" applyFill="1" applyBorder="1" applyAlignment="1">
      <alignment horizontal="center" vertical="center" textRotation="90"/>
    </xf>
    <xf numFmtId="176" fontId="87" fillId="37" borderId="137" xfId="1039" applyNumberFormat="1" applyFont="1" applyFill="1" applyBorder="1" applyAlignment="1">
      <alignment horizontal="center" vertical="center" textRotation="90"/>
    </xf>
    <xf numFmtId="176" fontId="87" fillId="37" borderId="3" xfId="1039" applyNumberFormat="1" applyFont="1" applyFill="1" applyBorder="1" applyAlignment="1">
      <alignment horizontal="center" vertical="center" textRotation="90"/>
    </xf>
    <xf numFmtId="176" fontId="87" fillId="37" borderId="72" xfId="1039" applyNumberFormat="1" applyFont="1" applyFill="1" applyBorder="1" applyAlignment="1">
      <alignment horizontal="center" vertical="center" textRotation="90"/>
    </xf>
    <xf numFmtId="176" fontId="87" fillId="37" borderId="138" xfId="1039" applyNumberFormat="1" applyFont="1" applyFill="1" applyBorder="1" applyAlignment="1">
      <alignment horizontal="center" vertical="center" textRotation="90"/>
    </xf>
    <xf numFmtId="176" fontId="87" fillId="37" borderId="130" xfId="1039" applyNumberFormat="1" applyFont="1" applyFill="1" applyBorder="1" applyAlignment="1">
      <alignment horizontal="center" vertical="center" textRotation="90"/>
    </xf>
    <xf numFmtId="176" fontId="87" fillId="37" borderId="50" xfId="1039" applyNumberFormat="1" applyFont="1" applyFill="1" applyBorder="1" applyAlignment="1">
      <alignment horizontal="right"/>
    </xf>
    <xf numFmtId="14" fontId="119" fillId="49" borderId="61" xfId="1039" applyNumberFormat="1" applyFont="1" applyFill="1" applyBorder="1" applyAlignment="1">
      <alignment horizontal="center" vertical="center"/>
    </xf>
    <xf numFmtId="14" fontId="119" fillId="49" borderId="174" xfId="1039" applyNumberFormat="1" applyFont="1" applyFill="1" applyBorder="1" applyAlignment="1">
      <alignment horizontal="center" vertical="center"/>
    </xf>
    <xf numFmtId="14" fontId="119" fillId="49" borderId="58" xfId="1039" applyNumberFormat="1" applyFont="1" applyFill="1" applyBorder="1" applyAlignment="1">
      <alignment horizontal="center" vertical="center"/>
    </xf>
    <xf numFmtId="14" fontId="119" fillId="49" borderId="57" xfId="1039" applyNumberFormat="1" applyFont="1" applyFill="1" applyBorder="1" applyAlignment="1">
      <alignment horizontal="center" vertical="center"/>
    </xf>
    <xf numFmtId="176" fontId="117" fillId="56" borderId="78" xfId="1039" applyNumberFormat="1" applyFont="1" applyFill="1" applyBorder="1" applyAlignment="1">
      <alignment horizontal="center" vertical="center" textRotation="90"/>
    </xf>
    <xf numFmtId="176" fontId="117" fillId="56" borderId="79" xfId="1039" applyNumberFormat="1" applyFont="1" applyFill="1" applyBorder="1" applyAlignment="1">
      <alignment horizontal="center" vertical="center" textRotation="90"/>
    </xf>
    <xf numFmtId="176" fontId="117" fillId="56" borderId="80" xfId="1039" applyNumberFormat="1" applyFont="1" applyFill="1" applyBorder="1" applyAlignment="1">
      <alignment horizontal="center" vertical="center" textRotation="90"/>
    </xf>
    <xf numFmtId="14" fontId="118" fillId="49" borderId="0" xfId="1039" applyNumberFormat="1" applyFont="1" applyFill="1" applyBorder="1" applyAlignment="1">
      <alignment horizontal="center" vertical="center"/>
    </xf>
    <xf numFmtId="14" fontId="118" fillId="49" borderId="178" xfId="1039" applyNumberFormat="1" applyFont="1" applyFill="1" applyBorder="1" applyAlignment="1">
      <alignment horizontal="center" vertical="center"/>
    </xf>
    <xf numFmtId="2" fontId="98" fillId="4" borderId="116" xfId="1039" applyNumberFormat="1" applyFont="1" applyFill="1" applyBorder="1" applyAlignment="1">
      <alignment horizontal="center" vertical="center"/>
    </xf>
    <xf numFmtId="2" fontId="98" fillId="4" borderId="39" xfId="1039" applyNumberFormat="1" applyFont="1" applyFill="1" applyBorder="1" applyAlignment="1">
      <alignment horizontal="center" vertical="center"/>
    </xf>
    <xf numFmtId="176" fontId="105" fillId="4" borderId="65" xfId="1039" applyFont="1" applyFill="1" applyBorder="1" applyAlignment="1">
      <alignment horizontal="center" vertical="center"/>
    </xf>
    <xf numFmtId="176" fontId="105" fillId="4" borderId="61" xfId="1039" applyFont="1" applyFill="1" applyBorder="1" applyAlignment="1">
      <alignment horizontal="center" vertical="center"/>
    </xf>
    <xf numFmtId="176" fontId="105" fillId="4" borderId="66" xfId="1039" applyFont="1" applyFill="1" applyBorder="1" applyAlignment="1">
      <alignment horizontal="center" vertical="center"/>
    </xf>
    <xf numFmtId="176" fontId="105" fillId="4" borderId="67" xfId="1039" applyFont="1" applyFill="1" applyBorder="1" applyAlignment="1">
      <alignment horizontal="center" vertical="center"/>
    </xf>
    <xf numFmtId="176" fontId="105" fillId="4" borderId="2" xfId="1039" applyFont="1" applyFill="1" applyBorder="1" applyAlignment="1">
      <alignment horizontal="center" vertical="center"/>
    </xf>
    <xf numFmtId="176" fontId="105" fillId="4" borderId="68" xfId="1039" applyFont="1" applyFill="1" applyBorder="1" applyAlignment="1">
      <alignment horizontal="center" vertical="center"/>
    </xf>
    <xf numFmtId="2" fontId="106" fillId="37" borderId="116" xfId="1039" applyNumberFormat="1" applyFont="1" applyFill="1" applyBorder="1" applyAlignment="1">
      <alignment horizontal="center" vertical="center"/>
    </xf>
    <xf numFmtId="2" fontId="106" fillId="37" borderId="39" xfId="1039" applyNumberFormat="1" applyFont="1" applyFill="1" applyBorder="1" applyAlignment="1">
      <alignment horizontal="center" vertical="center"/>
    </xf>
    <xf numFmtId="176" fontId="89" fillId="0" borderId="69" xfId="1039" applyFont="1" applyFill="1" applyBorder="1" applyAlignment="1">
      <alignment horizontal="center" vertical="center"/>
    </xf>
    <xf numFmtId="176" fontId="89" fillId="0" borderId="0" xfId="1039" applyFont="1" applyFill="1" applyBorder="1" applyAlignment="1">
      <alignment horizontal="center" vertical="center"/>
    </xf>
    <xf numFmtId="176" fontId="89" fillId="0" borderId="81" xfId="1039" applyFont="1" applyFill="1" applyBorder="1" applyAlignment="1">
      <alignment horizontal="center" vertical="center"/>
    </xf>
    <xf numFmtId="176" fontId="89" fillId="0" borderId="67" xfId="1039" applyFont="1" applyFill="1" applyBorder="1" applyAlignment="1">
      <alignment horizontal="center" vertical="center"/>
    </xf>
    <xf numFmtId="176" fontId="89" fillId="0" borderId="2" xfId="1039" applyFont="1" applyFill="1" applyBorder="1" applyAlignment="1">
      <alignment horizontal="center" vertical="center"/>
    </xf>
    <xf numFmtId="176" fontId="89" fillId="0" borderId="68" xfId="1039" applyFont="1" applyFill="1" applyBorder="1" applyAlignment="1">
      <alignment horizontal="center" vertical="center"/>
    </xf>
    <xf numFmtId="176" fontId="107" fillId="4" borderId="0" xfId="1039" applyFont="1" applyFill="1" applyBorder="1" applyAlignment="1">
      <alignment horizontal="center" vertical="center"/>
    </xf>
    <xf numFmtId="176" fontId="107" fillId="4" borderId="0" xfId="1039" applyFont="1" applyFill="1" applyAlignment="1">
      <alignment horizontal="center" vertical="center"/>
    </xf>
    <xf numFmtId="176" fontId="93" fillId="40" borderId="116" xfId="1039" applyFont="1" applyFill="1" applyBorder="1" applyAlignment="1">
      <alignment horizontal="right" vertical="center"/>
    </xf>
    <xf numFmtId="176" fontId="93" fillId="40" borderId="59" xfId="1039" applyFont="1" applyFill="1" applyBorder="1" applyAlignment="1">
      <alignment horizontal="right" vertical="center"/>
    </xf>
    <xf numFmtId="176" fontId="93" fillId="40" borderId="39" xfId="1039" applyFont="1" applyFill="1" applyBorder="1" applyAlignment="1">
      <alignment horizontal="right" vertical="center"/>
    </xf>
    <xf numFmtId="176" fontId="95" fillId="4" borderId="78" xfId="1039" applyNumberFormat="1" applyFont="1" applyFill="1" applyBorder="1" applyAlignment="1">
      <alignment horizontal="center" vertical="center"/>
    </xf>
    <xf numFmtId="176" fontId="95" fillId="4" borderId="80" xfId="1039" applyNumberFormat="1" applyFont="1" applyFill="1" applyBorder="1" applyAlignment="1">
      <alignment horizontal="center" vertical="center"/>
    </xf>
    <xf numFmtId="176" fontId="96" fillId="4" borderId="59" xfId="1039" applyFont="1" applyFill="1" applyBorder="1" applyAlignment="1">
      <alignment horizontal="center" vertical="center"/>
    </xf>
    <xf numFmtId="176" fontId="96" fillId="4" borderId="39" xfId="1039" applyFont="1" applyFill="1" applyBorder="1" applyAlignment="1">
      <alignment horizontal="center" vertical="center"/>
    </xf>
    <xf numFmtId="176" fontId="96" fillId="4" borderId="116" xfId="1039" applyFont="1" applyFill="1" applyBorder="1" applyAlignment="1">
      <alignment horizontal="center" vertical="center"/>
    </xf>
    <xf numFmtId="0" fontId="87" fillId="4" borderId="78" xfId="2" applyFont="1" applyFill="1" applyBorder="1" applyAlignment="1">
      <alignment horizontal="center" vertical="center"/>
    </xf>
    <xf numFmtId="0" fontId="87" fillId="4" borderId="79" xfId="2" applyFont="1" applyFill="1" applyBorder="1" applyAlignment="1">
      <alignment horizontal="center" vertical="center"/>
    </xf>
    <xf numFmtId="0" fontId="87" fillId="4" borderId="80" xfId="2" applyFont="1" applyFill="1" applyBorder="1" applyAlignment="1">
      <alignment horizontal="center" vertical="center"/>
    </xf>
    <xf numFmtId="176" fontId="96" fillId="4" borderId="65" xfId="1039" applyFont="1" applyFill="1" applyBorder="1" applyAlignment="1">
      <alignment horizontal="center" vertical="center"/>
    </xf>
    <xf numFmtId="176" fontId="96" fillId="4" borderId="61" xfId="1039" applyFont="1" applyFill="1" applyBorder="1" applyAlignment="1">
      <alignment horizontal="center" vertical="center"/>
    </xf>
    <xf numFmtId="176" fontId="96" fillId="4" borderId="66" xfId="1039" applyFont="1" applyFill="1" applyBorder="1" applyAlignment="1">
      <alignment horizontal="center" vertical="center"/>
    </xf>
    <xf numFmtId="176" fontId="96" fillId="4" borderId="67" xfId="1039" applyFont="1" applyFill="1" applyBorder="1" applyAlignment="1">
      <alignment horizontal="center" vertical="center"/>
    </xf>
    <xf numFmtId="176" fontId="96" fillId="4" borderId="2" xfId="1039" applyFont="1" applyFill="1" applyBorder="1" applyAlignment="1">
      <alignment horizontal="center" vertical="center"/>
    </xf>
    <xf numFmtId="176" fontId="96" fillId="4" borderId="68" xfId="1039" applyFont="1" applyFill="1" applyBorder="1" applyAlignment="1">
      <alignment horizontal="center" vertical="center"/>
    </xf>
    <xf numFmtId="176" fontId="120" fillId="4" borderId="65" xfId="1039" applyFont="1" applyFill="1" applyBorder="1" applyAlignment="1">
      <alignment horizontal="center" vertical="center"/>
    </xf>
    <xf numFmtId="176" fontId="120" fillId="4" borderId="61" xfId="1039" applyFont="1" applyFill="1" applyBorder="1" applyAlignment="1">
      <alignment horizontal="center" vertical="center"/>
    </xf>
    <xf numFmtId="176" fontId="120" fillId="4" borderId="66" xfId="1039" applyFont="1" applyFill="1" applyBorder="1" applyAlignment="1">
      <alignment horizontal="center" vertical="center"/>
    </xf>
    <xf numFmtId="176" fontId="120" fillId="4" borderId="67" xfId="1039" applyFont="1" applyFill="1" applyBorder="1" applyAlignment="1">
      <alignment horizontal="center" vertical="center"/>
    </xf>
    <xf numFmtId="176" fontId="120" fillId="4" borderId="2" xfId="1039" applyFont="1" applyFill="1" applyBorder="1" applyAlignment="1">
      <alignment horizontal="center" vertical="center"/>
    </xf>
    <xf numFmtId="176" fontId="120" fillId="4" borderId="68" xfId="1039" applyFont="1" applyFill="1" applyBorder="1" applyAlignment="1">
      <alignment horizontal="center" vertical="center"/>
    </xf>
    <xf numFmtId="176" fontId="100" fillId="4" borderId="116" xfId="1039" applyFont="1" applyFill="1" applyBorder="1" applyAlignment="1">
      <alignment horizontal="center" vertical="center"/>
    </xf>
    <xf numFmtId="176" fontId="100" fillId="4" borderId="59" xfId="1039" applyFont="1" applyFill="1" applyBorder="1" applyAlignment="1">
      <alignment horizontal="center" vertical="center"/>
    </xf>
    <xf numFmtId="176" fontId="100" fillId="4" borderId="39" xfId="1039" applyFont="1" applyFill="1" applyBorder="1" applyAlignment="1">
      <alignment horizontal="center" vertical="center"/>
    </xf>
    <xf numFmtId="176" fontId="87" fillId="4" borderId="154" xfId="1039" applyFont="1" applyFill="1" applyBorder="1" applyAlignment="1">
      <alignment horizontal="center" vertical="center"/>
    </xf>
    <xf numFmtId="176" fontId="87" fillId="4" borderId="155" xfId="1039" applyFont="1" applyFill="1" applyBorder="1" applyAlignment="1">
      <alignment horizontal="center" vertical="center"/>
    </xf>
    <xf numFmtId="176" fontId="103" fillId="4" borderId="179" xfId="1039" applyFont="1" applyFill="1" applyBorder="1" applyAlignment="1">
      <alignment horizontal="center" vertical="center"/>
    </xf>
    <xf numFmtId="176" fontId="103" fillId="4" borderId="181" xfId="1039" applyFont="1" applyFill="1" applyBorder="1" applyAlignment="1">
      <alignment horizontal="center" vertical="center"/>
    </xf>
    <xf numFmtId="176" fontId="104" fillId="4" borderId="154" xfId="1039" applyFont="1" applyFill="1" applyBorder="1" applyAlignment="1">
      <alignment horizontal="right" vertical="center"/>
    </xf>
    <xf numFmtId="176" fontId="104" fillId="4" borderId="168" xfId="1039" applyFont="1" applyFill="1" applyBorder="1" applyAlignment="1">
      <alignment horizontal="right" vertical="center"/>
    </xf>
    <xf numFmtId="176" fontId="104" fillId="4" borderId="169" xfId="1039" applyFont="1" applyFill="1" applyBorder="1" applyAlignment="1">
      <alignment horizontal="right" vertical="center"/>
    </xf>
    <xf numFmtId="176" fontId="104" fillId="4" borderId="170" xfId="1039" applyFont="1" applyFill="1" applyBorder="1" applyAlignment="1">
      <alignment horizontal="right" vertical="center"/>
    </xf>
    <xf numFmtId="176" fontId="95" fillId="4" borderId="154" xfId="1039" applyFont="1" applyFill="1" applyBorder="1" applyAlignment="1">
      <alignment horizontal="right" vertical="center"/>
    </xf>
    <xf numFmtId="176" fontId="95" fillId="4" borderId="168" xfId="1039" applyFont="1" applyFill="1" applyBorder="1" applyAlignment="1">
      <alignment horizontal="right" vertical="center"/>
    </xf>
    <xf numFmtId="176" fontId="95" fillId="4" borderId="155" xfId="1039" applyFont="1" applyFill="1" applyBorder="1" applyAlignment="1">
      <alignment horizontal="right" vertical="center"/>
    </xf>
    <xf numFmtId="170" fontId="16" fillId="38" borderId="24" xfId="0" applyNumberFormat="1" applyFont="1" applyFill="1" applyBorder="1" applyAlignment="1">
      <alignment horizontal="center" vertical="center" wrapText="1"/>
    </xf>
    <xf numFmtId="170" fontId="16" fillId="38" borderId="25" xfId="0" applyNumberFormat="1" applyFont="1" applyFill="1" applyBorder="1" applyAlignment="1">
      <alignment horizontal="center" vertical="center" wrapText="1"/>
    </xf>
    <xf numFmtId="170" fontId="16" fillId="38" borderId="26" xfId="0" applyNumberFormat="1" applyFont="1" applyFill="1" applyBorder="1" applyAlignment="1">
      <alignment horizontal="center" vertical="center" wrapText="1"/>
    </xf>
    <xf numFmtId="170" fontId="16" fillId="37" borderId="24" xfId="0" applyNumberFormat="1" applyFont="1" applyFill="1" applyBorder="1" applyAlignment="1">
      <alignment horizontal="center" vertical="center" wrapText="1"/>
    </xf>
    <xf numFmtId="170" fontId="16" fillId="37" borderId="25" xfId="0" applyNumberFormat="1" applyFont="1" applyFill="1" applyBorder="1" applyAlignment="1">
      <alignment horizontal="center" vertical="center" wrapText="1"/>
    </xf>
    <xf numFmtId="170" fontId="16" fillId="37" borderId="26" xfId="0" applyNumberFormat="1" applyFont="1" applyFill="1" applyBorder="1" applyAlignment="1">
      <alignment horizontal="center" vertical="center" wrapText="1"/>
    </xf>
    <xf numFmtId="0" fontId="34" fillId="0" borderId="36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17" fontId="0" fillId="0" borderId="38" xfId="0" applyNumberForma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5" fillId="0" borderId="40" xfId="0" applyNumberFormat="1" applyFont="1" applyBorder="1" applyAlignment="1">
      <alignment horizontal="center" vertical="center"/>
    </xf>
    <xf numFmtId="0" fontId="15" fillId="0" borderId="31" xfId="0" applyNumberFormat="1" applyFont="1" applyBorder="1" applyAlignment="1">
      <alignment horizontal="center" vertical="center"/>
    </xf>
    <xf numFmtId="0" fontId="15" fillId="0" borderId="20" xfId="0" applyNumberFormat="1" applyFont="1" applyBorder="1" applyAlignment="1">
      <alignment horizontal="center" vertical="center"/>
    </xf>
    <xf numFmtId="0" fontId="15" fillId="0" borderId="55" xfId="0" applyNumberFormat="1" applyFont="1" applyBorder="1" applyAlignment="1">
      <alignment horizontal="center" vertical="center"/>
    </xf>
    <xf numFmtId="0" fontId="15" fillId="0" borderId="41" xfId="0" applyNumberFormat="1" applyFont="1" applyBorder="1" applyAlignment="1">
      <alignment horizontal="center" vertical="center"/>
    </xf>
    <xf numFmtId="0" fontId="15" fillId="0" borderId="47" xfId="0" applyNumberFormat="1" applyFont="1" applyBorder="1" applyAlignment="1">
      <alignment horizontal="center" vertical="center"/>
    </xf>
    <xf numFmtId="0" fontId="15" fillId="0" borderId="56" xfId="0" applyNumberFormat="1" applyFont="1" applyBorder="1" applyAlignment="1">
      <alignment horizontal="center" vertical="center"/>
    </xf>
    <xf numFmtId="38" fontId="15" fillId="0" borderId="45" xfId="1" applyNumberFormat="1" applyFont="1" applyBorder="1" applyAlignment="1">
      <alignment horizontal="center"/>
    </xf>
    <xf numFmtId="38" fontId="15" fillId="0" borderId="46" xfId="1" applyNumberFormat="1" applyFont="1" applyBorder="1" applyAlignment="1">
      <alignment horizontal="center"/>
    </xf>
    <xf numFmtId="38" fontId="15" fillId="0" borderId="48" xfId="1" applyNumberFormat="1" applyFont="1" applyBorder="1" applyAlignment="1">
      <alignment horizontal="center"/>
    </xf>
    <xf numFmtId="38" fontId="15" fillId="0" borderId="40" xfId="1" applyNumberFormat="1" applyFont="1" applyBorder="1" applyAlignment="1">
      <alignment horizontal="center"/>
    </xf>
    <xf numFmtId="38" fontId="15" fillId="0" borderId="30" xfId="1" applyNumberFormat="1" applyFont="1" applyBorder="1" applyAlignment="1">
      <alignment horizontal="center"/>
    </xf>
    <xf numFmtId="38" fontId="15" fillId="0" borderId="31" xfId="1" applyNumberFormat="1" applyFont="1" applyBorder="1" applyAlignment="1">
      <alignment horizontal="center"/>
    </xf>
    <xf numFmtId="0" fontId="15" fillId="0" borderId="27" xfId="0" applyNumberFormat="1" applyFont="1" applyBorder="1" applyAlignment="1">
      <alignment horizontal="center" vertical="center"/>
    </xf>
    <xf numFmtId="0" fontId="15" fillId="0" borderId="0" xfId="0" applyFont="1" applyAlignment="1">
      <alignment horizontal="left"/>
    </xf>
    <xf numFmtId="1" fontId="59" fillId="2" borderId="15" xfId="0" applyNumberFormat="1" applyFont="1" applyFill="1" applyBorder="1" applyAlignment="1">
      <alignment horizontal="center" vertical="center" wrapText="1"/>
    </xf>
    <xf numFmtId="1" fontId="59" fillId="2" borderId="0" xfId="0" applyNumberFormat="1" applyFont="1" applyFill="1" applyBorder="1" applyAlignment="1">
      <alignment horizontal="center" vertical="center" wrapText="1"/>
    </xf>
    <xf numFmtId="1" fontId="59" fillId="2" borderId="16" xfId="0" applyNumberFormat="1" applyFont="1" applyFill="1" applyBorder="1" applyAlignment="1">
      <alignment horizontal="center" vertical="center" wrapText="1"/>
    </xf>
    <xf numFmtId="1" fontId="59" fillId="2" borderId="13" xfId="0" applyNumberFormat="1" applyFont="1" applyFill="1" applyBorder="1" applyAlignment="1">
      <alignment horizontal="center" vertical="center" wrapText="1"/>
    </xf>
    <xf numFmtId="1" fontId="59" fillId="2" borderId="18" xfId="0" applyNumberFormat="1" applyFont="1" applyFill="1" applyBorder="1" applyAlignment="1">
      <alignment horizontal="center" vertical="center" wrapText="1"/>
    </xf>
    <xf numFmtId="1" fontId="59" fillId="2" borderId="14" xfId="0" applyNumberFormat="1" applyFont="1" applyFill="1" applyBorder="1" applyAlignment="1">
      <alignment horizontal="center" vertical="center" wrapText="1"/>
    </xf>
    <xf numFmtId="0" fontId="113" fillId="0" borderId="187" xfId="1039" applyNumberFormat="1" applyFont="1" applyFill="1" applyBorder="1" applyAlignment="1">
      <alignment horizontal="center"/>
    </xf>
    <xf numFmtId="176" fontId="113" fillId="0" borderId="188" xfId="1039" applyNumberFormat="1" applyFont="1" applyFill="1" applyBorder="1" applyAlignment="1">
      <alignment horizontal="center"/>
    </xf>
    <xf numFmtId="0" fontId="89" fillId="0" borderId="19" xfId="1039" applyNumberFormat="1" applyFont="1" applyFill="1" applyBorder="1" applyAlignment="1">
      <alignment horizontal="center" vertical="center"/>
    </xf>
    <xf numFmtId="0" fontId="89" fillId="0" borderId="114" xfId="1039" applyNumberFormat="1" applyFont="1" applyFill="1" applyBorder="1" applyAlignment="1">
      <alignment horizontal="center" vertical="center"/>
    </xf>
    <xf numFmtId="0" fontId="89" fillId="0" borderId="115" xfId="1039" applyNumberFormat="1" applyFont="1" applyBorder="1" applyAlignment="1">
      <alignment horizontal="center" vertical="center"/>
    </xf>
    <xf numFmtId="2" fontId="89" fillId="0" borderId="19" xfId="1039" applyNumberFormat="1" applyFont="1" applyBorder="1" applyAlignment="1">
      <alignment horizontal="center"/>
    </xf>
    <xf numFmtId="2" fontId="89" fillId="0" borderId="114" xfId="1039" applyNumberFormat="1" applyFont="1" applyBorder="1" applyAlignment="1">
      <alignment horizontal="center"/>
    </xf>
    <xf numFmtId="0" fontId="87" fillId="38" borderId="65" xfId="1" applyNumberFormat="1" applyFont="1" applyFill="1" applyBorder="1" applyAlignment="1">
      <alignment horizontal="center" vertical="center"/>
    </xf>
    <xf numFmtId="0" fontId="87" fillId="38" borderId="61" xfId="1" applyNumberFormat="1" applyFont="1" applyFill="1" applyBorder="1" applyAlignment="1">
      <alignment horizontal="center" vertical="center"/>
    </xf>
    <xf numFmtId="0" fontId="87" fillId="38" borderId="66" xfId="1" applyNumberFormat="1" applyFont="1" applyFill="1" applyBorder="1" applyAlignment="1">
      <alignment horizontal="center" vertical="center"/>
    </xf>
  </cellXfs>
  <cellStyles count="1040">
    <cellStyle name="20% - Accent1 2" xfId="37"/>
    <cellStyle name="20% - Accent1 2 2" xfId="233"/>
    <cellStyle name="20% - Accent1 2 3" xfId="389"/>
    <cellStyle name="20% - Accent1 2 4" xfId="560"/>
    <cellStyle name="20% - Accent1 2 5" xfId="725"/>
    <cellStyle name="20% - Accent1 2 6" xfId="881"/>
    <cellStyle name="20% - Accent1 3" xfId="83"/>
    <cellStyle name="20% - Accent1 3 2" xfId="278"/>
    <cellStyle name="20% - Accent1 3 3" xfId="427"/>
    <cellStyle name="20% - Accent1 3 4" xfId="604"/>
    <cellStyle name="20% - Accent1 3 5" xfId="770"/>
    <cellStyle name="20% - Accent1 3 6" xfId="919"/>
    <cellStyle name="20% - Accent1 4" xfId="131"/>
    <cellStyle name="20% - Accent1 4 2" xfId="324"/>
    <cellStyle name="20% - Accent1 4 3" xfId="465"/>
    <cellStyle name="20% - Accent1 4 4" xfId="649"/>
    <cellStyle name="20% - Accent1 4 5" xfId="814"/>
    <cellStyle name="20% - Accent1 4 6" xfId="957"/>
    <cellStyle name="20% - Accent1 5" xfId="177"/>
    <cellStyle name="20% - Accent1 6" xfId="259"/>
    <cellStyle name="20% - Accent1 7" xfId="505"/>
    <cellStyle name="20% - Accent1 8" xfId="634"/>
    <cellStyle name="20% - Accent1 9" xfId="693"/>
    <cellStyle name="20% - Accent1 9 2" xfId="1008"/>
    <cellStyle name="20% - Accent2 2" xfId="41"/>
    <cellStyle name="20% - Accent2 2 2" xfId="237"/>
    <cellStyle name="20% - Accent2 2 3" xfId="393"/>
    <cellStyle name="20% - Accent2 2 4" xfId="564"/>
    <cellStyle name="20% - Accent2 2 5" xfId="729"/>
    <cellStyle name="20% - Accent2 2 6" xfId="885"/>
    <cellStyle name="20% - Accent2 3" xfId="87"/>
    <cellStyle name="20% - Accent2 3 2" xfId="282"/>
    <cellStyle name="20% - Accent2 3 3" xfId="431"/>
    <cellStyle name="20% - Accent2 3 4" xfId="608"/>
    <cellStyle name="20% - Accent2 3 5" xfId="774"/>
    <cellStyle name="20% - Accent2 3 6" xfId="923"/>
    <cellStyle name="20% - Accent2 4" xfId="135"/>
    <cellStyle name="20% - Accent2 4 2" xfId="328"/>
    <cellStyle name="20% - Accent2 4 3" xfId="469"/>
    <cellStyle name="20% - Accent2 4 4" xfId="653"/>
    <cellStyle name="20% - Accent2 4 5" xfId="818"/>
    <cellStyle name="20% - Accent2 4 6" xfId="961"/>
    <cellStyle name="20% - Accent2 5" xfId="181"/>
    <cellStyle name="20% - Accent2 6" xfId="200"/>
    <cellStyle name="20% - Accent2 7" xfId="509"/>
    <cellStyle name="20% - Accent2 8" xfId="594"/>
    <cellStyle name="20% - Accent2 9" xfId="761"/>
    <cellStyle name="20% - Accent2 9 2" xfId="1012"/>
    <cellStyle name="20% - Accent3 2" xfId="45"/>
    <cellStyle name="20% - Accent3 2 2" xfId="241"/>
    <cellStyle name="20% - Accent3 2 3" xfId="397"/>
    <cellStyle name="20% - Accent3 2 4" xfId="568"/>
    <cellStyle name="20% - Accent3 2 5" xfId="733"/>
    <cellStyle name="20% - Accent3 2 6" xfId="889"/>
    <cellStyle name="20% - Accent3 3" xfId="91"/>
    <cellStyle name="20% - Accent3 3 2" xfId="286"/>
    <cellStyle name="20% - Accent3 3 3" xfId="435"/>
    <cellStyle name="20% - Accent3 3 4" xfId="612"/>
    <cellStyle name="20% - Accent3 3 5" xfId="778"/>
    <cellStyle name="20% - Accent3 3 6" xfId="927"/>
    <cellStyle name="20% - Accent3 4" xfId="139"/>
    <cellStyle name="20% - Accent3 4 2" xfId="332"/>
    <cellStyle name="20% - Accent3 4 3" xfId="473"/>
    <cellStyle name="20% - Accent3 4 4" xfId="657"/>
    <cellStyle name="20% - Accent3 4 5" xfId="822"/>
    <cellStyle name="20% - Accent3 4 6" xfId="965"/>
    <cellStyle name="20% - Accent3 5" xfId="185"/>
    <cellStyle name="20% - Accent3 6" xfId="353"/>
    <cellStyle name="20% - Accent3 7" xfId="513"/>
    <cellStyle name="20% - Accent3 8" xfId="488"/>
    <cellStyle name="20% - Accent3 9" xfId="841"/>
    <cellStyle name="20% - Accent3 9 2" xfId="1016"/>
    <cellStyle name="20% - Accent4 2" xfId="49"/>
    <cellStyle name="20% - Accent4 2 2" xfId="245"/>
    <cellStyle name="20% - Accent4 2 3" xfId="401"/>
    <cellStyle name="20% - Accent4 2 4" xfId="572"/>
    <cellStyle name="20% - Accent4 2 5" xfId="737"/>
    <cellStyle name="20% - Accent4 2 6" xfId="893"/>
    <cellStyle name="20% - Accent4 3" xfId="95"/>
    <cellStyle name="20% - Accent4 3 2" xfId="290"/>
    <cellStyle name="20% - Accent4 3 3" xfId="439"/>
    <cellStyle name="20% - Accent4 3 4" xfId="616"/>
    <cellStyle name="20% - Accent4 3 5" xfId="782"/>
    <cellStyle name="20% - Accent4 3 6" xfId="931"/>
    <cellStyle name="20% - Accent4 4" xfId="143"/>
    <cellStyle name="20% - Accent4 4 2" xfId="336"/>
    <cellStyle name="20% - Accent4 4 3" xfId="477"/>
    <cellStyle name="20% - Accent4 4 4" xfId="661"/>
    <cellStyle name="20% - Accent4 4 5" xfId="826"/>
    <cellStyle name="20% - Accent4 4 6" xfId="969"/>
    <cellStyle name="20% - Accent4 5" xfId="189"/>
    <cellStyle name="20% - Accent4 6" xfId="307"/>
    <cellStyle name="20% - Accent4 7" xfId="517"/>
    <cellStyle name="20% - Accent4 8" xfId="681"/>
    <cellStyle name="20% - Accent4 9" xfId="844"/>
    <cellStyle name="20% - Accent4 9 2" xfId="1020"/>
    <cellStyle name="20% - Accent5 2" xfId="53"/>
    <cellStyle name="20% - Accent5 2 2" xfId="249"/>
    <cellStyle name="20% - Accent5 2 3" xfId="405"/>
    <cellStyle name="20% - Accent5 2 4" xfId="576"/>
    <cellStyle name="20% - Accent5 2 5" xfId="741"/>
    <cellStyle name="20% - Accent5 2 6" xfId="897"/>
    <cellStyle name="20% - Accent5 3" xfId="99"/>
    <cellStyle name="20% - Accent5 3 2" xfId="294"/>
    <cellStyle name="20% - Accent5 3 3" xfId="443"/>
    <cellStyle name="20% - Accent5 3 4" xfId="620"/>
    <cellStyle name="20% - Accent5 3 5" xfId="786"/>
    <cellStyle name="20% - Accent5 3 6" xfId="935"/>
    <cellStyle name="20% - Accent5 4" xfId="147"/>
    <cellStyle name="20% - Accent5 4 2" xfId="340"/>
    <cellStyle name="20% - Accent5 4 3" xfId="481"/>
    <cellStyle name="20% - Accent5 4 4" xfId="665"/>
    <cellStyle name="20% - Accent5 4 5" xfId="830"/>
    <cellStyle name="20% - Accent5 4 6" xfId="973"/>
    <cellStyle name="20% - Accent5 5" xfId="193"/>
    <cellStyle name="20% - Accent5 6" xfId="356"/>
    <cellStyle name="20% - Accent5 7" xfId="521"/>
    <cellStyle name="20% - Accent5 8" xfId="685"/>
    <cellStyle name="20% - Accent5 9" xfId="848"/>
    <cellStyle name="20% - Accent5 9 2" xfId="1024"/>
    <cellStyle name="20% - Accent6 2" xfId="57"/>
    <cellStyle name="20% - Accent6 2 2" xfId="253"/>
    <cellStyle name="20% - Accent6 2 3" xfId="409"/>
    <cellStyle name="20% - Accent6 2 4" xfId="580"/>
    <cellStyle name="20% - Accent6 2 5" xfId="745"/>
    <cellStyle name="20% - Accent6 2 6" xfId="901"/>
    <cellStyle name="20% - Accent6 3" xfId="103"/>
    <cellStyle name="20% - Accent6 3 2" xfId="298"/>
    <cellStyle name="20% - Accent6 3 3" xfId="447"/>
    <cellStyle name="20% - Accent6 3 4" xfId="624"/>
    <cellStyle name="20% - Accent6 3 5" xfId="790"/>
    <cellStyle name="20% - Accent6 3 6" xfId="939"/>
    <cellStyle name="20% - Accent6 4" xfId="151"/>
    <cellStyle name="20% - Accent6 4 2" xfId="344"/>
    <cellStyle name="20% - Accent6 4 3" xfId="485"/>
    <cellStyle name="20% - Accent6 4 4" xfId="669"/>
    <cellStyle name="20% - Accent6 4 5" xfId="834"/>
    <cellStyle name="20% - Accent6 4 6" xfId="977"/>
    <cellStyle name="20% - Accent6 5" xfId="197"/>
    <cellStyle name="20% - Accent6 6" xfId="360"/>
    <cellStyle name="20% - Accent6 7" xfId="525"/>
    <cellStyle name="20% - Accent6 8" xfId="689"/>
    <cellStyle name="20% - Accent6 9" xfId="852"/>
    <cellStyle name="20% - Accent6 9 2" xfId="1028"/>
    <cellStyle name="40% - Accent1 2" xfId="38"/>
    <cellStyle name="40% - Accent1 2 2" xfId="234"/>
    <cellStyle name="40% - Accent1 2 3" xfId="390"/>
    <cellStyle name="40% - Accent1 2 4" xfId="561"/>
    <cellStyle name="40% - Accent1 2 5" xfId="726"/>
    <cellStyle name="40% - Accent1 2 6" xfId="882"/>
    <cellStyle name="40% - Accent1 3" xfId="84"/>
    <cellStyle name="40% - Accent1 3 2" xfId="279"/>
    <cellStyle name="40% - Accent1 3 3" xfId="428"/>
    <cellStyle name="40% - Accent1 3 4" xfId="605"/>
    <cellStyle name="40% - Accent1 3 5" xfId="771"/>
    <cellStyle name="40% - Accent1 3 6" xfId="920"/>
    <cellStyle name="40% - Accent1 4" xfId="132"/>
    <cellStyle name="40% - Accent1 4 2" xfId="325"/>
    <cellStyle name="40% - Accent1 4 3" xfId="466"/>
    <cellStyle name="40% - Accent1 4 4" xfId="650"/>
    <cellStyle name="40% - Accent1 4 5" xfId="815"/>
    <cellStyle name="40% - Accent1 4 6" xfId="958"/>
    <cellStyle name="40% - Accent1 5" xfId="178"/>
    <cellStyle name="40% - Accent1 6" xfId="208"/>
    <cellStyle name="40% - Accent1 7" xfId="506"/>
    <cellStyle name="40% - Accent1 8" xfId="595"/>
    <cellStyle name="40% - Accent1 9" xfId="692"/>
    <cellStyle name="40% - Accent1 9 2" xfId="1009"/>
    <cellStyle name="40% - Accent2 2" xfId="42"/>
    <cellStyle name="40% - Accent2 2 2" xfId="238"/>
    <cellStyle name="40% - Accent2 2 3" xfId="394"/>
    <cellStyle name="40% - Accent2 2 4" xfId="565"/>
    <cellStyle name="40% - Accent2 2 5" xfId="730"/>
    <cellStyle name="40% - Accent2 2 6" xfId="886"/>
    <cellStyle name="40% - Accent2 3" xfId="88"/>
    <cellStyle name="40% - Accent2 3 2" xfId="283"/>
    <cellStyle name="40% - Accent2 3 3" xfId="432"/>
    <cellStyle name="40% - Accent2 3 4" xfId="609"/>
    <cellStyle name="40% - Accent2 3 5" xfId="775"/>
    <cellStyle name="40% - Accent2 3 6" xfId="924"/>
    <cellStyle name="40% - Accent2 4" xfId="136"/>
    <cellStyle name="40% - Accent2 4 2" xfId="329"/>
    <cellStyle name="40% - Accent2 4 3" xfId="470"/>
    <cellStyle name="40% - Accent2 4 4" xfId="654"/>
    <cellStyle name="40% - Accent2 4 5" xfId="819"/>
    <cellStyle name="40% - Accent2 4 6" xfId="962"/>
    <cellStyle name="40% - Accent2 5" xfId="182"/>
    <cellStyle name="40% - Accent2 6" xfId="354"/>
    <cellStyle name="40% - Accent2 7" xfId="510"/>
    <cellStyle name="40% - Accent2 8" xfId="675"/>
    <cellStyle name="40% - Accent2 9" xfId="842"/>
    <cellStyle name="40% - Accent2 9 2" xfId="1013"/>
    <cellStyle name="40% - Accent3 2" xfId="46"/>
    <cellStyle name="40% - Accent3 2 2" xfId="242"/>
    <cellStyle name="40% - Accent3 2 3" xfId="398"/>
    <cellStyle name="40% - Accent3 2 4" xfId="569"/>
    <cellStyle name="40% - Accent3 2 5" xfId="734"/>
    <cellStyle name="40% - Accent3 2 6" xfId="890"/>
    <cellStyle name="40% - Accent3 3" xfId="92"/>
    <cellStyle name="40% - Accent3 3 2" xfId="287"/>
    <cellStyle name="40% - Accent3 3 3" xfId="436"/>
    <cellStyle name="40% - Accent3 3 4" xfId="613"/>
    <cellStyle name="40% - Accent3 3 5" xfId="779"/>
    <cellStyle name="40% - Accent3 3 6" xfId="928"/>
    <cellStyle name="40% - Accent3 4" xfId="140"/>
    <cellStyle name="40% - Accent3 4 2" xfId="333"/>
    <cellStyle name="40% - Accent3 4 3" xfId="474"/>
    <cellStyle name="40% - Accent3 4 4" xfId="658"/>
    <cellStyle name="40% - Accent3 4 5" xfId="823"/>
    <cellStyle name="40% - Accent3 4 6" xfId="966"/>
    <cellStyle name="40% - Accent3 5" xfId="186"/>
    <cellStyle name="40% - Accent3 6" xfId="308"/>
    <cellStyle name="40% - Accent3 7" xfId="514"/>
    <cellStyle name="40% - Accent3 8" xfId="678"/>
    <cellStyle name="40% - Accent3 9" xfId="797"/>
    <cellStyle name="40% - Accent3 9 2" xfId="1017"/>
    <cellStyle name="40% - Accent4 2" xfId="50"/>
    <cellStyle name="40% - Accent4 2 2" xfId="246"/>
    <cellStyle name="40% - Accent4 2 3" xfId="402"/>
    <cellStyle name="40% - Accent4 2 4" xfId="573"/>
    <cellStyle name="40% - Accent4 2 5" xfId="738"/>
    <cellStyle name="40% - Accent4 2 6" xfId="894"/>
    <cellStyle name="40% - Accent4 3" xfId="96"/>
    <cellStyle name="40% - Accent4 3 2" xfId="291"/>
    <cellStyle name="40% - Accent4 3 3" xfId="440"/>
    <cellStyle name="40% - Accent4 3 4" xfId="617"/>
    <cellStyle name="40% - Accent4 3 5" xfId="783"/>
    <cellStyle name="40% - Accent4 3 6" xfId="932"/>
    <cellStyle name="40% - Accent4 4" xfId="144"/>
    <cellStyle name="40% - Accent4 4 2" xfId="337"/>
    <cellStyle name="40% - Accent4 4 3" xfId="478"/>
    <cellStyle name="40% - Accent4 4 4" xfId="662"/>
    <cellStyle name="40% - Accent4 4 5" xfId="827"/>
    <cellStyle name="40% - Accent4 4 6" xfId="970"/>
    <cellStyle name="40% - Accent4 5" xfId="190"/>
    <cellStyle name="40% - Accent4 6" xfId="267"/>
    <cellStyle name="40% - Accent4 7" xfId="518"/>
    <cellStyle name="40% - Accent4 8" xfId="682"/>
    <cellStyle name="40% - Accent4 9" xfId="845"/>
    <cellStyle name="40% - Accent4 9 2" xfId="1021"/>
    <cellStyle name="40% - Accent5 2" xfId="54"/>
    <cellStyle name="40% - Accent5 2 2" xfId="250"/>
    <cellStyle name="40% - Accent5 2 3" xfId="406"/>
    <cellStyle name="40% - Accent5 2 4" xfId="577"/>
    <cellStyle name="40% - Accent5 2 5" xfId="742"/>
    <cellStyle name="40% - Accent5 2 6" xfId="898"/>
    <cellStyle name="40% - Accent5 3" xfId="100"/>
    <cellStyle name="40% - Accent5 3 2" xfId="295"/>
    <cellStyle name="40% - Accent5 3 3" xfId="444"/>
    <cellStyle name="40% - Accent5 3 4" xfId="621"/>
    <cellStyle name="40% - Accent5 3 5" xfId="787"/>
    <cellStyle name="40% - Accent5 3 6" xfId="936"/>
    <cellStyle name="40% - Accent5 4" xfId="148"/>
    <cellStyle name="40% - Accent5 4 2" xfId="341"/>
    <cellStyle name="40% - Accent5 4 3" xfId="482"/>
    <cellStyle name="40% - Accent5 4 4" xfId="666"/>
    <cellStyle name="40% - Accent5 4 5" xfId="831"/>
    <cellStyle name="40% - Accent5 4 6" xfId="974"/>
    <cellStyle name="40% - Accent5 5" xfId="194"/>
    <cellStyle name="40% - Accent5 6" xfId="357"/>
    <cellStyle name="40% - Accent5 7" xfId="522"/>
    <cellStyle name="40% - Accent5 8" xfId="686"/>
    <cellStyle name="40% - Accent5 9" xfId="849"/>
    <cellStyle name="40% - Accent5 9 2" xfId="1025"/>
    <cellStyle name="40% - Accent6 2" xfId="58"/>
    <cellStyle name="40% - Accent6 2 2" xfId="254"/>
    <cellStyle name="40% - Accent6 2 3" xfId="410"/>
    <cellStyle name="40% - Accent6 2 4" xfId="581"/>
    <cellStyle name="40% - Accent6 2 5" xfId="746"/>
    <cellStyle name="40% - Accent6 2 6" xfId="902"/>
    <cellStyle name="40% - Accent6 3" xfId="104"/>
    <cellStyle name="40% - Accent6 3 2" xfId="299"/>
    <cellStyle name="40% - Accent6 3 3" xfId="448"/>
    <cellStyle name="40% - Accent6 3 4" xfId="625"/>
    <cellStyle name="40% - Accent6 3 5" xfId="791"/>
    <cellStyle name="40% - Accent6 3 6" xfId="940"/>
    <cellStyle name="40% - Accent6 4" xfId="152"/>
    <cellStyle name="40% - Accent6 4 2" xfId="345"/>
    <cellStyle name="40% - Accent6 4 3" xfId="486"/>
    <cellStyle name="40% - Accent6 4 4" xfId="670"/>
    <cellStyle name="40% - Accent6 4 5" xfId="835"/>
    <cellStyle name="40% - Accent6 4 6" xfId="978"/>
    <cellStyle name="40% - Accent6 5" xfId="198"/>
    <cellStyle name="40% - Accent6 6" xfId="361"/>
    <cellStyle name="40% - Accent6 7" xfId="526"/>
    <cellStyle name="40% - Accent6 8" xfId="690"/>
    <cellStyle name="40% - Accent6 9" xfId="853"/>
    <cellStyle name="40% - Accent6 9 2" xfId="1029"/>
    <cellStyle name="60% - Accent1 2" xfId="39"/>
    <cellStyle name="60% - Accent1 2 2" xfId="235"/>
    <cellStyle name="60% - Accent1 2 3" xfId="391"/>
    <cellStyle name="60% - Accent1 2 4" xfId="562"/>
    <cellStyle name="60% - Accent1 2 5" xfId="727"/>
    <cellStyle name="60% - Accent1 2 6" xfId="883"/>
    <cellStyle name="60% - Accent1 3" xfId="85"/>
    <cellStyle name="60% - Accent1 3 2" xfId="280"/>
    <cellStyle name="60% - Accent1 3 3" xfId="429"/>
    <cellStyle name="60% - Accent1 3 4" xfId="606"/>
    <cellStyle name="60% - Accent1 3 5" xfId="772"/>
    <cellStyle name="60% - Accent1 3 6" xfId="921"/>
    <cellStyle name="60% - Accent1 4" xfId="133"/>
    <cellStyle name="60% - Accent1 4 2" xfId="326"/>
    <cellStyle name="60% - Accent1 4 3" xfId="467"/>
    <cellStyle name="60% - Accent1 4 4" xfId="651"/>
    <cellStyle name="60% - Accent1 4 5" xfId="816"/>
    <cellStyle name="60% - Accent1 4 6" xfId="959"/>
    <cellStyle name="60% - Accent1 5" xfId="179"/>
    <cellStyle name="60% - Accent1 6" xfId="202"/>
    <cellStyle name="60% - Accent1 7" xfId="507"/>
    <cellStyle name="60% - Accent1 8" xfId="676"/>
    <cellStyle name="60% - Accent1 9" xfId="843"/>
    <cellStyle name="60% - Accent1 9 2" xfId="1010"/>
    <cellStyle name="60% - Accent2 2" xfId="43"/>
    <cellStyle name="60% - Accent2 2 2" xfId="239"/>
    <cellStyle name="60% - Accent2 2 3" xfId="395"/>
    <cellStyle name="60% - Accent2 2 4" xfId="566"/>
    <cellStyle name="60% - Accent2 2 5" xfId="731"/>
    <cellStyle name="60% - Accent2 2 6" xfId="887"/>
    <cellStyle name="60% - Accent2 3" xfId="89"/>
    <cellStyle name="60% - Accent2 3 2" xfId="284"/>
    <cellStyle name="60% - Accent2 3 3" xfId="433"/>
    <cellStyle name="60% - Accent2 3 4" xfId="610"/>
    <cellStyle name="60% - Accent2 3 5" xfId="776"/>
    <cellStyle name="60% - Accent2 3 6" xfId="925"/>
    <cellStyle name="60% - Accent2 4" xfId="137"/>
    <cellStyle name="60% - Accent2 4 2" xfId="330"/>
    <cellStyle name="60% - Accent2 4 3" xfId="471"/>
    <cellStyle name="60% - Accent2 4 4" xfId="655"/>
    <cellStyle name="60% - Accent2 4 5" xfId="820"/>
    <cellStyle name="60% - Accent2 4 6" xfId="963"/>
    <cellStyle name="60% - Accent2 5" xfId="183"/>
    <cellStyle name="60% - Accent2 6" xfId="309"/>
    <cellStyle name="60% - Accent2 7" xfId="511"/>
    <cellStyle name="60% - Accent2 8" xfId="632"/>
    <cellStyle name="60% - Accent2 9" xfId="798"/>
    <cellStyle name="60% - Accent2 9 2" xfId="1014"/>
    <cellStyle name="60% - Accent3 2" xfId="47"/>
    <cellStyle name="60% - Accent3 2 2" xfId="243"/>
    <cellStyle name="60% - Accent3 2 3" xfId="399"/>
    <cellStyle name="60% - Accent3 2 4" xfId="570"/>
    <cellStyle name="60% - Accent3 2 5" xfId="735"/>
    <cellStyle name="60% - Accent3 2 6" xfId="891"/>
    <cellStyle name="60% - Accent3 3" xfId="93"/>
    <cellStyle name="60% - Accent3 3 2" xfId="288"/>
    <cellStyle name="60% - Accent3 3 3" xfId="437"/>
    <cellStyle name="60% - Accent3 3 4" xfId="614"/>
    <cellStyle name="60% - Accent3 3 5" xfId="780"/>
    <cellStyle name="60% - Accent3 3 6" xfId="929"/>
    <cellStyle name="60% - Accent3 4" xfId="141"/>
    <cellStyle name="60% - Accent3 4 2" xfId="334"/>
    <cellStyle name="60% - Accent3 4 3" xfId="475"/>
    <cellStyle name="60% - Accent3 4 4" xfId="659"/>
    <cellStyle name="60% - Accent3 4 5" xfId="824"/>
    <cellStyle name="60% - Accent3 4 6" xfId="967"/>
    <cellStyle name="60% - Accent3 5" xfId="187"/>
    <cellStyle name="60% - Accent3 6" xfId="268"/>
    <cellStyle name="60% - Accent3 7" xfId="515"/>
    <cellStyle name="60% - Accent3 8" xfId="679"/>
    <cellStyle name="60% - Accent3 9" xfId="759"/>
    <cellStyle name="60% - Accent3 9 2" xfId="1018"/>
    <cellStyle name="60% - Accent4 2" xfId="51"/>
    <cellStyle name="60% - Accent4 2 2" xfId="247"/>
    <cellStyle name="60% - Accent4 2 3" xfId="403"/>
    <cellStyle name="60% - Accent4 2 4" xfId="574"/>
    <cellStyle name="60% - Accent4 2 5" xfId="739"/>
    <cellStyle name="60% - Accent4 2 6" xfId="895"/>
    <cellStyle name="60% - Accent4 3" xfId="97"/>
    <cellStyle name="60% - Accent4 3 2" xfId="292"/>
    <cellStyle name="60% - Accent4 3 3" xfId="441"/>
    <cellStyle name="60% - Accent4 3 4" xfId="618"/>
    <cellStyle name="60% - Accent4 3 5" xfId="784"/>
    <cellStyle name="60% - Accent4 3 6" xfId="933"/>
    <cellStyle name="60% - Accent4 4" xfId="145"/>
    <cellStyle name="60% - Accent4 4 2" xfId="338"/>
    <cellStyle name="60% - Accent4 4 3" xfId="479"/>
    <cellStyle name="60% - Accent4 4 4" xfId="663"/>
    <cellStyle name="60% - Accent4 4 5" xfId="828"/>
    <cellStyle name="60% - Accent4 4 6" xfId="971"/>
    <cellStyle name="60% - Accent4 5" xfId="191"/>
    <cellStyle name="60% - Accent4 6" xfId="107"/>
    <cellStyle name="60% - Accent4 7" xfId="519"/>
    <cellStyle name="60% - Accent4 8" xfId="683"/>
    <cellStyle name="60% - Accent4 9" xfId="846"/>
    <cellStyle name="60% - Accent4 9 2" xfId="1022"/>
    <cellStyle name="60% - Accent5 2" xfId="55"/>
    <cellStyle name="60% - Accent5 2 2" xfId="251"/>
    <cellStyle name="60% - Accent5 2 3" xfId="407"/>
    <cellStyle name="60% - Accent5 2 4" xfId="578"/>
    <cellStyle name="60% - Accent5 2 5" xfId="743"/>
    <cellStyle name="60% - Accent5 2 6" xfId="899"/>
    <cellStyle name="60% - Accent5 3" xfId="101"/>
    <cellStyle name="60% - Accent5 3 2" xfId="296"/>
    <cellStyle name="60% - Accent5 3 3" xfId="445"/>
    <cellStyle name="60% - Accent5 3 4" xfId="622"/>
    <cellStyle name="60% - Accent5 3 5" xfId="788"/>
    <cellStyle name="60% - Accent5 3 6" xfId="937"/>
    <cellStyle name="60% - Accent5 4" xfId="149"/>
    <cellStyle name="60% - Accent5 4 2" xfId="342"/>
    <cellStyle name="60% - Accent5 4 3" xfId="483"/>
    <cellStyle name="60% - Accent5 4 4" xfId="667"/>
    <cellStyle name="60% - Accent5 4 5" xfId="832"/>
    <cellStyle name="60% - Accent5 4 6" xfId="975"/>
    <cellStyle name="60% - Accent5 5" xfId="195"/>
    <cellStyle name="60% - Accent5 6" xfId="358"/>
    <cellStyle name="60% - Accent5 7" xfId="523"/>
    <cellStyle name="60% - Accent5 8" xfId="687"/>
    <cellStyle name="60% - Accent5 9" xfId="850"/>
    <cellStyle name="60% - Accent5 9 2" xfId="1026"/>
    <cellStyle name="60% - Accent6 2" xfId="59"/>
    <cellStyle name="60% - Accent6 2 2" xfId="255"/>
    <cellStyle name="60% - Accent6 2 3" xfId="411"/>
    <cellStyle name="60% - Accent6 2 4" xfId="582"/>
    <cellStyle name="60% - Accent6 2 5" xfId="747"/>
    <cellStyle name="60% - Accent6 2 6" xfId="903"/>
    <cellStyle name="60% - Accent6 3" xfId="105"/>
    <cellStyle name="60% - Accent6 3 2" xfId="300"/>
    <cellStyle name="60% - Accent6 3 3" xfId="449"/>
    <cellStyle name="60% - Accent6 3 4" xfId="626"/>
    <cellStyle name="60% - Accent6 3 5" xfId="792"/>
    <cellStyle name="60% - Accent6 3 6" xfId="941"/>
    <cellStyle name="60% - Accent6 4" xfId="153"/>
    <cellStyle name="60% - Accent6 4 2" xfId="346"/>
    <cellStyle name="60% - Accent6 4 3" xfId="487"/>
    <cellStyle name="60% - Accent6 4 4" xfId="671"/>
    <cellStyle name="60% - Accent6 4 5" xfId="836"/>
    <cellStyle name="60% - Accent6 4 6" xfId="979"/>
    <cellStyle name="60% - Accent6 5" xfId="199"/>
    <cellStyle name="60% - Accent6 6" xfId="362"/>
    <cellStyle name="60% - Accent6 7" xfId="527"/>
    <cellStyle name="60% - Accent6 8" xfId="691"/>
    <cellStyle name="60% - Accent6 9" xfId="854"/>
    <cellStyle name="60% - Accent6 9 2" xfId="1030"/>
    <cellStyle name="Accent1 2" xfId="36"/>
    <cellStyle name="Accent1 2 2" xfId="232"/>
    <cellStyle name="Accent1 2 3" xfId="388"/>
    <cellStyle name="Accent1 2 4" xfId="559"/>
    <cellStyle name="Accent1 2 5" xfId="724"/>
    <cellStyle name="Accent1 2 6" xfId="880"/>
    <cellStyle name="Accent1 3" xfId="82"/>
    <cellStyle name="Accent1 3 2" xfId="277"/>
    <cellStyle name="Accent1 3 3" xfId="426"/>
    <cellStyle name="Accent1 3 4" xfId="603"/>
    <cellStyle name="Accent1 3 5" xfId="769"/>
    <cellStyle name="Accent1 3 6" xfId="918"/>
    <cellStyle name="Accent1 4" xfId="130"/>
    <cellStyle name="Accent1 4 2" xfId="323"/>
    <cellStyle name="Accent1 4 3" xfId="464"/>
    <cellStyle name="Accent1 4 4" xfId="648"/>
    <cellStyle name="Accent1 4 5" xfId="813"/>
    <cellStyle name="Accent1 4 6" xfId="956"/>
    <cellStyle name="Accent1 5" xfId="176"/>
    <cellStyle name="Accent1 6" xfId="302"/>
    <cellStyle name="Accent1 7" xfId="504"/>
    <cellStyle name="Accent1 8" xfId="677"/>
    <cellStyle name="Accent1 9" xfId="694"/>
    <cellStyle name="Accent1 9 2" xfId="1007"/>
    <cellStyle name="Accent2 2" xfId="40"/>
    <cellStyle name="Accent2 2 2" xfId="236"/>
    <cellStyle name="Accent2 2 3" xfId="392"/>
    <cellStyle name="Accent2 2 4" xfId="563"/>
    <cellStyle name="Accent2 2 5" xfId="728"/>
    <cellStyle name="Accent2 2 6" xfId="884"/>
    <cellStyle name="Accent2 3" xfId="86"/>
    <cellStyle name="Accent2 3 2" xfId="281"/>
    <cellStyle name="Accent2 3 3" xfId="430"/>
    <cellStyle name="Accent2 3 4" xfId="607"/>
    <cellStyle name="Accent2 3 5" xfId="773"/>
    <cellStyle name="Accent2 3 6" xfId="922"/>
    <cellStyle name="Accent2 4" xfId="134"/>
    <cellStyle name="Accent2 4 2" xfId="327"/>
    <cellStyle name="Accent2 4 3" xfId="468"/>
    <cellStyle name="Accent2 4 4" xfId="652"/>
    <cellStyle name="Accent2 4 5" xfId="817"/>
    <cellStyle name="Accent2 4 6" xfId="960"/>
    <cellStyle name="Accent2 5" xfId="180"/>
    <cellStyle name="Accent2 6" xfId="201"/>
    <cellStyle name="Accent2 7" xfId="508"/>
    <cellStyle name="Accent2 8" xfId="633"/>
    <cellStyle name="Accent2 9" xfId="799"/>
    <cellStyle name="Accent2 9 2" xfId="1011"/>
    <cellStyle name="Accent3 2" xfId="44"/>
    <cellStyle name="Accent3 2 2" xfId="240"/>
    <cellStyle name="Accent3 2 3" xfId="396"/>
    <cellStyle name="Accent3 2 4" xfId="567"/>
    <cellStyle name="Accent3 2 5" xfId="732"/>
    <cellStyle name="Accent3 2 6" xfId="888"/>
    <cellStyle name="Accent3 3" xfId="90"/>
    <cellStyle name="Accent3 3 2" xfId="285"/>
    <cellStyle name="Accent3 3 3" xfId="434"/>
    <cellStyle name="Accent3 3 4" xfId="611"/>
    <cellStyle name="Accent3 3 5" xfId="777"/>
    <cellStyle name="Accent3 3 6" xfId="926"/>
    <cellStyle name="Accent3 4" xfId="138"/>
    <cellStyle name="Accent3 4 2" xfId="331"/>
    <cellStyle name="Accent3 4 3" xfId="472"/>
    <cellStyle name="Accent3 4 4" xfId="656"/>
    <cellStyle name="Accent3 4 5" xfId="821"/>
    <cellStyle name="Accent3 4 6" xfId="964"/>
    <cellStyle name="Accent3 5" xfId="184"/>
    <cellStyle name="Accent3 6" xfId="269"/>
    <cellStyle name="Accent3 7" xfId="512"/>
    <cellStyle name="Accent3 8" xfId="593"/>
    <cellStyle name="Accent3 9" xfId="760"/>
    <cellStyle name="Accent3 9 2" xfId="1015"/>
    <cellStyle name="Accent4 2" xfId="48"/>
    <cellStyle name="Accent4 2 2" xfId="244"/>
    <cellStyle name="Accent4 2 3" xfId="400"/>
    <cellStyle name="Accent4 2 4" xfId="571"/>
    <cellStyle name="Accent4 2 5" xfId="736"/>
    <cellStyle name="Accent4 2 6" xfId="892"/>
    <cellStyle name="Accent4 3" xfId="94"/>
    <cellStyle name="Accent4 3 2" xfId="289"/>
    <cellStyle name="Accent4 3 3" xfId="438"/>
    <cellStyle name="Accent4 3 4" xfId="615"/>
    <cellStyle name="Accent4 3 5" xfId="781"/>
    <cellStyle name="Accent4 3 6" xfId="930"/>
    <cellStyle name="Accent4 4" xfId="142"/>
    <cellStyle name="Accent4 4 2" xfId="335"/>
    <cellStyle name="Accent4 4 3" xfId="476"/>
    <cellStyle name="Accent4 4 4" xfId="660"/>
    <cellStyle name="Accent4 4 5" xfId="825"/>
    <cellStyle name="Accent4 4 6" xfId="968"/>
    <cellStyle name="Accent4 5" xfId="188"/>
    <cellStyle name="Accent4 6" xfId="352"/>
    <cellStyle name="Accent4 7" xfId="516"/>
    <cellStyle name="Accent4 8" xfId="680"/>
    <cellStyle name="Accent4 9" xfId="631"/>
    <cellStyle name="Accent4 9 2" xfId="1019"/>
    <cellStyle name="Accent5 2" xfId="52"/>
    <cellStyle name="Accent5 2 2" xfId="248"/>
    <cellStyle name="Accent5 2 3" xfId="404"/>
    <cellStyle name="Accent5 2 4" xfId="575"/>
    <cellStyle name="Accent5 2 5" xfId="740"/>
    <cellStyle name="Accent5 2 6" xfId="896"/>
    <cellStyle name="Accent5 3" xfId="98"/>
    <cellStyle name="Accent5 3 2" xfId="293"/>
    <cellStyle name="Accent5 3 3" xfId="442"/>
    <cellStyle name="Accent5 3 4" xfId="619"/>
    <cellStyle name="Accent5 3 5" xfId="785"/>
    <cellStyle name="Accent5 3 6" xfId="934"/>
    <cellStyle name="Accent5 4" xfId="146"/>
    <cellStyle name="Accent5 4 2" xfId="339"/>
    <cellStyle name="Accent5 4 3" xfId="480"/>
    <cellStyle name="Accent5 4 4" xfId="664"/>
    <cellStyle name="Accent5 4 5" xfId="829"/>
    <cellStyle name="Accent5 4 6" xfId="972"/>
    <cellStyle name="Accent5 5" xfId="192"/>
    <cellStyle name="Accent5 6" xfId="355"/>
    <cellStyle name="Accent5 7" xfId="520"/>
    <cellStyle name="Accent5 8" xfId="684"/>
    <cellStyle name="Accent5 9" xfId="847"/>
    <cellStyle name="Accent5 9 2" xfId="1023"/>
    <cellStyle name="Accent6 2" xfId="56"/>
    <cellStyle name="Accent6 2 2" xfId="252"/>
    <cellStyle name="Accent6 2 3" xfId="408"/>
    <cellStyle name="Accent6 2 4" xfId="579"/>
    <cellStyle name="Accent6 2 5" xfId="744"/>
    <cellStyle name="Accent6 2 6" xfId="900"/>
    <cellStyle name="Accent6 3" xfId="102"/>
    <cellStyle name="Accent6 3 2" xfId="297"/>
    <cellStyle name="Accent6 3 3" xfId="446"/>
    <cellStyle name="Accent6 3 4" xfId="623"/>
    <cellStyle name="Accent6 3 5" xfId="789"/>
    <cellStyle name="Accent6 3 6" xfId="938"/>
    <cellStyle name="Accent6 4" xfId="150"/>
    <cellStyle name="Accent6 4 2" xfId="343"/>
    <cellStyle name="Accent6 4 3" xfId="484"/>
    <cellStyle name="Accent6 4 4" xfId="668"/>
    <cellStyle name="Accent6 4 5" xfId="833"/>
    <cellStyle name="Accent6 4 6" xfId="976"/>
    <cellStyle name="Accent6 5" xfId="196"/>
    <cellStyle name="Accent6 6" xfId="359"/>
    <cellStyle name="Accent6 7" xfId="524"/>
    <cellStyle name="Accent6 8" xfId="688"/>
    <cellStyle name="Accent6 9" xfId="851"/>
    <cellStyle name="Accent6 9 2" xfId="1027"/>
    <cellStyle name="Bad 2" xfId="26"/>
    <cellStyle name="Bad 2 2" xfId="222"/>
    <cellStyle name="Bad 2 3" xfId="378"/>
    <cellStyle name="Bad 2 4" xfId="549"/>
    <cellStyle name="Bad 2 5" xfId="714"/>
    <cellStyle name="Bad 2 6" xfId="870"/>
    <cellStyle name="Bad 3" xfId="61"/>
    <cellStyle name="Bad 3 2" xfId="257"/>
    <cellStyle name="Bad 3 3" xfId="413"/>
    <cellStyle name="Bad 3 4" xfId="584"/>
    <cellStyle name="Bad 3 5" xfId="749"/>
    <cellStyle name="Bad 3 6" xfId="905"/>
    <cellStyle name="Bad 4" xfId="120"/>
    <cellStyle name="Bad 4 2" xfId="313"/>
    <cellStyle name="Bad 4 3" xfId="454"/>
    <cellStyle name="Bad 4 4" xfId="638"/>
    <cellStyle name="Bad 4 5" xfId="803"/>
    <cellStyle name="Bad 4 6" xfId="946"/>
    <cellStyle name="Bad 5" xfId="155"/>
    <cellStyle name="Bad 6" xfId="261"/>
    <cellStyle name="Bad 7" xfId="494"/>
    <cellStyle name="Bad 8" xfId="673"/>
    <cellStyle name="Bad 9" xfId="795"/>
    <cellStyle name="Bad 9 2" xfId="997"/>
    <cellStyle name="Calculation 2" xfId="30"/>
    <cellStyle name="Calculation 2 2" xfId="226"/>
    <cellStyle name="Calculation 2 3" xfId="382"/>
    <cellStyle name="Calculation 2 4" xfId="553"/>
    <cellStyle name="Calculation 2 5" xfId="718"/>
    <cellStyle name="Calculation 2 6" xfId="874"/>
    <cellStyle name="Calculation 3" xfId="76"/>
    <cellStyle name="Calculation 3 2" xfId="271"/>
    <cellStyle name="Calculation 3 3" xfId="420"/>
    <cellStyle name="Calculation 3 4" xfId="597"/>
    <cellStyle name="Calculation 3 5" xfId="763"/>
    <cellStyle name="Calculation 3 6" xfId="912"/>
    <cellStyle name="Calculation 4" xfId="124"/>
    <cellStyle name="Calculation 4 2" xfId="317"/>
    <cellStyle name="Calculation 4 3" xfId="458"/>
    <cellStyle name="Calculation 4 4" xfId="642"/>
    <cellStyle name="Calculation 4 5" xfId="807"/>
    <cellStyle name="Calculation 4 6" xfId="950"/>
    <cellStyle name="Calculation 5" xfId="170"/>
    <cellStyle name="Calculation 6" xfId="260"/>
    <cellStyle name="Calculation 7" xfId="498"/>
    <cellStyle name="Calculation 8" xfId="672"/>
    <cellStyle name="Calculation 9" xfId="794"/>
    <cellStyle name="Calculation 9 2" xfId="1001"/>
    <cellStyle name="Check Cell 2" xfId="32"/>
    <cellStyle name="Check Cell 2 2" xfId="228"/>
    <cellStyle name="Check Cell 2 3" xfId="384"/>
    <cellStyle name="Check Cell 2 4" xfId="555"/>
    <cellStyle name="Check Cell 2 5" xfId="720"/>
    <cellStyle name="Check Cell 2 6" xfId="876"/>
    <cellStyle name="Check Cell 3" xfId="78"/>
    <cellStyle name="Check Cell 3 2" xfId="273"/>
    <cellStyle name="Check Cell 3 3" xfId="422"/>
    <cellStyle name="Check Cell 3 4" xfId="599"/>
    <cellStyle name="Check Cell 3 5" xfId="765"/>
    <cellStyle name="Check Cell 3 6" xfId="914"/>
    <cellStyle name="Check Cell 4" xfId="126"/>
    <cellStyle name="Check Cell 4 2" xfId="319"/>
    <cellStyle name="Check Cell 4 3" xfId="460"/>
    <cellStyle name="Check Cell 4 4" xfId="644"/>
    <cellStyle name="Check Cell 4 5" xfId="809"/>
    <cellStyle name="Check Cell 4 6" xfId="952"/>
    <cellStyle name="Check Cell 5" xfId="172"/>
    <cellStyle name="Check Cell 6" xfId="348"/>
    <cellStyle name="Check Cell 7" xfId="500"/>
    <cellStyle name="Check Cell 8" xfId="586"/>
    <cellStyle name="Check Cell 9" xfId="701"/>
    <cellStyle name="Check Cell 9 2" xfId="1003"/>
    <cellStyle name="Comma" xfId="1" builtinId="3"/>
    <cellStyle name="Comma 2" xfId="985"/>
    <cellStyle name="Currency" xfId="1037" builtinId="4"/>
    <cellStyle name="Explanatory Text 2" xfId="34"/>
    <cellStyle name="Explanatory Text 2 2" xfId="230"/>
    <cellStyle name="Explanatory Text 2 3" xfId="386"/>
    <cellStyle name="Explanatory Text 2 4" xfId="557"/>
    <cellStyle name="Explanatory Text 2 5" xfId="722"/>
    <cellStyle name="Explanatory Text 2 6" xfId="878"/>
    <cellStyle name="Explanatory Text 3" xfId="80"/>
    <cellStyle name="Explanatory Text 3 2" xfId="275"/>
    <cellStyle name="Explanatory Text 3 3" xfId="424"/>
    <cellStyle name="Explanatory Text 3 4" xfId="601"/>
    <cellStyle name="Explanatory Text 3 5" xfId="767"/>
    <cellStyle name="Explanatory Text 3 6" xfId="916"/>
    <cellStyle name="Explanatory Text 4" xfId="128"/>
    <cellStyle name="Explanatory Text 4 2" xfId="321"/>
    <cellStyle name="Explanatory Text 4 3" xfId="462"/>
    <cellStyle name="Explanatory Text 4 4" xfId="646"/>
    <cellStyle name="Explanatory Text 4 5" xfId="811"/>
    <cellStyle name="Explanatory Text 4 6" xfId="954"/>
    <cellStyle name="Explanatory Text 5" xfId="174"/>
    <cellStyle name="Explanatory Text 6" xfId="209"/>
    <cellStyle name="Explanatory Text 7" xfId="502"/>
    <cellStyle name="Explanatory Text 8" xfId="529"/>
    <cellStyle name="Explanatory Text 9" xfId="751"/>
    <cellStyle name="Explanatory Text 9 2" xfId="1005"/>
    <cellStyle name="Good 2" xfId="25"/>
    <cellStyle name="Good 2 2" xfId="221"/>
    <cellStyle name="Good 2 3" xfId="377"/>
    <cellStyle name="Good 2 4" xfId="548"/>
    <cellStyle name="Good 2 5" xfId="713"/>
    <cellStyle name="Good 2 6" xfId="869"/>
    <cellStyle name="Good 3" xfId="62"/>
    <cellStyle name="Good 3 2" xfId="258"/>
    <cellStyle name="Good 3 3" xfId="414"/>
    <cellStyle name="Good 3 4" xfId="585"/>
    <cellStyle name="Good 3 5" xfId="750"/>
    <cellStyle name="Good 3 6" xfId="906"/>
    <cellStyle name="Good 4" xfId="119"/>
    <cellStyle name="Good 4 2" xfId="312"/>
    <cellStyle name="Good 4 3" xfId="453"/>
    <cellStyle name="Good 4 4" xfId="637"/>
    <cellStyle name="Good 4 5" xfId="802"/>
    <cellStyle name="Good 4 6" xfId="945"/>
    <cellStyle name="Good 5" xfId="156"/>
    <cellStyle name="Good 6" xfId="305"/>
    <cellStyle name="Good 7" xfId="493"/>
    <cellStyle name="Good 8" xfId="537"/>
    <cellStyle name="Good 9" xfId="839"/>
    <cellStyle name="Good 9 2" xfId="996"/>
    <cellStyle name="Heading 1" xfId="980" builtinId="16" customBuiltin="1"/>
    <cellStyle name="Heading 1 2" xfId="21"/>
    <cellStyle name="Heading 1 2 2" xfId="217"/>
    <cellStyle name="Heading 1 2 3" xfId="373"/>
    <cellStyle name="Heading 1 2 4" xfId="544"/>
    <cellStyle name="Heading 1 2 5" xfId="709"/>
    <cellStyle name="Heading 1 2 6" xfId="865"/>
    <cellStyle name="Heading 1 3" xfId="71"/>
    <cellStyle name="Heading 1 3 2" xfId="266"/>
    <cellStyle name="Heading 1 3 3" xfId="418"/>
    <cellStyle name="Heading 1 3 4" xfId="592"/>
    <cellStyle name="Heading 1 3 5" xfId="758"/>
    <cellStyle name="Heading 1 3 6" xfId="910"/>
    <cellStyle name="Heading 1 4" xfId="106"/>
    <cellStyle name="Heading 1 4 2" xfId="301"/>
    <cellStyle name="Heading 1 4 3" xfId="450"/>
    <cellStyle name="Heading 1 4 4" xfId="627"/>
    <cellStyle name="Heading 1 4 5" xfId="793"/>
    <cellStyle name="Heading 1 4 6" xfId="942"/>
    <cellStyle name="Heading 1 5" xfId="165"/>
    <cellStyle name="Heading 1 6" xfId="351"/>
    <cellStyle name="Heading 1 7" xfId="489"/>
    <cellStyle name="Heading 1 8" xfId="538"/>
    <cellStyle name="Heading 1 9" xfId="840"/>
    <cellStyle name="Heading 2" xfId="981" builtinId="17" customBuiltin="1"/>
    <cellStyle name="Heading 2 2" xfId="22"/>
    <cellStyle name="Heading 2 2 2" xfId="218"/>
    <cellStyle name="Heading 2 2 3" xfId="374"/>
    <cellStyle name="Heading 2 2 4" xfId="545"/>
    <cellStyle name="Heading 2 2 5" xfId="710"/>
    <cellStyle name="Heading 2 2 6" xfId="866"/>
    <cellStyle name="Heading 2 3" xfId="70"/>
    <cellStyle name="Heading 2 3 2" xfId="265"/>
    <cellStyle name="Heading 2 3 3" xfId="417"/>
    <cellStyle name="Heading 2 3 4" xfId="591"/>
    <cellStyle name="Heading 2 3 5" xfId="757"/>
    <cellStyle name="Heading 2 3 6" xfId="909"/>
    <cellStyle name="Heading 2 4" xfId="20"/>
    <cellStyle name="Heading 2 4 2" xfId="216"/>
    <cellStyle name="Heading 2 4 3" xfId="372"/>
    <cellStyle name="Heading 2 4 4" xfId="543"/>
    <cellStyle name="Heading 2 4 5" xfId="708"/>
    <cellStyle name="Heading 2 4 6" xfId="864"/>
    <cellStyle name="Heading 2 5" xfId="164"/>
    <cellStyle name="Heading 2 6" xfId="306"/>
    <cellStyle name="Heading 2 7" xfId="490"/>
    <cellStyle name="Heading 2 8" xfId="674"/>
    <cellStyle name="Heading 2 9" xfId="796"/>
    <cellStyle name="Heading 3" xfId="982" builtinId="18" customBuiltin="1"/>
    <cellStyle name="Heading 3 2" xfId="23"/>
    <cellStyle name="Heading 3 2 2" xfId="219"/>
    <cellStyle name="Heading 3 2 3" xfId="375"/>
    <cellStyle name="Heading 3 2 4" xfId="546"/>
    <cellStyle name="Heading 3 2 5" xfId="711"/>
    <cellStyle name="Heading 3 2 6" xfId="867"/>
    <cellStyle name="Heading 3 3" xfId="69"/>
    <cellStyle name="Heading 3 3 2" xfId="264"/>
    <cellStyle name="Heading 3 3 3" xfId="416"/>
    <cellStyle name="Heading 3 3 4" xfId="590"/>
    <cellStyle name="Heading 3 3 5" xfId="756"/>
    <cellStyle name="Heading 3 3 6" xfId="908"/>
    <cellStyle name="Heading 3 4" xfId="117"/>
    <cellStyle name="Heading 3 4 2" xfId="310"/>
    <cellStyle name="Heading 3 4 3" xfId="451"/>
    <cellStyle name="Heading 3 4 4" xfId="635"/>
    <cellStyle name="Heading 3 4 5" xfId="800"/>
    <cellStyle name="Heading 3 4 6" xfId="943"/>
    <cellStyle name="Heading 3 5" xfId="163"/>
    <cellStyle name="Heading 3 6" xfId="262"/>
    <cellStyle name="Heading 3 7" xfId="491"/>
    <cellStyle name="Heading 3 8" xfId="630"/>
    <cellStyle name="Heading 3 9" xfId="754"/>
    <cellStyle name="Heading 4" xfId="983" builtinId="19" customBuiltin="1"/>
    <cellStyle name="Heading 4 2" xfId="24"/>
    <cellStyle name="Heading 4 2 2" xfId="220"/>
    <cellStyle name="Heading 4 2 3" xfId="376"/>
    <cellStyle name="Heading 4 2 4" xfId="547"/>
    <cellStyle name="Heading 4 2 5" xfId="712"/>
    <cellStyle name="Heading 4 2 6" xfId="868"/>
    <cellStyle name="Heading 4 3" xfId="68"/>
    <cellStyle name="Heading 4 3 2" xfId="263"/>
    <cellStyle name="Heading 4 3 3" xfId="415"/>
    <cellStyle name="Heading 4 3 4" xfId="589"/>
    <cellStyle name="Heading 4 3 5" xfId="755"/>
    <cellStyle name="Heading 4 3 6" xfId="907"/>
    <cellStyle name="Heading 4 4" xfId="118"/>
    <cellStyle name="Heading 4 4 2" xfId="311"/>
    <cellStyle name="Heading 4 4 3" xfId="452"/>
    <cellStyle name="Heading 4 4 4" xfId="636"/>
    <cellStyle name="Heading 4 4 5" xfId="801"/>
    <cellStyle name="Heading 4 4 6" xfId="944"/>
    <cellStyle name="Heading 4 5" xfId="162"/>
    <cellStyle name="Heading 4 6" xfId="350"/>
    <cellStyle name="Heading 4 7" xfId="492"/>
    <cellStyle name="Heading 4 8" xfId="588"/>
    <cellStyle name="Heading 4 9" xfId="703"/>
    <cellStyle name="Hyperlink" xfId="1033" builtinId="8"/>
    <cellStyle name="Input 2" xfId="28"/>
    <cellStyle name="Input 2 2" xfId="224"/>
    <cellStyle name="Input 2 3" xfId="380"/>
    <cellStyle name="Input 2 4" xfId="551"/>
    <cellStyle name="Input 2 5" xfId="716"/>
    <cellStyle name="Input 2 6" xfId="872"/>
    <cellStyle name="Input 3" xfId="19"/>
    <cellStyle name="Input 3 2" xfId="215"/>
    <cellStyle name="Input 3 3" xfId="371"/>
    <cellStyle name="Input 3 4" xfId="542"/>
    <cellStyle name="Input 3 5" xfId="707"/>
    <cellStyle name="Input 3 6" xfId="863"/>
    <cellStyle name="Input 4" xfId="122"/>
    <cellStyle name="Input 4 2" xfId="315"/>
    <cellStyle name="Input 4 3" xfId="456"/>
    <cellStyle name="Input 4 4" xfId="640"/>
    <cellStyle name="Input 4 5" xfId="805"/>
    <cellStyle name="Input 4 6" xfId="948"/>
    <cellStyle name="Input 5" xfId="108"/>
    <cellStyle name="Input 6" xfId="349"/>
    <cellStyle name="Input 7" xfId="496"/>
    <cellStyle name="Input 8" xfId="587"/>
    <cellStyle name="Input 9" xfId="702"/>
    <cellStyle name="Input 9 2" xfId="999"/>
    <cellStyle name="Linked Cell 2" xfId="31"/>
    <cellStyle name="Linked Cell 2 2" xfId="227"/>
    <cellStyle name="Linked Cell 2 3" xfId="383"/>
    <cellStyle name="Linked Cell 2 4" xfId="554"/>
    <cellStyle name="Linked Cell 2 5" xfId="719"/>
    <cellStyle name="Linked Cell 2 6" xfId="875"/>
    <cellStyle name="Linked Cell 3" xfId="77"/>
    <cellStyle name="Linked Cell 3 2" xfId="272"/>
    <cellStyle name="Linked Cell 3 3" xfId="421"/>
    <cellStyle name="Linked Cell 3 4" xfId="598"/>
    <cellStyle name="Linked Cell 3 5" xfId="764"/>
    <cellStyle name="Linked Cell 3 6" xfId="913"/>
    <cellStyle name="Linked Cell 4" xfId="125"/>
    <cellStyle name="Linked Cell 4 2" xfId="318"/>
    <cellStyle name="Linked Cell 4 3" xfId="459"/>
    <cellStyle name="Linked Cell 4 4" xfId="643"/>
    <cellStyle name="Linked Cell 4 5" xfId="808"/>
    <cellStyle name="Linked Cell 4 6" xfId="951"/>
    <cellStyle name="Linked Cell 5" xfId="171"/>
    <cellStyle name="Linked Cell 6" xfId="210"/>
    <cellStyle name="Linked Cell 7" xfId="499"/>
    <cellStyle name="Linked Cell 8" xfId="628"/>
    <cellStyle name="Linked Cell 9" xfId="752"/>
    <cellStyle name="Linked Cell 9 2" xfId="1002"/>
    <cellStyle name="Neutral 2" xfId="27"/>
    <cellStyle name="Neutral 2 2" xfId="223"/>
    <cellStyle name="Neutral 2 3" xfId="379"/>
    <cellStyle name="Neutral 2 4" xfId="550"/>
    <cellStyle name="Neutral 2 5" xfId="715"/>
    <cellStyle name="Neutral 2 6" xfId="871"/>
    <cellStyle name="Neutral 3" xfId="60"/>
    <cellStyle name="Neutral 3 2" xfId="256"/>
    <cellStyle name="Neutral 3 3" xfId="412"/>
    <cellStyle name="Neutral 3 4" xfId="583"/>
    <cellStyle name="Neutral 3 5" xfId="748"/>
    <cellStyle name="Neutral 3 6" xfId="904"/>
    <cellStyle name="Neutral 4" xfId="121"/>
    <cellStyle name="Neutral 4 2" xfId="314"/>
    <cellStyle name="Neutral 4 3" xfId="455"/>
    <cellStyle name="Neutral 4 4" xfId="639"/>
    <cellStyle name="Neutral 4 5" xfId="804"/>
    <cellStyle name="Neutral 4 6" xfId="947"/>
    <cellStyle name="Neutral 5" xfId="154"/>
    <cellStyle name="Neutral 6" xfId="211"/>
    <cellStyle name="Neutral 7" xfId="495"/>
    <cellStyle name="Neutral 8" xfId="629"/>
    <cellStyle name="Neutral 9" xfId="753"/>
    <cellStyle name="Neutral 9 2" xfId="998"/>
    <cellStyle name="Normal" xfId="0" builtinId="0"/>
    <cellStyle name="Normal 10" xfId="14"/>
    <cellStyle name="Normal 10 2" xfId="72"/>
    <cellStyle name="Normal 10 3" xfId="114"/>
    <cellStyle name="Normal 10 4" xfId="166"/>
    <cellStyle name="Normal 10 5" xfId="212"/>
    <cellStyle name="Normal 10 6" xfId="368"/>
    <cellStyle name="Normal 10 7" xfId="539"/>
    <cellStyle name="Normal 10 8" xfId="704"/>
    <cellStyle name="Normal 10 9" xfId="860"/>
    <cellStyle name="Normal 11" xfId="15"/>
    <cellStyle name="Normal 11 2" xfId="73"/>
    <cellStyle name="Normal 11 3" xfId="115"/>
    <cellStyle name="Normal 11 4" xfId="167"/>
    <cellStyle name="Normal 11 5" xfId="213"/>
    <cellStyle name="Normal 11 6" xfId="369"/>
    <cellStyle name="Normal 11 7" xfId="540"/>
    <cellStyle name="Normal 11 8" xfId="705"/>
    <cellStyle name="Normal 11 9" xfId="861"/>
    <cellStyle name="Normal 12" xfId="16"/>
    <cellStyle name="Normal 12 2" xfId="74"/>
    <cellStyle name="Normal 12 3" xfId="116"/>
    <cellStyle name="Normal 12 4" xfId="168"/>
    <cellStyle name="Normal 12 5" xfId="214"/>
    <cellStyle name="Normal 12 6" xfId="370"/>
    <cellStyle name="Normal 12 7" xfId="541"/>
    <cellStyle name="Normal 12 8" xfId="706"/>
    <cellStyle name="Normal 12 9" xfId="862"/>
    <cellStyle name="Normal 13" xfId="984"/>
    <cellStyle name="Normal 14" xfId="1039"/>
    <cellStyle name="Normal 2" xfId="2"/>
    <cellStyle name="Normal 2 2" xfId="986"/>
    <cellStyle name="Normal 2 2 2 2 2" xfId="1035"/>
    <cellStyle name="Normal 2 3" xfId="987"/>
    <cellStyle name="Normal 2 4" xfId="988"/>
    <cellStyle name="Normal 2 5" xfId="989"/>
    <cellStyle name="Normal 2 6" xfId="990"/>
    <cellStyle name="Normal 2 7" xfId="1031"/>
    <cellStyle name="Normal 3" xfId="3"/>
    <cellStyle name="Normal 3 2" xfId="1038"/>
    <cellStyle name="Normal 4" xfId="4"/>
    <cellStyle name="Normal 5" xfId="5"/>
    <cellStyle name="Normal 5 10" xfId="855"/>
    <cellStyle name="Normal 5 2" xfId="10"/>
    <cellStyle name="Normal 5 3" xfId="63"/>
    <cellStyle name="Normal 5 4" xfId="109"/>
    <cellStyle name="Normal 5 5" xfId="157"/>
    <cellStyle name="Normal 5 6" xfId="203"/>
    <cellStyle name="Normal 5 7" xfId="363"/>
    <cellStyle name="Normal 5 8" xfId="530"/>
    <cellStyle name="Normal 5 9" xfId="695"/>
    <cellStyle name="Normal 6" xfId="6"/>
    <cellStyle name="Normal 6 10" xfId="856"/>
    <cellStyle name="Normal 6 2" xfId="11"/>
    <cellStyle name="Normal 6 3" xfId="64"/>
    <cellStyle name="Normal 6 4" xfId="110"/>
    <cellStyle name="Normal 6 5" xfId="158"/>
    <cellStyle name="Normal 6 6" xfId="204"/>
    <cellStyle name="Normal 6 7" xfId="364"/>
    <cellStyle name="Normal 6 8" xfId="531"/>
    <cellStyle name="Normal 6 9" xfId="696"/>
    <cellStyle name="Normal 7" xfId="7"/>
    <cellStyle name="Normal 7 10" xfId="857"/>
    <cellStyle name="Normal 7 2" xfId="12"/>
    <cellStyle name="Normal 7 3" xfId="65"/>
    <cellStyle name="Normal 7 4" xfId="111"/>
    <cellStyle name="Normal 7 5" xfId="159"/>
    <cellStyle name="Normal 7 6" xfId="205"/>
    <cellStyle name="Normal 7 7" xfId="365"/>
    <cellStyle name="Normal 7 8" xfId="532"/>
    <cellStyle name="Normal 7 9" xfId="697"/>
    <cellStyle name="Normal 8" xfId="8"/>
    <cellStyle name="Normal 8 10" xfId="858"/>
    <cellStyle name="Normal 8 2" xfId="13"/>
    <cellStyle name="Normal 8 3" xfId="66"/>
    <cellStyle name="Normal 8 4" xfId="112"/>
    <cellStyle name="Normal 8 5" xfId="160"/>
    <cellStyle name="Normal 8 6" xfId="206"/>
    <cellStyle name="Normal 8 7" xfId="366"/>
    <cellStyle name="Normal 8 8" xfId="533"/>
    <cellStyle name="Normal 8 9" xfId="698"/>
    <cellStyle name="Normal 9" xfId="9"/>
    <cellStyle name="Normal 9 2" xfId="67"/>
    <cellStyle name="Normal 9 3" xfId="113"/>
    <cellStyle name="Normal 9 4" xfId="161"/>
    <cellStyle name="Normal 9 5" xfId="207"/>
    <cellStyle name="Normal 9 6" xfId="367"/>
    <cellStyle name="Normal 9 7" xfId="534"/>
    <cellStyle name="Normal 9 8" xfId="699"/>
    <cellStyle name="Normal 9 9" xfId="859"/>
    <cellStyle name="Note" xfId="18" builtinId="10" customBuiltin="1"/>
    <cellStyle name="Note 2" xfId="991"/>
    <cellStyle name="Note 2 2" xfId="1032"/>
    <cellStyle name="Note 3" xfId="992"/>
    <cellStyle name="Note 4" xfId="993"/>
    <cellStyle name="Note 5" xfId="994"/>
    <cellStyle name="Note 6" xfId="995"/>
    <cellStyle name="Output 2" xfId="29"/>
    <cellStyle name="Output 2 2" xfId="225"/>
    <cellStyle name="Output 2 3" xfId="381"/>
    <cellStyle name="Output 2 4" xfId="552"/>
    <cellStyle name="Output 2 5" xfId="717"/>
    <cellStyle name="Output 2 6" xfId="873"/>
    <cellStyle name="Output 3" xfId="75"/>
    <cellStyle name="Output 3 2" xfId="270"/>
    <cellStyle name="Output 3 3" xfId="419"/>
    <cellStyle name="Output 3 4" xfId="596"/>
    <cellStyle name="Output 3 5" xfId="762"/>
    <cellStyle name="Output 3 6" xfId="911"/>
    <cellStyle name="Output 4" xfId="123"/>
    <cellStyle name="Output 4 2" xfId="316"/>
    <cellStyle name="Output 4 3" xfId="457"/>
    <cellStyle name="Output 4 4" xfId="641"/>
    <cellStyle name="Output 4 5" xfId="806"/>
    <cellStyle name="Output 4 6" xfId="949"/>
    <cellStyle name="Output 5" xfId="169"/>
    <cellStyle name="Output 6" xfId="304"/>
    <cellStyle name="Output 7" xfId="497"/>
    <cellStyle name="Output 8" xfId="536"/>
    <cellStyle name="Output 9" xfId="838"/>
    <cellStyle name="Output 9 2" xfId="1000"/>
    <cellStyle name="Percent" xfId="1034" builtinId="5"/>
    <cellStyle name="Title" xfId="17" builtinId="15" customBuiltin="1"/>
    <cellStyle name="Total 2" xfId="35"/>
    <cellStyle name="Total 2 2" xfId="231"/>
    <cellStyle name="Total 2 3" xfId="387"/>
    <cellStyle name="Total 2 4" xfId="558"/>
    <cellStyle name="Total 2 5" xfId="723"/>
    <cellStyle name="Total 2 6" xfId="879"/>
    <cellStyle name="Total 3" xfId="81"/>
    <cellStyle name="Total 3 2" xfId="276"/>
    <cellStyle name="Total 3 3" xfId="425"/>
    <cellStyle name="Total 3 4" xfId="602"/>
    <cellStyle name="Total 3 5" xfId="768"/>
    <cellStyle name="Total 3 6" xfId="917"/>
    <cellStyle name="Total 4" xfId="129"/>
    <cellStyle name="Total 4 2" xfId="322"/>
    <cellStyle name="Total 4 3" xfId="463"/>
    <cellStyle name="Total 4 4" xfId="647"/>
    <cellStyle name="Total 4 5" xfId="812"/>
    <cellStyle name="Total 4 6" xfId="955"/>
    <cellStyle name="Total 5" xfId="175"/>
    <cellStyle name="Total 6" xfId="347"/>
    <cellStyle name="Total 7" xfId="503"/>
    <cellStyle name="Total 8" xfId="528"/>
    <cellStyle name="Total 9" xfId="700"/>
    <cellStyle name="Total 9 2" xfId="1006"/>
    <cellStyle name="Warning Text 2" xfId="33"/>
    <cellStyle name="Warning Text 2 2" xfId="229"/>
    <cellStyle name="Warning Text 2 3" xfId="385"/>
    <cellStyle name="Warning Text 2 4" xfId="556"/>
    <cellStyle name="Warning Text 2 5" xfId="721"/>
    <cellStyle name="Warning Text 2 6" xfId="877"/>
    <cellStyle name="Warning Text 3" xfId="79"/>
    <cellStyle name="Warning Text 3 2" xfId="274"/>
    <cellStyle name="Warning Text 3 3" xfId="423"/>
    <cellStyle name="Warning Text 3 4" xfId="600"/>
    <cellStyle name="Warning Text 3 5" xfId="766"/>
    <cellStyle name="Warning Text 3 6" xfId="915"/>
    <cellStyle name="Warning Text 4" xfId="127"/>
    <cellStyle name="Warning Text 4 2" xfId="320"/>
    <cellStyle name="Warning Text 4 3" xfId="461"/>
    <cellStyle name="Warning Text 4 4" xfId="645"/>
    <cellStyle name="Warning Text 4 5" xfId="810"/>
    <cellStyle name="Warning Text 4 6" xfId="953"/>
    <cellStyle name="Warning Text 5" xfId="173"/>
    <cellStyle name="Warning Text 6" xfId="303"/>
    <cellStyle name="Warning Text 7" xfId="501"/>
    <cellStyle name="Warning Text 8" xfId="535"/>
    <cellStyle name="Warning Text 9" xfId="837"/>
    <cellStyle name="Warning Text 9 2" xfId="1004"/>
    <cellStyle name="常规_倍思-IPAD MINI保护类-更新02月01日" xfId="1036"/>
  </cellStyles>
  <dxfs count="3936">
    <dxf>
      <fill>
        <patternFill>
          <bgColor theme="7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B1A0C7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Net Profit (%) - UAE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'NET Profit '!$A$3:$A$10</c:f>
              <c:strCache>
                <c:ptCount val="8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</c:strCache>
            </c:strRef>
          </c:cat>
          <c:val>
            <c:numRef>
              <c:f>'NET Profit '!$J$3:$J$10</c:f>
              <c:numCache>
                <c:formatCode>#,##0.00</c:formatCode>
                <c:ptCount val="8"/>
                <c:pt idx="0">
                  <c:v>0.57139047138370425</c:v>
                </c:pt>
                <c:pt idx="1">
                  <c:v>0.58591445783510288</c:v>
                </c:pt>
                <c:pt idx="2">
                  <c:v>0.57583125065957552</c:v>
                </c:pt>
                <c:pt idx="3">
                  <c:v>0.57608996499980158</c:v>
                </c:pt>
                <c:pt idx="4">
                  <c:v>0.57268217039086333</c:v>
                </c:pt>
                <c:pt idx="5">
                  <c:v>0.57467066679681544</c:v>
                </c:pt>
                <c:pt idx="6">
                  <c:v>0.52994200131388758</c:v>
                </c:pt>
                <c:pt idx="7">
                  <c:v>0.52660285703062593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2-48EB-8110-CE438BF0A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Net Profit (%) - QAT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Net Profit (%)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'NET Profit '!$A$4:$A$10</c:f>
              <c:strCache>
                <c:ptCount val="7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</c:strCache>
            </c:strRef>
          </c:cat>
          <c:val>
            <c:numRef>
              <c:f>'NET Profit '!$K$4:$K$10</c:f>
              <c:numCache>
                <c:formatCode>#,##0.00</c:formatCode>
                <c:ptCount val="7"/>
                <c:pt idx="0">
                  <c:v>0.58140941515265154</c:v>
                </c:pt>
                <c:pt idx="1">
                  <c:v>0.56754745855740862</c:v>
                </c:pt>
                <c:pt idx="2">
                  <c:v>0.57792972007766019</c:v>
                </c:pt>
                <c:pt idx="3">
                  <c:v>0.58538226566598739</c:v>
                </c:pt>
                <c:pt idx="4">
                  <c:v>0.58286641637510173</c:v>
                </c:pt>
                <c:pt idx="5">
                  <c:v>0.56290534689435334</c:v>
                </c:pt>
                <c:pt idx="6">
                  <c:v>0.54216031521121189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8-4CA5-AE2C-21486B9B0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Total Sales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539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spPr>
              <a:ln w="53975" cap="rnd">
                <a:solidFill>
                  <a:srgbClr val="FFC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B0-4BAE-A060-4DB8EAB75DB7}"/>
              </c:ext>
            </c:extLst>
          </c:dPt>
          <c:cat>
            <c:strRef>
              <c:f>'Total Sales'!$B$57:$B$64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</c:strCache>
            </c:strRef>
          </c:cat>
          <c:val>
            <c:numRef>
              <c:f>'Total Sales'!$C$57:$C$64</c:f>
              <c:numCache>
                <c:formatCode>0.00</c:formatCode>
                <c:ptCount val="8"/>
                <c:pt idx="0">
                  <c:v>49488.91</c:v>
                </c:pt>
                <c:pt idx="1">
                  <c:v>44201.83</c:v>
                </c:pt>
                <c:pt idx="2">
                  <c:v>52303.932684738946</c:v>
                </c:pt>
                <c:pt idx="3">
                  <c:v>53761.775000000009</c:v>
                </c:pt>
                <c:pt idx="4">
                  <c:v>45446.216999999997</c:v>
                </c:pt>
                <c:pt idx="5">
                  <c:v>56741.447500000002</c:v>
                </c:pt>
                <c:pt idx="6">
                  <c:v>66327.281000000003</c:v>
                </c:pt>
                <c:pt idx="7">
                  <c:v>13213.37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2-48CE-8A5A-4ED995CED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002736"/>
        <c:axId val="469001904"/>
      </c:lineChart>
      <c:catAx>
        <c:axId val="46900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kkal Majalla" panose="02000000000000000000" pitchFamily="2" charset="-78"/>
                <a:ea typeface="+mn-ea"/>
                <a:cs typeface="Sakkal Majalla" panose="02000000000000000000" pitchFamily="2" charset="-78"/>
              </a:defRPr>
            </a:pPr>
            <a:endParaRPr lang="en-US"/>
          </a:p>
        </c:txPr>
        <c:crossAx val="469001904"/>
        <c:crosses val="autoZero"/>
        <c:auto val="1"/>
        <c:lblAlgn val="ctr"/>
        <c:lblOffset val="100"/>
        <c:noMultiLvlLbl val="0"/>
      </c:catAx>
      <c:valAx>
        <c:axId val="469001904"/>
        <c:scaling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kkal Majalla" panose="02000000000000000000" pitchFamily="2" charset="-78"/>
                <a:ea typeface="+mn-ea"/>
                <a:cs typeface="Sakkal Majalla" panose="02000000000000000000" pitchFamily="2" charset="-78"/>
              </a:defRPr>
            </a:pPr>
            <a:endParaRPr lang="en-US"/>
          </a:p>
        </c:txPr>
        <c:crossAx val="46900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Sales'!$B$30:$G$30</c:f>
              <c:strCache>
                <c:ptCount val="1"/>
                <c:pt idx="0">
                  <c:v>Noon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('Total Sales'!$B$32,'Total Sales'!$B$34,'Total Sales'!$B$36,'Total Sales'!$B$38,'Total Sales'!$B$40,'Total Sales'!$B$42,'Total Sales'!$B$44)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('Total Sales'!$G$32,'Total Sales'!$G$34,'Total Sales'!$G$36,'Total Sales'!$G$38,'Total Sales'!$G$40,'Total Sales'!$G$42,'Total Sales'!$G$44)</c:f>
              <c:numCache>
                <c:formatCode>0.00</c:formatCode>
                <c:ptCount val="7"/>
                <c:pt idx="0">
                  <c:v>488.96000000000004</c:v>
                </c:pt>
                <c:pt idx="1">
                  <c:v>412.93000000000012</c:v>
                </c:pt>
                <c:pt idx="2">
                  <c:v>80.38</c:v>
                </c:pt>
                <c:pt idx="3">
                  <c:v>883.2</c:v>
                </c:pt>
                <c:pt idx="4">
                  <c:v>1438.1499999999999</c:v>
                </c:pt>
                <c:pt idx="5">
                  <c:v>1033.2399999999998</c:v>
                </c:pt>
                <c:pt idx="6">
                  <c:v>2075.9900000000002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B-42B5-BA43-6B91036C974B}"/>
            </c:ext>
          </c:extLst>
        </c:ser>
        <c:ser>
          <c:idx val="1"/>
          <c:order val="1"/>
          <c:tx>
            <c:strRef>
              <c:f>'Total Sales'!$H$30:$J$30</c:f>
              <c:strCache>
                <c:ptCount val="1"/>
                <c:pt idx="0">
                  <c:v>Amazon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('Total Sales'!$B$32,'Total Sales'!$B$34,'Total Sales'!$B$36,'Total Sales'!$B$38,'Total Sales'!$B$40,'Total Sales'!$B$42,'Total Sales'!$B$44)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('Total Sales'!$J$32,'Total Sales'!$J$34,'Total Sales'!$J$36,'Total Sales'!$J$38,'Total Sales'!$J$40,'Total Sales'!$J$42,'Total Sales'!$J$44)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777</c:v>
                </c:pt>
                <c:pt idx="5">
                  <c:v>770.2</c:v>
                </c:pt>
                <c:pt idx="6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B-42B5-BA43-6B91036C9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58432"/>
        <c:axId val="474957600"/>
      </c:lineChart>
      <c:catAx>
        <c:axId val="47495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57600"/>
        <c:crosses val="autoZero"/>
        <c:auto val="1"/>
        <c:lblAlgn val="ctr"/>
        <c:lblOffset val="100"/>
        <c:noMultiLvlLbl val="0"/>
      </c:catAx>
      <c:valAx>
        <c:axId val="4749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5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Sales'!$C$4:$F$4</c:f>
              <c:strCache>
                <c:ptCount val="1"/>
                <c:pt idx="0">
                  <c:v>VMS UAE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'Total Sales'!$B$6:$B$13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'Total Sales'!$D$6:$D$13</c:f>
              <c:numCache>
                <c:formatCode>General</c:formatCode>
                <c:ptCount val="8"/>
                <c:pt idx="0" formatCode="0.00">
                  <c:v>43509.4</c:v>
                </c:pt>
                <c:pt idx="1">
                  <c:v>29169.55</c:v>
                </c:pt>
                <c:pt idx="2" formatCode="0.00">
                  <c:v>37092.74618473895</c:v>
                </c:pt>
                <c:pt idx="3">
                  <c:v>38136.15</c:v>
                </c:pt>
                <c:pt idx="4" formatCode="0.00">
                  <c:v>35469</c:v>
                </c:pt>
                <c:pt idx="5" formatCode="0.00">
                  <c:v>35954.149999999994</c:v>
                </c:pt>
                <c:pt idx="6" formatCode="0.00">
                  <c:v>44428.4</c:v>
                </c:pt>
                <c:pt idx="7" formatCode="0.00">
                  <c:v>7607.5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2-4810-8948-D9B1FCE52A07}"/>
            </c:ext>
          </c:extLst>
        </c:ser>
        <c:ser>
          <c:idx val="1"/>
          <c:order val="1"/>
          <c:tx>
            <c:strRef>
              <c:f>'Total Sales'!$G$4:$J$4</c:f>
              <c:strCache>
                <c:ptCount val="1"/>
                <c:pt idx="0">
                  <c:v>VMS QATAR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3DB2-4810-8948-D9B1FCE52A07}"/>
              </c:ext>
            </c:extLst>
          </c:dPt>
          <c:cat>
            <c:strRef>
              <c:f>'Total Sales'!$B$6:$B$13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'Total Sales'!$H$6:$H$13</c:f>
              <c:numCache>
                <c:formatCode>General</c:formatCode>
                <c:ptCount val="8"/>
                <c:pt idx="0">
                  <c:v>0</c:v>
                </c:pt>
                <c:pt idx="1">
                  <c:v>11715.5</c:v>
                </c:pt>
                <c:pt idx="2">
                  <c:v>12291</c:v>
                </c:pt>
                <c:pt idx="3">
                  <c:v>11134</c:v>
                </c:pt>
                <c:pt idx="4">
                  <c:v>5096.5</c:v>
                </c:pt>
                <c:pt idx="5">
                  <c:v>9216</c:v>
                </c:pt>
                <c:pt idx="6">
                  <c:v>15336.5</c:v>
                </c:pt>
                <c:pt idx="7">
                  <c:v>4510.5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B2-4810-8948-D9B1FCE52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58432"/>
        <c:axId val="474957600"/>
      </c:lineChart>
      <c:catAx>
        <c:axId val="47495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57600"/>
        <c:crosses val="autoZero"/>
        <c:auto val="1"/>
        <c:lblAlgn val="ctr"/>
        <c:lblOffset val="100"/>
        <c:noMultiLvlLbl val="0"/>
      </c:catAx>
      <c:valAx>
        <c:axId val="4749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5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16</xdr:row>
      <xdr:rowOff>36286</xdr:rowOff>
    </xdr:from>
    <xdr:to>
      <xdr:col>5</xdr:col>
      <xdr:colOff>222250</xdr:colOff>
      <xdr:row>35</xdr:row>
      <xdr:rowOff>131536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635001</xdr:colOff>
      <xdr:row>15</xdr:row>
      <xdr:rowOff>174625</xdr:rowOff>
    </xdr:from>
    <xdr:to>
      <xdr:col>11</xdr:col>
      <xdr:colOff>285750</xdr:colOff>
      <xdr:row>35</xdr:row>
      <xdr:rowOff>92982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416716</xdr:colOff>
      <xdr:row>52</xdr:row>
      <xdr:rowOff>95249</xdr:rowOff>
    </xdr:from>
    <xdr:to>
      <xdr:col>17</xdr:col>
      <xdr:colOff>511968</xdr:colOff>
      <xdr:row>69</xdr:row>
      <xdr:rowOff>107156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51</xdr:row>
      <xdr:rowOff>59531</xdr:rowOff>
    </xdr:from>
    <xdr:to>
      <xdr:col>18</xdr:col>
      <xdr:colOff>333375</xdr:colOff>
      <xdr:row>71</xdr:row>
      <xdr:rowOff>11905</xdr:rowOff>
    </xdr:to>
    <xdr:sp macro="" textlink="">
      <xdr:nvSpPr>
        <xdr:cNvPr id="3" name="Frame 2"/>
        <xdr:cNvSpPr/>
      </xdr:nvSpPr>
      <xdr:spPr>
        <a:xfrm>
          <a:off x="0" y="10775156"/>
          <a:ext cx="14751844" cy="5143499"/>
        </a:xfrm>
        <a:prstGeom prst="frame">
          <a:avLst>
            <a:gd name="adj1" fmla="val 176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28</xdr:row>
      <xdr:rowOff>59531</xdr:rowOff>
    </xdr:from>
    <xdr:to>
      <xdr:col>18</xdr:col>
      <xdr:colOff>321467</xdr:colOff>
      <xdr:row>51</xdr:row>
      <xdr:rowOff>23812</xdr:rowOff>
    </xdr:to>
    <xdr:sp macro="" textlink="">
      <xdr:nvSpPr>
        <xdr:cNvPr id="4" name="Frame 3"/>
        <xdr:cNvSpPr/>
      </xdr:nvSpPr>
      <xdr:spPr>
        <a:xfrm>
          <a:off x="0" y="6269831"/>
          <a:ext cx="14351792" cy="4098131"/>
        </a:xfrm>
        <a:prstGeom prst="frame">
          <a:avLst>
            <a:gd name="adj1" fmla="val 176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202406</xdr:colOff>
      <xdr:row>29</xdr:row>
      <xdr:rowOff>59532</xdr:rowOff>
    </xdr:from>
    <xdr:to>
      <xdr:col>18</xdr:col>
      <xdr:colOff>83343</xdr:colOff>
      <xdr:row>48</xdr:row>
      <xdr:rowOff>178594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111919</xdr:rowOff>
    </xdr:from>
    <xdr:to>
      <xdr:col>18</xdr:col>
      <xdr:colOff>321467</xdr:colOff>
      <xdr:row>27</xdr:row>
      <xdr:rowOff>107156</xdr:rowOff>
    </xdr:to>
    <xdr:sp macro="" textlink="">
      <xdr:nvSpPr>
        <xdr:cNvPr id="6" name="Frame 5"/>
        <xdr:cNvSpPr/>
      </xdr:nvSpPr>
      <xdr:spPr>
        <a:xfrm>
          <a:off x="0" y="2945607"/>
          <a:ext cx="14739936" cy="3078955"/>
        </a:xfrm>
        <a:prstGeom prst="frame">
          <a:avLst>
            <a:gd name="adj1" fmla="val 176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2390</xdr:rowOff>
    </xdr:from>
    <xdr:to>
      <xdr:col>18</xdr:col>
      <xdr:colOff>321467</xdr:colOff>
      <xdr:row>14</xdr:row>
      <xdr:rowOff>59531</xdr:rowOff>
    </xdr:to>
    <xdr:sp macro="" textlink="">
      <xdr:nvSpPr>
        <xdr:cNvPr id="7" name="Frame 6"/>
        <xdr:cNvSpPr/>
      </xdr:nvSpPr>
      <xdr:spPr>
        <a:xfrm>
          <a:off x="0" y="2390"/>
          <a:ext cx="14430373" cy="2890829"/>
        </a:xfrm>
        <a:prstGeom prst="frame">
          <a:avLst>
            <a:gd name="adj1" fmla="val 176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166687</xdr:colOff>
      <xdr:row>1</xdr:row>
      <xdr:rowOff>-1</xdr:rowOff>
    </xdr:from>
    <xdr:to>
      <xdr:col>18</xdr:col>
      <xdr:colOff>35718</xdr:colOff>
      <xdr:row>13</xdr:row>
      <xdr:rowOff>178594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8632</xdr:rowOff>
    </xdr:from>
    <xdr:to>
      <xdr:col>5</xdr:col>
      <xdr:colOff>528441</xdr:colOff>
      <xdr:row>5</xdr:row>
      <xdr:rowOff>101860</xdr:rowOff>
    </xdr:to>
    <xdr:pic>
      <xdr:nvPicPr>
        <xdr:cNvPr id="2" name="Picture 1" descr="Precise_Distribution Logo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0557"/>
          <a:ext cx="2881116" cy="7409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ATA\ONLINE%20SALES\Arqoob\Arqoob-Virgin%20Megastore\Report\2019\HMV\Al%20Arqoob%20CONS%20Sales%20May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y 2019 Sales"/>
      <sheetName val="Baseus Avg Cost"/>
      <sheetName val="HMV Summary of Monthly Sales"/>
      <sheetName val="Sheet4"/>
      <sheetName val="Brave Avg Cost"/>
      <sheetName val="Bone Avg Co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>
            <v>744790317350</v>
          </cell>
          <cell r="B1">
            <v>22.36399999999999</v>
          </cell>
        </row>
        <row r="2">
          <cell r="A2">
            <v>744790317428</v>
          </cell>
          <cell r="B2">
            <v>18.707435114503809</v>
          </cell>
        </row>
        <row r="3">
          <cell r="A3">
            <v>6880010110037</v>
          </cell>
          <cell r="B3">
            <v>5.9000000000000057</v>
          </cell>
        </row>
        <row r="4">
          <cell r="A4">
            <v>6907121974016</v>
          </cell>
          <cell r="B4">
            <v>10.139999999999997</v>
          </cell>
        </row>
        <row r="5">
          <cell r="A5">
            <v>6907121974019</v>
          </cell>
          <cell r="B5">
            <v>5.9900000000000011</v>
          </cell>
        </row>
        <row r="6">
          <cell r="A6">
            <v>6907121974021</v>
          </cell>
          <cell r="B6">
            <v>7.379999999999999</v>
          </cell>
        </row>
        <row r="7">
          <cell r="A7">
            <v>6907121974024</v>
          </cell>
          <cell r="B7">
            <v>2.5299999999999994</v>
          </cell>
        </row>
        <row r="8">
          <cell r="A8">
            <v>6907121974026</v>
          </cell>
          <cell r="B8">
            <v>14.140000000000011</v>
          </cell>
        </row>
        <row r="9">
          <cell r="A9">
            <v>6907121974027</v>
          </cell>
          <cell r="B9">
            <v>15.340000000000005</v>
          </cell>
        </row>
        <row r="10">
          <cell r="A10">
            <v>6907121974028</v>
          </cell>
          <cell r="B10">
            <v>4.68</v>
          </cell>
        </row>
        <row r="11">
          <cell r="A11">
            <v>6907121974029</v>
          </cell>
          <cell r="B11">
            <v>17.699999999999996</v>
          </cell>
        </row>
        <row r="12">
          <cell r="A12">
            <v>6907121974033</v>
          </cell>
          <cell r="B12">
            <v>4.3499999999999996</v>
          </cell>
        </row>
        <row r="13">
          <cell r="A13">
            <v>6907121974035</v>
          </cell>
          <cell r="B13">
            <v>4.24</v>
          </cell>
        </row>
        <row r="14">
          <cell r="A14">
            <v>6907121974040</v>
          </cell>
          <cell r="B14">
            <v>3.8399999999999981</v>
          </cell>
        </row>
        <row r="15">
          <cell r="A15">
            <v>6907121974057</v>
          </cell>
          <cell r="B15">
            <v>4.58</v>
          </cell>
        </row>
        <row r="16">
          <cell r="A16">
            <v>6907121974058</v>
          </cell>
          <cell r="B16">
            <v>11.8</v>
          </cell>
        </row>
        <row r="17">
          <cell r="A17">
            <v>6907121974064</v>
          </cell>
          <cell r="B17">
            <v>3.05</v>
          </cell>
        </row>
        <row r="18">
          <cell r="A18">
            <v>6907121974071</v>
          </cell>
          <cell r="B18">
            <v>3.29</v>
          </cell>
        </row>
        <row r="19">
          <cell r="A19">
            <v>6907121974088</v>
          </cell>
          <cell r="B19">
            <v>15.55</v>
          </cell>
        </row>
        <row r="20">
          <cell r="A20">
            <v>6907121974089</v>
          </cell>
          <cell r="B20">
            <v>3.0799999999999996</v>
          </cell>
        </row>
        <row r="21">
          <cell r="A21">
            <v>6907121974095</v>
          </cell>
          <cell r="B21">
            <v>21.9</v>
          </cell>
        </row>
        <row r="22">
          <cell r="A22">
            <v>6907121974101</v>
          </cell>
          <cell r="B22">
            <v>15.240000000000004</v>
          </cell>
        </row>
        <row r="23">
          <cell r="A23">
            <v>6907121974102</v>
          </cell>
          <cell r="B23">
            <v>8.1999999999999993</v>
          </cell>
        </row>
        <row r="24">
          <cell r="A24">
            <v>6907121974125</v>
          </cell>
          <cell r="B24">
            <v>9.7900000000000009</v>
          </cell>
        </row>
        <row r="25">
          <cell r="A25">
            <v>6907121974232</v>
          </cell>
          <cell r="B25">
            <v>13.9</v>
          </cell>
        </row>
        <row r="26">
          <cell r="A26">
            <v>6907121974235</v>
          </cell>
          <cell r="B26">
            <v>11.684884884884877</v>
          </cell>
        </row>
        <row r="27">
          <cell r="A27">
            <v>6907121974313</v>
          </cell>
          <cell r="B27">
            <v>10.300000000000002</v>
          </cell>
        </row>
        <row r="28">
          <cell r="A28">
            <v>6907121974417</v>
          </cell>
          <cell r="B28">
            <v>4.6999999999999993</v>
          </cell>
        </row>
        <row r="29">
          <cell r="A29">
            <v>6907121974709</v>
          </cell>
          <cell r="B29">
            <v>17.77</v>
          </cell>
        </row>
        <row r="30">
          <cell r="A30">
            <v>6907121974818</v>
          </cell>
          <cell r="B30">
            <v>24</v>
          </cell>
        </row>
        <row r="31">
          <cell r="A31">
            <v>6907121975848</v>
          </cell>
          <cell r="B31">
            <v>17.88</v>
          </cell>
        </row>
        <row r="32">
          <cell r="A32">
            <v>6907219768250</v>
          </cell>
          <cell r="B32">
            <v>10.766666666666673</v>
          </cell>
        </row>
        <row r="33">
          <cell r="A33">
            <v>6953156228634</v>
          </cell>
          <cell r="B33">
            <v>17.200000000000006</v>
          </cell>
        </row>
        <row r="34">
          <cell r="A34">
            <v>6953156239821</v>
          </cell>
          <cell r="B34">
            <v>17.079999999999998</v>
          </cell>
        </row>
        <row r="35">
          <cell r="A35">
            <v>6953156240766</v>
          </cell>
          <cell r="B35">
            <v>11.79</v>
          </cell>
        </row>
        <row r="36">
          <cell r="A36">
            <v>6957848915000</v>
          </cell>
          <cell r="B36">
            <v>7.6999999999999993</v>
          </cell>
        </row>
        <row r="37">
          <cell r="A37">
            <v>731717806905</v>
          </cell>
          <cell r="B37">
            <v>8.7699999999999978</v>
          </cell>
        </row>
        <row r="38">
          <cell r="A38">
            <v>7447902860388</v>
          </cell>
          <cell r="B38">
            <v>197.67999999999995</v>
          </cell>
        </row>
        <row r="39">
          <cell r="A39">
            <v>7447902860456</v>
          </cell>
          <cell r="B39">
            <v>197.67999999999986</v>
          </cell>
        </row>
        <row r="40">
          <cell r="A40">
            <v>7447902860524</v>
          </cell>
          <cell r="B40">
            <v>197.68000000000004</v>
          </cell>
        </row>
        <row r="41">
          <cell r="A41">
            <v>7447902860692</v>
          </cell>
          <cell r="B41">
            <v>197.67999999999995</v>
          </cell>
        </row>
        <row r="42">
          <cell r="A42">
            <v>7447902860838</v>
          </cell>
          <cell r="B42">
            <v>197.67999999999995</v>
          </cell>
        </row>
        <row r="43">
          <cell r="A43">
            <v>7447903173746</v>
          </cell>
          <cell r="B43">
            <v>12.99000000000003</v>
          </cell>
        </row>
        <row r="44">
          <cell r="A44">
            <v>7447903173814</v>
          </cell>
          <cell r="B44">
            <v>12.313793103448281</v>
          </cell>
        </row>
        <row r="45">
          <cell r="A45">
            <v>7447903173982</v>
          </cell>
          <cell r="B45">
            <v>10.869999999999996</v>
          </cell>
        </row>
      </sheetData>
      <sheetData sheetId="5" refreshError="1">
        <row r="1">
          <cell r="A1">
            <v>4712818795646</v>
          </cell>
          <cell r="B1">
            <v>7.33</v>
          </cell>
        </row>
        <row r="2">
          <cell r="A2">
            <v>4712818795677</v>
          </cell>
          <cell r="B2">
            <v>7.33</v>
          </cell>
        </row>
        <row r="3">
          <cell r="A3">
            <v>4712818799231</v>
          </cell>
          <cell r="B3">
            <v>7.33</v>
          </cell>
        </row>
        <row r="4">
          <cell r="A4">
            <v>4712818799477</v>
          </cell>
          <cell r="B4">
            <v>7.33</v>
          </cell>
        </row>
        <row r="5">
          <cell r="A5">
            <v>4712818799484</v>
          </cell>
          <cell r="B5">
            <v>7.3299999999999992</v>
          </cell>
        </row>
        <row r="6">
          <cell r="A6">
            <v>4712818799705</v>
          </cell>
          <cell r="B6">
            <v>7.33</v>
          </cell>
        </row>
        <row r="7">
          <cell r="A7">
            <v>4712818799880</v>
          </cell>
          <cell r="B7">
            <v>7.33</v>
          </cell>
        </row>
        <row r="8">
          <cell r="A8">
            <v>4716076151329</v>
          </cell>
          <cell r="B8">
            <v>7.33</v>
          </cell>
        </row>
        <row r="9">
          <cell r="A9">
            <v>4716076154436</v>
          </cell>
          <cell r="B9">
            <v>7.3299999999999992</v>
          </cell>
        </row>
        <row r="10">
          <cell r="A10">
            <v>4716076157680</v>
          </cell>
          <cell r="B10">
            <v>7.35</v>
          </cell>
        </row>
        <row r="11">
          <cell r="A11">
            <v>4716076161304</v>
          </cell>
          <cell r="B11">
            <v>25.089999999999989</v>
          </cell>
        </row>
        <row r="12">
          <cell r="A12">
            <v>4716076161816</v>
          </cell>
          <cell r="B12">
            <v>11.190000000000003</v>
          </cell>
        </row>
        <row r="13">
          <cell r="A13">
            <v>4716076162028</v>
          </cell>
          <cell r="B13">
            <v>11.19</v>
          </cell>
        </row>
        <row r="14">
          <cell r="A14">
            <v>4716076164176</v>
          </cell>
          <cell r="B14">
            <v>10.809999999999997</v>
          </cell>
        </row>
        <row r="15">
          <cell r="A15">
            <v>4716076164183</v>
          </cell>
          <cell r="B15">
            <v>10.809999999999997</v>
          </cell>
        </row>
        <row r="16">
          <cell r="A16">
            <v>4716076164190</v>
          </cell>
          <cell r="B16">
            <v>10.809999999999997</v>
          </cell>
        </row>
        <row r="17">
          <cell r="A17">
            <v>4716076164534</v>
          </cell>
          <cell r="B17">
            <v>11.19</v>
          </cell>
        </row>
        <row r="18">
          <cell r="A18">
            <v>4716076164541</v>
          </cell>
          <cell r="B18">
            <v>11.19</v>
          </cell>
        </row>
        <row r="19">
          <cell r="A19">
            <v>4716076164558</v>
          </cell>
          <cell r="B19">
            <v>11.189999999999998</v>
          </cell>
        </row>
        <row r="20">
          <cell r="A20">
            <v>4716076166941</v>
          </cell>
          <cell r="B20">
            <v>23.16</v>
          </cell>
        </row>
        <row r="21">
          <cell r="A21">
            <v>4716076166958</v>
          </cell>
          <cell r="B21">
            <v>23.159999999999997</v>
          </cell>
        </row>
        <row r="22">
          <cell r="A22">
            <v>4716076166965</v>
          </cell>
          <cell r="B22">
            <v>23.16</v>
          </cell>
        </row>
        <row r="23">
          <cell r="A23">
            <v>4716076167313</v>
          </cell>
          <cell r="B23">
            <v>38.220000000000013</v>
          </cell>
        </row>
        <row r="24">
          <cell r="A24">
            <v>4716076167337</v>
          </cell>
          <cell r="B24">
            <v>38.220000000000006</v>
          </cell>
        </row>
        <row r="25">
          <cell r="A25">
            <v>4716076167443</v>
          </cell>
          <cell r="B25">
            <v>28.950000000000067</v>
          </cell>
        </row>
        <row r="26">
          <cell r="A26">
            <v>4716076167450</v>
          </cell>
          <cell r="B26">
            <v>28.95000000000001</v>
          </cell>
        </row>
        <row r="27">
          <cell r="A27">
            <v>4716076167467</v>
          </cell>
          <cell r="B27">
            <v>28.95000000000001</v>
          </cell>
        </row>
        <row r="28">
          <cell r="A28">
            <v>4716076167474</v>
          </cell>
          <cell r="B28">
            <v>28.95</v>
          </cell>
        </row>
        <row r="29">
          <cell r="A29">
            <v>4716076167825</v>
          </cell>
          <cell r="B29">
            <v>21.229999999999997</v>
          </cell>
        </row>
        <row r="30">
          <cell r="A30">
            <v>4716076167832</v>
          </cell>
          <cell r="B30">
            <v>21.22999999999999</v>
          </cell>
        </row>
        <row r="31">
          <cell r="A31">
            <v>4716076167849</v>
          </cell>
          <cell r="B31">
            <v>21.229999999999997</v>
          </cell>
        </row>
        <row r="32">
          <cell r="A32">
            <v>4716076167856</v>
          </cell>
          <cell r="B32">
            <v>21.229999999999997</v>
          </cell>
        </row>
        <row r="33">
          <cell r="A33">
            <v>4716076167863</v>
          </cell>
          <cell r="B33">
            <v>21.229999999999997</v>
          </cell>
        </row>
        <row r="34">
          <cell r="A34">
            <v>4716076167870</v>
          </cell>
          <cell r="B34">
            <v>21.229999999999997</v>
          </cell>
        </row>
        <row r="35">
          <cell r="A35">
            <v>4716076167924</v>
          </cell>
          <cell r="B35">
            <v>22.390000000000004</v>
          </cell>
        </row>
        <row r="36">
          <cell r="A36">
            <v>4716076167931</v>
          </cell>
          <cell r="B36">
            <v>22.389999999999997</v>
          </cell>
        </row>
        <row r="37">
          <cell r="A37">
            <v>4716076167948</v>
          </cell>
          <cell r="B37">
            <v>22.390000000000004</v>
          </cell>
        </row>
        <row r="38">
          <cell r="A38">
            <v>4716076167955</v>
          </cell>
          <cell r="B38">
            <v>22.389999999999997</v>
          </cell>
        </row>
        <row r="39">
          <cell r="A39">
            <v>4716076167962</v>
          </cell>
          <cell r="B39">
            <v>22.39</v>
          </cell>
        </row>
        <row r="40">
          <cell r="A40">
            <v>4716076167979</v>
          </cell>
          <cell r="B40">
            <v>22.39</v>
          </cell>
        </row>
        <row r="41">
          <cell r="A41">
            <v>4716076167986</v>
          </cell>
          <cell r="B41">
            <v>22.39</v>
          </cell>
        </row>
        <row r="42">
          <cell r="A42">
            <v>4716076167993</v>
          </cell>
          <cell r="B42">
            <v>22.389999999999997</v>
          </cell>
        </row>
        <row r="43">
          <cell r="A43">
            <v>4716076168280</v>
          </cell>
          <cell r="B43">
            <v>22</v>
          </cell>
        </row>
        <row r="44">
          <cell r="A44">
            <v>4716076168303</v>
          </cell>
          <cell r="B44">
            <v>22</v>
          </cell>
        </row>
        <row r="45">
          <cell r="A45">
            <v>4716076168327</v>
          </cell>
          <cell r="B45">
            <v>18.140000000000008</v>
          </cell>
        </row>
        <row r="46">
          <cell r="A46">
            <v>4716076168334</v>
          </cell>
          <cell r="B46">
            <v>18.140000000000008</v>
          </cell>
        </row>
        <row r="47">
          <cell r="A47">
            <v>4716076168341</v>
          </cell>
          <cell r="B47">
            <v>22.389999999999997</v>
          </cell>
        </row>
        <row r="48">
          <cell r="A48">
            <v>4716076168358</v>
          </cell>
          <cell r="B48">
            <v>22.39</v>
          </cell>
        </row>
        <row r="49">
          <cell r="A49">
            <v>4716076168365</v>
          </cell>
          <cell r="B49">
            <v>22.389999999999997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preciseme.com/" TargetMode="External"/><Relationship Id="rId1" Type="http://schemas.openxmlformats.org/officeDocument/2006/relationships/hyperlink" Target="mailto:info@preciseme.com" TargetMode="External"/><Relationship Id="rId4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A239"/>
  <sheetViews>
    <sheetView topLeftCell="N1" zoomScaleNormal="100" workbookViewId="0">
      <selection activeCell="M1" sqref="M1:M1048576"/>
    </sheetView>
  </sheetViews>
  <sheetFormatPr defaultRowHeight="15" x14ac:dyDescent="0.25"/>
  <cols>
    <col min="1" max="1" width="16.5703125" style="385" bestFit="1" customWidth="1"/>
    <col min="2" max="2" width="7" style="385" bestFit="1" customWidth="1"/>
    <col min="3" max="3" width="15.5703125" style="385" bestFit="1" customWidth="1"/>
    <col min="4" max="4" width="8.5703125" style="385" customWidth="1"/>
    <col min="5" max="5" width="8.5703125" style="386" customWidth="1"/>
    <col min="6" max="7" width="9.42578125" style="386" customWidth="1"/>
    <col min="8" max="8" width="1.5703125" style="387" customWidth="1"/>
    <col min="9" max="9" width="9.5703125" style="388" bestFit="1" customWidth="1"/>
    <col min="10" max="10" width="7.140625" style="388" customWidth="1"/>
    <col min="11" max="11" width="5.85546875" style="388" customWidth="1"/>
    <col min="12" max="12" width="12" style="389" bestFit="1" customWidth="1"/>
    <col min="13" max="13" width="11.42578125" style="388" customWidth="1"/>
    <col min="14" max="14" width="13.7109375" style="388" bestFit="1" customWidth="1"/>
    <col min="15" max="15" width="11.42578125" style="388" customWidth="1"/>
    <col min="16" max="16" width="13.42578125" style="388" bestFit="1" customWidth="1"/>
    <col min="17" max="17" width="20.5703125" style="388" bestFit="1" customWidth="1"/>
    <col min="18" max="18" width="11.42578125" style="388" customWidth="1"/>
    <col min="19" max="19" width="2.5703125" style="388" customWidth="1"/>
    <col min="20" max="20" width="7.5703125" style="387" bestFit="1" customWidth="1"/>
    <col min="21" max="24" width="7.5703125" style="346" bestFit="1" customWidth="1"/>
    <col min="25" max="27" width="7.5703125" style="386" bestFit="1" customWidth="1"/>
    <col min="28" max="16384" width="9.140625" style="346"/>
  </cols>
  <sheetData>
    <row r="1" spans="1:27" ht="15.75" customHeight="1" thickBot="1" x14ac:dyDescent="0.3">
      <c r="A1" s="769" t="s">
        <v>631</v>
      </c>
      <c r="B1" s="769"/>
      <c r="C1" s="769"/>
      <c r="D1" s="769"/>
      <c r="E1" s="769"/>
      <c r="F1" s="769"/>
      <c r="G1" s="769"/>
      <c r="H1" s="769"/>
      <c r="I1" s="770"/>
      <c r="J1" s="783" t="s">
        <v>603</v>
      </c>
      <c r="K1" s="784"/>
      <c r="L1" s="784"/>
      <c r="M1" s="344">
        <f>QUARTILE(L5:L234,3)</f>
        <v>6.666666666666667</v>
      </c>
      <c r="N1" s="773" t="s">
        <v>604</v>
      </c>
      <c r="O1" s="774"/>
      <c r="P1" s="344">
        <f>QUARTILE(N5:N234,3)</f>
        <v>146.24083333333331</v>
      </c>
      <c r="Q1" s="775" t="s">
        <v>605</v>
      </c>
      <c r="R1" s="776"/>
      <c r="S1" s="345"/>
      <c r="T1" s="760" t="s">
        <v>5</v>
      </c>
      <c r="U1" s="761"/>
      <c r="V1" s="761"/>
      <c r="W1" s="761"/>
      <c r="X1" s="761"/>
      <c r="Y1" s="761"/>
      <c r="Z1" s="761"/>
      <c r="AA1" s="762"/>
    </row>
    <row r="2" spans="1:27" ht="15.75" customHeight="1" thickBot="1" x14ac:dyDescent="0.3">
      <c r="A2" s="769"/>
      <c r="B2" s="769"/>
      <c r="C2" s="769"/>
      <c r="D2" s="769"/>
      <c r="E2" s="769"/>
      <c r="F2" s="769"/>
      <c r="G2" s="769"/>
      <c r="H2" s="769"/>
      <c r="I2" s="770"/>
      <c r="J2" s="783" t="s">
        <v>606</v>
      </c>
      <c r="K2" s="784"/>
      <c r="L2" s="784"/>
      <c r="M2" s="347">
        <f>QUARTILE(L5:L234,2)</f>
        <v>3.6666666666666665</v>
      </c>
      <c r="N2" s="779" t="s">
        <v>607</v>
      </c>
      <c r="O2" s="780"/>
      <c r="P2" s="347">
        <f>QUARTILE(N5:N234,2)</f>
        <v>15.612156177156175</v>
      </c>
      <c r="Q2" s="775"/>
      <c r="R2" s="776"/>
      <c r="S2" s="345"/>
      <c r="T2" s="763"/>
      <c r="U2" s="764"/>
      <c r="V2" s="764"/>
      <c r="W2" s="764"/>
      <c r="X2" s="764"/>
      <c r="Y2" s="764"/>
      <c r="Z2" s="764"/>
      <c r="AA2" s="765"/>
    </row>
    <row r="3" spans="1:27" ht="15.75" customHeight="1" thickBot="1" x14ac:dyDescent="0.3">
      <c r="A3" s="771"/>
      <c r="B3" s="771"/>
      <c r="C3" s="771"/>
      <c r="D3" s="771"/>
      <c r="E3" s="771"/>
      <c r="F3" s="771"/>
      <c r="G3" s="771"/>
      <c r="H3" s="771"/>
      <c r="I3" s="772"/>
      <c r="J3" s="785" t="s">
        <v>608</v>
      </c>
      <c r="K3" s="786"/>
      <c r="L3" s="786"/>
      <c r="M3" s="348">
        <f>QUARTILE(L5:L234,1)</f>
        <v>1</v>
      </c>
      <c r="N3" s="781" t="s">
        <v>609</v>
      </c>
      <c r="O3" s="782"/>
      <c r="P3" s="348">
        <f>QUARTILE(N5:N234,1)</f>
        <v>0</v>
      </c>
      <c r="Q3" s="777"/>
      <c r="R3" s="778"/>
      <c r="S3" s="345"/>
      <c r="T3" s="766"/>
      <c r="U3" s="767"/>
      <c r="V3" s="767"/>
      <c r="W3" s="767"/>
      <c r="X3" s="767"/>
      <c r="Y3" s="767"/>
      <c r="Z3" s="767"/>
      <c r="AA3" s="768"/>
    </row>
    <row r="4" spans="1:27" s="352" customFormat="1" ht="48" customHeight="1" thickBot="1" x14ac:dyDescent="0.3">
      <c r="A4" s="349" t="s">
        <v>627</v>
      </c>
      <c r="B4" s="349" t="s">
        <v>2</v>
      </c>
      <c r="C4" s="349" t="s">
        <v>610</v>
      </c>
      <c r="D4" s="349" t="s">
        <v>314</v>
      </c>
      <c r="E4" s="349" t="s">
        <v>611</v>
      </c>
      <c r="F4" s="349" t="s">
        <v>612</v>
      </c>
      <c r="G4" s="349" t="s">
        <v>20</v>
      </c>
      <c r="H4" s="345"/>
      <c r="I4" s="350" t="s">
        <v>613</v>
      </c>
      <c r="J4" s="350" t="s">
        <v>628</v>
      </c>
      <c r="K4" s="350" t="s">
        <v>629</v>
      </c>
      <c r="L4" s="350" t="s">
        <v>614</v>
      </c>
      <c r="M4" s="350" t="s">
        <v>615</v>
      </c>
      <c r="N4" s="350" t="s">
        <v>616</v>
      </c>
      <c r="O4" s="351" t="s">
        <v>617</v>
      </c>
      <c r="P4" s="351" t="s">
        <v>618</v>
      </c>
      <c r="Q4" s="350" t="s">
        <v>619</v>
      </c>
      <c r="R4" s="350" t="s">
        <v>620</v>
      </c>
      <c r="S4" s="345"/>
      <c r="T4" s="425" t="s">
        <v>585</v>
      </c>
      <c r="U4" s="425" t="s">
        <v>586</v>
      </c>
      <c r="V4" s="425" t="s">
        <v>587</v>
      </c>
      <c r="W4" s="425" t="s">
        <v>588</v>
      </c>
      <c r="X4" s="426" t="s">
        <v>589</v>
      </c>
      <c r="Y4" s="426" t="s">
        <v>590</v>
      </c>
      <c r="Z4" s="426" t="s">
        <v>591</v>
      </c>
      <c r="AA4" s="427" t="s">
        <v>630</v>
      </c>
    </row>
    <row r="5" spans="1:27" x14ac:dyDescent="0.25">
      <c r="A5" s="413">
        <v>744790286205</v>
      </c>
      <c r="B5" s="353">
        <v>758119</v>
      </c>
      <c r="C5" s="354" t="s">
        <v>215</v>
      </c>
      <c r="D5" s="354" t="s">
        <v>515</v>
      </c>
      <c r="E5" s="355">
        <v>22</v>
      </c>
      <c r="F5" s="356">
        <v>44.5</v>
      </c>
      <c r="G5" s="356">
        <v>93</v>
      </c>
      <c r="H5" s="357"/>
      <c r="I5" s="358">
        <v>28</v>
      </c>
      <c r="J5" s="367">
        <f>COUNT(T5:AA5)</f>
        <v>5</v>
      </c>
      <c r="K5" s="367">
        <v>2</v>
      </c>
      <c r="L5" s="359">
        <f>IF(I5=0," No Stock",AVERAGE(Y5:AA5))</f>
        <v>16.333333333333332</v>
      </c>
      <c r="M5" s="360" t="str">
        <f>IF(I5=0,"Run out of Stock",IF(L5&gt;$M$1,"Fast Moving",IF(L5&lt;=$M$3,"Non Moving","Slow Moving")))</f>
        <v>Fast Moving</v>
      </c>
      <c r="N5" s="359">
        <f>(F5-E5)*(AVERAGE(X5:Z5))</f>
        <v>390</v>
      </c>
      <c r="O5" s="361" t="str">
        <f>IF(N5&gt;$P$1, "Most Profitable",IF(N5&lt;$P$2,"Less Profitable","Profitable"))</f>
        <v>Most Profitable</v>
      </c>
      <c r="P5" s="360" t="str">
        <f>M5&amp; " - " &amp;O5</f>
        <v>Fast Moving - Most Profitable</v>
      </c>
      <c r="Q5" s="361" t="str">
        <f>IF(AND(M5="Non Moving",J5&gt;2),"Buying Price",IF(AND(M5="Non Moving",J5=2)," Discount",IF(AND(M5="Non Moving",J5=1),"Transfer","-")))</f>
        <v>-</v>
      </c>
      <c r="R5" s="362" t="str">
        <f>IF(P5="Run out of stock - Most Profitable","No Stock - Reorder",IF(P5="Fast Moving - Most Profitable","Profitable - Reorder",IF(P5="Run out of stock - Less Profitable","Stop Ordering", " - ")))</f>
        <v>Profitable - Reorder</v>
      </c>
      <c r="S5" s="363"/>
      <c r="T5" s="364"/>
      <c r="U5" s="364"/>
      <c r="V5" s="364"/>
      <c r="W5" s="437">
        <v>0</v>
      </c>
      <c r="X5" s="365">
        <v>12</v>
      </c>
      <c r="Y5" s="365">
        <v>20</v>
      </c>
      <c r="Z5" s="365">
        <v>20</v>
      </c>
      <c r="AA5" s="365">
        <v>9</v>
      </c>
    </row>
    <row r="6" spans="1:27" x14ac:dyDescent="0.25">
      <c r="A6" s="413">
        <v>744790317374</v>
      </c>
      <c r="B6" s="353">
        <v>746699</v>
      </c>
      <c r="C6" s="354" t="s">
        <v>195</v>
      </c>
      <c r="D6" s="354" t="s">
        <v>498</v>
      </c>
      <c r="E6" s="355">
        <v>12.99</v>
      </c>
      <c r="F6" s="356">
        <v>34.5</v>
      </c>
      <c r="G6" s="356">
        <v>69</v>
      </c>
      <c r="H6" s="366"/>
      <c r="I6" s="367">
        <v>31</v>
      </c>
      <c r="J6" s="367">
        <f>COUNT(T6:AA6)</f>
        <v>8</v>
      </c>
      <c r="K6" s="367">
        <v>2</v>
      </c>
      <c r="L6" s="368">
        <f>IF(I6=0," No Stock",AVERAGE(Y6:AA6))</f>
        <v>17</v>
      </c>
      <c r="M6" s="369" t="str">
        <f>IF(I6=0,"Run out of Stock",IF(L6&gt;$M$1,"Fast Moving",IF(L6&lt;=$M$3,"Non Moving","Slow Moving")))</f>
        <v>Fast Moving</v>
      </c>
      <c r="N6" s="368">
        <f>(F6-E6)*(AVERAGE(X6:Z6))</f>
        <v>322.64999999999998</v>
      </c>
      <c r="O6" s="370" t="str">
        <f>IF(N6&gt;$P$1, "Most Profitable",IF(N6&lt;$P$2,"Less Profitable","Profitable"))</f>
        <v>Most Profitable</v>
      </c>
      <c r="P6" s="369" t="str">
        <f>M6&amp; " - " &amp;O6</f>
        <v>Fast Moving - Most Profitable</v>
      </c>
      <c r="Q6" s="370" t="str">
        <f>IF(AND(M6="Non Moving",J6&gt;2),"Buying Price",IF(AND(M6="Non Moving",J6=2)," Discount",IF(AND(M6="Non Moving",J6=1),"Transfer","-")))</f>
        <v>-</v>
      </c>
      <c r="R6" s="371" t="str">
        <f>IF(P6="Run out of stock - Most Profitable","No Stock - Reorder",IF(P6="Fast Moving - Most Profitable","Profitable - Reorder",IF(P6="Run out of stock - Less Profitable","Stop Ordering", " - ")))</f>
        <v>Profitable - Reorder</v>
      </c>
      <c r="S6" s="372"/>
      <c r="T6" s="364">
        <v>6</v>
      </c>
      <c r="U6" s="364">
        <v>13</v>
      </c>
      <c r="V6" s="364">
        <v>16</v>
      </c>
      <c r="W6" s="437">
        <v>21</v>
      </c>
      <c r="X6" s="437">
        <v>5</v>
      </c>
      <c r="Y6" s="437">
        <v>10</v>
      </c>
      <c r="Z6" s="437">
        <v>30</v>
      </c>
      <c r="AA6" s="437">
        <v>11</v>
      </c>
    </row>
    <row r="7" spans="1:27" x14ac:dyDescent="0.25">
      <c r="A7" s="413">
        <v>744790317381</v>
      </c>
      <c r="B7" s="353">
        <v>746700</v>
      </c>
      <c r="C7" s="354" t="s">
        <v>196</v>
      </c>
      <c r="D7" s="354" t="s">
        <v>499</v>
      </c>
      <c r="E7" s="355">
        <v>12.81</v>
      </c>
      <c r="F7" s="356">
        <v>29.5</v>
      </c>
      <c r="G7" s="356">
        <v>59</v>
      </c>
      <c r="H7" s="366"/>
      <c r="I7" s="367">
        <v>36</v>
      </c>
      <c r="J7" s="367">
        <f>COUNT(T7:AA7)</f>
        <v>8</v>
      </c>
      <c r="K7" s="367">
        <v>2</v>
      </c>
      <c r="L7" s="368">
        <f>IF(I7=0," No Stock",AVERAGE(Y7:AA7))</f>
        <v>37</v>
      </c>
      <c r="M7" s="369" t="str">
        <f>IF(I7=0,"Run out of Stock",IF(L7&gt;$M$1,"Fast Moving",IF(L7&lt;=$M$3,"Non Moving","Slow Moving")))</f>
        <v>Fast Moving</v>
      </c>
      <c r="N7" s="368">
        <f>(F7-E7)*(AVERAGE(X7:Z7))</f>
        <v>650.90999999999985</v>
      </c>
      <c r="O7" s="370" t="str">
        <f>IF(N7&gt;$P$1, "Most Profitable",IF(N7&lt;$P$2,"Less Profitable","Profitable"))</f>
        <v>Most Profitable</v>
      </c>
      <c r="P7" s="369" t="str">
        <f>M7&amp; " - " &amp;O7</f>
        <v>Fast Moving - Most Profitable</v>
      </c>
      <c r="Q7" s="370" t="str">
        <f>IF(AND(M7="Non Moving",J7&gt;2),"Buying Price",IF(AND(M7="Non Moving",J7=2)," Discount",IF(AND(M7="Non Moving",J7=1),"Transfer","-")))</f>
        <v>-</v>
      </c>
      <c r="R7" s="371" t="str">
        <f>IF(P7="Run out of stock - Most Profitable","No Stock - Reorder",IF(P7="Fast Moving - Most Profitable","Profitable - Reorder",IF(P7="Run out of stock - Less Profitable","Stop Ordering", " - ")))</f>
        <v>Profitable - Reorder</v>
      </c>
      <c r="S7" s="372"/>
      <c r="T7" s="364">
        <v>12</v>
      </c>
      <c r="U7" s="364">
        <v>18</v>
      </c>
      <c r="V7" s="364">
        <v>14</v>
      </c>
      <c r="W7" s="437">
        <v>44</v>
      </c>
      <c r="X7" s="437">
        <v>30</v>
      </c>
      <c r="Y7" s="437">
        <v>47</v>
      </c>
      <c r="Z7" s="437">
        <v>40</v>
      </c>
      <c r="AA7" s="437">
        <v>24</v>
      </c>
    </row>
    <row r="8" spans="1:27" x14ac:dyDescent="0.25">
      <c r="A8" s="413">
        <v>4716076161304</v>
      </c>
      <c r="B8" s="353">
        <v>748133</v>
      </c>
      <c r="C8" s="354" t="s">
        <v>206</v>
      </c>
      <c r="D8" s="354" t="s">
        <v>509</v>
      </c>
      <c r="E8" s="355">
        <v>25.089999999999989</v>
      </c>
      <c r="F8" s="356">
        <v>59.5</v>
      </c>
      <c r="G8" s="356">
        <v>129</v>
      </c>
      <c r="H8" s="366"/>
      <c r="I8" s="367">
        <v>2</v>
      </c>
      <c r="J8" s="367">
        <f>COUNT(T8:AA8)</f>
        <v>8</v>
      </c>
      <c r="K8" s="367">
        <v>2</v>
      </c>
      <c r="L8" s="368">
        <f>IF(I8=0," No Stock",AVERAGE(Y8:AA8))</f>
        <v>0</v>
      </c>
      <c r="M8" s="369" t="str">
        <f>IF(I8=0,"Run out of Stock",IF(L8&gt;$M$1,"Fast Moving",IF(L8&lt;=$M$3,"Non Moving","Slow Moving")))</f>
        <v>Non Moving</v>
      </c>
      <c r="N8" s="368">
        <f>(F8-E8)*(AVERAGE(X8:Z8))</f>
        <v>0</v>
      </c>
      <c r="O8" s="370" t="str">
        <f>IF(N8&gt;$P$1, "Most Profitable",IF(N8&lt;$P$2,"Less Profitable","Profitable"))</f>
        <v>Less Profitable</v>
      </c>
      <c r="P8" s="369" t="str">
        <f>M8&amp; " - " &amp;O8</f>
        <v>Non Moving - Less Profitable</v>
      </c>
      <c r="Q8" s="370" t="str">
        <f>IF(AND(M8="Non Moving",J8&gt;2),"Buying Price",IF(AND(M8="Non Moving",J8=2)," Discount",IF(AND(M8="Non Moving",J8=1),"Transfer","-")))</f>
        <v>Buying Price</v>
      </c>
      <c r="R8" s="371" t="str">
        <f>IF(P8="Run out of stock - Most Profitable","No Stock - Reorder",IF(P8="Fast Moving - Most Profitable","Profitable - Reorder",IF(P8="Run out of stock - Less Profitable","Stop Ordering", " - ")))</f>
        <v xml:space="preserve"> - </v>
      </c>
      <c r="S8" s="372"/>
      <c r="T8" s="364">
        <v>1</v>
      </c>
      <c r="U8" s="364">
        <v>7</v>
      </c>
      <c r="V8" s="364">
        <v>0</v>
      </c>
      <c r="W8" s="437">
        <v>2</v>
      </c>
      <c r="X8" s="365">
        <v>0</v>
      </c>
      <c r="Y8" s="365">
        <v>0</v>
      </c>
      <c r="Z8" s="365">
        <v>0</v>
      </c>
      <c r="AA8" s="365">
        <v>0</v>
      </c>
    </row>
    <row r="9" spans="1:27" x14ac:dyDescent="0.25">
      <c r="A9" s="413">
        <v>4716076166941</v>
      </c>
      <c r="B9" s="353">
        <v>317278</v>
      </c>
      <c r="C9" s="354" t="s">
        <v>548</v>
      </c>
      <c r="D9" s="354" t="s">
        <v>316</v>
      </c>
      <c r="E9" s="355">
        <v>23.16</v>
      </c>
      <c r="F9" s="356">
        <v>39.5</v>
      </c>
      <c r="G9" s="356">
        <v>79</v>
      </c>
      <c r="H9" s="366"/>
      <c r="I9" s="367">
        <v>34</v>
      </c>
      <c r="J9" s="367">
        <f>COUNT(T9:AA9)</f>
        <v>3</v>
      </c>
      <c r="K9" s="367">
        <v>2</v>
      </c>
      <c r="L9" s="368">
        <f>IF(I9=0," No Stock",AVERAGE(Y9:AA9))</f>
        <v>1</v>
      </c>
      <c r="M9" s="369" t="str">
        <f>IF(I9=0,"Run out of Stock",IF(L9&gt;$M$1,"Fast Moving",IF(L9&lt;=$M$3,"Non Moving","Slow Moving")))</f>
        <v>Non Moving</v>
      </c>
      <c r="N9" s="368">
        <f>(F9-E9)*(AVERAGE(X9:Z9))</f>
        <v>8.17</v>
      </c>
      <c r="O9" s="370" t="str">
        <f>IF(N9&gt;$P$1, "Most Profitable",IF(N9&lt;$P$2,"Less Profitable","Profitable"))</f>
        <v>Less Profitable</v>
      </c>
      <c r="P9" s="369" t="str">
        <f>M9&amp; " - " &amp;O9</f>
        <v>Non Moving - Less Profitable</v>
      </c>
      <c r="Q9" s="370" t="str">
        <f>IF(AND(M9="Non Moving",J9&gt;2),"Buying Price",IF(AND(M9="Non Moving",J9=2)," Discount",IF(AND(M9="Non Moving",J9=1),"Transfer","-")))</f>
        <v>Buying Price</v>
      </c>
      <c r="R9" s="371" t="str">
        <f>IF(P9="Run out of stock - Most Profitable","No Stock - Reorder",IF(P9="Fast Moving - Most Profitable","Profitable - Reorder",IF(P9="Run out of stock - Less Profitable","Stop Ordering", " - ")))</f>
        <v xml:space="preserve"> - </v>
      </c>
      <c r="S9" s="372"/>
      <c r="T9" s="364"/>
      <c r="U9" s="364"/>
      <c r="V9" s="364"/>
      <c r="W9" s="365"/>
      <c r="X9" s="365"/>
      <c r="Y9" s="365">
        <v>0</v>
      </c>
      <c r="Z9" s="365">
        <v>1</v>
      </c>
      <c r="AA9" s="365">
        <v>2</v>
      </c>
    </row>
    <row r="10" spans="1:27" x14ac:dyDescent="0.25">
      <c r="A10" s="413">
        <v>4716076166958</v>
      </c>
      <c r="B10" s="353">
        <v>317277</v>
      </c>
      <c r="C10" s="354" t="s">
        <v>547</v>
      </c>
      <c r="D10" s="354" t="s">
        <v>315</v>
      </c>
      <c r="E10" s="355">
        <v>23.16</v>
      </c>
      <c r="F10" s="356">
        <v>39.5</v>
      </c>
      <c r="G10" s="356">
        <v>79</v>
      </c>
      <c r="H10" s="366"/>
      <c r="I10" s="367">
        <v>5</v>
      </c>
      <c r="J10" s="367">
        <f>COUNT(T10:AA10)</f>
        <v>3</v>
      </c>
      <c r="K10" s="367">
        <v>2</v>
      </c>
      <c r="L10" s="368">
        <f>IF(I10=0," No Stock",AVERAGE(Y10:AA10))</f>
        <v>2.3333333333333335</v>
      </c>
      <c r="M10" s="369" t="str">
        <f>IF(I10=0,"Run out of Stock",IF(L10&gt;$M$1,"Fast Moving",IF(L10&lt;=$M$3,"Non Moving","Slow Moving")))</f>
        <v>Slow Moving</v>
      </c>
      <c r="N10" s="368">
        <f>(F10-E10)*(AVERAGE(X10:Z10))</f>
        <v>49.019999999999996</v>
      </c>
      <c r="O10" s="370" t="str">
        <f>IF(N10&gt;$P$1, "Most Profitable",IF(N10&lt;$P$2,"Less Profitable","Profitable"))</f>
        <v>Profitable</v>
      </c>
      <c r="P10" s="369" t="str">
        <f>M10&amp; " - " &amp;O10</f>
        <v>Slow Moving - Profitable</v>
      </c>
      <c r="Q10" s="370" t="str">
        <f>IF(AND(M10="Non Moving",J10&gt;2),"Buying Price",IF(AND(M10="Non Moving",J10=2)," Discount",IF(AND(M10="Non Moving",J10=1),"Transfer","-")))</f>
        <v>-</v>
      </c>
      <c r="R10" s="371" t="str">
        <f>IF(P10="Run out of stock - Most Profitable","No Stock - Reorder",IF(P10="Fast Moving - Most Profitable","Profitable - Reorder",IF(P10="Run out of stock - Less Profitable","Stop Ordering", " - ")))</f>
        <v xml:space="preserve"> - </v>
      </c>
      <c r="S10" s="372"/>
      <c r="T10" s="364"/>
      <c r="U10" s="364"/>
      <c r="V10" s="364"/>
      <c r="W10" s="365"/>
      <c r="X10" s="365"/>
      <c r="Y10" s="365">
        <v>0</v>
      </c>
      <c r="Z10" s="365">
        <v>6</v>
      </c>
      <c r="AA10" s="365">
        <v>1</v>
      </c>
    </row>
    <row r="11" spans="1:27" x14ac:dyDescent="0.25">
      <c r="A11" s="413">
        <v>4716076166965</v>
      </c>
      <c r="B11" s="353">
        <v>317280</v>
      </c>
      <c r="C11" s="354" t="s">
        <v>549</v>
      </c>
      <c r="D11" s="354" t="s">
        <v>317</v>
      </c>
      <c r="E11" s="355">
        <v>23.16</v>
      </c>
      <c r="F11" s="356">
        <v>39.5</v>
      </c>
      <c r="G11" s="356">
        <v>79</v>
      </c>
      <c r="H11" s="366"/>
      <c r="I11" s="367">
        <v>25</v>
      </c>
      <c r="J11" s="367">
        <f>COUNT(T11:AA11)</f>
        <v>3</v>
      </c>
      <c r="K11" s="367">
        <v>2</v>
      </c>
      <c r="L11" s="368">
        <f>IF(I11=0," No Stock",AVERAGE(Y11:AA11))</f>
        <v>3.6666666666666665</v>
      </c>
      <c r="M11" s="369" t="str">
        <f>IF(I11=0,"Run out of Stock",IF(L11&gt;$M$1,"Fast Moving",IF(L11&lt;=$M$3,"Non Moving","Slow Moving")))</f>
        <v>Slow Moving</v>
      </c>
      <c r="N11" s="368">
        <f>(F11-E11)*(AVERAGE(X11:Z11))</f>
        <v>73.53</v>
      </c>
      <c r="O11" s="370" t="str">
        <f>IF(N11&gt;$P$1, "Most Profitable",IF(N11&lt;$P$2,"Less Profitable","Profitable"))</f>
        <v>Profitable</v>
      </c>
      <c r="P11" s="369" t="str">
        <f>M11&amp; " - " &amp;O11</f>
        <v>Slow Moving - Profitable</v>
      </c>
      <c r="Q11" s="370" t="str">
        <f>IF(AND(M11="Non Moving",J11&gt;2),"Buying Price",IF(AND(M11="Non Moving",J11=2)," Discount",IF(AND(M11="Non Moving",J11=1),"Transfer","-")))</f>
        <v>-</v>
      </c>
      <c r="R11" s="371" t="str">
        <f>IF(P11="Run out of stock - Most Profitable","No Stock - Reorder",IF(P11="Fast Moving - Most Profitable","Profitable - Reorder",IF(P11="Run out of stock - Less Profitable","Stop Ordering", " - ")))</f>
        <v xml:space="preserve"> - </v>
      </c>
      <c r="S11" s="372"/>
      <c r="T11" s="364"/>
      <c r="U11" s="364"/>
      <c r="V11" s="364"/>
      <c r="W11" s="365"/>
      <c r="X11" s="365"/>
      <c r="Y11" s="365">
        <v>2</v>
      </c>
      <c r="Z11" s="365">
        <v>7</v>
      </c>
      <c r="AA11" s="365">
        <v>2</v>
      </c>
    </row>
    <row r="12" spans="1:27" x14ac:dyDescent="0.25">
      <c r="A12" s="413">
        <v>4716076167313</v>
      </c>
      <c r="B12" s="353">
        <v>748129</v>
      </c>
      <c r="C12" s="354" t="s">
        <v>204</v>
      </c>
      <c r="D12" s="354" t="s">
        <v>621</v>
      </c>
      <c r="E12" s="355">
        <v>38.220000000000006</v>
      </c>
      <c r="F12" s="356">
        <v>116.35</v>
      </c>
      <c r="G12" s="356">
        <v>189</v>
      </c>
      <c r="H12" s="366"/>
      <c r="I12" s="367">
        <v>56</v>
      </c>
      <c r="J12" s="367">
        <f>COUNT(T12:AA12)</f>
        <v>8</v>
      </c>
      <c r="K12" s="367">
        <v>2</v>
      </c>
      <c r="L12" s="368">
        <f>IF(I12=0," No Stock",AVERAGE(Y12:AA12))</f>
        <v>2.6666666666666665</v>
      </c>
      <c r="M12" s="369" t="str">
        <f>IF(I12=0,"Run out of Stock",IF(L12&gt;$M$1,"Fast Moving",IF(L12&lt;=$M$3,"Non Moving","Slow Moving")))</f>
        <v>Slow Moving</v>
      </c>
      <c r="N12" s="368">
        <f>(F12-E12)*(AVERAGE(X12:Z12))</f>
        <v>156.26</v>
      </c>
      <c r="O12" s="370" t="str">
        <f>IF(N12&gt;$P$1, "Most Profitable",IF(N12&lt;$P$2,"Less Profitable","Profitable"))</f>
        <v>Most Profitable</v>
      </c>
      <c r="P12" s="369" t="str">
        <f>M12&amp; " - " &amp;O12</f>
        <v>Slow Moving - Most Profitable</v>
      </c>
      <c r="Q12" s="370" t="str">
        <f>IF(AND(M12="Non Moving",J12&gt;2),"Buying Price",IF(AND(M12="Non Moving",J12=2)," Discount",IF(AND(M12="Non Moving",J12=1),"Transfer","-")))</f>
        <v>-</v>
      </c>
      <c r="R12" s="371" t="str">
        <f>IF(P12="Run out of stock - Most Profitable","No Stock - Reorder",IF(P12="Fast Moving - Most Profitable","Profitable - Reorder",IF(P12="Run out of stock - Less Profitable","Stop Ordering", " - ")))</f>
        <v xml:space="preserve"> - </v>
      </c>
      <c r="S12" s="372"/>
      <c r="T12" s="364">
        <v>3</v>
      </c>
      <c r="U12" s="364">
        <v>2</v>
      </c>
      <c r="V12" s="364">
        <v>2</v>
      </c>
      <c r="W12" s="437">
        <v>1</v>
      </c>
      <c r="X12" s="437">
        <v>0</v>
      </c>
      <c r="Y12" s="437">
        <v>4</v>
      </c>
      <c r="Z12" s="437">
        <v>2</v>
      </c>
      <c r="AA12" s="437">
        <v>2</v>
      </c>
    </row>
    <row r="13" spans="1:27" x14ac:dyDescent="0.25">
      <c r="A13" s="413">
        <v>4716076167337</v>
      </c>
      <c r="B13" s="353">
        <v>748131</v>
      </c>
      <c r="C13" s="354" t="s">
        <v>205</v>
      </c>
      <c r="D13" s="354" t="s">
        <v>622</v>
      </c>
      <c r="E13" s="355">
        <v>38.220000000000006</v>
      </c>
      <c r="F13" s="356">
        <v>116.35</v>
      </c>
      <c r="G13" s="356">
        <v>189</v>
      </c>
      <c r="H13" s="366"/>
      <c r="I13" s="367">
        <v>58</v>
      </c>
      <c r="J13" s="367">
        <f>COUNT(T13:AA13)</f>
        <v>8</v>
      </c>
      <c r="K13" s="367">
        <v>2</v>
      </c>
      <c r="L13" s="368">
        <f>IF(I13=0," No Stock",AVERAGE(Y13:AA13))</f>
        <v>3.3333333333333335</v>
      </c>
      <c r="M13" s="369" t="str">
        <f>IF(I13=0,"Run out of Stock",IF(L13&gt;$M$1,"Fast Moving",IF(L13&lt;=$M$3,"Non Moving","Slow Moving")))</f>
        <v>Slow Moving</v>
      </c>
      <c r="N13" s="368">
        <f>(F13-E13)*(AVERAGE(X13:Z13))</f>
        <v>182.30333333333334</v>
      </c>
      <c r="O13" s="370" t="str">
        <f>IF(N13&gt;$P$1, "Most Profitable",IF(N13&lt;$P$2,"Less Profitable","Profitable"))</f>
        <v>Most Profitable</v>
      </c>
      <c r="P13" s="369" t="str">
        <f>M13&amp; " - " &amp;O13</f>
        <v>Slow Moving - Most Profitable</v>
      </c>
      <c r="Q13" s="370" t="str">
        <f>IF(AND(M13="Non Moving",J13&gt;2),"Buying Price",IF(AND(M13="Non Moving",J13=2)," Discount",IF(AND(M13="Non Moving",J13=1),"Transfer","-")))</f>
        <v>-</v>
      </c>
      <c r="R13" s="371" t="str">
        <f>IF(P13="Run out of stock - Most Profitable","No Stock - Reorder",IF(P13="Fast Moving - Most Profitable","Profitable - Reorder",IF(P13="Run out of stock - Less Profitable","Stop Ordering", " - ")))</f>
        <v xml:space="preserve"> - </v>
      </c>
      <c r="S13" s="372"/>
      <c r="T13" s="364">
        <v>1</v>
      </c>
      <c r="U13" s="364">
        <v>1</v>
      </c>
      <c r="V13" s="364">
        <v>0</v>
      </c>
      <c r="W13" s="437">
        <v>0</v>
      </c>
      <c r="X13" s="437">
        <v>0</v>
      </c>
      <c r="Y13" s="437">
        <v>5</v>
      </c>
      <c r="Z13" s="437">
        <v>2</v>
      </c>
      <c r="AA13" s="437">
        <v>3</v>
      </c>
    </row>
    <row r="14" spans="1:27" x14ac:dyDescent="0.25">
      <c r="A14" s="413">
        <v>4716076167443</v>
      </c>
      <c r="B14" s="353">
        <v>748128</v>
      </c>
      <c r="C14" s="354" t="s">
        <v>203</v>
      </c>
      <c r="D14" s="354" t="s">
        <v>506</v>
      </c>
      <c r="E14" s="355">
        <v>28.950000000000067</v>
      </c>
      <c r="F14" s="356">
        <v>69.5</v>
      </c>
      <c r="G14" s="356">
        <v>149</v>
      </c>
      <c r="H14" s="366"/>
      <c r="I14" s="367">
        <v>2</v>
      </c>
      <c r="J14" s="367">
        <f>COUNT(T14:AA14)</f>
        <v>8</v>
      </c>
      <c r="K14" s="367">
        <v>2</v>
      </c>
      <c r="L14" s="368">
        <f>IF(I14=0," No Stock",AVERAGE(Y14:AA14))</f>
        <v>0.33333333333333331</v>
      </c>
      <c r="M14" s="369" t="str">
        <f>IF(I14=0,"Run out of Stock",IF(L14&gt;$M$1,"Fast Moving",IF(L14&lt;=$M$3,"Non Moving","Slow Moving")))</f>
        <v>Non Moving</v>
      </c>
      <c r="N14" s="368">
        <f>(F14-E14)*(AVERAGE(X14:Z14))</f>
        <v>27.033333333333289</v>
      </c>
      <c r="O14" s="370" t="str">
        <f>IF(N14&gt;$P$1, "Most Profitable",IF(N14&lt;$P$2,"Less Profitable","Profitable"))</f>
        <v>Profitable</v>
      </c>
      <c r="P14" s="369" t="str">
        <f>M14&amp; " - " &amp;O14</f>
        <v>Non Moving - Profitable</v>
      </c>
      <c r="Q14" s="370" t="str">
        <f>IF(AND(M14="Non Moving",J14&gt;2),"Buying Price",IF(AND(M14="Non Moving",J14=2)," Discount",IF(AND(M14="Non Moving",J14=1),"Transfer","-")))</f>
        <v>Buying Price</v>
      </c>
      <c r="R14" s="371" t="str">
        <f>IF(P14="Run out of stock - Most Profitable","No Stock - Reorder",IF(P14="Fast Moving - Most Profitable","Profitable - Reorder",IF(P14="Run out of stock - Less Profitable","Stop Ordering", " - ")))</f>
        <v xml:space="preserve"> - </v>
      </c>
      <c r="S14" s="372"/>
      <c r="T14" s="364">
        <v>7</v>
      </c>
      <c r="U14" s="364">
        <v>6</v>
      </c>
      <c r="V14" s="364">
        <v>1</v>
      </c>
      <c r="W14" s="437">
        <v>0</v>
      </c>
      <c r="X14" s="437">
        <v>1</v>
      </c>
      <c r="Y14" s="437">
        <v>1</v>
      </c>
      <c r="Z14" s="437">
        <v>0</v>
      </c>
      <c r="AA14" s="437">
        <v>0</v>
      </c>
    </row>
    <row r="15" spans="1:27" x14ac:dyDescent="0.25">
      <c r="A15" s="413">
        <v>4716076167450</v>
      </c>
      <c r="B15" s="353">
        <v>317301</v>
      </c>
      <c r="C15" s="354" t="s">
        <v>551</v>
      </c>
      <c r="D15" s="354" t="s">
        <v>319</v>
      </c>
      <c r="E15" s="355">
        <v>28.950000000000003</v>
      </c>
      <c r="F15" s="356">
        <v>44.5</v>
      </c>
      <c r="G15" s="356">
        <v>89</v>
      </c>
      <c r="H15" s="366"/>
      <c r="I15" s="367">
        <v>28</v>
      </c>
      <c r="J15" s="367">
        <f>COUNT(T15:AA15)</f>
        <v>3</v>
      </c>
      <c r="K15" s="367">
        <v>2</v>
      </c>
      <c r="L15" s="368">
        <f>IF(I15=0," No Stock",AVERAGE(Y15:AA15))</f>
        <v>0.66666666666666663</v>
      </c>
      <c r="M15" s="369" t="str">
        <f>IF(I15=0,"Run out of Stock",IF(L15&gt;$M$1,"Fast Moving",IF(L15&lt;=$M$3,"Non Moving","Slow Moving")))</f>
        <v>Non Moving</v>
      </c>
      <c r="N15" s="368">
        <f>(F15-E15)*(AVERAGE(X15:Z15))</f>
        <v>7.7749999999999986</v>
      </c>
      <c r="O15" s="370" t="str">
        <f>IF(N15&gt;$P$1, "Most Profitable",IF(N15&lt;$P$2,"Less Profitable","Profitable"))</f>
        <v>Less Profitable</v>
      </c>
      <c r="P15" s="369" t="str">
        <f>M15&amp; " - " &amp;O15</f>
        <v>Non Moving - Less Profitable</v>
      </c>
      <c r="Q15" s="370" t="str">
        <f>IF(AND(M15="Non Moving",J15&gt;2),"Buying Price",IF(AND(M15="Non Moving",J15=2)," Discount",IF(AND(M15="Non Moving",J15=1),"Transfer","-")))</f>
        <v>Buying Price</v>
      </c>
      <c r="R15" s="371" t="str">
        <f>IF(P15="Run out of stock - Most Profitable","No Stock - Reorder",IF(P15="Fast Moving - Most Profitable","Profitable - Reorder",IF(P15="Run out of stock - Less Profitable","Stop Ordering", " - ")))</f>
        <v xml:space="preserve"> - </v>
      </c>
      <c r="S15" s="372"/>
      <c r="T15" s="364"/>
      <c r="U15" s="364"/>
      <c r="V15" s="364"/>
      <c r="W15" s="365"/>
      <c r="X15" s="365"/>
      <c r="Y15" s="365">
        <v>1</v>
      </c>
      <c r="Z15" s="365">
        <v>0</v>
      </c>
      <c r="AA15" s="365">
        <v>1</v>
      </c>
    </row>
    <row r="16" spans="1:27" x14ac:dyDescent="0.25">
      <c r="A16" s="413">
        <v>4716076167467</v>
      </c>
      <c r="B16" s="353">
        <v>748127</v>
      </c>
      <c r="C16" s="354" t="s">
        <v>202</v>
      </c>
      <c r="D16" s="354" t="s">
        <v>505</v>
      </c>
      <c r="E16" s="355">
        <v>28.950000000000003</v>
      </c>
      <c r="F16" s="356">
        <v>69.5</v>
      </c>
      <c r="G16" s="356">
        <v>149</v>
      </c>
      <c r="H16" s="366"/>
      <c r="I16" s="367">
        <v>23</v>
      </c>
      <c r="J16" s="367">
        <f>COUNT(T16:AA16)</f>
        <v>8</v>
      </c>
      <c r="K16" s="367">
        <v>2</v>
      </c>
      <c r="L16" s="368">
        <f>IF(I16=0," No Stock",AVERAGE(Y16:AA16))</f>
        <v>2.6666666666666665</v>
      </c>
      <c r="M16" s="369" t="str">
        <f>IF(I16=0,"Run out of Stock",IF(L16&gt;$M$1,"Fast Moving",IF(L16&lt;=$M$3,"Non Moving","Slow Moving")))</f>
        <v>Slow Moving</v>
      </c>
      <c r="N16" s="368">
        <f>(F16-E16)*(AVERAGE(X16:Z16))</f>
        <v>94.61666666666666</v>
      </c>
      <c r="O16" s="370" t="str">
        <f>IF(N16&gt;$P$1, "Most Profitable",IF(N16&lt;$P$2,"Less Profitable","Profitable"))</f>
        <v>Profitable</v>
      </c>
      <c r="P16" s="369" t="str">
        <f>M16&amp; " - " &amp;O16</f>
        <v>Slow Moving - Profitable</v>
      </c>
      <c r="Q16" s="370" t="str">
        <f>IF(AND(M16="Non Moving",J16&gt;2),"Buying Price",IF(AND(M16="Non Moving",J16=2)," Discount",IF(AND(M16="Non Moving",J16=1),"Transfer","-")))</f>
        <v>-</v>
      </c>
      <c r="R16" s="371" t="str">
        <f>IF(P16="Run out of stock - Most Profitable","No Stock - Reorder",IF(P16="Fast Moving - Most Profitable","Profitable - Reorder",IF(P16="Run out of stock - Less Profitable","Stop Ordering", " - ")))</f>
        <v xml:space="preserve"> - </v>
      </c>
      <c r="S16" s="372"/>
      <c r="T16" s="364">
        <v>11</v>
      </c>
      <c r="U16" s="364">
        <v>2</v>
      </c>
      <c r="V16" s="364">
        <v>6</v>
      </c>
      <c r="W16" s="437">
        <v>0</v>
      </c>
      <c r="X16" s="437">
        <v>1</v>
      </c>
      <c r="Y16" s="437">
        <v>2</v>
      </c>
      <c r="Z16" s="437">
        <v>4</v>
      </c>
      <c r="AA16" s="437">
        <v>2</v>
      </c>
    </row>
    <row r="17" spans="1:27" x14ac:dyDescent="0.25">
      <c r="A17" s="413">
        <v>4716076167474</v>
      </c>
      <c r="B17" s="353">
        <v>317296</v>
      </c>
      <c r="C17" s="354" t="s">
        <v>550</v>
      </c>
      <c r="D17" s="354" t="s">
        <v>318</v>
      </c>
      <c r="E17" s="355">
        <v>28.95</v>
      </c>
      <c r="F17" s="356">
        <v>44.5</v>
      </c>
      <c r="G17" s="356">
        <v>89</v>
      </c>
      <c r="H17" s="366"/>
      <c r="I17" s="367">
        <v>46</v>
      </c>
      <c r="J17" s="367">
        <f>COUNT(T17:AA17)</f>
        <v>3</v>
      </c>
      <c r="K17" s="367">
        <v>2</v>
      </c>
      <c r="L17" s="368">
        <f>IF(I17=0," No Stock",AVERAGE(Y17:AA17))</f>
        <v>4.666666666666667</v>
      </c>
      <c r="M17" s="369" t="str">
        <f>IF(I17=0,"Run out of Stock",IF(L17&gt;$M$1,"Fast Moving",IF(L17&lt;=$M$3,"Non Moving","Slow Moving")))</f>
        <v>Slow Moving</v>
      </c>
      <c r="N17" s="368">
        <f>(F17-E17)*(AVERAGE(X17:Z17))</f>
        <v>93.300000000000011</v>
      </c>
      <c r="O17" s="370" t="str">
        <f>IF(N17&gt;$P$1, "Most Profitable",IF(N17&lt;$P$2,"Less Profitable","Profitable"))</f>
        <v>Profitable</v>
      </c>
      <c r="P17" s="369" t="str">
        <f>M17&amp; " - " &amp;O17</f>
        <v>Slow Moving - Profitable</v>
      </c>
      <c r="Q17" s="370" t="str">
        <f>IF(AND(M17="Non Moving",J17&gt;2),"Buying Price",IF(AND(M17="Non Moving",J17=2)," Discount",IF(AND(M17="Non Moving",J17=1),"Transfer","-")))</f>
        <v>-</v>
      </c>
      <c r="R17" s="371" t="str">
        <f>IF(P17="Run out of stock - Most Profitable","No Stock - Reorder",IF(P17="Fast Moving - Most Profitable","Profitable - Reorder",IF(P17="Run out of stock - Less Profitable","Stop Ordering", " - ")))</f>
        <v xml:space="preserve"> - </v>
      </c>
      <c r="S17" s="372"/>
      <c r="T17" s="364"/>
      <c r="U17" s="364"/>
      <c r="V17" s="364"/>
      <c r="W17" s="365"/>
      <c r="X17" s="365"/>
      <c r="Y17" s="365">
        <v>4</v>
      </c>
      <c r="Z17" s="365">
        <v>8</v>
      </c>
      <c r="AA17" s="365">
        <v>2</v>
      </c>
    </row>
    <row r="18" spans="1:27" x14ac:dyDescent="0.25">
      <c r="A18" s="413">
        <v>4716076167856</v>
      </c>
      <c r="B18" s="353">
        <v>317320</v>
      </c>
      <c r="C18" s="354" t="s">
        <v>555</v>
      </c>
      <c r="D18" s="354" t="s">
        <v>323</v>
      </c>
      <c r="E18" s="355">
        <v>21.229999999999997</v>
      </c>
      <c r="F18" s="356">
        <v>29.5</v>
      </c>
      <c r="G18" s="356">
        <v>59</v>
      </c>
      <c r="H18" s="366"/>
      <c r="I18" s="367">
        <v>12</v>
      </c>
      <c r="J18" s="367">
        <f>COUNT(T18:AA18)</f>
        <v>3</v>
      </c>
      <c r="K18" s="367">
        <v>2</v>
      </c>
      <c r="L18" s="368">
        <f>IF(I18=0," No Stock",AVERAGE(Y18:AA18))</f>
        <v>4.666666666666667</v>
      </c>
      <c r="M18" s="369" t="str">
        <f>IF(I18=0,"Run out of Stock",IF(L18&gt;$M$1,"Fast Moving",IF(L18&lt;=$M$3,"Non Moving","Slow Moving")))</f>
        <v>Slow Moving</v>
      </c>
      <c r="N18" s="368">
        <f>(F18-E18)*(AVERAGE(X18:Z18))</f>
        <v>45.485000000000014</v>
      </c>
      <c r="O18" s="370" t="str">
        <f>IF(N18&gt;$P$1, "Most Profitable",IF(N18&lt;$P$2,"Less Profitable","Profitable"))</f>
        <v>Profitable</v>
      </c>
      <c r="P18" s="369" t="str">
        <f>M18&amp; " - " &amp;O18</f>
        <v>Slow Moving - Profitable</v>
      </c>
      <c r="Q18" s="370" t="str">
        <f>IF(AND(M18="Non Moving",J18&gt;2),"Buying Price",IF(AND(M18="Non Moving",J18=2)," Discount",IF(AND(M18="Non Moving",J18=1),"Transfer","-")))</f>
        <v>-</v>
      </c>
      <c r="R18" s="371" t="str">
        <f>IF(P18="Run out of stock - Most Profitable","No Stock - Reorder",IF(P18="Fast Moving - Most Profitable","Profitable - Reorder",IF(P18="Run out of stock - Less Profitable","Stop Ordering", " - ")))</f>
        <v xml:space="preserve"> - </v>
      </c>
      <c r="S18" s="372"/>
      <c r="T18" s="364"/>
      <c r="U18" s="364"/>
      <c r="V18" s="364"/>
      <c r="W18" s="365"/>
      <c r="X18" s="365"/>
      <c r="Y18" s="365">
        <v>2</v>
      </c>
      <c r="Z18" s="365">
        <v>9</v>
      </c>
      <c r="AA18" s="365">
        <v>3</v>
      </c>
    </row>
    <row r="19" spans="1:27" x14ac:dyDescent="0.25">
      <c r="A19" s="413">
        <v>4716076167863</v>
      </c>
      <c r="B19" s="353">
        <v>317324</v>
      </c>
      <c r="C19" s="354" t="s">
        <v>556</v>
      </c>
      <c r="D19" s="354" t="s">
        <v>324</v>
      </c>
      <c r="E19" s="355">
        <v>21.229999999999997</v>
      </c>
      <c r="F19" s="356">
        <v>29.5</v>
      </c>
      <c r="G19" s="356">
        <v>59</v>
      </c>
      <c r="H19" s="366"/>
      <c r="I19" s="367">
        <v>0</v>
      </c>
      <c r="J19" s="367">
        <f>COUNT(T19:AA19)</f>
        <v>3</v>
      </c>
      <c r="K19" s="367">
        <v>2</v>
      </c>
      <c r="L19" s="368" t="str">
        <f>IF(I19=0," No Stock",AVERAGE(Y19:AA19))</f>
        <v xml:space="preserve"> No Stock</v>
      </c>
      <c r="M19" s="369" t="str">
        <f>IF(I19=0,"Run out of Stock",IF(L19&gt;$M$1,"Fast Moving",IF(L19&lt;=$M$3,"Non Moving","Slow Moving")))</f>
        <v>Run out of Stock</v>
      </c>
      <c r="N19" s="368">
        <f>(F19-E19)*(AVERAGE(X19:Z19))</f>
        <v>24.810000000000009</v>
      </c>
      <c r="O19" s="370" t="str">
        <f>IF(N19&gt;$P$1, "Most Profitable",IF(N19&lt;$P$2,"Less Profitable","Profitable"))</f>
        <v>Profitable</v>
      </c>
      <c r="P19" s="369" t="str">
        <f>M19&amp; " - " &amp;O19</f>
        <v>Run out of Stock - Profitable</v>
      </c>
      <c r="Q19" s="370" t="str">
        <f>IF(AND(M19="Non Moving",J19&gt;2),"Buying Price",IF(AND(M19="Non Moving",J19=2)," Discount",IF(AND(M19="Non Moving",J19=1),"Transfer","-")))</f>
        <v>-</v>
      </c>
      <c r="R19" s="371" t="str">
        <f>IF(P19="Run out of stock - Most Profitable","No Stock - Reorder",IF(P19="Fast Moving - Most Profitable","Profitable - Reorder",IF(P19="Run out of stock - Less Profitable","Stop Ordering", " - ")))</f>
        <v xml:space="preserve"> - </v>
      </c>
      <c r="S19" s="372"/>
      <c r="T19" s="364"/>
      <c r="U19" s="364"/>
      <c r="V19" s="364"/>
      <c r="W19" s="365"/>
      <c r="X19" s="365"/>
      <c r="Y19" s="365">
        <v>1</v>
      </c>
      <c r="Z19" s="365">
        <v>5</v>
      </c>
      <c r="AA19" s="365">
        <v>0</v>
      </c>
    </row>
    <row r="20" spans="1:27" x14ac:dyDescent="0.25">
      <c r="A20" s="413">
        <v>4716076167870</v>
      </c>
      <c r="B20" s="353">
        <v>317327</v>
      </c>
      <c r="C20" s="354" t="s">
        <v>557</v>
      </c>
      <c r="D20" s="354" t="s">
        <v>325</v>
      </c>
      <c r="E20" s="355">
        <v>21.229999999999997</v>
      </c>
      <c r="F20" s="356">
        <v>29.5</v>
      </c>
      <c r="G20" s="356">
        <v>59</v>
      </c>
      <c r="H20" s="366"/>
      <c r="I20" s="367">
        <v>8</v>
      </c>
      <c r="J20" s="367">
        <f>COUNT(T20:AA20)</f>
        <v>3</v>
      </c>
      <c r="K20" s="367">
        <v>2</v>
      </c>
      <c r="L20" s="368">
        <f>IF(I20=0," No Stock",AVERAGE(Y20:AA20))</f>
        <v>4.666666666666667</v>
      </c>
      <c r="M20" s="369" t="str">
        <f>IF(I20=0,"Run out of Stock",IF(L20&gt;$M$1,"Fast Moving",IF(L20&lt;=$M$3,"Non Moving","Slow Moving")))</f>
        <v>Slow Moving</v>
      </c>
      <c r="N20" s="368">
        <f>(F20-E20)*(AVERAGE(X20:Z20))</f>
        <v>49.620000000000019</v>
      </c>
      <c r="O20" s="370" t="str">
        <f>IF(N20&gt;$P$1, "Most Profitable",IF(N20&lt;$P$2,"Less Profitable","Profitable"))</f>
        <v>Profitable</v>
      </c>
      <c r="P20" s="369" t="str">
        <f>M20&amp; " - " &amp;O20</f>
        <v>Slow Moving - Profitable</v>
      </c>
      <c r="Q20" s="370" t="str">
        <f>IF(AND(M20="Non Moving",J20&gt;2),"Buying Price",IF(AND(M20="Non Moving",J20=2)," Discount",IF(AND(M20="Non Moving",J20=1),"Transfer","-")))</f>
        <v>-</v>
      </c>
      <c r="R20" s="371" t="str">
        <f>IF(P20="Run out of stock - Most Profitable","No Stock - Reorder",IF(P20="Fast Moving - Most Profitable","Profitable - Reorder",IF(P20="Run out of stock - Less Profitable","Stop Ordering", " - ")))</f>
        <v xml:space="preserve"> - </v>
      </c>
      <c r="S20" s="372"/>
      <c r="T20" s="364"/>
      <c r="U20" s="364"/>
      <c r="V20" s="364"/>
      <c r="W20" s="365"/>
      <c r="X20" s="365"/>
      <c r="Y20" s="365">
        <v>4</v>
      </c>
      <c r="Z20" s="365">
        <v>8</v>
      </c>
      <c r="AA20" s="365">
        <v>2</v>
      </c>
    </row>
    <row r="21" spans="1:27" x14ac:dyDescent="0.25">
      <c r="A21" s="413">
        <v>4716076167924</v>
      </c>
      <c r="B21" s="353">
        <v>317333</v>
      </c>
      <c r="C21" s="354" t="s">
        <v>558</v>
      </c>
      <c r="D21" s="354" t="s">
        <v>326</v>
      </c>
      <c r="E21" s="355">
        <v>22.39</v>
      </c>
      <c r="F21" s="356">
        <v>29.5</v>
      </c>
      <c r="G21" s="356">
        <v>59</v>
      </c>
      <c r="H21" s="366"/>
      <c r="I21" s="367">
        <v>9</v>
      </c>
      <c r="J21" s="367">
        <f>COUNT(T21:AA21)</f>
        <v>3</v>
      </c>
      <c r="K21" s="367">
        <v>2</v>
      </c>
      <c r="L21" s="368">
        <f>IF(I21=0," No Stock",AVERAGE(Y21:AA21))</f>
        <v>1.3333333333333333</v>
      </c>
      <c r="M21" s="369" t="str">
        <f>IF(I21=0,"Run out of Stock",IF(L21&gt;$M$1,"Fast Moving",IF(L21&lt;=$M$3,"Non Moving","Slow Moving")))</f>
        <v>Slow Moving</v>
      </c>
      <c r="N21" s="368">
        <f>(F21-E21)*(AVERAGE(X21:Z21))</f>
        <v>7.1099999999999994</v>
      </c>
      <c r="O21" s="370" t="str">
        <f>IF(N21&gt;$P$1, "Most Profitable",IF(N21&lt;$P$2,"Less Profitable","Profitable"))</f>
        <v>Less Profitable</v>
      </c>
      <c r="P21" s="369" t="str">
        <f>M21&amp; " - " &amp;O21</f>
        <v>Slow Moving - Less Profitable</v>
      </c>
      <c r="Q21" s="370" t="str">
        <f>IF(AND(M21="Non Moving",J21&gt;2),"Buying Price",IF(AND(M21="Non Moving",J21=2)," Discount",IF(AND(M21="Non Moving",J21=1),"Transfer","-")))</f>
        <v>-</v>
      </c>
      <c r="R21" s="371" t="str">
        <f>IF(P21="Run out of stock - Most Profitable","No Stock - Reorder",IF(P21="Fast Moving - Most Profitable","Profitable - Reorder",IF(P21="Run out of stock - Less Profitable","Stop Ordering", " - ")))</f>
        <v xml:space="preserve"> - </v>
      </c>
      <c r="S21" s="372"/>
      <c r="T21" s="364"/>
      <c r="U21" s="364"/>
      <c r="V21" s="364"/>
      <c r="W21" s="365"/>
      <c r="X21" s="365"/>
      <c r="Y21" s="365">
        <v>0</v>
      </c>
      <c r="Z21" s="365">
        <v>2</v>
      </c>
      <c r="AA21" s="365">
        <v>2</v>
      </c>
    </row>
    <row r="22" spans="1:27" x14ac:dyDescent="0.25">
      <c r="A22" s="413">
        <v>4716076167931</v>
      </c>
      <c r="B22" s="353">
        <v>317335</v>
      </c>
      <c r="C22" s="354" t="s">
        <v>559</v>
      </c>
      <c r="D22" s="354" t="s">
        <v>327</v>
      </c>
      <c r="E22" s="355">
        <v>22.39</v>
      </c>
      <c r="F22" s="356">
        <v>29.5</v>
      </c>
      <c r="G22" s="356">
        <v>59</v>
      </c>
      <c r="H22" s="366"/>
      <c r="I22" s="367">
        <v>26</v>
      </c>
      <c r="J22" s="367">
        <f>COUNT(T22:AA22)</f>
        <v>3</v>
      </c>
      <c r="K22" s="367">
        <v>2</v>
      </c>
      <c r="L22" s="368">
        <f>IF(I22=0," No Stock",AVERAGE(Y22:AA22))</f>
        <v>2.3333333333333335</v>
      </c>
      <c r="M22" s="369" t="str">
        <f>IF(I22=0,"Run out of Stock",IF(L22&gt;$M$1,"Fast Moving",IF(L22&lt;=$M$3,"Non Moving","Slow Moving")))</f>
        <v>Slow Moving</v>
      </c>
      <c r="N22" s="368">
        <f>(F22-E22)*(AVERAGE(X22:Z22))</f>
        <v>17.774999999999999</v>
      </c>
      <c r="O22" s="370" t="str">
        <f>IF(N22&gt;$P$1, "Most Profitable",IF(N22&lt;$P$2,"Less Profitable","Profitable"))</f>
        <v>Profitable</v>
      </c>
      <c r="P22" s="369" t="str">
        <f>M22&amp; " - " &amp;O22</f>
        <v>Slow Moving - Profitable</v>
      </c>
      <c r="Q22" s="370" t="str">
        <f>IF(AND(M22="Non Moving",J22&gt;2),"Buying Price",IF(AND(M22="Non Moving",J22=2)," Discount",IF(AND(M22="Non Moving",J22=1),"Transfer","-")))</f>
        <v>-</v>
      </c>
      <c r="R22" s="371" t="str">
        <f>IF(P22="Run out of stock - Most Profitable","No Stock - Reorder",IF(P22="Fast Moving - Most Profitable","Profitable - Reorder",IF(P22="Run out of stock - Less Profitable","Stop Ordering", " - ")))</f>
        <v xml:space="preserve"> - </v>
      </c>
      <c r="S22" s="372"/>
      <c r="T22" s="364"/>
      <c r="U22" s="364"/>
      <c r="V22" s="364"/>
      <c r="W22" s="365"/>
      <c r="X22" s="365"/>
      <c r="Y22" s="365">
        <v>0</v>
      </c>
      <c r="Z22" s="365">
        <v>5</v>
      </c>
      <c r="AA22" s="365">
        <v>2</v>
      </c>
    </row>
    <row r="23" spans="1:27" x14ac:dyDescent="0.25">
      <c r="A23" s="413">
        <v>4716076167948</v>
      </c>
      <c r="B23" s="353">
        <v>317336</v>
      </c>
      <c r="C23" s="354" t="s">
        <v>560</v>
      </c>
      <c r="D23" s="354" t="s">
        <v>328</v>
      </c>
      <c r="E23" s="355">
        <v>22.39</v>
      </c>
      <c r="F23" s="356">
        <v>29.5</v>
      </c>
      <c r="G23" s="356">
        <v>59</v>
      </c>
      <c r="H23" s="366"/>
      <c r="I23" s="367">
        <v>8</v>
      </c>
      <c r="J23" s="367">
        <f>COUNT(T23:AA23)</f>
        <v>3</v>
      </c>
      <c r="K23" s="367">
        <v>2</v>
      </c>
      <c r="L23" s="368">
        <f>IF(I23=0," No Stock",AVERAGE(Y23:AA23))</f>
        <v>2.3333333333333335</v>
      </c>
      <c r="M23" s="369" t="str">
        <f>IF(I23=0,"Run out of Stock",IF(L23&gt;$M$1,"Fast Moving",IF(L23&lt;=$M$3,"Non Moving","Slow Moving")))</f>
        <v>Slow Moving</v>
      </c>
      <c r="N23" s="368">
        <f>(F23-E23)*(AVERAGE(X23:Z23))</f>
        <v>21.33</v>
      </c>
      <c r="O23" s="370" t="str">
        <f>IF(N23&gt;$P$1, "Most Profitable",IF(N23&lt;$P$2,"Less Profitable","Profitable"))</f>
        <v>Profitable</v>
      </c>
      <c r="P23" s="369" t="str">
        <f>M23&amp; " - " &amp;O23</f>
        <v>Slow Moving - Profitable</v>
      </c>
      <c r="Q23" s="370" t="str">
        <f>IF(AND(M23="Non Moving",J23&gt;2),"Buying Price",IF(AND(M23="Non Moving",J23=2)," Discount",IF(AND(M23="Non Moving",J23=1),"Transfer","-")))</f>
        <v>-</v>
      </c>
      <c r="R23" s="371" t="str">
        <f>IF(P23="Run out of stock - Most Profitable","No Stock - Reorder",IF(P23="Fast Moving - Most Profitable","Profitable - Reorder",IF(P23="Run out of stock - Less Profitable","Stop Ordering", " - ")))</f>
        <v xml:space="preserve"> - </v>
      </c>
      <c r="S23" s="372"/>
      <c r="T23" s="364"/>
      <c r="U23" s="364"/>
      <c r="V23" s="364"/>
      <c r="W23" s="365"/>
      <c r="X23" s="365"/>
      <c r="Y23" s="365">
        <v>2</v>
      </c>
      <c r="Z23" s="365">
        <v>4</v>
      </c>
      <c r="AA23" s="365">
        <v>1</v>
      </c>
    </row>
    <row r="24" spans="1:27" x14ac:dyDescent="0.25">
      <c r="A24" s="413">
        <v>4716076167955</v>
      </c>
      <c r="B24" s="353">
        <v>317339</v>
      </c>
      <c r="C24" s="354" t="s">
        <v>561</v>
      </c>
      <c r="D24" s="354" t="s">
        <v>329</v>
      </c>
      <c r="E24" s="355">
        <v>22.39</v>
      </c>
      <c r="F24" s="356">
        <v>29.5</v>
      </c>
      <c r="G24" s="356">
        <v>59</v>
      </c>
      <c r="H24" s="366"/>
      <c r="I24" s="367">
        <v>17</v>
      </c>
      <c r="J24" s="367">
        <f>COUNT(T24:AA24)</f>
        <v>3</v>
      </c>
      <c r="K24" s="367">
        <v>2</v>
      </c>
      <c r="L24" s="368">
        <f>IF(I24=0," No Stock",AVERAGE(Y24:AA24))</f>
        <v>3.6666666666666665</v>
      </c>
      <c r="M24" s="369" t="str">
        <f>IF(I24=0,"Run out of Stock",IF(L24&gt;$M$1,"Fast Moving",IF(L24&lt;=$M$3,"Non Moving","Slow Moving")))</f>
        <v>Slow Moving</v>
      </c>
      <c r="N24" s="368">
        <f>(F24-E24)*(AVERAGE(X24:Z24))</f>
        <v>28.439999999999998</v>
      </c>
      <c r="O24" s="370" t="str">
        <f>IF(N24&gt;$P$1, "Most Profitable",IF(N24&lt;$P$2,"Less Profitable","Profitable"))</f>
        <v>Profitable</v>
      </c>
      <c r="P24" s="369" t="str">
        <f>M24&amp; " - " &amp;O24</f>
        <v>Slow Moving - Profitable</v>
      </c>
      <c r="Q24" s="370" t="str">
        <f>IF(AND(M24="Non Moving",J24&gt;2),"Buying Price",IF(AND(M24="Non Moving",J24=2)," Discount",IF(AND(M24="Non Moving",J24=1),"Transfer","-")))</f>
        <v>-</v>
      </c>
      <c r="R24" s="371" t="str">
        <f>IF(P24="Run out of stock - Most Profitable","No Stock - Reorder",IF(P24="Fast Moving - Most Profitable","Profitable - Reorder",IF(P24="Run out of stock - Less Profitable","Stop Ordering", " - ")))</f>
        <v xml:space="preserve"> - </v>
      </c>
      <c r="S24" s="372"/>
      <c r="T24" s="364"/>
      <c r="U24" s="364"/>
      <c r="V24" s="364"/>
      <c r="W24" s="365"/>
      <c r="X24" s="365"/>
      <c r="Y24" s="365">
        <v>1</v>
      </c>
      <c r="Z24" s="365">
        <v>7</v>
      </c>
      <c r="AA24" s="365">
        <v>3</v>
      </c>
    </row>
    <row r="25" spans="1:27" x14ac:dyDescent="0.25">
      <c r="A25" s="413">
        <v>4716076167979</v>
      </c>
      <c r="B25" s="353">
        <v>317343</v>
      </c>
      <c r="C25" s="354" t="s">
        <v>562</v>
      </c>
      <c r="D25" s="354" t="s">
        <v>330</v>
      </c>
      <c r="E25" s="355">
        <v>22.39</v>
      </c>
      <c r="F25" s="356">
        <v>29.5</v>
      </c>
      <c r="G25" s="356">
        <v>59</v>
      </c>
      <c r="H25" s="366"/>
      <c r="I25" s="367">
        <v>39</v>
      </c>
      <c r="J25" s="367">
        <f>COUNT(T25:AA25)</f>
        <v>3</v>
      </c>
      <c r="K25" s="367">
        <v>2</v>
      </c>
      <c r="L25" s="368">
        <f>IF(I25=0," No Stock",AVERAGE(Y25:AA25))</f>
        <v>2</v>
      </c>
      <c r="M25" s="369" t="str">
        <f>IF(I25=0,"Run out of Stock",IF(L25&gt;$M$1,"Fast Moving",IF(L25&lt;=$M$3,"Non Moving","Slow Moving")))</f>
        <v>Slow Moving</v>
      </c>
      <c r="N25" s="368">
        <f>(F25-E25)*(AVERAGE(X25:Z25))</f>
        <v>14.219999999999999</v>
      </c>
      <c r="O25" s="370" t="str">
        <f>IF(N25&gt;$P$1, "Most Profitable",IF(N25&lt;$P$2,"Less Profitable","Profitable"))</f>
        <v>Less Profitable</v>
      </c>
      <c r="P25" s="369" t="str">
        <f>M25&amp; " - " &amp;O25</f>
        <v>Slow Moving - Less Profitable</v>
      </c>
      <c r="Q25" s="370" t="str">
        <f>IF(AND(M25="Non Moving",J25&gt;2),"Buying Price",IF(AND(M25="Non Moving",J25=2)," Discount",IF(AND(M25="Non Moving",J25=1),"Transfer","-")))</f>
        <v>-</v>
      </c>
      <c r="R25" s="371" t="str">
        <f>IF(P25="Run out of stock - Most Profitable","No Stock - Reorder",IF(P25="Fast Moving - Most Profitable","Profitable - Reorder",IF(P25="Run out of stock - Less Profitable","Stop Ordering", " - ")))</f>
        <v xml:space="preserve"> - </v>
      </c>
      <c r="S25" s="372"/>
      <c r="T25" s="364"/>
      <c r="U25" s="364"/>
      <c r="V25" s="364"/>
      <c r="W25" s="365"/>
      <c r="X25" s="365"/>
      <c r="Y25" s="365">
        <v>0</v>
      </c>
      <c r="Z25" s="365">
        <v>4</v>
      </c>
      <c r="AA25" s="365">
        <v>2</v>
      </c>
    </row>
    <row r="26" spans="1:27" x14ac:dyDescent="0.25">
      <c r="A26" s="413">
        <v>4716076167993</v>
      </c>
      <c r="B26" s="353">
        <v>317345</v>
      </c>
      <c r="C26" s="354" t="s">
        <v>563</v>
      </c>
      <c r="D26" s="354" t="s">
        <v>331</v>
      </c>
      <c r="E26" s="355">
        <v>22.39</v>
      </c>
      <c r="F26" s="356">
        <v>29.5</v>
      </c>
      <c r="G26" s="356">
        <v>59</v>
      </c>
      <c r="H26" s="366"/>
      <c r="I26" s="367">
        <v>23</v>
      </c>
      <c r="J26" s="367">
        <f>COUNT(T26:AA26)</f>
        <v>3</v>
      </c>
      <c r="K26" s="367">
        <v>2</v>
      </c>
      <c r="L26" s="368">
        <f>IF(I26=0," No Stock",AVERAGE(Y26:AA26))</f>
        <v>3.3333333333333335</v>
      </c>
      <c r="M26" s="369" t="str">
        <f>IF(I26=0,"Run out of Stock",IF(L26&gt;$M$1,"Fast Moving",IF(L26&lt;=$M$3,"Non Moving","Slow Moving")))</f>
        <v>Slow Moving</v>
      </c>
      <c r="N26" s="368">
        <f>(F26-E26)*(AVERAGE(X26:Z26))</f>
        <v>28.439999999999998</v>
      </c>
      <c r="O26" s="370" t="str">
        <f>IF(N26&gt;$P$1, "Most Profitable",IF(N26&lt;$P$2,"Less Profitable","Profitable"))</f>
        <v>Profitable</v>
      </c>
      <c r="P26" s="369" t="str">
        <f>M26&amp; " - " &amp;O26</f>
        <v>Slow Moving - Profitable</v>
      </c>
      <c r="Q26" s="370" t="str">
        <f>IF(AND(M26="Non Moving",J26&gt;2),"Buying Price",IF(AND(M26="Non Moving",J26=2)," Discount",IF(AND(M26="Non Moving",J26=1),"Transfer","-")))</f>
        <v>-</v>
      </c>
      <c r="R26" s="371" t="str">
        <f>IF(P26="Run out of stock - Most Profitable","No Stock - Reorder",IF(P26="Fast Moving - Most Profitable","Profitable - Reorder",IF(P26="Run out of stock - Less Profitable","Stop Ordering", " - ")))</f>
        <v xml:space="preserve"> - </v>
      </c>
      <c r="S26" s="372"/>
      <c r="T26" s="364"/>
      <c r="U26" s="364"/>
      <c r="V26" s="364"/>
      <c r="W26" s="365"/>
      <c r="X26" s="365"/>
      <c r="Y26" s="365">
        <v>0</v>
      </c>
      <c r="Z26" s="365">
        <v>8</v>
      </c>
      <c r="AA26" s="365">
        <v>2</v>
      </c>
    </row>
    <row r="27" spans="1:27" x14ac:dyDescent="0.25">
      <c r="A27" s="413">
        <v>4716076168341</v>
      </c>
      <c r="B27" s="353">
        <v>317311</v>
      </c>
      <c r="C27" s="354" t="s">
        <v>552</v>
      </c>
      <c r="D27" s="354" t="s">
        <v>320</v>
      </c>
      <c r="E27" s="355">
        <v>22.39</v>
      </c>
      <c r="F27" s="356">
        <v>29.5</v>
      </c>
      <c r="G27" s="356">
        <v>59</v>
      </c>
      <c r="H27" s="366"/>
      <c r="I27" s="367">
        <v>14</v>
      </c>
      <c r="J27" s="367">
        <f>COUNT(T27:AA27)</f>
        <v>3</v>
      </c>
      <c r="K27" s="367">
        <v>2</v>
      </c>
      <c r="L27" s="368">
        <f>IF(I27=0," No Stock",AVERAGE(Y27:AA27))</f>
        <v>5.333333333333333</v>
      </c>
      <c r="M27" s="369" t="str">
        <f>IF(I27=0,"Run out of Stock",IF(L27&gt;$M$1,"Fast Moving",IF(L27&lt;=$M$3,"Non Moving","Slow Moving")))</f>
        <v>Slow Moving</v>
      </c>
      <c r="N27" s="368">
        <f>(F27-E27)*(AVERAGE(X27:Z27))</f>
        <v>42.66</v>
      </c>
      <c r="O27" s="370" t="str">
        <f>IF(N27&gt;$P$1, "Most Profitable",IF(N27&lt;$P$2,"Less Profitable","Profitable"))</f>
        <v>Profitable</v>
      </c>
      <c r="P27" s="369" t="str">
        <f>M27&amp; " - " &amp;O27</f>
        <v>Slow Moving - Profitable</v>
      </c>
      <c r="Q27" s="370" t="str">
        <f>IF(AND(M27="Non Moving",J27&gt;2),"Buying Price",IF(AND(M27="Non Moving",J27=2)," Discount",IF(AND(M27="Non Moving",J27=1),"Transfer","-")))</f>
        <v>-</v>
      </c>
      <c r="R27" s="371" t="str">
        <f>IF(P27="Run out of stock - Most Profitable","No Stock - Reorder",IF(P27="Fast Moving - Most Profitable","Profitable - Reorder",IF(P27="Run out of stock - Less Profitable","Stop Ordering", " - ")))</f>
        <v xml:space="preserve"> - </v>
      </c>
      <c r="S27" s="372"/>
      <c r="T27" s="364"/>
      <c r="U27" s="364"/>
      <c r="V27" s="364"/>
      <c r="W27" s="365"/>
      <c r="X27" s="365"/>
      <c r="Y27" s="365">
        <v>3</v>
      </c>
      <c r="Z27" s="365">
        <v>9</v>
      </c>
      <c r="AA27" s="365">
        <v>4</v>
      </c>
    </row>
    <row r="28" spans="1:27" x14ac:dyDescent="0.25">
      <c r="A28" s="413">
        <v>4716076168358</v>
      </c>
      <c r="B28" s="353">
        <v>317312</v>
      </c>
      <c r="C28" s="354" t="s">
        <v>553</v>
      </c>
      <c r="D28" s="354" t="s">
        <v>321</v>
      </c>
      <c r="E28" s="355">
        <v>22.39</v>
      </c>
      <c r="F28" s="356">
        <v>29.5</v>
      </c>
      <c r="G28" s="356">
        <v>59</v>
      </c>
      <c r="H28" s="366"/>
      <c r="I28" s="367">
        <v>1</v>
      </c>
      <c r="J28" s="367">
        <f>COUNT(T28:AA28)</f>
        <v>3</v>
      </c>
      <c r="K28" s="367">
        <v>2</v>
      </c>
      <c r="L28" s="368">
        <f>IF(I28=0," No Stock",AVERAGE(Y28:AA28))</f>
        <v>3</v>
      </c>
      <c r="M28" s="369" t="str">
        <f>IF(I28=0,"Run out of Stock",IF(L28&gt;$M$1,"Fast Moving",IF(L28&lt;=$M$3,"Non Moving","Slow Moving")))</f>
        <v>Slow Moving</v>
      </c>
      <c r="N28" s="368">
        <f>(F28-E28)*(AVERAGE(X28:Z28))</f>
        <v>31.994999999999997</v>
      </c>
      <c r="O28" s="370" t="str">
        <f>IF(N28&gt;$P$1, "Most Profitable",IF(N28&lt;$P$2,"Less Profitable","Profitable"))</f>
        <v>Profitable</v>
      </c>
      <c r="P28" s="369" t="str">
        <f>M28&amp; " - " &amp;O28</f>
        <v>Slow Moving - Profitable</v>
      </c>
      <c r="Q28" s="370" t="str">
        <f>IF(AND(M28="Non Moving",J28&gt;2),"Buying Price",IF(AND(M28="Non Moving",J28=2)," Discount",IF(AND(M28="Non Moving",J28=1),"Transfer","-")))</f>
        <v>-</v>
      </c>
      <c r="R28" s="371" t="str">
        <f>IF(P28="Run out of stock - Most Profitable","No Stock - Reorder",IF(P28="Fast Moving - Most Profitable","Profitable - Reorder",IF(P28="Run out of stock - Less Profitable","Stop Ordering", " - ")))</f>
        <v xml:space="preserve"> - </v>
      </c>
      <c r="S28" s="372"/>
      <c r="T28" s="364"/>
      <c r="U28" s="364"/>
      <c r="V28" s="364"/>
      <c r="W28" s="365"/>
      <c r="X28" s="365"/>
      <c r="Y28" s="365">
        <v>2</v>
      </c>
      <c r="Z28" s="365">
        <v>7</v>
      </c>
      <c r="AA28" s="365">
        <v>0</v>
      </c>
    </row>
    <row r="29" spans="1:27" x14ac:dyDescent="0.25">
      <c r="A29" s="413">
        <v>4716076168365</v>
      </c>
      <c r="B29" s="353">
        <v>317316</v>
      </c>
      <c r="C29" s="354" t="s">
        <v>554</v>
      </c>
      <c r="D29" s="354" t="s">
        <v>322</v>
      </c>
      <c r="E29" s="355">
        <v>22.39</v>
      </c>
      <c r="F29" s="356">
        <v>29.5</v>
      </c>
      <c r="G29" s="356">
        <v>59</v>
      </c>
      <c r="H29" s="366"/>
      <c r="I29" s="367">
        <v>7</v>
      </c>
      <c r="J29" s="367">
        <f>COUNT(T29:AA29)</f>
        <v>3</v>
      </c>
      <c r="K29" s="367">
        <v>2</v>
      </c>
      <c r="L29" s="368">
        <f>IF(I29=0," No Stock",AVERAGE(Y29:AA29))</f>
        <v>6.333333333333333</v>
      </c>
      <c r="M29" s="369" t="str">
        <f>IF(I29=0,"Run out of Stock",IF(L29&gt;$M$1,"Fast Moving",IF(L29&lt;=$M$3,"Non Moving","Slow Moving")))</f>
        <v>Slow Moving</v>
      </c>
      <c r="N29" s="368">
        <f>(F29-E29)*(AVERAGE(X29:Z29))</f>
        <v>60.434999999999995</v>
      </c>
      <c r="O29" s="370" t="str">
        <f>IF(N29&gt;$P$1, "Most Profitable",IF(N29&lt;$P$2,"Less Profitable","Profitable"))</f>
        <v>Profitable</v>
      </c>
      <c r="P29" s="369" t="str">
        <f>M29&amp; " - " &amp;O29</f>
        <v>Slow Moving - Profitable</v>
      </c>
      <c r="Q29" s="370" t="str">
        <f>IF(AND(M29="Non Moving",J29&gt;2),"Buying Price",IF(AND(M29="Non Moving",J29=2)," Discount",IF(AND(M29="Non Moving",J29=1),"Transfer","-")))</f>
        <v>-</v>
      </c>
      <c r="R29" s="371" t="str">
        <f>IF(P29="Run out of stock - Most Profitable","No Stock - Reorder",IF(P29="Fast Moving - Most Profitable","Profitable - Reorder",IF(P29="Run out of stock - Less Profitable","Stop Ordering", " - ")))</f>
        <v xml:space="preserve"> - </v>
      </c>
      <c r="S29" s="372"/>
      <c r="T29" s="364"/>
      <c r="U29" s="364"/>
      <c r="V29" s="364"/>
      <c r="W29" s="365"/>
      <c r="X29" s="365"/>
      <c r="Y29" s="365">
        <v>7</v>
      </c>
      <c r="Z29" s="365">
        <v>10</v>
      </c>
      <c r="AA29" s="365">
        <v>2</v>
      </c>
    </row>
    <row r="30" spans="1:27" x14ac:dyDescent="0.25">
      <c r="A30" s="413">
        <v>6953156253025</v>
      </c>
      <c r="B30" s="353">
        <v>734909</v>
      </c>
      <c r="C30" s="354" t="s">
        <v>96</v>
      </c>
      <c r="D30" s="354" t="s">
        <v>401</v>
      </c>
      <c r="E30" s="355">
        <v>11.76</v>
      </c>
      <c r="F30" s="356">
        <v>24.5</v>
      </c>
      <c r="G30" s="356">
        <v>49</v>
      </c>
      <c r="H30" s="366"/>
      <c r="I30" s="367">
        <v>5</v>
      </c>
      <c r="J30" s="367">
        <f>COUNT(T30:AA30)</f>
        <v>8</v>
      </c>
      <c r="K30" s="367">
        <v>2</v>
      </c>
      <c r="L30" s="368">
        <f>IF(I30=0," No Stock",AVERAGE(Y30:AA30))</f>
        <v>7.333333333333333</v>
      </c>
      <c r="M30" s="369" t="str">
        <f>IF(I30=0,"Run out of Stock",IF(L30&gt;$M$1,"Fast Moving",IF(L30&lt;=$M$3,"Non Moving","Slow Moving")))</f>
        <v>Fast Moving</v>
      </c>
      <c r="N30" s="368">
        <f>(F30-E30)*(AVERAGE(X30:Z30))</f>
        <v>101.92</v>
      </c>
      <c r="O30" s="370" t="str">
        <f>IF(N30&gt;$P$1, "Most Profitable",IF(N30&lt;$P$2,"Less Profitable","Profitable"))</f>
        <v>Profitable</v>
      </c>
      <c r="P30" s="369" t="str">
        <f>M30&amp; " - " &amp;O30</f>
        <v>Fast Moving - Profitable</v>
      </c>
      <c r="Q30" s="370" t="str">
        <f>IF(AND(M30="Non Moving",J30&gt;2),"Buying Price",IF(AND(M30="Non Moving",J30=2)," Discount",IF(AND(M30="Non Moving",J30=1),"Transfer","-")))</f>
        <v>-</v>
      </c>
      <c r="R30" s="371" t="str">
        <f>IF(P30="Run out of stock - Most Profitable","No Stock - Reorder",IF(P30="Fast Moving - Most Profitable","Profitable - Reorder",IF(P30="Run out of stock - Less Profitable","Stop Ordering", " - ")))</f>
        <v xml:space="preserve"> - </v>
      </c>
      <c r="S30" s="372"/>
      <c r="T30" s="364">
        <v>3</v>
      </c>
      <c r="U30" s="364">
        <v>6</v>
      </c>
      <c r="V30" s="364">
        <v>11</v>
      </c>
      <c r="W30" s="365">
        <v>8</v>
      </c>
      <c r="X30" s="365">
        <v>5</v>
      </c>
      <c r="Y30" s="365">
        <v>15</v>
      </c>
      <c r="Z30" s="365">
        <v>4</v>
      </c>
      <c r="AA30" s="365">
        <v>3</v>
      </c>
    </row>
    <row r="31" spans="1:27" x14ac:dyDescent="0.25">
      <c r="A31" s="413">
        <v>6953156253032</v>
      </c>
      <c r="B31" s="353">
        <v>734911</v>
      </c>
      <c r="C31" s="354" t="s">
        <v>98</v>
      </c>
      <c r="D31" s="354" t="s">
        <v>403</v>
      </c>
      <c r="E31" s="355">
        <v>12.049999999999997</v>
      </c>
      <c r="F31" s="356">
        <v>24.5</v>
      </c>
      <c r="G31" s="356">
        <v>49</v>
      </c>
      <c r="H31" s="366"/>
      <c r="I31" s="367">
        <v>6</v>
      </c>
      <c r="J31" s="367">
        <f>COUNT(T31:AA31)</f>
        <v>8</v>
      </c>
      <c r="K31" s="367">
        <v>2</v>
      </c>
      <c r="L31" s="368">
        <f>IF(I31=0," No Stock",AVERAGE(Y31:AA31))</f>
        <v>1.3333333333333333</v>
      </c>
      <c r="M31" s="369" t="str">
        <f>IF(I31=0,"Run out of Stock",IF(L31&gt;$M$1,"Fast Moving",IF(L31&lt;=$M$3,"Non Moving","Slow Moving")))</f>
        <v>Slow Moving</v>
      </c>
      <c r="N31" s="368">
        <f>(F31-E31)*(AVERAGE(X31:Z31))</f>
        <v>33.200000000000003</v>
      </c>
      <c r="O31" s="370" t="str">
        <f>IF(N31&gt;$P$1, "Most Profitable",IF(N31&lt;$P$2,"Less Profitable","Profitable"))</f>
        <v>Profitable</v>
      </c>
      <c r="P31" s="369" t="str">
        <f>M31&amp; " - " &amp;O31</f>
        <v>Slow Moving - Profitable</v>
      </c>
      <c r="Q31" s="370" t="str">
        <f>IF(AND(M31="Non Moving",J31&gt;2),"Buying Price",IF(AND(M31="Non Moving",J31=2)," Discount",IF(AND(M31="Non Moving",J31=1),"Transfer","-")))</f>
        <v>-</v>
      </c>
      <c r="R31" s="371" t="str">
        <f>IF(P31="Run out of stock - Most Profitable","No Stock - Reorder",IF(P31="Fast Moving - Most Profitable","Profitable - Reorder",IF(P31="Run out of stock - Less Profitable","Stop Ordering", " - ")))</f>
        <v xml:space="preserve"> - </v>
      </c>
      <c r="S31" s="372"/>
      <c r="T31" s="364">
        <v>4</v>
      </c>
      <c r="U31" s="364">
        <v>5</v>
      </c>
      <c r="V31" s="364">
        <v>9</v>
      </c>
      <c r="W31" s="365">
        <v>10</v>
      </c>
      <c r="X31" s="365">
        <v>4</v>
      </c>
      <c r="Y31" s="365">
        <v>4</v>
      </c>
      <c r="Z31" s="365">
        <v>0</v>
      </c>
      <c r="AA31" s="365">
        <v>0</v>
      </c>
    </row>
    <row r="32" spans="1:27" x14ac:dyDescent="0.25">
      <c r="A32" s="413">
        <v>6953156253049</v>
      </c>
      <c r="B32" s="353">
        <v>734910</v>
      </c>
      <c r="C32" s="354" t="s">
        <v>97</v>
      </c>
      <c r="D32" s="354" t="s">
        <v>402</v>
      </c>
      <c r="E32" s="355">
        <v>11.109999999999998</v>
      </c>
      <c r="F32" s="356">
        <v>24.5</v>
      </c>
      <c r="G32" s="356">
        <v>49</v>
      </c>
      <c r="H32" s="366"/>
      <c r="I32" s="367">
        <v>2</v>
      </c>
      <c r="J32" s="367">
        <f>COUNT(T32:AA32)</f>
        <v>8</v>
      </c>
      <c r="K32" s="367">
        <v>2</v>
      </c>
      <c r="L32" s="368">
        <f>IF(I32=0," No Stock",AVERAGE(Y32:AA32))</f>
        <v>0.33333333333333331</v>
      </c>
      <c r="M32" s="369" t="str">
        <f>IF(I32=0,"Run out of Stock",IF(L32&gt;$M$1,"Fast Moving",IF(L32&lt;=$M$3,"Non Moving","Slow Moving")))</f>
        <v>Non Moving</v>
      </c>
      <c r="N32" s="368">
        <f>(F32-E32)*(AVERAGE(X32:Z32))</f>
        <v>4.4633333333333338</v>
      </c>
      <c r="O32" s="370" t="str">
        <f>IF(N32&gt;$P$1, "Most Profitable",IF(N32&lt;$P$2,"Less Profitable","Profitable"))</f>
        <v>Less Profitable</v>
      </c>
      <c r="P32" s="369" t="str">
        <f>M32&amp; " - " &amp;O32</f>
        <v>Non Moving - Less Profitable</v>
      </c>
      <c r="Q32" s="370" t="str">
        <f>IF(AND(M32="Non Moving",J32&gt;2),"Buying Price",IF(AND(M32="Non Moving",J32=2)," Discount",IF(AND(M32="Non Moving",J32=1),"Transfer","-")))</f>
        <v>Buying Price</v>
      </c>
      <c r="R32" s="371" t="str">
        <f>IF(P32="Run out of stock - Most Profitable","No Stock - Reorder",IF(P32="Fast Moving - Most Profitable","Profitable - Reorder",IF(P32="Run out of stock - Less Profitable","Stop Ordering", " - ")))</f>
        <v xml:space="preserve"> - </v>
      </c>
      <c r="S32" s="372"/>
      <c r="T32" s="364">
        <v>2</v>
      </c>
      <c r="U32" s="364">
        <v>1</v>
      </c>
      <c r="V32" s="364">
        <v>1</v>
      </c>
      <c r="W32" s="365">
        <v>0</v>
      </c>
      <c r="X32" s="365">
        <v>0</v>
      </c>
      <c r="Y32" s="365">
        <v>1</v>
      </c>
      <c r="Z32" s="365">
        <v>0</v>
      </c>
      <c r="AA32" s="365">
        <v>0</v>
      </c>
    </row>
    <row r="33" spans="1:27" x14ac:dyDescent="0.25">
      <c r="A33" s="413">
        <v>6953156253056</v>
      </c>
      <c r="B33" s="353">
        <v>734913</v>
      </c>
      <c r="C33" s="354" t="s">
        <v>100</v>
      </c>
      <c r="D33" s="354" t="s">
        <v>402</v>
      </c>
      <c r="E33" s="355">
        <v>11.109999999999996</v>
      </c>
      <c r="F33" s="356">
        <v>24.5</v>
      </c>
      <c r="G33" s="356">
        <v>49</v>
      </c>
      <c r="H33" s="366"/>
      <c r="I33" s="367">
        <v>1</v>
      </c>
      <c r="J33" s="367">
        <f>COUNT(T33:AA33)</f>
        <v>8</v>
      </c>
      <c r="K33" s="367">
        <v>2</v>
      </c>
      <c r="L33" s="368">
        <f>IF(I33=0," No Stock",AVERAGE(Y33:AA33))</f>
        <v>2.3333333333333335</v>
      </c>
      <c r="M33" s="369" t="str">
        <f>IF(I33=0,"Run out of Stock",IF(L33&gt;$M$1,"Fast Moving",IF(L33&lt;=$M$3,"Non Moving","Slow Moving")))</f>
        <v>Slow Moving</v>
      </c>
      <c r="N33" s="368">
        <f>(F33-E33)*(AVERAGE(X33:Z33))</f>
        <v>26.780000000000008</v>
      </c>
      <c r="O33" s="370" t="str">
        <f>IF(N33&gt;$P$1, "Most Profitable",IF(N33&lt;$P$2,"Less Profitable","Profitable"))</f>
        <v>Profitable</v>
      </c>
      <c r="P33" s="369" t="str">
        <f>M33&amp; " - " &amp;O33</f>
        <v>Slow Moving - Profitable</v>
      </c>
      <c r="Q33" s="370" t="str">
        <f>IF(AND(M33="Non Moving",J33&gt;2),"Buying Price",IF(AND(M33="Non Moving",J33=2)," Discount",IF(AND(M33="Non Moving",J33=1),"Transfer","-")))</f>
        <v>-</v>
      </c>
      <c r="R33" s="371" t="str">
        <f>IF(P33="Run out of stock - Most Profitable","No Stock - Reorder",IF(P33="Fast Moving - Most Profitable","Profitable - Reorder",IF(P33="Run out of stock - Less Profitable","Stop Ordering", " - ")))</f>
        <v xml:space="preserve"> - </v>
      </c>
      <c r="S33" s="372"/>
      <c r="T33" s="364">
        <v>3</v>
      </c>
      <c r="U33" s="364">
        <v>0</v>
      </c>
      <c r="V33" s="364">
        <v>6</v>
      </c>
      <c r="W33" s="365">
        <v>1</v>
      </c>
      <c r="X33" s="365">
        <v>0</v>
      </c>
      <c r="Y33" s="365">
        <v>4</v>
      </c>
      <c r="Z33" s="365">
        <v>2</v>
      </c>
      <c r="AA33" s="365">
        <v>1</v>
      </c>
    </row>
    <row r="34" spans="1:27" x14ac:dyDescent="0.25">
      <c r="A34" s="413">
        <v>6953156253063</v>
      </c>
      <c r="B34" s="353">
        <v>734927</v>
      </c>
      <c r="C34" s="354" t="s">
        <v>113</v>
      </c>
      <c r="D34" s="354" t="s">
        <v>417</v>
      </c>
      <c r="E34" s="355">
        <v>11.760000000000007</v>
      </c>
      <c r="F34" s="356">
        <v>24.5</v>
      </c>
      <c r="G34" s="356">
        <v>49</v>
      </c>
      <c r="H34" s="366"/>
      <c r="I34" s="367">
        <v>17</v>
      </c>
      <c r="J34" s="367">
        <f>COUNT(T34:AA34)</f>
        <v>8</v>
      </c>
      <c r="K34" s="367">
        <v>2</v>
      </c>
      <c r="L34" s="368">
        <f>IF(I34=0," No Stock",AVERAGE(Y34:AA34))</f>
        <v>5.666666666666667</v>
      </c>
      <c r="M34" s="369" t="str">
        <f>IF(I34=0,"Run out of Stock",IF(L34&gt;$M$1,"Fast Moving",IF(L34&lt;=$M$3,"Non Moving","Slow Moving")))</f>
        <v>Slow Moving</v>
      </c>
      <c r="N34" s="368">
        <f>(F34-E34)*(AVERAGE(X34:Z34))</f>
        <v>161.37333333333325</v>
      </c>
      <c r="O34" s="370" t="str">
        <f>IF(N34&gt;$P$1, "Most Profitable",IF(N34&lt;$P$2,"Less Profitable","Profitable"))</f>
        <v>Most Profitable</v>
      </c>
      <c r="P34" s="369" t="str">
        <f>M34&amp; " - " &amp;O34</f>
        <v>Slow Moving - Most Profitable</v>
      </c>
      <c r="Q34" s="370" t="str">
        <f>IF(AND(M34="Non Moving",J34&gt;2),"Buying Price",IF(AND(M34="Non Moving",J34=2)," Discount",IF(AND(M34="Non Moving",J34=1),"Transfer","-")))</f>
        <v>-</v>
      </c>
      <c r="R34" s="371" t="str">
        <f>IF(P34="Run out of stock - Most Profitable","No Stock - Reorder",IF(P34="Fast Moving - Most Profitable","Profitable - Reorder",IF(P34="Run out of stock - Less Profitable","Stop Ordering", " - ")))</f>
        <v xml:space="preserve"> - </v>
      </c>
      <c r="S34" s="372"/>
      <c r="T34" s="364">
        <v>12</v>
      </c>
      <c r="U34" s="364">
        <v>12</v>
      </c>
      <c r="V34" s="364">
        <v>16</v>
      </c>
      <c r="W34" s="365">
        <v>21</v>
      </c>
      <c r="X34" s="365">
        <v>21</v>
      </c>
      <c r="Y34" s="365">
        <v>11</v>
      </c>
      <c r="Z34" s="365">
        <v>6</v>
      </c>
      <c r="AA34" s="365">
        <v>0</v>
      </c>
    </row>
    <row r="35" spans="1:27" x14ac:dyDescent="0.25">
      <c r="A35" s="413">
        <v>6953156253070</v>
      </c>
      <c r="B35" s="353">
        <v>734928</v>
      </c>
      <c r="C35" s="354" t="s">
        <v>114</v>
      </c>
      <c r="D35" s="354" t="s">
        <v>418</v>
      </c>
      <c r="E35" s="355">
        <v>11.76</v>
      </c>
      <c r="F35" s="356">
        <v>24</v>
      </c>
      <c r="G35" s="356">
        <v>49</v>
      </c>
      <c r="H35" s="366"/>
      <c r="I35" s="367">
        <v>23</v>
      </c>
      <c r="J35" s="367">
        <f>COUNT(T35:AA35)</f>
        <v>8</v>
      </c>
      <c r="K35" s="367">
        <v>2</v>
      </c>
      <c r="L35" s="368">
        <f>IF(I35=0," No Stock",AVERAGE(Y35:AA35))</f>
        <v>13.666666666666666</v>
      </c>
      <c r="M35" s="369" t="str">
        <f>IF(I35=0,"Run out of Stock",IF(L35&gt;$M$1,"Fast Moving",IF(L35&lt;=$M$3,"Non Moving","Slow Moving")))</f>
        <v>Fast Moving</v>
      </c>
      <c r="N35" s="368">
        <f>(F35-E35)*(AVERAGE(X35:Z35))</f>
        <v>187.68</v>
      </c>
      <c r="O35" s="370" t="str">
        <f>IF(N35&gt;$P$1, "Most Profitable",IF(N35&lt;$P$2,"Less Profitable","Profitable"))</f>
        <v>Most Profitable</v>
      </c>
      <c r="P35" s="369" t="str">
        <f>M35&amp; " - " &amp;O35</f>
        <v>Fast Moving - Most Profitable</v>
      </c>
      <c r="Q35" s="370" t="str">
        <f>IF(AND(M35="Non Moving",J35&gt;2),"Buying Price",IF(AND(M35="Non Moving",J35=2)," Discount",IF(AND(M35="Non Moving",J35=1),"Transfer","-")))</f>
        <v>-</v>
      </c>
      <c r="R35" s="371" t="str">
        <f>IF(P35="Run out of stock - Most Profitable","No Stock - Reorder",IF(P35="Fast Moving - Most Profitable","Profitable - Reorder",IF(P35="Run out of stock - Less Profitable","Stop Ordering", " - ")))</f>
        <v>Profitable - Reorder</v>
      </c>
      <c r="S35" s="372"/>
      <c r="T35" s="364">
        <v>1</v>
      </c>
      <c r="U35" s="364">
        <v>2</v>
      </c>
      <c r="V35" s="364">
        <v>10</v>
      </c>
      <c r="W35" s="365">
        <v>5</v>
      </c>
      <c r="X35" s="365">
        <v>6</v>
      </c>
      <c r="Y35" s="365">
        <v>12</v>
      </c>
      <c r="Z35" s="365">
        <v>28</v>
      </c>
      <c r="AA35" s="365">
        <v>1</v>
      </c>
    </row>
    <row r="36" spans="1:27" x14ac:dyDescent="0.25">
      <c r="A36" s="413">
        <v>6953156253087</v>
      </c>
      <c r="B36" s="353">
        <v>735669</v>
      </c>
      <c r="C36" s="354" t="s">
        <v>141</v>
      </c>
      <c r="D36" s="354" t="s">
        <v>420</v>
      </c>
      <c r="E36" s="355">
        <v>11.760000000000002</v>
      </c>
      <c r="F36" s="356">
        <v>24.5</v>
      </c>
      <c r="G36" s="356">
        <v>49</v>
      </c>
      <c r="H36" s="366"/>
      <c r="I36" s="367">
        <v>0</v>
      </c>
      <c r="J36" s="367">
        <f>COUNT(T36:AA36)</f>
        <v>8</v>
      </c>
      <c r="K36" s="367">
        <v>2</v>
      </c>
      <c r="L36" s="368" t="str">
        <f>IF(I36=0," No Stock",AVERAGE(Y36:AA36))</f>
        <v xml:space="preserve"> No Stock</v>
      </c>
      <c r="M36" s="369" t="str">
        <f>IF(I36=0,"Run out of Stock",IF(L36&gt;$M$1,"Fast Moving",IF(L36&lt;=$M$3,"Non Moving","Slow Moving")))</f>
        <v>Run out of Stock</v>
      </c>
      <c r="N36" s="368">
        <f>(F36-E36)*(AVERAGE(X36:Z36))</f>
        <v>8.4933333333333323</v>
      </c>
      <c r="O36" s="370" t="str">
        <f>IF(N36&gt;$P$1, "Most Profitable",IF(N36&lt;$P$2,"Less Profitable","Profitable"))</f>
        <v>Less Profitable</v>
      </c>
      <c r="P36" s="369" t="str">
        <f>M36&amp; " - " &amp;O36</f>
        <v>Run out of Stock - Less Profitable</v>
      </c>
      <c r="Q36" s="370" t="str">
        <f>IF(AND(M36="Non Moving",J36&gt;2),"Buying Price",IF(AND(M36="Non Moving",J36=2)," Discount",IF(AND(M36="Non Moving",J36=1),"Transfer","-")))</f>
        <v>-</v>
      </c>
      <c r="R36" s="371" t="str">
        <f>IF(P36="Run out of stock - Most Profitable","No Stock - Reorder",IF(P36="Fast Moving - Most Profitable","Profitable - Reorder",IF(P36="Run out of stock - Less Profitable","Stop Ordering", " - ")))</f>
        <v>Stop Ordering</v>
      </c>
      <c r="S36" s="372"/>
      <c r="T36" s="364">
        <v>0</v>
      </c>
      <c r="U36" s="364">
        <v>3</v>
      </c>
      <c r="V36" s="364">
        <v>2</v>
      </c>
      <c r="W36" s="365">
        <v>2</v>
      </c>
      <c r="X36" s="365">
        <v>0</v>
      </c>
      <c r="Y36" s="365">
        <v>2</v>
      </c>
      <c r="Z36" s="365">
        <v>0</v>
      </c>
      <c r="AA36" s="365">
        <v>0</v>
      </c>
    </row>
    <row r="37" spans="1:27" x14ac:dyDescent="0.25">
      <c r="A37" s="413">
        <v>6953156253094</v>
      </c>
      <c r="B37" s="353">
        <v>734930</v>
      </c>
      <c r="C37" s="354" t="s">
        <v>116</v>
      </c>
      <c r="D37" s="354" t="s">
        <v>420</v>
      </c>
      <c r="E37" s="355">
        <v>12.049999999999988</v>
      </c>
      <c r="F37" s="356">
        <v>24.5</v>
      </c>
      <c r="G37" s="356">
        <v>49</v>
      </c>
      <c r="H37" s="366"/>
      <c r="I37" s="367">
        <v>8</v>
      </c>
      <c r="J37" s="367">
        <f>COUNT(T37:AA37)</f>
        <v>8</v>
      </c>
      <c r="K37" s="367">
        <v>2</v>
      </c>
      <c r="L37" s="368">
        <f>IF(I37=0," No Stock",AVERAGE(Y37:AA37))</f>
        <v>5</v>
      </c>
      <c r="M37" s="369" t="str">
        <f>IF(I37=0,"Run out of Stock",IF(L37&gt;$M$1,"Fast Moving",IF(L37&lt;=$M$3,"Non Moving","Slow Moving")))</f>
        <v>Slow Moving</v>
      </c>
      <c r="N37" s="368">
        <f>(F37-E37)*(AVERAGE(X37:Z37))</f>
        <v>62.250000000000057</v>
      </c>
      <c r="O37" s="370" t="str">
        <f>IF(N37&gt;$P$1, "Most Profitable",IF(N37&lt;$P$2,"Less Profitable","Profitable"))</f>
        <v>Profitable</v>
      </c>
      <c r="P37" s="369" t="str">
        <f>M37&amp; " - " &amp;O37</f>
        <v>Slow Moving - Profitable</v>
      </c>
      <c r="Q37" s="370" t="str">
        <f>IF(AND(M37="Non Moving",J37&gt;2),"Buying Price",IF(AND(M37="Non Moving",J37=2)," Discount",IF(AND(M37="Non Moving",J37=1),"Transfer","-")))</f>
        <v>-</v>
      </c>
      <c r="R37" s="371" t="str">
        <f>IF(P37="Run out of stock - Most Profitable","No Stock - Reorder",IF(P37="Fast Moving - Most Profitable","Profitable - Reorder",IF(P37="Run out of stock - Less Profitable","Stop Ordering", " - ")))</f>
        <v xml:space="preserve"> - </v>
      </c>
      <c r="S37" s="372"/>
      <c r="T37" s="364">
        <v>5</v>
      </c>
      <c r="U37" s="364">
        <v>5</v>
      </c>
      <c r="V37" s="364">
        <v>0</v>
      </c>
      <c r="W37" s="365">
        <v>9</v>
      </c>
      <c r="X37" s="365">
        <v>4</v>
      </c>
      <c r="Y37" s="365">
        <v>5</v>
      </c>
      <c r="Z37" s="365">
        <v>6</v>
      </c>
      <c r="AA37" s="365">
        <v>4</v>
      </c>
    </row>
    <row r="38" spans="1:27" x14ac:dyDescent="0.25">
      <c r="A38" s="413">
        <v>6953156255814</v>
      </c>
      <c r="B38" s="353">
        <v>734907</v>
      </c>
      <c r="C38" s="354" t="s">
        <v>95</v>
      </c>
      <c r="D38" s="354" t="s">
        <v>400</v>
      </c>
      <c r="E38" s="355">
        <v>11</v>
      </c>
      <c r="F38" s="356">
        <v>24.5</v>
      </c>
      <c r="G38" s="356">
        <v>49</v>
      </c>
      <c r="H38" s="366"/>
      <c r="I38" s="367">
        <v>0</v>
      </c>
      <c r="J38" s="367">
        <f>COUNT(T38:AA38)</f>
        <v>8</v>
      </c>
      <c r="K38" s="367">
        <v>2</v>
      </c>
      <c r="L38" s="368" t="str">
        <f>IF(I38=0," No Stock",AVERAGE(Y38:AA38))</f>
        <v xml:space="preserve"> No Stock</v>
      </c>
      <c r="M38" s="369" t="str">
        <f>IF(I38=0,"Run out of Stock",IF(L38&gt;$M$1,"Fast Moving",IF(L38&lt;=$M$3,"Non Moving","Slow Moving")))</f>
        <v>Run out of Stock</v>
      </c>
      <c r="N38" s="368">
        <f>(F38-E38)*(AVERAGE(X38:Z38))</f>
        <v>0</v>
      </c>
      <c r="O38" s="370" t="str">
        <f>IF(N38&gt;$P$1, "Most Profitable",IF(N38&lt;$P$2,"Less Profitable","Profitable"))</f>
        <v>Less Profitable</v>
      </c>
      <c r="P38" s="369" t="str">
        <f>M38&amp; " - " &amp;O38</f>
        <v>Run out of Stock - Less Profitable</v>
      </c>
      <c r="Q38" s="370" t="str">
        <f>IF(AND(M38="Non Moving",J38&gt;2),"Buying Price",IF(AND(M38="Non Moving",J38=2)," Discount",IF(AND(M38="Non Moving",J38=1),"Transfer","-")))</f>
        <v>-</v>
      </c>
      <c r="R38" s="371" t="str">
        <f>IF(P38="Run out of stock - Most Profitable","No Stock - Reorder",IF(P38="Fast Moving - Most Profitable","Profitable - Reorder",IF(P38="Run out of stock - Less Profitable","Stop Ordering", " - ")))</f>
        <v>Stop Ordering</v>
      </c>
      <c r="S38" s="372"/>
      <c r="T38" s="364">
        <v>0</v>
      </c>
      <c r="U38" s="364">
        <v>0</v>
      </c>
      <c r="V38" s="364">
        <v>2</v>
      </c>
      <c r="W38" s="365">
        <v>0</v>
      </c>
      <c r="X38" s="365">
        <v>0</v>
      </c>
      <c r="Y38" s="365">
        <v>0</v>
      </c>
      <c r="Z38" s="365">
        <v>0</v>
      </c>
      <c r="AA38" s="365">
        <v>0</v>
      </c>
    </row>
    <row r="39" spans="1:27" x14ac:dyDescent="0.25">
      <c r="A39" s="414">
        <v>6953156258396</v>
      </c>
      <c r="B39" s="373">
        <v>738076</v>
      </c>
      <c r="C39" s="374" t="s">
        <v>150</v>
      </c>
      <c r="D39" s="374" t="s">
        <v>453</v>
      </c>
      <c r="E39" s="375">
        <v>61</v>
      </c>
      <c r="F39" s="376">
        <v>124.5</v>
      </c>
      <c r="G39" s="376">
        <v>259</v>
      </c>
      <c r="H39" s="366"/>
      <c r="I39" s="377">
        <v>0</v>
      </c>
      <c r="J39" s="367">
        <f>COUNT(T39:AA39)</f>
        <v>8</v>
      </c>
      <c r="K39" s="367">
        <v>2</v>
      </c>
      <c r="L39" s="368" t="str">
        <f>IF(I39=0," No Stock",AVERAGE(Y39:AA39))</f>
        <v xml:space="preserve"> No Stock</v>
      </c>
      <c r="M39" s="369" t="str">
        <f>IF(I39=0,"Run out of Stock",IF(L39&gt;$M$1,"Fast Moving",IF(L39&lt;=$M$3,"Non Moving","Slow Moving")))</f>
        <v>Run out of Stock</v>
      </c>
      <c r="N39" s="368">
        <f>(F39-E39)*(AVERAGE(X39:Z39))</f>
        <v>0</v>
      </c>
      <c r="O39" s="370" t="str">
        <f>IF(N39&gt;$P$1, "Most Profitable",IF(N39&lt;$P$2,"Less Profitable","Profitable"))</f>
        <v>Less Profitable</v>
      </c>
      <c r="P39" s="369" t="str">
        <f>M39&amp; " - " &amp;O39</f>
        <v>Run out of Stock - Less Profitable</v>
      </c>
      <c r="Q39" s="370" t="str">
        <f>IF(AND(M39="Non Moving",J39&gt;2),"Buying Price",IF(AND(M39="Non Moving",J39=2)," Discount",IF(AND(M39="Non Moving",J39=1),"Transfer","-")))</f>
        <v>-</v>
      </c>
      <c r="R39" s="371" t="str">
        <f>IF(P39="Run out of stock - Most Profitable","No Stock - Reorder",IF(P39="Fast Moving - Most Profitable","Profitable - Reorder",IF(P39="Run out of stock - Less Profitable","Stop Ordering", " - ")))</f>
        <v>Stop Ordering</v>
      </c>
      <c r="S39" s="372"/>
      <c r="T39" s="378">
        <v>0</v>
      </c>
      <c r="U39" s="378">
        <v>0</v>
      </c>
      <c r="V39" s="378">
        <v>0</v>
      </c>
      <c r="W39" s="379">
        <v>0</v>
      </c>
      <c r="X39" s="379">
        <v>0</v>
      </c>
      <c r="Y39" s="379">
        <v>0</v>
      </c>
      <c r="Z39" s="379">
        <v>0</v>
      </c>
      <c r="AA39" s="379">
        <v>0</v>
      </c>
    </row>
    <row r="40" spans="1:27" x14ac:dyDescent="0.25">
      <c r="A40" s="414">
        <v>6953156259362</v>
      </c>
      <c r="B40" s="373">
        <v>734912</v>
      </c>
      <c r="C40" s="374" t="s">
        <v>99</v>
      </c>
      <c r="D40" s="374" t="s">
        <v>404</v>
      </c>
      <c r="E40" s="375">
        <v>11.109999999999989</v>
      </c>
      <c r="F40" s="376">
        <v>24.5</v>
      </c>
      <c r="G40" s="376">
        <v>49</v>
      </c>
      <c r="H40" s="366"/>
      <c r="I40" s="377">
        <v>1</v>
      </c>
      <c r="J40" s="367">
        <f>COUNT(T40:AA40)</f>
        <v>8</v>
      </c>
      <c r="K40" s="367">
        <v>2</v>
      </c>
      <c r="L40" s="368">
        <f>IF(I40=0," No Stock",AVERAGE(Y40:AA40))</f>
        <v>0.33333333333333331</v>
      </c>
      <c r="M40" s="369" t="str">
        <f>IF(I40=0,"Run out of Stock",IF(L40&gt;$M$1,"Fast Moving",IF(L40&lt;=$M$3,"Non Moving","Slow Moving")))</f>
        <v>Non Moving</v>
      </c>
      <c r="N40" s="368">
        <f>(F40-E40)*(AVERAGE(X40:Z40))</f>
        <v>13.390000000000011</v>
      </c>
      <c r="O40" s="370" t="str">
        <f>IF(N40&gt;$P$1, "Most Profitable",IF(N40&lt;$P$2,"Less Profitable","Profitable"))</f>
        <v>Less Profitable</v>
      </c>
      <c r="P40" s="369" t="str">
        <f>M40&amp; " - " &amp;O40</f>
        <v>Non Moving - Less Profitable</v>
      </c>
      <c r="Q40" s="370" t="str">
        <f>IF(AND(M40="Non Moving",J40&gt;2),"Buying Price",IF(AND(M40="Non Moving",J40=2)," Discount",IF(AND(M40="Non Moving",J40=1),"Transfer","-")))</f>
        <v>Buying Price</v>
      </c>
      <c r="R40" s="371" t="str">
        <f>IF(P40="Run out of stock - Most Profitable","No Stock - Reorder",IF(P40="Fast Moving - Most Profitable","Profitable - Reorder",IF(P40="Run out of stock - Less Profitable","Stop Ordering", " - ")))</f>
        <v xml:space="preserve"> - </v>
      </c>
      <c r="S40" s="372"/>
      <c r="T40" s="378">
        <v>1</v>
      </c>
      <c r="U40" s="378">
        <v>2</v>
      </c>
      <c r="V40" s="378">
        <v>0</v>
      </c>
      <c r="W40" s="379">
        <v>0</v>
      </c>
      <c r="X40" s="379">
        <v>2</v>
      </c>
      <c r="Y40" s="379">
        <v>1</v>
      </c>
      <c r="Z40" s="379">
        <v>0</v>
      </c>
      <c r="AA40" s="379">
        <v>0</v>
      </c>
    </row>
    <row r="41" spans="1:27" x14ac:dyDescent="0.25">
      <c r="A41" s="414">
        <v>6953156259379</v>
      </c>
      <c r="B41" s="373">
        <v>734929</v>
      </c>
      <c r="C41" s="374" t="s">
        <v>115</v>
      </c>
      <c r="D41" s="374" t="s">
        <v>419</v>
      </c>
      <c r="E41" s="375">
        <v>11.76</v>
      </c>
      <c r="F41" s="376">
        <v>24.5</v>
      </c>
      <c r="G41" s="376">
        <v>49</v>
      </c>
      <c r="H41" s="366"/>
      <c r="I41" s="377">
        <v>0</v>
      </c>
      <c r="J41" s="367">
        <f>COUNT(T41:AA41)</f>
        <v>8</v>
      </c>
      <c r="K41" s="367">
        <v>2</v>
      </c>
      <c r="L41" s="368" t="str">
        <f>IF(I41=0," No Stock",AVERAGE(Y41:AA41))</f>
        <v xml:space="preserve"> No Stock</v>
      </c>
      <c r="M41" s="369" t="str">
        <f>IF(I41=0,"Run out of Stock",IF(L41&gt;$M$1,"Fast Moving",IF(L41&lt;=$M$3,"Non Moving","Slow Moving")))</f>
        <v>Run out of Stock</v>
      </c>
      <c r="N41" s="368">
        <f>(F41-E41)*(AVERAGE(X41:Z41))</f>
        <v>0</v>
      </c>
      <c r="O41" s="370" t="str">
        <f>IF(N41&gt;$P$1, "Most Profitable",IF(N41&lt;$P$2,"Less Profitable","Profitable"))</f>
        <v>Less Profitable</v>
      </c>
      <c r="P41" s="369" t="str">
        <f>M41&amp; " - " &amp;O41</f>
        <v>Run out of Stock - Less Profitable</v>
      </c>
      <c r="Q41" s="370" t="str">
        <f>IF(AND(M41="Non Moving",J41&gt;2),"Buying Price",IF(AND(M41="Non Moving",J41=2)," Discount",IF(AND(M41="Non Moving",J41=1),"Transfer","-")))</f>
        <v>-</v>
      </c>
      <c r="R41" s="371" t="str">
        <f>IF(P41="Run out of stock - Most Profitable","No Stock - Reorder",IF(P41="Fast Moving - Most Profitable","Profitable - Reorder",IF(P41="Run out of stock - Less Profitable","Stop Ordering", " - ")))</f>
        <v>Stop Ordering</v>
      </c>
      <c r="S41" s="372"/>
      <c r="T41" s="378">
        <v>4</v>
      </c>
      <c r="U41" s="378">
        <v>2</v>
      </c>
      <c r="V41" s="378">
        <v>7</v>
      </c>
      <c r="W41" s="379">
        <v>2</v>
      </c>
      <c r="X41" s="379">
        <v>0</v>
      </c>
      <c r="Y41" s="379">
        <v>0</v>
      </c>
      <c r="Z41" s="379">
        <v>0</v>
      </c>
      <c r="AA41" s="379">
        <v>0</v>
      </c>
    </row>
    <row r="42" spans="1:27" x14ac:dyDescent="0.25">
      <c r="A42" s="414">
        <v>6953156259850</v>
      </c>
      <c r="B42" s="373">
        <v>734916</v>
      </c>
      <c r="C42" s="374" t="s">
        <v>103</v>
      </c>
      <c r="D42" s="374" t="s">
        <v>407</v>
      </c>
      <c r="E42" s="375">
        <v>13.479999999999993</v>
      </c>
      <c r="F42" s="376">
        <v>29.5</v>
      </c>
      <c r="G42" s="376">
        <v>59</v>
      </c>
      <c r="H42" s="366"/>
      <c r="I42" s="377">
        <v>0</v>
      </c>
      <c r="J42" s="367">
        <f>COUNT(T42:AA42)</f>
        <v>8</v>
      </c>
      <c r="K42" s="367">
        <v>2</v>
      </c>
      <c r="L42" s="368" t="str">
        <f>IF(I42=0," No Stock",AVERAGE(Y42:AA42))</f>
        <v xml:space="preserve"> No Stock</v>
      </c>
      <c r="M42" s="369" t="str">
        <f>IF(I42=0,"Run out of Stock",IF(L42&gt;$M$1,"Fast Moving",IF(L42&lt;=$M$3,"Non Moving","Slow Moving")))</f>
        <v>Run out of Stock</v>
      </c>
      <c r="N42" s="368">
        <f>(F42-E42)*(AVERAGE(X42:Z42))</f>
        <v>0</v>
      </c>
      <c r="O42" s="370" t="str">
        <f>IF(N42&gt;$P$1, "Most Profitable",IF(N42&lt;$P$2,"Less Profitable","Profitable"))</f>
        <v>Less Profitable</v>
      </c>
      <c r="P42" s="369" t="str">
        <f>M42&amp; " - " &amp;O42</f>
        <v>Run out of Stock - Less Profitable</v>
      </c>
      <c r="Q42" s="370" t="str">
        <f>IF(AND(M42="Non Moving",J42&gt;2),"Buying Price",IF(AND(M42="Non Moving",J42=2)," Discount",IF(AND(M42="Non Moving",J42=1),"Transfer","-")))</f>
        <v>-</v>
      </c>
      <c r="R42" s="371" t="str">
        <f>IF(P42="Run out of stock - Most Profitable","No Stock - Reorder",IF(P42="Fast Moving - Most Profitable","Profitable - Reorder",IF(P42="Run out of stock - Less Profitable","Stop Ordering", " - ")))</f>
        <v>Stop Ordering</v>
      </c>
      <c r="S42" s="372"/>
      <c r="T42" s="378">
        <v>5</v>
      </c>
      <c r="U42" s="378">
        <v>1</v>
      </c>
      <c r="V42" s="378">
        <v>4</v>
      </c>
      <c r="W42" s="379">
        <v>1</v>
      </c>
      <c r="X42" s="379">
        <v>0</v>
      </c>
      <c r="Y42" s="379">
        <v>0</v>
      </c>
      <c r="Z42" s="379">
        <v>0</v>
      </c>
      <c r="AA42" s="379">
        <v>0</v>
      </c>
    </row>
    <row r="43" spans="1:27" x14ac:dyDescent="0.25">
      <c r="A43" s="414">
        <v>6953156259867</v>
      </c>
      <c r="B43" s="373">
        <v>734917</v>
      </c>
      <c r="C43" s="374" t="s">
        <v>104</v>
      </c>
      <c r="D43" s="374" t="s">
        <v>408</v>
      </c>
      <c r="E43" s="375">
        <v>13.51</v>
      </c>
      <c r="F43" s="376">
        <v>29.5</v>
      </c>
      <c r="G43" s="376">
        <v>59</v>
      </c>
      <c r="H43" s="366"/>
      <c r="I43" s="377">
        <v>0</v>
      </c>
      <c r="J43" s="367">
        <f>COUNT(T43:AA43)</f>
        <v>8</v>
      </c>
      <c r="K43" s="367">
        <v>2</v>
      </c>
      <c r="L43" s="368" t="str">
        <f>IF(I43=0," No Stock",AVERAGE(Y43:AA43))</f>
        <v xml:space="preserve"> No Stock</v>
      </c>
      <c r="M43" s="369" t="str">
        <f>IF(I43=0,"Run out of Stock",IF(L43&gt;$M$1,"Fast Moving",IF(L43&lt;=$M$3,"Non Moving","Slow Moving")))</f>
        <v>Run out of Stock</v>
      </c>
      <c r="N43" s="368">
        <f>(F43-E43)*(AVERAGE(X43:Z43))</f>
        <v>0</v>
      </c>
      <c r="O43" s="370" t="str">
        <f>IF(N43&gt;$P$1, "Most Profitable",IF(N43&lt;$P$2,"Less Profitable","Profitable"))</f>
        <v>Less Profitable</v>
      </c>
      <c r="P43" s="369" t="str">
        <f>M43&amp; " - " &amp;O43</f>
        <v>Run out of Stock - Less Profitable</v>
      </c>
      <c r="Q43" s="370" t="str">
        <f>IF(AND(M43="Non Moving",J43&gt;2),"Buying Price",IF(AND(M43="Non Moving",J43=2)," Discount",IF(AND(M43="Non Moving",J43=1),"Transfer","-")))</f>
        <v>-</v>
      </c>
      <c r="R43" s="371" t="str">
        <f>IF(P43="Run out of stock - Most Profitable","No Stock - Reorder",IF(P43="Fast Moving - Most Profitable","Profitable - Reorder",IF(P43="Run out of stock - Less Profitable","Stop Ordering", " - ")))</f>
        <v>Stop Ordering</v>
      </c>
      <c r="S43" s="372"/>
      <c r="T43" s="378">
        <v>3</v>
      </c>
      <c r="U43" s="378">
        <v>2</v>
      </c>
      <c r="V43" s="378">
        <v>0</v>
      </c>
      <c r="W43" s="379">
        <v>0</v>
      </c>
      <c r="X43" s="379">
        <v>0</v>
      </c>
      <c r="Y43" s="379">
        <v>0</v>
      </c>
      <c r="Z43" s="379">
        <v>0</v>
      </c>
      <c r="AA43" s="379">
        <v>0</v>
      </c>
    </row>
    <row r="44" spans="1:27" x14ac:dyDescent="0.25">
      <c r="A44" s="414">
        <v>6953156260573</v>
      </c>
      <c r="B44" s="373">
        <v>734923</v>
      </c>
      <c r="C44" s="374" t="s">
        <v>109</v>
      </c>
      <c r="D44" s="374" t="s">
        <v>413</v>
      </c>
      <c r="E44" s="375">
        <v>12.04999999999999</v>
      </c>
      <c r="F44" s="376">
        <v>29.5</v>
      </c>
      <c r="G44" s="376">
        <v>59</v>
      </c>
      <c r="H44" s="366"/>
      <c r="I44" s="377">
        <v>0</v>
      </c>
      <c r="J44" s="367">
        <f>COUNT(T44:AA44)</f>
        <v>8</v>
      </c>
      <c r="K44" s="367">
        <v>2</v>
      </c>
      <c r="L44" s="368" t="str">
        <f>IF(I44=0," No Stock",AVERAGE(Y44:AA44))</f>
        <v xml:space="preserve"> No Stock</v>
      </c>
      <c r="M44" s="369" t="str">
        <f>IF(I44=0,"Run out of Stock",IF(L44&gt;$M$1,"Fast Moving",IF(L44&lt;=$M$3,"Non Moving","Slow Moving")))</f>
        <v>Run out of Stock</v>
      </c>
      <c r="N44" s="368">
        <f>(F44-E44)*(AVERAGE(X44:Z44))</f>
        <v>0</v>
      </c>
      <c r="O44" s="370" t="str">
        <f>IF(N44&gt;$P$1, "Most Profitable",IF(N44&lt;$P$2,"Less Profitable","Profitable"))</f>
        <v>Less Profitable</v>
      </c>
      <c r="P44" s="369" t="str">
        <f>M44&amp; " - " &amp;O44</f>
        <v>Run out of Stock - Less Profitable</v>
      </c>
      <c r="Q44" s="370" t="str">
        <f>IF(AND(M44="Non Moving",J44&gt;2),"Buying Price",IF(AND(M44="Non Moving",J44=2)," Discount",IF(AND(M44="Non Moving",J44=1),"Transfer","-")))</f>
        <v>-</v>
      </c>
      <c r="R44" s="371" t="str">
        <f>IF(P44="Run out of stock - Most Profitable","No Stock - Reorder",IF(P44="Fast Moving - Most Profitable","Profitable - Reorder",IF(P44="Run out of stock - Less Profitable","Stop Ordering", " - ")))</f>
        <v>Stop Ordering</v>
      </c>
      <c r="S44" s="372"/>
      <c r="T44" s="378">
        <v>0</v>
      </c>
      <c r="U44" s="378">
        <v>0</v>
      </c>
      <c r="V44" s="378">
        <v>0</v>
      </c>
      <c r="W44" s="379">
        <v>0</v>
      </c>
      <c r="X44" s="379">
        <v>0</v>
      </c>
      <c r="Y44" s="379">
        <v>0</v>
      </c>
      <c r="Z44" s="379">
        <v>0</v>
      </c>
      <c r="AA44" s="379">
        <v>0</v>
      </c>
    </row>
    <row r="45" spans="1:27" x14ac:dyDescent="0.25">
      <c r="A45" s="414">
        <v>6953156260580</v>
      </c>
      <c r="B45" s="373">
        <v>734924</v>
      </c>
      <c r="C45" s="374" t="s">
        <v>110</v>
      </c>
      <c r="D45" s="374" t="s">
        <v>414</v>
      </c>
      <c r="E45" s="375">
        <v>11.760000000000034</v>
      </c>
      <c r="F45" s="376">
        <v>29.5</v>
      </c>
      <c r="G45" s="376">
        <v>59</v>
      </c>
      <c r="H45" s="366"/>
      <c r="I45" s="377">
        <v>0</v>
      </c>
      <c r="J45" s="367">
        <f>COUNT(T45:AA45)</f>
        <v>8</v>
      </c>
      <c r="K45" s="367">
        <v>2</v>
      </c>
      <c r="L45" s="368" t="str">
        <f>IF(I45=0," No Stock",AVERAGE(Y45:AA45))</f>
        <v xml:space="preserve"> No Stock</v>
      </c>
      <c r="M45" s="369" t="str">
        <f>IF(I45=0,"Run out of Stock",IF(L45&gt;$M$1,"Fast Moving",IF(L45&lt;=$M$3,"Non Moving","Slow Moving")))</f>
        <v>Run out of Stock</v>
      </c>
      <c r="N45" s="368">
        <f>(F45-E45)*(AVERAGE(X45:Z45))</f>
        <v>0</v>
      </c>
      <c r="O45" s="370" t="str">
        <f>IF(N45&gt;$P$1, "Most Profitable",IF(N45&lt;$P$2,"Less Profitable","Profitable"))</f>
        <v>Less Profitable</v>
      </c>
      <c r="P45" s="369" t="str">
        <f>M45&amp; " - " &amp;O45</f>
        <v>Run out of Stock - Less Profitable</v>
      </c>
      <c r="Q45" s="370" t="str">
        <f>IF(AND(M45="Non Moving",J45&gt;2),"Buying Price",IF(AND(M45="Non Moving",J45=2)," Discount",IF(AND(M45="Non Moving",J45=1),"Transfer","-")))</f>
        <v>-</v>
      </c>
      <c r="R45" s="371" t="str">
        <f>IF(P45="Run out of stock - Most Profitable","No Stock - Reorder",IF(P45="Fast Moving - Most Profitable","Profitable - Reorder",IF(P45="Run out of stock - Less Profitable","Stop Ordering", " - ")))</f>
        <v>Stop Ordering</v>
      </c>
      <c r="S45" s="372"/>
      <c r="T45" s="378">
        <v>0</v>
      </c>
      <c r="U45" s="378">
        <v>0</v>
      </c>
      <c r="V45" s="378">
        <v>0</v>
      </c>
      <c r="W45" s="379">
        <v>0</v>
      </c>
      <c r="X45" s="379">
        <v>0</v>
      </c>
      <c r="Y45" s="379">
        <v>0</v>
      </c>
      <c r="Z45" s="379">
        <v>0</v>
      </c>
      <c r="AA45" s="379">
        <v>0</v>
      </c>
    </row>
    <row r="46" spans="1:27" x14ac:dyDescent="0.25">
      <c r="A46" s="414">
        <v>6953156260597</v>
      </c>
      <c r="B46" s="373">
        <v>734925</v>
      </c>
      <c r="C46" s="374" t="s">
        <v>111</v>
      </c>
      <c r="D46" s="374" t="s">
        <v>415</v>
      </c>
      <c r="E46" s="375">
        <v>11.65</v>
      </c>
      <c r="F46" s="376">
        <v>29.5</v>
      </c>
      <c r="G46" s="376">
        <v>59</v>
      </c>
      <c r="H46" s="366"/>
      <c r="I46" s="377">
        <v>0</v>
      </c>
      <c r="J46" s="367">
        <f>COUNT(T46:AA46)</f>
        <v>8</v>
      </c>
      <c r="K46" s="367">
        <v>2</v>
      </c>
      <c r="L46" s="368" t="str">
        <f>IF(I46=0," No Stock",AVERAGE(Y46:AA46))</f>
        <v xml:space="preserve"> No Stock</v>
      </c>
      <c r="M46" s="369" t="str">
        <f>IF(I46=0,"Run out of Stock",IF(L46&gt;$M$1,"Fast Moving",IF(L46&lt;=$M$3,"Non Moving","Slow Moving")))</f>
        <v>Run out of Stock</v>
      </c>
      <c r="N46" s="368">
        <f>(F46-E46)*(AVERAGE(X46:Z46))</f>
        <v>0</v>
      </c>
      <c r="O46" s="370" t="str">
        <f>IF(N46&gt;$P$1, "Most Profitable",IF(N46&lt;$P$2,"Less Profitable","Profitable"))</f>
        <v>Less Profitable</v>
      </c>
      <c r="P46" s="369" t="str">
        <f>M46&amp; " - " &amp;O46</f>
        <v>Run out of Stock - Less Profitable</v>
      </c>
      <c r="Q46" s="370" t="str">
        <f>IF(AND(M46="Non Moving",J46&gt;2),"Buying Price",IF(AND(M46="Non Moving",J46=2)," Discount",IF(AND(M46="Non Moving",J46=1),"Transfer","-")))</f>
        <v>-</v>
      </c>
      <c r="R46" s="371" t="str">
        <f>IF(P46="Run out of stock - Most Profitable","No Stock - Reorder",IF(P46="Fast Moving - Most Profitable","Profitable - Reorder",IF(P46="Run out of stock - Less Profitable","Stop Ordering", " - ")))</f>
        <v>Stop Ordering</v>
      </c>
      <c r="S46" s="372"/>
      <c r="T46" s="378">
        <v>0</v>
      </c>
      <c r="U46" s="378">
        <v>0</v>
      </c>
      <c r="V46" s="378">
        <v>0</v>
      </c>
      <c r="W46" s="379">
        <v>0</v>
      </c>
      <c r="X46" s="379">
        <v>0</v>
      </c>
      <c r="Y46" s="379">
        <v>0</v>
      </c>
      <c r="Z46" s="379">
        <v>0</v>
      </c>
      <c r="AA46" s="379">
        <v>0</v>
      </c>
    </row>
    <row r="47" spans="1:27" x14ac:dyDescent="0.25">
      <c r="A47" s="414">
        <v>6953156260603</v>
      </c>
      <c r="B47" s="373">
        <v>734926</v>
      </c>
      <c r="C47" s="374" t="s">
        <v>112</v>
      </c>
      <c r="D47" s="374" t="s">
        <v>416</v>
      </c>
      <c r="E47" s="375">
        <v>11.699999999999987</v>
      </c>
      <c r="F47" s="376">
        <v>24.5</v>
      </c>
      <c r="G47" s="376">
        <v>49</v>
      </c>
      <c r="H47" s="366"/>
      <c r="I47" s="377">
        <v>0</v>
      </c>
      <c r="J47" s="367">
        <f>COUNT(T47:AA47)</f>
        <v>8</v>
      </c>
      <c r="K47" s="367">
        <v>2</v>
      </c>
      <c r="L47" s="368" t="str">
        <f>IF(I47=0," No Stock",AVERAGE(Y47:AA47))</f>
        <v xml:space="preserve"> No Stock</v>
      </c>
      <c r="M47" s="369" t="str">
        <f>IF(I47=0,"Run out of Stock",IF(L47&gt;$M$1,"Fast Moving",IF(L47&lt;=$M$3,"Non Moving","Slow Moving")))</f>
        <v>Run out of Stock</v>
      </c>
      <c r="N47" s="368">
        <f>(F47-E47)*(AVERAGE(X47:Z47))</f>
        <v>0</v>
      </c>
      <c r="O47" s="370" t="str">
        <f>IF(N47&gt;$P$1, "Most Profitable",IF(N47&lt;$P$2,"Less Profitable","Profitable"))</f>
        <v>Less Profitable</v>
      </c>
      <c r="P47" s="369" t="str">
        <f>M47&amp; " - " &amp;O47</f>
        <v>Run out of Stock - Less Profitable</v>
      </c>
      <c r="Q47" s="370" t="str">
        <f>IF(AND(M47="Non Moving",J47&gt;2),"Buying Price",IF(AND(M47="Non Moving",J47=2)," Discount",IF(AND(M47="Non Moving",J47=1),"Transfer","-")))</f>
        <v>-</v>
      </c>
      <c r="R47" s="371" t="str">
        <f>IF(P47="Run out of stock - Most Profitable","No Stock - Reorder",IF(P47="Fast Moving - Most Profitable","Profitable - Reorder",IF(P47="Run out of stock - Less Profitable","Stop Ordering", " - ")))</f>
        <v>Stop Ordering</v>
      </c>
      <c r="S47" s="372"/>
      <c r="T47" s="378">
        <v>0</v>
      </c>
      <c r="U47" s="378">
        <v>0</v>
      </c>
      <c r="V47" s="378">
        <v>0</v>
      </c>
      <c r="W47" s="379">
        <v>0</v>
      </c>
      <c r="X47" s="379">
        <v>0</v>
      </c>
      <c r="Y47" s="379">
        <v>0</v>
      </c>
      <c r="Z47" s="379">
        <v>0</v>
      </c>
      <c r="AA47" s="379">
        <v>0</v>
      </c>
    </row>
    <row r="48" spans="1:27" x14ac:dyDescent="0.25">
      <c r="A48" s="414">
        <v>6953156261358</v>
      </c>
      <c r="B48" s="373">
        <v>758228</v>
      </c>
      <c r="C48" s="374" t="s">
        <v>224</v>
      </c>
      <c r="D48" s="374" t="s">
        <v>524</v>
      </c>
      <c r="E48" s="375">
        <v>14</v>
      </c>
      <c r="F48" s="376">
        <v>35</v>
      </c>
      <c r="G48" s="376">
        <v>73</v>
      </c>
      <c r="H48" s="366"/>
      <c r="I48" s="377">
        <v>7</v>
      </c>
      <c r="J48" s="367">
        <f>COUNT(T48:AA48)</f>
        <v>5</v>
      </c>
      <c r="K48" s="367">
        <v>2</v>
      </c>
      <c r="L48" s="368">
        <f>IF(I48=0," No Stock",AVERAGE(Y48:AA48))</f>
        <v>10.333333333333334</v>
      </c>
      <c r="M48" s="369" t="str">
        <f>IF(I48=0,"Run out of Stock",IF(L48&gt;$M$1,"Fast Moving",IF(L48&lt;=$M$3,"Non Moving","Slow Moving")))</f>
        <v>Fast Moving</v>
      </c>
      <c r="N48" s="368">
        <f>(F48-E48)*(AVERAGE(X48:Z48))</f>
        <v>224</v>
      </c>
      <c r="O48" s="370" t="str">
        <f>IF(N48&gt;$P$1, "Most Profitable",IF(N48&lt;$P$2,"Less Profitable","Profitable"))</f>
        <v>Most Profitable</v>
      </c>
      <c r="P48" s="369" t="str">
        <f>M48&amp; " - " &amp;O48</f>
        <v>Fast Moving - Most Profitable</v>
      </c>
      <c r="Q48" s="370" t="str">
        <f>IF(AND(M48="Non Moving",J48&gt;2),"Buying Price",IF(AND(M48="Non Moving",J48=2)," Discount",IF(AND(M48="Non Moving",J48=1),"Transfer","-")))</f>
        <v>-</v>
      </c>
      <c r="R48" s="371" t="str">
        <f>IF(P48="Run out of stock - Most Profitable","No Stock - Reorder",IF(P48="Fast Moving - Most Profitable","Profitable - Reorder",IF(P48="Run out of stock - Less Profitable","Stop Ordering", " - ")))</f>
        <v>Profitable - Reorder</v>
      </c>
      <c r="S48" s="372"/>
      <c r="T48" s="378"/>
      <c r="U48" s="378"/>
      <c r="V48" s="378"/>
      <c r="W48" s="380">
        <v>0</v>
      </c>
      <c r="X48" s="379">
        <v>2</v>
      </c>
      <c r="Y48" s="379">
        <v>14</v>
      </c>
      <c r="Z48" s="379">
        <v>16</v>
      </c>
      <c r="AA48" s="379">
        <v>1</v>
      </c>
    </row>
    <row r="49" spans="1:27" x14ac:dyDescent="0.25">
      <c r="A49" s="414">
        <v>6953156261365</v>
      </c>
      <c r="B49" s="373">
        <v>758229</v>
      </c>
      <c r="C49" s="374" t="s">
        <v>225</v>
      </c>
      <c r="D49" s="374" t="s">
        <v>525</v>
      </c>
      <c r="E49" s="375">
        <v>14</v>
      </c>
      <c r="F49" s="376">
        <v>35</v>
      </c>
      <c r="G49" s="376">
        <v>73</v>
      </c>
      <c r="H49" s="366"/>
      <c r="I49" s="377">
        <v>0</v>
      </c>
      <c r="J49" s="367">
        <f>COUNT(T49:AA49)</f>
        <v>5</v>
      </c>
      <c r="K49" s="367">
        <v>2</v>
      </c>
      <c r="L49" s="368" t="str">
        <f>IF(I49=0," No Stock",AVERAGE(Y49:AA49))</f>
        <v xml:space="preserve"> No Stock</v>
      </c>
      <c r="M49" s="369" t="str">
        <f>IF(I49=0,"Run out of Stock",IF(L49&gt;$M$1,"Fast Moving",IF(L49&lt;=$M$3,"Non Moving","Slow Moving")))</f>
        <v>Run out of Stock</v>
      </c>
      <c r="N49" s="368">
        <f>(F49-E49)*(AVERAGE(X49:Z49))</f>
        <v>0</v>
      </c>
      <c r="O49" s="370" t="str">
        <f>IF(N49&gt;$P$1, "Most Profitable",IF(N49&lt;$P$2,"Less Profitable","Profitable"))</f>
        <v>Less Profitable</v>
      </c>
      <c r="P49" s="369" t="str">
        <f>M49&amp; " - " &amp;O49</f>
        <v>Run out of Stock - Less Profitable</v>
      </c>
      <c r="Q49" s="370" t="str">
        <f>IF(AND(M49="Non Moving",J49&gt;2),"Buying Price",IF(AND(M49="Non Moving",J49=2)," Discount",IF(AND(M49="Non Moving",J49=1),"Transfer","-")))</f>
        <v>-</v>
      </c>
      <c r="R49" s="371" t="str">
        <f>IF(P49="Run out of stock - Most Profitable","No Stock - Reorder",IF(P49="Fast Moving - Most Profitable","Profitable - Reorder",IF(P49="Run out of stock - Less Profitable","Stop Ordering", " - ")))</f>
        <v>Stop Ordering</v>
      </c>
      <c r="S49" s="372"/>
      <c r="T49" s="378"/>
      <c r="U49" s="378"/>
      <c r="V49" s="378"/>
      <c r="W49" s="380">
        <v>0</v>
      </c>
      <c r="X49" s="379">
        <v>0</v>
      </c>
      <c r="Y49" s="379">
        <v>0</v>
      </c>
      <c r="Z49" s="379">
        <v>0</v>
      </c>
      <c r="AA49" s="379">
        <v>0</v>
      </c>
    </row>
    <row r="50" spans="1:27" x14ac:dyDescent="0.25">
      <c r="A50" s="414">
        <v>6953156261631</v>
      </c>
      <c r="B50" s="373">
        <v>738075</v>
      </c>
      <c r="C50" s="374" t="s">
        <v>149</v>
      </c>
      <c r="D50" s="374" t="s">
        <v>452</v>
      </c>
      <c r="E50" s="375">
        <v>65</v>
      </c>
      <c r="F50" s="376">
        <v>129.5</v>
      </c>
      <c r="G50" s="376">
        <v>269</v>
      </c>
      <c r="H50" s="366"/>
      <c r="I50" s="377">
        <v>1</v>
      </c>
      <c r="J50" s="367">
        <f>COUNT(T50:AA50)</f>
        <v>8</v>
      </c>
      <c r="K50" s="367">
        <v>2</v>
      </c>
      <c r="L50" s="368">
        <f>IF(I50=0," No Stock",AVERAGE(Y50:AA50))</f>
        <v>0</v>
      </c>
      <c r="M50" s="369" t="str">
        <f>IF(I50=0,"Run out of Stock",IF(L50&gt;$M$1,"Fast Moving",IF(L50&lt;=$M$3,"Non Moving","Slow Moving")))</f>
        <v>Non Moving</v>
      </c>
      <c r="N50" s="368">
        <f>(F50-E50)*(AVERAGE(X50:Z50))</f>
        <v>0</v>
      </c>
      <c r="O50" s="370" t="str">
        <f>IF(N50&gt;$P$1, "Most Profitable",IF(N50&lt;$P$2,"Less Profitable","Profitable"))</f>
        <v>Less Profitable</v>
      </c>
      <c r="P50" s="369" t="str">
        <f>M50&amp; " - " &amp;O50</f>
        <v>Non Moving - Less Profitable</v>
      </c>
      <c r="Q50" s="370" t="str">
        <f>IF(AND(M50="Non Moving",J50&gt;2),"Buying Price",IF(AND(M50="Non Moving",J50=2)," Discount",IF(AND(M50="Non Moving",J50=1),"Transfer","-")))</f>
        <v>Buying Price</v>
      </c>
      <c r="R50" s="371" t="str">
        <f>IF(P50="Run out of stock - Most Profitable","No Stock - Reorder",IF(P50="Fast Moving - Most Profitable","Profitable - Reorder",IF(P50="Run out of stock - Less Profitable","Stop Ordering", " - ")))</f>
        <v xml:space="preserve"> - </v>
      </c>
      <c r="S50" s="372"/>
      <c r="T50" s="378">
        <v>1</v>
      </c>
      <c r="U50" s="378">
        <v>0</v>
      </c>
      <c r="V50" s="378">
        <v>0</v>
      </c>
      <c r="W50" s="379">
        <v>0</v>
      </c>
      <c r="X50" s="379">
        <v>0</v>
      </c>
      <c r="Y50" s="379">
        <v>0</v>
      </c>
      <c r="Z50" s="379">
        <v>0</v>
      </c>
      <c r="AA50" s="379">
        <v>0</v>
      </c>
    </row>
    <row r="51" spans="1:27" x14ac:dyDescent="0.25">
      <c r="A51" s="414">
        <v>6953156264502</v>
      </c>
      <c r="B51" s="373">
        <v>734870</v>
      </c>
      <c r="C51" s="374" t="s">
        <v>58</v>
      </c>
      <c r="D51" s="374" t="s">
        <v>363</v>
      </c>
      <c r="E51" s="375">
        <v>46.370000000000033</v>
      </c>
      <c r="F51" s="376">
        <v>99.5</v>
      </c>
      <c r="G51" s="376">
        <v>209</v>
      </c>
      <c r="H51" s="366"/>
      <c r="I51" s="377">
        <v>0</v>
      </c>
      <c r="J51" s="367">
        <f>COUNT(T51:AA51)</f>
        <v>8</v>
      </c>
      <c r="K51" s="367">
        <v>2</v>
      </c>
      <c r="L51" s="368" t="str">
        <f>IF(I51=0," No Stock",AVERAGE(Y51:AA51))</f>
        <v xml:space="preserve"> No Stock</v>
      </c>
      <c r="M51" s="369" t="str">
        <f>IF(I51=0,"Run out of Stock",IF(L51&gt;$M$1,"Fast Moving",IF(L51&lt;=$M$3,"Non Moving","Slow Moving")))</f>
        <v>Run out of Stock</v>
      </c>
      <c r="N51" s="368">
        <f>(F51-E51)*(AVERAGE(X51:Z51))</f>
        <v>0</v>
      </c>
      <c r="O51" s="370" t="str">
        <f>IF(N51&gt;$P$1, "Most Profitable",IF(N51&lt;$P$2,"Less Profitable","Profitable"))</f>
        <v>Less Profitable</v>
      </c>
      <c r="P51" s="369" t="str">
        <f>M51&amp; " - " &amp;O51</f>
        <v>Run out of Stock - Less Profitable</v>
      </c>
      <c r="Q51" s="370" t="str">
        <f>IF(AND(M51="Non Moving",J51&gt;2),"Buying Price",IF(AND(M51="Non Moving",J51=2)," Discount",IF(AND(M51="Non Moving",J51=1),"Transfer","-")))</f>
        <v>-</v>
      </c>
      <c r="R51" s="371" t="str">
        <f>IF(P51="Run out of stock - Most Profitable","No Stock - Reorder",IF(P51="Fast Moving - Most Profitable","Profitable - Reorder",IF(P51="Run out of stock - Less Profitable","Stop Ordering", " - ")))</f>
        <v>Stop Ordering</v>
      </c>
      <c r="S51" s="372"/>
      <c r="T51" s="378">
        <v>0</v>
      </c>
      <c r="U51" s="378">
        <v>0</v>
      </c>
      <c r="V51" s="378">
        <v>0</v>
      </c>
      <c r="W51" s="379">
        <v>0</v>
      </c>
      <c r="X51" s="379">
        <v>0</v>
      </c>
      <c r="Y51" s="379">
        <v>0</v>
      </c>
      <c r="Z51" s="379">
        <v>0</v>
      </c>
      <c r="AA51" s="379">
        <v>0</v>
      </c>
    </row>
    <row r="52" spans="1:27" x14ac:dyDescent="0.25">
      <c r="A52" s="414">
        <v>6953156264519</v>
      </c>
      <c r="B52" s="373">
        <v>734869</v>
      </c>
      <c r="C52" s="374" t="s">
        <v>57</v>
      </c>
      <c r="D52" s="374" t="s">
        <v>362</v>
      </c>
      <c r="E52" s="375">
        <v>46.64</v>
      </c>
      <c r="F52" s="376">
        <v>99.5</v>
      </c>
      <c r="G52" s="376">
        <v>209</v>
      </c>
      <c r="H52" s="366"/>
      <c r="I52" s="377">
        <v>0</v>
      </c>
      <c r="J52" s="367">
        <f>COUNT(T52:AA52)</f>
        <v>8</v>
      </c>
      <c r="K52" s="367">
        <v>2</v>
      </c>
      <c r="L52" s="368" t="str">
        <f>IF(I52=0," No Stock",AVERAGE(Y52:AA52))</f>
        <v xml:space="preserve"> No Stock</v>
      </c>
      <c r="M52" s="369" t="str">
        <f>IF(I52=0,"Run out of Stock",IF(L52&gt;$M$1,"Fast Moving",IF(L52&lt;=$M$3,"Non Moving","Slow Moving")))</f>
        <v>Run out of Stock</v>
      </c>
      <c r="N52" s="368">
        <f>(F52-E52)*(AVERAGE(X52:Z52))</f>
        <v>0</v>
      </c>
      <c r="O52" s="370" t="str">
        <f>IF(N52&gt;$P$1, "Most Profitable",IF(N52&lt;$P$2,"Less Profitable","Profitable"))</f>
        <v>Less Profitable</v>
      </c>
      <c r="P52" s="369" t="str">
        <f>M52&amp; " - " &amp;O52</f>
        <v>Run out of Stock - Less Profitable</v>
      </c>
      <c r="Q52" s="370" t="str">
        <f>IF(AND(M52="Non Moving",J52&gt;2),"Buying Price",IF(AND(M52="Non Moving",J52=2)," Discount",IF(AND(M52="Non Moving",J52=1),"Transfer","-")))</f>
        <v>-</v>
      </c>
      <c r="R52" s="371" t="str">
        <f>IF(P52="Run out of stock - Most Profitable","No Stock - Reorder",IF(P52="Fast Moving - Most Profitable","Profitable - Reorder",IF(P52="Run out of stock - Less Profitable","Stop Ordering", " - ")))</f>
        <v>Stop Ordering</v>
      </c>
      <c r="S52" s="372"/>
      <c r="T52" s="378">
        <v>0</v>
      </c>
      <c r="U52" s="378">
        <v>0</v>
      </c>
      <c r="V52" s="378">
        <v>0</v>
      </c>
      <c r="W52" s="379">
        <v>0</v>
      </c>
      <c r="X52" s="379">
        <v>0</v>
      </c>
      <c r="Y52" s="379">
        <v>0</v>
      </c>
      <c r="Z52" s="379">
        <v>0</v>
      </c>
      <c r="AA52" s="379">
        <v>0</v>
      </c>
    </row>
    <row r="53" spans="1:27" x14ac:dyDescent="0.25">
      <c r="A53" s="414">
        <v>6953156265608</v>
      </c>
      <c r="B53" s="373">
        <v>734906</v>
      </c>
      <c r="C53" s="374" t="s">
        <v>94</v>
      </c>
      <c r="D53" s="374" t="s">
        <v>399</v>
      </c>
      <c r="E53" s="375">
        <v>11.770000000000003</v>
      </c>
      <c r="F53" s="376">
        <v>49.5</v>
      </c>
      <c r="G53" s="376">
        <v>109</v>
      </c>
      <c r="H53" s="366"/>
      <c r="I53" s="377">
        <v>15</v>
      </c>
      <c r="J53" s="367">
        <f>COUNT(T53:AA53)</f>
        <v>8</v>
      </c>
      <c r="K53" s="367">
        <v>2</v>
      </c>
      <c r="L53" s="368">
        <f>IF(I53=0," No Stock",AVERAGE(Y53:AA53))</f>
        <v>6.333333333333333</v>
      </c>
      <c r="M53" s="369" t="str">
        <f>IF(I53=0,"Run out of Stock",IF(L53&gt;$M$1,"Fast Moving",IF(L53&lt;=$M$3,"Non Moving","Slow Moving")))</f>
        <v>Slow Moving</v>
      </c>
      <c r="N53" s="368">
        <f>(F53-E53)*(AVERAGE(X53:Z53))</f>
        <v>289.26333333333332</v>
      </c>
      <c r="O53" s="370" t="str">
        <f>IF(N53&gt;$P$1, "Most Profitable",IF(N53&lt;$P$2,"Less Profitable","Profitable"))</f>
        <v>Most Profitable</v>
      </c>
      <c r="P53" s="369" t="str">
        <f>M53&amp; " - " &amp;O53</f>
        <v>Slow Moving - Most Profitable</v>
      </c>
      <c r="Q53" s="370" t="str">
        <f>IF(AND(M53="Non Moving",J53&gt;2),"Buying Price",IF(AND(M53="Non Moving",J53=2)," Discount",IF(AND(M53="Non Moving",J53=1),"Transfer","-")))</f>
        <v>-</v>
      </c>
      <c r="R53" s="371" t="str">
        <f>IF(P53="Run out of stock - Most Profitable","No Stock - Reorder",IF(P53="Fast Moving - Most Profitable","Profitable - Reorder",IF(P53="Run out of stock - Less Profitable","Stop Ordering", " - ")))</f>
        <v xml:space="preserve"> - </v>
      </c>
      <c r="S53" s="372"/>
      <c r="T53" s="378">
        <v>0</v>
      </c>
      <c r="U53" s="378">
        <v>1</v>
      </c>
      <c r="V53" s="378">
        <v>14</v>
      </c>
      <c r="W53" s="379">
        <v>14</v>
      </c>
      <c r="X53" s="379">
        <v>6</v>
      </c>
      <c r="Y53" s="379">
        <v>15</v>
      </c>
      <c r="Z53" s="379">
        <v>2</v>
      </c>
      <c r="AA53" s="379">
        <v>2</v>
      </c>
    </row>
    <row r="54" spans="1:27" x14ac:dyDescent="0.25">
      <c r="A54" s="414">
        <v>6953156267503</v>
      </c>
      <c r="B54" s="373">
        <v>734902</v>
      </c>
      <c r="C54" s="374" t="s">
        <v>90</v>
      </c>
      <c r="D54" s="374" t="s">
        <v>395</v>
      </c>
      <c r="E54" s="375">
        <v>47.3</v>
      </c>
      <c r="F54" s="376">
        <v>104.5</v>
      </c>
      <c r="G54" s="376">
        <v>219</v>
      </c>
      <c r="H54" s="366"/>
      <c r="I54" s="377">
        <v>1</v>
      </c>
      <c r="J54" s="367">
        <f>COUNT(T54:AA54)</f>
        <v>8</v>
      </c>
      <c r="K54" s="367">
        <v>2</v>
      </c>
      <c r="L54" s="368">
        <f>IF(I54=0," No Stock",AVERAGE(Y54:AA54))</f>
        <v>0</v>
      </c>
      <c r="M54" s="369" t="str">
        <f>IF(I54=0,"Run out of Stock",IF(L54&gt;$M$1,"Fast Moving",IF(L54&lt;=$M$3,"Non Moving","Slow Moving")))</f>
        <v>Non Moving</v>
      </c>
      <c r="N54" s="368">
        <f>(F54-E54)*(AVERAGE(X54:Z54))</f>
        <v>19.066666666666666</v>
      </c>
      <c r="O54" s="370" t="str">
        <f>IF(N54&gt;$P$1, "Most Profitable",IF(N54&lt;$P$2,"Less Profitable","Profitable"))</f>
        <v>Profitable</v>
      </c>
      <c r="P54" s="369" t="str">
        <f>M54&amp; " - " &amp;O54</f>
        <v>Non Moving - Profitable</v>
      </c>
      <c r="Q54" s="370" t="str">
        <f>IF(AND(M54="Non Moving",J54&gt;2),"Buying Price",IF(AND(M54="Non Moving",J54=2)," Discount",IF(AND(M54="Non Moving",J54=1),"Transfer","-")))</f>
        <v>Buying Price</v>
      </c>
      <c r="R54" s="371" t="str">
        <f>IF(P54="Run out of stock - Most Profitable","No Stock - Reorder",IF(P54="Fast Moving - Most Profitable","Profitable - Reorder",IF(P54="Run out of stock - Less Profitable","Stop Ordering", " - ")))</f>
        <v xml:space="preserve"> - </v>
      </c>
      <c r="S54" s="372"/>
      <c r="T54" s="378">
        <v>2</v>
      </c>
      <c r="U54" s="378">
        <v>0</v>
      </c>
      <c r="V54" s="378">
        <v>0</v>
      </c>
      <c r="W54" s="379">
        <v>0</v>
      </c>
      <c r="X54" s="379">
        <v>1</v>
      </c>
      <c r="Y54" s="379">
        <v>0</v>
      </c>
      <c r="Z54" s="379">
        <v>0</v>
      </c>
      <c r="AA54" s="379">
        <v>0</v>
      </c>
    </row>
    <row r="55" spans="1:27" x14ac:dyDescent="0.25">
      <c r="A55" s="414">
        <v>6953156270640</v>
      </c>
      <c r="B55" s="373">
        <v>742298</v>
      </c>
      <c r="C55" s="374" t="s">
        <v>169</v>
      </c>
      <c r="D55" s="374" t="s">
        <v>472</v>
      </c>
      <c r="E55" s="375">
        <v>46.776027397260265</v>
      </c>
      <c r="F55" s="376">
        <v>89.5</v>
      </c>
      <c r="G55" s="376">
        <v>189</v>
      </c>
      <c r="H55" s="366"/>
      <c r="I55" s="377">
        <v>0</v>
      </c>
      <c r="J55" s="367">
        <f>COUNT(T55:AA55)</f>
        <v>8</v>
      </c>
      <c r="K55" s="367">
        <v>2</v>
      </c>
      <c r="L55" s="368" t="str">
        <f>IF(I55=0," No Stock",AVERAGE(Y55:AA55))</f>
        <v xml:space="preserve"> No Stock</v>
      </c>
      <c r="M55" s="369" t="str">
        <f>IF(I55=0,"Run out of Stock",IF(L55&gt;$M$1,"Fast Moving",IF(L55&lt;=$M$3,"Non Moving","Slow Moving")))</f>
        <v>Run out of Stock</v>
      </c>
      <c r="N55" s="368">
        <f>(F55-E55)*(AVERAGE(X55:Z55))</f>
        <v>0</v>
      </c>
      <c r="O55" s="370" t="str">
        <f>IF(N55&gt;$P$1, "Most Profitable",IF(N55&lt;$P$2,"Less Profitable","Profitable"))</f>
        <v>Less Profitable</v>
      </c>
      <c r="P55" s="369" t="str">
        <f>M55&amp; " - " &amp;O55</f>
        <v>Run out of Stock - Less Profitable</v>
      </c>
      <c r="Q55" s="370" t="str">
        <f>IF(AND(M55="Non Moving",J55&gt;2),"Buying Price",IF(AND(M55="Non Moving",J55=2)," Discount",IF(AND(M55="Non Moving",J55=1),"Transfer","-")))</f>
        <v>-</v>
      </c>
      <c r="R55" s="371" t="str">
        <f>IF(P55="Run out of stock - Most Profitable","No Stock - Reorder",IF(P55="Fast Moving - Most Profitable","Profitable - Reorder",IF(P55="Run out of stock - Less Profitable","Stop Ordering", " - ")))</f>
        <v>Stop Ordering</v>
      </c>
      <c r="S55" s="372"/>
      <c r="T55" s="378">
        <v>5</v>
      </c>
      <c r="U55" s="378">
        <v>2</v>
      </c>
      <c r="V55" s="378">
        <v>0</v>
      </c>
      <c r="W55" s="379">
        <v>0</v>
      </c>
      <c r="X55" s="379">
        <v>0</v>
      </c>
      <c r="Y55" s="379">
        <v>0</v>
      </c>
      <c r="Z55" s="379">
        <v>0</v>
      </c>
      <c r="AA55" s="379">
        <v>0</v>
      </c>
    </row>
    <row r="56" spans="1:27" x14ac:dyDescent="0.25">
      <c r="A56" s="414">
        <v>6953156270954</v>
      </c>
      <c r="B56" s="373">
        <v>738077</v>
      </c>
      <c r="C56" s="374" t="s">
        <v>151</v>
      </c>
      <c r="D56" s="374" t="s">
        <v>454</v>
      </c>
      <c r="E56" s="375">
        <v>40.99</v>
      </c>
      <c r="F56" s="376">
        <v>89.5</v>
      </c>
      <c r="G56" s="376">
        <v>189</v>
      </c>
      <c r="H56" s="366"/>
      <c r="I56" s="377">
        <v>1</v>
      </c>
      <c r="J56" s="367">
        <f>COUNT(T56:AA56)</f>
        <v>8</v>
      </c>
      <c r="K56" s="367">
        <v>2</v>
      </c>
      <c r="L56" s="368">
        <f>IF(I56=0," No Stock",AVERAGE(Y56:AA56))</f>
        <v>0</v>
      </c>
      <c r="M56" s="369" t="str">
        <f>IF(I56=0,"Run out of Stock",IF(L56&gt;$M$1,"Fast Moving",IF(L56&lt;=$M$3,"Non Moving","Slow Moving")))</f>
        <v>Non Moving</v>
      </c>
      <c r="N56" s="368">
        <f>(F56-E56)*(AVERAGE(X56:Z56))</f>
        <v>16.169999999999998</v>
      </c>
      <c r="O56" s="370" t="str">
        <f>IF(N56&gt;$P$1, "Most Profitable",IF(N56&lt;$P$2,"Less Profitable","Profitable"))</f>
        <v>Profitable</v>
      </c>
      <c r="P56" s="369" t="str">
        <f>M56&amp; " - " &amp;O56</f>
        <v>Non Moving - Profitable</v>
      </c>
      <c r="Q56" s="370" t="str">
        <f>IF(AND(M56="Non Moving",J56&gt;2),"Buying Price",IF(AND(M56="Non Moving",J56=2)," Discount",IF(AND(M56="Non Moving",J56=1),"Transfer","-")))</f>
        <v>Buying Price</v>
      </c>
      <c r="R56" s="371" t="str">
        <f>IF(P56="Run out of stock - Most Profitable","No Stock - Reorder",IF(P56="Fast Moving - Most Profitable","Profitable - Reorder",IF(P56="Run out of stock - Less Profitable","Stop Ordering", " - ")))</f>
        <v xml:space="preserve"> - </v>
      </c>
      <c r="S56" s="372"/>
      <c r="T56" s="378">
        <v>3</v>
      </c>
      <c r="U56" s="378">
        <v>2</v>
      </c>
      <c r="V56" s="378">
        <v>4</v>
      </c>
      <c r="W56" s="379">
        <v>0</v>
      </c>
      <c r="X56" s="379">
        <v>1</v>
      </c>
      <c r="Y56" s="379">
        <v>0</v>
      </c>
      <c r="Z56" s="379">
        <v>0</v>
      </c>
      <c r="AA56" s="379">
        <v>0</v>
      </c>
    </row>
    <row r="57" spans="1:27" x14ac:dyDescent="0.25">
      <c r="A57" s="414">
        <v>6953156270961</v>
      </c>
      <c r="B57" s="373">
        <v>738074</v>
      </c>
      <c r="C57" s="374" t="s">
        <v>148</v>
      </c>
      <c r="D57" s="374" t="s">
        <v>451</v>
      </c>
      <c r="E57" s="375">
        <v>161.90999999999917</v>
      </c>
      <c r="F57" s="376">
        <v>344.5</v>
      </c>
      <c r="G57" s="376">
        <v>719</v>
      </c>
      <c r="H57" s="366"/>
      <c r="I57" s="377">
        <v>0</v>
      </c>
      <c r="J57" s="367">
        <f>COUNT(T57:AA57)</f>
        <v>8</v>
      </c>
      <c r="K57" s="367">
        <v>2</v>
      </c>
      <c r="L57" s="368" t="str">
        <f>IF(I57=0," No Stock",AVERAGE(Y57:AA57))</f>
        <v xml:space="preserve"> No Stock</v>
      </c>
      <c r="M57" s="369" t="str">
        <f>IF(I57=0,"Run out of Stock",IF(L57&gt;$M$1,"Fast Moving",IF(L57&lt;=$M$3,"Non Moving","Slow Moving")))</f>
        <v>Run out of Stock</v>
      </c>
      <c r="N57" s="368">
        <f>(F57-E57)*(AVERAGE(X57:Z57))</f>
        <v>0</v>
      </c>
      <c r="O57" s="370" t="str">
        <f>IF(N57&gt;$P$1, "Most Profitable",IF(N57&lt;$P$2,"Less Profitable","Profitable"))</f>
        <v>Less Profitable</v>
      </c>
      <c r="P57" s="369" t="str">
        <f>M57&amp; " - " &amp;O57</f>
        <v>Run out of Stock - Less Profitable</v>
      </c>
      <c r="Q57" s="370" t="str">
        <f>IF(AND(M57="Non Moving",J57&gt;2),"Buying Price",IF(AND(M57="Non Moving",J57=2)," Discount",IF(AND(M57="Non Moving",J57=1),"Transfer","-")))</f>
        <v>-</v>
      </c>
      <c r="R57" s="371" t="str">
        <f>IF(P57="Run out of stock - Most Profitable","No Stock - Reorder",IF(P57="Fast Moving - Most Profitable","Profitable - Reorder",IF(P57="Run out of stock - Less Profitable","Stop Ordering", " - ")))</f>
        <v>Stop Ordering</v>
      </c>
      <c r="S57" s="372"/>
      <c r="T57" s="378">
        <v>1</v>
      </c>
      <c r="U57" s="378">
        <v>1</v>
      </c>
      <c r="V57" s="378">
        <v>1</v>
      </c>
      <c r="W57" s="379">
        <v>0</v>
      </c>
      <c r="X57" s="379">
        <v>0</v>
      </c>
      <c r="Y57" s="379">
        <v>0</v>
      </c>
      <c r="Z57" s="379">
        <v>0</v>
      </c>
      <c r="AA57" s="379">
        <v>0</v>
      </c>
    </row>
    <row r="58" spans="1:27" x14ac:dyDescent="0.25">
      <c r="A58" s="414">
        <v>6953156271197</v>
      </c>
      <c r="B58" s="373">
        <v>734889</v>
      </c>
      <c r="C58" s="374" t="s">
        <v>77</v>
      </c>
      <c r="D58" s="374" t="s">
        <v>382</v>
      </c>
      <c r="E58" s="375">
        <v>61.89</v>
      </c>
      <c r="F58" s="376">
        <v>119.5</v>
      </c>
      <c r="G58" s="376">
        <v>249</v>
      </c>
      <c r="H58" s="366"/>
      <c r="I58" s="377">
        <v>10</v>
      </c>
      <c r="J58" s="367">
        <f>COUNT(T58:AA58)</f>
        <v>8</v>
      </c>
      <c r="K58" s="367">
        <v>2</v>
      </c>
      <c r="L58" s="368">
        <f>IF(I58=0," No Stock",AVERAGE(Y58:AA58))</f>
        <v>4.666666666666667</v>
      </c>
      <c r="M58" s="369" t="str">
        <f>IF(I58=0,"Run out of Stock",IF(L58&gt;$M$1,"Fast Moving",IF(L58&lt;=$M$3,"Non Moving","Slow Moving")))</f>
        <v>Slow Moving</v>
      </c>
      <c r="N58" s="368">
        <f>(F58-E58)*(AVERAGE(X58:Z58))</f>
        <v>326.45666666666671</v>
      </c>
      <c r="O58" s="370" t="str">
        <f>IF(N58&gt;$P$1, "Most Profitable",IF(N58&lt;$P$2,"Less Profitable","Profitable"))</f>
        <v>Most Profitable</v>
      </c>
      <c r="P58" s="369" t="str">
        <f>M58&amp; " - " &amp;O58</f>
        <v>Slow Moving - Most Profitable</v>
      </c>
      <c r="Q58" s="370" t="str">
        <f>IF(AND(M58="Non Moving",J58&gt;2),"Buying Price",IF(AND(M58="Non Moving",J58=2)," Discount",IF(AND(M58="Non Moving",J58=1),"Transfer","-")))</f>
        <v>-</v>
      </c>
      <c r="R58" s="371" t="str">
        <f>IF(P58="Run out of stock - Most Profitable","No Stock - Reorder",IF(P58="Fast Moving - Most Profitable","Profitable - Reorder",IF(P58="Run out of stock - Less Profitable","Stop Ordering", " - ")))</f>
        <v xml:space="preserve"> - </v>
      </c>
      <c r="S58" s="372"/>
      <c r="T58" s="378">
        <v>1</v>
      </c>
      <c r="U58" s="378">
        <v>0</v>
      </c>
      <c r="V58" s="378">
        <v>0</v>
      </c>
      <c r="W58" s="379">
        <v>4</v>
      </c>
      <c r="X58" s="379">
        <v>5</v>
      </c>
      <c r="Y58" s="379">
        <v>5</v>
      </c>
      <c r="Z58" s="379">
        <v>7</v>
      </c>
      <c r="AA58" s="379">
        <v>2</v>
      </c>
    </row>
    <row r="59" spans="1:27" x14ac:dyDescent="0.25">
      <c r="A59" s="414">
        <v>6953156271203</v>
      </c>
      <c r="B59" s="373">
        <v>734890</v>
      </c>
      <c r="C59" s="374" t="s">
        <v>78</v>
      </c>
      <c r="D59" s="374" t="s">
        <v>383</v>
      </c>
      <c r="E59" s="375">
        <v>63.400000000000006</v>
      </c>
      <c r="F59" s="376">
        <v>119.5</v>
      </c>
      <c r="G59" s="376">
        <v>249</v>
      </c>
      <c r="H59" s="366"/>
      <c r="I59" s="377">
        <v>3</v>
      </c>
      <c r="J59" s="367">
        <f>COUNT(T59:AA59)</f>
        <v>8</v>
      </c>
      <c r="K59" s="367">
        <v>2</v>
      </c>
      <c r="L59" s="368">
        <f>IF(I59=0," No Stock",AVERAGE(Y59:AA59))</f>
        <v>2.3333333333333335</v>
      </c>
      <c r="M59" s="369" t="str">
        <f>IF(I59=0,"Run out of Stock",IF(L59&gt;$M$1,"Fast Moving",IF(L59&lt;=$M$3,"Non Moving","Slow Moving")))</f>
        <v>Slow Moving</v>
      </c>
      <c r="N59" s="368">
        <f>(F59-E59)*(AVERAGE(X59:Z59))</f>
        <v>205.69999999999996</v>
      </c>
      <c r="O59" s="370" t="str">
        <f>IF(N59&gt;$P$1, "Most Profitable",IF(N59&lt;$P$2,"Less Profitable","Profitable"))</f>
        <v>Most Profitable</v>
      </c>
      <c r="P59" s="369" t="str">
        <f>M59&amp; " - " &amp;O59</f>
        <v>Slow Moving - Most Profitable</v>
      </c>
      <c r="Q59" s="370" t="str">
        <f>IF(AND(M59="Non Moving",J59&gt;2),"Buying Price",IF(AND(M59="Non Moving",J59=2)," Discount",IF(AND(M59="Non Moving",J59=1),"Transfer","-")))</f>
        <v>-</v>
      </c>
      <c r="R59" s="371" t="str">
        <f>IF(P59="Run out of stock - Most Profitable","No Stock - Reorder",IF(P59="Fast Moving - Most Profitable","Profitable - Reorder",IF(P59="Run out of stock - Less Profitable","Stop Ordering", " - ")))</f>
        <v xml:space="preserve"> - </v>
      </c>
      <c r="S59" s="372"/>
      <c r="T59" s="378">
        <v>0</v>
      </c>
      <c r="U59" s="378">
        <v>0</v>
      </c>
      <c r="V59" s="378">
        <v>1</v>
      </c>
      <c r="W59" s="379">
        <v>1</v>
      </c>
      <c r="X59" s="379">
        <v>4</v>
      </c>
      <c r="Y59" s="379">
        <v>4</v>
      </c>
      <c r="Z59" s="379">
        <v>3</v>
      </c>
      <c r="AA59" s="379">
        <v>0</v>
      </c>
    </row>
    <row r="60" spans="1:27" x14ac:dyDescent="0.25">
      <c r="A60" s="414">
        <v>6953156271210</v>
      </c>
      <c r="B60" s="373">
        <v>734891</v>
      </c>
      <c r="C60" s="374" t="s">
        <v>79</v>
      </c>
      <c r="D60" s="374" t="s">
        <v>384</v>
      </c>
      <c r="E60" s="375">
        <v>63.400000000000006</v>
      </c>
      <c r="F60" s="376">
        <v>119.5</v>
      </c>
      <c r="G60" s="376">
        <v>249</v>
      </c>
      <c r="H60" s="366"/>
      <c r="I60" s="377">
        <v>0</v>
      </c>
      <c r="J60" s="367">
        <f>COUNT(T60:AA60)</f>
        <v>8</v>
      </c>
      <c r="K60" s="367">
        <v>2</v>
      </c>
      <c r="L60" s="368" t="str">
        <f>IF(I60=0," No Stock",AVERAGE(Y60:AA60))</f>
        <v xml:space="preserve"> No Stock</v>
      </c>
      <c r="M60" s="369" t="str">
        <f>IF(I60=0,"Run out of Stock",IF(L60&gt;$M$1,"Fast Moving",IF(L60&lt;=$M$3,"Non Moving","Slow Moving")))</f>
        <v>Run out of Stock</v>
      </c>
      <c r="N60" s="368">
        <f>(F60-E60)*(AVERAGE(X60:Z60))</f>
        <v>56.099999999999994</v>
      </c>
      <c r="O60" s="370" t="str">
        <f>IF(N60&gt;$P$1, "Most Profitable",IF(N60&lt;$P$2,"Less Profitable","Profitable"))</f>
        <v>Profitable</v>
      </c>
      <c r="P60" s="369" t="str">
        <f>M60&amp; " - " &amp;O60</f>
        <v>Run out of Stock - Profitable</v>
      </c>
      <c r="Q60" s="370" t="str">
        <f>IF(AND(M60="Non Moving",J60&gt;2),"Buying Price",IF(AND(M60="Non Moving",J60=2)," Discount",IF(AND(M60="Non Moving",J60=1),"Transfer","-")))</f>
        <v>-</v>
      </c>
      <c r="R60" s="371" t="str">
        <f>IF(P60="Run out of stock - Most Profitable","No Stock - Reorder",IF(P60="Fast Moving - Most Profitable","Profitable - Reorder",IF(P60="Run out of stock - Less Profitable","Stop Ordering", " - ")))</f>
        <v xml:space="preserve"> - </v>
      </c>
      <c r="S60" s="372"/>
      <c r="T60" s="378">
        <v>0</v>
      </c>
      <c r="U60" s="378">
        <v>0</v>
      </c>
      <c r="V60" s="378">
        <v>2</v>
      </c>
      <c r="W60" s="379">
        <v>1</v>
      </c>
      <c r="X60" s="379">
        <v>2</v>
      </c>
      <c r="Y60" s="379">
        <v>1</v>
      </c>
      <c r="Z60" s="379">
        <v>0</v>
      </c>
      <c r="AA60" s="379">
        <v>0</v>
      </c>
    </row>
    <row r="61" spans="1:27" x14ac:dyDescent="0.25">
      <c r="A61" s="414">
        <v>6953156271357</v>
      </c>
      <c r="B61" s="373">
        <v>743943</v>
      </c>
      <c r="C61" s="374" t="s">
        <v>174</v>
      </c>
      <c r="D61" s="374" t="s">
        <v>477</v>
      </c>
      <c r="E61" s="375">
        <v>27.24</v>
      </c>
      <c r="F61" s="376">
        <v>49.5</v>
      </c>
      <c r="G61" s="376">
        <v>99</v>
      </c>
      <c r="H61" s="366"/>
      <c r="I61" s="377">
        <v>5</v>
      </c>
      <c r="J61" s="367">
        <f>COUNT(T61:AA61)</f>
        <v>8</v>
      </c>
      <c r="K61" s="367">
        <v>2</v>
      </c>
      <c r="L61" s="368">
        <f>IF(I61=0," No Stock",AVERAGE(Y61:AA61))</f>
        <v>0</v>
      </c>
      <c r="M61" s="369" t="str">
        <f>IF(I61=0,"Run out of Stock",IF(L61&gt;$M$1,"Fast Moving",IF(L61&lt;=$M$3,"Non Moving","Slow Moving")))</f>
        <v>Non Moving</v>
      </c>
      <c r="N61" s="368">
        <f>(F61-E61)*(AVERAGE(X61:Z61))</f>
        <v>0</v>
      </c>
      <c r="O61" s="370" t="str">
        <f>IF(N61&gt;$P$1, "Most Profitable",IF(N61&lt;$P$2,"Less Profitable","Profitable"))</f>
        <v>Less Profitable</v>
      </c>
      <c r="P61" s="369" t="str">
        <f>M61&amp; " - " &amp;O61</f>
        <v>Non Moving - Less Profitable</v>
      </c>
      <c r="Q61" s="370" t="str">
        <f>IF(AND(M61="Non Moving",J61&gt;2),"Buying Price",IF(AND(M61="Non Moving",J61=2)," Discount",IF(AND(M61="Non Moving",J61=1),"Transfer","-")))</f>
        <v>Buying Price</v>
      </c>
      <c r="R61" s="371" t="str">
        <f>IF(P61="Run out of stock - Most Profitable","No Stock - Reorder",IF(P61="Fast Moving - Most Profitable","Profitable - Reorder",IF(P61="Run out of stock - Less Profitable","Stop Ordering", " - ")))</f>
        <v xml:space="preserve"> - </v>
      </c>
      <c r="S61" s="372"/>
      <c r="T61" s="378">
        <v>0</v>
      </c>
      <c r="U61" s="378">
        <v>1</v>
      </c>
      <c r="V61" s="378">
        <v>0</v>
      </c>
      <c r="W61" s="380">
        <v>0</v>
      </c>
      <c r="X61" s="379">
        <v>0</v>
      </c>
      <c r="Y61" s="379">
        <v>0</v>
      </c>
      <c r="Z61" s="379">
        <v>0</v>
      </c>
      <c r="AA61" s="379">
        <v>0</v>
      </c>
    </row>
    <row r="62" spans="1:27" x14ac:dyDescent="0.25">
      <c r="A62" s="414">
        <v>6953156271364</v>
      </c>
      <c r="B62" s="373">
        <v>743947</v>
      </c>
      <c r="C62" s="374" t="s">
        <v>176</v>
      </c>
      <c r="D62" s="374" t="s">
        <v>479</v>
      </c>
      <c r="E62" s="375">
        <v>27.24</v>
      </c>
      <c r="F62" s="376">
        <v>49.5</v>
      </c>
      <c r="G62" s="376">
        <v>99</v>
      </c>
      <c r="H62" s="366"/>
      <c r="I62" s="377">
        <v>0</v>
      </c>
      <c r="J62" s="367">
        <f>COUNT(T62:AA62)</f>
        <v>8</v>
      </c>
      <c r="K62" s="367">
        <v>2</v>
      </c>
      <c r="L62" s="368" t="str">
        <f>IF(I62=0," No Stock",AVERAGE(Y62:AA62))</f>
        <v xml:space="preserve"> No Stock</v>
      </c>
      <c r="M62" s="369" t="str">
        <f>IF(I62=0,"Run out of Stock",IF(L62&gt;$M$1,"Fast Moving",IF(L62&lt;=$M$3,"Non Moving","Slow Moving")))</f>
        <v>Run out of Stock</v>
      </c>
      <c r="N62" s="368">
        <f>(F62-E62)*(AVERAGE(X62:Z62))</f>
        <v>0</v>
      </c>
      <c r="O62" s="370" t="str">
        <f>IF(N62&gt;$P$1, "Most Profitable",IF(N62&lt;$P$2,"Less Profitable","Profitable"))</f>
        <v>Less Profitable</v>
      </c>
      <c r="P62" s="369" t="str">
        <f>M62&amp; " - " &amp;O62</f>
        <v>Run out of Stock - Less Profitable</v>
      </c>
      <c r="Q62" s="370" t="str">
        <f>IF(AND(M62="Non Moving",J62&gt;2),"Buying Price",IF(AND(M62="Non Moving",J62=2)," Discount",IF(AND(M62="Non Moving",J62=1),"Transfer","-")))</f>
        <v>-</v>
      </c>
      <c r="R62" s="371" t="str">
        <f>IF(P62="Run out of stock - Most Profitable","No Stock - Reorder",IF(P62="Fast Moving - Most Profitable","Profitable - Reorder",IF(P62="Run out of stock - Less Profitable","Stop Ordering", " - ")))</f>
        <v>Stop Ordering</v>
      </c>
      <c r="S62" s="372"/>
      <c r="T62" s="378">
        <v>0</v>
      </c>
      <c r="U62" s="378">
        <v>0</v>
      </c>
      <c r="V62" s="378">
        <v>0</v>
      </c>
      <c r="W62" s="380">
        <v>0</v>
      </c>
      <c r="X62" s="379">
        <v>0</v>
      </c>
      <c r="Y62" s="379">
        <v>0</v>
      </c>
      <c r="Z62" s="379">
        <v>0</v>
      </c>
      <c r="AA62" s="379">
        <v>0</v>
      </c>
    </row>
    <row r="63" spans="1:27" x14ac:dyDescent="0.25">
      <c r="A63" s="414">
        <v>6953156271371</v>
      </c>
      <c r="B63" s="373">
        <v>743945</v>
      </c>
      <c r="C63" s="374" t="s">
        <v>175</v>
      </c>
      <c r="D63" s="374" t="s">
        <v>478</v>
      </c>
      <c r="E63" s="375">
        <v>26.99</v>
      </c>
      <c r="F63" s="376">
        <v>49.5</v>
      </c>
      <c r="G63" s="376">
        <v>99</v>
      </c>
      <c r="H63" s="366"/>
      <c r="I63" s="377">
        <v>0</v>
      </c>
      <c r="J63" s="367">
        <f>COUNT(T63:AA63)</f>
        <v>8</v>
      </c>
      <c r="K63" s="367">
        <v>2</v>
      </c>
      <c r="L63" s="368" t="str">
        <f>IF(I63=0," No Stock",AVERAGE(Y63:AA63))</f>
        <v xml:space="preserve"> No Stock</v>
      </c>
      <c r="M63" s="369" t="str">
        <f>IF(I63=0,"Run out of Stock",IF(L63&gt;$M$1,"Fast Moving",IF(L63&lt;=$M$3,"Non Moving","Slow Moving")))</f>
        <v>Run out of Stock</v>
      </c>
      <c r="N63" s="368">
        <f>(F63-E63)*(AVERAGE(X63:Z63))</f>
        <v>0</v>
      </c>
      <c r="O63" s="370" t="str">
        <f>IF(N63&gt;$P$1, "Most Profitable",IF(N63&lt;$P$2,"Less Profitable","Profitable"))</f>
        <v>Less Profitable</v>
      </c>
      <c r="P63" s="369" t="str">
        <f>M63&amp; " - " &amp;O63</f>
        <v>Run out of Stock - Less Profitable</v>
      </c>
      <c r="Q63" s="370" t="str">
        <f>IF(AND(M63="Non Moving",J63&gt;2),"Buying Price",IF(AND(M63="Non Moving",J63=2)," Discount",IF(AND(M63="Non Moving",J63=1),"Transfer","-")))</f>
        <v>-</v>
      </c>
      <c r="R63" s="371" t="str">
        <f>IF(P63="Run out of stock - Most Profitable","No Stock - Reorder",IF(P63="Fast Moving - Most Profitable","Profitable - Reorder",IF(P63="Run out of stock - Less Profitable","Stop Ordering", " - ")))</f>
        <v>Stop Ordering</v>
      </c>
      <c r="S63" s="372"/>
      <c r="T63" s="378">
        <v>0</v>
      </c>
      <c r="U63" s="378">
        <v>0</v>
      </c>
      <c r="V63" s="378">
        <v>0</v>
      </c>
      <c r="W63" s="380">
        <v>0</v>
      </c>
      <c r="X63" s="379">
        <v>0</v>
      </c>
      <c r="Y63" s="379">
        <v>0</v>
      </c>
      <c r="Z63" s="379">
        <v>0</v>
      </c>
      <c r="AA63" s="379">
        <v>0</v>
      </c>
    </row>
    <row r="64" spans="1:27" x14ac:dyDescent="0.25">
      <c r="A64" s="414">
        <v>6953156271685</v>
      </c>
      <c r="B64" s="373">
        <v>734871</v>
      </c>
      <c r="C64" s="374" t="s">
        <v>59</v>
      </c>
      <c r="D64" s="374" t="s">
        <v>364</v>
      </c>
      <c r="E64" s="375">
        <v>31.09</v>
      </c>
      <c r="F64" s="376">
        <v>79.5</v>
      </c>
      <c r="G64" s="376">
        <v>169</v>
      </c>
      <c r="H64" s="366"/>
      <c r="I64" s="377">
        <v>0</v>
      </c>
      <c r="J64" s="367">
        <f>COUNT(T64:AA64)</f>
        <v>8</v>
      </c>
      <c r="K64" s="367">
        <v>2</v>
      </c>
      <c r="L64" s="368" t="str">
        <f>IF(I64=0," No Stock",AVERAGE(Y64:AA64))</f>
        <v xml:space="preserve"> No Stock</v>
      </c>
      <c r="M64" s="369" t="str">
        <f>IF(I64=0,"Run out of Stock",IF(L64&gt;$M$1,"Fast Moving",IF(L64&lt;=$M$3,"Non Moving","Slow Moving")))</f>
        <v>Run out of Stock</v>
      </c>
      <c r="N64" s="368">
        <f>(F64-E64)*(AVERAGE(X64:Z64))</f>
        <v>0</v>
      </c>
      <c r="O64" s="370" t="str">
        <f>IF(N64&gt;$P$1, "Most Profitable",IF(N64&lt;$P$2,"Less Profitable","Profitable"))</f>
        <v>Less Profitable</v>
      </c>
      <c r="P64" s="369" t="str">
        <f>M64&amp; " - " &amp;O64</f>
        <v>Run out of Stock - Less Profitable</v>
      </c>
      <c r="Q64" s="370" t="str">
        <f>IF(AND(M64="Non Moving",J64&gt;2),"Buying Price",IF(AND(M64="Non Moving",J64=2)," Discount",IF(AND(M64="Non Moving",J64=1),"Transfer","-")))</f>
        <v>-</v>
      </c>
      <c r="R64" s="371" t="str">
        <f>IF(P64="Run out of stock - Most Profitable","No Stock - Reorder",IF(P64="Fast Moving - Most Profitable","Profitable - Reorder",IF(P64="Run out of stock - Less Profitable","Stop Ordering", " - ")))</f>
        <v>Stop Ordering</v>
      </c>
      <c r="S64" s="372"/>
      <c r="T64" s="378">
        <v>0</v>
      </c>
      <c r="U64" s="378">
        <v>1</v>
      </c>
      <c r="V64" s="378">
        <v>0</v>
      </c>
      <c r="W64" s="379">
        <v>0</v>
      </c>
      <c r="X64" s="379">
        <v>0</v>
      </c>
      <c r="Y64" s="379">
        <v>0</v>
      </c>
      <c r="Z64" s="379">
        <v>0</v>
      </c>
      <c r="AA64" s="379">
        <v>0</v>
      </c>
    </row>
    <row r="65" spans="1:27" x14ac:dyDescent="0.25">
      <c r="A65" s="414">
        <v>6953156271692</v>
      </c>
      <c r="B65" s="373">
        <v>734872</v>
      </c>
      <c r="C65" s="374" t="s">
        <v>60</v>
      </c>
      <c r="D65" s="374" t="s">
        <v>365</v>
      </c>
      <c r="E65" s="375">
        <v>31.03</v>
      </c>
      <c r="F65" s="376">
        <v>79.5</v>
      </c>
      <c r="G65" s="376">
        <v>169</v>
      </c>
      <c r="H65" s="366"/>
      <c r="I65" s="377">
        <v>0</v>
      </c>
      <c r="J65" s="367">
        <f>COUNT(T65:AA65)</f>
        <v>8</v>
      </c>
      <c r="K65" s="367">
        <v>2</v>
      </c>
      <c r="L65" s="368" t="str">
        <f>IF(I65=0," No Stock",AVERAGE(Y65:AA65))</f>
        <v xml:space="preserve"> No Stock</v>
      </c>
      <c r="M65" s="369" t="str">
        <f>IF(I65=0,"Run out of Stock",IF(L65&gt;$M$1,"Fast Moving",IF(L65&lt;=$M$3,"Non Moving","Slow Moving")))</f>
        <v>Run out of Stock</v>
      </c>
      <c r="N65" s="368">
        <f>(F65-E65)*(AVERAGE(X65:Z65))</f>
        <v>0</v>
      </c>
      <c r="O65" s="370" t="str">
        <f>IF(N65&gt;$P$1, "Most Profitable",IF(N65&lt;$P$2,"Less Profitable","Profitable"))</f>
        <v>Less Profitable</v>
      </c>
      <c r="P65" s="369" t="str">
        <f>M65&amp; " - " &amp;O65</f>
        <v>Run out of Stock - Less Profitable</v>
      </c>
      <c r="Q65" s="370" t="str">
        <f>IF(AND(M65="Non Moving",J65&gt;2),"Buying Price",IF(AND(M65="Non Moving",J65=2)," Discount",IF(AND(M65="Non Moving",J65=1),"Transfer","-")))</f>
        <v>-</v>
      </c>
      <c r="R65" s="371" t="str">
        <f>IF(P65="Run out of stock - Most Profitable","No Stock - Reorder",IF(P65="Fast Moving - Most Profitable","Profitable - Reorder",IF(P65="Run out of stock - Less Profitable","Stop Ordering", " - ")))</f>
        <v>Stop Ordering</v>
      </c>
      <c r="S65" s="372"/>
      <c r="T65" s="378">
        <v>1</v>
      </c>
      <c r="U65" s="378">
        <v>0</v>
      </c>
      <c r="V65" s="378">
        <v>0</v>
      </c>
      <c r="W65" s="379">
        <v>0</v>
      </c>
      <c r="X65" s="379">
        <v>0</v>
      </c>
      <c r="Y65" s="379">
        <v>0</v>
      </c>
      <c r="Z65" s="379">
        <v>0</v>
      </c>
      <c r="AA65" s="379">
        <v>0</v>
      </c>
    </row>
    <row r="66" spans="1:27" x14ac:dyDescent="0.25">
      <c r="A66" s="414">
        <v>6953156271791</v>
      </c>
      <c r="B66" s="373">
        <v>758125</v>
      </c>
      <c r="C66" s="374" t="s">
        <v>218</v>
      </c>
      <c r="D66" s="374" t="s">
        <v>518</v>
      </c>
      <c r="E66" s="375">
        <v>37.130000000000003</v>
      </c>
      <c r="F66" s="376">
        <v>74.5</v>
      </c>
      <c r="G66" s="376">
        <v>156</v>
      </c>
      <c r="H66" s="366"/>
      <c r="I66" s="377">
        <v>26</v>
      </c>
      <c r="J66" s="367">
        <f>COUNT(T66:AA66)</f>
        <v>5</v>
      </c>
      <c r="K66" s="367">
        <v>2</v>
      </c>
      <c r="L66" s="368">
        <f>IF(I66=0," No Stock",AVERAGE(Y66:AA66))</f>
        <v>7</v>
      </c>
      <c r="M66" s="369" t="str">
        <f>IF(I66=0,"Run out of Stock",IF(L66&gt;$M$1,"Fast Moving",IF(L66&lt;=$M$3,"Non Moving","Slow Moving")))</f>
        <v>Fast Moving</v>
      </c>
      <c r="N66" s="368">
        <f>(F66-E66)*(AVERAGE(X66:Z66))</f>
        <v>460.89666666666665</v>
      </c>
      <c r="O66" s="370" t="str">
        <f>IF(N66&gt;$P$1, "Most Profitable",IF(N66&lt;$P$2,"Less Profitable","Profitable"))</f>
        <v>Most Profitable</v>
      </c>
      <c r="P66" s="369" t="str">
        <f>M66&amp; " - " &amp;O66</f>
        <v>Fast Moving - Most Profitable</v>
      </c>
      <c r="Q66" s="370" t="str">
        <f>IF(AND(M66="Non Moving",J66&gt;2),"Buying Price",IF(AND(M66="Non Moving",J66=2)," Discount",IF(AND(M66="Non Moving",J66=1),"Transfer","-")))</f>
        <v>-</v>
      </c>
      <c r="R66" s="371" t="str">
        <f>IF(P66="Run out of stock - Most Profitable","No Stock - Reorder",IF(P66="Fast Moving - Most Profitable","Profitable - Reorder",IF(P66="Run out of stock - Less Profitable","Stop Ordering", " - ")))</f>
        <v>Profitable - Reorder</v>
      </c>
      <c r="S66" s="372"/>
      <c r="T66" s="378"/>
      <c r="U66" s="378"/>
      <c r="V66" s="378"/>
      <c r="W66" s="380">
        <v>8</v>
      </c>
      <c r="X66" s="379">
        <v>16</v>
      </c>
      <c r="Y66" s="379">
        <v>9</v>
      </c>
      <c r="Z66" s="379">
        <v>12</v>
      </c>
      <c r="AA66" s="379">
        <v>0</v>
      </c>
    </row>
    <row r="67" spans="1:27" x14ac:dyDescent="0.25">
      <c r="A67" s="414">
        <v>6953156272668</v>
      </c>
      <c r="B67" s="373">
        <v>742297</v>
      </c>
      <c r="C67" s="374" t="s">
        <v>168</v>
      </c>
      <c r="D67" s="374" t="s">
        <v>471</v>
      </c>
      <c r="E67" s="375">
        <v>63.54</v>
      </c>
      <c r="F67" s="376">
        <v>119.5</v>
      </c>
      <c r="G67" s="376">
        <v>249</v>
      </c>
      <c r="H67" s="366"/>
      <c r="I67" s="377">
        <v>0</v>
      </c>
      <c r="J67" s="367">
        <f>COUNT(T67:AA67)</f>
        <v>8</v>
      </c>
      <c r="K67" s="367">
        <v>2</v>
      </c>
      <c r="L67" s="368" t="str">
        <f>IF(I67=0," No Stock",AVERAGE(Y67:AA67))</f>
        <v xml:space="preserve"> No Stock</v>
      </c>
      <c r="M67" s="369" t="str">
        <f>IF(I67=0,"Run out of Stock",IF(L67&gt;$M$1,"Fast Moving",IF(L67&lt;=$M$3,"Non Moving","Slow Moving")))</f>
        <v>Run out of Stock</v>
      </c>
      <c r="N67" s="368">
        <f>(F67-E67)*(AVERAGE(X67:Z67))</f>
        <v>0</v>
      </c>
      <c r="O67" s="370" t="str">
        <f>IF(N67&gt;$P$1, "Most Profitable",IF(N67&lt;$P$2,"Less Profitable","Profitable"))</f>
        <v>Less Profitable</v>
      </c>
      <c r="P67" s="369" t="str">
        <f>M67&amp; " - " &amp;O67</f>
        <v>Run out of Stock - Less Profitable</v>
      </c>
      <c r="Q67" s="370" t="str">
        <f>IF(AND(M67="Non Moving",J67&gt;2),"Buying Price",IF(AND(M67="Non Moving",J67=2)," Discount",IF(AND(M67="Non Moving",J67=1),"Transfer","-")))</f>
        <v>-</v>
      </c>
      <c r="R67" s="371" t="str">
        <f>IF(P67="Run out of stock - Most Profitable","No Stock - Reorder",IF(P67="Fast Moving - Most Profitable","Profitable - Reorder",IF(P67="Run out of stock - Less Profitable","Stop Ordering", " - ")))</f>
        <v>Stop Ordering</v>
      </c>
      <c r="S67" s="372"/>
      <c r="T67" s="378">
        <v>3</v>
      </c>
      <c r="U67" s="378">
        <v>1</v>
      </c>
      <c r="V67" s="378">
        <v>1</v>
      </c>
      <c r="W67" s="379">
        <v>2</v>
      </c>
      <c r="X67" s="379">
        <v>0</v>
      </c>
      <c r="Y67" s="379">
        <v>0</v>
      </c>
      <c r="Z67" s="379">
        <v>0</v>
      </c>
      <c r="AA67" s="379">
        <v>0</v>
      </c>
    </row>
    <row r="68" spans="1:27" x14ac:dyDescent="0.25">
      <c r="A68" s="414">
        <v>6953156272965</v>
      </c>
      <c r="B68" s="373">
        <v>734876</v>
      </c>
      <c r="C68" s="374" t="s">
        <v>64</v>
      </c>
      <c r="D68" s="374" t="s">
        <v>369</v>
      </c>
      <c r="E68" s="375">
        <v>25.97</v>
      </c>
      <c r="F68" s="376">
        <v>54.5</v>
      </c>
      <c r="G68" s="376">
        <v>119</v>
      </c>
      <c r="H68" s="366"/>
      <c r="I68" s="377">
        <v>0</v>
      </c>
      <c r="J68" s="367">
        <f>COUNT(T68:AA68)</f>
        <v>8</v>
      </c>
      <c r="K68" s="367">
        <v>2</v>
      </c>
      <c r="L68" s="368" t="str">
        <f>IF(I68=0," No Stock",AVERAGE(Y68:AA68))</f>
        <v xml:space="preserve"> No Stock</v>
      </c>
      <c r="M68" s="369" t="str">
        <f>IF(I68=0,"Run out of Stock",IF(L68&gt;$M$1,"Fast Moving",IF(L68&lt;=$M$3,"Non Moving","Slow Moving")))</f>
        <v>Run out of Stock</v>
      </c>
      <c r="N68" s="368">
        <f>(F68-E68)*(AVERAGE(X68:Z68))</f>
        <v>0</v>
      </c>
      <c r="O68" s="370" t="str">
        <f>IF(N68&gt;$P$1, "Most Profitable",IF(N68&lt;$P$2,"Less Profitable","Profitable"))</f>
        <v>Less Profitable</v>
      </c>
      <c r="P68" s="369" t="str">
        <f>M68&amp; " - " &amp;O68</f>
        <v>Run out of Stock - Less Profitable</v>
      </c>
      <c r="Q68" s="370" t="str">
        <f>IF(AND(M68="Non Moving",J68&gt;2),"Buying Price",IF(AND(M68="Non Moving",J68=2)," Discount",IF(AND(M68="Non Moving",J68=1),"Transfer","-")))</f>
        <v>-</v>
      </c>
      <c r="R68" s="371" t="str">
        <f>IF(P68="Run out of stock - Most Profitable","No Stock - Reorder",IF(P68="Fast Moving - Most Profitable","Profitable - Reorder",IF(P68="Run out of stock - Less Profitable","Stop Ordering", " - ")))</f>
        <v>Stop Ordering</v>
      </c>
      <c r="S68" s="372"/>
      <c r="T68" s="378">
        <v>1</v>
      </c>
      <c r="U68" s="378">
        <v>1</v>
      </c>
      <c r="V68" s="378">
        <v>3</v>
      </c>
      <c r="W68" s="379">
        <v>0</v>
      </c>
      <c r="X68" s="379">
        <v>0</v>
      </c>
      <c r="Y68" s="379">
        <v>0</v>
      </c>
      <c r="Z68" s="379">
        <v>0</v>
      </c>
      <c r="AA68" s="379">
        <v>0</v>
      </c>
    </row>
    <row r="69" spans="1:27" x14ac:dyDescent="0.25">
      <c r="A69" s="414">
        <v>6953156272972</v>
      </c>
      <c r="B69" s="373">
        <v>734877</v>
      </c>
      <c r="C69" s="374" t="s">
        <v>65</v>
      </c>
      <c r="D69" s="374" t="s">
        <v>370</v>
      </c>
      <c r="E69" s="375">
        <v>25.65</v>
      </c>
      <c r="F69" s="376">
        <v>54.5</v>
      </c>
      <c r="G69" s="376">
        <v>119</v>
      </c>
      <c r="H69" s="366"/>
      <c r="I69" s="377">
        <v>1</v>
      </c>
      <c r="J69" s="367">
        <f>COUNT(T69:AA69)</f>
        <v>8</v>
      </c>
      <c r="K69" s="367">
        <v>2</v>
      </c>
      <c r="L69" s="368">
        <f>IF(I69=0," No Stock",AVERAGE(Y69:AA69))</f>
        <v>0</v>
      </c>
      <c r="M69" s="369" t="str">
        <f>IF(I69=0,"Run out of Stock",IF(L69&gt;$M$1,"Fast Moving",IF(L69&lt;=$M$3,"Non Moving","Slow Moving")))</f>
        <v>Non Moving</v>
      </c>
      <c r="N69" s="368">
        <f>(F69-E69)*(AVERAGE(X69:Z69))</f>
        <v>0</v>
      </c>
      <c r="O69" s="370" t="str">
        <f>IF(N69&gt;$P$1, "Most Profitable",IF(N69&lt;$P$2,"Less Profitable","Profitable"))</f>
        <v>Less Profitable</v>
      </c>
      <c r="P69" s="369" t="str">
        <f>M69&amp; " - " &amp;O69</f>
        <v>Non Moving - Less Profitable</v>
      </c>
      <c r="Q69" s="370" t="str">
        <f>IF(AND(M69="Non Moving",J69&gt;2),"Buying Price",IF(AND(M69="Non Moving",J69=2)," Discount",IF(AND(M69="Non Moving",J69=1),"Transfer","-")))</f>
        <v>Buying Price</v>
      </c>
      <c r="R69" s="371" t="str">
        <f>IF(P69="Run out of stock - Most Profitable","No Stock - Reorder",IF(P69="Fast Moving - Most Profitable","Profitable - Reorder",IF(P69="Run out of stock - Less Profitable","Stop Ordering", " - ")))</f>
        <v xml:space="preserve"> - </v>
      </c>
      <c r="S69" s="372"/>
      <c r="T69" s="378">
        <v>3</v>
      </c>
      <c r="U69" s="378">
        <v>0</v>
      </c>
      <c r="V69" s="378">
        <v>1</v>
      </c>
      <c r="W69" s="379">
        <v>0</v>
      </c>
      <c r="X69" s="379">
        <v>0</v>
      </c>
      <c r="Y69" s="379">
        <v>0</v>
      </c>
      <c r="Z69" s="379">
        <v>0</v>
      </c>
      <c r="AA69" s="379">
        <v>0</v>
      </c>
    </row>
    <row r="70" spans="1:27" x14ac:dyDescent="0.25">
      <c r="A70" s="414">
        <v>6953156273016</v>
      </c>
      <c r="B70" s="373">
        <v>734884</v>
      </c>
      <c r="C70" s="374" t="s">
        <v>72</v>
      </c>
      <c r="D70" s="374" t="s">
        <v>377</v>
      </c>
      <c r="E70" s="375">
        <v>43.38</v>
      </c>
      <c r="F70" s="376">
        <v>79.5</v>
      </c>
      <c r="G70" s="376">
        <v>169</v>
      </c>
      <c r="H70" s="366"/>
      <c r="I70" s="377">
        <v>0</v>
      </c>
      <c r="J70" s="367">
        <f>COUNT(T70:AA70)</f>
        <v>8</v>
      </c>
      <c r="K70" s="367">
        <v>2</v>
      </c>
      <c r="L70" s="368" t="str">
        <f>IF(I70=0," No Stock",AVERAGE(Y70:AA70))</f>
        <v xml:space="preserve"> No Stock</v>
      </c>
      <c r="M70" s="369" t="str">
        <f>IF(I70=0,"Run out of Stock",IF(L70&gt;$M$1,"Fast Moving",IF(L70&lt;=$M$3,"Non Moving","Slow Moving")))</f>
        <v>Run out of Stock</v>
      </c>
      <c r="N70" s="368">
        <f>(F70-E70)*(AVERAGE(X70:Z70))</f>
        <v>24.08</v>
      </c>
      <c r="O70" s="370" t="str">
        <f>IF(N70&gt;$P$1, "Most Profitable",IF(N70&lt;$P$2,"Less Profitable","Profitable"))</f>
        <v>Profitable</v>
      </c>
      <c r="P70" s="369" t="str">
        <f>M70&amp; " - " &amp;O70</f>
        <v>Run out of Stock - Profitable</v>
      </c>
      <c r="Q70" s="370" t="str">
        <f>IF(AND(M70="Non Moving",J70&gt;2),"Buying Price",IF(AND(M70="Non Moving",J70=2)," Discount",IF(AND(M70="Non Moving",J70=1),"Transfer","-")))</f>
        <v>-</v>
      </c>
      <c r="R70" s="371" t="str">
        <f>IF(P70="Run out of stock - Most Profitable","No Stock - Reorder",IF(P70="Fast Moving - Most Profitable","Profitable - Reorder",IF(P70="Run out of stock - Less Profitable","Stop Ordering", " - ")))</f>
        <v xml:space="preserve"> - </v>
      </c>
      <c r="S70" s="372"/>
      <c r="T70" s="378">
        <v>4</v>
      </c>
      <c r="U70" s="378">
        <v>3</v>
      </c>
      <c r="V70" s="378">
        <v>4</v>
      </c>
      <c r="W70" s="379">
        <v>9</v>
      </c>
      <c r="X70" s="379">
        <v>0</v>
      </c>
      <c r="Y70" s="379">
        <v>0</v>
      </c>
      <c r="Z70" s="379">
        <v>2</v>
      </c>
      <c r="AA70" s="379">
        <v>0</v>
      </c>
    </row>
    <row r="71" spans="1:27" x14ac:dyDescent="0.25">
      <c r="A71" s="414">
        <v>6953156273023</v>
      </c>
      <c r="B71" s="373">
        <v>734885</v>
      </c>
      <c r="C71" s="374" t="s">
        <v>73</v>
      </c>
      <c r="D71" s="374" t="s">
        <v>378</v>
      </c>
      <c r="E71" s="375">
        <v>43.134477611940298</v>
      </c>
      <c r="F71" s="376">
        <v>79.5</v>
      </c>
      <c r="G71" s="376">
        <v>169</v>
      </c>
      <c r="H71" s="366"/>
      <c r="I71" s="377">
        <v>4</v>
      </c>
      <c r="J71" s="367">
        <f>COUNT(T71:AA71)</f>
        <v>8</v>
      </c>
      <c r="K71" s="367">
        <v>2</v>
      </c>
      <c r="L71" s="368">
        <f>IF(I71=0," No Stock",AVERAGE(Y71:AA71))</f>
        <v>0.33333333333333331</v>
      </c>
      <c r="M71" s="369" t="str">
        <f>IF(I71=0,"Run out of Stock",IF(L71&gt;$M$1,"Fast Moving",IF(L71&lt;=$M$3,"Non Moving","Slow Moving")))</f>
        <v>Non Moving</v>
      </c>
      <c r="N71" s="368">
        <f>(F71-E71)*(AVERAGE(X71:Z71))</f>
        <v>12.121840796019899</v>
      </c>
      <c r="O71" s="370" t="str">
        <f>IF(N71&gt;$P$1, "Most Profitable",IF(N71&lt;$P$2,"Less Profitable","Profitable"))</f>
        <v>Less Profitable</v>
      </c>
      <c r="P71" s="369" t="str">
        <f>M71&amp; " - " &amp;O71</f>
        <v>Non Moving - Less Profitable</v>
      </c>
      <c r="Q71" s="370" t="str">
        <f>IF(AND(M71="Non Moving",J71&gt;2),"Buying Price",IF(AND(M71="Non Moving",J71=2)," Discount",IF(AND(M71="Non Moving",J71=1),"Transfer","-")))</f>
        <v>Buying Price</v>
      </c>
      <c r="R71" s="371" t="str">
        <f>IF(P71="Run out of stock - Most Profitable","No Stock - Reorder",IF(P71="Fast Moving - Most Profitable","Profitable - Reorder",IF(P71="Run out of stock - Less Profitable","Stop Ordering", " - ")))</f>
        <v xml:space="preserve"> - </v>
      </c>
      <c r="S71" s="372"/>
      <c r="T71" s="378">
        <v>1</v>
      </c>
      <c r="U71" s="378">
        <v>1</v>
      </c>
      <c r="V71" s="378">
        <v>5</v>
      </c>
      <c r="W71" s="379">
        <v>1</v>
      </c>
      <c r="X71" s="379">
        <v>0</v>
      </c>
      <c r="Y71" s="379">
        <v>1</v>
      </c>
      <c r="Z71" s="379">
        <v>0</v>
      </c>
      <c r="AA71" s="379">
        <v>0</v>
      </c>
    </row>
    <row r="72" spans="1:27" x14ac:dyDescent="0.25">
      <c r="A72" s="414">
        <v>6953156273030</v>
      </c>
      <c r="B72" s="373">
        <v>734899</v>
      </c>
      <c r="C72" s="374" t="s">
        <v>87</v>
      </c>
      <c r="D72" s="374" t="s">
        <v>392</v>
      </c>
      <c r="E72" s="375">
        <v>25.360000000000003</v>
      </c>
      <c r="F72" s="376">
        <v>49.5</v>
      </c>
      <c r="G72" s="376">
        <v>109</v>
      </c>
      <c r="H72" s="366"/>
      <c r="I72" s="377">
        <v>8</v>
      </c>
      <c r="J72" s="367">
        <f>COUNT(T72:AA72)</f>
        <v>8</v>
      </c>
      <c r="K72" s="367">
        <v>2</v>
      </c>
      <c r="L72" s="368">
        <f>IF(I72=0," No Stock",AVERAGE(Y72:AA72))</f>
        <v>8</v>
      </c>
      <c r="M72" s="369" t="str">
        <f>IF(I72=0,"Run out of Stock",IF(L72&gt;$M$1,"Fast Moving",IF(L72&lt;=$M$3,"Non Moving","Slow Moving")))</f>
        <v>Fast Moving</v>
      </c>
      <c r="N72" s="368">
        <f>(F72-E72)*(AVERAGE(X72:Z72))</f>
        <v>201.16666666666666</v>
      </c>
      <c r="O72" s="370" t="str">
        <f>IF(N72&gt;$P$1, "Most Profitable",IF(N72&lt;$P$2,"Less Profitable","Profitable"))</f>
        <v>Most Profitable</v>
      </c>
      <c r="P72" s="369" t="str">
        <f>M72&amp; " - " &amp;O72</f>
        <v>Fast Moving - Most Profitable</v>
      </c>
      <c r="Q72" s="370" t="str">
        <f>IF(AND(M72="Non Moving",J72&gt;2),"Buying Price",IF(AND(M72="Non Moving",J72=2)," Discount",IF(AND(M72="Non Moving",J72=1),"Transfer","-")))</f>
        <v>-</v>
      </c>
      <c r="R72" s="371" t="str">
        <f>IF(P72="Run out of stock - Most Profitable","No Stock - Reorder",IF(P72="Fast Moving - Most Profitable","Profitable - Reorder",IF(P72="Run out of stock - Less Profitable","Stop Ordering", " - ")))</f>
        <v>Profitable - Reorder</v>
      </c>
      <c r="S72" s="372"/>
      <c r="T72" s="378">
        <v>4</v>
      </c>
      <c r="U72" s="378">
        <v>3</v>
      </c>
      <c r="V72" s="378">
        <v>2</v>
      </c>
      <c r="W72" s="379">
        <v>10</v>
      </c>
      <c r="X72" s="379">
        <v>5</v>
      </c>
      <c r="Y72" s="379">
        <v>11</v>
      </c>
      <c r="Z72" s="379">
        <v>9</v>
      </c>
      <c r="AA72" s="379">
        <v>4</v>
      </c>
    </row>
    <row r="73" spans="1:27" x14ac:dyDescent="0.25">
      <c r="A73" s="414">
        <v>6953156273085</v>
      </c>
      <c r="B73" s="373">
        <v>734920</v>
      </c>
      <c r="C73" s="374" t="s">
        <v>106</v>
      </c>
      <c r="D73" s="374" t="s">
        <v>410</v>
      </c>
      <c r="E73" s="375">
        <v>13.620000000000053</v>
      </c>
      <c r="F73" s="376">
        <v>34.5</v>
      </c>
      <c r="G73" s="376">
        <v>69</v>
      </c>
      <c r="H73" s="366"/>
      <c r="I73" s="377">
        <v>26</v>
      </c>
      <c r="J73" s="367">
        <f>COUNT(T73:AA73)</f>
        <v>8</v>
      </c>
      <c r="K73" s="367">
        <v>2</v>
      </c>
      <c r="L73" s="368">
        <f>IF(I73=0," No Stock",AVERAGE(Y73:AA73))</f>
        <v>21.666666666666668</v>
      </c>
      <c r="M73" s="369" t="str">
        <f>IF(I73=0,"Run out of Stock",IF(L73&gt;$M$1,"Fast Moving",IF(L73&lt;=$M$3,"Non Moving","Slow Moving")))</f>
        <v>Fast Moving</v>
      </c>
      <c r="N73" s="368">
        <f>(F73-E73)*(AVERAGE(X73:Z73))</f>
        <v>563.75999999999851</v>
      </c>
      <c r="O73" s="370" t="str">
        <f>IF(N73&gt;$P$1, "Most Profitable",IF(N73&lt;$P$2,"Less Profitable","Profitable"))</f>
        <v>Most Profitable</v>
      </c>
      <c r="P73" s="369" t="str">
        <f>M73&amp; " - " &amp;O73</f>
        <v>Fast Moving - Most Profitable</v>
      </c>
      <c r="Q73" s="370" t="str">
        <f>IF(AND(M73="Non Moving",J73&gt;2),"Buying Price",IF(AND(M73="Non Moving",J73=2)," Discount",IF(AND(M73="Non Moving",J73=1),"Transfer","-")))</f>
        <v>-</v>
      </c>
      <c r="R73" s="371" t="str">
        <f>IF(P73="Run out of stock - Most Profitable","No Stock - Reorder",IF(P73="Fast Moving - Most Profitable","Profitable - Reorder",IF(P73="Run out of stock - Less Profitable","Stop Ordering", " - ")))</f>
        <v>Profitable - Reorder</v>
      </c>
      <c r="S73" s="372"/>
      <c r="T73" s="378">
        <v>11</v>
      </c>
      <c r="U73" s="378">
        <v>11</v>
      </c>
      <c r="V73" s="378">
        <v>19</v>
      </c>
      <c r="W73" s="379">
        <v>26</v>
      </c>
      <c r="X73" s="379">
        <v>28</v>
      </c>
      <c r="Y73" s="379">
        <v>23</v>
      </c>
      <c r="Z73" s="379">
        <v>30</v>
      </c>
      <c r="AA73" s="379">
        <v>12</v>
      </c>
    </row>
    <row r="74" spans="1:27" x14ac:dyDescent="0.25">
      <c r="A74" s="414">
        <v>6953156273092</v>
      </c>
      <c r="B74" s="373">
        <v>734921</v>
      </c>
      <c r="C74" s="374" t="s">
        <v>107</v>
      </c>
      <c r="D74" s="374" t="s">
        <v>411</v>
      </c>
      <c r="E74" s="375">
        <v>13.949999999999998</v>
      </c>
      <c r="F74" s="376">
        <v>34.5</v>
      </c>
      <c r="G74" s="376">
        <v>69</v>
      </c>
      <c r="H74" s="366"/>
      <c r="I74" s="377">
        <v>17</v>
      </c>
      <c r="J74" s="367">
        <f>COUNT(T74:AA74)</f>
        <v>8</v>
      </c>
      <c r="K74" s="367">
        <v>2</v>
      </c>
      <c r="L74" s="368">
        <f>IF(I74=0," No Stock",AVERAGE(Y74:AA74))</f>
        <v>5</v>
      </c>
      <c r="M74" s="369" t="str">
        <f>IF(I74=0,"Run out of Stock",IF(L74&gt;$M$1,"Fast Moving",IF(L74&lt;=$M$3,"Non Moving","Slow Moving")))</f>
        <v>Slow Moving</v>
      </c>
      <c r="N74" s="368">
        <f>(F74-E74)*(AVERAGE(X74:Z74))</f>
        <v>137.00000000000003</v>
      </c>
      <c r="O74" s="370" t="str">
        <f>IF(N74&gt;$P$1, "Most Profitable",IF(N74&lt;$P$2,"Less Profitable","Profitable"))</f>
        <v>Profitable</v>
      </c>
      <c r="P74" s="369" t="str">
        <f>M74&amp; " - " &amp;O74</f>
        <v>Slow Moving - Profitable</v>
      </c>
      <c r="Q74" s="370" t="str">
        <f>IF(AND(M74="Non Moving",J74&gt;2),"Buying Price",IF(AND(M74="Non Moving",J74=2)," Discount",IF(AND(M74="Non Moving",J74=1),"Transfer","-")))</f>
        <v>-</v>
      </c>
      <c r="R74" s="371" t="str">
        <f>IF(P74="Run out of stock - Most Profitable","No Stock - Reorder",IF(P74="Fast Moving - Most Profitable","Profitable - Reorder",IF(P74="Run out of stock - Less Profitable","Stop Ordering", " - ")))</f>
        <v xml:space="preserve"> - </v>
      </c>
      <c r="S74" s="372"/>
      <c r="T74" s="378">
        <v>8</v>
      </c>
      <c r="U74" s="378">
        <v>2</v>
      </c>
      <c r="V74" s="378">
        <v>5</v>
      </c>
      <c r="W74" s="379">
        <v>8</v>
      </c>
      <c r="X74" s="379">
        <v>6</v>
      </c>
      <c r="Y74" s="379">
        <v>5</v>
      </c>
      <c r="Z74" s="379">
        <v>9</v>
      </c>
      <c r="AA74" s="379">
        <v>1</v>
      </c>
    </row>
    <row r="75" spans="1:27" x14ac:dyDescent="0.25">
      <c r="A75" s="414">
        <v>6953156273108</v>
      </c>
      <c r="B75" s="373">
        <v>734922</v>
      </c>
      <c r="C75" s="374" t="s">
        <v>108</v>
      </c>
      <c r="D75" s="374" t="s">
        <v>412</v>
      </c>
      <c r="E75" s="375">
        <v>13.950000000000014</v>
      </c>
      <c r="F75" s="376">
        <v>34.5</v>
      </c>
      <c r="G75" s="376">
        <v>69</v>
      </c>
      <c r="H75" s="366"/>
      <c r="I75" s="377">
        <v>31</v>
      </c>
      <c r="J75" s="367">
        <f>COUNT(T75:AA75)</f>
        <v>8</v>
      </c>
      <c r="K75" s="367">
        <v>2</v>
      </c>
      <c r="L75" s="368">
        <f>IF(I75=0," No Stock",AVERAGE(Y75:AA75))</f>
        <v>9.6666666666666661</v>
      </c>
      <c r="M75" s="369" t="str">
        <f>IF(I75=0,"Run out of Stock",IF(L75&gt;$M$1,"Fast Moving",IF(L75&lt;=$M$3,"Non Moving","Slow Moving")))</f>
        <v>Fast Moving</v>
      </c>
      <c r="N75" s="368">
        <f>(F75-E75)*(AVERAGE(X75:Z75))</f>
        <v>212.34999999999988</v>
      </c>
      <c r="O75" s="370" t="str">
        <f>IF(N75&gt;$P$1, "Most Profitable",IF(N75&lt;$P$2,"Less Profitable","Profitable"))</f>
        <v>Most Profitable</v>
      </c>
      <c r="P75" s="369" t="str">
        <f>M75&amp; " - " &amp;O75</f>
        <v>Fast Moving - Most Profitable</v>
      </c>
      <c r="Q75" s="370" t="str">
        <f>IF(AND(M75="Non Moving",J75&gt;2),"Buying Price",IF(AND(M75="Non Moving",J75=2)," Discount",IF(AND(M75="Non Moving",J75=1),"Transfer","-")))</f>
        <v>-</v>
      </c>
      <c r="R75" s="371" t="str">
        <f>IF(P75="Run out of stock - Most Profitable","No Stock - Reorder",IF(P75="Fast Moving - Most Profitable","Profitable - Reorder",IF(P75="Run out of stock - Less Profitable","Stop Ordering", " - ")))</f>
        <v>Profitable - Reorder</v>
      </c>
      <c r="S75" s="372"/>
      <c r="T75" s="378">
        <v>11</v>
      </c>
      <c r="U75" s="378">
        <v>4</v>
      </c>
      <c r="V75" s="378">
        <v>22</v>
      </c>
      <c r="W75" s="379">
        <v>18</v>
      </c>
      <c r="X75" s="379">
        <v>9</v>
      </c>
      <c r="Y75" s="379">
        <v>8</v>
      </c>
      <c r="Z75" s="379">
        <v>14</v>
      </c>
      <c r="AA75" s="379">
        <v>7</v>
      </c>
    </row>
    <row r="76" spans="1:27" x14ac:dyDescent="0.25">
      <c r="A76" s="414">
        <v>6953156273665</v>
      </c>
      <c r="B76" s="373">
        <v>734886</v>
      </c>
      <c r="C76" s="374" t="s">
        <v>74</v>
      </c>
      <c r="D76" s="374" t="s">
        <v>379</v>
      </c>
      <c r="E76" s="375">
        <v>26.900000000000013</v>
      </c>
      <c r="F76" s="376">
        <v>59.5</v>
      </c>
      <c r="G76" s="376">
        <v>129</v>
      </c>
      <c r="H76" s="366"/>
      <c r="I76" s="377">
        <v>0</v>
      </c>
      <c r="J76" s="367">
        <f>COUNT(T76:AA76)</f>
        <v>8</v>
      </c>
      <c r="K76" s="367">
        <v>2</v>
      </c>
      <c r="L76" s="368" t="str">
        <f>IF(I76=0," No Stock",AVERAGE(Y76:AA76))</f>
        <v xml:space="preserve"> No Stock</v>
      </c>
      <c r="M76" s="369" t="str">
        <f>IF(I76=0,"Run out of Stock",IF(L76&gt;$M$1,"Fast Moving",IF(L76&lt;=$M$3,"Non Moving","Slow Moving")))</f>
        <v>Run out of Stock</v>
      </c>
      <c r="N76" s="368">
        <f>(F76-E76)*(AVERAGE(X76:Z76))</f>
        <v>21.733333333333324</v>
      </c>
      <c r="O76" s="370" t="str">
        <f>IF(N76&gt;$P$1, "Most Profitable",IF(N76&lt;$P$2,"Less Profitable","Profitable"))</f>
        <v>Profitable</v>
      </c>
      <c r="P76" s="369" t="str">
        <f>M76&amp; " - " &amp;O76</f>
        <v>Run out of Stock - Profitable</v>
      </c>
      <c r="Q76" s="370" t="str">
        <f>IF(AND(M76="Non Moving",J76&gt;2),"Buying Price",IF(AND(M76="Non Moving",J76=2)," Discount",IF(AND(M76="Non Moving",J76=1),"Transfer","-")))</f>
        <v>-</v>
      </c>
      <c r="R76" s="371" t="str">
        <f>IF(P76="Run out of stock - Most Profitable","No Stock - Reorder",IF(P76="Fast Moving - Most Profitable","Profitable - Reorder",IF(P76="Run out of stock - Less Profitable","Stop Ordering", " - ")))</f>
        <v xml:space="preserve"> - </v>
      </c>
      <c r="S76" s="372"/>
      <c r="T76" s="378">
        <v>2</v>
      </c>
      <c r="U76" s="378">
        <v>0</v>
      </c>
      <c r="V76" s="378">
        <v>0</v>
      </c>
      <c r="W76" s="379">
        <v>4</v>
      </c>
      <c r="X76" s="379">
        <v>1</v>
      </c>
      <c r="Y76" s="379">
        <v>1</v>
      </c>
      <c r="Z76" s="379">
        <v>0</v>
      </c>
      <c r="AA76" s="379">
        <v>0</v>
      </c>
    </row>
    <row r="77" spans="1:27" x14ac:dyDescent="0.25">
      <c r="A77" s="414">
        <v>6953156273672</v>
      </c>
      <c r="B77" s="373">
        <v>734887</v>
      </c>
      <c r="C77" s="374" t="s">
        <v>75</v>
      </c>
      <c r="D77" s="374" t="s">
        <v>380</v>
      </c>
      <c r="E77" s="375">
        <v>26.9</v>
      </c>
      <c r="F77" s="376">
        <v>59.5</v>
      </c>
      <c r="G77" s="376">
        <v>129</v>
      </c>
      <c r="H77" s="366"/>
      <c r="I77" s="377">
        <v>8</v>
      </c>
      <c r="J77" s="367">
        <f>COUNT(T77:AA77)</f>
        <v>8</v>
      </c>
      <c r="K77" s="367">
        <v>2</v>
      </c>
      <c r="L77" s="368">
        <f>IF(I77=0," No Stock",AVERAGE(Y77:AA77))</f>
        <v>3.6666666666666665</v>
      </c>
      <c r="M77" s="369" t="str">
        <f>IF(I77=0,"Run out of Stock",IF(L77&gt;$M$1,"Fast Moving",IF(L77&lt;=$M$3,"Non Moving","Slow Moving")))</f>
        <v>Slow Moving</v>
      </c>
      <c r="N77" s="368">
        <f>(F77-E77)*(AVERAGE(X77:Z77))</f>
        <v>206.46666666666667</v>
      </c>
      <c r="O77" s="370" t="str">
        <f>IF(N77&gt;$P$1, "Most Profitable",IF(N77&lt;$P$2,"Less Profitable","Profitable"))</f>
        <v>Most Profitable</v>
      </c>
      <c r="P77" s="369" t="str">
        <f>M77&amp; " - " &amp;O77</f>
        <v>Slow Moving - Most Profitable</v>
      </c>
      <c r="Q77" s="370" t="str">
        <f>IF(AND(M77="Non Moving",J77&gt;2),"Buying Price",IF(AND(M77="Non Moving",J77=2)," Discount",IF(AND(M77="Non Moving",J77=1),"Transfer","-")))</f>
        <v>-</v>
      </c>
      <c r="R77" s="371" t="str">
        <f>IF(P77="Run out of stock - Most Profitable","No Stock - Reorder",IF(P77="Fast Moving - Most Profitable","Profitable - Reorder",IF(P77="Run out of stock - Less Profitable","Stop Ordering", " - ")))</f>
        <v xml:space="preserve"> - </v>
      </c>
      <c r="S77" s="372"/>
      <c r="T77" s="378">
        <v>0</v>
      </c>
      <c r="U77" s="378">
        <v>1</v>
      </c>
      <c r="V77" s="378">
        <v>7</v>
      </c>
      <c r="W77" s="379">
        <v>5</v>
      </c>
      <c r="X77" s="379">
        <v>9</v>
      </c>
      <c r="Y77" s="379">
        <v>5</v>
      </c>
      <c r="Z77" s="379">
        <v>5</v>
      </c>
      <c r="AA77" s="379">
        <v>1</v>
      </c>
    </row>
    <row r="78" spans="1:27" x14ac:dyDescent="0.25">
      <c r="A78" s="414">
        <v>6953156273689</v>
      </c>
      <c r="B78" s="373">
        <v>734888</v>
      </c>
      <c r="C78" s="374" t="s">
        <v>76</v>
      </c>
      <c r="D78" s="374" t="s">
        <v>381</v>
      </c>
      <c r="E78" s="375">
        <v>26.960000000000004</v>
      </c>
      <c r="F78" s="376">
        <v>59.5</v>
      </c>
      <c r="G78" s="376">
        <v>129</v>
      </c>
      <c r="H78" s="366"/>
      <c r="I78" s="377">
        <v>0</v>
      </c>
      <c r="J78" s="367">
        <f>COUNT(T78:AA78)</f>
        <v>8</v>
      </c>
      <c r="K78" s="367">
        <v>2</v>
      </c>
      <c r="L78" s="368" t="str">
        <f>IF(I78=0," No Stock",AVERAGE(Y78:AA78))</f>
        <v xml:space="preserve"> No Stock</v>
      </c>
      <c r="M78" s="369" t="str">
        <f>IF(I78=0,"Run out of Stock",IF(L78&gt;$M$1,"Fast Moving",IF(L78&lt;=$M$3,"Non Moving","Slow Moving")))</f>
        <v>Run out of Stock</v>
      </c>
      <c r="N78" s="368">
        <f>(F78-E78)*(AVERAGE(X78:Z78))</f>
        <v>0</v>
      </c>
      <c r="O78" s="370" t="str">
        <f>IF(N78&gt;$P$1, "Most Profitable",IF(N78&lt;$P$2,"Less Profitable","Profitable"))</f>
        <v>Less Profitable</v>
      </c>
      <c r="P78" s="369" t="str">
        <f>M78&amp; " - " &amp;O78</f>
        <v>Run out of Stock - Less Profitable</v>
      </c>
      <c r="Q78" s="370" t="str">
        <f>IF(AND(M78="Non Moving",J78&gt;2),"Buying Price",IF(AND(M78="Non Moving",J78=2)," Discount",IF(AND(M78="Non Moving",J78=1),"Transfer","-")))</f>
        <v>-</v>
      </c>
      <c r="R78" s="371" t="str">
        <f>IF(P78="Run out of stock - Most Profitable","No Stock - Reorder",IF(P78="Fast Moving - Most Profitable","Profitable - Reorder",IF(P78="Run out of stock - Less Profitable","Stop Ordering", " - ")))</f>
        <v>Stop Ordering</v>
      </c>
      <c r="S78" s="372"/>
      <c r="T78" s="378">
        <v>0</v>
      </c>
      <c r="U78" s="378">
        <v>0</v>
      </c>
      <c r="V78" s="378">
        <v>0</v>
      </c>
      <c r="W78" s="379">
        <v>0</v>
      </c>
      <c r="X78" s="379">
        <v>0</v>
      </c>
      <c r="Y78" s="379">
        <v>0</v>
      </c>
      <c r="Z78" s="379">
        <v>0</v>
      </c>
      <c r="AA78" s="379">
        <v>0</v>
      </c>
    </row>
    <row r="79" spans="1:27" x14ac:dyDescent="0.25">
      <c r="A79" s="414">
        <v>6953156273825</v>
      </c>
      <c r="B79" s="373">
        <v>734878</v>
      </c>
      <c r="C79" s="374" t="s">
        <v>66</v>
      </c>
      <c r="D79" s="374" t="s">
        <v>371</v>
      </c>
      <c r="E79" s="375">
        <v>24.62</v>
      </c>
      <c r="F79" s="376">
        <v>54.5</v>
      </c>
      <c r="G79" s="376">
        <v>119</v>
      </c>
      <c r="H79" s="366"/>
      <c r="I79" s="377">
        <v>0</v>
      </c>
      <c r="J79" s="367">
        <f>COUNT(T79:AA79)</f>
        <v>8</v>
      </c>
      <c r="K79" s="367">
        <v>2</v>
      </c>
      <c r="L79" s="368" t="str">
        <f>IF(I79=0," No Stock",AVERAGE(Y79:AA79))</f>
        <v xml:space="preserve"> No Stock</v>
      </c>
      <c r="M79" s="369" t="str">
        <f>IF(I79=0,"Run out of Stock",IF(L79&gt;$M$1,"Fast Moving",IF(L79&lt;=$M$3,"Non Moving","Slow Moving")))</f>
        <v>Run out of Stock</v>
      </c>
      <c r="N79" s="368">
        <f>(F79-E79)*(AVERAGE(X79:Z79))</f>
        <v>0</v>
      </c>
      <c r="O79" s="370" t="str">
        <f>IF(N79&gt;$P$1, "Most Profitable",IF(N79&lt;$P$2,"Less Profitable","Profitable"))</f>
        <v>Less Profitable</v>
      </c>
      <c r="P79" s="369" t="str">
        <f>M79&amp; " - " &amp;O79</f>
        <v>Run out of Stock - Less Profitable</v>
      </c>
      <c r="Q79" s="370" t="str">
        <f>IF(AND(M79="Non Moving",J79&gt;2),"Buying Price",IF(AND(M79="Non Moving",J79=2)," Discount",IF(AND(M79="Non Moving",J79=1),"Transfer","-")))</f>
        <v>-</v>
      </c>
      <c r="R79" s="371" t="str">
        <f>IF(P79="Run out of stock - Most Profitable","No Stock - Reorder",IF(P79="Fast Moving - Most Profitable","Profitable - Reorder",IF(P79="Run out of stock - Less Profitable","Stop Ordering", " - ")))</f>
        <v>Stop Ordering</v>
      </c>
      <c r="S79" s="372"/>
      <c r="T79" s="378">
        <v>1</v>
      </c>
      <c r="U79" s="378">
        <v>2</v>
      </c>
      <c r="V79" s="378">
        <v>2</v>
      </c>
      <c r="W79" s="379">
        <v>0</v>
      </c>
      <c r="X79" s="379">
        <v>0</v>
      </c>
      <c r="Y79" s="379">
        <v>0</v>
      </c>
      <c r="Z79" s="379">
        <v>0</v>
      </c>
      <c r="AA79" s="379">
        <v>0</v>
      </c>
    </row>
    <row r="80" spans="1:27" x14ac:dyDescent="0.25">
      <c r="A80" s="414">
        <v>6953156273887</v>
      </c>
      <c r="B80" s="373">
        <v>734867</v>
      </c>
      <c r="C80" s="374" t="s">
        <v>55</v>
      </c>
      <c r="D80" s="374" t="s">
        <v>360</v>
      </c>
      <c r="E80" s="375">
        <v>57.060000000000038</v>
      </c>
      <c r="F80" s="376">
        <v>104.5</v>
      </c>
      <c r="G80" s="376">
        <v>219</v>
      </c>
      <c r="H80" s="366"/>
      <c r="I80" s="377">
        <v>6</v>
      </c>
      <c r="J80" s="367">
        <f>COUNT(T80:AA80)</f>
        <v>8</v>
      </c>
      <c r="K80" s="367">
        <v>2</v>
      </c>
      <c r="L80" s="368">
        <f>IF(I80=0," No Stock",AVERAGE(Y80:AA80))</f>
        <v>1.6666666666666667</v>
      </c>
      <c r="M80" s="369" t="str">
        <f>IF(I80=0,"Run out of Stock",IF(L80&gt;$M$1,"Fast Moving",IF(L80&lt;=$M$3,"Non Moving","Slow Moving")))</f>
        <v>Slow Moving</v>
      </c>
      <c r="N80" s="368">
        <f>(F80-E80)*(AVERAGE(X80:Z80))</f>
        <v>173.94666666666652</v>
      </c>
      <c r="O80" s="370" t="str">
        <f>IF(N80&gt;$P$1, "Most Profitable",IF(N80&lt;$P$2,"Less Profitable","Profitable"))</f>
        <v>Most Profitable</v>
      </c>
      <c r="P80" s="369" t="str">
        <f>M80&amp; " - " &amp;O80</f>
        <v>Slow Moving - Most Profitable</v>
      </c>
      <c r="Q80" s="370" t="str">
        <f>IF(AND(M80="Non Moving",J80&gt;2),"Buying Price",IF(AND(M80="Non Moving",J80=2)," Discount",IF(AND(M80="Non Moving",J80=1),"Transfer","-")))</f>
        <v>-</v>
      </c>
      <c r="R80" s="371" t="str">
        <f>IF(P80="Run out of stock - Most Profitable","No Stock - Reorder",IF(P80="Fast Moving - Most Profitable","Profitable - Reorder",IF(P80="Run out of stock - Less Profitable","Stop Ordering", " - ")))</f>
        <v xml:space="preserve"> - </v>
      </c>
      <c r="S80" s="372"/>
      <c r="T80" s="378">
        <v>10</v>
      </c>
      <c r="U80" s="378">
        <v>4</v>
      </c>
      <c r="V80" s="378">
        <v>11</v>
      </c>
      <c r="W80" s="379">
        <v>5</v>
      </c>
      <c r="X80" s="379">
        <v>7</v>
      </c>
      <c r="Y80" s="379">
        <v>1</v>
      </c>
      <c r="Z80" s="379">
        <v>3</v>
      </c>
      <c r="AA80" s="379">
        <v>1</v>
      </c>
    </row>
    <row r="81" spans="1:27" x14ac:dyDescent="0.25">
      <c r="A81" s="414">
        <v>6953156273894</v>
      </c>
      <c r="B81" s="373">
        <v>734868</v>
      </c>
      <c r="C81" s="374" t="s">
        <v>56</v>
      </c>
      <c r="D81" s="374" t="s">
        <v>361</v>
      </c>
      <c r="E81" s="375">
        <v>53.97</v>
      </c>
      <c r="F81" s="376">
        <v>104.5</v>
      </c>
      <c r="G81" s="376">
        <v>219</v>
      </c>
      <c r="H81" s="366"/>
      <c r="I81" s="377">
        <v>6</v>
      </c>
      <c r="J81" s="367">
        <f>COUNT(T81:AA81)</f>
        <v>8</v>
      </c>
      <c r="K81" s="367">
        <v>2</v>
      </c>
      <c r="L81" s="368">
        <f>IF(I81=0," No Stock",AVERAGE(Y81:AA81))</f>
        <v>0.33333333333333331</v>
      </c>
      <c r="M81" s="369" t="str">
        <f>IF(I81=0,"Run out of Stock",IF(L81&gt;$M$1,"Fast Moving",IF(L81&lt;=$M$3,"Non Moving","Slow Moving")))</f>
        <v>Non Moving</v>
      </c>
      <c r="N81" s="368">
        <f>(F81-E81)*(AVERAGE(X81:Z81))</f>
        <v>33.686666666666667</v>
      </c>
      <c r="O81" s="370" t="str">
        <f>IF(N81&gt;$P$1, "Most Profitable",IF(N81&lt;$P$2,"Less Profitable","Profitable"))</f>
        <v>Profitable</v>
      </c>
      <c r="P81" s="369" t="str">
        <f>M81&amp; " - " &amp;O81</f>
        <v>Non Moving - Profitable</v>
      </c>
      <c r="Q81" s="370" t="str">
        <f>IF(AND(M81="Non Moving",J81&gt;2),"Buying Price",IF(AND(M81="Non Moving",J81=2)," Discount",IF(AND(M81="Non Moving",J81=1),"Transfer","-")))</f>
        <v>Buying Price</v>
      </c>
      <c r="R81" s="371" t="str">
        <f>IF(P81="Run out of stock - Most Profitable","No Stock - Reorder",IF(P81="Fast Moving - Most Profitable","Profitable - Reorder",IF(P81="Run out of stock - Less Profitable","Stop Ordering", " - ")))</f>
        <v xml:space="preserve"> - </v>
      </c>
      <c r="S81" s="372"/>
      <c r="T81" s="378">
        <v>3</v>
      </c>
      <c r="U81" s="378">
        <v>4</v>
      </c>
      <c r="V81" s="378">
        <v>4</v>
      </c>
      <c r="W81" s="379">
        <v>4</v>
      </c>
      <c r="X81" s="379">
        <v>1</v>
      </c>
      <c r="Y81" s="379">
        <v>1</v>
      </c>
      <c r="Z81" s="379">
        <v>0</v>
      </c>
      <c r="AA81" s="379">
        <v>0</v>
      </c>
    </row>
    <row r="82" spans="1:27" x14ac:dyDescent="0.25">
      <c r="A82" s="414">
        <v>6953156275188</v>
      </c>
      <c r="B82" s="373">
        <v>734892</v>
      </c>
      <c r="C82" s="374" t="s">
        <v>80</v>
      </c>
      <c r="D82" s="374" t="s">
        <v>385</v>
      </c>
      <c r="E82" s="375">
        <v>50.97</v>
      </c>
      <c r="F82" s="376">
        <v>109.5</v>
      </c>
      <c r="G82" s="376">
        <v>229</v>
      </c>
      <c r="H82" s="366"/>
      <c r="I82" s="377">
        <v>3</v>
      </c>
      <c r="J82" s="367">
        <f>COUNT(T82:AA82)</f>
        <v>8</v>
      </c>
      <c r="K82" s="367">
        <v>2</v>
      </c>
      <c r="L82" s="368">
        <f>IF(I82=0," No Stock",AVERAGE(Y82:AA82))</f>
        <v>0</v>
      </c>
      <c r="M82" s="369" t="str">
        <f>IF(I82=0,"Run out of Stock",IF(L82&gt;$M$1,"Fast Moving",IF(L82&lt;=$M$3,"Non Moving","Slow Moving")))</f>
        <v>Non Moving</v>
      </c>
      <c r="N82" s="368">
        <f>(F82-E82)*(AVERAGE(X82:Z82))</f>
        <v>0</v>
      </c>
      <c r="O82" s="370" t="str">
        <f>IF(N82&gt;$P$1, "Most Profitable",IF(N82&lt;$P$2,"Less Profitable","Profitable"))</f>
        <v>Less Profitable</v>
      </c>
      <c r="P82" s="369" t="str">
        <f>M82&amp; " - " &amp;O82</f>
        <v>Non Moving - Less Profitable</v>
      </c>
      <c r="Q82" s="370" t="str">
        <f>IF(AND(M82="Non Moving",J82&gt;2),"Buying Price",IF(AND(M82="Non Moving",J82=2)," Discount",IF(AND(M82="Non Moving",J82=1),"Transfer","-")))</f>
        <v>Buying Price</v>
      </c>
      <c r="R82" s="371" t="str">
        <f>IF(P82="Run out of stock - Most Profitable","No Stock - Reorder",IF(P82="Fast Moving - Most Profitable","Profitable - Reorder",IF(P82="Run out of stock - Less Profitable","Stop Ordering", " - ")))</f>
        <v xml:space="preserve"> - </v>
      </c>
      <c r="S82" s="372"/>
      <c r="T82" s="378">
        <v>0</v>
      </c>
      <c r="U82" s="378">
        <v>1</v>
      </c>
      <c r="V82" s="378">
        <v>2</v>
      </c>
      <c r="W82" s="379">
        <v>0</v>
      </c>
      <c r="X82" s="379">
        <v>0</v>
      </c>
      <c r="Y82" s="379">
        <v>0</v>
      </c>
      <c r="Z82" s="379">
        <v>0</v>
      </c>
      <c r="AA82" s="379">
        <v>0</v>
      </c>
    </row>
    <row r="83" spans="1:27" x14ac:dyDescent="0.25">
      <c r="A83" s="414">
        <v>6953156275195</v>
      </c>
      <c r="B83" s="373">
        <v>734893</v>
      </c>
      <c r="C83" s="374" t="s">
        <v>81</v>
      </c>
      <c r="D83" s="374" t="s">
        <v>386</v>
      </c>
      <c r="E83" s="375">
        <v>49.81</v>
      </c>
      <c r="F83" s="376">
        <v>109.5</v>
      </c>
      <c r="G83" s="376">
        <v>229</v>
      </c>
      <c r="H83" s="366"/>
      <c r="I83" s="377">
        <v>0</v>
      </c>
      <c r="J83" s="367">
        <f>COUNT(T83:AA83)</f>
        <v>8</v>
      </c>
      <c r="K83" s="367">
        <v>2</v>
      </c>
      <c r="L83" s="368" t="str">
        <f>IF(I83=0," No Stock",AVERAGE(Y83:AA83))</f>
        <v xml:space="preserve"> No Stock</v>
      </c>
      <c r="M83" s="369" t="str">
        <f>IF(I83=0,"Run out of Stock",IF(L83&gt;$M$1,"Fast Moving",IF(L83&lt;=$M$3,"Non Moving","Slow Moving")))</f>
        <v>Run out of Stock</v>
      </c>
      <c r="N83" s="368">
        <f>(F83-E83)*(AVERAGE(X83:Z83))</f>
        <v>278.55333333333334</v>
      </c>
      <c r="O83" s="370" t="str">
        <f>IF(N83&gt;$P$1, "Most Profitable",IF(N83&lt;$P$2,"Less Profitable","Profitable"))</f>
        <v>Most Profitable</v>
      </c>
      <c r="P83" s="369" t="str">
        <f>M83&amp; " - " &amp;O83</f>
        <v>Run out of Stock - Most Profitable</v>
      </c>
      <c r="Q83" s="370" t="str">
        <f>IF(AND(M83="Non Moving",J83&gt;2),"Buying Price",IF(AND(M83="Non Moving",J83=2)," Discount",IF(AND(M83="Non Moving",J83=1),"Transfer","-")))</f>
        <v>-</v>
      </c>
      <c r="R83" s="371" t="str">
        <f>IF(P83="Run out of stock - Most Profitable","No Stock - Reorder",IF(P83="Fast Moving - Most Profitable","Profitable - Reorder",IF(P83="Run out of stock - Less Profitable","Stop Ordering", " - ")))</f>
        <v>No Stock - Reorder</v>
      </c>
      <c r="S83" s="372"/>
      <c r="T83" s="378">
        <v>0</v>
      </c>
      <c r="U83" s="378">
        <v>0</v>
      </c>
      <c r="V83" s="378">
        <v>5</v>
      </c>
      <c r="W83" s="379">
        <v>6</v>
      </c>
      <c r="X83" s="379">
        <v>6</v>
      </c>
      <c r="Y83" s="379">
        <v>4</v>
      </c>
      <c r="Z83" s="379">
        <v>4</v>
      </c>
      <c r="AA83" s="379">
        <v>3</v>
      </c>
    </row>
    <row r="84" spans="1:27" x14ac:dyDescent="0.25">
      <c r="A84" s="414">
        <v>6953156275201</v>
      </c>
      <c r="B84" s="373">
        <v>734894</v>
      </c>
      <c r="C84" s="374" t="s">
        <v>82</v>
      </c>
      <c r="D84" s="374" t="s">
        <v>387</v>
      </c>
      <c r="E84" s="375">
        <v>49.81</v>
      </c>
      <c r="F84" s="376">
        <v>109.5</v>
      </c>
      <c r="G84" s="376">
        <v>229</v>
      </c>
      <c r="H84" s="366"/>
      <c r="I84" s="377">
        <v>1</v>
      </c>
      <c r="J84" s="367">
        <f>COUNT(T84:AA84)</f>
        <v>8</v>
      </c>
      <c r="K84" s="367">
        <v>2</v>
      </c>
      <c r="L84" s="368">
        <f>IF(I84=0," No Stock",AVERAGE(Y84:AA84))</f>
        <v>0</v>
      </c>
      <c r="M84" s="369" t="str">
        <f>IF(I84=0,"Run out of Stock",IF(L84&gt;$M$1,"Fast Moving",IF(L84&lt;=$M$3,"Non Moving","Slow Moving")))</f>
        <v>Non Moving</v>
      </c>
      <c r="N84" s="368">
        <f>(F84-E84)*(AVERAGE(X84:Z84))</f>
        <v>0</v>
      </c>
      <c r="O84" s="370" t="str">
        <f>IF(N84&gt;$P$1, "Most Profitable",IF(N84&lt;$P$2,"Less Profitable","Profitable"))</f>
        <v>Less Profitable</v>
      </c>
      <c r="P84" s="369" t="str">
        <f>M84&amp; " - " &amp;O84</f>
        <v>Non Moving - Less Profitable</v>
      </c>
      <c r="Q84" s="370" t="str">
        <f>IF(AND(M84="Non Moving",J84&gt;2),"Buying Price",IF(AND(M84="Non Moving",J84=2)," Discount",IF(AND(M84="Non Moving",J84=1),"Transfer","-")))</f>
        <v>Buying Price</v>
      </c>
      <c r="R84" s="371" t="str">
        <f>IF(P84="Run out of stock - Most Profitable","No Stock - Reorder",IF(P84="Fast Moving - Most Profitable","Profitable - Reorder",IF(P84="Run out of stock - Less Profitable","Stop Ordering", " - ")))</f>
        <v xml:space="preserve"> - </v>
      </c>
      <c r="S84" s="372"/>
      <c r="T84" s="378">
        <v>0</v>
      </c>
      <c r="U84" s="378">
        <v>0</v>
      </c>
      <c r="V84" s="378">
        <v>0</v>
      </c>
      <c r="W84" s="379">
        <v>0</v>
      </c>
      <c r="X84" s="379">
        <v>0</v>
      </c>
      <c r="Y84" s="379">
        <v>0</v>
      </c>
      <c r="Z84" s="379">
        <v>0</v>
      </c>
      <c r="AA84" s="379">
        <v>0</v>
      </c>
    </row>
    <row r="85" spans="1:27" x14ac:dyDescent="0.25">
      <c r="A85" s="414">
        <v>6953156275515</v>
      </c>
      <c r="B85" s="373">
        <v>738069</v>
      </c>
      <c r="C85" s="374" t="s">
        <v>144</v>
      </c>
      <c r="D85" s="374" t="s">
        <v>447</v>
      </c>
      <c r="E85" s="375">
        <v>28.719999999999995</v>
      </c>
      <c r="F85" s="376">
        <v>59.5</v>
      </c>
      <c r="G85" s="376">
        <v>129</v>
      </c>
      <c r="H85" s="366"/>
      <c r="I85" s="377">
        <v>0</v>
      </c>
      <c r="J85" s="367">
        <f>COUNT(T85:AA85)</f>
        <v>8</v>
      </c>
      <c r="K85" s="367">
        <v>2</v>
      </c>
      <c r="L85" s="368" t="str">
        <f>IF(I85=0," No Stock",AVERAGE(Y85:AA85))</f>
        <v xml:space="preserve"> No Stock</v>
      </c>
      <c r="M85" s="369" t="str">
        <f>IF(I85=0,"Run out of Stock",IF(L85&gt;$M$1,"Fast Moving",IF(L85&lt;=$M$3,"Non Moving","Slow Moving")))</f>
        <v>Run out of Stock</v>
      </c>
      <c r="N85" s="368">
        <f>(F85-E85)*(AVERAGE(X85:Z85))</f>
        <v>0</v>
      </c>
      <c r="O85" s="370" t="str">
        <f>IF(N85&gt;$P$1, "Most Profitable",IF(N85&lt;$P$2,"Less Profitable","Profitable"))</f>
        <v>Less Profitable</v>
      </c>
      <c r="P85" s="369" t="str">
        <f>M85&amp; " - " &amp;O85</f>
        <v>Run out of Stock - Less Profitable</v>
      </c>
      <c r="Q85" s="370" t="str">
        <f>IF(AND(M85="Non Moving",J85&gt;2),"Buying Price",IF(AND(M85="Non Moving",J85=2)," Discount",IF(AND(M85="Non Moving",J85=1),"Transfer","-")))</f>
        <v>-</v>
      </c>
      <c r="R85" s="371" t="str">
        <f>IF(P85="Run out of stock - Most Profitable","No Stock - Reorder",IF(P85="Fast Moving - Most Profitable","Profitable - Reorder",IF(P85="Run out of stock - Less Profitable","Stop Ordering", " - ")))</f>
        <v>Stop Ordering</v>
      </c>
      <c r="S85" s="372"/>
      <c r="T85" s="378">
        <v>0</v>
      </c>
      <c r="U85" s="378">
        <v>0</v>
      </c>
      <c r="V85" s="378">
        <v>0</v>
      </c>
      <c r="W85" s="379">
        <v>0</v>
      </c>
      <c r="X85" s="379">
        <v>0</v>
      </c>
      <c r="Y85" s="379">
        <v>0</v>
      </c>
      <c r="Z85" s="379">
        <v>0</v>
      </c>
      <c r="AA85" s="379">
        <v>0</v>
      </c>
    </row>
    <row r="86" spans="1:27" x14ac:dyDescent="0.25">
      <c r="A86" s="414">
        <v>6953156275522</v>
      </c>
      <c r="B86" s="373">
        <v>738068</v>
      </c>
      <c r="C86" s="374" t="s">
        <v>143</v>
      </c>
      <c r="D86" s="374" t="s">
        <v>446</v>
      </c>
      <c r="E86" s="375">
        <v>28.72</v>
      </c>
      <c r="F86" s="376">
        <v>59.5</v>
      </c>
      <c r="G86" s="376">
        <v>129</v>
      </c>
      <c r="H86" s="366"/>
      <c r="I86" s="377">
        <v>0</v>
      </c>
      <c r="J86" s="367">
        <f>COUNT(T86:AA86)</f>
        <v>8</v>
      </c>
      <c r="K86" s="367">
        <v>2</v>
      </c>
      <c r="L86" s="368" t="str">
        <f>IF(I86=0," No Stock",AVERAGE(Y86:AA86))</f>
        <v xml:space="preserve"> No Stock</v>
      </c>
      <c r="M86" s="369" t="str">
        <f>IF(I86=0,"Run out of Stock",IF(L86&gt;$M$1,"Fast Moving",IF(L86&lt;=$M$3,"Non Moving","Slow Moving")))</f>
        <v>Run out of Stock</v>
      </c>
      <c r="N86" s="368">
        <f>(F86-E86)*(AVERAGE(X86:Z86))</f>
        <v>0</v>
      </c>
      <c r="O86" s="370" t="str">
        <f>IF(N86&gt;$P$1, "Most Profitable",IF(N86&lt;$P$2,"Less Profitable","Profitable"))</f>
        <v>Less Profitable</v>
      </c>
      <c r="P86" s="369" t="str">
        <f>M86&amp; " - " &amp;O86</f>
        <v>Run out of Stock - Less Profitable</v>
      </c>
      <c r="Q86" s="370" t="str">
        <f>IF(AND(M86="Non Moving",J86&gt;2),"Buying Price",IF(AND(M86="Non Moving",J86=2)," Discount",IF(AND(M86="Non Moving",J86=1),"Transfer","-")))</f>
        <v>-</v>
      </c>
      <c r="R86" s="371" t="str">
        <f>IF(P86="Run out of stock - Most Profitable","No Stock - Reorder",IF(P86="Fast Moving - Most Profitable","Profitable - Reorder",IF(P86="Run out of stock - Less Profitable","Stop Ordering", " - ")))</f>
        <v>Stop Ordering</v>
      </c>
      <c r="S86" s="372"/>
      <c r="T86" s="378">
        <v>0</v>
      </c>
      <c r="U86" s="378">
        <v>1</v>
      </c>
      <c r="V86" s="378">
        <v>0</v>
      </c>
      <c r="W86" s="379">
        <v>0</v>
      </c>
      <c r="X86" s="379">
        <v>0</v>
      </c>
      <c r="Y86" s="379">
        <v>0</v>
      </c>
      <c r="Z86" s="379">
        <v>0</v>
      </c>
      <c r="AA86" s="379">
        <v>0</v>
      </c>
    </row>
    <row r="87" spans="1:27" x14ac:dyDescent="0.25">
      <c r="A87" s="414">
        <v>6953156276390</v>
      </c>
      <c r="B87" s="373">
        <v>734879</v>
      </c>
      <c r="C87" s="374" t="s">
        <v>67</v>
      </c>
      <c r="D87" s="374" t="s">
        <v>372</v>
      </c>
      <c r="E87" s="375">
        <v>77.209999999999994</v>
      </c>
      <c r="F87" s="376">
        <v>139.5</v>
      </c>
      <c r="G87" s="376">
        <v>289</v>
      </c>
      <c r="H87" s="366"/>
      <c r="I87" s="377">
        <v>0</v>
      </c>
      <c r="J87" s="367">
        <f>COUNT(T87:AA87)</f>
        <v>8</v>
      </c>
      <c r="K87" s="367">
        <v>2</v>
      </c>
      <c r="L87" s="368" t="str">
        <f>IF(I87=0," No Stock",AVERAGE(Y87:AA87))</f>
        <v xml:space="preserve"> No Stock</v>
      </c>
      <c r="M87" s="369" t="str">
        <f>IF(I87=0,"Run out of Stock",IF(L87&gt;$M$1,"Fast Moving",IF(L87&lt;=$M$3,"Non Moving","Slow Moving")))</f>
        <v>Run out of Stock</v>
      </c>
      <c r="N87" s="368">
        <f>(F87-E87)*(AVERAGE(X87:Z87))</f>
        <v>0</v>
      </c>
      <c r="O87" s="370" t="str">
        <f>IF(N87&gt;$P$1, "Most Profitable",IF(N87&lt;$P$2,"Less Profitable","Profitable"))</f>
        <v>Less Profitable</v>
      </c>
      <c r="P87" s="369" t="str">
        <f>M87&amp; " - " &amp;O87</f>
        <v>Run out of Stock - Less Profitable</v>
      </c>
      <c r="Q87" s="370" t="str">
        <f>IF(AND(M87="Non Moving",J87&gt;2),"Buying Price",IF(AND(M87="Non Moving",J87=2)," Discount",IF(AND(M87="Non Moving",J87=1),"Transfer","-")))</f>
        <v>-</v>
      </c>
      <c r="R87" s="371" t="str">
        <f>IF(P87="Run out of stock - Most Profitable","No Stock - Reorder",IF(P87="Fast Moving - Most Profitable","Profitable - Reorder",IF(P87="Run out of stock - Less Profitable","Stop Ordering", " - ")))</f>
        <v>Stop Ordering</v>
      </c>
      <c r="S87" s="372"/>
      <c r="T87" s="378">
        <v>5</v>
      </c>
      <c r="U87" s="378">
        <v>1</v>
      </c>
      <c r="V87" s="378">
        <v>3</v>
      </c>
      <c r="W87" s="379">
        <v>0</v>
      </c>
      <c r="X87" s="379">
        <v>0</v>
      </c>
      <c r="Y87" s="379">
        <v>0</v>
      </c>
      <c r="Z87" s="379">
        <v>0</v>
      </c>
      <c r="AA87" s="379">
        <v>0</v>
      </c>
    </row>
    <row r="88" spans="1:27" x14ac:dyDescent="0.25">
      <c r="A88" s="414">
        <v>6953156276406</v>
      </c>
      <c r="B88" s="373">
        <v>734880</v>
      </c>
      <c r="C88" s="374" t="s">
        <v>68</v>
      </c>
      <c r="D88" s="374" t="s">
        <v>373</v>
      </c>
      <c r="E88" s="375">
        <v>76.08</v>
      </c>
      <c r="F88" s="376">
        <v>139.5</v>
      </c>
      <c r="G88" s="376">
        <v>289</v>
      </c>
      <c r="H88" s="366"/>
      <c r="I88" s="377">
        <v>15</v>
      </c>
      <c r="J88" s="367">
        <f>COUNT(T88:AA88)</f>
        <v>8</v>
      </c>
      <c r="K88" s="367">
        <v>2</v>
      </c>
      <c r="L88" s="368">
        <f>IF(I88=0," No Stock",AVERAGE(Y88:AA88))</f>
        <v>4</v>
      </c>
      <c r="M88" s="369" t="str">
        <f>IF(I88=0,"Run out of Stock",IF(L88&gt;$M$1,"Fast Moving",IF(L88&lt;=$M$3,"Non Moving","Slow Moving")))</f>
        <v>Slow Moving</v>
      </c>
      <c r="N88" s="368">
        <f>(F88-E88)*(AVERAGE(X88:Z88))</f>
        <v>401.65999999999997</v>
      </c>
      <c r="O88" s="370" t="str">
        <f>IF(N88&gt;$P$1, "Most Profitable",IF(N88&lt;$P$2,"Less Profitable","Profitable"))</f>
        <v>Most Profitable</v>
      </c>
      <c r="P88" s="369" t="str">
        <f>M88&amp; " - " &amp;O88</f>
        <v>Slow Moving - Most Profitable</v>
      </c>
      <c r="Q88" s="370" t="str">
        <f>IF(AND(M88="Non Moving",J88&gt;2),"Buying Price",IF(AND(M88="Non Moving",J88=2)," Discount",IF(AND(M88="Non Moving",J88=1),"Transfer","-")))</f>
        <v>-</v>
      </c>
      <c r="R88" s="371" t="str">
        <f>IF(P88="Run out of stock - Most Profitable","No Stock - Reorder",IF(P88="Fast Moving - Most Profitable","Profitable - Reorder",IF(P88="Run out of stock - Less Profitable","Stop Ordering", " - ")))</f>
        <v xml:space="preserve"> - </v>
      </c>
      <c r="S88" s="372"/>
      <c r="T88" s="378">
        <v>0</v>
      </c>
      <c r="U88" s="378">
        <v>0</v>
      </c>
      <c r="V88" s="378">
        <v>4</v>
      </c>
      <c r="W88" s="379">
        <v>8</v>
      </c>
      <c r="X88" s="379">
        <v>7</v>
      </c>
      <c r="Y88" s="379">
        <v>12</v>
      </c>
      <c r="Z88" s="379">
        <v>0</v>
      </c>
      <c r="AA88" s="379">
        <v>0</v>
      </c>
    </row>
    <row r="89" spans="1:27" x14ac:dyDescent="0.25">
      <c r="A89" s="414">
        <v>6953156276413</v>
      </c>
      <c r="B89" s="373">
        <v>734895</v>
      </c>
      <c r="C89" s="374" t="s">
        <v>83</v>
      </c>
      <c r="D89" s="374" t="s">
        <v>388</v>
      </c>
      <c r="E89" s="375">
        <v>24.729999999999976</v>
      </c>
      <c r="F89" s="376">
        <v>44.5</v>
      </c>
      <c r="G89" s="376">
        <v>99</v>
      </c>
      <c r="H89" s="366"/>
      <c r="I89" s="377">
        <v>3</v>
      </c>
      <c r="J89" s="367">
        <f>COUNT(T89:AA89)</f>
        <v>8</v>
      </c>
      <c r="K89" s="367">
        <v>2</v>
      </c>
      <c r="L89" s="368">
        <f>IF(I89=0," No Stock",AVERAGE(Y89:AA89))</f>
        <v>1.3333333333333333</v>
      </c>
      <c r="M89" s="369" t="str">
        <f>IF(I89=0,"Run out of Stock",IF(L89&gt;$M$1,"Fast Moving",IF(L89&lt;=$M$3,"Non Moving","Slow Moving")))</f>
        <v>Slow Moving</v>
      </c>
      <c r="N89" s="368">
        <f>(F89-E89)*(AVERAGE(X89:Z89))</f>
        <v>46.130000000000059</v>
      </c>
      <c r="O89" s="370" t="str">
        <f>IF(N89&gt;$P$1, "Most Profitable",IF(N89&lt;$P$2,"Less Profitable","Profitable"))</f>
        <v>Profitable</v>
      </c>
      <c r="P89" s="369" t="str">
        <f>M89&amp; " - " &amp;O89</f>
        <v>Slow Moving - Profitable</v>
      </c>
      <c r="Q89" s="370" t="str">
        <f>IF(AND(M89="Non Moving",J89&gt;2),"Buying Price",IF(AND(M89="Non Moving",J89=2)," Discount",IF(AND(M89="Non Moving",J89=1),"Transfer","-")))</f>
        <v>-</v>
      </c>
      <c r="R89" s="371" t="str">
        <f>IF(P89="Run out of stock - Most Profitable","No Stock - Reorder",IF(P89="Fast Moving - Most Profitable","Profitable - Reorder",IF(P89="Run out of stock - Less Profitable","Stop Ordering", " - ")))</f>
        <v xml:space="preserve"> - </v>
      </c>
      <c r="S89" s="372"/>
      <c r="T89" s="378">
        <v>12</v>
      </c>
      <c r="U89" s="378">
        <v>8</v>
      </c>
      <c r="V89" s="378">
        <v>13</v>
      </c>
      <c r="W89" s="379">
        <v>3</v>
      </c>
      <c r="X89" s="379">
        <v>3</v>
      </c>
      <c r="Y89" s="379">
        <v>3</v>
      </c>
      <c r="Z89" s="379">
        <v>1</v>
      </c>
      <c r="AA89" s="379">
        <v>0</v>
      </c>
    </row>
    <row r="90" spans="1:27" x14ac:dyDescent="0.25">
      <c r="A90" s="414">
        <v>6953156276420</v>
      </c>
      <c r="B90" s="373">
        <v>734903</v>
      </c>
      <c r="C90" s="374" t="s">
        <v>91</v>
      </c>
      <c r="D90" s="374" t="s">
        <v>396</v>
      </c>
      <c r="E90" s="375">
        <v>79.89</v>
      </c>
      <c r="F90" s="376">
        <v>169.5</v>
      </c>
      <c r="G90" s="376">
        <v>359</v>
      </c>
      <c r="H90" s="366"/>
      <c r="I90" s="377">
        <v>1</v>
      </c>
      <c r="J90" s="367">
        <f>COUNT(T90:AA90)</f>
        <v>8</v>
      </c>
      <c r="K90" s="367">
        <v>2</v>
      </c>
      <c r="L90" s="368">
        <f>IF(I90=0," No Stock",AVERAGE(Y90:AA90))</f>
        <v>0</v>
      </c>
      <c r="M90" s="369" t="str">
        <f>IF(I90=0,"Run out of Stock",IF(L90&gt;$M$1,"Fast Moving",IF(L90&lt;=$M$3,"Non Moving","Slow Moving")))</f>
        <v>Non Moving</v>
      </c>
      <c r="N90" s="368">
        <f>(F90-E90)*(AVERAGE(X90:Z90))</f>
        <v>179.22</v>
      </c>
      <c r="O90" s="370" t="str">
        <f>IF(N90&gt;$P$1, "Most Profitable",IF(N90&lt;$P$2,"Less Profitable","Profitable"))</f>
        <v>Most Profitable</v>
      </c>
      <c r="P90" s="369" t="str">
        <f>M90&amp; " - " &amp;O90</f>
        <v>Non Moving - Most Profitable</v>
      </c>
      <c r="Q90" s="370" t="str">
        <f>IF(AND(M90="Non Moving",J90&gt;2),"Buying Price",IF(AND(M90="Non Moving",J90=2)," Discount",IF(AND(M90="Non Moving",J90=1),"Transfer","-")))</f>
        <v>Buying Price</v>
      </c>
      <c r="R90" s="371" t="str">
        <f>IF(P90="Run out of stock - Most Profitable","No Stock - Reorder",IF(P90="Fast Moving - Most Profitable","Profitable - Reorder",IF(P90="Run out of stock - Less Profitable","Stop Ordering", " - ")))</f>
        <v xml:space="preserve"> - </v>
      </c>
      <c r="S90" s="372"/>
      <c r="T90" s="378">
        <v>5</v>
      </c>
      <c r="U90" s="378">
        <v>1</v>
      </c>
      <c r="V90" s="378">
        <v>3</v>
      </c>
      <c r="W90" s="379">
        <v>2</v>
      </c>
      <c r="X90" s="379">
        <v>6</v>
      </c>
      <c r="Y90" s="379">
        <v>0</v>
      </c>
      <c r="Z90" s="379">
        <v>0</v>
      </c>
      <c r="AA90" s="379">
        <v>0</v>
      </c>
    </row>
    <row r="91" spans="1:27" x14ac:dyDescent="0.25">
      <c r="A91" s="414">
        <v>6953156276468</v>
      </c>
      <c r="B91" s="373">
        <v>734918</v>
      </c>
      <c r="C91" s="374" t="s">
        <v>105</v>
      </c>
      <c r="D91" s="374" t="s">
        <v>409</v>
      </c>
      <c r="E91" s="375">
        <v>22</v>
      </c>
      <c r="F91" s="376">
        <v>44.5</v>
      </c>
      <c r="G91" s="376">
        <v>99</v>
      </c>
      <c r="H91" s="366"/>
      <c r="I91" s="377">
        <v>0</v>
      </c>
      <c r="J91" s="367">
        <f>COUNT(T91:AA91)</f>
        <v>8</v>
      </c>
      <c r="K91" s="367">
        <v>2</v>
      </c>
      <c r="L91" s="368" t="str">
        <f>IF(I91=0," No Stock",AVERAGE(Y91:AA91))</f>
        <v xml:space="preserve"> No Stock</v>
      </c>
      <c r="M91" s="369" t="str">
        <f>IF(I91=0,"Run out of Stock",IF(L91&gt;$M$1,"Fast Moving",IF(L91&lt;=$M$3,"Non Moving","Slow Moving")))</f>
        <v>Run out of Stock</v>
      </c>
      <c r="N91" s="368">
        <f>(F91-E91)*(AVERAGE(X91:Z91))</f>
        <v>0</v>
      </c>
      <c r="O91" s="370" t="str">
        <f>IF(N91&gt;$P$1, "Most Profitable",IF(N91&lt;$P$2,"Less Profitable","Profitable"))</f>
        <v>Less Profitable</v>
      </c>
      <c r="P91" s="369" t="str">
        <f>M91&amp; " - " &amp;O91</f>
        <v>Run out of Stock - Less Profitable</v>
      </c>
      <c r="Q91" s="370" t="str">
        <f>IF(AND(M91="Non Moving",J91&gt;2),"Buying Price",IF(AND(M91="Non Moving",J91=2)," Discount",IF(AND(M91="Non Moving",J91=1),"Transfer","-")))</f>
        <v>-</v>
      </c>
      <c r="R91" s="371" t="str">
        <f>IF(P91="Run out of stock - Most Profitable","No Stock - Reorder",IF(P91="Fast Moving - Most Profitable","Profitable - Reorder",IF(P91="Run out of stock - Less Profitable","Stop Ordering", " - ")))</f>
        <v>Stop Ordering</v>
      </c>
      <c r="S91" s="372"/>
      <c r="T91" s="378">
        <v>3</v>
      </c>
      <c r="U91" s="378">
        <v>1</v>
      </c>
      <c r="V91" s="378">
        <v>2</v>
      </c>
      <c r="W91" s="379">
        <v>0</v>
      </c>
      <c r="X91" s="379">
        <v>0</v>
      </c>
      <c r="Y91" s="379">
        <v>0</v>
      </c>
      <c r="Z91" s="379">
        <v>0</v>
      </c>
      <c r="AA91" s="379">
        <v>0</v>
      </c>
    </row>
    <row r="92" spans="1:27" x14ac:dyDescent="0.25">
      <c r="A92" s="414">
        <v>6953156276673</v>
      </c>
      <c r="B92" s="373">
        <v>734948</v>
      </c>
      <c r="C92" s="374" t="s">
        <v>132</v>
      </c>
      <c r="D92" s="374" t="s">
        <v>436</v>
      </c>
      <c r="E92" s="375">
        <v>24.140000000000008</v>
      </c>
      <c r="F92" s="376">
        <v>49.5</v>
      </c>
      <c r="G92" s="376">
        <v>109</v>
      </c>
      <c r="H92" s="366"/>
      <c r="I92" s="377">
        <v>0</v>
      </c>
      <c r="J92" s="367">
        <f>COUNT(T92:AA92)</f>
        <v>8</v>
      </c>
      <c r="K92" s="367">
        <v>2</v>
      </c>
      <c r="L92" s="368" t="str">
        <f>IF(I92=0," No Stock",AVERAGE(Y92:AA92))</f>
        <v xml:space="preserve"> No Stock</v>
      </c>
      <c r="M92" s="369" t="str">
        <f>IF(I92=0,"Run out of Stock",IF(L92&gt;$M$1,"Fast Moving",IF(L92&lt;=$M$3,"Non Moving","Slow Moving")))</f>
        <v>Run out of Stock</v>
      </c>
      <c r="N92" s="368">
        <f>(F92-E92)*(AVERAGE(X92:Z92))</f>
        <v>42.266666666666659</v>
      </c>
      <c r="O92" s="370" t="str">
        <f>IF(N92&gt;$P$1, "Most Profitable",IF(N92&lt;$P$2,"Less Profitable","Profitable"))</f>
        <v>Profitable</v>
      </c>
      <c r="P92" s="369" t="str">
        <f>M92&amp; " - " &amp;O92</f>
        <v>Run out of Stock - Profitable</v>
      </c>
      <c r="Q92" s="370" t="str">
        <f>IF(AND(M92="Non Moving",J92&gt;2),"Buying Price",IF(AND(M92="Non Moving",J92=2)," Discount",IF(AND(M92="Non Moving",J92=1),"Transfer","-")))</f>
        <v>-</v>
      </c>
      <c r="R92" s="371" t="str">
        <f>IF(P92="Run out of stock - Most Profitable","No Stock - Reorder",IF(P92="Fast Moving - Most Profitable","Profitable - Reorder",IF(P92="Run out of stock - Less Profitable","Stop Ordering", " - ")))</f>
        <v xml:space="preserve"> - </v>
      </c>
      <c r="S92" s="372"/>
      <c r="T92" s="378">
        <v>7</v>
      </c>
      <c r="U92" s="378">
        <v>2</v>
      </c>
      <c r="V92" s="378">
        <v>6</v>
      </c>
      <c r="W92" s="379">
        <v>4</v>
      </c>
      <c r="X92" s="379">
        <v>3</v>
      </c>
      <c r="Y92" s="379">
        <v>2</v>
      </c>
      <c r="Z92" s="379">
        <v>0</v>
      </c>
      <c r="AA92" s="379">
        <v>0</v>
      </c>
    </row>
    <row r="93" spans="1:27" x14ac:dyDescent="0.25">
      <c r="A93" s="414">
        <v>6953156277526</v>
      </c>
      <c r="B93" s="373">
        <v>735670</v>
      </c>
      <c r="C93" s="374" t="s">
        <v>142</v>
      </c>
      <c r="D93" s="374" t="s">
        <v>445</v>
      </c>
      <c r="E93" s="375">
        <v>7.44</v>
      </c>
      <c r="F93" s="376">
        <v>44.5</v>
      </c>
      <c r="G93" s="376">
        <v>99</v>
      </c>
      <c r="H93" s="366"/>
      <c r="I93" s="377">
        <v>1</v>
      </c>
      <c r="J93" s="367">
        <f>COUNT(T93:AA93)</f>
        <v>8</v>
      </c>
      <c r="K93" s="367">
        <v>2</v>
      </c>
      <c r="L93" s="368">
        <f>IF(I93=0," No Stock",AVERAGE(Y93:AA93))</f>
        <v>1.3333333333333333</v>
      </c>
      <c r="M93" s="369" t="str">
        <f>IF(I93=0,"Run out of Stock",IF(L93&gt;$M$1,"Fast Moving",IF(L93&lt;=$M$3,"Non Moving","Slow Moving")))</f>
        <v>Slow Moving</v>
      </c>
      <c r="N93" s="368">
        <f>(F93-E93)*(AVERAGE(X93:Z93))</f>
        <v>74.12</v>
      </c>
      <c r="O93" s="370" t="str">
        <f>IF(N93&gt;$P$1, "Most Profitable",IF(N93&lt;$P$2,"Less Profitable","Profitable"))</f>
        <v>Profitable</v>
      </c>
      <c r="P93" s="369" t="str">
        <f>M93&amp; " - " &amp;O93</f>
        <v>Slow Moving - Profitable</v>
      </c>
      <c r="Q93" s="370" t="str">
        <f>IF(AND(M93="Non Moving",J93&gt;2),"Buying Price",IF(AND(M93="Non Moving",J93=2)," Discount",IF(AND(M93="Non Moving",J93=1),"Transfer","-")))</f>
        <v>-</v>
      </c>
      <c r="R93" s="371" t="str">
        <f>IF(P93="Run out of stock - Most Profitable","No Stock - Reorder",IF(P93="Fast Moving - Most Profitable","Profitable - Reorder",IF(P93="Run out of stock - Less Profitable","Stop Ordering", " - ")))</f>
        <v xml:space="preserve"> - </v>
      </c>
      <c r="S93" s="372"/>
      <c r="T93" s="378">
        <v>4</v>
      </c>
      <c r="U93" s="378">
        <v>12</v>
      </c>
      <c r="V93" s="378">
        <v>26</v>
      </c>
      <c r="W93" s="379">
        <v>16</v>
      </c>
      <c r="X93" s="379">
        <v>3</v>
      </c>
      <c r="Y93" s="379">
        <v>2</v>
      </c>
      <c r="Z93" s="379">
        <v>1</v>
      </c>
      <c r="AA93" s="379">
        <v>1</v>
      </c>
    </row>
    <row r="94" spans="1:27" x14ac:dyDescent="0.25">
      <c r="A94" s="414">
        <v>6953156277953</v>
      </c>
      <c r="B94" s="373">
        <v>734873</v>
      </c>
      <c r="C94" s="374" t="s">
        <v>61</v>
      </c>
      <c r="D94" s="374" t="s">
        <v>366</v>
      </c>
      <c r="E94" s="375">
        <v>20.21</v>
      </c>
      <c r="F94" s="376">
        <v>44.5</v>
      </c>
      <c r="G94" s="376">
        <v>99</v>
      </c>
      <c r="H94" s="366"/>
      <c r="I94" s="377">
        <v>0</v>
      </c>
      <c r="J94" s="367">
        <f>COUNT(T94:AA94)</f>
        <v>8</v>
      </c>
      <c r="K94" s="367">
        <v>2</v>
      </c>
      <c r="L94" s="368" t="str">
        <f>IF(I94=0," No Stock",AVERAGE(Y94:AA94))</f>
        <v xml:space="preserve"> No Stock</v>
      </c>
      <c r="M94" s="369" t="str">
        <f>IF(I94=0,"Run out of Stock",IF(L94&gt;$M$1,"Fast Moving",IF(L94&lt;=$M$3,"Non Moving","Slow Moving")))</f>
        <v>Run out of Stock</v>
      </c>
      <c r="N94" s="368">
        <f>(F94-E94)*(AVERAGE(X94:Z94))</f>
        <v>0</v>
      </c>
      <c r="O94" s="370" t="str">
        <f>IF(N94&gt;$P$1, "Most Profitable",IF(N94&lt;$P$2,"Less Profitable","Profitable"))</f>
        <v>Less Profitable</v>
      </c>
      <c r="P94" s="369" t="str">
        <f>M94&amp; " - " &amp;O94</f>
        <v>Run out of Stock - Less Profitable</v>
      </c>
      <c r="Q94" s="370" t="str">
        <f>IF(AND(M94="Non Moving",J94&gt;2),"Buying Price",IF(AND(M94="Non Moving",J94=2)," Discount",IF(AND(M94="Non Moving",J94=1),"Transfer","-")))</f>
        <v>-</v>
      </c>
      <c r="R94" s="371" t="str">
        <f>IF(P94="Run out of stock - Most Profitable","No Stock - Reorder",IF(P94="Fast Moving - Most Profitable","Profitable - Reorder",IF(P94="Run out of stock - Less Profitable","Stop Ordering", " - ")))</f>
        <v>Stop Ordering</v>
      </c>
      <c r="S94" s="372"/>
      <c r="T94" s="378">
        <v>2</v>
      </c>
      <c r="U94" s="378">
        <v>1</v>
      </c>
      <c r="V94" s="378">
        <v>3</v>
      </c>
      <c r="W94" s="379">
        <v>0</v>
      </c>
      <c r="X94" s="379">
        <v>0</v>
      </c>
      <c r="Y94" s="379">
        <v>0</v>
      </c>
      <c r="Z94" s="379">
        <v>0</v>
      </c>
      <c r="AA94" s="379">
        <v>0</v>
      </c>
    </row>
    <row r="95" spans="1:27" x14ac:dyDescent="0.25">
      <c r="A95" s="414">
        <v>6953156277960</v>
      </c>
      <c r="B95" s="373">
        <v>734874</v>
      </c>
      <c r="C95" s="374" t="s">
        <v>62</v>
      </c>
      <c r="D95" s="374" t="s">
        <v>367</v>
      </c>
      <c r="E95" s="375">
        <v>20.25</v>
      </c>
      <c r="F95" s="376">
        <v>44.5</v>
      </c>
      <c r="G95" s="376">
        <v>99</v>
      </c>
      <c r="H95" s="366"/>
      <c r="I95" s="377">
        <v>0</v>
      </c>
      <c r="J95" s="367">
        <f>COUNT(T95:AA95)</f>
        <v>8</v>
      </c>
      <c r="K95" s="367">
        <v>2</v>
      </c>
      <c r="L95" s="368" t="str">
        <f>IF(I95=0," No Stock",AVERAGE(Y95:AA95))</f>
        <v xml:space="preserve"> No Stock</v>
      </c>
      <c r="M95" s="369" t="str">
        <f>IF(I95=0,"Run out of Stock",IF(L95&gt;$M$1,"Fast Moving",IF(L95&lt;=$M$3,"Non Moving","Slow Moving")))</f>
        <v>Run out of Stock</v>
      </c>
      <c r="N95" s="368">
        <f>(F95-E95)*(AVERAGE(X95:Z95))</f>
        <v>0</v>
      </c>
      <c r="O95" s="370" t="str">
        <f>IF(N95&gt;$P$1, "Most Profitable",IF(N95&lt;$P$2,"Less Profitable","Profitable"))</f>
        <v>Less Profitable</v>
      </c>
      <c r="P95" s="369" t="str">
        <f>M95&amp; " - " &amp;O95</f>
        <v>Run out of Stock - Less Profitable</v>
      </c>
      <c r="Q95" s="370" t="str">
        <f>IF(AND(M95="Non Moving",J95&gt;2),"Buying Price",IF(AND(M95="Non Moving",J95=2)," Discount",IF(AND(M95="Non Moving",J95=1),"Transfer","-")))</f>
        <v>-</v>
      </c>
      <c r="R95" s="371" t="str">
        <f>IF(P95="Run out of stock - Most Profitable","No Stock - Reorder",IF(P95="Fast Moving - Most Profitable","Profitable - Reorder",IF(P95="Run out of stock - Less Profitable","Stop Ordering", " - ")))</f>
        <v>Stop Ordering</v>
      </c>
      <c r="S95" s="372"/>
      <c r="T95" s="378">
        <v>0</v>
      </c>
      <c r="U95" s="378">
        <v>0</v>
      </c>
      <c r="V95" s="378">
        <v>3</v>
      </c>
      <c r="W95" s="379">
        <v>0</v>
      </c>
      <c r="X95" s="379">
        <v>0</v>
      </c>
      <c r="Y95" s="379">
        <v>0</v>
      </c>
      <c r="Z95" s="379">
        <v>0</v>
      </c>
      <c r="AA95" s="379">
        <v>0</v>
      </c>
    </row>
    <row r="96" spans="1:27" x14ac:dyDescent="0.25">
      <c r="A96" s="414">
        <v>6953156277977</v>
      </c>
      <c r="B96" s="373">
        <v>734875</v>
      </c>
      <c r="C96" s="374" t="s">
        <v>63</v>
      </c>
      <c r="D96" s="374" t="s">
        <v>368</v>
      </c>
      <c r="E96" s="375">
        <v>20.25</v>
      </c>
      <c r="F96" s="376">
        <v>44.5</v>
      </c>
      <c r="G96" s="376">
        <v>99</v>
      </c>
      <c r="H96" s="366"/>
      <c r="I96" s="377">
        <v>0</v>
      </c>
      <c r="J96" s="367">
        <f>COUNT(T96:AA96)</f>
        <v>8</v>
      </c>
      <c r="K96" s="367">
        <v>2</v>
      </c>
      <c r="L96" s="368" t="str">
        <f>IF(I96=0," No Stock",AVERAGE(Y96:AA96))</f>
        <v xml:space="preserve"> No Stock</v>
      </c>
      <c r="M96" s="369" t="str">
        <f>IF(I96=0,"Run out of Stock",IF(L96&gt;$M$1,"Fast Moving",IF(L96&lt;=$M$3,"Non Moving","Slow Moving")))</f>
        <v>Run out of Stock</v>
      </c>
      <c r="N96" s="368">
        <f>(F96-E96)*(AVERAGE(X96:Z96))</f>
        <v>0</v>
      </c>
      <c r="O96" s="370" t="str">
        <f>IF(N96&gt;$P$1, "Most Profitable",IF(N96&lt;$P$2,"Less Profitable","Profitable"))</f>
        <v>Less Profitable</v>
      </c>
      <c r="P96" s="369" t="str">
        <f>M96&amp; " - " &amp;O96</f>
        <v>Run out of Stock - Less Profitable</v>
      </c>
      <c r="Q96" s="370" t="str">
        <f>IF(AND(M96="Non Moving",J96&gt;2),"Buying Price",IF(AND(M96="Non Moving",J96=2)," Discount",IF(AND(M96="Non Moving",J96=1),"Transfer","-")))</f>
        <v>-</v>
      </c>
      <c r="R96" s="371" t="str">
        <f>IF(P96="Run out of stock - Most Profitable","No Stock - Reorder",IF(P96="Fast Moving - Most Profitable","Profitable - Reorder",IF(P96="Run out of stock - Less Profitable","Stop Ordering", " - ")))</f>
        <v>Stop Ordering</v>
      </c>
      <c r="S96" s="372"/>
      <c r="T96" s="378">
        <v>0</v>
      </c>
      <c r="U96" s="378">
        <v>0</v>
      </c>
      <c r="V96" s="378">
        <v>0</v>
      </c>
      <c r="W96" s="379">
        <v>0</v>
      </c>
      <c r="X96" s="379">
        <v>0</v>
      </c>
      <c r="Y96" s="379">
        <v>0</v>
      </c>
      <c r="Z96" s="379">
        <v>0</v>
      </c>
      <c r="AA96" s="379">
        <v>0</v>
      </c>
    </row>
    <row r="97" spans="1:27" x14ac:dyDescent="0.25">
      <c r="A97" s="414">
        <v>6953156278523</v>
      </c>
      <c r="B97" s="373">
        <v>734900</v>
      </c>
      <c r="C97" s="374" t="s">
        <v>88</v>
      </c>
      <c r="D97" s="374" t="s">
        <v>393</v>
      </c>
      <c r="E97" s="375">
        <v>17.549999999999994</v>
      </c>
      <c r="F97" s="376">
        <v>39.5</v>
      </c>
      <c r="G97" s="376">
        <v>79</v>
      </c>
      <c r="H97" s="366"/>
      <c r="I97" s="377">
        <v>0</v>
      </c>
      <c r="J97" s="367">
        <f>COUNT(T97:AA97)</f>
        <v>8</v>
      </c>
      <c r="K97" s="367">
        <v>2</v>
      </c>
      <c r="L97" s="368" t="str">
        <f>IF(I97=0," No Stock",AVERAGE(Y97:AA97))</f>
        <v xml:space="preserve"> No Stock</v>
      </c>
      <c r="M97" s="369" t="str">
        <f>IF(I97=0,"Run out of Stock",IF(L97&gt;$M$1,"Fast Moving",IF(L97&lt;=$M$3,"Non Moving","Slow Moving")))</f>
        <v>Run out of Stock</v>
      </c>
      <c r="N97" s="368">
        <f>(F97-E97)*(AVERAGE(X97:Z97))</f>
        <v>0</v>
      </c>
      <c r="O97" s="370" t="str">
        <f>IF(N97&gt;$P$1, "Most Profitable",IF(N97&lt;$P$2,"Less Profitable","Profitable"))</f>
        <v>Less Profitable</v>
      </c>
      <c r="P97" s="369" t="str">
        <f>M97&amp; " - " &amp;O97</f>
        <v>Run out of Stock - Less Profitable</v>
      </c>
      <c r="Q97" s="370" t="str">
        <f>IF(AND(M97="Non Moving",J97&gt;2),"Buying Price",IF(AND(M97="Non Moving",J97=2)," Discount",IF(AND(M97="Non Moving",J97=1),"Transfer","-")))</f>
        <v>-</v>
      </c>
      <c r="R97" s="371" t="str">
        <f>IF(P97="Run out of stock - Most Profitable","No Stock - Reorder",IF(P97="Fast Moving - Most Profitable","Profitable - Reorder",IF(P97="Run out of stock - Less Profitable","Stop Ordering", " - ")))</f>
        <v>Stop Ordering</v>
      </c>
      <c r="S97" s="372"/>
      <c r="T97" s="378">
        <v>0</v>
      </c>
      <c r="U97" s="378">
        <v>0</v>
      </c>
      <c r="V97" s="378">
        <v>0</v>
      </c>
      <c r="W97" s="379">
        <v>0</v>
      </c>
      <c r="X97" s="379">
        <v>0</v>
      </c>
      <c r="Y97" s="379">
        <v>0</v>
      </c>
      <c r="Z97" s="379">
        <v>0</v>
      </c>
      <c r="AA97" s="379">
        <v>0</v>
      </c>
    </row>
    <row r="98" spans="1:27" x14ac:dyDescent="0.25">
      <c r="A98" s="414">
        <v>6953156278530</v>
      </c>
      <c r="B98" s="373">
        <v>734901</v>
      </c>
      <c r="C98" s="374" t="s">
        <v>89</v>
      </c>
      <c r="D98" s="374" t="s">
        <v>394</v>
      </c>
      <c r="E98" s="375">
        <v>17.55</v>
      </c>
      <c r="F98" s="376">
        <v>39.5</v>
      </c>
      <c r="G98" s="376">
        <v>79</v>
      </c>
      <c r="H98" s="366"/>
      <c r="I98" s="377">
        <v>0</v>
      </c>
      <c r="J98" s="367">
        <f>COUNT(T98:AA98)</f>
        <v>8</v>
      </c>
      <c r="K98" s="367">
        <v>2</v>
      </c>
      <c r="L98" s="368" t="str">
        <f>IF(I98=0," No Stock",AVERAGE(Y98:AA98))</f>
        <v xml:space="preserve"> No Stock</v>
      </c>
      <c r="M98" s="369" t="str">
        <f>IF(I98=0,"Run out of Stock",IF(L98&gt;$M$1,"Fast Moving",IF(L98&lt;=$M$3,"Non Moving","Slow Moving")))</f>
        <v>Run out of Stock</v>
      </c>
      <c r="N98" s="368">
        <f>(F98-E98)*(AVERAGE(X98:Z98))</f>
        <v>0</v>
      </c>
      <c r="O98" s="370" t="str">
        <f>IF(N98&gt;$P$1, "Most Profitable",IF(N98&lt;$P$2,"Less Profitable","Profitable"))</f>
        <v>Less Profitable</v>
      </c>
      <c r="P98" s="369" t="str">
        <f>M98&amp; " - " &amp;O98</f>
        <v>Run out of Stock - Less Profitable</v>
      </c>
      <c r="Q98" s="370" t="str">
        <f>IF(AND(M98="Non Moving",J98&gt;2),"Buying Price",IF(AND(M98="Non Moving",J98=2)," Discount",IF(AND(M98="Non Moving",J98=1),"Transfer","-")))</f>
        <v>-</v>
      </c>
      <c r="R98" s="371" t="str">
        <f>IF(P98="Run out of stock - Most Profitable","No Stock - Reorder",IF(P98="Fast Moving - Most Profitable","Profitable - Reorder",IF(P98="Run out of stock - Less Profitable","Stop Ordering", " - ")))</f>
        <v>Stop Ordering</v>
      </c>
      <c r="S98" s="372"/>
      <c r="T98" s="378">
        <v>0</v>
      </c>
      <c r="U98" s="378">
        <v>0</v>
      </c>
      <c r="V98" s="378">
        <v>0</v>
      </c>
      <c r="W98" s="379">
        <v>0</v>
      </c>
      <c r="X98" s="379">
        <v>0</v>
      </c>
      <c r="Y98" s="379">
        <v>0</v>
      </c>
      <c r="Z98" s="379">
        <v>0</v>
      </c>
      <c r="AA98" s="379">
        <v>0</v>
      </c>
    </row>
    <row r="99" spans="1:27" x14ac:dyDescent="0.25">
      <c r="A99" s="414">
        <v>6953156278547</v>
      </c>
      <c r="B99" s="373">
        <v>734865</v>
      </c>
      <c r="C99" s="374" t="s">
        <v>53</v>
      </c>
      <c r="D99" s="374" t="s">
        <v>358</v>
      </c>
      <c r="E99" s="375">
        <v>9.3699999999999974</v>
      </c>
      <c r="F99" s="376">
        <v>24.5</v>
      </c>
      <c r="G99" s="376">
        <v>49</v>
      </c>
      <c r="H99" s="366"/>
      <c r="I99" s="377">
        <v>3</v>
      </c>
      <c r="J99" s="367">
        <f>COUNT(T99:AA99)</f>
        <v>8</v>
      </c>
      <c r="K99" s="367">
        <v>2</v>
      </c>
      <c r="L99" s="368">
        <f>IF(I99=0," No Stock",AVERAGE(Y99:AA99))</f>
        <v>0</v>
      </c>
      <c r="M99" s="369" t="str">
        <f>IF(I99=0,"Run out of Stock",IF(L99&gt;$M$1,"Fast Moving",IF(L99&lt;=$M$3,"Non Moving","Slow Moving")))</f>
        <v>Non Moving</v>
      </c>
      <c r="N99" s="368">
        <f>(F99-E99)*(AVERAGE(X99:Z99))</f>
        <v>5.0433333333333339</v>
      </c>
      <c r="O99" s="370" t="str">
        <f>IF(N99&gt;$P$1, "Most Profitable",IF(N99&lt;$P$2,"Less Profitable","Profitable"))</f>
        <v>Less Profitable</v>
      </c>
      <c r="P99" s="369" t="str">
        <f>M99&amp; " - " &amp;O99</f>
        <v>Non Moving - Less Profitable</v>
      </c>
      <c r="Q99" s="370" t="str">
        <f>IF(AND(M99="Non Moving",J99&gt;2),"Buying Price",IF(AND(M99="Non Moving",J99=2)," Discount",IF(AND(M99="Non Moving",J99=1),"Transfer","-")))</f>
        <v>Buying Price</v>
      </c>
      <c r="R99" s="371" t="str">
        <f>IF(P99="Run out of stock - Most Profitable","No Stock - Reorder",IF(P99="Fast Moving - Most Profitable","Profitable - Reorder",IF(P99="Run out of stock - Less Profitable","Stop Ordering", " - ")))</f>
        <v xml:space="preserve"> - </v>
      </c>
      <c r="S99" s="372"/>
      <c r="T99" s="378">
        <v>1</v>
      </c>
      <c r="U99" s="378">
        <v>0</v>
      </c>
      <c r="V99" s="378">
        <v>1</v>
      </c>
      <c r="W99" s="379">
        <v>0</v>
      </c>
      <c r="X99" s="379">
        <v>1</v>
      </c>
      <c r="Y99" s="379">
        <v>0</v>
      </c>
      <c r="Z99" s="379">
        <v>0</v>
      </c>
      <c r="AA99" s="379">
        <v>0</v>
      </c>
    </row>
    <row r="100" spans="1:27" x14ac:dyDescent="0.25">
      <c r="A100" s="414">
        <v>6953156278554</v>
      </c>
      <c r="B100" s="373">
        <v>734864</v>
      </c>
      <c r="C100" s="374" t="s">
        <v>52</v>
      </c>
      <c r="D100" s="374" t="s">
        <v>357</v>
      </c>
      <c r="E100" s="375">
        <v>9.3699999999999992</v>
      </c>
      <c r="F100" s="376">
        <v>24.5</v>
      </c>
      <c r="G100" s="376">
        <v>49</v>
      </c>
      <c r="H100" s="366"/>
      <c r="I100" s="377">
        <v>3</v>
      </c>
      <c r="J100" s="367">
        <f>COUNT(T100:AA100)</f>
        <v>8</v>
      </c>
      <c r="K100" s="367">
        <v>2</v>
      </c>
      <c r="L100" s="368">
        <f>IF(I100=0," No Stock",AVERAGE(Y100:AA100))</f>
        <v>0</v>
      </c>
      <c r="M100" s="369" t="str">
        <f>IF(I100=0,"Run out of Stock",IF(L100&gt;$M$1,"Fast Moving",IF(L100&lt;=$M$3,"Non Moving","Slow Moving")))</f>
        <v>Non Moving</v>
      </c>
      <c r="N100" s="368">
        <f>(F100-E100)*(AVERAGE(X100:Z100))</f>
        <v>0</v>
      </c>
      <c r="O100" s="370" t="str">
        <f>IF(N100&gt;$P$1, "Most Profitable",IF(N100&lt;$P$2,"Less Profitable","Profitable"))</f>
        <v>Less Profitable</v>
      </c>
      <c r="P100" s="369" t="str">
        <f>M100&amp; " - " &amp;O100</f>
        <v>Non Moving - Less Profitable</v>
      </c>
      <c r="Q100" s="370" t="str">
        <f>IF(AND(M100="Non Moving",J100&gt;2),"Buying Price",IF(AND(M100="Non Moving",J100=2)," Discount",IF(AND(M100="Non Moving",J100=1),"Transfer","-")))</f>
        <v>Buying Price</v>
      </c>
      <c r="R100" s="371" t="str">
        <f>IF(P100="Run out of stock - Most Profitable","No Stock - Reorder",IF(P100="Fast Moving - Most Profitable","Profitable - Reorder",IF(P100="Run out of stock - Less Profitable","Stop Ordering", " - ")))</f>
        <v xml:space="preserve"> - </v>
      </c>
      <c r="S100" s="372"/>
      <c r="T100" s="378">
        <v>0</v>
      </c>
      <c r="U100" s="378">
        <v>0</v>
      </c>
      <c r="V100" s="378">
        <v>1</v>
      </c>
      <c r="W100" s="379">
        <v>1</v>
      </c>
      <c r="X100" s="379">
        <v>0</v>
      </c>
      <c r="Y100" s="379">
        <v>0</v>
      </c>
      <c r="Z100" s="379">
        <v>0</v>
      </c>
      <c r="AA100" s="379">
        <v>0</v>
      </c>
    </row>
    <row r="101" spans="1:27" x14ac:dyDescent="0.25">
      <c r="A101" s="414">
        <v>6953156278561</v>
      </c>
      <c r="B101" s="373">
        <v>734866</v>
      </c>
      <c r="C101" s="374" t="s">
        <v>54</v>
      </c>
      <c r="D101" s="374" t="s">
        <v>359</v>
      </c>
      <c r="E101" s="375">
        <v>9.3699999999999974</v>
      </c>
      <c r="F101" s="376">
        <v>24.5</v>
      </c>
      <c r="G101" s="376">
        <v>49</v>
      </c>
      <c r="H101" s="366"/>
      <c r="I101" s="377">
        <v>0</v>
      </c>
      <c r="J101" s="367">
        <f>COUNT(T101:AA101)</f>
        <v>8</v>
      </c>
      <c r="K101" s="367">
        <v>2</v>
      </c>
      <c r="L101" s="368" t="str">
        <f>IF(I101=0," No Stock",AVERAGE(Y101:AA101))</f>
        <v xml:space="preserve"> No Stock</v>
      </c>
      <c r="M101" s="369" t="str">
        <f>IF(I101=0,"Run out of Stock",IF(L101&gt;$M$1,"Fast Moving",IF(L101&lt;=$M$3,"Non Moving","Slow Moving")))</f>
        <v>Run out of Stock</v>
      </c>
      <c r="N101" s="368">
        <f>(F101-E101)*(AVERAGE(X101:Z101))</f>
        <v>0</v>
      </c>
      <c r="O101" s="370" t="str">
        <f>IF(N101&gt;$P$1, "Most Profitable",IF(N101&lt;$P$2,"Less Profitable","Profitable"))</f>
        <v>Less Profitable</v>
      </c>
      <c r="P101" s="369" t="str">
        <f>M101&amp; " - " &amp;O101</f>
        <v>Run out of Stock - Less Profitable</v>
      </c>
      <c r="Q101" s="370" t="str">
        <f>IF(AND(M101="Non Moving",J101&gt;2),"Buying Price",IF(AND(M101="Non Moving",J101=2)," Discount",IF(AND(M101="Non Moving",J101=1),"Transfer","-")))</f>
        <v>-</v>
      </c>
      <c r="R101" s="371" t="str">
        <f>IF(P101="Run out of stock - Most Profitable","No Stock - Reorder",IF(P101="Fast Moving - Most Profitable","Profitable - Reorder",IF(P101="Run out of stock - Less Profitable","Stop Ordering", " - ")))</f>
        <v>Stop Ordering</v>
      </c>
      <c r="S101" s="372"/>
      <c r="T101" s="378">
        <v>1</v>
      </c>
      <c r="U101" s="378">
        <v>1</v>
      </c>
      <c r="V101" s="378">
        <v>0</v>
      </c>
      <c r="W101" s="379">
        <v>0</v>
      </c>
      <c r="X101" s="379">
        <v>0</v>
      </c>
      <c r="Y101" s="379">
        <v>0</v>
      </c>
      <c r="Z101" s="379">
        <v>0</v>
      </c>
      <c r="AA101" s="379">
        <v>0</v>
      </c>
    </row>
    <row r="102" spans="1:27" x14ac:dyDescent="0.25">
      <c r="A102" s="414">
        <v>6953156278585</v>
      </c>
      <c r="B102" s="373">
        <v>758126</v>
      </c>
      <c r="C102" s="374" t="s">
        <v>219</v>
      </c>
      <c r="D102" s="374" t="s">
        <v>519</v>
      </c>
      <c r="E102" s="375">
        <v>9.66</v>
      </c>
      <c r="F102" s="376">
        <v>29.5</v>
      </c>
      <c r="G102" s="376">
        <v>62</v>
      </c>
      <c r="H102" s="366"/>
      <c r="I102" s="377">
        <v>14</v>
      </c>
      <c r="J102" s="367">
        <f>COUNT(T102:AA102)</f>
        <v>5</v>
      </c>
      <c r="K102" s="367">
        <v>2</v>
      </c>
      <c r="L102" s="368">
        <f>IF(I102=0," No Stock",AVERAGE(Y102:AA102))</f>
        <v>6</v>
      </c>
      <c r="M102" s="369" t="str">
        <f>IF(I102=0,"Run out of Stock",IF(L102&gt;$M$1,"Fast Moving",IF(L102&lt;=$M$3,"Non Moving","Slow Moving")))</f>
        <v>Slow Moving</v>
      </c>
      <c r="N102" s="368">
        <f>(F102-E102)*(AVERAGE(X102:Z102))</f>
        <v>191.78666666666666</v>
      </c>
      <c r="O102" s="370" t="str">
        <f>IF(N102&gt;$P$1, "Most Profitable",IF(N102&lt;$P$2,"Less Profitable","Profitable"))</f>
        <v>Most Profitable</v>
      </c>
      <c r="P102" s="369" t="str">
        <f>M102&amp; " - " &amp;O102</f>
        <v>Slow Moving - Most Profitable</v>
      </c>
      <c r="Q102" s="370" t="str">
        <f>IF(AND(M102="Non Moving",J102&gt;2),"Buying Price",IF(AND(M102="Non Moving",J102=2)," Discount",IF(AND(M102="Non Moving",J102=1),"Transfer","-")))</f>
        <v>-</v>
      </c>
      <c r="R102" s="371" t="str">
        <f>IF(P102="Run out of stock - Most Profitable","No Stock - Reorder",IF(P102="Fast Moving - Most Profitable","Profitable - Reorder",IF(P102="Run out of stock - Less Profitable","Stop Ordering", " - ")))</f>
        <v xml:space="preserve"> - </v>
      </c>
      <c r="S102" s="372"/>
      <c r="T102" s="378"/>
      <c r="U102" s="378"/>
      <c r="V102" s="378"/>
      <c r="W102" s="380">
        <v>2</v>
      </c>
      <c r="X102" s="379">
        <v>13</v>
      </c>
      <c r="Y102" s="379">
        <v>8</v>
      </c>
      <c r="Z102" s="379">
        <v>8</v>
      </c>
      <c r="AA102" s="379">
        <v>2</v>
      </c>
    </row>
    <row r="103" spans="1:27" x14ac:dyDescent="0.25">
      <c r="A103" s="414">
        <v>6953156278622</v>
      </c>
      <c r="B103" s="373">
        <v>734904</v>
      </c>
      <c r="C103" s="374" t="s">
        <v>92</v>
      </c>
      <c r="D103" s="374" t="s">
        <v>397</v>
      </c>
      <c r="E103" s="375">
        <v>27</v>
      </c>
      <c r="F103" s="376">
        <v>59.5</v>
      </c>
      <c r="G103" s="376">
        <v>129</v>
      </c>
      <c r="H103" s="366"/>
      <c r="I103" s="377">
        <v>0</v>
      </c>
      <c r="J103" s="367">
        <f>COUNT(T103:AA103)</f>
        <v>8</v>
      </c>
      <c r="K103" s="367">
        <v>2</v>
      </c>
      <c r="L103" s="368" t="str">
        <f>IF(I103=0," No Stock",AVERAGE(Y103:AA103))</f>
        <v xml:space="preserve"> No Stock</v>
      </c>
      <c r="M103" s="369" t="str">
        <f>IF(I103=0,"Run out of Stock",IF(L103&gt;$M$1,"Fast Moving",IF(L103&lt;=$M$3,"Non Moving","Slow Moving")))</f>
        <v>Run out of Stock</v>
      </c>
      <c r="N103" s="368">
        <f>(F103-E103)*(AVERAGE(X103:Z103))</f>
        <v>10.833333333333332</v>
      </c>
      <c r="O103" s="370" t="str">
        <f>IF(N103&gt;$P$1, "Most Profitable",IF(N103&lt;$P$2,"Less Profitable","Profitable"))</f>
        <v>Less Profitable</v>
      </c>
      <c r="P103" s="369" t="str">
        <f>M103&amp; " - " &amp;O103</f>
        <v>Run out of Stock - Less Profitable</v>
      </c>
      <c r="Q103" s="370" t="str">
        <f>IF(AND(M103="Non Moving",J103&gt;2),"Buying Price",IF(AND(M103="Non Moving",J103=2)," Discount",IF(AND(M103="Non Moving",J103=1),"Transfer","-")))</f>
        <v>-</v>
      </c>
      <c r="R103" s="371" t="str">
        <f>IF(P103="Run out of stock - Most Profitable","No Stock - Reorder",IF(P103="Fast Moving - Most Profitable","Profitable - Reorder",IF(P103="Run out of stock - Less Profitable","Stop Ordering", " - ")))</f>
        <v>Stop Ordering</v>
      </c>
      <c r="S103" s="372"/>
      <c r="T103" s="378">
        <v>8</v>
      </c>
      <c r="U103" s="378">
        <v>7</v>
      </c>
      <c r="V103" s="378">
        <v>5</v>
      </c>
      <c r="W103" s="379">
        <v>3</v>
      </c>
      <c r="X103" s="379">
        <v>0</v>
      </c>
      <c r="Y103" s="379">
        <v>0</v>
      </c>
      <c r="Z103" s="379">
        <v>1</v>
      </c>
      <c r="AA103" s="379">
        <v>0</v>
      </c>
    </row>
    <row r="104" spans="1:27" x14ac:dyDescent="0.25">
      <c r="A104" s="414">
        <v>6953156278639</v>
      </c>
      <c r="B104" s="373">
        <v>734905</v>
      </c>
      <c r="C104" s="374" t="s">
        <v>93</v>
      </c>
      <c r="D104" s="374" t="s">
        <v>398</v>
      </c>
      <c r="E104" s="375">
        <v>55.699999999999989</v>
      </c>
      <c r="F104" s="376">
        <v>114.5</v>
      </c>
      <c r="G104" s="376">
        <v>239</v>
      </c>
      <c r="H104" s="366"/>
      <c r="I104" s="377">
        <v>0</v>
      </c>
      <c r="J104" s="367">
        <f>COUNT(T104:AA104)</f>
        <v>8</v>
      </c>
      <c r="K104" s="367">
        <v>2</v>
      </c>
      <c r="L104" s="368" t="str">
        <f>IF(I104=0," No Stock",AVERAGE(Y104:AA104))</f>
        <v xml:space="preserve"> No Stock</v>
      </c>
      <c r="M104" s="369" t="str">
        <f>IF(I104=0,"Run out of Stock",IF(L104&gt;$M$1,"Fast Moving",IF(L104&lt;=$M$3,"Non Moving","Slow Moving")))</f>
        <v>Run out of Stock</v>
      </c>
      <c r="N104" s="368">
        <f>(F104-E104)*(AVERAGE(X104:Z104))</f>
        <v>0</v>
      </c>
      <c r="O104" s="370" t="str">
        <f>IF(N104&gt;$P$1, "Most Profitable",IF(N104&lt;$P$2,"Less Profitable","Profitable"))</f>
        <v>Less Profitable</v>
      </c>
      <c r="P104" s="369" t="str">
        <f>M104&amp; " - " &amp;O104</f>
        <v>Run out of Stock - Less Profitable</v>
      </c>
      <c r="Q104" s="370" t="str">
        <f>IF(AND(M104="Non Moving",J104&gt;2),"Buying Price",IF(AND(M104="Non Moving",J104=2)," Discount",IF(AND(M104="Non Moving",J104=1),"Transfer","-")))</f>
        <v>-</v>
      </c>
      <c r="R104" s="371" t="str">
        <f>IF(P104="Run out of stock - Most Profitable","No Stock - Reorder",IF(P104="Fast Moving - Most Profitable","Profitable - Reorder",IF(P104="Run out of stock - Less Profitable","Stop Ordering", " - ")))</f>
        <v>Stop Ordering</v>
      </c>
      <c r="S104" s="372"/>
      <c r="T104" s="378">
        <v>0</v>
      </c>
      <c r="U104" s="378">
        <v>0</v>
      </c>
      <c r="V104" s="378">
        <v>0</v>
      </c>
      <c r="W104" s="379">
        <v>0</v>
      </c>
      <c r="X104" s="379">
        <v>0</v>
      </c>
      <c r="Y104" s="379">
        <v>0</v>
      </c>
      <c r="Z104" s="379">
        <v>0</v>
      </c>
      <c r="AA104" s="379">
        <v>0</v>
      </c>
    </row>
    <row r="105" spans="1:27" x14ac:dyDescent="0.25">
      <c r="A105" s="414">
        <v>6953156278721</v>
      </c>
      <c r="B105" s="373">
        <v>734896</v>
      </c>
      <c r="C105" s="374" t="s">
        <v>84</v>
      </c>
      <c r="D105" s="374" t="s">
        <v>389</v>
      </c>
      <c r="E105" s="375">
        <v>24.02</v>
      </c>
      <c r="F105" s="376">
        <v>49.5</v>
      </c>
      <c r="G105" s="376">
        <v>109</v>
      </c>
      <c r="H105" s="366"/>
      <c r="I105" s="377">
        <v>0</v>
      </c>
      <c r="J105" s="367">
        <f>COUNT(T105:AA105)</f>
        <v>8</v>
      </c>
      <c r="K105" s="367">
        <v>2</v>
      </c>
      <c r="L105" s="368" t="str">
        <f>IF(I105=0," No Stock",AVERAGE(Y105:AA105))</f>
        <v xml:space="preserve"> No Stock</v>
      </c>
      <c r="M105" s="369" t="str">
        <f>IF(I105=0,"Run out of Stock",IF(L105&gt;$M$1,"Fast Moving",IF(L105&lt;=$M$3,"Non Moving","Slow Moving")))</f>
        <v>Run out of Stock</v>
      </c>
      <c r="N105" s="368">
        <f>(F105-E105)*(AVERAGE(X105:Z105))</f>
        <v>0</v>
      </c>
      <c r="O105" s="370" t="str">
        <f>IF(N105&gt;$P$1, "Most Profitable",IF(N105&lt;$P$2,"Less Profitable","Profitable"))</f>
        <v>Less Profitable</v>
      </c>
      <c r="P105" s="369" t="str">
        <f>M105&amp; " - " &amp;O105</f>
        <v>Run out of Stock - Less Profitable</v>
      </c>
      <c r="Q105" s="370" t="str">
        <f>IF(AND(M105="Non Moving",J105&gt;2),"Buying Price",IF(AND(M105="Non Moving",J105=2)," Discount",IF(AND(M105="Non Moving",J105=1),"Transfer","-")))</f>
        <v>-</v>
      </c>
      <c r="R105" s="371" t="str">
        <f>IF(P105="Run out of stock - Most Profitable","No Stock - Reorder",IF(P105="Fast Moving - Most Profitable","Profitable - Reorder",IF(P105="Run out of stock - Less Profitable","Stop Ordering", " - ")))</f>
        <v>Stop Ordering</v>
      </c>
      <c r="S105" s="372"/>
      <c r="T105" s="378">
        <v>3</v>
      </c>
      <c r="U105" s="378">
        <v>2</v>
      </c>
      <c r="V105" s="378">
        <v>1</v>
      </c>
      <c r="W105" s="379">
        <v>1</v>
      </c>
      <c r="X105" s="379">
        <v>0</v>
      </c>
      <c r="Y105" s="379">
        <v>0</v>
      </c>
      <c r="Z105" s="379">
        <v>0</v>
      </c>
      <c r="AA105" s="379">
        <v>0</v>
      </c>
    </row>
    <row r="106" spans="1:27" x14ac:dyDescent="0.25">
      <c r="A106" s="414">
        <v>6953156278738</v>
      </c>
      <c r="B106" s="373">
        <v>734897</v>
      </c>
      <c r="C106" s="374" t="s">
        <v>85</v>
      </c>
      <c r="D106" s="374" t="s">
        <v>390</v>
      </c>
      <c r="E106" s="375">
        <v>23.39</v>
      </c>
      <c r="F106" s="376">
        <v>49.5</v>
      </c>
      <c r="G106" s="376">
        <v>109</v>
      </c>
      <c r="H106" s="366"/>
      <c r="I106" s="377">
        <v>0</v>
      </c>
      <c r="J106" s="367">
        <f>COUNT(T106:AA106)</f>
        <v>8</v>
      </c>
      <c r="K106" s="367">
        <v>2</v>
      </c>
      <c r="L106" s="368" t="str">
        <f>IF(I106=0," No Stock",AVERAGE(Y106:AA106))</f>
        <v xml:space="preserve"> No Stock</v>
      </c>
      <c r="M106" s="369" t="str">
        <f>IF(I106=0,"Run out of Stock",IF(L106&gt;$M$1,"Fast Moving",IF(L106&lt;=$M$3,"Non Moving","Slow Moving")))</f>
        <v>Run out of Stock</v>
      </c>
      <c r="N106" s="368">
        <f>(F106-E106)*(AVERAGE(X106:Z106))</f>
        <v>0</v>
      </c>
      <c r="O106" s="370" t="str">
        <f>IF(N106&gt;$P$1, "Most Profitable",IF(N106&lt;$P$2,"Less Profitable","Profitable"))</f>
        <v>Less Profitable</v>
      </c>
      <c r="P106" s="369" t="str">
        <f>M106&amp; " - " &amp;O106</f>
        <v>Run out of Stock - Less Profitable</v>
      </c>
      <c r="Q106" s="370" t="str">
        <f>IF(AND(M106="Non Moving",J106&gt;2),"Buying Price",IF(AND(M106="Non Moving",J106=2)," Discount",IF(AND(M106="Non Moving",J106=1),"Transfer","-")))</f>
        <v>-</v>
      </c>
      <c r="R106" s="371" t="str">
        <f>IF(P106="Run out of stock - Most Profitable","No Stock - Reorder",IF(P106="Fast Moving - Most Profitable","Profitable - Reorder",IF(P106="Run out of stock - Less Profitable","Stop Ordering", " - ")))</f>
        <v>Stop Ordering</v>
      </c>
      <c r="S106" s="372"/>
      <c r="T106" s="378">
        <v>0</v>
      </c>
      <c r="U106" s="378">
        <v>0</v>
      </c>
      <c r="V106" s="378">
        <v>1</v>
      </c>
      <c r="W106" s="379">
        <v>0</v>
      </c>
      <c r="X106" s="379">
        <v>0</v>
      </c>
      <c r="Y106" s="379">
        <v>0</v>
      </c>
      <c r="Z106" s="379">
        <v>0</v>
      </c>
      <c r="AA106" s="379">
        <v>0</v>
      </c>
    </row>
    <row r="107" spans="1:27" x14ac:dyDescent="0.25">
      <c r="A107" s="414">
        <v>6953156278745</v>
      </c>
      <c r="B107" s="373">
        <v>734898</v>
      </c>
      <c r="C107" s="374" t="s">
        <v>86</v>
      </c>
      <c r="D107" s="374" t="s">
        <v>391</v>
      </c>
      <c r="E107" s="375">
        <v>22.859999999999964</v>
      </c>
      <c r="F107" s="376">
        <v>49.5</v>
      </c>
      <c r="G107" s="376">
        <v>109</v>
      </c>
      <c r="H107" s="366"/>
      <c r="I107" s="377">
        <v>1</v>
      </c>
      <c r="J107" s="367">
        <f>COUNT(T107:AA107)</f>
        <v>8</v>
      </c>
      <c r="K107" s="367">
        <v>2</v>
      </c>
      <c r="L107" s="368">
        <f>IF(I107=0," No Stock",AVERAGE(Y107:AA107))</f>
        <v>0</v>
      </c>
      <c r="M107" s="369" t="str">
        <f>IF(I107=0,"Run out of Stock",IF(L107&gt;$M$1,"Fast Moving",IF(L107&lt;=$M$3,"Non Moving","Slow Moving")))</f>
        <v>Non Moving</v>
      </c>
      <c r="N107" s="368">
        <f>(F107-E107)*(AVERAGE(X107:Z107))</f>
        <v>8.8800000000000114</v>
      </c>
      <c r="O107" s="370" t="str">
        <f>IF(N107&gt;$P$1, "Most Profitable",IF(N107&lt;$P$2,"Less Profitable","Profitable"))</f>
        <v>Less Profitable</v>
      </c>
      <c r="P107" s="369" t="str">
        <f>M107&amp; " - " &amp;O107</f>
        <v>Non Moving - Less Profitable</v>
      </c>
      <c r="Q107" s="370" t="str">
        <f>IF(AND(M107="Non Moving",J107&gt;2),"Buying Price",IF(AND(M107="Non Moving",J107=2)," Discount",IF(AND(M107="Non Moving",J107=1),"Transfer","-")))</f>
        <v>Buying Price</v>
      </c>
      <c r="R107" s="371" t="str">
        <f>IF(P107="Run out of stock - Most Profitable","No Stock - Reorder",IF(P107="Fast Moving - Most Profitable","Profitable - Reorder",IF(P107="Run out of stock - Less Profitable","Stop Ordering", " - ")))</f>
        <v xml:space="preserve"> - </v>
      </c>
      <c r="S107" s="372"/>
      <c r="T107" s="378">
        <v>0</v>
      </c>
      <c r="U107" s="378">
        <v>0</v>
      </c>
      <c r="V107" s="378">
        <v>3</v>
      </c>
      <c r="W107" s="379">
        <v>4</v>
      </c>
      <c r="X107" s="379">
        <v>1</v>
      </c>
      <c r="Y107" s="379">
        <v>0</v>
      </c>
      <c r="Z107" s="379">
        <v>0</v>
      </c>
      <c r="AA107" s="379">
        <v>0</v>
      </c>
    </row>
    <row r="108" spans="1:27" x14ac:dyDescent="0.25">
      <c r="A108" s="414">
        <v>6953156278790</v>
      </c>
      <c r="B108" s="373">
        <v>734939</v>
      </c>
      <c r="C108" s="374" t="s">
        <v>124</v>
      </c>
      <c r="D108" s="374" t="s">
        <v>428</v>
      </c>
      <c r="E108" s="375">
        <v>54.330000000000013</v>
      </c>
      <c r="F108" s="376">
        <v>109.5</v>
      </c>
      <c r="G108" s="376">
        <v>229</v>
      </c>
      <c r="H108" s="366"/>
      <c r="I108" s="377">
        <v>0</v>
      </c>
      <c r="J108" s="367">
        <f>COUNT(T108:AA108)</f>
        <v>8</v>
      </c>
      <c r="K108" s="367">
        <v>2</v>
      </c>
      <c r="L108" s="368" t="str">
        <f>IF(I108=0," No Stock",AVERAGE(Y108:AA108))</f>
        <v xml:space="preserve"> No Stock</v>
      </c>
      <c r="M108" s="369" t="str">
        <f>IF(I108=0,"Run out of Stock",IF(L108&gt;$M$1,"Fast Moving",IF(L108&lt;=$M$3,"Non Moving","Slow Moving")))</f>
        <v>Run out of Stock</v>
      </c>
      <c r="N108" s="368">
        <f>(F108-E108)*(AVERAGE(X108:Z108))</f>
        <v>0</v>
      </c>
      <c r="O108" s="370" t="str">
        <f>IF(N108&gt;$P$1, "Most Profitable",IF(N108&lt;$P$2,"Less Profitable","Profitable"))</f>
        <v>Less Profitable</v>
      </c>
      <c r="P108" s="369" t="str">
        <f>M108&amp; " - " &amp;O108</f>
        <v>Run out of Stock - Less Profitable</v>
      </c>
      <c r="Q108" s="370" t="str">
        <f>IF(AND(M108="Non Moving",J108&gt;2),"Buying Price",IF(AND(M108="Non Moving",J108=2)," Discount",IF(AND(M108="Non Moving",J108=1),"Transfer","-")))</f>
        <v>-</v>
      </c>
      <c r="R108" s="371" t="str">
        <f>IF(P108="Run out of stock - Most Profitable","No Stock - Reorder",IF(P108="Fast Moving - Most Profitable","Profitable - Reorder",IF(P108="Run out of stock - Less Profitable","Stop Ordering", " - ")))</f>
        <v>Stop Ordering</v>
      </c>
      <c r="S108" s="372"/>
      <c r="T108" s="378">
        <v>1</v>
      </c>
      <c r="U108" s="378">
        <v>0</v>
      </c>
      <c r="V108" s="378">
        <v>0</v>
      </c>
      <c r="W108" s="379">
        <v>0</v>
      </c>
      <c r="X108" s="379">
        <v>0</v>
      </c>
      <c r="Y108" s="379">
        <v>0</v>
      </c>
      <c r="Z108" s="379">
        <v>0</v>
      </c>
      <c r="AA108" s="379">
        <v>0</v>
      </c>
    </row>
    <row r="109" spans="1:27" x14ac:dyDescent="0.25">
      <c r="A109" s="414">
        <v>6953156278806</v>
      </c>
      <c r="B109" s="373">
        <v>734839</v>
      </c>
      <c r="C109" s="374" t="s">
        <v>46</v>
      </c>
      <c r="D109" s="374" t="s">
        <v>351</v>
      </c>
      <c r="E109" s="375">
        <v>67.549999999999912</v>
      </c>
      <c r="F109" s="376">
        <v>129.5</v>
      </c>
      <c r="G109" s="376">
        <v>269</v>
      </c>
      <c r="H109" s="366"/>
      <c r="I109" s="377">
        <v>0</v>
      </c>
      <c r="J109" s="367">
        <f>COUNT(T109:AA109)</f>
        <v>8</v>
      </c>
      <c r="K109" s="367">
        <v>2</v>
      </c>
      <c r="L109" s="368" t="str">
        <f>IF(I109=0," No Stock",AVERAGE(Y109:AA109))</f>
        <v xml:space="preserve"> No Stock</v>
      </c>
      <c r="M109" s="369" t="str">
        <f>IF(I109=0,"Run out of Stock",IF(L109&gt;$M$1,"Fast Moving",IF(L109&lt;=$M$3,"Non Moving","Slow Moving")))</f>
        <v>Run out of Stock</v>
      </c>
      <c r="N109" s="368">
        <f>(F109-E109)*(AVERAGE(X109:Z109))</f>
        <v>0</v>
      </c>
      <c r="O109" s="370" t="str">
        <f>IF(N109&gt;$P$1, "Most Profitable",IF(N109&lt;$P$2,"Less Profitable","Profitable"))</f>
        <v>Less Profitable</v>
      </c>
      <c r="P109" s="369" t="str">
        <f>M109&amp; " - " &amp;O109</f>
        <v>Run out of Stock - Less Profitable</v>
      </c>
      <c r="Q109" s="370" t="str">
        <f>IF(AND(M109="Non Moving",J109&gt;2),"Buying Price",IF(AND(M109="Non Moving",J109=2)," Discount",IF(AND(M109="Non Moving",J109=1),"Transfer","-")))</f>
        <v>-</v>
      </c>
      <c r="R109" s="371" t="str">
        <f>IF(P109="Run out of stock - Most Profitable","No Stock - Reorder",IF(P109="Fast Moving - Most Profitable","Profitable - Reorder",IF(P109="Run out of stock - Less Profitable","Stop Ordering", " - ")))</f>
        <v>Stop Ordering</v>
      </c>
      <c r="S109" s="372"/>
      <c r="T109" s="378">
        <v>0</v>
      </c>
      <c r="U109" s="378">
        <v>0</v>
      </c>
      <c r="V109" s="378">
        <v>0</v>
      </c>
      <c r="W109" s="379">
        <v>0</v>
      </c>
      <c r="X109" s="379">
        <v>0</v>
      </c>
      <c r="Y109" s="379">
        <v>0</v>
      </c>
      <c r="Z109" s="379">
        <v>0</v>
      </c>
      <c r="AA109" s="379">
        <v>0</v>
      </c>
    </row>
    <row r="110" spans="1:27" x14ac:dyDescent="0.25">
      <c r="A110" s="414">
        <v>6953156278813</v>
      </c>
      <c r="B110" s="373">
        <v>734840</v>
      </c>
      <c r="C110" s="374" t="s">
        <v>47</v>
      </c>
      <c r="D110" s="374" t="s">
        <v>352</v>
      </c>
      <c r="E110" s="375">
        <v>67.55</v>
      </c>
      <c r="F110" s="376">
        <v>129.5</v>
      </c>
      <c r="G110" s="376">
        <v>269</v>
      </c>
      <c r="H110" s="366"/>
      <c r="I110" s="377">
        <v>0</v>
      </c>
      <c r="J110" s="367">
        <f>COUNT(T110:AA110)</f>
        <v>8</v>
      </c>
      <c r="K110" s="367">
        <v>2</v>
      </c>
      <c r="L110" s="368" t="str">
        <f>IF(I110=0," No Stock",AVERAGE(Y110:AA110))</f>
        <v xml:space="preserve"> No Stock</v>
      </c>
      <c r="M110" s="369" t="str">
        <f>IF(I110=0,"Run out of Stock",IF(L110&gt;$M$1,"Fast Moving",IF(L110&lt;=$M$3,"Non Moving","Slow Moving")))</f>
        <v>Run out of Stock</v>
      </c>
      <c r="N110" s="368">
        <f>(F110-E110)*(AVERAGE(X110:Z110))</f>
        <v>0</v>
      </c>
      <c r="O110" s="370" t="str">
        <f>IF(N110&gt;$P$1, "Most Profitable",IF(N110&lt;$P$2,"Less Profitable","Profitable"))</f>
        <v>Less Profitable</v>
      </c>
      <c r="P110" s="369" t="str">
        <f>M110&amp; " - " &amp;O110</f>
        <v>Run out of Stock - Less Profitable</v>
      </c>
      <c r="Q110" s="370" t="str">
        <f>IF(AND(M110="Non Moving",J110&gt;2),"Buying Price",IF(AND(M110="Non Moving",J110=2)," Discount",IF(AND(M110="Non Moving",J110=1),"Transfer","-")))</f>
        <v>-</v>
      </c>
      <c r="R110" s="371" t="str">
        <f>IF(P110="Run out of stock - Most Profitable","No Stock - Reorder",IF(P110="Fast Moving - Most Profitable","Profitable - Reorder",IF(P110="Run out of stock - Less Profitable","Stop Ordering", " - ")))</f>
        <v>Stop Ordering</v>
      </c>
      <c r="S110" s="372"/>
      <c r="T110" s="378">
        <v>0</v>
      </c>
      <c r="U110" s="378">
        <v>0</v>
      </c>
      <c r="V110" s="378">
        <v>0</v>
      </c>
      <c r="W110" s="379">
        <v>0</v>
      </c>
      <c r="X110" s="379">
        <v>0</v>
      </c>
      <c r="Y110" s="379">
        <v>0</v>
      </c>
      <c r="Z110" s="379">
        <v>0</v>
      </c>
      <c r="AA110" s="379">
        <v>0</v>
      </c>
    </row>
    <row r="111" spans="1:27" x14ac:dyDescent="0.25">
      <c r="A111" s="414">
        <v>6953156278844</v>
      </c>
      <c r="B111" s="373">
        <v>734882</v>
      </c>
      <c r="C111" s="374" t="s">
        <v>70</v>
      </c>
      <c r="D111" s="374" t="s">
        <v>375</v>
      </c>
      <c r="E111" s="375">
        <v>37.618672566371679</v>
      </c>
      <c r="F111" s="376">
        <v>64.5</v>
      </c>
      <c r="G111" s="376">
        <v>139</v>
      </c>
      <c r="H111" s="366"/>
      <c r="I111" s="377">
        <v>7</v>
      </c>
      <c r="J111" s="367">
        <f>COUNT(T111:AA111)</f>
        <v>8</v>
      </c>
      <c r="K111" s="367">
        <v>2</v>
      </c>
      <c r="L111" s="368">
        <f>IF(I111=0," No Stock",AVERAGE(Y111:AA111))</f>
        <v>10.333333333333334</v>
      </c>
      <c r="M111" s="369" t="str">
        <f>IF(I111=0,"Run out of Stock",IF(L111&gt;$M$1,"Fast Moving",IF(L111&lt;=$M$3,"Non Moving","Slow Moving")))</f>
        <v>Fast Moving</v>
      </c>
      <c r="N111" s="368">
        <f>(F111-E111)*(AVERAGE(X111:Z111))</f>
        <v>286.73415929203543</v>
      </c>
      <c r="O111" s="370" t="str">
        <f>IF(N111&gt;$P$1, "Most Profitable",IF(N111&lt;$P$2,"Less Profitable","Profitable"))</f>
        <v>Most Profitable</v>
      </c>
      <c r="P111" s="369" t="str">
        <f>M111&amp; " - " &amp;O111</f>
        <v>Fast Moving - Most Profitable</v>
      </c>
      <c r="Q111" s="370" t="str">
        <f>IF(AND(M111="Non Moving",J111&gt;2),"Buying Price",IF(AND(M111="Non Moving",J111=2)," Discount",IF(AND(M111="Non Moving",J111=1),"Transfer","-")))</f>
        <v>-</v>
      </c>
      <c r="R111" s="371" t="str">
        <f>IF(P111="Run out of stock - Most Profitable","No Stock - Reorder",IF(P111="Fast Moving - Most Profitable","Profitable - Reorder",IF(P111="Run out of stock - Less Profitable","Stop Ordering", " - ")))</f>
        <v>Profitable - Reorder</v>
      </c>
      <c r="S111" s="372"/>
      <c r="T111" s="378">
        <v>4</v>
      </c>
      <c r="U111" s="378">
        <v>3</v>
      </c>
      <c r="V111" s="378">
        <v>10</v>
      </c>
      <c r="W111" s="379">
        <v>8</v>
      </c>
      <c r="X111" s="379">
        <v>6</v>
      </c>
      <c r="Y111" s="379">
        <v>5</v>
      </c>
      <c r="Z111" s="379">
        <v>21</v>
      </c>
      <c r="AA111" s="379">
        <v>5</v>
      </c>
    </row>
    <row r="112" spans="1:27" x14ac:dyDescent="0.25">
      <c r="A112" s="414">
        <v>6953156278851</v>
      </c>
      <c r="B112" s="373">
        <v>734883</v>
      </c>
      <c r="C112" s="374" t="s">
        <v>71</v>
      </c>
      <c r="D112" s="374" t="s">
        <v>376</v>
      </c>
      <c r="E112" s="375">
        <v>31.070000000000004</v>
      </c>
      <c r="F112" s="376">
        <v>64.5</v>
      </c>
      <c r="G112" s="376">
        <v>139</v>
      </c>
      <c r="H112" s="366"/>
      <c r="I112" s="377">
        <v>13</v>
      </c>
      <c r="J112" s="367">
        <f>COUNT(T112:AA112)</f>
        <v>8</v>
      </c>
      <c r="K112" s="367">
        <v>2</v>
      </c>
      <c r="L112" s="368">
        <f>IF(I112=0," No Stock",AVERAGE(Y112:AA112))</f>
        <v>3</v>
      </c>
      <c r="M112" s="369" t="str">
        <f>IF(I112=0,"Run out of Stock",IF(L112&gt;$M$1,"Fast Moving",IF(L112&lt;=$M$3,"Non Moving","Slow Moving")))</f>
        <v>Slow Moving</v>
      </c>
      <c r="N112" s="368">
        <f>(F112-E112)*(AVERAGE(X112:Z112))</f>
        <v>178.29333333333329</v>
      </c>
      <c r="O112" s="370" t="str">
        <f>IF(N112&gt;$P$1, "Most Profitable",IF(N112&lt;$P$2,"Less Profitable","Profitable"))</f>
        <v>Most Profitable</v>
      </c>
      <c r="P112" s="369" t="str">
        <f>M112&amp; " - " &amp;O112</f>
        <v>Slow Moving - Most Profitable</v>
      </c>
      <c r="Q112" s="370" t="str">
        <f>IF(AND(M112="Non Moving",J112&gt;2),"Buying Price",IF(AND(M112="Non Moving",J112=2)," Discount",IF(AND(M112="Non Moving",J112=1),"Transfer","-")))</f>
        <v>-</v>
      </c>
      <c r="R112" s="371" t="str">
        <f>IF(P112="Run out of stock - Most Profitable","No Stock - Reorder",IF(P112="Fast Moving - Most Profitable","Profitable - Reorder",IF(P112="Run out of stock - Less Profitable","Stop Ordering", " - ")))</f>
        <v xml:space="preserve"> - </v>
      </c>
      <c r="S112" s="372"/>
      <c r="T112" s="378">
        <v>1</v>
      </c>
      <c r="U112" s="378">
        <v>0</v>
      </c>
      <c r="V112" s="378">
        <v>2</v>
      </c>
      <c r="W112" s="379">
        <v>3</v>
      </c>
      <c r="X112" s="379">
        <v>7</v>
      </c>
      <c r="Y112" s="379">
        <v>5</v>
      </c>
      <c r="Z112" s="379">
        <v>4</v>
      </c>
      <c r="AA112" s="379">
        <v>0</v>
      </c>
    </row>
    <row r="113" spans="1:27" x14ac:dyDescent="0.25">
      <c r="A113" s="414">
        <v>6953156279018</v>
      </c>
      <c r="B113" s="373">
        <v>743975</v>
      </c>
      <c r="C113" s="374" t="s">
        <v>188</v>
      </c>
      <c r="D113" s="374" t="s">
        <v>491</v>
      </c>
      <c r="E113" s="375">
        <v>5.259999999999998</v>
      </c>
      <c r="F113" s="376">
        <v>24.5</v>
      </c>
      <c r="G113" s="376">
        <v>49</v>
      </c>
      <c r="H113" s="366"/>
      <c r="I113" s="377">
        <v>9</v>
      </c>
      <c r="J113" s="367">
        <f>COUNT(T113:AA113)</f>
        <v>8</v>
      </c>
      <c r="K113" s="367">
        <v>2</v>
      </c>
      <c r="L113" s="368">
        <f>IF(I113=0," No Stock",AVERAGE(Y113:AA113))</f>
        <v>2.6666666666666665</v>
      </c>
      <c r="M113" s="369" t="str">
        <f>IF(I113=0,"Run out of Stock",IF(L113&gt;$M$1,"Fast Moving",IF(L113&lt;=$M$3,"Non Moving","Slow Moving")))</f>
        <v>Slow Moving</v>
      </c>
      <c r="N113" s="368">
        <f>(F113-E113)*(AVERAGE(X113:Z113))</f>
        <v>89.786666666666676</v>
      </c>
      <c r="O113" s="370" t="str">
        <f>IF(N113&gt;$P$1, "Most Profitable",IF(N113&lt;$P$2,"Less Profitable","Profitable"))</f>
        <v>Profitable</v>
      </c>
      <c r="P113" s="369" t="str">
        <f>M113&amp; " - " &amp;O113</f>
        <v>Slow Moving - Profitable</v>
      </c>
      <c r="Q113" s="370" t="str">
        <f>IF(AND(M113="Non Moving",J113&gt;2),"Buying Price",IF(AND(M113="Non Moving",J113=2)," Discount",IF(AND(M113="Non Moving",J113=1),"Transfer","-")))</f>
        <v>-</v>
      </c>
      <c r="R113" s="371" t="str">
        <f>IF(P113="Run out of stock - Most Profitable","No Stock - Reorder",IF(P113="Fast Moving - Most Profitable","Profitable - Reorder",IF(P113="Run out of stock - Less Profitable","Stop Ordering", " - ")))</f>
        <v xml:space="preserve"> - </v>
      </c>
      <c r="S113" s="372"/>
      <c r="T113" s="378">
        <v>38</v>
      </c>
      <c r="U113" s="378">
        <v>20</v>
      </c>
      <c r="V113" s="378">
        <v>12</v>
      </c>
      <c r="W113" s="380">
        <v>10</v>
      </c>
      <c r="X113" s="379">
        <v>7</v>
      </c>
      <c r="Y113" s="379">
        <v>3</v>
      </c>
      <c r="Z113" s="379">
        <v>4</v>
      </c>
      <c r="AA113" s="379">
        <v>1</v>
      </c>
    </row>
    <row r="114" spans="1:27" x14ac:dyDescent="0.25">
      <c r="A114" s="414">
        <v>6953156279025</v>
      </c>
      <c r="B114" s="373">
        <v>743968</v>
      </c>
      <c r="C114" s="374" t="s">
        <v>187</v>
      </c>
      <c r="D114" s="374" t="s">
        <v>490</v>
      </c>
      <c r="E114" s="375">
        <v>5.2599999999999989</v>
      </c>
      <c r="F114" s="376">
        <v>24.5</v>
      </c>
      <c r="G114" s="376">
        <v>49</v>
      </c>
      <c r="H114" s="366"/>
      <c r="I114" s="377">
        <v>40</v>
      </c>
      <c r="J114" s="367">
        <f>COUNT(T114:AA114)</f>
        <v>8</v>
      </c>
      <c r="K114" s="367">
        <v>2</v>
      </c>
      <c r="L114" s="368">
        <f>IF(I114=0," No Stock",AVERAGE(Y114:AA114))</f>
        <v>18.333333333333332</v>
      </c>
      <c r="M114" s="369" t="str">
        <f>IF(I114=0,"Run out of Stock",IF(L114&gt;$M$1,"Fast Moving",IF(L114&lt;=$M$3,"Non Moving","Slow Moving")))</f>
        <v>Fast Moving</v>
      </c>
      <c r="N114" s="368">
        <f>(F114-E114)*(AVERAGE(X114:Z114))</f>
        <v>481.00000000000006</v>
      </c>
      <c r="O114" s="370" t="str">
        <f>IF(N114&gt;$P$1, "Most Profitable",IF(N114&lt;$P$2,"Less Profitable","Profitable"))</f>
        <v>Most Profitable</v>
      </c>
      <c r="P114" s="369" t="str">
        <f>M114&amp; " - " &amp;O114</f>
        <v>Fast Moving - Most Profitable</v>
      </c>
      <c r="Q114" s="370" t="str">
        <f>IF(AND(M114="Non Moving",J114&gt;2),"Buying Price",IF(AND(M114="Non Moving",J114=2)," Discount",IF(AND(M114="Non Moving",J114=1),"Transfer","-")))</f>
        <v>-</v>
      </c>
      <c r="R114" s="371" t="str">
        <f>IF(P114="Run out of stock - Most Profitable","No Stock - Reorder",IF(P114="Fast Moving - Most Profitable","Profitable - Reorder",IF(P114="Run out of stock - Less Profitable","Stop Ordering", " - ")))</f>
        <v>Profitable - Reorder</v>
      </c>
      <c r="S114" s="372"/>
      <c r="T114" s="378">
        <v>36</v>
      </c>
      <c r="U114" s="378">
        <v>12</v>
      </c>
      <c r="V114" s="378">
        <v>14</v>
      </c>
      <c r="W114" s="380">
        <v>16</v>
      </c>
      <c r="X114" s="379">
        <v>23</v>
      </c>
      <c r="Y114" s="379">
        <v>31</v>
      </c>
      <c r="Z114" s="379">
        <v>21</v>
      </c>
      <c r="AA114" s="379">
        <v>3</v>
      </c>
    </row>
    <row r="115" spans="1:27" x14ac:dyDescent="0.25">
      <c r="A115" s="414">
        <v>6953156279148</v>
      </c>
      <c r="B115" s="373">
        <v>742296</v>
      </c>
      <c r="C115" s="374" t="s">
        <v>167</v>
      </c>
      <c r="D115" s="374" t="s">
        <v>470</v>
      </c>
      <c r="E115" s="375">
        <v>17.770731707317079</v>
      </c>
      <c r="F115" s="376">
        <v>39.5</v>
      </c>
      <c r="G115" s="376">
        <v>79</v>
      </c>
      <c r="H115" s="366"/>
      <c r="I115" s="377">
        <v>17</v>
      </c>
      <c r="J115" s="367">
        <f>COUNT(T115:AA115)</f>
        <v>8</v>
      </c>
      <c r="K115" s="367">
        <v>2</v>
      </c>
      <c r="L115" s="368">
        <f>IF(I115=0," No Stock",AVERAGE(Y115:AA115))</f>
        <v>10</v>
      </c>
      <c r="M115" s="369" t="str">
        <f>IF(I115=0,"Run out of Stock",IF(L115&gt;$M$1,"Fast Moving",IF(L115&lt;=$M$3,"Non Moving","Slow Moving")))</f>
        <v>Fast Moving</v>
      </c>
      <c r="N115" s="368">
        <f>(F115-E115)*(AVERAGE(X115:Z115))</f>
        <v>311.45284552845521</v>
      </c>
      <c r="O115" s="370" t="str">
        <f>IF(N115&gt;$P$1, "Most Profitable",IF(N115&lt;$P$2,"Less Profitable","Profitable"))</f>
        <v>Most Profitable</v>
      </c>
      <c r="P115" s="369" t="str">
        <f>M115&amp; " - " &amp;O115</f>
        <v>Fast Moving - Most Profitable</v>
      </c>
      <c r="Q115" s="370" t="str">
        <f>IF(AND(M115="Non Moving",J115&gt;2),"Buying Price",IF(AND(M115="Non Moving",J115=2)," Discount",IF(AND(M115="Non Moving",J115=1),"Transfer","-")))</f>
        <v>-</v>
      </c>
      <c r="R115" s="371" t="str">
        <f>IF(P115="Run out of stock - Most Profitable","No Stock - Reorder",IF(P115="Fast Moving - Most Profitable","Profitable - Reorder",IF(P115="Run out of stock - Less Profitable","Stop Ordering", " - ")))</f>
        <v>Profitable - Reorder</v>
      </c>
      <c r="S115" s="372"/>
      <c r="T115" s="378">
        <v>10</v>
      </c>
      <c r="U115" s="378">
        <v>8</v>
      </c>
      <c r="V115" s="378">
        <v>9</v>
      </c>
      <c r="W115" s="379">
        <v>10</v>
      </c>
      <c r="X115" s="379">
        <v>18</v>
      </c>
      <c r="Y115" s="379">
        <v>6</v>
      </c>
      <c r="Z115" s="379">
        <v>19</v>
      </c>
      <c r="AA115" s="379">
        <v>5</v>
      </c>
    </row>
    <row r="116" spans="1:27" x14ac:dyDescent="0.25">
      <c r="A116" s="414">
        <v>6953156279155</v>
      </c>
      <c r="B116" s="373">
        <v>742295</v>
      </c>
      <c r="C116" s="374" t="s">
        <v>166</v>
      </c>
      <c r="D116" s="374" t="s">
        <v>469</v>
      </c>
      <c r="E116" s="375">
        <v>17.77999999999999</v>
      </c>
      <c r="F116" s="376">
        <v>39.5</v>
      </c>
      <c r="G116" s="376">
        <v>79</v>
      </c>
      <c r="H116" s="366"/>
      <c r="I116" s="377">
        <v>13</v>
      </c>
      <c r="J116" s="367">
        <f>COUNT(T116:AA116)</f>
        <v>8</v>
      </c>
      <c r="K116" s="367">
        <v>2</v>
      </c>
      <c r="L116" s="368">
        <f>IF(I116=0," No Stock",AVERAGE(Y116:AA116))</f>
        <v>5.333333333333333</v>
      </c>
      <c r="M116" s="369" t="str">
        <f>IF(I116=0,"Run out of Stock",IF(L116&gt;$M$1,"Fast Moving",IF(L116&lt;=$M$3,"Non Moving","Slow Moving")))</f>
        <v>Slow Moving</v>
      </c>
      <c r="N116" s="368">
        <f>(F116-E116)*(AVERAGE(X116:Z116))</f>
        <v>188.24000000000007</v>
      </c>
      <c r="O116" s="370" t="str">
        <f>IF(N116&gt;$P$1, "Most Profitable",IF(N116&lt;$P$2,"Less Profitable","Profitable"))</f>
        <v>Most Profitable</v>
      </c>
      <c r="P116" s="369" t="str">
        <f>M116&amp; " - " &amp;O116</f>
        <v>Slow Moving - Most Profitable</v>
      </c>
      <c r="Q116" s="370" t="str">
        <f>IF(AND(M116="Non Moving",J116&gt;2),"Buying Price",IF(AND(M116="Non Moving",J116=2)," Discount",IF(AND(M116="Non Moving",J116=1),"Transfer","-")))</f>
        <v>-</v>
      </c>
      <c r="R116" s="371" t="str">
        <f>IF(P116="Run out of stock - Most Profitable","No Stock - Reorder",IF(P116="Fast Moving - Most Profitable","Profitable - Reorder",IF(P116="Run out of stock - Less Profitable","Stop Ordering", " - ")))</f>
        <v xml:space="preserve"> - </v>
      </c>
      <c r="S116" s="372"/>
      <c r="T116" s="378">
        <v>11</v>
      </c>
      <c r="U116" s="378">
        <v>7</v>
      </c>
      <c r="V116" s="378">
        <v>2</v>
      </c>
      <c r="W116" s="379">
        <v>9</v>
      </c>
      <c r="X116" s="379">
        <v>16</v>
      </c>
      <c r="Y116" s="379">
        <v>7</v>
      </c>
      <c r="Z116" s="379">
        <v>3</v>
      </c>
      <c r="AA116" s="379">
        <v>6</v>
      </c>
    </row>
    <row r="117" spans="1:27" x14ac:dyDescent="0.25">
      <c r="A117" s="414">
        <v>6953156279643</v>
      </c>
      <c r="B117" s="373">
        <v>746546</v>
      </c>
      <c r="C117" s="374" t="s">
        <v>191</v>
      </c>
      <c r="D117" s="374" t="s">
        <v>494</v>
      </c>
      <c r="E117" s="375">
        <v>21.8</v>
      </c>
      <c r="F117" s="376">
        <v>44.5</v>
      </c>
      <c r="G117" s="376">
        <v>99</v>
      </c>
      <c r="H117" s="366"/>
      <c r="I117" s="377">
        <v>0</v>
      </c>
      <c r="J117" s="367">
        <f>COUNT(T117:AA117)</f>
        <v>8</v>
      </c>
      <c r="K117" s="367">
        <v>2</v>
      </c>
      <c r="L117" s="368" t="str">
        <f>IF(I117=0," No Stock",AVERAGE(Y117:AA117))</f>
        <v xml:space="preserve"> No Stock</v>
      </c>
      <c r="M117" s="369" t="str">
        <f>IF(I117=0,"Run out of Stock",IF(L117&gt;$M$1,"Fast Moving",IF(L117&lt;=$M$3,"Non Moving","Slow Moving")))</f>
        <v>Run out of Stock</v>
      </c>
      <c r="N117" s="368">
        <f>(F117-E117)*(AVERAGE(X117:Z117))</f>
        <v>83.233333333333334</v>
      </c>
      <c r="O117" s="370" t="str">
        <f>IF(N117&gt;$P$1, "Most Profitable",IF(N117&lt;$P$2,"Less Profitable","Profitable"))</f>
        <v>Profitable</v>
      </c>
      <c r="P117" s="369" t="str">
        <f>M117&amp; " - " &amp;O117</f>
        <v>Run out of Stock - Profitable</v>
      </c>
      <c r="Q117" s="370" t="str">
        <f>IF(AND(M117="Non Moving",J117&gt;2),"Buying Price",IF(AND(M117="Non Moving",J117=2)," Discount",IF(AND(M117="Non Moving",J117=1),"Transfer","-")))</f>
        <v>-</v>
      </c>
      <c r="R117" s="371" t="str">
        <f>IF(P117="Run out of stock - Most Profitable","No Stock - Reorder",IF(P117="Fast Moving - Most Profitable","Profitable - Reorder",IF(P117="Run out of stock - Less Profitable","Stop Ordering", " - ")))</f>
        <v xml:space="preserve"> - </v>
      </c>
      <c r="S117" s="372"/>
      <c r="T117" s="378">
        <v>2</v>
      </c>
      <c r="U117" s="378">
        <v>1</v>
      </c>
      <c r="V117" s="378">
        <v>4</v>
      </c>
      <c r="W117" s="380">
        <v>4</v>
      </c>
      <c r="X117" s="379">
        <v>2</v>
      </c>
      <c r="Y117" s="379">
        <v>5</v>
      </c>
      <c r="Z117" s="379">
        <v>4</v>
      </c>
      <c r="AA117" s="379">
        <v>1</v>
      </c>
    </row>
    <row r="118" spans="1:27" x14ac:dyDescent="0.25">
      <c r="A118" s="414">
        <v>6953156279650</v>
      </c>
      <c r="B118" s="373">
        <v>742292</v>
      </c>
      <c r="C118" s="374" t="s">
        <v>163</v>
      </c>
      <c r="D118" s="374" t="s">
        <v>466</v>
      </c>
      <c r="E118" s="375">
        <v>14.434906542056074</v>
      </c>
      <c r="F118" s="376">
        <v>39.5</v>
      </c>
      <c r="G118" s="376">
        <v>79</v>
      </c>
      <c r="H118" s="366"/>
      <c r="I118" s="377">
        <v>1</v>
      </c>
      <c r="J118" s="367">
        <f>COUNT(T118:AA118)</f>
        <v>8</v>
      </c>
      <c r="K118" s="367">
        <v>2</v>
      </c>
      <c r="L118" s="368">
        <f>IF(I118=0," No Stock",AVERAGE(Y118:AA118))</f>
        <v>-0.33333333333333331</v>
      </c>
      <c r="M118" s="369" t="str">
        <f>IF(I118=0,"Run out of Stock",IF(L118&gt;$M$1,"Fast Moving",IF(L118&lt;=$M$3,"Non Moving","Slow Moving")))</f>
        <v>Non Moving</v>
      </c>
      <c r="N118" s="368">
        <f>(F118-E118)*(AVERAGE(X118:Z118))</f>
        <v>-8.3550311526479746</v>
      </c>
      <c r="O118" s="370" t="str">
        <f>IF(N118&gt;$P$1, "Most Profitable",IF(N118&lt;$P$2,"Less Profitable","Profitable"))</f>
        <v>Less Profitable</v>
      </c>
      <c r="P118" s="369" t="str">
        <f>M118&amp; " - " &amp;O118</f>
        <v>Non Moving - Less Profitable</v>
      </c>
      <c r="Q118" s="370" t="str">
        <f>IF(AND(M118="Non Moving",J118&gt;2),"Buying Price",IF(AND(M118="Non Moving",J118=2)," Discount",IF(AND(M118="Non Moving",J118=1),"Transfer","-")))</f>
        <v>Buying Price</v>
      </c>
      <c r="R118" s="371" t="str">
        <f>IF(P118="Run out of stock - Most Profitable","No Stock - Reorder",IF(P118="Fast Moving - Most Profitable","Profitable - Reorder",IF(P118="Run out of stock - Less Profitable","Stop Ordering", " - ")))</f>
        <v xml:space="preserve"> - </v>
      </c>
      <c r="S118" s="372"/>
      <c r="T118" s="378">
        <v>7</v>
      </c>
      <c r="U118" s="378">
        <v>2</v>
      </c>
      <c r="V118" s="378">
        <v>4</v>
      </c>
      <c r="W118" s="379">
        <v>-1</v>
      </c>
      <c r="X118" s="379">
        <v>0</v>
      </c>
      <c r="Y118" s="379">
        <v>0</v>
      </c>
      <c r="Z118" s="379">
        <v>-1</v>
      </c>
      <c r="AA118" s="379">
        <v>0</v>
      </c>
    </row>
    <row r="119" spans="1:27" x14ac:dyDescent="0.25">
      <c r="A119" s="414">
        <v>6953156279667</v>
      </c>
      <c r="B119" s="373">
        <v>742293</v>
      </c>
      <c r="C119" s="374" t="s">
        <v>164</v>
      </c>
      <c r="D119" s="374" t="s">
        <v>467</v>
      </c>
      <c r="E119" s="375">
        <v>16.32</v>
      </c>
      <c r="F119" s="376">
        <v>44.5</v>
      </c>
      <c r="G119" s="376">
        <v>89</v>
      </c>
      <c r="H119" s="366"/>
      <c r="I119" s="377">
        <v>2</v>
      </c>
      <c r="J119" s="367">
        <f>COUNT(T119:AA119)</f>
        <v>8</v>
      </c>
      <c r="K119" s="367">
        <v>2</v>
      </c>
      <c r="L119" s="368">
        <f>IF(I119=0," No Stock",AVERAGE(Y119:AA119))</f>
        <v>0</v>
      </c>
      <c r="M119" s="369" t="str">
        <f>IF(I119=0,"Run out of Stock",IF(L119&gt;$M$1,"Fast Moving",IF(L119&lt;=$M$3,"Non Moving","Slow Moving")))</f>
        <v>Non Moving</v>
      </c>
      <c r="N119" s="368">
        <f>(F119-E119)*(AVERAGE(X119:Z119))</f>
        <v>0</v>
      </c>
      <c r="O119" s="370" t="str">
        <f>IF(N119&gt;$P$1, "Most Profitable",IF(N119&lt;$P$2,"Less Profitable","Profitable"))</f>
        <v>Less Profitable</v>
      </c>
      <c r="P119" s="369" t="str">
        <f>M119&amp; " - " &amp;O119</f>
        <v>Non Moving - Less Profitable</v>
      </c>
      <c r="Q119" s="370" t="str">
        <f>IF(AND(M119="Non Moving",J119&gt;2),"Buying Price",IF(AND(M119="Non Moving",J119=2)," Discount",IF(AND(M119="Non Moving",J119=1),"Transfer","-")))</f>
        <v>Buying Price</v>
      </c>
      <c r="R119" s="371" t="str">
        <f>IF(P119="Run out of stock - Most Profitable","No Stock - Reorder",IF(P119="Fast Moving - Most Profitable","Profitable - Reorder",IF(P119="Run out of stock - Less Profitable","Stop Ordering", " - ")))</f>
        <v xml:space="preserve"> - </v>
      </c>
      <c r="S119" s="372"/>
      <c r="T119" s="378">
        <v>2</v>
      </c>
      <c r="U119" s="378">
        <v>0</v>
      </c>
      <c r="V119" s="378">
        <v>1</v>
      </c>
      <c r="W119" s="379">
        <v>0</v>
      </c>
      <c r="X119" s="379">
        <v>0</v>
      </c>
      <c r="Y119" s="379">
        <v>0</v>
      </c>
      <c r="Z119" s="379">
        <v>0</v>
      </c>
      <c r="AA119" s="379">
        <v>0</v>
      </c>
    </row>
    <row r="120" spans="1:27" x14ac:dyDescent="0.25">
      <c r="A120" s="414">
        <v>6953156280243</v>
      </c>
      <c r="B120" s="373">
        <v>734881</v>
      </c>
      <c r="C120" s="374" t="s">
        <v>69</v>
      </c>
      <c r="D120" s="374" t="s">
        <v>374</v>
      </c>
      <c r="E120" s="375">
        <v>41.149999999999771</v>
      </c>
      <c r="F120" s="376">
        <v>84.5</v>
      </c>
      <c r="G120" s="376">
        <v>179</v>
      </c>
      <c r="H120" s="366"/>
      <c r="I120" s="377">
        <v>25</v>
      </c>
      <c r="J120" s="367">
        <f>COUNT(T120:AA120)</f>
        <v>8</v>
      </c>
      <c r="K120" s="367">
        <v>2</v>
      </c>
      <c r="L120" s="368">
        <f>IF(I120=0," No Stock",AVERAGE(Y120:AA120))</f>
        <v>12</v>
      </c>
      <c r="M120" s="369" t="str">
        <f>IF(I120=0,"Run out of Stock",IF(L120&gt;$M$1,"Fast Moving",IF(L120&lt;=$M$3,"Non Moving","Slow Moving")))</f>
        <v>Fast Moving</v>
      </c>
      <c r="N120" s="368">
        <f>(F120-E120)*(AVERAGE(X120:Z120))</f>
        <v>751.40000000000396</v>
      </c>
      <c r="O120" s="370" t="str">
        <f>IF(N120&gt;$P$1, "Most Profitable",IF(N120&lt;$P$2,"Less Profitable","Profitable"))</f>
        <v>Most Profitable</v>
      </c>
      <c r="P120" s="369" t="str">
        <f>M120&amp; " - " &amp;O120</f>
        <v>Fast Moving - Most Profitable</v>
      </c>
      <c r="Q120" s="370" t="str">
        <f>IF(AND(M120="Non Moving",J120&gt;2),"Buying Price",IF(AND(M120="Non Moving",J120=2)," Discount",IF(AND(M120="Non Moving",J120=1),"Transfer","-")))</f>
        <v>-</v>
      </c>
      <c r="R120" s="371" t="str">
        <f>IF(P120="Run out of stock - Most Profitable","No Stock - Reorder",IF(P120="Fast Moving - Most Profitable","Profitable - Reorder",IF(P120="Run out of stock - Less Profitable","Stop Ordering", " - ")))</f>
        <v>Profitable - Reorder</v>
      </c>
      <c r="S120" s="372"/>
      <c r="T120" s="378">
        <v>19</v>
      </c>
      <c r="U120" s="378">
        <v>4</v>
      </c>
      <c r="V120" s="378">
        <v>14</v>
      </c>
      <c r="W120" s="379">
        <v>29</v>
      </c>
      <c r="X120" s="379">
        <v>23</v>
      </c>
      <c r="Y120" s="379">
        <v>12</v>
      </c>
      <c r="Z120" s="379">
        <v>17</v>
      </c>
      <c r="AA120" s="379">
        <v>7</v>
      </c>
    </row>
    <row r="121" spans="1:27" x14ac:dyDescent="0.25">
      <c r="A121" s="414">
        <v>6953156280250</v>
      </c>
      <c r="B121" s="373">
        <v>734945</v>
      </c>
      <c r="C121" s="374" t="s">
        <v>130</v>
      </c>
      <c r="D121" s="374" t="s">
        <v>434</v>
      </c>
      <c r="E121" s="375">
        <v>11.14</v>
      </c>
      <c r="F121" s="376">
        <v>39.5</v>
      </c>
      <c r="G121" s="376">
        <v>79</v>
      </c>
      <c r="H121" s="366"/>
      <c r="I121" s="377">
        <v>0</v>
      </c>
      <c r="J121" s="367">
        <f>COUNT(T121:AA121)</f>
        <v>8</v>
      </c>
      <c r="K121" s="367">
        <v>2</v>
      </c>
      <c r="L121" s="368" t="str">
        <f>IF(I121=0," No Stock",AVERAGE(Y121:AA121))</f>
        <v xml:space="preserve"> No Stock</v>
      </c>
      <c r="M121" s="369" t="str">
        <f>IF(I121=0,"Run out of Stock",IF(L121&gt;$M$1,"Fast Moving",IF(L121&lt;=$M$3,"Non Moving","Slow Moving")))</f>
        <v>Run out of Stock</v>
      </c>
      <c r="N121" s="368">
        <f>(F121-E121)*(AVERAGE(X121:Z121))</f>
        <v>0</v>
      </c>
      <c r="O121" s="370" t="str">
        <f>IF(N121&gt;$P$1, "Most Profitable",IF(N121&lt;$P$2,"Less Profitable","Profitable"))</f>
        <v>Less Profitable</v>
      </c>
      <c r="P121" s="369" t="str">
        <f>M121&amp; " - " &amp;O121</f>
        <v>Run out of Stock - Less Profitable</v>
      </c>
      <c r="Q121" s="370" t="str">
        <f>IF(AND(M121="Non Moving",J121&gt;2),"Buying Price",IF(AND(M121="Non Moving",J121=2)," Discount",IF(AND(M121="Non Moving",J121=1),"Transfer","-")))</f>
        <v>-</v>
      </c>
      <c r="R121" s="371" t="str">
        <f>IF(P121="Run out of stock - Most Profitable","No Stock - Reorder",IF(P121="Fast Moving - Most Profitable","Profitable - Reorder",IF(P121="Run out of stock - Less Profitable","Stop Ordering", " - ")))</f>
        <v>Stop Ordering</v>
      </c>
      <c r="S121" s="372"/>
      <c r="T121" s="378">
        <v>0</v>
      </c>
      <c r="U121" s="378">
        <v>0</v>
      </c>
      <c r="V121" s="378">
        <v>0</v>
      </c>
      <c r="W121" s="379">
        <v>0</v>
      </c>
      <c r="X121" s="379">
        <v>0</v>
      </c>
      <c r="Y121" s="379">
        <v>0</v>
      </c>
      <c r="Z121" s="379">
        <v>0</v>
      </c>
      <c r="AA121" s="379">
        <v>0</v>
      </c>
    </row>
    <row r="122" spans="1:27" x14ac:dyDescent="0.25">
      <c r="A122" s="414">
        <v>6953156280267</v>
      </c>
      <c r="B122" s="373">
        <v>734947</v>
      </c>
      <c r="C122" s="374" t="s">
        <v>131</v>
      </c>
      <c r="D122" s="374" t="s">
        <v>435</v>
      </c>
      <c r="E122" s="375">
        <v>11.140000000000002</v>
      </c>
      <c r="F122" s="376">
        <v>39.5</v>
      </c>
      <c r="G122" s="376">
        <v>79</v>
      </c>
      <c r="H122" s="366"/>
      <c r="I122" s="377">
        <v>0</v>
      </c>
      <c r="J122" s="367">
        <f>COUNT(T122:AA122)</f>
        <v>8</v>
      </c>
      <c r="K122" s="367">
        <v>2</v>
      </c>
      <c r="L122" s="368" t="str">
        <f>IF(I122=0," No Stock",AVERAGE(Y122:AA122))</f>
        <v xml:space="preserve"> No Stock</v>
      </c>
      <c r="M122" s="369" t="str">
        <f>IF(I122=0,"Run out of Stock",IF(L122&gt;$M$1,"Fast Moving",IF(L122&lt;=$M$3,"Non Moving","Slow Moving")))</f>
        <v>Run out of Stock</v>
      </c>
      <c r="N122" s="368">
        <f>(F122-E122)*(AVERAGE(X122:Z122))</f>
        <v>0</v>
      </c>
      <c r="O122" s="370" t="str">
        <f>IF(N122&gt;$P$1, "Most Profitable",IF(N122&lt;$P$2,"Less Profitable","Profitable"))</f>
        <v>Less Profitable</v>
      </c>
      <c r="P122" s="369" t="str">
        <f>M122&amp; " - " &amp;O122</f>
        <v>Run out of Stock - Less Profitable</v>
      </c>
      <c r="Q122" s="370" t="str">
        <f>IF(AND(M122="Non Moving",J122&gt;2),"Buying Price",IF(AND(M122="Non Moving",J122=2)," Discount",IF(AND(M122="Non Moving",J122=1),"Transfer","-")))</f>
        <v>-</v>
      </c>
      <c r="R122" s="371" t="str">
        <f>IF(P122="Run out of stock - Most Profitable","No Stock - Reorder",IF(P122="Fast Moving - Most Profitable","Profitable - Reorder",IF(P122="Run out of stock - Less Profitable","Stop Ordering", " - ")))</f>
        <v>Stop Ordering</v>
      </c>
      <c r="S122" s="372"/>
      <c r="T122" s="378">
        <v>0</v>
      </c>
      <c r="U122" s="378">
        <v>0</v>
      </c>
      <c r="V122" s="378">
        <v>0</v>
      </c>
      <c r="W122" s="379">
        <v>0</v>
      </c>
      <c r="X122" s="379">
        <v>0</v>
      </c>
      <c r="Y122" s="379">
        <v>0</v>
      </c>
      <c r="Z122" s="379">
        <v>0</v>
      </c>
      <c r="AA122" s="379">
        <v>0</v>
      </c>
    </row>
    <row r="123" spans="1:27" x14ac:dyDescent="0.25">
      <c r="A123" s="414">
        <v>6953156280274</v>
      </c>
      <c r="B123" s="373">
        <v>738081</v>
      </c>
      <c r="C123" s="374" t="s">
        <v>155</v>
      </c>
      <c r="D123" s="374" t="s">
        <v>458</v>
      </c>
      <c r="E123" s="375">
        <v>36.140000000000015</v>
      </c>
      <c r="F123" s="376">
        <v>64.5</v>
      </c>
      <c r="G123" s="376">
        <v>139</v>
      </c>
      <c r="H123" s="366"/>
      <c r="I123" s="377">
        <v>8</v>
      </c>
      <c r="J123" s="367">
        <f>COUNT(T123:AA123)</f>
        <v>8</v>
      </c>
      <c r="K123" s="367">
        <v>2</v>
      </c>
      <c r="L123" s="368">
        <f>IF(I123=0," No Stock",AVERAGE(Y123:AA123))</f>
        <v>3</v>
      </c>
      <c r="M123" s="369" t="str">
        <f>IF(I123=0,"Run out of Stock",IF(L123&gt;$M$1,"Fast Moving",IF(L123&lt;=$M$3,"Non Moving","Slow Moving")))</f>
        <v>Slow Moving</v>
      </c>
      <c r="N123" s="368">
        <f>(F123-E123)*(AVERAGE(X123:Z123))</f>
        <v>113.43999999999994</v>
      </c>
      <c r="O123" s="370" t="str">
        <f>IF(N123&gt;$P$1, "Most Profitable",IF(N123&lt;$P$2,"Less Profitable","Profitable"))</f>
        <v>Profitable</v>
      </c>
      <c r="P123" s="369" t="str">
        <f>M123&amp; " - " &amp;O123</f>
        <v>Slow Moving - Profitable</v>
      </c>
      <c r="Q123" s="370" t="str">
        <f>IF(AND(M123="Non Moving",J123&gt;2),"Buying Price",IF(AND(M123="Non Moving",J123=2)," Discount",IF(AND(M123="Non Moving",J123=1),"Transfer","-")))</f>
        <v>-</v>
      </c>
      <c r="R123" s="371" t="str">
        <f>IF(P123="Run out of stock - Most Profitable","No Stock - Reorder",IF(P123="Fast Moving - Most Profitable","Profitable - Reorder",IF(P123="Run out of stock - Less Profitable","Stop Ordering", " - ")))</f>
        <v xml:space="preserve"> - </v>
      </c>
      <c r="S123" s="372"/>
      <c r="T123" s="378">
        <v>4</v>
      </c>
      <c r="U123" s="378">
        <v>4</v>
      </c>
      <c r="V123" s="378">
        <v>4</v>
      </c>
      <c r="W123" s="379">
        <v>4</v>
      </c>
      <c r="X123" s="379">
        <v>3</v>
      </c>
      <c r="Y123" s="379">
        <v>4</v>
      </c>
      <c r="Z123" s="379">
        <v>5</v>
      </c>
      <c r="AA123" s="379">
        <v>0</v>
      </c>
    </row>
    <row r="124" spans="1:27" x14ac:dyDescent="0.25">
      <c r="A124" s="414">
        <v>6953156280526</v>
      </c>
      <c r="B124" s="373">
        <v>734914</v>
      </c>
      <c r="C124" s="374" t="s">
        <v>101</v>
      </c>
      <c r="D124" s="374" t="s">
        <v>405</v>
      </c>
      <c r="E124" s="375">
        <v>10.259999999999996</v>
      </c>
      <c r="F124" s="376">
        <v>24.5</v>
      </c>
      <c r="G124" s="376">
        <v>49</v>
      </c>
      <c r="H124" s="366"/>
      <c r="I124" s="377">
        <v>0</v>
      </c>
      <c r="J124" s="367">
        <f>COUNT(T124:AA124)</f>
        <v>8</v>
      </c>
      <c r="K124" s="367">
        <v>2</v>
      </c>
      <c r="L124" s="368" t="str">
        <f>IF(I124=0," No Stock",AVERAGE(Y124:AA124))</f>
        <v xml:space="preserve"> No Stock</v>
      </c>
      <c r="M124" s="369" t="str">
        <f>IF(I124=0,"Run out of Stock",IF(L124&gt;$M$1,"Fast Moving",IF(L124&lt;=$M$3,"Non Moving","Slow Moving")))</f>
        <v>Run out of Stock</v>
      </c>
      <c r="N124" s="368">
        <f>(F124-E124)*(AVERAGE(X124:Z124))</f>
        <v>4.7466666666666679</v>
      </c>
      <c r="O124" s="370" t="str">
        <f>IF(N124&gt;$P$1, "Most Profitable",IF(N124&lt;$P$2,"Less Profitable","Profitable"))</f>
        <v>Less Profitable</v>
      </c>
      <c r="P124" s="369" t="str">
        <f>M124&amp; " - " &amp;O124</f>
        <v>Run out of Stock - Less Profitable</v>
      </c>
      <c r="Q124" s="370" t="str">
        <f>IF(AND(M124="Non Moving",J124&gt;2),"Buying Price",IF(AND(M124="Non Moving",J124=2)," Discount",IF(AND(M124="Non Moving",J124=1),"Transfer","-")))</f>
        <v>-</v>
      </c>
      <c r="R124" s="371" t="str">
        <f>IF(P124="Run out of stock - Most Profitable","No Stock - Reorder",IF(P124="Fast Moving - Most Profitable","Profitable - Reorder",IF(P124="Run out of stock - Less Profitable","Stop Ordering", " - ")))</f>
        <v>Stop Ordering</v>
      </c>
      <c r="S124" s="372"/>
      <c r="T124" s="378">
        <v>1</v>
      </c>
      <c r="U124" s="378">
        <v>0</v>
      </c>
      <c r="V124" s="378">
        <v>2</v>
      </c>
      <c r="W124" s="379">
        <v>0</v>
      </c>
      <c r="X124" s="379">
        <v>1</v>
      </c>
      <c r="Y124" s="379">
        <v>0</v>
      </c>
      <c r="Z124" s="379">
        <v>0</v>
      </c>
      <c r="AA124" s="379">
        <v>0</v>
      </c>
    </row>
    <row r="125" spans="1:27" x14ac:dyDescent="0.25">
      <c r="A125" s="414">
        <v>6953156280533</v>
      </c>
      <c r="B125" s="373">
        <v>734915</v>
      </c>
      <c r="C125" s="374" t="s">
        <v>102</v>
      </c>
      <c r="D125" s="374" t="s">
        <v>406</v>
      </c>
      <c r="E125" s="375">
        <v>10.199999999999999</v>
      </c>
      <c r="F125" s="376">
        <v>24.5</v>
      </c>
      <c r="G125" s="376">
        <v>49</v>
      </c>
      <c r="H125" s="366"/>
      <c r="I125" s="377">
        <v>0</v>
      </c>
      <c r="J125" s="367">
        <f>COUNT(T125:AA125)</f>
        <v>8</v>
      </c>
      <c r="K125" s="367">
        <v>2</v>
      </c>
      <c r="L125" s="368" t="str">
        <f>IF(I125=0," No Stock",AVERAGE(Y125:AA125))</f>
        <v xml:space="preserve"> No Stock</v>
      </c>
      <c r="M125" s="369" t="str">
        <f>IF(I125=0,"Run out of Stock",IF(L125&gt;$M$1,"Fast Moving",IF(L125&lt;=$M$3,"Non Moving","Slow Moving")))</f>
        <v>Run out of Stock</v>
      </c>
      <c r="N125" s="368">
        <f>(F125-E125)*(AVERAGE(X125:Z125))</f>
        <v>0</v>
      </c>
      <c r="O125" s="370" t="str">
        <f>IF(N125&gt;$P$1, "Most Profitable",IF(N125&lt;$P$2,"Less Profitable","Profitable"))</f>
        <v>Less Profitable</v>
      </c>
      <c r="P125" s="369" t="str">
        <f>M125&amp; " - " &amp;O125</f>
        <v>Run out of Stock - Less Profitable</v>
      </c>
      <c r="Q125" s="370" t="str">
        <f>IF(AND(M125="Non Moving",J125&gt;2),"Buying Price",IF(AND(M125="Non Moving",J125=2)," Discount",IF(AND(M125="Non Moving",J125=1),"Transfer","-")))</f>
        <v>-</v>
      </c>
      <c r="R125" s="371" t="str">
        <f>IF(P125="Run out of stock - Most Profitable","No Stock - Reorder",IF(P125="Fast Moving - Most Profitable","Profitable - Reorder",IF(P125="Run out of stock - Less Profitable","Stop Ordering", " - ")))</f>
        <v>Stop Ordering</v>
      </c>
      <c r="S125" s="372"/>
      <c r="T125" s="378">
        <v>1</v>
      </c>
      <c r="U125" s="378">
        <v>0</v>
      </c>
      <c r="V125" s="378">
        <v>0</v>
      </c>
      <c r="W125" s="379">
        <v>0</v>
      </c>
      <c r="X125" s="379">
        <v>0</v>
      </c>
      <c r="Y125" s="379">
        <v>0</v>
      </c>
      <c r="Z125" s="379">
        <v>0</v>
      </c>
      <c r="AA125" s="379">
        <v>0</v>
      </c>
    </row>
    <row r="126" spans="1:27" x14ac:dyDescent="0.25">
      <c r="A126" s="414">
        <v>6953156280540</v>
      </c>
      <c r="B126" s="373">
        <v>734841</v>
      </c>
      <c r="C126" s="374" t="s">
        <v>48</v>
      </c>
      <c r="D126" s="374" t="s">
        <v>353</v>
      </c>
      <c r="E126" s="375">
        <v>0</v>
      </c>
      <c r="F126" s="376">
        <v>29.5</v>
      </c>
      <c r="G126" s="376">
        <v>59</v>
      </c>
      <c r="H126" s="366"/>
      <c r="I126" s="377">
        <v>0</v>
      </c>
      <c r="J126" s="367">
        <f>COUNT(T126:AA126)</f>
        <v>8</v>
      </c>
      <c r="K126" s="367">
        <v>2</v>
      </c>
      <c r="L126" s="368" t="str">
        <f>IF(I126=0," No Stock",AVERAGE(Y126:AA126))</f>
        <v xml:space="preserve"> No Stock</v>
      </c>
      <c r="M126" s="369" t="str">
        <f>IF(I126=0,"Run out of Stock",IF(L126&gt;$M$1,"Fast Moving",IF(L126&lt;=$M$3,"Non Moving","Slow Moving")))</f>
        <v>Run out of Stock</v>
      </c>
      <c r="N126" s="368">
        <f>(F126-E126)*(AVERAGE(X126:Z126))</f>
        <v>0</v>
      </c>
      <c r="O126" s="370" t="str">
        <f>IF(N126&gt;$P$1, "Most Profitable",IF(N126&lt;$P$2,"Less Profitable","Profitable"))</f>
        <v>Less Profitable</v>
      </c>
      <c r="P126" s="369" t="str">
        <f>M126&amp; " - " &amp;O126</f>
        <v>Run out of Stock - Less Profitable</v>
      </c>
      <c r="Q126" s="370" t="str">
        <f>IF(AND(M126="Non Moving",J126&gt;2),"Buying Price",IF(AND(M126="Non Moving",J126=2)," Discount",IF(AND(M126="Non Moving",J126=1),"Transfer","-")))</f>
        <v>-</v>
      </c>
      <c r="R126" s="371" t="str">
        <f>IF(P126="Run out of stock - Most Profitable","No Stock - Reorder",IF(P126="Fast Moving - Most Profitable","Profitable - Reorder",IF(P126="Run out of stock - Less Profitable","Stop Ordering", " - ")))</f>
        <v>Stop Ordering</v>
      </c>
      <c r="S126" s="372"/>
      <c r="T126" s="378">
        <v>0</v>
      </c>
      <c r="U126" s="378">
        <v>0</v>
      </c>
      <c r="V126" s="378">
        <v>0</v>
      </c>
      <c r="W126" s="379">
        <v>0</v>
      </c>
      <c r="X126" s="379">
        <v>0</v>
      </c>
      <c r="Y126" s="379">
        <v>0</v>
      </c>
      <c r="Z126" s="379">
        <v>0</v>
      </c>
      <c r="AA126" s="379">
        <v>0</v>
      </c>
    </row>
    <row r="127" spans="1:27" x14ac:dyDescent="0.25">
      <c r="A127" s="414">
        <v>6953156280557</v>
      </c>
      <c r="B127" s="373">
        <v>734843</v>
      </c>
      <c r="C127" s="374" t="s">
        <v>49</v>
      </c>
      <c r="D127" s="374" t="s">
        <v>354</v>
      </c>
      <c r="E127" s="375">
        <v>0</v>
      </c>
      <c r="F127" s="376">
        <v>29.5</v>
      </c>
      <c r="G127" s="376">
        <v>59</v>
      </c>
      <c r="H127" s="366"/>
      <c r="I127" s="377">
        <v>0</v>
      </c>
      <c r="J127" s="367">
        <f>COUNT(T127:AA127)</f>
        <v>8</v>
      </c>
      <c r="K127" s="367">
        <v>2</v>
      </c>
      <c r="L127" s="368" t="str">
        <f>IF(I127=0," No Stock",AVERAGE(Y127:AA127))</f>
        <v xml:space="preserve"> No Stock</v>
      </c>
      <c r="M127" s="369" t="str">
        <f>IF(I127=0,"Run out of Stock",IF(L127&gt;$M$1,"Fast Moving",IF(L127&lt;=$M$3,"Non Moving","Slow Moving")))</f>
        <v>Run out of Stock</v>
      </c>
      <c r="N127" s="368">
        <f>(F127-E127)*(AVERAGE(X127:Z127))</f>
        <v>0</v>
      </c>
      <c r="O127" s="370" t="str">
        <f>IF(N127&gt;$P$1, "Most Profitable",IF(N127&lt;$P$2,"Less Profitable","Profitable"))</f>
        <v>Less Profitable</v>
      </c>
      <c r="P127" s="369" t="str">
        <f>M127&amp; " - " &amp;O127</f>
        <v>Run out of Stock - Less Profitable</v>
      </c>
      <c r="Q127" s="370" t="str">
        <f>IF(AND(M127="Non Moving",J127&gt;2),"Buying Price",IF(AND(M127="Non Moving",J127=2)," Discount",IF(AND(M127="Non Moving",J127=1),"Transfer","-")))</f>
        <v>-</v>
      </c>
      <c r="R127" s="371" t="str">
        <f>IF(P127="Run out of stock - Most Profitable","No Stock - Reorder",IF(P127="Fast Moving - Most Profitable","Profitable - Reorder",IF(P127="Run out of stock - Less Profitable","Stop Ordering", " - ")))</f>
        <v>Stop Ordering</v>
      </c>
      <c r="S127" s="372"/>
      <c r="T127" s="378">
        <v>0</v>
      </c>
      <c r="U127" s="378">
        <v>0</v>
      </c>
      <c r="V127" s="378">
        <v>0</v>
      </c>
      <c r="W127" s="379">
        <v>0</v>
      </c>
      <c r="X127" s="379">
        <v>0</v>
      </c>
      <c r="Y127" s="379">
        <v>0</v>
      </c>
      <c r="Z127" s="379">
        <v>0</v>
      </c>
      <c r="AA127" s="379">
        <v>0</v>
      </c>
    </row>
    <row r="128" spans="1:27" x14ac:dyDescent="0.25">
      <c r="A128" s="414">
        <v>6953156280564</v>
      </c>
      <c r="B128" s="373">
        <v>734845</v>
      </c>
      <c r="C128" s="374" t="s">
        <v>50</v>
      </c>
      <c r="D128" s="374" t="s">
        <v>355</v>
      </c>
      <c r="E128" s="375">
        <v>0</v>
      </c>
      <c r="F128" s="376">
        <v>29.5</v>
      </c>
      <c r="G128" s="376">
        <v>59</v>
      </c>
      <c r="H128" s="366"/>
      <c r="I128" s="377">
        <v>0</v>
      </c>
      <c r="J128" s="367">
        <f>COUNT(T128:AA128)</f>
        <v>8</v>
      </c>
      <c r="K128" s="367">
        <v>2</v>
      </c>
      <c r="L128" s="368" t="str">
        <f>IF(I128=0," No Stock",AVERAGE(Y128:AA128))</f>
        <v xml:space="preserve"> No Stock</v>
      </c>
      <c r="M128" s="369" t="str">
        <f>IF(I128=0,"Run out of Stock",IF(L128&gt;$M$1,"Fast Moving",IF(L128&lt;=$M$3,"Non Moving","Slow Moving")))</f>
        <v>Run out of Stock</v>
      </c>
      <c r="N128" s="368">
        <f>(F128-E128)*(AVERAGE(X128:Z128))</f>
        <v>0</v>
      </c>
      <c r="O128" s="370" t="str">
        <f>IF(N128&gt;$P$1, "Most Profitable",IF(N128&lt;$P$2,"Less Profitable","Profitable"))</f>
        <v>Less Profitable</v>
      </c>
      <c r="P128" s="369" t="str">
        <f>M128&amp; " - " &amp;O128</f>
        <v>Run out of Stock - Less Profitable</v>
      </c>
      <c r="Q128" s="370" t="str">
        <f>IF(AND(M128="Non Moving",J128&gt;2),"Buying Price",IF(AND(M128="Non Moving",J128=2)," Discount",IF(AND(M128="Non Moving",J128=1),"Transfer","-")))</f>
        <v>-</v>
      </c>
      <c r="R128" s="371" t="str">
        <f>IF(P128="Run out of stock - Most Profitable","No Stock - Reorder",IF(P128="Fast Moving - Most Profitable","Profitable - Reorder",IF(P128="Run out of stock - Less Profitable","Stop Ordering", " - ")))</f>
        <v>Stop Ordering</v>
      </c>
      <c r="S128" s="372"/>
      <c r="T128" s="378">
        <v>0</v>
      </c>
      <c r="U128" s="378">
        <v>0</v>
      </c>
      <c r="V128" s="378">
        <v>0</v>
      </c>
      <c r="W128" s="379">
        <v>0</v>
      </c>
      <c r="X128" s="379">
        <v>0</v>
      </c>
      <c r="Y128" s="379">
        <v>0</v>
      </c>
      <c r="Z128" s="379">
        <v>0</v>
      </c>
      <c r="AA128" s="379">
        <v>0</v>
      </c>
    </row>
    <row r="129" spans="1:27" x14ac:dyDescent="0.25">
      <c r="A129" s="414">
        <v>6953156280571</v>
      </c>
      <c r="B129" s="373">
        <v>734848</v>
      </c>
      <c r="C129" s="374" t="s">
        <v>51</v>
      </c>
      <c r="D129" s="374" t="s">
        <v>356</v>
      </c>
      <c r="E129" s="375">
        <v>0</v>
      </c>
      <c r="F129" s="376">
        <v>29.5</v>
      </c>
      <c r="G129" s="376">
        <v>59</v>
      </c>
      <c r="H129" s="366"/>
      <c r="I129" s="377">
        <v>0</v>
      </c>
      <c r="J129" s="367">
        <f>COUNT(T129:AA129)</f>
        <v>8</v>
      </c>
      <c r="K129" s="367">
        <v>2</v>
      </c>
      <c r="L129" s="368" t="str">
        <f>IF(I129=0," No Stock",AVERAGE(Y129:AA129))</f>
        <v xml:space="preserve"> No Stock</v>
      </c>
      <c r="M129" s="369" t="str">
        <f>IF(I129=0,"Run out of Stock",IF(L129&gt;$M$1,"Fast Moving",IF(L129&lt;=$M$3,"Non Moving","Slow Moving")))</f>
        <v>Run out of Stock</v>
      </c>
      <c r="N129" s="368">
        <f>(F129-E129)*(AVERAGE(X129:Z129))</f>
        <v>0</v>
      </c>
      <c r="O129" s="370" t="str">
        <f>IF(N129&gt;$P$1, "Most Profitable",IF(N129&lt;$P$2,"Less Profitable","Profitable"))</f>
        <v>Less Profitable</v>
      </c>
      <c r="P129" s="369" t="str">
        <f>M129&amp; " - " &amp;O129</f>
        <v>Run out of Stock - Less Profitable</v>
      </c>
      <c r="Q129" s="370" t="str">
        <f>IF(AND(M129="Non Moving",J129&gt;2),"Buying Price",IF(AND(M129="Non Moving",J129=2)," Discount",IF(AND(M129="Non Moving",J129=1),"Transfer","-")))</f>
        <v>-</v>
      </c>
      <c r="R129" s="371" t="str">
        <f>IF(P129="Run out of stock - Most Profitable","No Stock - Reorder",IF(P129="Fast Moving - Most Profitable","Profitable - Reorder",IF(P129="Run out of stock - Less Profitable","Stop Ordering", " - ")))</f>
        <v>Stop Ordering</v>
      </c>
      <c r="S129" s="372"/>
      <c r="T129" s="378">
        <v>0</v>
      </c>
      <c r="U129" s="378">
        <v>0</v>
      </c>
      <c r="V129" s="378">
        <v>0</v>
      </c>
      <c r="W129" s="379">
        <v>0</v>
      </c>
      <c r="X129" s="379">
        <v>0</v>
      </c>
      <c r="Y129" s="379">
        <v>0</v>
      </c>
      <c r="Z129" s="379">
        <v>0</v>
      </c>
      <c r="AA129" s="379">
        <v>0</v>
      </c>
    </row>
    <row r="130" spans="1:27" x14ac:dyDescent="0.25">
      <c r="A130" s="414">
        <v>6953156280793</v>
      </c>
      <c r="B130" s="373">
        <v>738073</v>
      </c>
      <c r="C130" s="374" t="s">
        <v>147</v>
      </c>
      <c r="D130" s="374" t="s">
        <v>450</v>
      </c>
      <c r="E130" s="375">
        <v>12.63</v>
      </c>
      <c r="F130" s="376">
        <v>24.5</v>
      </c>
      <c r="G130" s="376">
        <v>49</v>
      </c>
      <c r="H130" s="366"/>
      <c r="I130" s="377">
        <v>0</v>
      </c>
      <c r="J130" s="367">
        <f>COUNT(T130:AA130)</f>
        <v>8</v>
      </c>
      <c r="K130" s="367">
        <v>2</v>
      </c>
      <c r="L130" s="368" t="str">
        <f>IF(I130=0," No Stock",AVERAGE(Y130:AA130))</f>
        <v xml:space="preserve"> No Stock</v>
      </c>
      <c r="M130" s="369" t="str">
        <f>IF(I130=0,"Run out of Stock",IF(L130&gt;$M$1,"Fast Moving",IF(L130&lt;=$M$3,"Non Moving","Slow Moving")))</f>
        <v>Run out of Stock</v>
      </c>
      <c r="N130" s="368">
        <f>(F130-E130)*(AVERAGE(X130:Z130))</f>
        <v>0</v>
      </c>
      <c r="O130" s="370" t="str">
        <f>IF(N130&gt;$P$1, "Most Profitable",IF(N130&lt;$P$2,"Less Profitable","Profitable"))</f>
        <v>Less Profitable</v>
      </c>
      <c r="P130" s="369" t="str">
        <f>M130&amp; " - " &amp;O130</f>
        <v>Run out of Stock - Less Profitable</v>
      </c>
      <c r="Q130" s="370" t="str">
        <f>IF(AND(M130="Non Moving",J130&gt;2),"Buying Price",IF(AND(M130="Non Moving",J130=2)," Discount",IF(AND(M130="Non Moving",J130=1),"Transfer","-")))</f>
        <v>-</v>
      </c>
      <c r="R130" s="371" t="str">
        <f>IF(P130="Run out of stock - Most Profitable","No Stock - Reorder",IF(P130="Fast Moving - Most Profitable","Profitable - Reorder",IF(P130="Run out of stock - Less Profitable","Stop Ordering", " - ")))</f>
        <v>Stop Ordering</v>
      </c>
      <c r="S130" s="372"/>
      <c r="T130" s="378">
        <v>1</v>
      </c>
      <c r="U130" s="378">
        <v>0</v>
      </c>
      <c r="V130" s="378">
        <v>2</v>
      </c>
      <c r="W130" s="379">
        <v>1</v>
      </c>
      <c r="X130" s="379">
        <v>0</v>
      </c>
      <c r="Y130" s="379">
        <v>0</v>
      </c>
      <c r="Z130" s="379">
        <v>0</v>
      </c>
      <c r="AA130" s="379">
        <v>0</v>
      </c>
    </row>
    <row r="131" spans="1:27" x14ac:dyDescent="0.25">
      <c r="A131" s="414">
        <v>6953156280809</v>
      </c>
      <c r="B131" s="373">
        <v>738072</v>
      </c>
      <c r="C131" s="374" t="s">
        <v>146</v>
      </c>
      <c r="D131" s="374" t="s">
        <v>449</v>
      </c>
      <c r="E131" s="375">
        <v>12.62</v>
      </c>
      <c r="F131" s="376">
        <v>24.5</v>
      </c>
      <c r="G131" s="376">
        <v>49</v>
      </c>
      <c r="H131" s="366"/>
      <c r="I131" s="377">
        <v>0</v>
      </c>
      <c r="J131" s="367">
        <f>COUNT(T131:AA131)</f>
        <v>8</v>
      </c>
      <c r="K131" s="367">
        <v>2</v>
      </c>
      <c r="L131" s="368" t="str">
        <f>IF(I131=0," No Stock",AVERAGE(Y131:AA131))</f>
        <v xml:space="preserve"> No Stock</v>
      </c>
      <c r="M131" s="369" t="str">
        <f>IF(I131=0,"Run out of Stock",IF(L131&gt;$M$1,"Fast Moving",IF(L131&lt;=$M$3,"Non Moving","Slow Moving")))</f>
        <v>Run out of Stock</v>
      </c>
      <c r="N131" s="368">
        <f>(F131-E131)*(AVERAGE(X131:Z131))</f>
        <v>3.96</v>
      </c>
      <c r="O131" s="370" t="str">
        <f>IF(N131&gt;$P$1, "Most Profitable",IF(N131&lt;$P$2,"Less Profitable","Profitable"))</f>
        <v>Less Profitable</v>
      </c>
      <c r="P131" s="369" t="str">
        <f>M131&amp; " - " &amp;O131</f>
        <v>Run out of Stock - Less Profitable</v>
      </c>
      <c r="Q131" s="370" t="str">
        <f>IF(AND(M131="Non Moving",J131&gt;2),"Buying Price",IF(AND(M131="Non Moving",J131=2)," Discount",IF(AND(M131="Non Moving",J131=1),"Transfer","-")))</f>
        <v>-</v>
      </c>
      <c r="R131" s="371" t="str">
        <f>IF(P131="Run out of stock - Most Profitable","No Stock - Reorder",IF(P131="Fast Moving - Most Profitable","Profitable - Reorder",IF(P131="Run out of stock - Less Profitable","Stop Ordering", " - ")))</f>
        <v>Stop Ordering</v>
      </c>
      <c r="S131" s="372"/>
      <c r="T131" s="378">
        <v>2</v>
      </c>
      <c r="U131" s="378">
        <v>0</v>
      </c>
      <c r="V131" s="378">
        <v>0</v>
      </c>
      <c r="W131" s="379">
        <v>0</v>
      </c>
      <c r="X131" s="379">
        <v>1</v>
      </c>
      <c r="Y131" s="379">
        <v>0</v>
      </c>
      <c r="Z131" s="379">
        <v>0</v>
      </c>
      <c r="AA131" s="379">
        <v>0</v>
      </c>
    </row>
    <row r="132" spans="1:27" x14ac:dyDescent="0.25">
      <c r="A132" s="414">
        <v>6953156280816</v>
      </c>
      <c r="B132" s="373">
        <v>738071</v>
      </c>
      <c r="C132" s="374" t="s">
        <v>145</v>
      </c>
      <c r="D132" s="374" t="s">
        <v>448</v>
      </c>
      <c r="E132" s="375">
        <v>12.619999999999996</v>
      </c>
      <c r="F132" s="376">
        <v>24.5</v>
      </c>
      <c r="G132" s="376">
        <v>49</v>
      </c>
      <c r="H132" s="366"/>
      <c r="I132" s="377">
        <v>0</v>
      </c>
      <c r="J132" s="367">
        <f>COUNT(T132:AA132)</f>
        <v>8</v>
      </c>
      <c r="K132" s="367">
        <v>2</v>
      </c>
      <c r="L132" s="368" t="str">
        <f>IF(I132=0," No Stock",AVERAGE(Y132:AA132))</f>
        <v xml:space="preserve"> No Stock</v>
      </c>
      <c r="M132" s="369" t="str">
        <f>IF(I132=0,"Run out of Stock",IF(L132&gt;$M$1,"Fast Moving",IF(L132&lt;=$M$3,"Non Moving","Slow Moving")))</f>
        <v>Run out of Stock</v>
      </c>
      <c r="N132" s="368">
        <f>(F132-E132)*(AVERAGE(X132:Z132))</f>
        <v>0</v>
      </c>
      <c r="O132" s="370" t="str">
        <f>IF(N132&gt;$P$1, "Most Profitable",IF(N132&lt;$P$2,"Less Profitable","Profitable"))</f>
        <v>Less Profitable</v>
      </c>
      <c r="P132" s="369" t="str">
        <f>M132&amp; " - " &amp;O132</f>
        <v>Run out of Stock - Less Profitable</v>
      </c>
      <c r="Q132" s="370" t="str">
        <f>IF(AND(M132="Non Moving",J132&gt;2),"Buying Price",IF(AND(M132="Non Moving",J132=2)," Discount",IF(AND(M132="Non Moving",J132=1),"Transfer","-")))</f>
        <v>-</v>
      </c>
      <c r="R132" s="371" t="str">
        <f>IF(P132="Run out of stock - Most Profitable","No Stock - Reorder",IF(P132="Fast Moving - Most Profitable","Profitable - Reorder",IF(P132="Run out of stock - Less Profitable","Stop Ordering", " - ")))</f>
        <v>Stop Ordering</v>
      </c>
      <c r="S132" s="372"/>
      <c r="T132" s="378">
        <v>2</v>
      </c>
      <c r="U132" s="378">
        <v>0</v>
      </c>
      <c r="V132" s="378">
        <v>0</v>
      </c>
      <c r="W132" s="379">
        <v>0</v>
      </c>
      <c r="X132" s="379">
        <v>0</v>
      </c>
      <c r="Y132" s="379">
        <v>0</v>
      </c>
      <c r="Z132" s="379">
        <v>0</v>
      </c>
      <c r="AA132" s="379">
        <v>0</v>
      </c>
    </row>
    <row r="133" spans="1:27" x14ac:dyDescent="0.25">
      <c r="A133" s="414">
        <v>6953156280977</v>
      </c>
      <c r="B133" s="373">
        <v>734935</v>
      </c>
      <c r="C133" s="374" t="s">
        <v>120</v>
      </c>
      <c r="D133" s="374" t="s">
        <v>424</v>
      </c>
      <c r="E133" s="375">
        <v>15.690000000000003</v>
      </c>
      <c r="F133" s="376">
        <v>29.5</v>
      </c>
      <c r="G133" s="376">
        <v>59</v>
      </c>
      <c r="H133" s="366"/>
      <c r="I133" s="377">
        <v>0</v>
      </c>
      <c r="J133" s="367">
        <f>COUNT(T133:AA133)</f>
        <v>8</v>
      </c>
      <c r="K133" s="367">
        <v>2</v>
      </c>
      <c r="L133" s="368" t="str">
        <f>IF(I133=0," No Stock",AVERAGE(Y133:AA133))</f>
        <v xml:space="preserve"> No Stock</v>
      </c>
      <c r="M133" s="369" t="str">
        <f>IF(I133=0,"Run out of Stock",IF(L133&gt;$M$1,"Fast Moving",IF(L133&lt;=$M$3,"Non Moving","Slow Moving")))</f>
        <v>Run out of Stock</v>
      </c>
      <c r="N133" s="368">
        <f>(F133-E133)*(AVERAGE(X133:Z133))</f>
        <v>0</v>
      </c>
      <c r="O133" s="370" t="str">
        <f>IF(N133&gt;$P$1, "Most Profitable",IF(N133&lt;$P$2,"Less Profitable","Profitable"))</f>
        <v>Less Profitable</v>
      </c>
      <c r="P133" s="369" t="str">
        <f>M133&amp; " - " &amp;O133</f>
        <v>Run out of Stock - Less Profitable</v>
      </c>
      <c r="Q133" s="370" t="str">
        <f>IF(AND(M133="Non Moving",J133&gt;2),"Buying Price",IF(AND(M133="Non Moving",J133=2)," Discount",IF(AND(M133="Non Moving",J133=1),"Transfer","-")))</f>
        <v>-</v>
      </c>
      <c r="R133" s="371" t="str">
        <f>IF(P133="Run out of stock - Most Profitable","No Stock - Reorder",IF(P133="Fast Moving - Most Profitable","Profitable - Reorder",IF(P133="Run out of stock - Less Profitable","Stop Ordering", " - ")))</f>
        <v>Stop Ordering</v>
      </c>
      <c r="S133" s="372"/>
      <c r="T133" s="378">
        <v>0</v>
      </c>
      <c r="U133" s="378">
        <v>0</v>
      </c>
      <c r="V133" s="378">
        <v>0</v>
      </c>
      <c r="W133" s="379">
        <v>0</v>
      </c>
      <c r="X133" s="379">
        <v>0</v>
      </c>
      <c r="Y133" s="379">
        <v>0</v>
      </c>
      <c r="Z133" s="379">
        <v>0</v>
      </c>
      <c r="AA133" s="379">
        <v>0</v>
      </c>
    </row>
    <row r="134" spans="1:27" x14ac:dyDescent="0.25">
      <c r="A134" s="414">
        <v>6953156280984</v>
      </c>
      <c r="B134" s="373">
        <v>734936</v>
      </c>
      <c r="C134" s="374" t="s">
        <v>121</v>
      </c>
      <c r="D134" s="374" t="s">
        <v>425</v>
      </c>
      <c r="E134" s="375">
        <v>15.599999999999998</v>
      </c>
      <c r="F134" s="376">
        <v>29.5</v>
      </c>
      <c r="G134" s="376">
        <v>59</v>
      </c>
      <c r="H134" s="366"/>
      <c r="I134" s="377">
        <v>0</v>
      </c>
      <c r="J134" s="367">
        <f>COUNT(T134:AA134)</f>
        <v>8</v>
      </c>
      <c r="K134" s="367">
        <v>2</v>
      </c>
      <c r="L134" s="368" t="str">
        <f>IF(I134=0," No Stock",AVERAGE(Y134:AA134))</f>
        <v xml:space="preserve"> No Stock</v>
      </c>
      <c r="M134" s="369" t="str">
        <f>IF(I134=0,"Run out of Stock",IF(L134&gt;$M$1,"Fast Moving",IF(L134&lt;=$M$3,"Non Moving","Slow Moving")))</f>
        <v>Run out of Stock</v>
      </c>
      <c r="N134" s="368">
        <f>(F134-E134)*(AVERAGE(X134:Z134))</f>
        <v>0</v>
      </c>
      <c r="O134" s="370" t="str">
        <f>IF(N134&gt;$P$1, "Most Profitable",IF(N134&lt;$P$2,"Less Profitable","Profitable"))</f>
        <v>Less Profitable</v>
      </c>
      <c r="P134" s="369" t="str">
        <f>M134&amp; " - " &amp;O134</f>
        <v>Run out of Stock - Less Profitable</v>
      </c>
      <c r="Q134" s="370" t="str">
        <f>IF(AND(M134="Non Moving",J134&gt;2),"Buying Price",IF(AND(M134="Non Moving",J134=2)," Discount",IF(AND(M134="Non Moving",J134=1),"Transfer","-")))</f>
        <v>-</v>
      </c>
      <c r="R134" s="371" t="str">
        <f>IF(P134="Run out of stock - Most Profitable","No Stock - Reorder",IF(P134="Fast Moving - Most Profitable","Profitable - Reorder",IF(P134="Run out of stock - Less Profitable","Stop Ordering", " - ")))</f>
        <v>Stop Ordering</v>
      </c>
      <c r="S134" s="372"/>
      <c r="T134" s="378">
        <v>0</v>
      </c>
      <c r="U134" s="378">
        <v>0</v>
      </c>
      <c r="V134" s="378">
        <v>0</v>
      </c>
      <c r="W134" s="379">
        <v>0</v>
      </c>
      <c r="X134" s="379">
        <v>0</v>
      </c>
      <c r="Y134" s="379">
        <v>0</v>
      </c>
      <c r="Z134" s="379">
        <v>0</v>
      </c>
      <c r="AA134" s="379">
        <v>0</v>
      </c>
    </row>
    <row r="135" spans="1:27" x14ac:dyDescent="0.25">
      <c r="A135" s="414">
        <v>6953156281363</v>
      </c>
      <c r="B135" s="373">
        <v>734943</v>
      </c>
      <c r="C135" s="374" t="s">
        <v>128</v>
      </c>
      <c r="D135" s="374" t="s">
        <v>432</v>
      </c>
      <c r="E135" s="375">
        <v>7.6100000000000083</v>
      </c>
      <c r="F135" s="376">
        <v>24.5</v>
      </c>
      <c r="G135" s="376">
        <v>49</v>
      </c>
      <c r="H135" s="366"/>
      <c r="I135" s="377">
        <v>2</v>
      </c>
      <c r="J135" s="367">
        <f>COUNT(T135:AA135)</f>
        <v>8</v>
      </c>
      <c r="K135" s="367">
        <v>2</v>
      </c>
      <c r="L135" s="368">
        <f>IF(I135=0," No Stock",AVERAGE(Y135:AA135))</f>
        <v>0.66666666666666663</v>
      </c>
      <c r="M135" s="369" t="str">
        <f>IF(I135=0,"Run out of Stock",IF(L135&gt;$M$1,"Fast Moving",IF(L135&lt;=$M$3,"Non Moving","Slow Moving")))</f>
        <v>Non Moving</v>
      </c>
      <c r="N135" s="368">
        <f>(F135-E135)*(AVERAGE(X135:Z135))</f>
        <v>45.039999999999978</v>
      </c>
      <c r="O135" s="370" t="str">
        <f>IF(N135&gt;$P$1, "Most Profitable",IF(N135&lt;$P$2,"Less Profitable","Profitable"))</f>
        <v>Profitable</v>
      </c>
      <c r="P135" s="369" t="str">
        <f>M135&amp; " - " &amp;O135</f>
        <v>Non Moving - Profitable</v>
      </c>
      <c r="Q135" s="370" t="str">
        <f>IF(AND(M135="Non Moving",J135&gt;2),"Buying Price",IF(AND(M135="Non Moving",J135=2)," Discount",IF(AND(M135="Non Moving",J135=1),"Transfer","-")))</f>
        <v>Buying Price</v>
      </c>
      <c r="R135" s="371" t="str">
        <f>IF(P135="Run out of stock - Most Profitable","No Stock - Reorder",IF(P135="Fast Moving - Most Profitable","Profitable - Reorder",IF(P135="Run out of stock - Less Profitable","Stop Ordering", " - ")))</f>
        <v xml:space="preserve"> - </v>
      </c>
      <c r="S135" s="372"/>
      <c r="T135" s="378">
        <v>14</v>
      </c>
      <c r="U135" s="378">
        <v>15</v>
      </c>
      <c r="V135" s="378">
        <v>11</v>
      </c>
      <c r="W135" s="379">
        <v>11</v>
      </c>
      <c r="X135" s="379">
        <v>6</v>
      </c>
      <c r="Y135" s="379">
        <v>1</v>
      </c>
      <c r="Z135" s="379">
        <v>1</v>
      </c>
      <c r="AA135" s="379">
        <v>0</v>
      </c>
    </row>
    <row r="136" spans="1:27" x14ac:dyDescent="0.25">
      <c r="A136" s="414">
        <v>6953156281370</v>
      </c>
      <c r="B136" s="373">
        <v>734942</v>
      </c>
      <c r="C136" s="374" t="s">
        <v>127</v>
      </c>
      <c r="D136" s="374" t="s">
        <v>431</v>
      </c>
      <c r="E136" s="375">
        <v>7.4611494252873589</v>
      </c>
      <c r="F136" s="376">
        <v>24.5</v>
      </c>
      <c r="G136" s="376">
        <v>49</v>
      </c>
      <c r="H136" s="366"/>
      <c r="I136" s="377">
        <v>2</v>
      </c>
      <c r="J136" s="367">
        <f>COUNT(T136:AA136)</f>
        <v>8</v>
      </c>
      <c r="K136" s="367">
        <v>2</v>
      </c>
      <c r="L136" s="368">
        <f>IF(I136=0," No Stock",AVERAGE(Y136:AA136))</f>
        <v>0.33333333333333331</v>
      </c>
      <c r="M136" s="369" t="str">
        <f>IF(I136=0,"Run out of Stock",IF(L136&gt;$M$1,"Fast Moving",IF(L136&lt;=$M$3,"Non Moving","Slow Moving")))</f>
        <v>Non Moving</v>
      </c>
      <c r="N136" s="368">
        <f>(F136-E136)*(AVERAGE(X136:Z136))</f>
        <v>11.359233716475092</v>
      </c>
      <c r="O136" s="370" t="str">
        <f>IF(N136&gt;$P$1, "Most Profitable",IF(N136&lt;$P$2,"Less Profitable","Profitable"))</f>
        <v>Less Profitable</v>
      </c>
      <c r="P136" s="369" t="str">
        <f>M136&amp; " - " &amp;O136</f>
        <v>Non Moving - Less Profitable</v>
      </c>
      <c r="Q136" s="370" t="str">
        <f>IF(AND(M136="Non Moving",J136&gt;2),"Buying Price",IF(AND(M136="Non Moving",J136=2)," Discount",IF(AND(M136="Non Moving",J136=1),"Transfer","-")))</f>
        <v>Buying Price</v>
      </c>
      <c r="R136" s="371" t="str">
        <f>IF(P136="Run out of stock - Most Profitable","No Stock - Reorder",IF(P136="Fast Moving - Most Profitable","Profitable - Reorder",IF(P136="Run out of stock - Less Profitable","Stop Ordering", " - ")))</f>
        <v xml:space="preserve"> - </v>
      </c>
      <c r="S136" s="372"/>
      <c r="T136" s="378">
        <v>9</v>
      </c>
      <c r="U136" s="378">
        <v>2</v>
      </c>
      <c r="V136" s="378">
        <v>3</v>
      </c>
      <c r="W136" s="379">
        <v>7</v>
      </c>
      <c r="X136" s="379">
        <v>1</v>
      </c>
      <c r="Y136" s="379">
        <v>1</v>
      </c>
      <c r="Z136" s="379">
        <v>0</v>
      </c>
      <c r="AA136" s="379">
        <v>0</v>
      </c>
    </row>
    <row r="137" spans="1:27" x14ac:dyDescent="0.25">
      <c r="A137" s="414">
        <v>6953156281387</v>
      </c>
      <c r="B137" s="373">
        <v>734944</v>
      </c>
      <c r="C137" s="374" t="s">
        <v>129</v>
      </c>
      <c r="D137" s="374" t="s">
        <v>433</v>
      </c>
      <c r="E137" s="375">
        <v>7.6100000000000083</v>
      </c>
      <c r="F137" s="376">
        <v>24.5</v>
      </c>
      <c r="G137" s="376">
        <v>49</v>
      </c>
      <c r="H137" s="366"/>
      <c r="I137" s="377">
        <v>1</v>
      </c>
      <c r="J137" s="367">
        <f>COUNT(T137:AA137)</f>
        <v>8</v>
      </c>
      <c r="K137" s="367">
        <v>2</v>
      </c>
      <c r="L137" s="368">
        <f>IF(I137=0," No Stock",AVERAGE(Y137:AA137))</f>
        <v>0.33333333333333331</v>
      </c>
      <c r="M137" s="369" t="str">
        <f>IF(I137=0,"Run out of Stock",IF(L137&gt;$M$1,"Fast Moving",IF(L137&lt;=$M$3,"Non Moving","Slow Moving")))</f>
        <v>Non Moving</v>
      </c>
      <c r="N137" s="368">
        <f>(F137-E137)*(AVERAGE(X137:Z137))</f>
        <v>16.889999999999993</v>
      </c>
      <c r="O137" s="370" t="str">
        <f>IF(N137&gt;$P$1, "Most Profitable",IF(N137&lt;$P$2,"Less Profitable","Profitable"))</f>
        <v>Profitable</v>
      </c>
      <c r="P137" s="369" t="str">
        <f>M137&amp; " - " &amp;O137</f>
        <v>Non Moving - Profitable</v>
      </c>
      <c r="Q137" s="370" t="str">
        <f>IF(AND(M137="Non Moving",J137&gt;2),"Buying Price",IF(AND(M137="Non Moving",J137=2)," Discount",IF(AND(M137="Non Moving",J137=1),"Transfer","-")))</f>
        <v>Buying Price</v>
      </c>
      <c r="R137" s="371" t="str">
        <f>IF(P137="Run out of stock - Most Profitable","No Stock - Reorder",IF(P137="Fast Moving - Most Profitable","Profitable - Reorder",IF(P137="Run out of stock - Less Profitable","Stop Ordering", " - ")))</f>
        <v xml:space="preserve"> - </v>
      </c>
      <c r="S137" s="372"/>
      <c r="T137" s="378">
        <v>11</v>
      </c>
      <c r="U137" s="378">
        <v>3</v>
      </c>
      <c r="V137" s="378">
        <v>6</v>
      </c>
      <c r="W137" s="379">
        <v>3</v>
      </c>
      <c r="X137" s="379">
        <v>2</v>
      </c>
      <c r="Y137" s="379">
        <v>0</v>
      </c>
      <c r="Z137" s="379">
        <v>1</v>
      </c>
      <c r="AA137" s="379">
        <v>0</v>
      </c>
    </row>
    <row r="138" spans="1:27" x14ac:dyDescent="0.25">
      <c r="A138" s="414">
        <v>6953156281479</v>
      </c>
      <c r="B138" s="373">
        <v>734836</v>
      </c>
      <c r="C138" s="374" t="s">
        <v>43</v>
      </c>
      <c r="D138" s="374" t="s">
        <v>348</v>
      </c>
      <c r="E138" s="375">
        <v>51.990000000000009</v>
      </c>
      <c r="F138" s="376">
        <v>69.5</v>
      </c>
      <c r="G138" s="376">
        <v>149</v>
      </c>
      <c r="H138" s="366"/>
      <c r="I138" s="377">
        <v>17</v>
      </c>
      <c r="J138" s="367">
        <f>COUNT(T138:AA138)</f>
        <v>8</v>
      </c>
      <c r="K138" s="367">
        <v>2</v>
      </c>
      <c r="L138" s="368">
        <f>IF(I138=0," No Stock",AVERAGE(Y138:AA138))</f>
        <v>13.333333333333334</v>
      </c>
      <c r="M138" s="369" t="str">
        <f>IF(I138=0,"Run out of Stock",IF(L138&gt;$M$1,"Fast Moving",IF(L138&lt;=$M$3,"Non Moving","Slow Moving")))</f>
        <v>Fast Moving</v>
      </c>
      <c r="N138" s="368">
        <f>(F138-E138)*(AVERAGE(X138:Z138))</f>
        <v>315.17999999999984</v>
      </c>
      <c r="O138" s="370" t="str">
        <f>IF(N138&gt;$P$1, "Most Profitable",IF(N138&lt;$P$2,"Less Profitable","Profitable"))</f>
        <v>Most Profitable</v>
      </c>
      <c r="P138" s="369" t="str">
        <f>M138&amp; " - " &amp;O138</f>
        <v>Fast Moving - Most Profitable</v>
      </c>
      <c r="Q138" s="370" t="str">
        <f>IF(AND(M138="Non Moving",J138&gt;2),"Buying Price",IF(AND(M138="Non Moving",J138=2)," Discount",IF(AND(M138="Non Moving",J138=1),"Transfer","-")))</f>
        <v>-</v>
      </c>
      <c r="R138" s="371" t="str">
        <f>IF(P138="Run out of stock - Most Profitable","No Stock - Reorder",IF(P138="Fast Moving - Most Profitable","Profitable - Reorder",IF(P138="Run out of stock - Less Profitable","Stop Ordering", " - ")))</f>
        <v>Profitable - Reorder</v>
      </c>
      <c r="S138" s="372"/>
      <c r="T138" s="378">
        <v>6</v>
      </c>
      <c r="U138" s="378">
        <v>4</v>
      </c>
      <c r="V138" s="378">
        <v>15</v>
      </c>
      <c r="W138" s="379">
        <v>6</v>
      </c>
      <c r="X138" s="379">
        <v>15</v>
      </c>
      <c r="Y138" s="379">
        <v>9</v>
      </c>
      <c r="Z138" s="379">
        <v>30</v>
      </c>
      <c r="AA138" s="379">
        <v>1</v>
      </c>
    </row>
    <row r="139" spans="1:27" x14ac:dyDescent="0.25">
      <c r="A139" s="414">
        <v>6953156281691</v>
      </c>
      <c r="B139" s="373">
        <v>734941</v>
      </c>
      <c r="C139" s="374" t="s">
        <v>126</v>
      </c>
      <c r="D139" s="374" t="s">
        <v>430</v>
      </c>
      <c r="E139" s="375">
        <v>22.190000000000005</v>
      </c>
      <c r="F139" s="376">
        <v>44.5</v>
      </c>
      <c r="G139" s="376">
        <v>89</v>
      </c>
      <c r="H139" s="366"/>
      <c r="I139" s="377">
        <v>3</v>
      </c>
      <c r="J139" s="367">
        <f>COUNT(T139:AA139)</f>
        <v>8</v>
      </c>
      <c r="K139" s="367">
        <v>2</v>
      </c>
      <c r="L139" s="368">
        <f>IF(I139=0," No Stock",AVERAGE(Y139:AA139))</f>
        <v>0</v>
      </c>
      <c r="M139" s="369" t="str">
        <f>IF(I139=0,"Run out of Stock",IF(L139&gt;$M$1,"Fast Moving",IF(L139&lt;=$M$3,"Non Moving","Slow Moving")))</f>
        <v>Non Moving</v>
      </c>
      <c r="N139" s="368">
        <f>(F139-E139)*(AVERAGE(X139:Z139))</f>
        <v>0</v>
      </c>
      <c r="O139" s="370" t="str">
        <f>IF(N139&gt;$P$1, "Most Profitable",IF(N139&lt;$P$2,"Less Profitable","Profitable"))</f>
        <v>Less Profitable</v>
      </c>
      <c r="P139" s="369" t="str">
        <f>M139&amp; " - " &amp;O139</f>
        <v>Non Moving - Less Profitable</v>
      </c>
      <c r="Q139" s="370" t="str">
        <f>IF(AND(M139="Non Moving",J139&gt;2),"Buying Price",IF(AND(M139="Non Moving",J139=2)," Discount",IF(AND(M139="Non Moving",J139=1),"Transfer","-")))</f>
        <v>Buying Price</v>
      </c>
      <c r="R139" s="371" t="str">
        <f>IF(P139="Run out of stock - Most Profitable","No Stock - Reorder",IF(P139="Fast Moving - Most Profitable","Profitable - Reorder",IF(P139="Run out of stock - Less Profitable","Stop Ordering", " - ")))</f>
        <v xml:space="preserve"> - </v>
      </c>
      <c r="S139" s="372"/>
      <c r="T139" s="378">
        <v>2</v>
      </c>
      <c r="U139" s="378">
        <v>1</v>
      </c>
      <c r="V139" s="378">
        <v>2</v>
      </c>
      <c r="W139" s="379">
        <v>0</v>
      </c>
      <c r="X139" s="379">
        <v>0</v>
      </c>
      <c r="Y139" s="379">
        <v>0</v>
      </c>
      <c r="Z139" s="379">
        <v>0</v>
      </c>
      <c r="AA139" s="379">
        <v>0</v>
      </c>
    </row>
    <row r="140" spans="1:27" x14ac:dyDescent="0.25">
      <c r="A140" s="414">
        <v>6953156281707</v>
      </c>
      <c r="B140" s="373">
        <v>734940</v>
      </c>
      <c r="C140" s="374" t="s">
        <v>125</v>
      </c>
      <c r="D140" s="374" t="s">
        <v>429</v>
      </c>
      <c r="E140" s="375">
        <v>20.910000000000014</v>
      </c>
      <c r="F140" s="376">
        <v>44.5</v>
      </c>
      <c r="G140" s="376">
        <v>99</v>
      </c>
      <c r="H140" s="366"/>
      <c r="I140" s="377">
        <v>1</v>
      </c>
      <c r="J140" s="367">
        <f>COUNT(T140:AA140)</f>
        <v>8</v>
      </c>
      <c r="K140" s="367">
        <v>2</v>
      </c>
      <c r="L140" s="368">
        <f>IF(I140=0," No Stock",AVERAGE(Y140:AA140))</f>
        <v>0</v>
      </c>
      <c r="M140" s="369" t="str">
        <f>IF(I140=0,"Run out of Stock",IF(L140&gt;$M$1,"Fast Moving",IF(L140&lt;=$M$3,"Non Moving","Slow Moving")))</f>
        <v>Non Moving</v>
      </c>
      <c r="N140" s="368">
        <f>(F140-E140)*(AVERAGE(X140:Z140))</f>
        <v>0</v>
      </c>
      <c r="O140" s="370" t="str">
        <f>IF(N140&gt;$P$1, "Most Profitable",IF(N140&lt;$P$2,"Less Profitable","Profitable"))</f>
        <v>Less Profitable</v>
      </c>
      <c r="P140" s="369" t="str">
        <f>M140&amp; " - " &amp;O140</f>
        <v>Non Moving - Less Profitable</v>
      </c>
      <c r="Q140" s="370" t="str">
        <f>IF(AND(M140="Non Moving",J140&gt;2),"Buying Price",IF(AND(M140="Non Moving",J140=2)," Discount",IF(AND(M140="Non Moving",J140=1),"Transfer","-")))</f>
        <v>Buying Price</v>
      </c>
      <c r="R140" s="371" t="str">
        <f>IF(P140="Run out of stock - Most Profitable","No Stock - Reorder",IF(P140="Fast Moving - Most Profitable","Profitable - Reorder",IF(P140="Run out of stock - Less Profitable","Stop Ordering", " - ")))</f>
        <v xml:space="preserve"> - </v>
      </c>
      <c r="S140" s="372"/>
      <c r="T140" s="378">
        <v>1</v>
      </c>
      <c r="U140" s="378">
        <v>0</v>
      </c>
      <c r="V140" s="378">
        <v>0</v>
      </c>
      <c r="W140" s="379">
        <v>0</v>
      </c>
      <c r="X140" s="379">
        <v>0</v>
      </c>
      <c r="Y140" s="379">
        <v>0</v>
      </c>
      <c r="Z140" s="379">
        <v>0</v>
      </c>
      <c r="AA140" s="379">
        <v>0</v>
      </c>
    </row>
    <row r="141" spans="1:27" x14ac:dyDescent="0.25">
      <c r="A141" s="414">
        <v>6953156281738</v>
      </c>
      <c r="B141" s="373">
        <v>734976</v>
      </c>
      <c r="C141" s="374" t="s">
        <v>139</v>
      </c>
      <c r="D141" s="374" t="s">
        <v>443</v>
      </c>
      <c r="E141" s="375">
        <v>14.32</v>
      </c>
      <c r="F141" s="376">
        <v>39.5</v>
      </c>
      <c r="G141" s="376">
        <v>79</v>
      </c>
      <c r="H141" s="366"/>
      <c r="I141" s="377">
        <v>0</v>
      </c>
      <c r="J141" s="367">
        <f>COUNT(T141:AA141)</f>
        <v>8</v>
      </c>
      <c r="K141" s="367">
        <v>2</v>
      </c>
      <c r="L141" s="368" t="str">
        <f>IF(I141=0," No Stock",AVERAGE(Y141:AA141))</f>
        <v xml:space="preserve"> No Stock</v>
      </c>
      <c r="M141" s="369" t="str">
        <f>IF(I141=0,"Run out of Stock",IF(L141&gt;$M$1,"Fast Moving",IF(L141&lt;=$M$3,"Non Moving","Slow Moving")))</f>
        <v>Run out of Stock</v>
      </c>
      <c r="N141" s="368">
        <f>(F141-E141)*(AVERAGE(X141:Z141))</f>
        <v>0</v>
      </c>
      <c r="O141" s="370" t="str">
        <f>IF(N141&gt;$P$1, "Most Profitable",IF(N141&lt;$P$2,"Less Profitable","Profitable"))</f>
        <v>Less Profitable</v>
      </c>
      <c r="P141" s="369" t="str">
        <f>M141&amp; " - " &amp;O141</f>
        <v>Run out of Stock - Less Profitable</v>
      </c>
      <c r="Q141" s="370" t="str">
        <f>IF(AND(M141="Non Moving",J141&gt;2),"Buying Price",IF(AND(M141="Non Moving",J141=2)," Discount",IF(AND(M141="Non Moving",J141=1),"Transfer","-")))</f>
        <v>-</v>
      </c>
      <c r="R141" s="371" t="str">
        <f>IF(P141="Run out of stock - Most Profitable","No Stock - Reorder",IF(P141="Fast Moving - Most Profitable","Profitable - Reorder",IF(P141="Run out of stock - Less Profitable","Stop Ordering", " - ")))</f>
        <v>Stop Ordering</v>
      </c>
      <c r="S141" s="372"/>
      <c r="T141" s="378">
        <v>0</v>
      </c>
      <c r="U141" s="378">
        <v>0</v>
      </c>
      <c r="V141" s="378">
        <v>0</v>
      </c>
      <c r="W141" s="379">
        <v>0</v>
      </c>
      <c r="X141" s="379">
        <v>0</v>
      </c>
      <c r="Y141" s="379">
        <v>0</v>
      </c>
      <c r="Z141" s="379">
        <v>0</v>
      </c>
      <c r="AA141" s="379">
        <v>0</v>
      </c>
    </row>
    <row r="142" spans="1:27" x14ac:dyDescent="0.25">
      <c r="A142" s="414">
        <v>6953156281745</v>
      </c>
      <c r="B142" s="373">
        <v>734981</v>
      </c>
      <c r="C142" s="374" t="s">
        <v>140</v>
      </c>
      <c r="D142" s="374" t="s">
        <v>444</v>
      </c>
      <c r="E142" s="375">
        <v>14.320000000000004</v>
      </c>
      <c r="F142" s="376">
        <v>39.5</v>
      </c>
      <c r="G142" s="376">
        <v>79</v>
      </c>
      <c r="H142" s="366"/>
      <c r="I142" s="377">
        <v>0</v>
      </c>
      <c r="J142" s="367">
        <f>COUNT(T142:AA142)</f>
        <v>8</v>
      </c>
      <c r="K142" s="367">
        <v>2</v>
      </c>
      <c r="L142" s="368" t="str">
        <f>IF(I142=0," No Stock",AVERAGE(Y142:AA142))</f>
        <v xml:space="preserve"> No Stock</v>
      </c>
      <c r="M142" s="369" t="str">
        <f>IF(I142=0,"Run out of Stock",IF(L142&gt;$M$1,"Fast Moving",IF(L142&lt;=$M$3,"Non Moving","Slow Moving")))</f>
        <v>Run out of Stock</v>
      </c>
      <c r="N142" s="368">
        <f>(F142-E142)*(AVERAGE(X142:Z142))</f>
        <v>0</v>
      </c>
      <c r="O142" s="370" t="str">
        <f>IF(N142&gt;$P$1, "Most Profitable",IF(N142&lt;$P$2,"Less Profitable","Profitable"))</f>
        <v>Less Profitable</v>
      </c>
      <c r="P142" s="369" t="str">
        <f>M142&amp; " - " &amp;O142</f>
        <v>Run out of Stock - Less Profitable</v>
      </c>
      <c r="Q142" s="370" t="str">
        <f>IF(AND(M142="Non Moving",J142&gt;2),"Buying Price",IF(AND(M142="Non Moving",J142=2)," Discount",IF(AND(M142="Non Moving",J142=1),"Transfer","-")))</f>
        <v>-</v>
      </c>
      <c r="R142" s="371" t="str">
        <f>IF(P142="Run out of stock - Most Profitable","No Stock - Reorder",IF(P142="Fast Moving - Most Profitable","Profitable - Reorder",IF(P142="Run out of stock - Less Profitable","Stop Ordering", " - ")))</f>
        <v>Stop Ordering</v>
      </c>
      <c r="S142" s="372"/>
      <c r="T142" s="378">
        <v>0</v>
      </c>
      <c r="U142" s="378">
        <v>0</v>
      </c>
      <c r="V142" s="378">
        <v>0</v>
      </c>
      <c r="W142" s="379">
        <v>0</v>
      </c>
      <c r="X142" s="379">
        <v>0</v>
      </c>
      <c r="Y142" s="379">
        <v>0</v>
      </c>
      <c r="Z142" s="379">
        <v>0</v>
      </c>
      <c r="AA142" s="379">
        <v>0</v>
      </c>
    </row>
    <row r="143" spans="1:27" x14ac:dyDescent="0.25">
      <c r="A143" s="414">
        <v>6953156282001</v>
      </c>
      <c r="B143" s="373">
        <v>734931</v>
      </c>
      <c r="C143" s="374" t="s">
        <v>117</v>
      </c>
      <c r="D143" s="374" t="s">
        <v>421</v>
      </c>
      <c r="E143" s="375">
        <v>7.8399999999999883</v>
      </c>
      <c r="F143" s="376">
        <v>24.5</v>
      </c>
      <c r="G143" s="376">
        <v>49</v>
      </c>
      <c r="H143" s="366"/>
      <c r="I143" s="377">
        <v>0</v>
      </c>
      <c r="J143" s="367">
        <f>COUNT(T143:AA143)</f>
        <v>8</v>
      </c>
      <c r="K143" s="367">
        <v>2</v>
      </c>
      <c r="L143" s="368" t="str">
        <f>IF(I143=0," No Stock",AVERAGE(Y143:AA143))</f>
        <v xml:space="preserve"> No Stock</v>
      </c>
      <c r="M143" s="369" t="str">
        <f>IF(I143=0,"Run out of Stock",IF(L143&gt;$M$1,"Fast Moving",IF(L143&lt;=$M$3,"Non Moving","Slow Moving")))</f>
        <v>Run out of Stock</v>
      </c>
      <c r="N143" s="368">
        <f>(F143-E143)*(AVERAGE(X143:Z143))</f>
        <v>0</v>
      </c>
      <c r="O143" s="370" t="str">
        <f>IF(N143&gt;$P$1, "Most Profitable",IF(N143&lt;$P$2,"Less Profitable","Profitable"))</f>
        <v>Less Profitable</v>
      </c>
      <c r="P143" s="369" t="str">
        <f>M143&amp; " - " &amp;O143</f>
        <v>Run out of Stock - Less Profitable</v>
      </c>
      <c r="Q143" s="370" t="str">
        <f>IF(AND(M143="Non Moving",J143&gt;2),"Buying Price",IF(AND(M143="Non Moving",J143=2)," Discount",IF(AND(M143="Non Moving",J143=1),"Transfer","-")))</f>
        <v>-</v>
      </c>
      <c r="R143" s="371" t="str">
        <f>IF(P143="Run out of stock - Most Profitable","No Stock - Reorder",IF(P143="Fast Moving - Most Profitable","Profitable - Reorder",IF(P143="Run out of stock - Less Profitable","Stop Ordering", " - ")))</f>
        <v>Stop Ordering</v>
      </c>
      <c r="S143" s="372"/>
      <c r="T143" s="378">
        <v>0</v>
      </c>
      <c r="U143" s="378">
        <v>0</v>
      </c>
      <c r="V143" s="378">
        <v>0</v>
      </c>
      <c r="W143" s="379">
        <v>0</v>
      </c>
      <c r="X143" s="379">
        <v>0</v>
      </c>
      <c r="Y143" s="379">
        <v>0</v>
      </c>
      <c r="Z143" s="379">
        <v>0</v>
      </c>
      <c r="AA143" s="379">
        <v>0</v>
      </c>
    </row>
    <row r="144" spans="1:27" x14ac:dyDescent="0.25">
      <c r="A144" s="414">
        <v>6953156282018</v>
      </c>
      <c r="B144" s="373">
        <v>734933</v>
      </c>
      <c r="C144" s="374" t="s">
        <v>118</v>
      </c>
      <c r="D144" s="374" t="s">
        <v>422</v>
      </c>
      <c r="E144" s="375">
        <v>7.84</v>
      </c>
      <c r="F144" s="376">
        <v>24.5</v>
      </c>
      <c r="G144" s="376">
        <v>49</v>
      </c>
      <c r="H144" s="366"/>
      <c r="I144" s="377">
        <v>0</v>
      </c>
      <c r="J144" s="367">
        <f>COUNT(T144:AA144)</f>
        <v>8</v>
      </c>
      <c r="K144" s="367">
        <v>2</v>
      </c>
      <c r="L144" s="368" t="str">
        <f>IF(I144=0," No Stock",AVERAGE(Y144:AA144))</f>
        <v xml:space="preserve"> No Stock</v>
      </c>
      <c r="M144" s="369" t="str">
        <f>IF(I144=0,"Run out of Stock",IF(L144&gt;$M$1,"Fast Moving",IF(L144&lt;=$M$3,"Non Moving","Slow Moving")))</f>
        <v>Run out of Stock</v>
      </c>
      <c r="N144" s="368">
        <f>(F144-E144)*(AVERAGE(X144:Z144))</f>
        <v>0</v>
      </c>
      <c r="O144" s="370" t="str">
        <f>IF(N144&gt;$P$1, "Most Profitable",IF(N144&lt;$P$2,"Less Profitable","Profitable"))</f>
        <v>Less Profitable</v>
      </c>
      <c r="P144" s="369" t="str">
        <f>M144&amp; " - " &amp;O144</f>
        <v>Run out of Stock - Less Profitable</v>
      </c>
      <c r="Q144" s="370" t="str">
        <f>IF(AND(M144="Non Moving",J144&gt;2),"Buying Price",IF(AND(M144="Non Moving",J144=2)," Discount",IF(AND(M144="Non Moving",J144=1),"Transfer","-")))</f>
        <v>-</v>
      </c>
      <c r="R144" s="371" t="str">
        <f>IF(P144="Run out of stock - Most Profitable","No Stock - Reorder",IF(P144="Fast Moving - Most Profitable","Profitable - Reorder",IF(P144="Run out of stock - Less Profitable","Stop Ordering", " - ")))</f>
        <v>Stop Ordering</v>
      </c>
      <c r="S144" s="372"/>
      <c r="T144" s="378">
        <v>0</v>
      </c>
      <c r="U144" s="378">
        <v>0</v>
      </c>
      <c r="V144" s="378">
        <v>0</v>
      </c>
      <c r="W144" s="379">
        <v>0</v>
      </c>
      <c r="X144" s="379">
        <v>0</v>
      </c>
      <c r="Y144" s="379">
        <v>0</v>
      </c>
      <c r="Z144" s="379">
        <v>0</v>
      </c>
      <c r="AA144" s="379">
        <v>0</v>
      </c>
    </row>
    <row r="145" spans="1:27" x14ac:dyDescent="0.25">
      <c r="A145" s="414">
        <v>6953156282025</v>
      </c>
      <c r="B145" s="373">
        <v>734934</v>
      </c>
      <c r="C145" s="374" t="s">
        <v>119</v>
      </c>
      <c r="D145" s="374" t="s">
        <v>423</v>
      </c>
      <c r="E145" s="375">
        <v>7.8400000000000007</v>
      </c>
      <c r="F145" s="376">
        <v>24.5</v>
      </c>
      <c r="G145" s="376">
        <v>49</v>
      </c>
      <c r="H145" s="366"/>
      <c r="I145" s="377">
        <v>0</v>
      </c>
      <c r="J145" s="367">
        <f>COUNT(T145:AA145)</f>
        <v>8</v>
      </c>
      <c r="K145" s="367">
        <v>2</v>
      </c>
      <c r="L145" s="368" t="str">
        <f>IF(I145=0," No Stock",AVERAGE(Y145:AA145))</f>
        <v xml:space="preserve"> No Stock</v>
      </c>
      <c r="M145" s="369" t="str">
        <f>IF(I145=0,"Run out of Stock",IF(L145&gt;$M$1,"Fast Moving",IF(L145&lt;=$M$3,"Non Moving","Slow Moving")))</f>
        <v>Run out of Stock</v>
      </c>
      <c r="N145" s="368">
        <f>(F145-E145)*(AVERAGE(X145:Z145))</f>
        <v>0</v>
      </c>
      <c r="O145" s="370" t="str">
        <f>IF(N145&gt;$P$1, "Most Profitable",IF(N145&lt;$P$2,"Less Profitable","Profitable"))</f>
        <v>Less Profitable</v>
      </c>
      <c r="P145" s="369" t="str">
        <f>M145&amp; " - " &amp;O145</f>
        <v>Run out of Stock - Less Profitable</v>
      </c>
      <c r="Q145" s="370" t="str">
        <f>IF(AND(M145="Non Moving",J145&gt;2),"Buying Price",IF(AND(M145="Non Moving",J145=2)," Discount",IF(AND(M145="Non Moving",J145=1),"Transfer","-")))</f>
        <v>-</v>
      </c>
      <c r="R145" s="371" t="str">
        <f>IF(P145="Run out of stock - Most Profitable","No Stock - Reorder",IF(P145="Fast Moving - Most Profitable","Profitable - Reorder",IF(P145="Run out of stock - Less Profitable","Stop Ordering", " - ")))</f>
        <v>Stop Ordering</v>
      </c>
      <c r="S145" s="372"/>
      <c r="T145" s="378">
        <v>0</v>
      </c>
      <c r="U145" s="378">
        <v>0</v>
      </c>
      <c r="V145" s="378">
        <v>0</v>
      </c>
      <c r="W145" s="379">
        <v>0</v>
      </c>
      <c r="X145" s="379">
        <v>0</v>
      </c>
      <c r="Y145" s="379">
        <v>0</v>
      </c>
      <c r="Z145" s="379">
        <v>0</v>
      </c>
      <c r="AA145" s="379">
        <v>0</v>
      </c>
    </row>
    <row r="146" spans="1:27" x14ac:dyDescent="0.25">
      <c r="A146" s="414">
        <v>6953156282032</v>
      </c>
      <c r="B146" s="373">
        <v>734966</v>
      </c>
      <c r="C146" s="374" t="s">
        <v>133</v>
      </c>
      <c r="D146" s="374" t="s">
        <v>437</v>
      </c>
      <c r="E146" s="375">
        <v>7.8400000000000007</v>
      </c>
      <c r="F146" s="376">
        <v>24.5</v>
      </c>
      <c r="G146" s="376">
        <v>49</v>
      </c>
      <c r="H146" s="366"/>
      <c r="I146" s="377">
        <v>0</v>
      </c>
      <c r="J146" s="367">
        <f>COUNT(T146:AA146)</f>
        <v>8</v>
      </c>
      <c r="K146" s="367">
        <v>2</v>
      </c>
      <c r="L146" s="368" t="str">
        <f>IF(I146=0," No Stock",AVERAGE(Y146:AA146))</f>
        <v xml:space="preserve"> No Stock</v>
      </c>
      <c r="M146" s="369" t="str">
        <f>IF(I146=0,"Run out of Stock",IF(L146&gt;$M$1,"Fast Moving",IF(L146&lt;=$M$3,"Non Moving","Slow Moving")))</f>
        <v>Run out of Stock</v>
      </c>
      <c r="N146" s="368">
        <f>(F146-E146)*(AVERAGE(X146:Z146))</f>
        <v>0</v>
      </c>
      <c r="O146" s="370" t="str">
        <f>IF(N146&gt;$P$1, "Most Profitable",IF(N146&lt;$P$2,"Less Profitable","Profitable"))</f>
        <v>Less Profitable</v>
      </c>
      <c r="P146" s="369" t="str">
        <f>M146&amp; " - " &amp;O146</f>
        <v>Run out of Stock - Less Profitable</v>
      </c>
      <c r="Q146" s="370" t="str">
        <f>IF(AND(M146="Non Moving",J146&gt;2),"Buying Price",IF(AND(M146="Non Moving",J146=2)," Discount",IF(AND(M146="Non Moving",J146=1),"Transfer","-")))</f>
        <v>-</v>
      </c>
      <c r="R146" s="371" t="str">
        <f>IF(P146="Run out of stock - Most Profitable","No Stock - Reorder",IF(P146="Fast Moving - Most Profitable","Profitable - Reorder",IF(P146="Run out of stock - Less Profitable","Stop Ordering", " - ")))</f>
        <v>Stop Ordering</v>
      </c>
      <c r="S146" s="372"/>
      <c r="T146" s="378">
        <v>0</v>
      </c>
      <c r="U146" s="378">
        <v>0</v>
      </c>
      <c r="V146" s="378">
        <v>0</v>
      </c>
      <c r="W146" s="379">
        <v>0</v>
      </c>
      <c r="X146" s="379">
        <v>0</v>
      </c>
      <c r="Y146" s="379">
        <v>0</v>
      </c>
      <c r="Z146" s="379">
        <v>0</v>
      </c>
      <c r="AA146" s="379">
        <v>0</v>
      </c>
    </row>
    <row r="147" spans="1:27" x14ac:dyDescent="0.25">
      <c r="A147" s="414">
        <v>6953156282049</v>
      </c>
      <c r="B147" s="373">
        <v>734968</v>
      </c>
      <c r="C147" s="374" t="s">
        <v>134</v>
      </c>
      <c r="D147" s="374" t="s">
        <v>438</v>
      </c>
      <c r="E147" s="375">
        <v>7.839999999999999</v>
      </c>
      <c r="F147" s="376">
        <v>24.5</v>
      </c>
      <c r="G147" s="376">
        <v>49</v>
      </c>
      <c r="H147" s="366"/>
      <c r="I147" s="377">
        <v>0</v>
      </c>
      <c r="J147" s="367">
        <f>COUNT(T147:AA147)</f>
        <v>8</v>
      </c>
      <c r="K147" s="367">
        <v>2</v>
      </c>
      <c r="L147" s="368" t="str">
        <f>IF(I147=0," No Stock",AVERAGE(Y147:AA147))</f>
        <v xml:space="preserve"> No Stock</v>
      </c>
      <c r="M147" s="369" t="str">
        <f>IF(I147=0,"Run out of Stock",IF(L147&gt;$M$1,"Fast Moving",IF(L147&lt;=$M$3,"Non Moving","Slow Moving")))</f>
        <v>Run out of Stock</v>
      </c>
      <c r="N147" s="368">
        <f>(F147-E147)*(AVERAGE(X147:Z147))</f>
        <v>0</v>
      </c>
      <c r="O147" s="370" t="str">
        <f>IF(N147&gt;$P$1, "Most Profitable",IF(N147&lt;$P$2,"Less Profitable","Profitable"))</f>
        <v>Less Profitable</v>
      </c>
      <c r="P147" s="369" t="str">
        <f>M147&amp; " - " &amp;O147</f>
        <v>Run out of Stock - Less Profitable</v>
      </c>
      <c r="Q147" s="370" t="str">
        <f>IF(AND(M147="Non Moving",J147&gt;2),"Buying Price",IF(AND(M147="Non Moving",J147=2)," Discount",IF(AND(M147="Non Moving",J147=1),"Transfer","-")))</f>
        <v>-</v>
      </c>
      <c r="R147" s="371" t="str">
        <f>IF(P147="Run out of stock - Most Profitable","No Stock - Reorder",IF(P147="Fast Moving - Most Profitable","Profitable - Reorder",IF(P147="Run out of stock - Less Profitable","Stop Ordering", " - ")))</f>
        <v>Stop Ordering</v>
      </c>
      <c r="S147" s="372"/>
      <c r="T147" s="378">
        <v>0</v>
      </c>
      <c r="U147" s="378">
        <v>0</v>
      </c>
      <c r="V147" s="378">
        <v>0</v>
      </c>
      <c r="W147" s="379">
        <v>0</v>
      </c>
      <c r="X147" s="379">
        <v>0</v>
      </c>
      <c r="Y147" s="379">
        <v>0</v>
      </c>
      <c r="Z147" s="379">
        <v>0</v>
      </c>
      <c r="AA147" s="379">
        <v>0</v>
      </c>
    </row>
    <row r="148" spans="1:27" x14ac:dyDescent="0.25">
      <c r="A148" s="414">
        <v>6953156282056</v>
      </c>
      <c r="B148" s="373">
        <v>734970</v>
      </c>
      <c r="C148" s="374" t="s">
        <v>135</v>
      </c>
      <c r="D148" s="374" t="s">
        <v>439</v>
      </c>
      <c r="E148" s="375">
        <v>7.84</v>
      </c>
      <c r="F148" s="376">
        <v>24.5</v>
      </c>
      <c r="G148" s="376">
        <v>49</v>
      </c>
      <c r="H148" s="366"/>
      <c r="I148" s="377">
        <v>0</v>
      </c>
      <c r="J148" s="367">
        <f>COUNT(T148:AA148)</f>
        <v>8</v>
      </c>
      <c r="K148" s="367">
        <v>2</v>
      </c>
      <c r="L148" s="368" t="str">
        <f>IF(I148=0," No Stock",AVERAGE(Y148:AA148))</f>
        <v xml:space="preserve"> No Stock</v>
      </c>
      <c r="M148" s="369" t="str">
        <f>IF(I148=0,"Run out of Stock",IF(L148&gt;$M$1,"Fast Moving",IF(L148&lt;=$M$3,"Non Moving","Slow Moving")))</f>
        <v>Run out of Stock</v>
      </c>
      <c r="N148" s="368">
        <f>(F148-E148)*(AVERAGE(X148:Z148))</f>
        <v>0</v>
      </c>
      <c r="O148" s="370" t="str">
        <f>IF(N148&gt;$P$1, "Most Profitable",IF(N148&lt;$P$2,"Less Profitable","Profitable"))</f>
        <v>Less Profitable</v>
      </c>
      <c r="P148" s="369" t="str">
        <f>M148&amp; " - " &amp;O148</f>
        <v>Run out of Stock - Less Profitable</v>
      </c>
      <c r="Q148" s="370" t="str">
        <f>IF(AND(M148="Non Moving",J148&gt;2),"Buying Price",IF(AND(M148="Non Moving",J148=2)," Discount",IF(AND(M148="Non Moving",J148=1),"Transfer","-")))</f>
        <v>-</v>
      </c>
      <c r="R148" s="371" t="str">
        <f>IF(P148="Run out of stock - Most Profitable","No Stock - Reorder",IF(P148="Fast Moving - Most Profitable","Profitable - Reorder",IF(P148="Run out of stock - Less Profitable","Stop Ordering", " - ")))</f>
        <v>Stop Ordering</v>
      </c>
      <c r="S148" s="372"/>
      <c r="T148" s="378">
        <v>0</v>
      </c>
      <c r="U148" s="378">
        <v>0</v>
      </c>
      <c r="V148" s="378">
        <v>0</v>
      </c>
      <c r="W148" s="379">
        <v>0</v>
      </c>
      <c r="X148" s="379">
        <v>0</v>
      </c>
      <c r="Y148" s="379">
        <v>0</v>
      </c>
      <c r="Z148" s="379">
        <v>0</v>
      </c>
      <c r="AA148" s="379">
        <v>0</v>
      </c>
    </row>
    <row r="149" spans="1:27" x14ac:dyDescent="0.25">
      <c r="A149" s="414">
        <v>6953156282063</v>
      </c>
      <c r="B149" s="373">
        <v>734971</v>
      </c>
      <c r="C149" s="374" t="s">
        <v>136</v>
      </c>
      <c r="D149" s="374" t="s">
        <v>440</v>
      </c>
      <c r="E149" s="375">
        <v>7.6199999999999992</v>
      </c>
      <c r="F149" s="376">
        <v>24.5</v>
      </c>
      <c r="G149" s="376">
        <v>49</v>
      </c>
      <c r="H149" s="366"/>
      <c r="I149" s="377">
        <v>0</v>
      </c>
      <c r="J149" s="367">
        <f>COUNT(T149:AA149)</f>
        <v>8</v>
      </c>
      <c r="K149" s="367">
        <v>2</v>
      </c>
      <c r="L149" s="368" t="str">
        <f>IF(I149=0," No Stock",AVERAGE(Y149:AA149))</f>
        <v xml:space="preserve"> No Stock</v>
      </c>
      <c r="M149" s="369" t="str">
        <f>IF(I149=0,"Run out of Stock",IF(L149&gt;$M$1,"Fast Moving",IF(L149&lt;=$M$3,"Non Moving","Slow Moving")))</f>
        <v>Run out of Stock</v>
      </c>
      <c r="N149" s="368">
        <f>(F149-E149)*(AVERAGE(X149:Z149))</f>
        <v>0</v>
      </c>
      <c r="O149" s="370" t="str">
        <f>IF(N149&gt;$P$1, "Most Profitable",IF(N149&lt;$P$2,"Less Profitable","Profitable"))</f>
        <v>Less Profitable</v>
      </c>
      <c r="P149" s="369" t="str">
        <f>M149&amp; " - " &amp;O149</f>
        <v>Run out of Stock - Less Profitable</v>
      </c>
      <c r="Q149" s="370" t="str">
        <f>IF(AND(M149="Non Moving",J149&gt;2),"Buying Price",IF(AND(M149="Non Moving",J149=2)," Discount",IF(AND(M149="Non Moving",J149=1),"Transfer","-")))</f>
        <v>-</v>
      </c>
      <c r="R149" s="371" t="str">
        <f>IF(P149="Run out of stock - Most Profitable","No Stock - Reorder",IF(P149="Fast Moving - Most Profitable","Profitable - Reorder",IF(P149="Run out of stock - Less Profitable","Stop Ordering", " - ")))</f>
        <v>Stop Ordering</v>
      </c>
      <c r="S149" s="372"/>
      <c r="T149" s="378">
        <v>0</v>
      </c>
      <c r="U149" s="378">
        <v>0</v>
      </c>
      <c r="V149" s="378">
        <v>0</v>
      </c>
      <c r="W149" s="379">
        <v>0</v>
      </c>
      <c r="X149" s="379">
        <v>0</v>
      </c>
      <c r="Y149" s="379">
        <v>0</v>
      </c>
      <c r="Z149" s="379">
        <v>0</v>
      </c>
      <c r="AA149" s="379">
        <v>0</v>
      </c>
    </row>
    <row r="150" spans="1:27" x14ac:dyDescent="0.25">
      <c r="A150" s="414">
        <v>6953156282070</v>
      </c>
      <c r="B150" s="373">
        <v>734973</v>
      </c>
      <c r="C150" s="374" t="s">
        <v>137</v>
      </c>
      <c r="D150" s="374" t="s">
        <v>441</v>
      </c>
      <c r="E150" s="375">
        <v>7.62</v>
      </c>
      <c r="F150" s="376">
        <v>24.5</v>
      </c>
      <c r="G150" s="376">
        <v>49</v>
      </c>
      <c r="H150" s="366"/>
      <c r="I150" s="377">
        <v>0</v>
      </c>
      <c r="J150" s="367">
        <f>COUNT(T150:AA150)</f>
        <v>8</v>
      </c>
      <c r="K150" s="367">
        <v>2</v>
      </c>
      <c r="L150" s="368" t="str">
        <f>IF(I150=0," No Stock",AVERAGE(Y150:AA150))</f>
        <v xml:space="preserve"> No Stock</v>
      </c>
      <c r="M150" s="369" t="str">
        <f>IF(I150=0,"Run out of Stock",IF(L150&gt;$M$1,"Fast Moving",IF(L150&lt;=$M$3,"Non Moving","Slow Moving")))</f>
        <v>Run out of Stock</v>
      </c>
      <c r="N150" s="368">
        <f>(F150-E150)*(AVERAGE(X150:Z150))</f>
        <v>0</v>
      </c>
      <c r="O150" s="370" t="str">
        <f>IF(N150&gt;$P$1, "Most Profitable",IF(N150&lt;$P$2,"Less Profitable","Profitable"))</f>
        <v>Less Profitable</v>
      </c>
      <c r="P150" s="369" t="str">
        <f>M150&amp; " - " &amp;O150</f>
        <v>Run out of Stock - Less Profitable</v>
      </c>
      <c r="Q150" s="370" t="str">
        <f>IF(AND(M150="Non Moving",J150&gt;2),"Buying Price",IF(AND(M150="Non Moving",J150=2)," Discount",IF(AND(M150="Non Moving",J150=1),"Transfer","-")))</f>
        <v>-</v>
      </c>
      <c r="R150" s="371" t="str">
        <f>IF(P150="Run out of stock - Most Profitable","No Stock - Reorder",IF(P150="Fast Moving - Most Profitable","Profitable - Reorder",IF(P150="Run out of stock - Less Profitable","Stop Ordering", " - ")))</f>
        <v>Stop Ordering</v>
      </c>
      <c r="S150" s="372"/>
      <c r="T150" s="378">
        <v>0</v>
      </c>
      <c r="U150" s="378">
        <v>0</v>
      </c>
      <c r="V150" s="378">
        <v>0</v>
      </c>
      <c r="W150" s="379">
        <v>0</v>
      </c>
      <c r="X150" s="379">
        <v>0</v>
      </c>
      <c r="Y150" s="379">
        <v>0</v>
      </c>
      <c r="Z150" s="379">
        <v>0</v>
      </c>
      <c r="AA150" s="379">
        <v>0</v>
      </c>
    </row>
    <row r="151" spans="1:27" x14ac:dyDescent="0.25">
      <c r="A151" s="414">
        <v>6953156282087</v>
      </c>
      <c r="B151" s="373">
        <v>734975</v>
      </c>
      <c r="C151" s="374" t="s">
        <v>138</v>
      </c>
      <c r="D151" s="374" t="s">
        <v>442</v>
      </c>
      <c r="E151" s="375">
        <v>7.7100000000000009</v>
      </c>
      <c r="F151" s="376">
        <v>24.5</v>
      </c>
      <c r="G151" s="376">
        <v>49</v>
      </c>
      <c r="H151" s="366"/>
      <c r="I151" s="377">
        <v>0</v>
      </c>
      <c r="J151" s="367">
        <f>COUNT(T151:AA151)</f>
        <v>8</v>
      </c>
      <c r="K151" s="367">
        <v>2</v>
      </c>
      <c r="L151" s="368" t="str">
        <f>IF(I151=0," No Stock",AVERAGE(Y151:AA151))</f>
        <v xml:space="preserve"> No Stock</v>
      </c>
      <c r="M151" s="369" t="str">
        <f>IF(I151=0,"Run out of Stock",IF(L151&gt;$M$1,"Fast Moving",IF(L151&lt;=$M$3,"Non Moving","Slow Moving")))</f>
        <v>Run out of Stock</v>
      </c>
      <c r="N151" s="368">
        <f>(F151-E151)*(AVERAGE(X151:Z151))</f>
        <v>0</v>
      </c>
      <c r="O151" s="370" t="str">
        <f>IF(N151&gt;$P$1, "Most Profitable",IF(N151&lt;$P$2,"Less Profitable","Profitable"))</f>
        <v>Less Profitable</v>
      </c>
      <c r="P151" s="369" t="str">
        <f>M151&amp; " - " &amp;O151</f>
        <v>Run out of Stock - Less Profitable</v>
      </c>
      <c r="Q151" s="370" t="str">
        <f>IF(AND(M151="Non Moving",J151&gt;2),"Buying Price",IF(AND(M151="Non Moving",J151=2)," Discount",IF(AND(M151="Non Moving",J151=1),"Transfer","-")))</f>
        <v>-</v>
      </c>
      <c r="R151" s="371" t="str">
        <f>IF(P151="Run out of stock - Most Profitable","No Stock - Reorder",IF(P151="Fast Moving - Most Profitable","Profitable - Reorder",IF(P151="Run out of stock - Less Profitable","Stop Ordering", " - ")))</f>
        <v>Stop Ordering</v>
      </c>
      <c r="S151" s="372"/>
      <c r="T151" s="378">
        <v>0</v>
      </c>
      <c r="U151" s="378">
        <v>0</v>
      </c>
      <c r="V151" s="378">
        <v>0</v>
      </c>
      <c r="W151" s="379">
        <v>0</v>
      </c>
      <c r="X151" s="379">
        <v>0</v>
      </c>
      <c r="Y151" s="379">
        <v>0</v>
      </c>
      <c r="Z151" s="379">
        <v>0</v>
      </c>
      <c r="AA151" s="379">
        <v>0</v>
      </c>
    </row>
    <row r="152" spans="1:27" x14ac:dyDescent="0.25">
      <c r="A152" s="414">
        <v>6953156282094</v>
      </c>
      <c r="B152" s="373">
        <v>746547</v>
      </c>
      <c r="C152" s="374" t="s">
        <v>192</v>
      </c>
      <c r="D152" s="374" t="s">
        <v>495</v>
      </c>
      <c r="E152" s="375">
        <v>38.392475247524757</v>
      </c>
      <c r="F152" s="376">
        <v>74.5</v>
      </c>
      <c r="G152" s="376">
        <v>159</v>
      </c>
      <c r="H152" s="366"/>
      <c r="I152" s="377">
        <v>0</v>
      </c>
      <c r="J152" s="367">
        <f>COUNT(T152:AA152)</f>
        <v>8</v>
      </c>
      <c r="K152" s="367">
        <v>2</v>
      </c>
      <c r="L152" s="368" t="str">
        <f>IF(I152=0," No Stock",AVERAGE(Y152:AA152))</f>
        <v xml:space="preserve"> No Stock</v>
      </c>
      <c r="M152" s="369" t="str">
        <f>IF(I152=0,"Run out of Stock",IF(L152&gt;$M$1,"Fast Moving",IF(L152&lt;=$M$3,"Non Moving","Slow Moving")))</f>
        <v>Run out of Stock</v>
      </c>
      <c r="N152" s="368">
        <f>(F152-E152)*(AVERAGE(X152:Z152))</f>
        <v>0</v>
      </c>
      <c r="O152" s="370" t="str">
        <f>IF(N152&gt;$P$1, "Most Profitable",IF(N152&lt;$P$2,"Less Profitable","Profitable"))</f>
        <v>Less Profitable</v>
      </c>
      <c r="P152" s="369" t="str">
        <f>M152&amp; " - " &amp;O152</f>
        <v>Run out of Stock - Less Profitable</v>
      </c>
      <c r="Q152" s="370" t="str">
        <f>IF(AND(M152="Non Moving",J152&gt;2),"Buying Price",IF(AND(M152="Non Moving",J152=2)," Discount",IF(AND(M152="Non Moving",J152=1),"Transfer","-")))</f>
        <v>-</v>
      </c>
      <c r="R152" s="371" t="str">
        <f>IF(P152="Run out of stock - Most Profitable","No Stock - Reorder",IF(P152="Fast Moving - Most Profitable","Profitable - Reorder",IF(P152="Run out of stock - Less Profitable","Stop Ordering", " - ")))</f>
        <v>Stop Ordering</v>
      </c>
      <c r="S152" s="372"/>
      <c r="T152" s="378">
        <v>4</v>
      </c>
      <c r="U152" s="378">
        <v>2</v>
      </c>
      <c r="V152" s="378">
        <v>0</v>
      </c>
      <c r="W152" s="380">
        <v>2</v>
      </c>
      <c r="X152" s="379">
        <v>0</v>
      </c>
      <c r="Y152" s="379">
        <v>0</v>
      </c>
      <c r="Z152" s="379">
        <v>0</v>
      </c>
      <c r="AA152" s="379">
        <v>0</v>
      </c>
    </row>
    <row r="153" spans="1:27" x14ac:dyDescent="0.25">
      <c r="A153" s="414">
        <v>6953156282100</v>
      </c>
      <c r="B153" s="373">
        <v>742294</v>
      </c>
      <c r="C153" s="374" t="s">
        <v>165</v>
      </c>
      <c r="D153" s="374" t="s">
        <v>468</v>
      </c>
      <c r="E153" s="375">
        <v>38.140000000000015</v>
      </c>
      <c r="F153" s="376">
        <v>74.5</v>
      </c>
      <c r="G153" s="376">
        <v>159</v>
      </c>
      <c r="H153" s="366"/>
      <c r="I153" s="377">
        <v>2</v>
      </c>
      <c r="J153" s="367">
        <f>COUNT(T153:AA153)</f>
        <v>8</v>
      </c>
      <c r="K153" s="367">
        <v>2</v>
      </c>
      <c r="L153" s="368">
        <f>IF(I153=0," No Stock",AVERAGE(Y153:AA153))</f>
        <v>0</v>
      </c>
      <c r="M153" s="369" t="str">
        <f>IF(I153=0,"Run out of Stock",IF(L153&gt;$M$1,"Fast Moving",IF(L153&lt;=$M$3,"Non Moving","Slow Moving")))</f>
        <v>Non Moving</v>
      </c>
      <c r="N153" s="368">
        <f>(F153-E153)*(AVERAGE(X153:Z153))</f>
        <v>0</v>
      </c>
      <c r="O153" s="370" t="str">
        <f>IF(N153&gt;$P$1, "Most Profitable",IF(N153&lt;$P$2,"Less Profitable","Profitable"))</f>
        <v>Less Profitable</v>
      </c>
      <c r="P153" s="369" t="str">
        <f>M153&amp; " - " &amp;O153</f>
        <v>Non Moving - Less Profitable</v>
      </c>
      <c r="Q153" s="370" t="str">
        <f>IF(AND(M153="Non Moving",J153&gt;2),"Buying Price",IF(AND(M153="Non Moving",J153=2)," Discount",IF(AND(M153="Non Moving",J153=1),"Transfer","-")))</f>
        <v>Buying Price</v>
      </c>
      <c r="R153" s="371" t="str">
        <f>IF(P153="Run out of stock - Most Profitable","No Stock - Reorder",IF(P153="Fast Moving - Most Profitable","Profitable - Reorder",IF(P153="Run out of stock - Less Profitable","Stop Ordering", " - ")))</f>
        <v xml:space="preserve"> - </v>
      </c>
      <c r="S153" s="372"/>
      <c r="T153" s="378">
        <v>2</v>
      </c>
      <c r="U153" s="378">
        <v>1</v>
      </c>
      <c r="V153" s="378">
        <v>0</v>
      </c>
      <c r="W153" s="379">
        <v>0</v>
      </c>
      <c r="X153" s="379">
        <v>0</v>
      </c>
      <c r="Y153" s="379">
        <v>0</v>
      </c>
      <c r="Z153" s="379">
        <v>0</v>
      </c>
      <c r="AA153" s="379">
        <v>0</v>
      </c>
    </row>
    <row r="154" spans="1:27" x14ac:dyDescent="0.25">
      <c r="A154" s="414">
        <v>6953156282117</v>
      </c>
      <c r="B154" s="373">
        <v>746548</v>
      </c>
      <c r="C154" s="374" t="s">
        <v>193</v>
      </c>
      <c r="D154" s="374" t="s">
        <v>496</v>
      </c>
      <c r="E154" s="375">
        <v>44.200000000000024</v>
      </c>
      <c r="F154" s="376">
        <v>89.5</v>
      </c>
      <c r="G154" s="376">
        <v>189</v>
      </c>
      <c r="H154" s="366"/>
      <c r="I154" s="377">
        <v>0</v>
      </c>
      <c r="J154" s="367">
        <f>COUNT(T154:AA154)</f>
        <v>8</v>
      </c>
      <c r="K154" s="367">
        <v>2</v>
      </c>
      <c r="L154" s="368" t="str">
        <f>IF(I154=0," No Stock",AVERAGE(Y154:AA154))</f>
        <v xml:space="preserve"> No Stock</v>
      </c>
      <c r="M154" s="369" t="str">
        <f>IF(I154=0,"Run out of Stock",IF(L154&gt;$M$1,"Fast Moving",IF(L154&lt;=$M$3,"Non Moving","Slow Moving")))</f>
        <v>Run out of Stock</v>
      </c>
      <c r="N154" s="368">
        <f>(F154-E154)*(AVERAGE(X154:Z154))</f>
        <v>0</v>
      </c>
      <c r="O154" s="370" t="str">
        <f>IF(N154&gt;$P$1, "Most Profitable",IF(N154&lt;$P$2,"Less Profitable","Profitable"))</f>
        <v>Less Profitable</v>
      </c>
      <c r="P154" s="369" t="str">
        <f>M154&amp; " - " &amp;O154</f>
        <v>Run out of Stock - Less Profitable</v>
      </c>
      <c r="Q154" s="370" t="str">
        <f>IF(AND(M154="Non Moving",J154&gt;2),"Buying Price",IF(AND(M154="Non Moving",J154=2)," Discount",IF(AND(M154="Non Moving",J154=1),"Transfer","-")))</f>
        <v>-</v>
      </c>
      <c r="R154" s="371" t="str">
        <f>IF(P154="Run out of stock - Most Profitable","No Stock - Reorder",IF(P154="Fast Moving - Most Profitable","Profitable - Reorder",IF(P154="Run out of stock - Less Profitable","Stop Ordering", " - ")))</f>
        <v>Stop Ordering</v>
      </c>
      <c r="S154" s="372"/>
      <c r="T154" s="378">
        <v>3</v>
      </c>
      <c r="U154" s="378">
        <v>2</v>
      </c>
      <c r="V154" s="378">
        <v>0</v>
      </c>
      <c r="W154" s="380">
        <v>0</v>
      </c>
      <c r="X154" s="379">
        <v>0</v>
      </c>
      <c r="Y154" s="379">
        <v>0</v>
      </c>
      <c r="Z154" s="379">
        <v>0</v>
      </c>
      <c r="AA154" s="379">
        <v>0</v>
      </c>
    </row>
    <row r="155" spans="1:27" x14ac:dyDescent="0.25">
      <c r="A155" s="414">
        <v>6953156282124</v>
      </c>
      <c r="B155" s="373">
        <v>746549</v>
      </c>
      <c r="C155" s="374" t="s">
        <v>194</v>
      </c>
      <c r="D155" s="374" t="s">
        <v>497</v>
      </c>
      <c r="E155" s="375">
        <v>44.337062937062946</v>
      </c>
      <c r="F155" s="376">
        <v>89.5</v>
      </c>
      <c r="G155" s="376">
        <v>189</v>
      </c>
      <c r="H155" s="366"/>
      <c r="I155" s="377">
        <v>0</v>
      </c>
      <c r="J155" s="367">
        <f>COUNT(T155:AA155)</f>
        <v>8</v>
      </c>
      <c r="K155" s="367">
        <v>2</v>
      </c>
      <c r="L155" s="368" t="str">
        <f>IF(I155=0," No Stock",AVERAGE(Y155:AA155))</f>
        <v xml:space="preserve"> No Stock</v>
      </c>
      <c r="M155" s="369" t="str">
        <f>IF(I155=0,"Run out of Stock",IF(L155&gt;$M$1,"Fast Moving",IF(L155&lt;=$M$3,"Non Moving","Slow Moving")))</f>
        <v>Run out of Stock</v>
      </c>
      <c r="N155" s="368">
        <f>(F155-E155)*(AVERAGE(X155:Z155))</f>
        <v>15.054312354312351</v>
      </c>
      <c r="O155" s="370" t="str">
        <f>IF(N155&gt;$P$1, "Most Profitable",IF(N155&lt;$P$2,"Less Profitable","Profitable"))</f>
        <v>Less Profitable</v>
      </c>
      <c r="P155" s="369" t="str">
        <f>M155&amp; " - " &amp;O155</f>
        <v>Run out of Stock - Less Profitable</v>
      </c>
      <c r="Q155" s="370" t="str">
        <f>IF(AND(M155="Non Moving",J155&gt;2),"Buying Price",IF(AND(M155="Non Moving",J155=2)," Discount",IF(AND(M155="Non Moving",J155=1),"Transfer","-")))</f>
        <v>-</v>
      </c>
      <c r="R155" s="371" t="str">
        <f>IF(P155="Run out of stock - Most Profitable","No Stock - Reorder",IF(P155="Fast Moving - Most Profitable","Profitable - Reorder",IF(P155="Run out of stock - Less Profitable","Stop Ordering", " - ")))</f>
        <v>Stop Ordering</v>
      </c>
      <c r="S155" s="372"/>
      <c r="T155" s="378">
        <v>7</v>
      </c>
      <c r="U155" s="378">
        <v>0</v>
      </c>
      <c r="V155" s="378">
        <v>1</v>
      </c>
      <c r="W155" s="380">
        <v>0</v>
      </c>
      <c r="X155" s="379">
        <v>1</v>
      </c>
      <c r="Y155" s="379">
        <v>0</v>
      </c>
      <c r="Z155" s="379">
        <v>0</v>
      </c>
      <c r="AA155" s="379">
        <v>0</v>
      </c>
    </row>
    <row r="156" spans="1:27" x14ac:dyDescent="0.25">
      <c r="A156" s="414">
        <v>6953156282247</v>
      </c>
      <c r="B156" s="373">
        <v>743939</v>
      </c>
      <c r="C156" s="374" t="s">
        <v>172</v>
      </c>
      <c r="D156" s="374" t="s">
        <v>475</v>
      </c>
      <c r="E156" s="375">
        <v>76</v>
      </c>
      <c r="F156" s="376">
        <v>140</v>
      </c>
      <c r="G156" s="376">
        <v>289</v>
      </c>
      <c r="H156" s="366"/>
      <c r="I156" s="377">
        <v>6</v>
      </c>
      <c r="J156" s="367">
        <f>COUNT(T156:AA156)</f>
        <v>8</v>
      </c>
      <c r="K156" s="367">
        <v>2</v>
      </c>
      <c r="L156" s="368">
        <f>IF(I156=0," No Stock",AVERAGE(Y156:AA156))</f>
        <v>3.6666666666666665</v>
      </c>
      <c r="M156" s="369" t="str">
        <f>IF(I156=0,"Run out of Stock",IF(L156&gt;$M$1,"Fast Moving",IF(L156&lt;=$M$3,"Non Moving","Slow Moving")))</f>
        <v>Slow Moving</v>
      </c>
      <c r="N156" s="368">
        <f>(F156-E156)*(AVERAGE(X156:Z156))</f>
        <v>320</v>
      </c>
      <c r="O156" s="370" t="str">
        <f>IF(N156&gt;$P$1, "Most Profitable",IF(N156&lt;$P$2,"Less Profitable","Profitable"))</f>
        <v>Most Profitable</v>
      </c>
      <c r="P156" s="369" t="str">
        <f>M156&amp; " - " &amp;O156</f>
        <v>Slow Moving - Most Profitable</v>
      </c>
      <c r="Q156" s="370" t="str">
        <f>IF(AND(M156="Non Moving",J156&gt;2),"Buying Price",IF(AND(M156="Non Moving",J156=2)," Discount",IF(AND(M156="Non Moving",J156=1),"Transfer","-")))</f>
        <v>-</v>
      </c>
      <c r="R156" s="371" t="str">
        <f>IF(P156="Run out of stock - Most Profitable","No Stock - Reorder",IF(P156="Fast Moving - Most Profitable","Profitable - Reorder",IF(P156="Run out of stock - Less Profitable","Stop Ordering", " - ")))</f>
        <v xml:space="preserve"> - </v>
      </c>
      <c r="S156" s="372"/>
      <c r="T156" s="378">
        <v>23</v>
      </c>
      <c r="U156" s="378">
        <v>5</v>
      </c>
      <c r="V156" s="378">
        <v>9</v>
      </c>
      <c r="W156" s="380">
        <v>9</v>
      </c>
      <c r="X156" s="379">
        <v>6</v>
      </c>
      <c r="Y156" s="379">
        <v>6</v>
      </c>
      <c r="Z156" s="379">
        <v>3</v>
      </c>
      <c r="AA156" s="379">
        <v>2</v>
      </c>
    </row>
    <row r="157" spans="1:27" x14ac:dyDescent="0.25">
      <c r="A157" s="414">
        <v>6953156282254</v>
      </c>
      <c r="B157" s="373">
        <v>743940</v>
      </c>
      <c r="C157" s="374" t="s">
        <v>173</v>
      </c>
      <c r="D157" s="374" t="s">
        <v>476</v>
      </c>
      <c r="E157" s="375">
        <v>76</v>
      </c>
      <c r="F157" s="376">
        <v>140</v>
      </c>
      <c r="G157" s="376">
        <v>289</v>
      </c>
      <c r="H157" s="366"/>
      <c r="I157" s="377">
        <v>3</v>
      </c>
      <c r="J157" s="367">
        <f>COUNT(T157:AA157)</f>
        <v>8</v>
      </c>
      <c r="K157" s="367">
        <v>2</v>
      </c>
      <c r="L157" s="368">
        <f>IF(I157=0," No Stock",AVERAGE(Y157:AA157))</f>
        <v>0</v>
      </c>
      <c r="M157" s="369" t="str">
        <f>IF(I157=0,"Run out of Stock",IF(L157&gt;$M$1,"Fast Moving",IF(L157&lt;=$M$3,"Non Moving","Slow Moving")))</f>
        <v>Non Moving</v>
      </c>
      <c r="N157" s="368">
        <f>(F157-E157)*(AVERAGE(X157:Z157))</f>
        <v>64</v>
      </c>
      <c r="O157" s="370" t="str">
        <f>IF(N157&gt;$P$1, "Most Profitable",IF(N157&lt;$P$2,"Less Profitable","Profitable"))</f>
        <v>Profitable</v>
      </c>
      <c r="P157" s="369" t="str">
        <f>M157&amp; " - " &amp;O157</f>
        <v>Non Moving - Profitable</v>
      </c>
      <c r="Q157" s="370" t="str">
        <f>IF(AND(M157="Non Moving",J157&gt;2),"Buying Price",IF(AND(M157="Non Moving",J157=2)," Discount",IF(AND(M157="Non Moving",J157=1),"Transfer","-")))</f>
        <v>Buying Price</v>
      </c>
      <c r="R157" s="371" t="str">
        <f>IF(P157="Run out of stock - Most Profitable","No Stock - Reorder",IF(P157="Fast Moving - Most Profitable","Profitable - Reorder",IF(P157="Run out of stock - Less Profitable","Stop Ordering", " - ")))</f>
        <v xml:space="preserve"> - </v>
      </c>
      <c r="S157" s="372"/>
      <c r="T157" s="378">
        <v>14</v>
      </c>
      <c r="U157" s="378">
        <v>9</v>
      </c>
      <c r="V157" s="378">
        <v>5</v>
      </c>
      <c r="W157" s="380">
        <v>2</v>
      </c>
      <c r="X157" s="379">
        <v>3</v>
      </c>
      <c r="Y157" s="379">
        <v>0</v>
      </c>
      <c r="Z157" s="379">
        <v>0</v>
      </c>
      <c r="AA157" s="379">
        <v>0</v>
      </c>
    </row>
    <row r="158" spans="1:27" x14ac:dyDescent="0.25">
      <c r="A158" s="414">
        <v>6953156282278</v>
      </c>
      <c r="B158" s="373">
        <v>758127</v>
      </c>
      <c r="C158" s="374" t="s">
        <v>220</v>
      </c>
      <c r="D158" s="374" t="s">
        <v>520</v>
      </c>
      <c r="E158" s="375">
        <v>9.9</v>
      </c>
      <c r="F158" s="376">
        <v>29.5</v>
      </c>
      <c r="G158" s="376">
        <v>62</v>
      </c>
      <c r="H158" s="366"/>
      <c r="I158" s="377">
        <v>0</v>
      </c>
      <c r="J158" s="367">
        <f>COUNT(T158:AA158)</f>
        <v>5</v>
      </c>
      <c r="K158" s="367">
        <v>2</v>
      </c>
      <c r="L158" s="368" t="str">
        <f>IF(I158=0," No Stock",AVERAGE(Y158:AA158))</f>
        <v xml:space="preserve"> No Stock</v>
      </c>
      <c r="M158" s="369" t="str">
        <f>IF(I158=0,"Run out of Stock",IF(L158&gt;$M$1,"Fast Moving",IF(L158&lt;=$M$3,"Non Moving","Slow Moving")))</f>
        <v>Run out of Stock</v>
      </c>
      <c r="N158" s="368">
        <f>(F158-E158)*(AVERAGE(X158:Z158))</f>
        <v>0</v>
      </c>
      <c r="O158" s="370" t="str">
        <f>IF(N158&gt;$P$1, "Most Profitable",IF(N158&lt;$P$2,"Less Profitable","Profitable"))</f>
        <v>Less Profitable</v>
      </c>
      <c r="P158" s="369" t="str">
        <f>M158&amp; " - " &amp;O158</f>
        <v>Run out of Stock - Less Profitable</v>
      </c>
      <c r="Q158" s="370" t="str">
        <f>IF(AND(M158="Non Moving",J158&gt;2),"Buying Price",IF(AND(M158="Non Moving",J158=2)," Discount",IF(AND(M158="Non Moving",J158=1),"Transfer","-")))</f>
        <v>-</v>
      </c>
      <c r="R158" s="371" t="str">
        <f>IF(P158="Run out of stock - Most Profitable","No Stock - Reorder",IF(P158="Fast Moving - Most Profitable","Profitable - Reorder",IF(P158="Run out of stock - Less Profitable","Stop Ordering", " - ")))</f>
        <v>Stop Ordering</v>
      </c>
      <c r="S158" s="372"/>
      <c r="T158" s="378"/>
      <c r="U158" s="378"/>
      <c r="V158" s="378"/>
      <c r="W158" s="380">
        <v>0</v>
      </c>
      <c r="X158" s="379">
        <v>0</v>
      </c>
      <c r="Y158" s="379">
        <v>0</v>
      </c>
      <c r="Z158" s="379">
        <v>0</v>
      </c>
      <c r="AA158" s="379">
        <v>0</v>
      </c>
    </row>
    <row r="159" spans="1:27" x14ac:dyDescent="0.25">
      <c r="A159" s="414">
        <v>6953156282308</v>
      </c>
      <c r="B159" s="373">
        <v>734835</v>
      </c>
      <c r="C159" s="374" t="s">
        <v>42</v>
      </c>
      <c r="D159" s="374" t="s">
        <v>347</v>
      </c>
      <c r="E159" s="375">
        <v>34.569999999999986</v>
      </c>
      <c r="F159" s="376">
        <v>69.5</v>
      </c>
      <c r="G159" s="376">
        <v>149</v>
      </c>
      <c r="H159" s="366"/>
      <c r="I159" s="377">
        <v>0</v>
      </c>
      <c r="J159" s="367">
        <f>COUNT(T159:AA159)</f>
        <v>8</v>
      </c>
      <c r="K159" s="367">
        <v>2</v>
      </c>
      <c r="L159" s="368" t="str">
        <f>IF(I159=0," No Stock",AVERAGE(Y159:AA159))</f>
        <v xml:space="preserve"> No Stock</v>
      </c>
      <c r="M159" s="369" t="str">
        <f>IF(I159=0,"Run out of Stock",IF(L159&gt;$M$1,"Fast Moving",IF(L159&lt;=$M$3,"Non Moving","Slow Moving")))</f>
        <v>Run out of Stock</v>
      </c>
      <c r="N159" s="368">
        <f>(F159-E159)*(AVERAGE(X159:Z159))</f>
        <v>0</v>
      </c>
      <c r="O159" s="370" t="str">
        <f>IF(N159&gt;$P$1, "Most Profitable",IF(N159&lt;$P$2,"Less Profitable","Profitable"))</f>
        <v>Less Profitable</v>
      </c>
      <c r="P159" s="369" t="str">
        <f>M159&amp; " - " &amp;O159</f>
        <v>Run out of Stock - Less Profitable</v>
      </c>
      <c r="Q159" s="370" t="str">
        <f>IF(AND(M159="Non Moving",J159&gt;2),"Buying Price",IF(AND(M159="Non Moving",J159=2)," Discount",IF(AND(M159="Non Moving",J159=1),"Transfer","-")))</f>
        <v>-</v>
      </c>
      <c r="R159" s="371" t="str">
        <f>IF(P159="Run out of stock - Most Profitable","No Stock - Reorder",IF(P159="Fast Moving - Most Profitable","Profitable - Reorder",IF(P159="Run out of stock - Less Profitable","Stop Ordering", " - ")))</f>
        <v>Stop Ordering</v>
      </c>
      <c r="S159" s="372"/>
      <c r="T159" s="378">
        <v>4</v>
      </c>
      <c r="U159" s="378">
        <v>1</v>
      </c>
      <c r="V159" s="378">
        <v>1</v>
      </c>
      <c r="W159" s="379">
        <v>0</v>
      </c>
      <c r="X159" s="379">
        <v>0</v>
      </c>
      <c r="Y159" s="379">
        <v>0</v>
      </c>
      <c r="Z159" s="379">
        <v>0</v>
      </c>
      <c r="AA159" s="379">
        <v>0</v>
      </c>
    </row>
    <row r="160" spans="1:27" x14ac:dyDescent="0.25">
      <c r="A160" s="414">
        <v>6953156282315</v>
      </c>
      <c r="B160" s="373">
        <v>734937</v>
      </c>
      <c r="C160" s="374" t="s">
        <v>122</v>
      </c>
      <c r="D160" s="374" t="s">
        <v>426</v>
      </c>
      <c r="E160" s="375">
        <v>34.520000000000017</v>
      </c>
      <c r="F160" s="376">
        <v>69.5</v>
      </c>
      <c r="G160" s="376">
        <v>149</v>
      </c>
      <c r="H160" s="366"/>
      <c r="I160" s="377">
        <v>0</v>
      </c>
      <c r="J160" s="367">
        <f>COUNT(T160:AA160)</f>
        <v>8</v>
      </c>
      <c r="K160" s="367">
        <v>2</v>
      </c>
      <c r="L160" s="368" t="str">
        <f>IF(I160=0," No Stock",AVERAGE(Y160:AA160))</f>
        <v xml:space="preserve"> No Stock</v>
      </c>
      <c r="M160" s="369" t="str">
        <f>IF(I160=0,"Run out of Stock",IF(L160&gt;$M$1,"Fast Moving",IF(L160&lt;=$M$3,"Non Moving","Slow Moving")))</f>
        <v>Run out of Stock</v>
      </c>
      <c r="N160" s="368">
        <f>(F160-E160)*(AVERAGE(X160:Z160))</f>
        <v>0</v>
      </c>
      <c r="O160" s="370" t="str">
        <f>IF(N160&gt;$P$1, "Most Profitable",IF(N160&lt;$P$2,"Less Profitable","Profitable"))</f>
        <v>Less Profitable</v>
      </c>
      <c r="P160" s="369" t="str">
        <f>M160&amp; " - " &amp;O160</f>
        <v>Run out of Stock - Less Profitable</v>
      </c>
      <c r="Q160" s="370" t="str">
        <f>IF(AND(M160="Non Moving",J160&gt;2),"Buying Price",IF(AND(M160="Non Moving",J160=2)," Discount",IF(AND(M160="Non Moving",J160=1),"Transfer","-")))</f>
        <v>-</v>
      </c>
      <c r="R160" s="371" t="str">
        <f>IF(P160="Run out of stock - Most Profitable","No Stock - Reorder",IF(P160="Fast Moving - Most Profitable","Profitable - Reorder",IF(P160="Run out of stock - Less Profitable","Stop Ordering", " - ")))</f>
        <v>Stop Ordering</v>
      </c>
      <c r="S160" s="372"/>
      <c r="T160" s="378">
        <v>0</v>
      </c>
      <c r="U160" s="378">
        <v>0</v>
      </c>
      <c r="V160" s="378">
        <v>0</v>
      </c>
      <c r="W160" s="379">
        <v>0</v>
      </c>
      <c r="X160" s="379">
        <v>0</v>
      </c>
      <c r="Y160" s="379">
        <v>0</v>
      </c>
      <c r="Z160" s="379">
        <v>0</v>
      </c>
      <c r="AA160" s="379">
        <v>0</v>
      </c>
    </row>
    <row r="161" spans="1:27" x14ac:dyDescent="0.25">
      <c r="A161" s="414">
        <v>6953156282322</v>
      </c>
      <c r="B161" s="373">
        <v>734938</v>
      </c>
      <c r="C161" s="374" t="s">
        <v>123</v>
      </c>
      <c r="D161" s="374" t="s">
        <v>427</v>
      </c>
      <c r="E161" s="375">
        <v>34.520000000000003</v>
      </c>
      <c r="F161" s="376">
        <v>69.5</v>
      </c>
      <c r="G161" s="376">
        <v>149</v>
      </c>
      <c r="H161" s="366"/>
      <c r="I161" s="377">
        <v>0</v>
      </c>
      <c r="J161" s="367">
        <f>COUNT(T161:AA161)</f>
        <v>8</v>
      </c>
      <c r="K161" s="367">
        <v>2</v>
      </c>
      <c r="L161" s="368" t="str">
        <f>IF(I161=0," No Stock",AVERAGE(Y161:AA161))</f>
        <v xml:space="preserve"> No Stock</v>
      </c>
      <c r="M161" s="369" t="str">
        <f>IF(I161=0,"Run out of Stock",IF(L161&gt;$M$1,"Fast Moving",IF(L161&lt;=$M$3,"Non Moving","Slow Moving")))</f>
        <v>Run out of Stock</v>
      </c>
      <c r="N161" s="368">
        <f>(F161-E161)*(AVERAGE(X161:Z161))</f>
        <v>0</v>
      </c>
      <c r="O161" s="370" t="str">
        <f>IF(N161&gt;$P$1, "Most Profitable",IF(N161&lt;$P$2,"Less Profitable","Profitable"))</f>
        <v>Less Profitable</v>
      </c>
      <c r="P161" s="369" t="str">
        <f>M161&amp; " - " &amp;O161</f>
        <v>Run out of Stock - Less Profitable</v>
      </c>
      <c r="Q161" s="370" t="str">
        <f>IF(AND(M161="Non Moving",J161&gt;2),"Buying Price",IF(AND(M161="Non Moving",J161=2)," Discount",IF(AND(M161="Non Moving",J161=1),"Transfer","-")))</f>
        <v>-</v>
      </c>
      <c r="R161" s="371" t="str">
        <f>IF(P161="Run out of stock - Most Profitable","No Stock - Reorder",IF(P161="Fast Moving - Most Profitable","Profitable - Reorder",IF(P161="Run out of stock - Less Profitable","Stop Ordering", " - ")))</f>
        <v>Stop Ordering</v>
      </c>
      <c r="S161" s="372"/>
      <c r="T161" s="378">
        <v>0</v>
      </c>
      <c r="U161" s="378">
        <v>0</v>
      </c>
      <c r="V161" s="378">
        <v>0</v>
      </c>
      <c r="W161" s="379">
        <v>0</v>
      </c>
      <c r="X161" s="379">
        <v>0</v>
      </c>
      <c r="Y161" s="379">
        <v>0</v>
      </c>
      <c r="Z161" s="379">
        <v>0</v>
      </c>
      <c r="AA161" s="379">
        <v>0</v>
      </c>
    </row>
    <row r="162" spans="1:27" x14ac:dyDescent="0.25">
      <c r="A162" s="414">
        <v>6953156282926</v>
      </c>
      <c r="B162" s="373">
        <v>738079</v>
      </c>
      <c r="C162" s="374" t="s">
        <v>153</v>
      </c>
      <c r="D162" s="374" t="s">
        <v>456</v>
      </c>
      <c r="E162" s="375">
        <v>23.460000000000004</v>
      </c>
      <c r="F162" s="376">
        <v>49.5</v>
      </c>
      <c r="G162" s="376">
        <v>99</v>
      </c>
      <c r="H162" s="366"/>
      <c r="I162" s="377">
        <v>0</v>
      </c>
      <c r="J162" s="367">
        <f>COUNT(T162:AA162)</f>
        <v>8</v>
      </c>
      <c r="K162" s="367">
        <v>2</v>
      </c>
      <c r="L162" s="368" t="str">
        <f>IF(I162=0," No Stock",AVERAGE(Y162:AA162))</f>
        <v xml:space="preserve"> No Stock</v>
      </c>
      <c r="M162" s="369" t="str">
        <f>IF(I162=0,"Run out of Stock",IF(L162&gt;$M$1,"Fast Moving",IF(L162&lt;=$M$3,"Non Moving","Slow Moving")))</f>
        <v>Run out of Stock</v>
      </c>
      <c r="N162" s="368">
        <f>(F162-E162)*(AVERAGE(X162:Z162))</f>
        <v>0</v>
      </c>
      <c r="O162" s="370" t="str">
        <f>IF(N162&gt;$P$1, "Most Profitable",IF(N162&lt;$P$2,"Less Profitable","Profitable"))</f>
        <v>Less Profitable</v>
      </c>
      <c r="P162" s="369" t="str">
        <f>M162&amp; " - " &amp;O162</f>
        <v>Run out of Stock - Less Profitable</v>
      </c>
      <c r="Q162" s="370" t="str">
        <f>IF(AND(M162="Non Moving",J162&gt;2),"Buying Price",IF(AND(M162="Non Moving",J162=2)," Discount",IF(AND(M162="Non Moving",J162=1),"Transfer","-")))</f>
        <v>-</v>
      </c>
      <c r="R162" s="371" t="str">
        <f>IF(P162="Run out of stock - Most Profitable","No Stock - Reorder",IF(P162="Fast Moving - Most Profitable","Profitable - Reorder",IF(P162="Run out of stock - Less Profitable","Stop Ordering", " - ")))</f>
        <v>Stop Ordering</v>
      </c>
      <c r="S162" s="372"/>
      <c r="T162" s="378">
        <v>4</v>
      </c>
      <c r="U162" s="378">
        <v>1</v>
      </c>
      <c r="V162" s="378">
        <v>4</v>
      </c>
      <c r="W162" s="379">
        <v>1</v>
      </c>
      <c r="X162" s="379">
        <v>0</v>
      </c>
      <c r="Y162" s="379">
        <v>0</v>
      </c>
      <c r="Z162" s="379">
        <v>0</v>
      </c>
      <c r="AA162" s="379">
        <v>0</v>
      </c>
    </row>
    <row r="163" spans="1:27" x14ac:dyDescent="0.25">
      <c r="A163" s="414">
        <v>6953156282933</v>
      </c>
      <c r="B163" s="373">
        <v>738080</v>
      </c>
      <c r="C163" s="374" t="s">
        <v>154</v>
      </c>
      <c r="D163" s="374" t="s">
        <v>457</v>
      </c>
      <c r="E163" s="375">
        <v>23.46</v>
      </c>
      <c r="F163" s="376">
        <v>49.5</v>
      </c>
      <c r="G163" s="376">
        <v>99</v>
      </c>
      <c r="H163" s="366"/>
      <c r="I163" s="377">
        <v>0</v>
      </c>
      <c r="J163" s="367">
        <f>COUNT(T163:AA163)</f>
        <v>8</v>
      </c>
      <c r="K163" s="367">
        <v>2</v>
      </c>
      <c r="L163" s="368" t="str">
        <f>IF(I163=0," No Stock",AVERAGE(Y163:AA163))</f>
        <v xml:space="preserve"> No Stock</v>
      </c>
      <c r="M163" s="369" t="str">
        <f>IF(I163=0,"Run out of Stock",IF(L163&gt;$M$1,"Fast Moving",IF(L163&lt;=$M$3,"Non Moving","Slow Moving")))</f>
        <v>Run out of Stock</v>
      </c>
      <c r="N163" s="368">
        <f>(F163-E163)*(AVERAGE(X163:Z163))</f>
        <v>0</v>
      </c>
      <c r="O163" s="370" t="str">
        <f>IF(N163&gt;$P$1, "Most Profitable",IF(N163&lt;$P$2,"Less Profitable","Profitable"))</f>
        <v>Less Profitable</v>
      </c>
      <c r="P163" s="369" t="str">
        <f>M163&amp; " - " &amp;O163</f>
        <v>Run out of Stock - Less Profitable</v>
      </c>
      <c r="Q163" s="370" t="str">
        <f>IF(AND(M163="Non Moving",J163&gt;2),"Buying Price",IF(AND(M163="Non Moving",J163=2)," Discount",IF(AND(M163="Non Moving",J163=1),"Transfer","-")))</f>
        <v>-</v>
      </c>
      <c r="R163" s="371" t="str">
        <f>IF(P163="Run out of stock - Most Profitable","No Stock - Reorder",IF(P163="Fast Moving - Most Profitable","Profitable - Reorder",IF(P163="Run out of stock - Less Profitable","Stop Ordering", " - ")))</f>
        <v>Stop Ordering</v>
      </c>
      <c r="S163" s="372"/>
      <c r="T163" s="378">
        <v>4</v>
      </c>
      <c r="U163" s="378">
        <v>2</v>
      </c>
      <c r="V163" s="378">
        <v>1</v>
      </c>
      <c r="W163" s="379">
        <v>0</v>
      </c>
      <c r="X163" s="379">
        <v>0</v>
      </c>
      <c r="Y163" s="379">
        <v>0</v>
      </c>
      <c r="Z163" s="379">
        <v>0</v>
      </c>
      <c r="AA163" s="379">
        <v>0</v>
      </c>
    </row>
    <row r="164" spans="1:27" x14ac:dyDescent="0.25">
      <c r="A164" s="414">
        <v>6953156282940</v>
      </c>
      <c r="B164" s="373">
        <v>739727</v>
      </c>
      <c r="C164" s="374" t="s">
        <v>156</v>
      </c>
      <c r="D164" s="374" t="s">
        <v>459</v>
      </c>
      <c r="E164" s="375">
        <v>17.329999999999998</v>
      </c>
      <c r="F164" s="376">
        <v>44.5</v>
      </c>
      <c r="G164" s="376">
        <v>99</v>
      </c>
      <c r="H164" s="366"/>
      <c r="I164" s="377">
        <v>19</v>
      </c>
      <c r="J164" s="367">
        <f>COUNT(T164:AA164)</f>
        <v>8</v>
      </c>
      <c r="K164" s="367">
        <v>2</v>
      </c>
      <c r="L164" s="368">
        <f>IF(I164=0," No Stock",AVERAGE(Y164:AA164))</f>
        <v>4</v>
      </c>
      <c r="M164" s="369" t="str">
        <f>IF(I164=0,"Run out of Stock",IF(L164&gt;$M$1,"Fast Moving",IF(L164&lt;=$M$3,"Non Moving","Slow Moving")))</f>
        <v>Slow Moving</v>
      </c>
      <c r="N164" s="368">
        <f>(F164-E164)*(AVERAGE(X164:Z164))</f>
        <v>226.41666666666669</v>
      </c>
      <c r="O164" s="370" t="str">
        <f>IF(N164&gt;$P$1, "Most Profitable",IF(N164&lt;$P$2,"Less Profitable","Profitable"))</f>
        <v>Most Profitable</v>
      </c>
      <c r="P164" s="369" t="str">
        <f>M164&amp; " - " &amp;O164</f>
        <v>Slow Moving - Most Profitable</v>
      </c>
      <c r="Q164" s="370" t="str">
        <f>IF(AND(M164="Non Moving",J164&gt;2),"Buying Price",IF(AND(M164="Non Moving",J164=2)," Discount",IF(AND(M164="Non Moving",J164=1),"Transfer","-")))</f>
        <v>-</v>
      </c>
      <c r="R164" s="371" t="str">
        <f>IF(P164="Run out of stock - Most Profitable","No Stock - Reorder",IF(P164="Fast Moving - Most Profitable","Profitable - Reorder",IF(P164="Run out of stock - Less Profitable","Stop Ordering", " - ")))</f>
        <v xml:space="preserve"> - </v>
      </c>
      <c r="S164" s="372"/>
      <c r="T164" s="378">
        <v>29</v>
      </c>
      <c r="U164" s="378">
        <v>15</v>
      </c>
      <c r="V164" s="378">
        <v>16</v>
      </c>
      <c r="W164" s="379">
        <v>18</v>
      </c>
      <c r="X164" s="379">
        <v>15</v>
      </c>
      <c r="Y164" s="379">
        <v>9</v>
      </c>
      <c r="Z164" s="379">
        <v>1</v>
      </c>
      <c r="AA164" s="379">
        <v>2</v>
      </c>
    </row>
    <row r="165" spans="1:27" x14ac:dyDescent="0.25">
      <c r="A165" s="414">
        <v>6953156282957</v>
      </c>
      <c r="B165" s="373">
        <v>739728</v>
      </c>
      <c r="C165" s="374" t="s">
        <v>157</v>
      </c>
      <c r="D165" s="374" t="s">
        <v>460</v>
      </c>
      <c r="E165" s="375">
        <v>17.329999999999998</v>
      </c>
      <c r="F165" s="376">
        <v>44.5</v>
      </c>
      <c r="G165" s="376">
        <v>99</v>
      </c>
      <c r="H165" s="366"/>
      <c r="I165" s="377">
        <v>8</v>
      </c>
      <c r="J165" s="367">
        <f>COUNT(T165:AA165)</f>
        <v>8</v>
      </c>
      <c r="K165" s="367">
        <v>2</v>
      </c>
      <c r="L165" s="368">
        <f>IF(I165=0," No Stock",AVERAGE(Y165:AA165))</f>
        <v>1.6666666666666667</v>
      </c>
      <c r="M165" s="369" t="str">
        <f>IF(I165=0,"Run out of Stock",IF(L165&gt;$M$1,"Fast Moving",IF(L165&lt;=$M$3,"Non Moving","Slow Moving")))</f>
        <v>Slow Moving</v>
      </c>
      <c r="N165" s="368">
        <f>(F165-E165)*(AVERAGE(X165:Z165))</f>
        <v>90.566666666666677</v>
      </c>
      <c r="O165" s="370" t="str">
        <f>IF(N165&gt;$P$1, "Most Profitable",IF(N165&lt;$P$2,"Less Profitable","Profitable"))</f>
        <v>Profitable</v>
      </c>
      <c r="P165" s="369" t="str">
        <f>M165&amp; " - " &amp;O165</f>
        <v>Slow Moving - Profitable</v>
      </c>
      <c r="Q165" s="370" t="str">
        <f>IF(AND(M165="Non Moving",J165&gt;2),"Buying Price",IF(AND(M165="Non Moving",J165=2)," Discount",IF(AND(M165="Non Moving",J165=1),"Transfer","-")))</f>
        <v>-</v>
      </c>
      <c r="R165" s="371" t="str">
        <f>IF(P165="Run out of stock - Most Profitable","No Stock - Reorder",IF(P165="Fast Moving - Most Profitable","Profitable - Reorder",IF(P165="Run out of stock - Less Profitable","Stop Ordering", " - ")))</f>
        <v xml:space="preserve"> - </v>
      </c>
      <c r="S165" s="372"/>
      <c r="T165" s="378">
        <v>12</v>
      </c>
      <c r="U165" s="378">
        <v>10</v>
      </c>
      <c r="V165" s="378">
        <v>8</v>
      </c>
      <c r="W165" s="379">
        <v>12</v>
      </c>
      <c r="X165" s="379">
        <v>5</v>
      </c>
      <c r="Y165" s="379">
        <v>1</v>
      </c>
      <c r="Z165" s="379">
        <v>4</v>
      </c>
      <c r="AA165" s="379">
        <v>0</v>
      </c>
    </row>
    <row r="166" spans="1:27" x14ac:dyDescent="0.25">
      <c r="A166" s="414">
        <v>6953156282964</v>
      </c>
      <c r="B166" s="373">
        <v>734837</v>
      </c>
      <c r="C166" s="374" t="s">
        <v>44</v>
      </c>
      <c r="D166" s="374" t="s">
        <v>349</v>
      </c>
      <c r="E166" s="375">
        <v>5.2600000000000016</v>
      </c>
      <c r="F166" s="376">
        <v>24.5</v>
      </c>
      <c r="G166" s="376">
        <v>49</v>
      </c>
      <c r="H166" s="366"/>
      <c r="I166" s="377">
        <v>25</v>
      </c>
      <c r="J166" s="367">
        <f>COUNT(T166:AA166)</f>
        <v>8</v>
      </c>
      <c r="K166" s="367">
        <v>2</v>
      </c>
      <c r="L166" s="368">
        <f>IF(I166=0," No Stock",AVERAGE(Y166:AA166))</f>
        <v>15.333333333333334</v>
      </c>
      <c r="M166" s="369" t="str">
        <f>IF(I166=0,"Run out of Stock",IF(L166&gt;$M$1,"Fast Moving",IF(L166&lt;=$M$3,"Non Moving","Slow Moving")))</f>
        <v>Fast Moving</v>
      </c>
      <c r="N166" s="368">
        <f>(F166-E166)*(AVERAGE(X166:Z166))</f>
        <v>429.69333333333327</v>
      </c>
      <c r="O166" s="370" t="str">
        <f>IF(N166&gt;$P$1, "Most Profitable",IF(N166&lt;$P$2,"Less Profitable","Profitable"))</f>
        <v>Most Profitable</v>
      </c>
      <c r="P166" s="369" t="str">
        <f>M166&amp; " - " &amp;O166</f>
        <v>Fast Moving - Most Profitable</v>
      </c>
      <c r="Q166" s="370" t="str">
        <f>IF(AND(M166="Non Moving",J166&gt;2),"Buying Price",IF(AND(M166="Non Moving",J166=2)," Discount",IF(AND(M166="Non Moving",J166=1),"Transfer","-")))</f>
        <v>-</v>
      </c>
      <c r="R166" s="371" t="str">
        <f>IF(P166="Run out of stock - Most Profitable","No Stock - Reorder",IF(P166="Fast Moving - Most Profitable","Profitable - Reorder",IF(P166="Run out of stock - Less Profitable","Stop Ordering", " - ")))</f>
        <v>Profitable - Reorder</v>
      </c>
      <c r="S166" s="372"/>
      <c r="T166" s="378">
        <v>82</v>
      </c>
      <c r="U166" s="378">
        <v>36</v>
      </c>
      <c r="V166" s="378">
        <v>40</v>
      </c>
      <c r="W166" s="379">
        <v>33</v>
      </c>
      <c r="X166" s="379">
        <v>33</v>
      </c>
      <c r="Y166" s="379">
        <v>25</v>
      </c>
      <c r="Z166" s="379">
        <v>9</v>
      </c>
      <c r="AA166" s="379">
        <v>12</v>
      </c>
    </row>
    <row r="167" spans="1:27" x14ac:dyDescent="0.25">
      <c r="A167" s="414">
        <v>6953156282971</v>
      </c>
      <c r="B167" s="373">
        <v>734838</v>
      </c>
      <c r="C167" s="374" t="s">
        <v>45</v>
      </c>
      <c r="D167" s="374" t="s">
        <v>350</v>
      </c>
      <c r="E167" s="375">
        <v>5.3899999999999917</v>
      </c>
      <c r="F167" s="376">
        <v>24.5</v>
      </c>
      <c r="G167" s="376">
        <v>49</v>
      </c>
      <c r="H167" s="366"/>
      <c r="I167" s="377">
        <v>35</v>
      </c>
      <c r="J167" s="367">
        <f>COUNT(T167:AA167)</f>
        <v>8</v>
      </c>
      <c r="K167" s="367">
        <v>2</v>
      </c>
      <c r="L167" s="368">
        <f>IF(I167=0," No Stock",AVERAGE(Y167:AA167))</f>
        <v>15.666666666666666</v>
      </c>
      <c r="M167" s="369" t="str">
        <f>IF(I167=0,"Run out of Stock",IF(L167&gt;$M$1,"Fast Moving",IF(L167&lt;=$M$3,"Non Moving","Slow Moving")))</f>
        <v>Fast Moving</v>
      </c>
      <c r="N167" s="368">
        <f>(F167-E167)*(AVERAGE(X167:Z167))</f>
        <v>458.64000000000016</v>
      </c>
      <c r="O167" s="370" t="str">
        <f>IF(N167&gt;$P$1, "Most Profitable",IF(N167&lt;$P$2,"Less Profitable","Profitable"))</f>
        <v>Most Profitable</v>
      </c>
      <c r="P167" s="369" t="str">
        <f>M167&amp; " - " &amp;O167</f>
        <v>Fast Moving - Most Profitable</v>
      </c>
      <c r="Q167" s="370" t="str">
        <f>IF(AND(M167="Non Moving",J167&gt;2),"Buying Price",IF(AND(M167="Non Moving",J167=2)," Discount",IF(AND(M167="Non Moving",J167=1),"Transfer","-")))</f>
        <v>-</v>
      </c>
      <c r="R167" s="371" t="str">
        <f>IF(P167="Run out of stock - Most Profitable","No Stock - Reorder",IF(P167="Fast Moving - Most Profitable","Profitable - Reorder",IF(P167="Run out of stock - Less Profitable","Stop Ordering", " - ")))</f>
        <v>Profitable - Reorder</v>
      </c>
      <c r="S167" s="372"/>
      <c r="T167" s="378">
        <v>67</v>
      </c>
      <c r="U167" s="378">
        <v>37</v>
      </c>
      <c r="V167" s="378">
        <v>33</v>
      </c>
      <c r="W167" s="379">
        <v>37</v>
      </c>
      <c r="X167" s="379">
        <v>36</v>
      </c>
      <c r="Y167" s="379">
        <v>15</v>
      </c>
      <c r="Z167" s="379">
        <v>21</v>
      </c>
      <c r="AA167" s="379">
        <v>11</v>
      </c>
    </row>
    <row r="168" spans="1:27" x14ac:dyDescent="0.25">
      <c r="A168" s="414">
        <v>6953156284234</v>
      </c>
      <c r="B168" s="373">
        <v>742244</v>
      </c>
      <c r="C168" s="374" t="s">
        <v>158</v>
      </c>
      <c r="D168" s="374" t="s">
        <v>461</v>
      </c>
      <c r="E168" s="375">
        <v>12.71</v>
      </c>
      <c r="F168" s="376">
        <v>29.5</v>
      </c>
      <c r="G168" s="376">
        <v>59</v>
      </c>
      <c r="H168" s="366"/>
      <c r="I168" s="377">
        <v>2</v>
      </c>
      <c r="J168" s="367">
        <f>COUNT(T168:AA168)</f>
        <v>8</v>
      </c>
      <c r="K168" s="367">
        <v>2</v>
      </c>
      <c r="L168" s="368">
        <f>IF(I168=0," No Stock",AVERAGE(Y168:AA168))</f>
        <v>0.33333333333333331</v>
      </c>
      <c r="M168" s="369" t="str">
        <f>IF(I168=0,"Run out of Stock",IF(L168&gt;$M$1,"Fast Moving",IF(L168&lt;=$M$3,"Non Moving","Slow Moving")))</f>
        <v>Non Moving</v>
      </c>
      <c r="N168" s="368">
        <f>(F168-E168)*(AVERAGE(X168:Z168))</f>
        <v>5.5966666666666658</v>
      </c>
      <c r="O168" s="370" t="str">
        <f>IF(N168&gt;$P$1, "Most Profitable",IF(N168&lt;$P$2,"Less Profitable","Profitable"))</f>
        <v>Less Profitable</v>
      </c>
      <c r="P168" s="369" t="str">
        <f>M168&amp; " - " &amp;O168</f>
        <v>Non Moving - Less Profitable</v>
      </c>
      <c r="Q168" s="370" t="str">
        <f>IF(AND(M168="Non Moving",J168&gt;2),"Buying Price",IF(AND(M168="Non Moving",J168=2)," Discount",IF(AND(M168="Non Moving",J168=1),"Transfer","-")))</f>
        <v>Buying Price</v>
      </c>
      <c r="R168" s="371" t="str">
        <f>IF(P168="Run out of stock - Most Profitable","No Stock - Reorder",IF(P168="Fast Moving - Most Profitable","Profitable - Reorder",IF(P168="Run out of stock - Less Profitable","Stop Ordering", " - ")))</f>
        <v xml:space="preserve"> - </v>
      </c>
      <c r="S168" s="372"/>
      <c r="T168" s="378">
        <v>1</v>
      </c>
      <c r="U168" s="378">
        <v>3</v>
      </c>
      <c r="V168" s="378">
        <v>1</v>
      </c>
      <c r="W168" s="379">
        <v>2</v>
      </c>
      <c r="X168" s="379">
        <v>0</v>
      </c>
      <c r="Y168" s="379">
        <v>1</v>
      </c>
      <c r="Z168" s="379">
        <v>0</v>
      </c>
      <c r="AA168" s="379">
        <v>0</v>
      </c>
    </row>
    <row r="169" spans="1:27" x14ac:dyDescent="0.25">
      <c r="A169" s="414">
        <v>6953156284241</v>
      </c>
      <c r="B169" s="373">
        <v>742245</v>
      </c>
      <c r="C169" s="374" t="s">
        <v>159</v>
      </c>
      <c r="D169" s="374" t="s">
        <v>462</v>
      </c>
      <c r="E169" s="375">
        <v>12.309999999999997</v>
      </c>
      <c r="F169" s="376">
        <v>29.5</v>
      </c>
      <c r="G169" s="376">
        <v>59</v>
      </c>
      <c r="H169" s="366"/>
      <c r="I169" s="377">
        <v>0</v>
      </c>
      <c r="J169" s="367">
        <f>COUNT(T169:AA169)</f>
        <v>8</v>
      </c>
      <c r="K169" s="367">
        <v>2</v>
      </c>
      <c r="L169" s="368" t="str">
        <f>IF(I169=0," No Stock",AVERAGE(Y169:AA169))</f>
        <v xml:space="preserve"> No Stock</v>
      </c>
      <c r="M169" s="369" t="str">
        <f>IF(I169=0,"Run out of Stock",IF(L169&gt;$M$1,"Fast Moving",IF(L169&lt;=$M$3,"Non Moving","Slow Moving")))</f>
        <v>Run out of Stock</v>
      </c>
      <c r="N169" s="368">
        <f>(F169-E169)*(AVERAGE(X169:Z169))</f>
        <v>0</v>
      </c>
      <c r="O169" s="370" t="str">
        <f>IF(N169&gt;$P$1, "Most Profitable",IF(N169&lt;$P$2,"Less Profitable","Profitable"))</f>
        <v>Less Profitable</v>
      </c>
      <c r="P169" s="369" t="str">
        <f>M169&amp; " - " &amp;O169</f>
        <v>Run out of Stock - Less Profitable</v>
      </c>
      <c r="Q169" s="370" t="str">
        <f>IF(AND(M169="Non Moving",J169&gt;2),"Buying Price",IF(AND(M169="Non Moving",J169=2)," Discount",IF(AND(M169="Non Moving",J169=1),"Transfer","-")))</f>
        <v>-</v>
      </c>
      <c r="R169" s="371" t="str">
        <f>IF(P169="Run out of stock - Most Profitable","No Stock - Reorder",IF(P169="Fast Moving - Most Profitable","Profitable - Reorder",IF(P169="Run out of stock - Less Profitable","Stop Ordering", " - ")))</f>
        <v>Stop Ordering</v>
      </c>
      <c r="S169" s="372"/>
      <c r="T169" s="378">
        <v>0</v>
      </c>
      <c r="U169" s="378">
        <v>0</v>
      </c>
      <c r="V169" s="378">
        <v>0</v>
      </c>
      <c r="W169" s="379">
        <v>0</v>
      </c>
      <c r="X169" s="379">
        <v>0</v>
      </c>
      <c r="Y169" s="379">
        <v>0</v>
      </c>
      <c r="Z169" s="379">
        <v>0</v>
      </c>
      <c r="AA169" s="379">
        <v>0</v>
      </c>
    </row>
    <row r="170" spans="1:27" x14ac:dyDescent="0.25">
      <c r="A170" s="414">
        <v>6953156284258</v>
      </c>
      <c r="B170" s="373">
        <v>742247</v>
      </c>
      <c r="C170" s="374" t="s">
        <v>160</v>
      </c>
      <c r="D170" s="374" t="s">
        <v>463</v>
      </c>
      <c r="E170" s="375">
        <v>12.71</v>
      </c>
      <c r="F170" s="376">
        <v>29.5</v>
      </c>
      <c r="G170" s="376">
        <v>59</v>
      </c>
      <c r="H170" s="366"/>
      <c r="I170" s="377">
        <v>1</v>
      </c>
      <c r="J170" s="367">
        <f>COUNT(T170:AA170)</f>
        <v>8</v>
      </c>
      <c r="K170" s="367">
        <v>2</v>
      </c>
      <c r="L170" s="368">
        <f>IF(I170=0," No Stock",AVERAGE(Y170:AA170))</f>
        <v>0.66666666666666663</v>
      </c>
      <c r="M170" s="369" t="str">
        <f>IF(I170=0,"Run out of Stock",IF(L170&gt;$M$1,"Fast Moving",IF(L170&lt;=$M$3,"Non Moving","Slow Moving")))</f>
        <v>Non Moving</v>
      </c>
      <c r="N170" s="368">
        <f>(F170-E170)*(AVERAGE(X170:Z170))</f>
        <v>22.386666666666663</v>
      </c>
      <c r="O170" s="370" t="str">
        <f>IF(N170&gt;$P$1, "Most Profitable",IF(N170&lt;$P$2,"Less Profitable","Profitable"))</f>
        <v>Profitable</v>
      </c>
      <c r="P170" s="369" t="str">
        <f>M170&amp; " - " &amp;O170</f>
        <v>Non Moving - Profitable</v>
      </c>
      <c r="Q170" s="370" t="str">
        <f>IF(AND(M170="Non Moving",J170&gt;2),"Buying Price",IF(AND(M170="Non Moving",J170=2)," Discount",IF(AND(M170="Non Moving",J170=1),"Transfer","-")))</f>
        <v>Buying Price</v>
      </c>
      <c r="R170" s="371" t="str">
        <f>IF(P170="Run out of stock - Most Profitable","No Stock - Reorder",IF(P170="Fast Moving - Most Profitable","Profitable - Reorder",IF(P170="Run out of stock - Less Profitable","Stop Ordering", " - ")))</f>
        <v xml:space="preserve"> - </v>
      </c>
      <c r="S170" s="372"/>
      <c r="T170" s="378">
        <v>0</v>
      </c>
      <c r="U170" s="378">
        <v>1</v>
      </c>
      <c r="V170" s="378">
        <v>4</v>
      </c>
      <c r="W170" s="379">
        <v>3</v>
      </c>
      <c r="X170" s="379">
        <v>2</v>
      </c>
      <c r="Y170" s="379">
        <v>2</v>
      </c>
      <c r="Z170" s="379">
        <v>0</v>
      </c>
      <c r="AA170" s="379">
        <v>0</v>
      </c>
    </row>
    <row r="171" spans="1:27" x14ac:dyDescent="0.25">
      <c r="A171" s="414">
        <v>6953156284401</v>
      </c>
      <c r="B171" s="373">
        <v>742300</v>
      </c>
      <c r="C171" s="374" t="s">
        <v>170</v>
      </c>
      <c r="D171" s="374" t="s">
        <v>473</v>
      </c>
      <c r="E171" s="375">
        <v>14.474971098265899</v>
      </c>
      <c r="F171" s="376">
        <v>29.5</v>
      </c>
      <c r="G171" s="376">
        <v>59</v>
      </c>
      <c r="H171" s="366"/>
      <c r="I171" s="377">
        <v>11</v>
      </c>
      <c r="J171" s="367">
        <f>COUNT(T171:AA171)</f>
        <v>8</v>
      </c>
      <c r="K171" s="367">
        <v>2</v>
      </c>
      <c r="L171" s="368">
        <f>IF(I171=0," No Stock",AVERAGE(Y171:AA171))</f>
        <v>9.3333333333333339</v>
      </c>
      <c r="M171" s="369" t="str">
        <f>IF(I171=0,"Run out of Stock",IF(L171&gt;$M$1,"Fast Moving",IF(L171&lt;=$M$3,"Non Moving","Slow Moving")))</f>
        <v>Fast Moving</v>
      </c>
      <c r="N171" s="368">
        <f>(F171-E171)*(AVERAGE(X171:Z171))</f>
        <v>150.250289017341</v>
      </c>
      <c r="O171" s="370" t="str">
        <f>IF(N171&gt;$P$1, "Most Profitable",IF(N171&lt;$P$2,"Less Profitable","Profitable"))</f>
        <v>Most Profitable</v>
      </c>
      <c r="P171" s="369" t="str">
        <f>M171&amp; " - " &amp;O171</f>
        <v>Fast Moving - Most Profitable</v>
      </c>
      <c r="Q171" s="370" t="str">
        <f>IF(AND(M171="Non Moving",J171&gt;2),"Buying Price",IF(AND(M171="Non Moving",J171=2)," Discount",IF(AND(M171="Non Moving",J171=1),"Transfer","-")))</f>
        <v>-</v>
      </c>
      <c r="R171" s="371" t="str">
        <f>IF(P171="Run out of stock - Most Profitable","No Stock - Reorder",IF(P171="Fast Moving - Most Profitable","Profitable - Reorder",IF(P171="Run out of stock - Less Profitable","Stop Ordering", " - ")))</f>
        <v>Profitable - Reorder</v>
      </c>
      <c r="S171" s="372"/>
      <c r="T171" s="378">
        <v>12</v>
      </c>
      <c r="U171" s="378">
        <v>9</v>
      </c>
      <c r="V171" s="378">
        <v>18</v>
      </c>
      <c r="W171" s="379">
        <v>18</v>
      </c>
      <c r="X171" s="379">
        <v>15</v>
      </c>
      <c r="Y171" s="379">
        <v>7</v>
      </c>
      <c r="Z171" s="379">
        <v>8</v>
      </c>
      <c r="AA171" s="379">
        <v>13</v>
      </c>
    </row>
    <row r="172" spans="1:27" x14ac:dyDescent="0.25">
      <c r="A172" s="414">
        <v>6953156284630</v>
      </c>
      <c r="B172" s="373">
        <v>742248</v>
      </c>
      <c r="C172" s="374" t="s">
        <v>161</v>
      </c>
      <c r="D172" s="374" t="s">
        <v>464</v>
      </c>
      <c r="E172" s="375">
        <v>9.3133662145499425</v>
      </c>
      <c r="F172" s="376">
        <v>24.5</v>
      </c>
      <c r="G172" s="376">
        <v>49</v>
      </c>
      <c r="H172" s="366"/>
      <c r="I172" s="377">
        <v>33</v>
      </c>
      <c r="J172" s="367">
        <f>COUNT(T172:AA172)</f>
        <v>8</v>
      </c>
      <c r="K172" s="367">
        <v>2</v>
      </c>
      <c r="L172" s="368">
        <f>IF(I172=0," No Stock",AVERAGE(Y172:AA172))</f>
        <v>40.333333333333336</v>
      </c>
      <c r="M172" s="369" t="str">
        <f>IF(I172=0,"Run out of Stock",IF(L172&gt;$M$1,"Fast Moving",IF(L172&lt;=$M$3,"Non Moving","Slow Moving")))</f>
        <v>Fast Moving</v>
      </c>
      <c r="N172" s="368">
        <f>(F172-E172)*(AVERAGE(X172:Z172))</f>
        <v>744.14505548705279</v>
      </c>
      <c r="O172" s="370" t="str">
        <f>IF(N172&gt;$P$1, "Most Profitable",IF(N172&lt;$P$2,"Less Profitable","Profitable"))</f>
        <v>Most Profitable</v>
      </c>
      <c r="P172" s="369" t="str">
        <f>M172&amp; " - " &amp;O172</f>
        <v>Fast Moving - Most Profitable</v>
      </c>
      <c r="Q172" s="370" t="str">
        <f>IF(AND(M172="Non Moving",J172&gt;2),"Buying Price",IF(AND(M172="Non Moving",J172=2)," Discount",IF(AND(M172="Non Moving",J172=1),"Transfer","-")))</f>
        <v>-</v>
      </c>
      <c r="R172" s="371" t="str">
        <f>IF(P172="Run out of stock - Most Profitable","No Stock - Reorder",IF(P172="Fast Moving - Most Profitable","Profitable - Reorder",IF(P172="Run out of stock - Less Profitable","Stop Ordering", " - ")))</f>
        <v>Profitable - Reorder</v>
      </c>
      <c r="S172" s="372"/>
      <c r="T172" s="378">
        <v>55</v>
      </c>
      <c r="U172" s="378">
        <v>26</v>
      </c>
      <c r="V172" s="378">
        <v>36</v>
      </c>
      <c r="W172" s="379">
        <v>39</v>
      </c>
      <c r="X172" s="379">
        <v>44</v>
      </c>
      <c r="Y172" s="379">
        <v>52</v>
      </c>
      <c r="Z172" s="379">
        <v>51</v>
      </c>
      <c r="AA172" s="379">
        <v>18</v>
      </c>
    </row>
    <row r="173" spans="1:27" x14ac:dyDescent="0.25">
      <c r="A173" s="414">
        <v>6953156284647</v>
      </c>
      <c r="B173" s="373">
        <v>738078</v>
      </c>
      <c r="C173" s="374" t="s">
        <v>152</v>
      </c>
      <c r="D173" s="374" t="s">
        <v>455</v>
      </c>
      <c r="E173" s="375">
        <v>9.509999999999998</v>
      </c>
      <c r="F173" s="376">
        <v>24.5</v>
      </c>
      <c r="G173" s="376">
        <v>49</v>
      </c>
      <c r="H173" s="366"/>
      <c r="I173" s="377">
        <v>29</v>
      </c>
      <c r="J173" s="367">
        <f>COUNT(T173:AA173)</f>
        <v>8</v>
      </c>
      <c r="K173" s="367">
        <v>2</v>
      </c>
      <c r="L173" s="368">
        <f>IF(I173=0," No Stock",AVERAGE(Y173:AA173))</f>
        <v>24.333333333333332</v>
      </c>
      <c r="M173" s="369" t="str">
        <f>IF(I173=0,"Run out of Stock",IF(L173&gt;$M$1,"Fast Moving",IF(L173&lt;=$M$3,"Non Moving","Slow Moving")))</f>
        <v>Fast Moving</v>
      </c>
      <c r="N173" s="368">
        <f>(F173-E173)*(AVERAGE(X173:Z173))</f>
        <v>469.68666666666672</v>
      </c>
      <c r="O173" s="370" t="str">
        <f>IF(N173&gt;$P$1, "Most Profitable",IF(N173&lt;$P$2,"Less Profitable","Profitable"))</f>
        <v>Most Profitable</v>
      </c>
      <c r="P173" s="369" t="str">
        <f>M173&amp; " - " &amp;O173</f>
        <v>Fast Moving - Most Profitable</v>
      </c>
      <c r="Q173" s="370" t="str">
        <f>IF(AND(M173="Non Moving",J173&gt;2),"Buying Price",IF(AND(M173="Non Moving",J173=2)," Discount",IF(AND(M173="Non Moving",J173=1),"Transfer","-")))</f>
        <v>-</v>
      </c>
      <c r="R173" s="371" t="str">
        <f>IF(P173="Run out of stock - Most Profitable","No Stock - Reorder",IF(P173="Fast Moving - Most Profitable","Profitable - Reorder",IF(P173="Run out of stock - Less Profitable","Stop Ordering", " - ")))</f>
        <v>Profitable - Reorder</v>
      </c>
      <c r="S173" s="372"/>
      <c r="T173" s="378">
        <v>89</v>
      </c>
      <c r="U173" s="378">
        <v>35</v>
      </c>
      <c r="V173" s="378">
        <v>30</v>
      </c>
      <c r="W173" s="379">
        <v>29</v>
      </c>
      <c r="X173" s="379">
        <v>31</v>
      </c>
      <c r="Y173" s="379">
        <v>38</v>
      </c>
      <c r="Z173" s="379">
        <v>25</v>
      </c>
      <c r="AA173" s="379">
        <v>10</v>
      </c>
    </row>
    <row r="174" spans="1:27" x14ac:dyDescent="0.25">
      <c r="A174" s="414">
        <v>6953156284739</v>
      </c>
      <c r="B174" s="373">
        <v>762681</v>
      </c>
      <c r="C174" s="374" t="s">
        <v>245</v>
      </c>
      <c r="D174" s="374" t="s">
        <v>539</v>
      </c>
      <c r="E174" s="375">
        <v>8.43</v>
      </c>
      <c r="F174" s="376">
        <v>30</v>
      </c>
      <c r="G174" s="376">
        <v>59</v>
      </c>
      <c r="H174" s="366"/>
      <c r="I174" s="377">
        <v>14</v>
      </c>
      <c r="J174" s="367">
        <f>COUNT(T174:AA174)</f>
        <v>4</v>
      </c>
      <c r="K174" s="367">
        <v>2</v>
      </c>
      <c r="L174" s="368">
        <f>IF(I174=0," No Stock",AVERAGE(Y174:AA174))</f>
        <v>3.6666666666666665</v>
      </c>
      <c r="M174" s="369" t="str">
        <f>IF(I174=0,"Run out of Stock",IF(L174&gt;$M$1,"Fast Moving",IF(L174&lt;=$M$3,"Non Moving","Slow Moving")))</f>
        <v>Slow Moving</v>
      </c>
      <c r="N174" s="368">
        <f>(F174-E174)*(AVERAGE(X174:Z174))</f>
        <v>100.66000000000001</v>
      </c>
      <c r="O174" s="370" t="str">
        <f>IF(N174&gt;$P$1, "Most Profitable",IF(N174&lt;$P$2,"Less Profitable","Profitable"))</f>
        <v>Profitable</v>
      </c>
      <c r="P174" s="369" t="str">
        <f>M174&amp; " - " &amp;O174</f>
        <v>Slow Moving - Profitable</v>
      </c>
      <c r="Q174" s="370" t="str">
        <f>IF(AND(M174="Non Moving",J174&gt;2),"Buying Price",IF(AND(M174="Non Moving",J174=2)," Discount",IF(AND(M174="Non Moving",J174=1),"Transfer","-")))</f>
        <v>-</v>
      </c>
      <c r="R174" s="371" t="str">
        <f>IF(P174="Run out of stock - Most Profitable","No Stock - Reorder",IF(P174="Fast Moving - Most Profitable","Profitable - Reorder",IF(P174="Run out of stock - Less Profitable","Stop Ordering", " - ")))</f>
        <v xml:space="preserve"> - </v>
      </c>
      <c r="S174" s="372"/>
      <c r="T174" s="378"/>
      <c r="U174" s="378"/>
      <c r="V174" s="378"/>
      <c r="W174" s="380"/>
      <c r="X174" s="379">
        <v>5</v>
      </c>
      <c r="Y174" s="379">
        <v>5</v>
      </c>
      <c r="Z174" s="379">
        <v>4</v>
      </c>
      <c r="AA174" s="379">
        <v>2</v>
      </c>
    </row>
    <row r="175" spans="1:27" x14ac:dyDescent="0.25">
      <c r="A175" s="414">
        <v>6953156284746</v>
      </c>
      <c r="B175" s="373">
        <v>762682</v>
      </c>
      <c r="C175" s="374" t="s">
        <v>246</v>
      </c>
      <c r="D175" s="374" t="s">
        <v>540</v>
      </c>
      <c r="E175" s="375">
        <v>8.43</v>
      </c>
      <c r="F175" s="376">
        <v>30</v>
      </c>
      <c r="G175" s="376">
        <v>29</v>
      </c>
      <c r="H175" s="366"/>
      <c r="I175" s="377">
        <v>16</v>
      </c>
      <c r="J175" s="367">
        <f>COUNT(T175:AA175)</f>
        <v>4</v>
      </c>
      <c r="K175" s="367">
        <v>2</v>
      </c>
      <c r="L175" s="368">
        <f>IF(I175=0," No Stock",AVERAGE(Y175:AA175))</f>
        <v>5.333333333333333</v>
      </c>
      <c r="M175" s="369" t="str">
        <f>IF(I175=0,"Run out of Stock",IF(L175&gt;$M$1,"Fast Moving",IF(L175&lt;=$M$3,"Non Moving","Slow Moving")))</f>
        <v>Slow Moving</v>
      </c>
      <c r="N175" s="368">
        <f>(F175-E175)*(AVERAGE(X175:Z175))</f>
        <v>129.42000000000002</v>
      </c>
      <c r="O175" s="370" t="str">
        <f>IF(N175&gt;$P$1, "Most Profitable",IF(N175&lt;$P$2,"Less Profitable","Profitable"))</f>
        <v>Profitable</v>
      </c>
      <c r="P175" s="369" t="str">
        <f>M175&amp; " - " &amp;O175</f>
        <v>Slow Moving - Profitable</v>
      </c>
      <c r="Q175" s="370" t="str">
        <f>IF(AND(M175="Non Moving",J175&gt;2),"Buying Price",IF(AND(M175="Non Moving",J175=2)," Discount",IF(AND(M175="Non Moving",J175=1),"Transfer","-")))</f>
        <v>-</v>
      </c>
      <c r="R175" s="371" t="str">
        <f>IF(P175="Run out of stock - Most Profitable","No Stock - Reorder",IF(P175="Fast Moving - Most Profitable","Profitable - Reorder",IF(P175="Run out of stock - Less Profitable","Stop Ordering", " - ")))</f>
        <v xml:space="preserve"> - </v>
      </c>
      <c r="S175" s="372"/>
      <c r="T175" s="378"/>
      <c r="U175" s="378"/>
      <c r="V175" s="378"/>
      <c r="W175" s="380"/>
      <c r="X175" s="379">
        <v>2</v>
      </c>
      <c r="Y175" s="379">
        <v>6</v>
      </c>
      <c r="Z175" s="379">
        <v>10</v>
      </c>
      <c r="AA175" s="379">
        <v>0</v>
      </c>
    </row>
    <row r="176" spans="1:27" x14ac:dyDescent="0.25">
      <c r="A176" s="414">
        <v>6953156284814</v>
      </c>
      <c r="B176" s="373">
        <v>743953</v>
      </c>
      <c r="C176" s="374" t="s">
        <v>178</v>
      </c>
      <c r="D176" s="374" t="s">
        <v>481</v>
      </c>
      <c r="E176" s="375">
        <v>11.700000000000045</v>
      </c>
      <c r="F176" s="376">
        <v>34.5</v>
      </c>
      <c r="G176" s="376">
        <v>69</v>
      </c>
      <c r="H176" s="366"/>
      <c r="I176" s="377">
        <v>4</v>
      </c>
      <c r="J176" s="367">
        <f>COUNT(T176:AA176)</f>
        <v>8</v>
      </c>
      <c r="K176" s="367">
        <v>2</v>
      </c>
      <c r="L176" s="368">
        <f>IF(I176=0," No Stock",AVERAGE(Y176:AA176))</f>
        <v>1.6666666666666667</v>
      </c>
      <c r="M176" s="369" t="str">
        <f>IF(I176=0,"Run out of Stock",IF(L176&gt;$M$1,"Fast Moving",IF(L176&lt;=$M$3,"Non Moving","Slow Moving")))</f>
        <v>Slow Moving</v>
      </c>
      <c r="N176" s="368">
        <f>(F176-E176)*(AVERAGE(X176:Z176))</f>
        <v>167.19999999999965</v>
      </c>
      <c r="O176" s="370" t="str">
        <f>IF(N176&gt;$P$1, "Most Profitable",IF(N176&lt;$P$2,"Less Profitable","Profitable"))</f>
        <v>Most Profitable</v>
      </c>
      <c r="P176" s="369" t="str">
        <f>M176&amp; " - " &amp;O176</f>
        <v>Slow Moving - Most Profitable</v>
      </c>
      <c r="Q176" s="370" t="str">
        <f>IF(AND(M176="Non Moving",J176&gt;2),"Buying Price",IF(AND(M176="Non Moving",J176=2)," Discount",IF(AND(M176="Non Moving",J176=1),"Transfer","-")))</f>
        <v>-</v>
      </c>
      <c r="R176" s="371" t="str">
        <f>IF(P176="Run out of stock - Most Profitable","No Stock - Reorder",IF(P176="Fast Moving - Most Profitable","Profitable - Reorder",IF(P176="Run out of stock - Less Profitable","Stop Ordering", " - ")))</f>
        <v xml:space="preserve"> - </v>
      </c>
      <c r="S176" s="372"/>
      <c r="T176" s="378">
        <v>16</v>
      </c>
      <c r="U176" s="378">
        <v>18</v>
      </c>
      <c r="V176" s="378">
        <v>24</v>
      </c>
      <c r="W176" s="380">
        <v>26</v>
      </c>
      <c r="X176" s="379">
        <v>17</v>
      </c>
      <c r="Y176" s="379">
        <v>4</v>
      </c>
      <c r="Z176" s="379">
        <v>1</v>
      </c>
      <c r="AA176" s="379">
        <v>0</v>
      </c>
    </row>
    <row r="177" spans="1:27" x14ac:dyDescent="0.25">
      <c r="A177" s="414">
        <v>6953156284821</v>
      </c>
      <c r="B177" s="373">
        <v>743955</v>
      </c>
      <c r="C177" s="374" t="s">
        <v>179</v>
      </c>
      <c r="D177" s="374" t="s">
        <v>482</v>
      </c>
      <c r="E177" s="375">
        <v>12.379999999999997</v>
      </c>
      <c r="F177" s="376">
        <v>34.5</v>
      </c>
      <c r="G177" s="376">
        <v>69</v>
      </c>
      <c r="H177" s="366"/>
      <c r="I177" s="377">
        <v>5</v>
      </c>
      <c r="J177" s="367">
        <f>COUNT(T177:AA177)</f>
        <v>8</v>
      </c>
      <c r="K177" s="367">
        <v>2</v>
      </c>
      <c r="L177" s="368">
        <f>IF(I177=0," No Stock",AVERAGE(Y177:AA177))</f>
        <v>4.333333333333333</v>
      </c>
      <c r="M177" s="369" t="str">
        <f>IF(I177=0,"Run out of Stock",IF(L177&gt;$M$1,"Fast Moving",IF(L177&lt;=$M$3,"Non Moving","Slow Moving")))</f>
        <v>Slow Moving</v>
      </c>
      <c r="N177" s="368">
        <f>(F177-E177)*(AVERAGE(X177:Z177))</f>
        <v>147.4666666666667</v>
      </c>
      <c r="O177" s="370" t="str">
        <f>IF(N177&gt;$P$1, "Most Profitable",IF(N177&lt;$P$2,"Less Profitable","Profitable"))</f>
        <v>Most Profitable</v>
      </c>
      <c r="P177" s="369" t="str">
        <f>M177&amp; " - " &amp;O177</f>
        <v>Slow Moving - Most Profitable</v>
      </c>
      <c r="Q177" s="370" t="str">
        <f>IF(AND(M177="Non Moving",J177&gt;2),"Buying Price",IF(AND(M177="Non Moving",J177=2)," Discount",IF(AND(M177="Non Moving",J177=1),"Transfer","-")))</f>
        <v>-</v>
      </c>
      <c r="R177" s="371" t="str">
        <f>IF(P177="Run out of stock - Most Profitable","No Stock - Reorder",IF(P177="Fast Moving - Most Profitable","Profitable - Reorder",IF(P177="Run out of stock - Less Profitable","Stop Ordering", " - ")))</f>
        <v xml:space="preserve"> - </v>
      </c>
      <c r="S177" s="372"/>
      <c r="T177" s="378">
        <v>15</v>
      </c>
      <c r="U177" s="378">
        <v>7</v>
      </c>
      <c r="V177" s="378">
        <v>9</v>
      </c>
      <c r="W177" s="380">
        <v>11</v>
      </c>
      <c r="X177" s="379">
        <v>8</v>
      </c>
      <c r="Y177" s="379">
        <v>5</v>
      </c>
      <c r="Z177" s="379">
        <v>7</v>
      </c>
      <c r="AA177" s="379">
        <v>1</v>
      </c>
    </row>
    <row r="178" spans="1:27" x14ac:dyDescent="0.25">
      <c r="A178" s="414">
        <v>6953156284838</v>
      </c>
      <c r="B178" s="373">
        <v>743956</v>
      </c>
      <c r="C178" s="374" t="s">
        <v>180</v>
      </c>
      <c r="D178" s="374" t="s">
        <v>483</v>
      </c>
      <c r="E178" s="375">
        <v>12.679999999999998</v>
      </c>
      <c r="F178" s="376">
        <v>34.5</v>
      </c>
      <c r="G178" s="376">
        <v>69</v>
      </c>
      <c r="H178" s="366"/>
      <c r="I178" s="377">
        <v>1</v>
      </c>
      <c r="J178" s="367">
        <f>COUNT(T178:AA178)</f>
        <v>8</v>
      </c>
      <c r="K178" s="367">
        <v>2</v>
      </c>
      <c r="L178" s="368">
        <f>IF(I178=0," No Stock",AVERAGE(Y178:AA178))</f>
        <v>1.3333333333333333</v>
      </c>
      <c r="M178" s="369" t="str">
        <f>IF(I178=0,"Run out of Stock",IF(L178&gt;$M$1,"Fast Moving",IF(L178&lt;=$M$3,"Non Moving","Slow Moving")))</f>
        <v>Slow Moving</v>
      </c>
      <c r="N178" s="368">
        <f>(F178-E178)*(AVERAGE(X178:Z178))</f>
        <v>116.37333333333333</v>
      </c>
      <c r="O178" s="370" t="str">
        <f>IF(N178&gt;$P$1, "Most Profitable",IF(N178&lt;$P$2,"Less Profitable","Profitable"))</f>
        <v>Profitable</v>
      </c>
      <c r="P178" s="369" t="str">
        <f>M178&amp; " - " &amp;O178</f>
        <v>Slow Moving - Profitable</v>
      </c>
      <c r="Q178" s="370" t="str">
        <f>IF(AND(M178="Non Moving",J178&gt;2),"Buying Price",IF(AND(M178="Non Moving",J178=2)," Discount",IF(AND(M178="Non Moving",J178=1),"Transfer","-")))</f>
        <v>-</v>
      </c>
      <c r="R178" s="371" t="str">
        <f>IF(P178="Run out of stock - Most Profitable","No Stock - Reorder",IF(P178="Fast Moving - Most Profitable","Profitable - Reorder",IF(P178="Run out of stock - Less Profitable","Stop Ordering", " - ")))</f>
        <v xml:space="preserve"> - </v>
      </c>
      <c r="S178" s="372"/>
      <c r="T178" s="378">
        <v>16</v>
      </c>
      <c r="U178" s="378">
        <v>5</v>
      </c>
      <c r="V178" s="378">
        <v>15</v>
      </c>
      <c r="W178" s="380">
        <v>12</v>
      </c>
      <c r="X178" s="379">
        <v>13</v>
      </c>
      <c r="Y178" s="379">
        <v>2</v>
      </c>
      <c r="Z178" s="379">
        <v>1</v>
      </c>
      <c r="AA178" s="379">
        <v>1</v>
      </c>
    </row>
    <row r="179" spans="1:27" x14ac:dyDescent="0.25">
      <c r="A179" s="414">
        <v>6953156284845</v>
      </c>
      <c r="B179" s="373">
        <v>743958</v>
      </c>
      <c r="C179" s="374" t="s">
        <v>181</v>
      </c>
      <c r="D179" s="374" t="s">
        <v>484</v>
      </c>
      <c r="E179" s="375">
        <v>12.38</v>
      </c>
      <c r="F179" s="376">
        <v>34.5</v>
      </c>
      <c r="G179" s="376">
        <v>69</v>
      </c>
      <c r="H179" s="366"/>
      <c r="I179" s="377">
        <v>3</v>
      </c>
      <c r="J179" s="367">
        <f>COUNT(T179:AA179)</f>
        <v>8</v>
      </c>
      <c r="K179" s="367">
        <v>2</v>
      </c>
      <c r="L179" s="368">
        <f>IF(I179=0," No Stock",AVERAGE(Y179:AA179))</f>
        <v>3.3333333333333335</v>
      </c>
      <c r="M179" s="369" t="str">
        <f>IF(I179=0,"Run out of Stock",IF(L179&gt;$M$1,"Fast Moving",IF(L179&lt;=$M$3,"Non Moving","Slow Moving")))</f>
        <v>Slow Moving</v>
      </c>
      <c r="N179" s="368">
        <f>(F179-E179)*(AVERAGE(X179:Z179))</f>
        <v>95.85333333333331</v>
      </c>
      <c r="O179" s="370" t="str">
        <f>IF(N179&gt;$P$1, "Most Profitable",IF(N179&lt;$P$2,"Less Profitable","Profitable"))</f>
        <v>Profitable</v>
      </c>
      <c r="P179" s="369" t="str">
        <f>M179&amp; " - " &amp;O179</f>
        <v>Slow Moving - Profitable</v>
      </c>
      <c r="Q179" s="370" t="str">
        <f>IF(AND(M179="Non Moving",J179&gt;2),"Buying Price",IF(AND(M179="Non Moving",J179=2)," Discount",IF(AND(M179="Non Moving",J179=1),"Transfer","-")))</f>
        <v>-</v>
      </c>
      <c r="R179" s="371" t="str">
        <f>IF(P179="Run out of stock - Most Profitable","No Stock - Reorder",IF(P179="Fast Moving - Most Profitable","Profitable - Reorder",IF(P179="Run out of stock - Less Profitable","Stop Ordering", " - ")))</f>
        <v xml:space="preserve"> - </v>
      </c>
      <c r="S179" s="372"/>
      <c r="T179" s="378">
        <v>10</v>
      </c>
      <c r="U179" s="378">
        <v>5</v>
      </c>
      <c r="V179" s="378">
        <v>9</v>
      </c>
      <c r="W179" s="380">
        <v>5</v>
      </c>
      <c r="X179" s="379">
        <v>3</v>
      </c>
      <c r="Y179" s="379">
        <v>3</v>
      </c>
      <c r="Z179" s="379">
        <v>7</v>
      </c>
      <c r="AA179" s="379">
        <v>0</v>
      </c>
    </row>
    <row r="180" spans="1:27" x14ac:dyDescent="0.25">
      <c r="A180" s="414">
        <v>6953156284890</v>
      </c>
      <c r="B180" s="373">
        <v>743960</v>
      </c>
      <c r="C180" s="374" t="s">
        <v>182</v>
      </c>
      <c r="D180" s="374" t="s">
        <v>485</v>
      </c>
      <c r="E180" s="375">
        <v>11.99000000000002</v>
      </c>
      <c r="F180" s="376">
        <v>34.5</v>
      </c>
      <c r="G180" s="376">
        <v>69</v>
      </c>
      <c r="H180" s="366"/>
      <c r="I180" s="377">
        <v>6</v>
      </c>
      <c r="J180" s="367">
        <f>COUNT(T180:AA180)</f>
        <v>8</v>
      </c>
      <c r="K180" s="367">
        <v>2</v>
      </c>
      <c r="L180" s="368">
        <f>IF(I180=0," No Stock",AVERAGE(Y180:AA180))</f>
        <v>3.3333333333333335</v>
      </c>
      <c r="M180" s="369" t="str">
        <f>IF(I180=0,"Run out of Stock",IF(L180&gt;$M$1,"Fast Moving",IF(L180&lt;=$M$3,"Non Moving","Slow Moving")))</f>
        <v>Slow Moving</v>
      </c>
      <c r="N180" s="368">
        <f>(F180-E180)*(AVERAGE(X180:Z180))</f>
        <v>142.56333333333319</v>
      </c>
      <c r="O180" s="370" t="str">
        <f>IF(N180&gt;$P$1, "Most Profitable",IF(N180&lt;$P$2,"Less Profitable","Profitable"))</f>
        <v>Profitable</v>
      </c>
      <c r="P180" s="369" t="str">
        <f>M180&amp; " - " &amp;O180</f>
        <v>Slow Moving - Profitable</v>
      </c>
      <c r="Q180" s="370" t="str">
        <f>IF(AND(M180="Non Moving",J180&gt;2),"Buying Price",IF(AND(M180="Non Moving",J180=2)," Discount",IF(AND(M180="Non Moving",J180=1),"Transfer","-")))</f>
        <v>-</v>
      </c>
      <c r="R180" s="371" t="str">
        <f>IF(P180="Run out of stock - Most Profitable","No Stock - Reorder",IF(P180="Fast Moving - Most Profitable","Profitable - Reorder",IF(P180="Run out of stock - Less Profitable","Stop Ordering", " - ")))</f>
        <v xml:space="preserve"> - </v>
      </c>
      <c r="S180" s="372"/>
      <c r="T180" s="378">
        <v>11</v>
      </c>
      <c r="U180" s="378">
        <v>12</v>
      </c>
      <c r="V180" s="378">
        <v>11</v>
      </c>
      <c r="W180" s="380">
        <v>8</v>
      </c>
      <c r="X180" s="379">
        <v>9</v>
      </c>
      <c r="Y180" s="379">
        <v>8</v>
      </c>
      <c r="Z180" s="379">
        <v>2</v>
      </c>
      <c r="AA180" s="379">
        <v>0</v>
      </c>
    </row>
    <row r="181" spans="1:27" x14ac:dyDescent="0.25">
      <c r="A181" s="414">
        <v>6953156284906</v>
      </c>
      <c r="B181" s="373">
        <v>743961</v>
      </c>
      <c r="C181" s="374" t="s">
        <v>183</v>
      </c>
      <c r="D181" s="374" t="s">
        <v>486</v>
      </c>
      <c r="E181" s="375">
        <v>11.99</v>
      </c>
      <c r="F181" s="376">
        <v>34.5</v>
      </c>
      <c r="G181" s="376">
        <v>69</v>
      </c>
      <c r="H181" s="366"/>
      <c r="I181" s="377">
        <v>1</v>
      </c>
      <c r="J181" s="367">
        <f>COUNT(T181:AA181)</f>
        <v>8</v>
      </c>
      <c r="K181" s="367">
        <v>2</v>
      </c>
      <c r="L181" s="368">
        <f>IF(I181=0," No Stock",AVERAGE(Y181:AA181))</f>
        <v>0.33333333333333331</v>
      </c>
      <c r="M181" s="369" t="str">
        <f>IF(I181=0,"Run out of Stock",IF(L181&gt;$M$1,"Fast Moving",IF(L181&lt;=$M$3,"Non Moving","Slow Moving")))</f>
        <v>Non Moving</v>
      </c>
      <c r="N181" s="368">
        <f>(F181-E181)*(AVERAGE(X181:Z181))</f>
        <v>15.006666666666664</v>
      </c>
      <c r="O181" s="370" t="str">
        <f>IF(N181&gt;$P$1, "Most Profitable",IF(N181&lt;$P$2,"Less Profitable","Profitable"))</f>
        <v>Less Profitable</v>
      </c>
      <c r="P181" s="369" t="str">
        <f>M181&amp; " - " &amp;O181</f>
        <v>Non Moving - Less Profitable</v>
      </c>
      <c r="Q181" s="370" t="str">
        <f>IF(AND(M181="Non Moving",J181&gt;2),"Buying Price",IF(AND(M181="Non Moving",J181=2)," Discount",IF(AND(M181="Non Moving",J181=1),"Transfer","-")))</f>
        <v>Buying Price</v>
      </c>
      <c r="R181" s="371" t="str">
        <f>IF(P181="Run out of stock - Most Profitable","No Stock - Reorder",IF(P181="Fast Moving - Most Profitable","Profitable - Reorder",IF(P181="Run out of stock - Less Profitable","Stop Ordering", " - ")))</f>
        <v xml:space="preserve"> - </v>
      </c>
      <c r="S181" s="372"/>
      <c r="T181" s="378">
        <v>3</v>
      </c>
      <c r="U181" s="378">
        <v>5</v>
      </c>
      <c r="V181" s="378">
        <v>1</v>
      </c>
      <c r="W181" s="380">
        <v>3</v>
      </c>
      <c r="X181" s="379">
        <v>1</v>
      </c>
      <c r="Y181" s="379">
        <v>0</v>
      </c>
      <c r="Z181" s="379">
        <v>1</v>
      </c>
      <c r="AA181" s="379">
        <v>0</v>
      </c>
    </row>
    <row r="182" spans="1:27" x14ac:dyDescent="0.25">
      <c r="A182" s="414">
        <v>6953156284913</v>
      </c>
      <c r="B182" s="373">
        <v>743963</v>
      </c>
      <c r="C182" s="374" t="s">
        <v>184</v>
      </c>
      <c r="D182" s="374" t="s">
        <v>487</v>
      </c>
      <c r="E182" s="375">
        <v>11.99</v>
      </c>
      <c r="F182" s="376">
        <v>34.5</v>
      </c>
      <c r="G182" s="376">
        <v>69</v>
      </c>
      <c r="H182" s="366"/>
      <c r="I182" s="377">
        <v>0</v>
      </c>
      <c r="J182" s="367">
        <f>COUNT(T182:AA182)</f>
        <v>8</v>
      </c>
      <c r="K182" s="367">
        <v>2</v>
      </c>
      <c r="L182" s="368" t="str">
        <f>IF(I182=0," No Stock",AVERAGE(Y182:AA182))</f>
        <v xml:space="preserve"> No Stock</v>
      </c>
      <c r="M182" s="369" t="str">
        <f>IF(I182=0,"Run out of Stock",IF(L182&gt;$M$1,"Fast Moving",IF(L182&lt;=$M$3,"Non Moving","Slow Moving")))</f>
        <v>Run out of Stock</v>
      </c>
      <c r="N182" s="368">
        <f>(F182-E182)*(AVERAGE(X182:Z182))</f>
        <v>22.509999999999998</v>
      </c>
      <c r="O182" s="370" t="str">
        <f>IF(N182&gt;$P$1, "Most Profitable",IF(N182&lt;$P$2,"Less Profitable","Profitable"))</f>
        <v>Profitable</v>
      </c>
      <c r="P182" s="369" t="str">
        <f>M182&amp; " - " &amp;O182</f>
        <v>Run out of Stock - Profitable</v>
      </c>
      <c r="Q182" s="370" t="str">
        <f>IF(AND(M182="Non Moving",J182&gt;2),"Buying Price",IF(AND(M182="Non Moving",J182=2)," Discount",IF(AND(M182="Non Moving",J182=1),"Transfer","-")))</f>
        <v>-</v>
      </c>
      <c r="R182" s="371" t="str">
        <f>IF(P182="Run out of stock - Most Profitable","No Stock - Reorder",IF(P182="Fast Moving - Most Profitable","Profitable - Reorder",IF(P182="Run out of stock - Less Profitable","Stop Ordering", " - ")))</f>
        <v xml:space="preserve"> - </v>
      </c>
      <c r="S182" s="372"/>
      <c r="T182" s="378">
        <v>5</v>
      </c>
      <c r="U182" s="378">
        <v>4</v>
      </c>
      <c r="V182" s="378">
        <v>2</v>
      </c>
      <c r="W182" s="380">
        <v>4</v>
      </c>
      <c r="X182" s="379">
        <v>3</v>
      </c>
      <c r="Y182" s="379">
        <v>0</v>
      </c>
      <c r="Z182" s="379">
        <v>0</v>
      </c>
      <c r="AA182" s="379">
        <v>0</v>
      </c>
    </row>
    <row r="183" spans="1:27" x14ac:dyDescent="0.25">
      <c r="A183" s="414">
        <v>6953156284920</v>
      </c>
      <c r="B183" s="373">
        <v>743965</v>
      </c>
      <c r="C183" s="374" t="s">
        <v>185</v>
      </c>
      <c r="D183" s="374" t="s">
        <v>488</v>
      </c>
      <c r="E183" s="375">
        <v>11.99</v>
      </c>
      <c r="F183" s="376">
        <v>34.5</v>
      </c>
      <c r="G183" s="376">
        <v>69</v>
      </c>
      <c r="H183" s="366"/>
      <c r="I183" s="377">
        <v>0</v>
      </c>
      <c r="J183" s="367">
        <f>COUNT(T183:AA183)</f>
        <v>8</v>
      </c>
      <c r="K183" s="367">
        <v>2</v>
      </c>
      <c r="L183" s="368" t="str">
        <f>IF(I183=0," No Stock",AVERAGE(Y183:AA183))</f>
        <v xml:space="preserve"> No Stock</v>
      </c>
      <c r="M183" s="369" t="str">
        <f>IF(I183=0,"Run out of Stock",IF(L183&gt;$M$1,"Fast Moving",IF(L183&lt;=$M$3,"Non Moving","Slow Moving")))</f>
        <v>Run out of Stock</v>
      </c>
      <c r="N183" s="368">
        <f>(F183-E183)*(AVERAGE(X183:Z183))</f>
        <v>0</v>
      </c>
      <c r="O183" s="370" t="str">
        <f>IF(N183&gt;$P$1, "Most Profitable",IF(N183&lt;$P$2,"Less Profitable","Profitable"))</f>
        <v>Less Profitable</v>
      </c>
      <c r="P183" s="369" t="str">
        <f>M183&amp; " - " &amp;O183</f>
        <v>Run out of Stock - Less Profitable</v>
      </c>
      <c r="Q183" s="370" t="str">
        <f>IF(AND(M183="Non Moving",J183&gt;2),"Buying Price",IF(AND(M183="Non Moving",J183=2)," Discount",IF(AND(M183="Non Moving",J183=1),"Transfer","-")))</f>
        <v>-</v>
      </c>
      <c r="R183" s="371" t="str">
        <f>IF(P183="Run out of stock - Most Profitable","No Stock - Reorder",IF(P183="Fast Moving - Most Profitable","Profitable - Reorder",IF(P183="Run out of stock - Less Profitable","Stop Ordering", " - ")))</f>
        <v>Stop Ordering</v>
      </c>
      <c r="S183" s="372"/>
      <c r="T183" s="378">
        <v>2</v>
      </c>
      <c r="U183" s="378">
        <v>3</v>
      </c>
      <c r="V183" s="378">
        <v>6</v>
      </c>
      <c r="W183" s="380">
        <v>0</v>
      </c>
      <c r="X183" s="379">
        <v>0</v>
      </c>
      <c r="Y183" s="379">
        <v>0</v>
      </c>
      <c r="Z183" s="379">
        <v>0</v>
      </c>
      <c r="AA183" s="379">
        <v>0</v>
      </c>
    </row>
    <row r="184" spans="1:27" x14ac:dyDescent="0.25">
      <c r="A184" s="414">
        <v>6953156285101</v>
      </c>
      <c r="B184" s="373">
        <v>758128</v>
      </c>
      <c r="C184" s="374" t="s">
        <v>221</v>
      </c>
      <c r="D184" s="374" t="s">
        <v>521</v>
      </c>
      <c r="E184" s="375">
        <v>52.61</v>
      </c>
      <c r="F184" s="376">
        <v>99.5</v>
      </c>
      <c r="G184" s="376">
        <v>209</v>
      </c>
      <c r="H184" s="366"/>
      <c r="I184" s="377">
        <v>20</v>
      </c>
      <c r="J184" s="367">
        <f>COUNT(T184:AA184)</f>
        <v>5</v>
      </c>
      <c r="K184" s="367">
        <v>2</v>
      </c>
      <c r="L184" s="368">
        <f>IF(I184=0," No Stock",AVERAGE(Y184:AA184))</f>
        <v>9</v>
      </c>
      <c r="M184" s="369" t="str">
        <f>IF(I184=0,"Run out of Stock",IF(L184&gt;$M$1,"Fast Moving",IF(L184&lt;=$M$3,"Non Moving","Slow Moving")))</f>
        <v>Fast Moving</v>
      </c>
      <c r="N184" s="368">
        <f>(F184-E184)*(AVERAGE(X184:Z184))</f>
        <v>515.79</v>
      </c>
      <c r="O184" s="370" t="str">
        <f>IF(N184&gt;$P$1, "Most Profitable",IF(N184&lt;$P$2,"Less Profitable","Profitable"))</f>
        <v>Most Profitable</v>
      </c>
      <c r="P184" s="369" t="str">
        <f>M184&amp; " - " &amp;O184</f>
        <v>Fast Moving - Most Profitable</v>
      </c>
      <c r="Q184" s="370" t="str">
        <f>IF(AND(M184="Non Moving",J184&gt;2),"Buying Price",IF(AND(M184="Non Moving",J184=2)," Discount",IF(AND(M184="Non Moving",J184=1),"Transfer","-")))</f>
        <v>-</v>
      </c>
      <c r="R184" s="371" t="str">
        <f>IF(P184="Run out of stock - Most Profitable","No Stock - Reorder",IF(P184="Fast Moving - Most Profitable","Profitable - Reorder",IF(P184="Run out of stock - Less Profitable","Stop Ordering", " - ")))</f>
        <v>Profitable - Reorder</v>
      </c>
      <c r="S184" s="372"/>
      <c r="T184" s="378"/>
      <c r="U184" s="378"/>
      <c r="V184" s="378"/>
      <c r="W184" s="380">
        <v>1</v>
      </c>
      <c r="X184" s="379">
        <v>10</v>
      </c>
      <c r="Y184" s="379">
        <v>11</v>
      </c>
      <c r="Z184" s="379">
        <v>12</v>
      </c>
      <c r="AA184" s="379">
        <v>4</v>
      </c>
    </row>
    <row r="185" spans="1:27" x14ac:dyDescent="0.25">
      <c r="A185" s="414">
        <v>6953156285460</v>
      </c>
      <c r="B185" s="373">
        <v>746545</v>
      </c>
      <c r="C185" s="381" t="s">
        <v>190</v>
      </c>
      <c r="D185" s="381" t="s">
        <v>493</v>
      </c>
      <c r="E185" s="382">
        <v>0</v>
      </c>
      <c r="F185" s="383">
        <v>74.5</v>
      </c>
      <c r="G185" s="383">
        <v>159</v>
      </c>
      <c r="H185" s="366"/>
      <c r="I185" s="377">
        <v>0</v>
      </c>
      <c r="J185" s="367">
        <f>COUNT(T185:AA185)</f>
        <v>8</v>
      </c>
      <c r="K185" s="367">
        <v>2</v>
      </c>
      <c r="L185" s="368" t="str">
        <f>IF(I185=0," No Stock",AVERAGE(Y185:AA185))</f>
        <v xml:space="preserve"> No Stock</v>
      </c>
      <c r="M185" s="369" t="str">
        <f>IF(I185=0,"Run out of Stock",IF(L185&gt;$M$1,"Fast Moving",IF(L185&lt;=$M$3,"Non Moving","Slow Moving")))</f>
        <v>Run out of Stock</v>
      </c>
      <c r="N185" s="368">
        <f>(F185-E185)*(AVERAGE(X185:Z185))</f>
        <v>0</v>
      </c>
      <c r="O185" s="370" t="str">
        <f>IF(N185&gt;$P$1, "Most Profitable",IF(N185&lt;$P$2,"Less Profitable","Profitable"))</f>
        <v>Less Profitable</v>
      </c>
      <c r="P185" s="369" t="str">
        <f>M185&amp; " - " &amp;O185</f>
        <v>Run out of Stock - Less Profitable</v>
      </c>
      <c r="Q185" s="370" t="str">
        <f>IF(AND(M185="Non Moving",J185&gt;2),"Buying Price",IF(AND(M185="Non Moving",J185=2)," Discount",IF(AND(M185="Non Moving",J185=1),"Transfer","-")))</f>
        <v>-</v>
      </c>
      <c r="R185" s="371" t="str">
        <f>IF(P185="Run out of stock - Most Profitable","No Stock - Reorder",IF(P185="Fast Moving - Most Profitable","Profitable - Reorder",IF(P185="Run out of stock - Less Profitable","Stop Ordering", " - ")))</f>
        <v>Stop Ordering</v>
      </c>
      <c r="S185" s="372"/>
      <c r="T185" s="378">
        <v>0</v>
      </c>
      <c r="U185" s="378">
        <v>0</v>
      </c>
      <c r="V185" s="378">
        <v>0</v>
      </c>
      <c r="W185" s="380">
        <v>0</v>
      </c>
      <c r="X185" s="379">
        <v>0</v>
      </c>
      <c r="Y185" s="379">
        <v>0</v>
      </c>
      <c r="Z185" s="379">
        <v>0</v>
      </c>
      <c r="AA185" s="379">
        <v>0</v>
      </c>
    </row>
    <row r="186" spans="1:27" x14ac:dyDescent="0.25">
      <c r="A186" s="414">
        <v>6953156285798</v>
      </c>
      <c r="B186" s="373">
        <v>743966</v>
      </c>
      <c r="C186" s="381" t="s">
        <v>186</v>
      </c>
      <c r="D186" s="381" t="s">
        <v>489</v>
      </c>
      <c r="E186" s="382">
        <v>7.27</v>
      </c>
      <c r="F186" s="383">
        <v>29.5</v>
      </c>
      <c r="G186" s="383">
        <v>59</v>
      </c>
      <c r="H186" s="366"/>
      <c r="I186" s="377">
        <v>12</v>
      </c>
      <c r="J186" s="367">
        <f>COUNT(T186:AA186)</f>
        <v>8</v>
      </c>
      <c r="K186" s="367">
        <v>2</v>
      </c>
      <c r="L186" s="368">
        <f>IF(I186=0," No Stock",AVERAGE(Y186:AA186))</f>
        <v>6.666666666666667</v>
      </c>
      <c r="M186" s="369" t="str">
        <f>IF(I186=0,"Run out of Stock",IF(L186&gt;$M$1,"Fast Moving",IF(L186&lt;=$M$3,"Non Moving","Slow Moving")))</f>
        <v>Slow Moving</v>
      </c>
      <c r="N186" s="368">
        <f>(F186-E186)*(AVERAGE(X186:Z186))</f>
        <v>192.66</v>
      </c>
      <c r="O186" s="370" t="str">
        <f>IF(N186&gt;$P$1, "Most Profitable",IF(N186&lt;$P$2,"Less Profitable","Profitable"))</f>
        <v>Most Profitable</v>
      </c>
      <c r="P186" s="369" t="str">
        <f>M186&amp; " - " &amp;O186</f>
        <v>Slow Moving - Most Profitable</v>
      </c>
      <c r="Q186" s="370" t="str">
        <f>IF(AND(M186="Non Moving",J186&gt;2),"Buying Price",IF(AND(M186="Non Moving",J186=2)," Discount",IF(AND(M186="Non Moving",J186=1),"Transfer","-")))</f>
        <v>-</v>
      </c>
      <c r="R186" s="371" t="str">
        <f>IF(P186="Run out of stock - Most Profitable","No Stock - Reorder",IF(P186="Fast Moving - Most Profitable","Profitable - Reorder",IF(P186="Run out of stock - Less Profitable","Stop Ordering", " - ")))</f>
        <v xml:space="preserve"> - </v>
      </c>
      <c r="S186" s="372"/>
      <c r="T186" s="378">
        <v>1</v>
      </c>
      <c r="U186" s="378">
        <v>3</v>
      </c>
      <c r="V186" s="378">
        <v>11</v>
      </c>
      <c r="W186" s="380">
        <v>3</v>
      </c>
      <c r="X186" s="379">
        <v>11</v>
      </c>
      <c r="Y186" s="379">
        <v>7</v>
      </c>
      <c r="Z186" s="379">
        <v>8</v>
      </c>
      <c r="AA186" s="379">
        <v>5</v>
      </c>
    </row>
    <row r="187" spans="1:27" x14ac:dyDescent="0.25">
      <c r="A187" s="414">
        <v>6953156285804</v>
      </c>
      <c r="B187" s="373">
        <v>744168</v>
      </c>
      <c r="C187" s="381" t="s">
        <v>189</v>
      </c>
      <c r="D187" s="381" t="s">
        <v>492</v>
      </c>
      <c r="E187" s="382">
        <v>7.27</v>
      </c>
      <c r="F187" s="383">
        <v>29.5</v>
      </c>
      <c r="G187" s="383">
        <v>59</v>
      </c>
      <c r="H187" s="366"/>
      <c r="I187" s="377">
        <v>9</v>
      </c>
      <c r="J187" s="367">
        <f>COUNT(T187:AA187)</f>
        <v>8</v>
      </c>
      <c r="K187" s="367">
        <v>2</v>
      </c>
      <c r="L187" s="368">
        <f>IF(I187=0," No Stock",AVERAGE(Y187:AA187))</f>
        <v>3.6666666666666665</v>
      </c>
      <c r="M187" s="369" t="str">
        <f>IF(I187=0,"Run out of Stock",IF(L187&gt;$M$1,"Fast Moving",IF(L187&lt;=$M$3,"Non Moving","Slow Moving")))</f>
        <v>Slow Moving</v>
      </c>
      <c r="N187" s="368">
        <f>(F187-E187)*(AVERAGE(X187:Z187))</f>
        <v>103.74000000000001</v>
      </c>
      <c r="O187" s="370" t="str">
        <f>IF(N187&gt;$P$1, "Most Profitable",IF(N187&lt;$P$2,"Less Profitable","Profitable"))</f>
        <v>Profitable</v>
      </c>
      <c r="P187" s="369" t="str">
        <f>M187&amp; " - " &amp;O187</f>
        <v>Slow Moving - Profitable</v>
      </c>
      <c r="Q187" s="370" t="str">
        <f>IF(AND(M187="Non Moving",J187&gt;2),"Buying Price",IF(AND(M187="Non Moving",J187=2)," Discount",IF(AND(M187="Non Moving",J187=1),"Transfer","-")))</f>
        <v>-</v>
      </c>
      <c r="R187" s="371" t="str">
        <f>IF(P187="Run out of stock - Most Profitable","No Stock - Reorder",IF(P187="Fast Moving - Most Profitable","Profitable - Reorder",IF(P187="Run out of stock - Less Profitable","Stop Ordering", " - ")))</f>
        <v xml:space="preserve"> - </v>
      </c>
      <c r="S187" s="372"/>
      <c r="T187" s="378">
        <v>10</v>
      </c>
      <c r="U187" s="378">
        <v>3</v>
      </c>
      <c r="V187" s="378">
        <v>5</v>
      </c>
      <c r="W187" s="380">
        <v>1</v>
      </c>
      <c r="X187" s="379">
        <v>4</v>
      </c>
      <c r="Y187" s="379">
        <v>7</v>
      </c>
      <c r="Z187" s="379">
        <v>3</v>
      </c>
      <c r="AA187" s="379">
        <v>1</v>
      </c>
    </row>
    <row r="188" spans="1:27" x14ac:dyDescent="0.25">
      <c r="A188" s="414">
        <v>6953156286481</v>
      </c>
      <c r="B188" s="373">
        <v>676638</v>
      </c>
      <c r="C188" s="381" t="s">
        <v>576</v>
      </c>
      <c r="D188" s="381" t="s">
        <v>344</v>
      </c>
      <c r="E188" s="382">
        <v>45.32</v>
      </c>
      <c r="F188" s="383">
        <v>74.5</v>
      </c>
      <c r="G188" s="383">
        <v>159</v>
      </c>
      <c r="H188" s="366"/>
      <c r="I188" s="377">
        <v>0</v>
      </c>
      <c r="J188" s="367">
        <f>COUNT(T188:AA188)</f>
        <v>3</v>
      </c>
      <c r="K188" s="367">
        <v>2</v>
      </c>
      <c r="L188" s="368" t="str">
        <f>IF(I188=0," No Stock",AVERAGE(Y188:AA188))</f>
        <v xml:space="preserve"> No Stock</v>
      </c>
      <c r="M188" s="369" t="str">
        <f>IF(I188=0,"Run out of Stock",IF(L188&gt;$M$1,"Fast Moving",IF(L188&lt;=$M$3,"Non Moving","Slow Moving")))</f>
        <v>Run out of Stock</v>
      </c>
      <c r="N188" s="368">
        <f>(F188-E188)*(AVERAGE(X188:Z188))</f>
        <v>0</v>
      </c>
      <c r="O188" s="370" t="str">
        <f>IF(N188&gt;$P$1, "Most Profitable",IF(N188&lt;$P$2,"Less Profitable","Profitable"))</f>
        <v>Less Profitable</v>
      </c>
      <c r="P188" s="369" t="str">
        <f>M188&amp; " - " &amp;O188</f>
        <v>Run out of Stock - Less Profitable</v>
      </c>
      <c r="Q188" s="370" t="str">
        <f>IF(AND(M188="Non Moving",J188&gt;2),"Buying Price",IF(AND(M188="Non Moving",J188=2)," Discount",IF(AND(M188="Non Moving",J188=1),"Transfer","-")))</f>
        <v>-</v>
      </c>
      <c r="R188" s="371" t="str">
        <f>IF(P188="Run out of stock - Most Profitable","No Stock - Reorder",IF(P188="Fast Moving - Most Profitable","Profitable - Reorder",IF(P188="Run out of stock - Less Profitable","Stop Ordering", " - ")))</f>
        <v>Stop Ordering</v>
      </c>
      <c r="S188" s="372"/>
      <c r="T188" s="378"/>
      <c r="U188" s="378"/>
      <c r="V188" s="378"/>
      <c r="W188" s="379"/>
      <c r="X188" s="379"/>
      <c r="Y188" s="379">
        <v>0</v>
      </c>
      <c r="Z188" s="379">
        <v>0</v>
      </c>
      <c r="AA188" s="379">
        <v>0</v>
      </c>
    </row>
    <row r="189" spans="1:27" x14ac:dyDescent="0.25">
      <c r="A189" s="414">
        <v>6953156286498</v>
      </c>
      <c r="B189" s="373">
        <v>676636</v>
      </c>
      <c r="C189" s="381" t="s">
        <v>575</v>
      </c>
      <c r="D189" s="381" t="s">
        <v>343</v>
      </c>
      <c r="E189" s="382">
        <v>45.32</v>
      </c>
      <c r="F189" s="383">
        <v>74.5</v>
      </c>
      <c r="G189" s="383">
        <v>159</v>
      </c>
      <c r="H189" s="366"/>
      <c r="I189" s="377">
        <v>45</v>
      </c>
      <c r="J189" s="367">
        <f>COUNT(T189:AA189)</f>
        <v>3</v>
      </c>
      <c r="K189" s="367">
        <v>2</v>
      </c>
      <c r="L189" s="368">
        <f>IF(I189=0," No Stock",AVERAGE(Y189:AA189))</f>
        <v>6.333333333333333</v>
      </c>
      <c r="M189" s="369" t="str">
        <f>IF(I189=0,"Run out of Stock",IF(L189&gt;$M$1,"Fast Moving",IF(L189&lt;=$M$3,"Non Moving","Slow Moving")))</f>
        <v>Slow Moving</v>
      </c>
      <c r="N189" s="368">
        <f>(F189-E189)*(AVERAGE(X189:Z189))</f>
        <v>160.49</v>
      </c>
      <c r="O189" s="370" t="str">
        <f>IF(N189&gt;$P$1, "Most Profitable",IF(N189&lt;$P$2,"Less Profitable","Profitable"))</f>
        <v>Most Profitable</v>
      </c>
      <c r="P189" s="369" t="str">
        <f>M189&amp; " - " &amp;O189</f>
        <v>Slow Moving - Most Profitable</v>
      </c>
      <c r="Q189" s="370" t="str">
        <f>IF(AND(M189="Non Moving",J189&gt;2),"Buying Price",IF(AND(M189="Non Moving",J189=2)," Discount",IF(AND(M189="Non Moving",J189=1),"Transfer","-")))</f>
        <v>-</v>
      </c>
      <c r="R189" s="371" t="str">
        <f>IF(P189="Run out of stock - Most Profitable","No Stock - Reorder",IF(P189="Fast Moving - Most Profitable","Profitable - Reorder",IF(P189="Run out of stock - Less Profitable","Stop Ordering", " - ")))</f>
        <v xml:space="preserve"> - </v>
      </c>
      <c r="S189" s="372"/>
      <c r="T189" s="378"/>
      <c r="U189" s="378"/>
      <c r="V189" s="378"/>
      <c r="W189" s="379"/>
      <c r="X189" s="379"/>
      <c r="Y189" s="379">
        <v>0</v>
      </c>
      <c r="Z189" s="379">
        <v>11</v>
      </c>
      <c r="AA189" s="379">
        <v>8</v>
      </c>
    </row>
    <row r="190" spans="1:27" x14ac:dyDescent="0.25">
      <c r="A190" s="415">
        <v>6953156286504</v>
      </c>
      <c r="B190" s="384">
        <v>674011</v>
      </c>
      <c r="C190" s="381" t="s">
        <v>574</v>
      </c>
      <c r="D190" s="381" t="s">
        <v>342</v>
      </c>
      <c r="E190" s="382">
        <v>45.32</v>
      </c>
      <c r="F190" s="383">
        <v>74.5</v>
      </c>
      <c r="G190" s="383">
        <v>159</v>
      </c>
      <c r="H190" s="366"/>
      <c r="I190" s="377">
        <v>0</v>
      </c>
      <c r="J190" s="367">
        <f>COUNT(T190:AA190)</f>
        <v>3</v>
      </c>
      <c r="K190" s="367">
        <v>2</v>
      </c>
      <c r="L190" s="368" t="str">
        <f>IF(I190=0," No Stock",AVERAGE(Y190:AA190))</f>
        <v xml:space="preserve"> No Stock</v>
      </c>
      <c r="M190" s="369" t="str">
        <f>IF(I190=0,"Run out of Stock",IF(L190&gt;$M$1,"Fast Moving",IF(L190&lt;=$M$3,"Non Moving","Slow Moving")))</f>
        <v>Run out of Stock</v>
      </c>
      <c r="N190" s="368">
        <f>(F190-E190)*(AVERAGE(X190:Z190))</f>
        <v>0</v>
      </c>
      <c r="O190" s="370" t="str">
        <f>IF(N190&gt;$P$1, "Most Profitable",IF(N190&lt;$P$2,"Less Profitable","Profitable"))</f>
        <v>Less Profitable</v>
      </c>
      <c r="P190" s="369" t="str">
        <f>M190&amp; " - " &amp;O190</f>
        <v>Run out of Stock - Less Profitable</v>
      </c>
      <c r="Q190" s="370" t="str">
        <f>IF(AND(M190="Non Moving",J190&gt;2),"Buying Price",IF(AND(M190="Non Moving",J190=2)," Discount",IF(AND(M190="Non Moving",J190=1),"Transfer","-")))</f>
        <v>-</v>
      </c>
      <c r="R190" s="371" t="str">
        <f>IF(P190="Run out of stock - Most Profitable","No Stock - Reorder",IF(P190="Fast Moving - Most Profitable","Profitable - Reorder",IF(P190="Run out of stock - Less Profitable","Stop Ordering", " - ")))</f>
        <v>Stop Ordering</v>
      </c>
      <c r="S190" s="372"/>
      <c r="T190" s="378"/>
      <c r="U190" s="378"/>
      <c r="V190" s="378"/>
      <c r="W190" s="379"/>
      <c r="X190" s="379"/>
      <c r="Y190" s="379">
        <v>0</v>
      </c>
      <c r="Z190" s="379">
        <v>0</v>
      </c>
      <c r="AA190" s="379">
        <v>0</v>
      </c>
    </row>
    <row r="191" spans="1:27" x14ac:dyDescent="0.25">
      <c r="A191" s="415">
        <v>6953156286603</v>
      </c>
      <c r="B191" s="384">
        <v>742249</v>
      </c>
      <c r="C191" s="381" t="s">
        <v>162</v>
      </c>
      <c r="D191" s="381" t="s">
        <v>465</v>
      </c>
      <c r="E191" s="382">
        <v>21.039999999999992</v>
      </c>
      <c r="F191" s="383">
        <v>44.5</v>
      </c>
      <c r="G191" s="383">
        <v>99</v>
      </c>
      <c r="H191" s="366"/>
      <c r="I191" s="377">
        <v>19</v>
      </c>
      <c r="J191" s="367">
        <f>COUNT(T191:AA191)</f>
        <v>8</v>
      </c>
      <c r="K191" s="367">
        <v>2</v>
      </c>
      <c r="L191" s="368">
        <f>IF(I191=0," No Stock",AVERAGE(Y191:AA191))</f>
        <v>14.333333333333334</v>
      </c>
      <c r="M191" s="369" t="str">
        <f>IF(I191=0,"Run out of Stock",IF(L191&gt;$M$1,"Fast Moving",IF(L191&lt;=$M$3,"Non Moving","Slow Moving")))</f>
        <v>Fast Moving</v>
      </c>
      <c r="N191" s="368">
        <f>(F191-E191)*(AVERAGE(X191:Z191))</f>
        <v>359.72000000000014</v>
      </c>
      <c r="O191" s="370" t="str">
        <f>IF(N191&gt;$P$1, "Most Profitable",IF(N191&lt;$P$2,"Less Profitable","Profitable"))</f>
        <v>Most Profitable</v>
      </c>
      <c r="P191" s="369" t="str">
        <f>M191&amp; " - " &amp;O191</f>
        <v>Fast Moving - Most Profitable</v>
      </c>
      <c r="Q191" s="370" t="str">
        <f>IF(AND(M191="Non Moving",J191&gt;2),"Buying Price",IF(AND(M191="Non Moving",J191=2)," Discount",IF(AND(M191="Non Moving",J191=1),"Transfer","-")))</f>
        <v>-</v>
      </c>
      <c r="R191" s="371" t="str">
        <f>IF(P191="Run out of stock - Most Profitable","No Stock - Reorder",IF(P191="Fast Moving - Most Profitable","Profitable - Reorder",IF(P191="Run out of stock - Less Profitable","Stop Ordering", " - ")))</f>
        <v>Profitable - Reorder</v>
      </c>
      <c r="S191" s="372"/>
      <c r="T191" s="378">
        <v>27</v>
      </c>
      <c r="U191" s="378">
        <v>10</v>
      </c>
      <c r="V191" s="378">
        <v>7</v>
      </c>
      <c r="W191" s="379">
        <v>23</v>
      </c>
      <c r="X191" s="379">
        <v>10</v>
      </c>
      <c r="Y191" s="379">
        <v>15</v>
      </c>
      <c r="Z191" s="379">
        <v>21</v>
      </c>
      <c r="AA191" s="379">
        <v>7</v>
      </c>
    </row>
    <row r="192" spans="1:27" x14ac:dyDescent="0.25">
      <c r="A192" s="415">
        <v>6953156286962</v>
      </c>
      <c r="B192" s="384">
        <v>762679</v>
      </c>
      <c r="C192" s="381" t="s">
        <v>243</v>
      </c>
      <c r="D192" s="381" t="s">
        <v>537</v>
      </c>
      <c r="E192" s="382">
        <v>14.390000000000038</v>
      </c>
      <c r="F192" s="383">
        <v>40</v>
      </c>
      <c r="G192" s="383">
        <v>79</v>
      </c>
      <c r="H192" s="366"/>
      <c r="I192" s="377">
        <v>22</v>
      </c>
      <c r="J192" s="367">
        <f>COUNT(T192:AA192)</f>
        <v>4</v>
      </c>
      <c r="K192" s="367">
        <v>2</v>
      </c>
      <c r="L192" s="368">
        <f>IF(I192=0," No Stock",AVERAGE(Y192:AA192))</f>
        <v>6.666666666666667</v>
      </c>
      <c r="M192" s="369" t="str">
        <f>IF(I192=0,"Run out of Stock",IF(L192&gt;$M$1,"Fast Moving",IF(L192&lt;=$M$3,"Non Moving","Slow Moving")))</f>
        <v>Slow Moving</v>
      </c>
      <c r="N192" s="368">
        <f>(F192-E192)*(AVERAGE(X192:Z192))</f>
        <v>196.34333333333308</v>
      </c>
      <c r="O192" s="370" t="str">
        <f>IF(N192&gt;$P$1, "Most Profitable",IF(N192&lt;$P$2,"Less Profitable","Profitable"))</f>
        <v>Most Profitable</v>
      </c>
      <c r="P192" s="369" t="str">
        <f>M192&amp; " - " &amp;O192</f>
        <v>Slow Moving - Most Profitable</v>
      </c>
      <c r="Q192" s="370" t="str">
        <f>IF(AND(M192="Non Moving",J192&gt;2),"Buying Price",IF(AND(M192="Non Moving",J192=2)," Discount",IF(AND(M192="Non Moving",J192=1),"Transfer","-")))</f>
        <v>-</v>
      </c>
      <c r="R192" s="371" t="str">
        <f>IF(P192="Run out of stock - Most Profitable","No Stock - Reorder",IF(P192="Fast Moving - Most Profitable","Profitable - Reorder",IF(P192="Run out of stock - Less Profitable","Stop Ordering", " - ")))</f>
        <v xml:space="preserve"> - </v>
      </c>
      <c r="S192" s="372"/>
      <c r="T192" s="378"/>
      <c r="U192" s="378"/>
      <c r="V192" s="378"/>
      <c r="W192" s="380"/>
      <c r="X192" s="379">
        <v>5</v>
      </c>
      <c r="Y192" s="379">
        <v>10</v>
      </c>
      <c r="Z192" s="379">
        <v>8</v>
      </c>
      <c r="AA192" s="379">
        <v>2</v>
      </c>
    </row>
    <row r="193" spans="1:27" x14ac:dyDescent="0.25">
      <c r="A193" s="415">
        <v>6953156286979</v>
      </c>
      <c r="B193" s="384">
        <v>762678</v>
      </c>
      <c r="C193" s="381" t="s">
        <v>242</v>
      </c>
      <c r="D193" s="381" t="s">
        <v>536</v>
      </c>
      <c r="E193" s="382">
        <v>14.404375000000011</v>
      </c>
      <c r="F193" s="383">
        <v>40</v>
      </c>
      <c r="G193" s="383">
        <v>79</v>
      </c>
      <c r="H193" s="366"/>
      <c r="I193" s="377">
        <v>7</v>
      </c>
      <c r="J193" s="367">
        <f>COUNT(T193:AA193)</f>
        <v>4</v>
      </c>
      <c r="K193" s="367">
        <v>2</v>
      </c>
      <c r="L193" s="368">
        <f>IF(I193=0," No Stock",AVERAGE(Y193:AA193))</f>
        <v>1.3333333333333333</v>
      </c>
      <c r="M193" s="369" t="str">
        <f>IF(I193=0,"Run out of Stock",IF(L193&gt;$M$1,"Fast Moving",IF(L193&lt;=$M$3,"Non Moving","Slow Moving")))</f>
        <v>Slow Moving</v>
      </c>
      <c r="N193" s="368">
        <f>(F193-E193)*(AVERAGE(X193:Z193))</f>
        <v>34.127499999999984</v>
      </c>
      <c r="O193" s="370" t="str">
        <f>IF(N193&gt;$P$1, "Most Profitable",IF(N193&lt;$P$2,"Less Profitable","Profitable"))</f>
        <v>Profitable</v>
      </c>
      <c r="P193" s="369" t="str">
        <f>M193&amp; " - " &amp;O193</f>
        <v>Slow Moving - Profitable</v>
      </c>
      <c r="Q193" s="370" t="str">
        <f>IF(AND(M193="Non Moving",J193&gt;2),"Buying Price",IF(AND(M193="Non Moving",J193=2)," Discount",IF(AND(M193="Non Moving",J193=1),"Transfer","-")))</f>
        <v>-</v>
      </c>
      <c r="R193" s="371" t="str">
        <f>IF(P193="Run out of stock - Most Profitable","No Stock - Reorder",IF(P193="Fast Moving - Most Profitable","Profitable - Reorder",IF(P193="Run out of stock - Less Profitable","Stop Ordering", " - ")))</f>
        <v xml:space="preserve"> - </v>
      </c>
      <c r="S193" s="372"/>
      <c r="T193" s="378"/>
      <c r="U193" s="378"/>
      <c r="V193" s="378"/>
      <c r="W193" s="380"/>
      <c r="X193" s="379">
        <v>0</v>
      </c>
      <c r="Y193" s="379">
        <v>3</v>
      </c>
      <c r="Z193" s="379">
        <v>1</v>
      </c>
      <c r="AA193" s="379">
        <v>0</v>
      </c>
    </row>
    <row r="194" spans="1:27" x14ac:dyDescent="0.25">
      <c r="A194" s="415">
        <v>6953156286986</v>
      </c>
      <c r="B194" s="384">
        <v>762680</v>
      </c>
      <c r="C194" s="381" t="s">
        <v>244</v>
      </c>
      <c r="D194" s="381" t="s">
        <v>538</v>
      </c>
      <c r="E194" s="382">
        <v>14.39000000000002</v>
      </c>
      <c r="F194" s="383">
        <v>40</v>
      </c>
      <c r="G194" s="383">
        <v>79</v>
      </c>
      <c r="H194" s="366"/>
      <c r="I194" s="377">
        <v>5</v>
      </c>
      <c r="J194" s="367">
        <f>COUNT(T194:AA194)</f>
        <v>4</v>
      </c>
      <c r="K194" s="367">
        <v>2</v>
      </c>
      <c r="L194" s="368">
        <f>IF(I194=0," No Stock",AVERAGE(Y194:AA194))</f>
        <v>2.3333333333333335</v>
      </c>
      <c r="M194" s="369" t="str">
        <f>IF(I194=0,"Run out of Stock",IF(L194&gt;$M$1,"Fast Moving",IF(L194&lt;=$M$3,"Non Moving","Slow Moving")))</f>
        <v>Slow Moving</v>
      </c>
      <c r="N194" s="368">
        <f>(F194-E194)*(AVERAGE(X194:Z194))</f>
        <v>59.756666666666618</v>
      </c>
      <c r="O194" s="370" t="str">
        <f>IF(N194&gt;$P$1, "Most Profitable",IF(N194&lt;$P$2,"Less Profitable","Profitable"))</f>
        <v>Profitable</v>
      </c>
      <c r="P194" s="369" t="str">
        <f>M194&amp; " - " &amp;O194</f>
        <v>Slow Moving - Profitable</v>
      </c>
      <c r="Q194" s="370" t="str">
        <f>IF(AND(M194="Non Moving",J194&gt;2),"Buying Price",IF(AND(M194="Non Moving",J194=2)," Discount",IF(AND(M194="Non Moving",J194=1),"Transfer","-")))</f>
        <v>-</v>
      </c>
      <c r="R194" s="371" t="str">
        <f>IF(P194="Run out of stock - Most Profitable","No Stock - Reorder",IF(P194="Fast Moving - Most Profitable","Profitable - Reorder",IF(P194="Run out of stock - Less Profitable","Stop Ordering", " - ")))</f>
        <v xml:space="preserve"> - </v>
      </c>
      <c r="S194" s="372"/>
      <c r="T194" s="378"/>
      <c r="U194" s="378"/>
      <c r="V194" s="378"/>
      <c r="W194" s="380"/>
      <c r="X194" s="379">
        <v>0</v>
      </c>
      <c r="Y194" s="379">
        <v>4</v>
      </c>
      <c r="Z194" s="379">
        <v>3</v>
      </c>
      <c r="AA194" s="379">
        <v>0</v>
      </c>
    </row>
    <row r="195" spans="1:27" x14ac:dyDescent="0.25">
      <c r="A195" s="415">
        <v>6953156287372</v>
      </c>
      <c r="B195" s="384">
        <v>743948</v>
      </c>
      <c r="C195" s="381" t="s">
        <v>177</v>
      </c>
      <c r="D195" s="381" t="s">
        <v>480</v>
      </c>
      <c r="E195" s="382">
        <v>0</v>
      </c>
      <c r="F195" s="383">
        <v>79.5</v>
      </c>
      <c r="G195" s="383">
        <v>169</v>
      </c>
      <c r="H195" s="366"/>
      <c r="I195" s="377">
        <v>0</v>
      </c>
      <c r="J195" s="367">
        <f>COUNT(T195:AA195)</f>
        <v>8</v>
      </c>
      <c r="K195" s="367">
        <v>2</v>
      </c>
      <c r="L195" s="368" t="str">
        <f>IF(I195=0," No Stock",AVERAGE(Y195:AA195))</f>
        <v xml:space="preserve"> No Stock</v>
      </c>
      <c r="M195" s="369" t="str">
        <f>IF(I195=0,"Run out of Stock",IF(L195&gt;$M$1,"Fast Moving",IF(L195&lt;=$M$3,"Non Moving","Slow Moving")))</f>
        <v>Run out of Stock</v>
      </c>
      <c r="N195" s="368">
        <f>(F195-E195)*(AVERAGE(X195:Z195))</f>
        <v>0</v>
      </c>
      <c r="O195" s="370" t="str">
        <f>IF(N195&gt;$P$1, "Most Profitable",IF(N195&lt;$P$2,"Less Profitable","Profitable"))</f>
        <v>Less Profitable</v>
      </c>
      <c r="P195" s="369" t="str">
        <f>M195&amp; " - " &amp;O195</f>
        <v>Run out of Stock - Less Profitable</v>
      </c>
      <c r="Q195" s="370" t="str">
        <f>IF(AND(M195="Non Moving",J195&gt;2),"Buying Price",IF(AND(M195="Non Moving",J195=2)," Discount",IF(AND(M195="Non Moving",J195=1),"Transfer","-")))</f>
        <v>-</v>
      </c>
      <c r="R195" s="371" t="str">
        <f>IF(P195="Run out of stock - Most Profitable","No Stock - Reorder",IF(P195="Fast Moving - Most Profitable","Profitable - Reorder",IF(P195="Run out of stock - Less Profitable","Stop Ordering", " - ")))</f>
        <v>Stop Ordering</v>
      </c>
      <c r="S195" s="372"/>
      <c r="T195" s="378">
        <v>0</v>
      </c>
      <c r="U195" s="378">
        <v>0</v>
      </c>
      <c r="V195" s="378">
        <v>0</v>
      </c>
      <c r="W195" s="380">
        <v>0</v>
      </c>
      <c r="X195" s="379">
        <v>0</v>
      </c>
      <c r="Y195" s="379">
        <v>0</v>
      </c>
      <c r="Z195" s="379">
        <v>0</v>
      </c>
      <c r="AA195" s="379">
        <v>0</v>
      </c>
    </row>
    <row r="196" spans="1:27" x14ac:dyDescent="0.25">
      <c r="A196" s="415">
        <v>6953156287884</v>
      </c>
      <c r="B196" s="384">
        <v>751060</v>
      </c>
      <c r="C196" s="381" t="s">
        <v>209</v>
      </c>
      <c r="D196" s="381" t="s">
        <v>512</v>
      </c>
      <c r="E196" s="382">
        <v>13.189999999999635</v>
      </c>
      <c r="F196" s="383">
        <v>29.5</v>
      </c>
      <c r="G196" s="383">
        <v>59</v>
      </c>
      <c r="H196" s="366"/>
      <c r="I196" s="377">
        <v>16</v>
      </c>
      <c r="J196" s="367">
        <f>COUNT(T196:AA196)</f>
        <v>7</v>
      </c>
      <c r="K196" s="367">
        <v>2</v>
      </c>
      <c r="L196" s="368">
        <f>IF(I196=0," No Stock",AVERAGE(Y196:AA196))</f>
        <v>3</v>
      </c>
      <c r="M196" s="369" t="str">
        <f>IF(I196=0,"Run out of Stock",IF(L196&gt;$M$1,"Fast Moving",IF(L196&lt;=$M$3,"Non Moving","Slow Moving")))</f>
        <v>Slow Moving</v>
      </c>
      <c r="N196" s="368">
        <f>(F196-E196)*(AVERAGE(X196:Z196))</f>
        <v>130.48000000000292</v>
      </c>
      <c r="O196" s="370" t="str">
        <f>IF(N196&gt;$P$1, "Most Profitable",IF(N196&lt;$P$2,"Less Profitable","Profitable"))</f>
        <v>Profitable</v>
      </c>
      <c r="P196" s="369" t="str">
        <f>M196&amp; " - " &amp;O196</f>
        <v>Slow Moving - Profitable</v>
      </c>
      <c r="Q196" s="370" t="str">
        <f>IF(AND(M196="Non Moving",J196&gt;2),"Buying Price",IF(AND(M196="Non Moving",J196=2)," Discount",IF(AND(M196="Non Moving",J196=1),"Transfer","-")))</f>
        <v>-</v>
      </c>
      <c r="R196" s="371" t="str">
        <f>IF(P196="Run out of stock - Most Profitable","No Stock - Reorder",IF(P196="Fast Moving - Most Profitable","Profitable - Reorder",IF(P196="Run out of stock - Less Profitable","Stop Ordering", " - ")))</f>
        <v xml:space="preserve"> - </v>
      </c>
      <c r="S196" s="372"/>
      <c r="T196" s="378"/>
      <c r="U196" s="378">
        <v>21</v>
      </c>
      <c r="V196" s="378">
        <v>40</v>
      </c>
      <c r="W196" s="380">
        <v>30</v>
      </c>
      <c r="X196" s="379">
        <v>16</v>
      </c>
      <c r="Y196" s="379">
        <v>6</v>
      </c>
      <c r="Z196" s="379">
        <v>2</v>
      </c>
      <c r="AA196" s="379">
        <v>1</v>
      </c>
    </row>
    <row r="197" spans="1:27" x14ac:dyDescent="0.25">
      <c r="A197" s="415">
        <v>6953156287891</v>
      </c>
      <c r="B197" s="384">
        <v>751063</v>
      </c>
      <c r="C197" s="381" t="s">
        <v>210</v>
      </c>
      <c r="D197" s="381" t="s">
        <v>513</v>
      </c>
      <c r="E197" s="382">
        <v>13.95</v>
      </c>
      <c r="F197" s="383">
        <v>29.5</v>
      </c>
      <c r="G197" s="383">
        <v>59</v>
      </c>
      <c r="H197" s="366"/>
      <c r="I197" s="377">
        <v>6</v>
      </c>
      <c r="J197" s="367">
        <f>COUNT(T197:AA197)</f>
        <v>7</v>
      </c>
      <c r="K197" s="367">
        <v>2</v>
      </c>
      <c r="L197" s="368">
        <f>IF(I197=0," No Stock",AVERAGE(Y197:AA197))</f>
        <v>0</v>
      </c>
      <c r="M197" s="369" t="str">
        <f>IF(I197=0,"Run out of Stock",IF(L197&gt;$M$1,"Fast Moving",IF(L197&lt;=$M$3,"Non Moving","Slow Moving")))</f>
        <v>Non Moving</v>
      </c>
      <c r="N197" s="368">
        <f>(F197-E197)*(AVERAGE(X197:Z197))</f>
        <v>31.1</v>
      </c>
      <c r="O197" s="370" t="str">
        <f>IF(N197&gt;$P$1, "Most Profitable",IF(N197&lt;$P$2,"Less Profitable","Profitable"))</f>
        <v>Profitable</v>
      </c>
      <c r="P197" s="369" t="str">
        <f>M197&amp; " - " &amp;O197</f>
        <v>Non Moving - Profitable</v>
      </c>
      <c r="Q197" s="370" t="str">
        <f>IF(AND(M197="Non Moving",J197&gt;2),"Buying Price",IF(AND(M197="Non Moving",J197=2)," Discount",IF(AND(M197="Non Moving",J197=1),"Transfer","-")))</f>
        <v>Buying Price</v>
      </c>
      <c r="R197" s="371" t="str">
        <f>IF(P197="Run out of stock - Most Profitable","No Stock - Reorder",IF(P197="Fast Moving - Most Profitable","Profitable - Reorder",IF(P197="Run out of stock - Less Profitable","Stop Ordering", " - ")))</f>
        <v xml:space="preserve"> - </v>
      </c>
      <c r="S197" s="372"/>
      <c r="T197" s="378"/>
      <c r="U197" s="378">
        <v>37</v>
      </c>
      <c r="V197" s="378">
        <v>52</v>
      </c>
      <c r="W197" s="380">
        <v>11</v>
      </c>
      <c r="X197" s="379">
        <v>6</v>
      </c>
      <c r="Y197" s="379">
        <v>0</v>
      </c>
      <c r="Z197" s="379">
        <v>0</v>
      </c>
      <c r="AA197" s="379">
        <v>0</v>
      </c>
    </row>
    <row r="198" spans="1:27" x14ac:dyDescent="0.25">
      <c r="A198" s="415">
        <v>6953156288126</v>
      </c>
      <c r="B198" s="384">
        <v>758121</v>
      </c>
      <c r="C198" s="381" t="s">
        <v>216</v>
      </c>
      <c r="D198" s="381" t="s">
        <v>516</v>
      </c>
      <c r="E198" s="382">
        <v>7.61</v>
      </c>
      <c r="F198" s="383">
        <v>29.5</v>
      </c>
      <c r="G198" s="383">
        <v>62</v>
      </c>
      <c r="H198" s="366"/>
      <c r="I198" s="377">
        <v>8</v>
      </c>
      <c r="J198" s="367">
        <f>COUNT(T198:AA198)</f>
        <v>5</v>
      </c>
      <c r="K198" s="367">
        <v>2</v>
      </c>
      <c r="L198" s="368">
        <f>IF(I198=0," No Stock",AVERAGE(Y198:AA198))</f>
        <v>1</v>
      </c>
      <c r="M198" s="369" t="str">
        <f>IF(I198=0,"Run out of Stock",IF(L198&gt;$M$1,"Fast Moving",IF(L198&lt;=$M$3,"Non Moving","Slow Moving")))</f>
        <v>Non Moving</v>
      </c>
      <c r="N198" s="368">
        <f>(F198-E198)*(AVERAGE(X198:Z198))</f>
        <v>29.186666666666667</v>
      </c>
      <c r="O198" s="370" t="str">
        <f>IF(N198&gt;$P$1, "Most Profitable",IF(N198&lt;$P$2,"Less Profitable","Profitable"))</f>
        <v>Profitable</v>
      </c>
      <c r="P198" s="369" t="str">
        <f>M198&amp; " - " &amp;O198</f>
        <v>Non Moving - Profitable</v>
      </c>
      <c r="Q198" s="370" t="str">
        <f>IF(AND(M198="Non Moving",J198&gt;2),"Buying Price",IF(AND(M198="Non Moving",J198=2)," Discount",IF(AND(M198="Non Moving",J198=1),"Transfer","-")))</f>
        <v>Buying Price</v>
      </c>
      <c r="R198" s="371" t="str">
        <f>IF(P198="Run out of stock - Most Profitable","No Stock - Reorder",IF(P198="Fast Moving - Most Profitable","Profitable - Reorder",IF(P198="Run out of stock - Less Profitable","Stop Ordering", " - ")))</f>
        <v xml:space="preserve"> - </v>
      </c>
      <c r="S198" s="372"/>
      <c r="T198" s="378"/>
      <c r="U198" s="378"/>
      <c r="V198" s="378"/>
      <c r="W198" s="380">
        <v>0</v>
      </c>
      <c r="X198" s="379">
        <v>2</v>
      </c>
      <c r="Y198" s="379">
        <v>1</v>
      </c>
      <c r="Z198" s="379">
        <v>1</v>
      </c>
      <c r="AA198" s="379">
        <v>1</v>
      </c>
    </row>
    <row r="199" spans="1:27" x14ac:dyDescent="0.25">
      <c r="A199" s="415">
        <v>6953156288133</v>
      </c>
      <c r="B199" s="384">
        <v>758124</v>
      </c>
      <c r="C199" s="381" t="s">
        <v>217</v>
      </c>
      <c r="D199" s="381" t="s">
        <v>517</v>
      </c>
      <c r="E199" s="382">
        <v>7.61</v>
      </c>
      <c r="F199" s="383">
        <v>29.5</v>
      </c>
      <c r="G199" s="383">
        <v>62</v>
      </c>
      <c r="H199" s="366"/>
      <c r="I199" s="377">
        <v>9</v>
      </c>
      <c r="J199" s="367">
        <f>COUNT(T199:AA199)</f>
        <v>5</v>
      </c>
      <c r="K199" s="367">
        <v>2</v>
      </c>
      <c r="L199" s="368">
        <f>IF(I199=0," No Stock",AVERAGE(Y199:AA199))</f>
        <v>6.666666666666667</v>
      </c>
      <c r="M199" s="369" t="str">
        <f>IF(I199=0,"Run out of Stock",IF(L199&gt;$M$1,"Fast Moving",IF(L199&lt;=$M$3,"Non Moving","Slow Moving")))</f>
        <v>Slow Moving</v>
      </c>
      <c r="N199" s="368">
        <f>(F199-E199)*(AVERAGE(X199:Z199))</f>
        <v>233.49333333333334</v>
      </c>
      <c r="O199" s="370" t="str">
        <f>IF(N199&gt;$P$1, "Most Profitable",IF(N199&lt;$P$2,"Less Profitable","Profitable"))</f>
        <v>Most Profitable</v>
      </c>
      <c r="P199" s="369" t="str">
        <f>M199&amp; " - " &amp;O199</f>
        <v>Slow Moving - Most Profitable</v>
      </c>
      <c r="Q199" s="370" t="str">
        <f>IF(AND(M199="Non Moving",J199&gt;2),"Buying Price",IF(AND(M199="Non Moving",J199=2)," Discount",IF(AND(M199="Non Moving",J199=1),"Transfer","-")))</f>
        <v>-</v>
      </c>
      <c r="R199" s="371" t="str">
        <f>IF(P199="Run out of stock - Most Profitable","No Stock - Reorder",IF(P199="Fast Moving - Most Profitable","Profitable - Reorder",IF(P199="Run out of stock - Less Profitable","Stop Ordering", " - ")))</f>
        <v xml:space="preserve"> - </v>
      </c>
      <c r="S199" s="372"/>
      <c r="T199" s="378"/>
      <c r="U199" s="378"/>
      <c r="V199" s="378"/>
      <c r="W199" s="380">
        <v>1</v>
      </c>
      <c r="X199" s="379">
        <v>12</v>
      </c>
      <c r="Y199" s="379">
        <v>14</v>
      </c>
      <c r="Z199" s="379">
        <v>6</v>
      </c>
      <c r="AA199" s="379">
        <v>0</v>
      </c>
    </row>
    <row r="200" spans="1:27" x14ac:dyDescent="0.25">
      <c r="A200" s="415">
        <v>6953156288492</v>
      </c>
      <c r="B200" s="384">
        <v>751056</v>
      </c>
      <c r="C200" s="381" t="s">
        <v>207</v>
      </c>
      <c r="D200" s="381" t="s">
        <v>510</v>
      </c>
      <c r="E200" s="382">
        <v>9.509999999999982</v>
      </c>
      <c r="F200" s="383">
        <v>34.5</v>
      </c>
      <c r="G200" s="383">
        <v>69</v>
      </c>
      <c r="H200" s="366"/>
      <c r="I200" s="377">
        <v>20</v>
      </c>
      <c r="J200" s="367">
        <f>COUNT(T200:AA200)</f>
        <v>7</v>
      </c>
      <c r="K200" s="367">
        <v>2</v>
      </c>
      <c r="L200" s="368">
        <f>IF(I200=0," No Stock",AVERAGE(Y200:AA200))</f>
        <v>10</v>
      </c>
      <c r="M200" s="369" t="str">
        <f>IF(I200=0,"Run out of Stock",IF(L200&gt;$M$1,"Fast Moving",IF(L200&lt;=$M$3,"Non Moving","Slow Moving")))</f>
        <v>Fast Moving</v>
      </c>
      <c r="N200" s="368">
        <f>(F200-E200)*(AVERAGE(X200:Z200))</f>
        <v>391.51000000000022</v>
      </c>
      <c r="O200" s="370" t="str">
        <f>IF(N200&gt;$P$1, "Most Profitable",IF(N200&lt;$P$2,"Less Profitable","Profitable"))</f>
        <v>Most Profitable</v>
      </c>
      <c r="P200" s="369" t="str">
        <f>M200&amp; " - " &amp;O200</f>
        <v>Fast Moving - Most Profitable</v>
      </c>
      <c r="Q200" s="370" t="str">
        <f>IF(AND(M200="Non Moving",J200&gt;2),"Buying Price",IF(AND(M200="Non Moving",J200=2)," Discount",IF(AND(M200="Non Moving",J200=1),"Transfer","-")))</f>
        <v>-</v>
      </c>
      <c r="R200" s="371" t="str">
        <f>IF(P200="Run out of stock - Most Profitable","No Stock - Reorder",IF(P200="Fast Moving - Most Profitable","Profitable - Reorder",IF(P200="Run out of stock - Less Profitable","Stop Ordering", " - ")))</f>
        <v>Profitable - Reorder</v>
      </c>
      <c r="S200" s="372"/>
      <c r="T200" s="378"/>
      <c r="U200" s="378">
        <v>12</v>
      </c>
      <c r="V200" s="378">
        <v>24</v>
      </c>
      <c r="W200" s="380">
        <v>9</v>
      </c>
      <c r="X200" s="379">
        <v>20</v>
      </c>
      <c r="Y200" s="379">
        <v>21</v>
      </c>
      <c r="Z200" s="379">
        <v>6</v>
      </c>
      <c r="AA200" s="379">
        <v>3</v>
      </c>
    </row>
    <row r="201" spans="1:27" x14ac:dyDescent="0.25">
      <c r="A201" s="415">
        <v>6953156288508</v>
      </c>
      <c r="B201" s="384">
        <v>751059</v>
      </c>
      <c r="C201" s="381" t="s">
        <v>208</v>
      </c>
      <c r="D201" s="381" t="s">
        <v>511</v>
      </c>
      <c r="E201" s="382">
        <v>9.5099999999999891</v>
      </c>
      <c r="F201" s="383">
        <v>34.5</v>
      </c>
      <c r="G201" s="383">
        <v>69</v>
      </c>
      <c r="H201" s="366"/>
      <c r="I201" s="377">
        <v>25</v>
      </c>
      <c r="J201" s="367">
        <f>COUNT(T201:AA201)</f>
        <v>7</v>
      </c>
      <c r="K201" s="367">
        <v>2</v>
      </c>
      <c r="L201" s="368">
        <f>IF(I201=0," No Stock",AVERAGE(Y201:AA201))</f>
        <v>9</v>
      </c>
      <c r="M201" s="369" t="str">
        <f>IF(I201=0,"Run out of Stock",IF(L201&gt;$M$1,"Fast Moving",IF(L201&lt;=$M$3,"Non Moving","Slow Moving")))</f>
        <v>Fast Moving</v>
      </c>
      <c r="N201" s="368">
        <f>(F201-E201)*(AVERAGE(X201:Z201))</f>
        <v>358.19000000000017</v>
      </c>
      <c r="O201" s="370" t="str">
        <f>IF(N201&gt;$P$1, "Most Profitable",IF(N201&lt;$P$2,"Less Profitable","Profitable"))</f>
        <v>Most Profitable</v>
      </c>
      <c r="P201" s="369" t="str">
        <f>M201&amp; " - " &amp;O201</f>
        <v>Fast Moving - Most Profitable</v>
      </c>
      <c r="Q201" s="370" t="str">
        <f>IF(AND(M201="Non Moving",J201&gt;2),"Buying Price",IF(AND(M201="Non Moving",J201=2)," Discount",IF(AND(M201="Non Moving",J201=1),"Transfer","-")))</f>
        <v>-</v>
      </c>
      <c r="R201" s="371" t="str">
        <f>IF(P201="Run out of stock - Most Profitable","No Stock - Reorder",IF(P201="Fast Moving - Most Profitable","Profitable - Reorder",IF(P201="Run out of stock - Less Profitable","Stop Ordering", " - ")))</f>
        <v>Profitable - Reorder</v>
      </c>
      <c r="S201" s="372"/>
      <c r="T201" s="378"/>
      <c r="U201" s="378">
        <v>10</v>
      </c>
      <c r="V201" s="378">
        <v>25</v>
      </c>
      <c r="W201" s="380">
        <v>22</v>
      </c>
      <c r="X201" s="379">
        <v>19</v>
      </c>
      <c r="Y201" s="379">
        <v>13</v>
      </c>
      <c r="Z201" s="379">
        <v>11</v>
      </c>
      <c r="AA201" s="379">
        <v>3</v>
      </c>
    </row>
    <row r="202" spans="1:27" x14ac:dyDescent="0.25">
      <c r="A202" s="415">
        <v>6953156288935</v>
      </c>
      <c r="B202" s="384">
        <v>758241</v>
      </c>
      <c r="C202" s="381" t="s">
        <v>232</v>
      </c>
      <c r="D202" s="381" t="s">
        <v>531</v>
      </c>
      <c r="E202" s="382">
        <v>55.18</v>
      </c>
      <c r="F202" s="383">
        <v>114.5</v>
      </c>
      <c r="G202" s="383">
        <v>241</v>
      </c>
      <c r="H202" s="366"/>
      <c r="I202" s="377">
        <v>0</v>
      </c>
      <c r="J202" s="367">
        <f>COUNT(T202:AA202)</f>
        <v>5</v>
      </c>
      <c r="K202" s="367">
        <v>2</v>
      </c>
      <c r="L202" s="368" t="str">
        <f>IF(I202=0," No Stock",AVERAGE(Y202:AA202))</f>
        <v xml:space="preserve"> No Stock</v>
      </c>
      <c r="M202" s="369" t="str">
        <f>IF(I202=0,"Run out of Stock",IF(L202&gt;$M$1,"Fast Moving",IF(L202&lt;=$M$3,"Non Moving","Slow Moving")))</f>
        <v>Run out of Stock</v>
      </c>
      <c r="N202" s="368">
        <f>(F202-E202)*(AVERAGE(X202:Z202))</f>
        <v>0</v>
      </c>
      <c r="O202" s="370" t="str">
        <f>IF(N202&gt;$P$1, "Most Profitable",IF(N202&lt;$P$2,"Less Profitable","Profitable"))</f>
        <v>Less Profitable</v>
      </c>
      <c r="P202" s="369" t="str">
        <f>M202&amp; " - " &amp;O202</f>
        <v>Run out of Stock - Less Profitable</v>
      </c>
      <c r="Q202" s="370" t="str">
        <f>IF(AND(M202="Non Moving",J202&gt;2),"Buying Price",IF(AND(M202="Non Moving",J202=2)," Discount",IF(AND(M202="Non Moving",J202=1),"Transfer","-")))</f>
        <v>-</v>
      </c>
      <c r="R202" s="371" t="str">
        <f>IF(P202="Run out of stock - Most Profitable","No Stock - Reorder",IF(P202="Fast Moving - Most Profitable","Profitable - Reorder",IF(P202="Run out of stock - Less Profitable","Stop Ordering", " - ")))</f>
        <v>Stop Ordering</v>
      </c>
      <c r="S202" s="372"/>
      <c r="T202" s="378"/>
      <c r="U202" s="378"/>
      <c r="V202" s="378"/>
      <c r="W202" s="380">
        <v>0</v>
      </c>
      <c r="X202" s="379">
        <v>0</v>
      </c>
      <c r="Y202" s="379">
        <v>0</v>
      </c>
      <c r="Z202" s="379">
        <v>0</v>
      </c>
      <c r="AA202" s="379">
        <v>0</v>
      </c>
    </row>
    <row r="203" spans="1:27" x14ac:dyDescent="0.25">
      <c r="A203" s="415">
        <v>6953156289734</v>
      </c>
      <c r="B203" s="384">
        <v>758233</v>
      </c>
      <c r="C203" s="381" t="s">
        <v>228</v>
      </c>
      <c r="D203" s="381" t="s">
        <v>527</v>
      </c>
      <c r="E203" s="382">
        <v>9.66</v>
      </c>
      <c r="F203" s="383">
        <v>40</v>
      </c>
      <c r="G203" s="383">
        <v>83</v>
      </c>
      <c r="H203" s="366"/>
      <c r="I203" s="377">
        <v>9</v>
      </c>
      <c r="J203" s="367">
        <f>COUNT(T203:AA203)</f>
        <v>5</v>
      </c>
      <c r="K203" s="367">
        <v>2</v>
      </c>
      <c r="L203" s="368">
        <f>IF(I203=0," No Stock",AVERAGE(Y203:AA203))</f>
        <v>19.333333333333332</v>
      </c>
      <c r="M203" s="369" t="str">
        <f>IF(I203=0,"Run out of Stock",IF(L203&gt;$M$1,"Fast Moving",IF(L203&lt;=$M$3,"Non Moving","Slow Moving")))</f>
        <v>Fast Moving</v>
      </c>
      <c r="N203" s="368">
        <f>(F203-E203)*(AVERAGE(X203:Z203))</f>
        <v>596.68666666666672</v>
      </c>
      <c r="O203" s="370" t="str">
        <f>IF(N203&gt;$P$1, "Most Profitable",IF(N203&lt;$P$2,"Less Profitable","Profitable"))</f>
        <v>Most Profitable</v>
      </c>
      <c r="P203" s="369" t="str">
        <f>M203&amp; " - " &amp;O203</f>
        <v>Fast Moving - Most Profitable</v>
      </c>
      <c r="Q203" s="370" t="str">
        <f>IF(AND(M203="Non Moving",J203&gt;2),"Buying Price",IF(AND(M203="Non Moving",J203=2)," Discount",IF(AND(M203="Non Moving",J203=1),"Transfer","-")))</f>
        <v>-</v>
      </c>
      <c r="R203" s="371" t="str">
        <f>IF(P203="Run out of stock - Most Profitable","No Stock - Reorder",IF(P203="Fast Moving - Most Profitable","Profitable - Reorder",IF(P203="Run out of stock - Less Profitable","Stop Ordering", " - ")))</f>
        <v>Profitable - Reorder</v>
      </c>
      <c r="S203" s="372"/>
      <c r="T203" s="378"/>
      <c r="U203" s="378"/>
      <c r="V203" s="378"/>
      <c r="W203" s="380">
        <v>0</v>
      </c>
      <c r="X203" s="379">
        <v>10</v>
      </c>
      <c r="Y203" s="379">
        <v>23</v>
      </c>
      <c r="Z203" s="379">
        <v>26</v>
      </c>
      <c r="AA203" s="379">
        <v>9</v>
      </c>
    </row>
    <row r="204" spans="1:27" x14ac:dyDescent="0.25">
      <c r="A204" s="415">
        <v>6953156289758</v>
      </c>
      <c r="B204" s="384">
        <v>758235</v>
      </c>
      <c r="C204" s="381" t="s">
        <v>230</v>
      </c>
      <c r="D204" s="381" t="s">
        <v>529</v>
      </c>
      <c r="E204" s="382">
        <v>15.69</v>
      </c>
      <c r="F204" s="383">
        <v>45</v>
      </c>
      <c r="G204" s="383">
        <v>93</v>
      </c>
      <c r="H204" s="366"/>
      <c r="I204" s="377">
        <v>27</v>
      </c>
      <c r="J204" s="367">
        <f>COUNT(T204:AA204)</f>
        <v>5</v>
      </c>
      <c r="K204" s="367">
        <v>2</v>
      </c>
      <c r="L204" s="368">
        <f>IF(I204=0," No Stock",AVERAGE(Y204:AA204))</f>
        <v>13.333333333333334</v>
      </c>
      <c r="M204" s="369" t="str">
        <f>IF(I204=0,"Run out of Stock",IF(L204&gt;$M$1,"Fast Moving",IF(L204&lt;=$M$3,"Non Moving","Slow Moving")))</f>
        <v>Fast Moving</v>
      </c>
      <c r="N204" s="368">
        <f>(F204-E204)*(AVERAGE(X204:Z204))</f>
        <v>468.96000000000004</v>
      </c>
      <c r="O204" s="370" t="str">
        <f>IF(N204&gt;$P$1, "Most Profitable",IF(N204&lt;$P$2,"Less Profitable","Profitable"))</f>
        <v>Most Profitable</v>
      </c>
      <c r="P204" s="369" t="str">
        <f>M204&amp; " - " &amp;O204</f>
        <v>Fast Moving - Most Profitable</v>
      </c>
      <c r="Q204" s="370" t="str">
        <f>IF(AND(M204="Non Moving",J204&gt;2),"Buying Price",IF(AND(M204="Non Moving",J204=2)," Discount",IF(AND(M204="Non Moving",J204=1),"Transfer","-")))</f>
        <v>-</v>
      </c>
      <c r="R204" s="371" t="str">
        <f>IF(P204="Run out of stock - Most Profitable","No Stock - Reorder",IF(P204="Fast Moving - Most Profitable","Profitable - Reorder",IF(P204="Run out of stock - Less Profitable","Stop Ordering", " - ")))</f>
        <v>Profitable - Reorder</v>
      </c>
      <c r="S204" s="372"/>
      <c r="T204" s="378"/>
      <c r="U204" s="378"/>
      <c r="V204" s="378"/>
      <c r="W204" s="380">
        <v>0</v>
      </c>
      <c r="X204" s="379">
        <v>12</v>
      </c>
      <c r="Y204" s="379">
        <v>15</v>
      </c>
      <c r="Z204" s="379">
        <v>21</v>
      </c>
      <c r="AA204" s="379">
        <v>4</v>
      </c>
    </row>
    <row r="205" spans="1:27" x14ac:dyDescent="0.25">
      <c r="A205" s="415">
        <v>6953156289796</v>
      </c>
      <c r="B205" s="384">
        <v>758234</v>
      </c>
      <c r="C205" s="381" t="s">
        <v>229</v>
      </c>
      <c r="D205" s="381" t="s">
        <v>528</v>
      </c>
      <c r="E205" s="382">
        <v>10.26</v>
      </c>
      <c r="F205" s="383">
        <v>40</v>
      </c>
      <c r="G205" s="383">
        <v>83</v>
      </c>
      <c r="H205" s="366"/>
      <c r="I205" s="377">
        <v>6</v>
      </c>
      <c r="J205" s="367">
        <f>COUNT(T205:AA205)</f>
        <v>5</v>
      </c>
      <c r="K205" s="367">
        <v>2</v>
      </c>
      <c r="L205" s="368">
        <f>IF(I205=0," No Stock",AVERAGE(Y205:AA205))</f>
        <v>7</v>
      </c>
      <c r="M205" s="369" t="str">
        <f>IF(I205=0,"Run out of Stock",IF(L205&gt;$M$1,"Fast Moving",IF(L205&lt;=$M$3,"Non Moving","Slow Moving")))</f>
        <v>Fast Moving</v>
      </c>
      <c r="N205" s="368">
        <f>(F205-E205)*(AVERAGE(X205:Z205))</f>
        <v>228.00666666666669</v>
      </c>
      <c r="O205" s="370" t="str">
        <f>IF(N205&gt;$P$1, "Most Profitable",IF(N205&lt;$P$2,"Less Profitable","Profitable"))</f>
        <v>Most Profitable</v>
      </c>
      <c r="P205" s="369" t="str">
        <f>M205&amp; " - " &amp;O205</f>
        <v>Fast Moving - Most Profitable</v>
      </c>
      <c r="Q205" s="370" t="str">
        <f>IF(AND(M205="Non Moving",J205&gt;2),"Buying Price",IF(AND(M205="Non Moving",J205=2)," Discount",IF(AND(M205="Non Moving",J205=1),"Transfer","-")))</f>
        <v>-</v>
      </c>
      <c r="R205" s="371" t="str">
        <f>IF(P205="Run out of stock - Most Profitable","No Stock - Reorder",IF(P205="Fast Moving - Most Profitable","Profitable - Reorder",IF(P205="Run out of stock - Less Profitable","Stop Ordering", " - ")))</f>
        <v>Profitable - Reorder</v>
      </c>
      <c r="S205" s="372"/>
      <c r="T205" s="378"/>
      <c r="U205" s="378"/>
      <c r="V205" s="378"/>
      <c r="W205" s="380">
        <v>0</v>
      </c>
      <c r="X205" s="379">
        <v>2</v>
      </c>
      <c r="Y205" s="379">
        <v>14</v>
      </c>
      <c r="Z205" s="379">
        <v>7</v>
      </c>
      <c r="AA205" s="379">
        <v>0</v>
      </c>
    </row>
    <row r="206" spans="1:27" x14ac:dyDescent="0.25">
      <c r="A206" s="415">
        <v>6953156289819</v>
      </c>
      <c r="B206" s="384">
        <v>758236</v>
      </c>
      <c r="C206" s="381" t="s">
        <v>231</v>
      </c>
      <c r="D206" s="381" t="s">
        <v>530</v>
      </c>
      <c r="E206" s="382">
        <v>16</v>
      </c>
      <c r="F206" s="383">
        <v>45</v>
      </c>
      <c r="G206" s="383">
        <v>93</v>
      </c>
      <c r="H206" s="366"/>
      <c r="I206" s="377">
        <v>21</v>
      </c>
      <c r="J206" s="367">
        <f>COUNT(T206:AA206)</f>
        <v>5</v>
      </c>
      <c r="K206" s="367">
        <v>2</v>
      </c>
      <c r="L206" s="368">
        <f>IF(I206=0," No Stock",AVERAGE(Y206:AA206))</f>
        <v>11.333333333333334</v>
      </c>
      <c r="M206" s="369" t="str">
        <f>IF(I206=0,"Run out of Stock",IF(L206&gt;$M$1,"Fast Moving",IF(L206&lt;=$M$3,"Non Moving","Slow Moving")))</f>
        <v>Fast Moving</v>
      </c>
      <c r="N206" s="368">
        <f>(F206-E206)*(AVERAGE(X206:Z206))</f>
        <v>435</v>
      </c>
      <c r="O206" s="370" t="str">
        <f>IF(N206&gt;$P$1, "Most Profitable",IF(N206&lt;$P$2,"Less Profitable","Profitable"))</f>
        <v>Most Profitable</v>
      </c>
      <c r="P206" s="369" t="str">
        <f>M206&amp; " - " &amp;O206</f>
        <v>Fast Moving - Most Profitable</v>
      </c>
      <c r="Q206" s="370" t="str">
        <f>IF(AND(M206="Non Moving",J206&gt;2),"Buying Price",IF(AND(M206="Non Moving",J206=2)," Discount",IF(AND(M206="Non Moving",J206=1),"Transfer","-")))</f>
        <v>-</v>
      </c>
      <c r="R206" s="371" t="str">
        <f>IF(P206="Run out of stock - Most Profitable","No Stock - Reorder",IF(P206="Fast Moving - Most Profitable","Profitable - Reorder",IF(P206="Run out of stock - Less Profitable","Stop Ordering", " - ")))</f>
        <v>Profitable - Reorder</v>
      </c>
      <c r="S206" s="372"/>
      <c r="T206" s="378"/>
      <c r="U206" s="378"/>
      <c r="V206" s="378"/>
      <c r="W206" s="380">
        <v>0</v>
      </c>
      <c r="X206" s="379">
        <v>11</v>
      </c>
      <c r="Y206" s="379">
        <v>15</v>
      </c>
      <c r="Z206" s="379">
        <v>19</v>
      </c>
      <c r="AA206" s="379">
        <v>0</v>
      </c>
    </row>
    <row r="207" spans="1:27" x14ac:dyDescent="0.25">
      <c r="A207" s="415">
        <v>6953156290488</v>
      </c>
      <c r="B207" s="384">
        <v>758244</v>
      </c>
      <c r="C207" s="381" t="s">
        <v>233</v>
      </c>
      <c r="D207" s="381" t="s">
        <v>532</v>
      </c>
      <c r="E207" s="382">
        <v>18.32</v>
      </c>
      <c r="F207" s="383">
        <v>44.5</v>
      </c>
      <c r="G207" s="383">
        <v>94</v>
      </c>
      <c r="H207" s="366"/>
      <c r="I207" s="377">
        <v>0</v>
      </c>
      <c r="J207" s="367">
        <f>COUNT(T207:AA207)</f>
        <v>5</v>
      </c>
      <c r="K207" s="367">
        <v>2</v>
      </c>
      <c r="L207" s="368" t="str">
        <f>IF(I207=0," No Stock",AVERAGE(Y207:AA207))</f>
        <v xml:space="preserve"> No Stock</v>
      </c>
      <c r="M207" s="369" t="str">
        <f>IF(I207=0,"Run out of Stock",IF(L207&gt;$M$1,"Fast Moving",IF(L207&lt;=$M$3,"Non Moving","Slow Moving")))</f>
        <v>Run out of Stock</v>
      </c>
      <c r="N207" s="368">
        <f>(F207-E207)*(AVERAGE(X207:Z207))</f>
        <v>0</v>
      </c>
      <c r="O207" s="370" t="str">
        <f>IF(N207&gt;$P$1, "Most Profitable",IF(N207&lt;$P$2,"Less Profitable","Profitable"))</f>
        <v>Less Profitable</v>
      </c>
      <c r="P207" s="369" t="str">
        <f>M207&amp; " - " &amp;O207</f>
        <v>Run out of Stock - Less Profitable</v>
      </c>
      <c r="Q207" s="370" t="str">
        <f>IF(AND(M207="Non Moving",J207&gt;2),"Buying Price",IF(AND(M207="Non Moving",J207=2)," Discount",IF(AND(M207="Non Moving",J207=1),"Transfer","-")))</f>
        <v>-</v>
      </c>
      <c r="R207" s="371" t="str">
        <f>IF(P207="Run out of stock - Most Profitable","No Stock - Reorder",IF(P207="Fast Moving - Most Profitable","Profitable - Reorder",IF(P207="Run out of stock - Less Profitable","Stop Ordering", " - ")))</f>
        <v>Stop Ordering</v>
      </c>
      <c r="S207" s="372"/>
      <c r="T207" s="378"/>
      <c r="U207" s="378"/>
      <c r="V207" s="378"/>
      <c r="W207" s="380">
        <v>0</v>
      </c>
      <c r="X207" s="379">
        <v>0</v>
      </c>
      <c r="Y207" s="379">
        <v>0</v>
      </c>
      <c r="Z207" s="379">
        <v>0</v>
      </c>
      <c r="AA207" s="379">
        <v>0</v>
      </c>
    </row>
    <row r="208" spans="1:27" x14ac:dyDescent="0.25">
      <c r="A208" s="415">
        <v>6953156290495</v>
      </c>
      <c r="B208" s="384">
        <v>758245</v>
      </c>
      <c r="C208" s="381" t="s">
        <v>234</v>
      </c>
      <c r="D208" s="381" t="s">
        <v>533</v>
      </c>
      <c r="E208" s="382">
        <v>18.32</v>
      </c>
      <c r="F208" s="383">
        <v>44.5</v>
      </c>
      <c r="G208" s="383">
        <v>94</v>
      </c>
      <c r="H208" s="366"/>
      <c r="I208" s="377">
        <v>0</v>
      </c>
      <c r="J208" s="367">
        <f>COUNT(T208:AA208)</f>
        <v>5</v>
      </c>
      <c r="K208" s="367">
        <v>2</v>
      </c>
      <c r="L208" s="368" t="str">
        <f>IF(I208=0," No Stock",AVERAGE(Y208:AA208))</f>
        <v xml:space="preserve"> No Stock</v>
      </c>
      <c r="M208" s="369" t="str">
        <f>IF(I208=0,"Run out of Stock",IF(L208&gt;$M$1,"Fast Moving",IF(L208&lt;=$M$3,"Non Moving","Slow Moving")))</f>
        <v>Run out of Stock</v>
      </c>
      <c r="N208" s="368">
        <f>(F208-E208)*(AVERAGE(X208:Z208))</f>
        <v>0</v>
      </c>
      <c r="O208" s="370" t="str">
        <f>IF(N208&gt;$P$1, "Most Profitable",IF(N208&lt;$P$2,"Less Profitable","Profitable"))</f>
        <v>Less Profitable</v>
      </c>
      <c r="P208" s="369" t="str">
        <f>M208&amp; " - " &amp;O208</f>
        <v>Run out of Stock - Less Profitable</v>
      </c>
      <c r="Q208" s="370" t="str">
        <f>IF(AND(M208="Non Moving",J208&gt;2),"Buying Price",IF(AND(M208="Non Moving",J208=2)," Discount",IF(AND(M208="Non Moving",J208=1),"Transfer","-")))</f>
        <v>-</v>
      </c>
      <c r="R208" s="371" t="str">
        <f>IF(P208="Run out of stock - Most Profitable","No Stock - Reorder",IF(P208="Fast Moving - Most Profitable","Profitable - Reorder",IF(P208="Run out of stock - Less Profitable","Stop Ordering", " - ")))</f>
        <v>Stop Ordering</v>
      </c>
      <c r="S208" s="372"/>
      <c r="T208" s="378"/>
      <c r="U208" s="378"/>
      <c r="V208" s="378"/>
      <c r="W208" s="380">
        <v>0</v>
      </c>
      <c r="X208" s="379">
        <v>0</v>
      </c>
      <c r="Y208" s="379">
        <v>0</v>
      </c>
      <c r="Z208" s="379">
        <v>0</v>
      </c>
      <c r="AA208" s="379">
        <v>0</v>
      </c>
    </row>
    <row r="209" spans="1:27" x14ac:dyDescent="0.25">
      <c r="A209" s="415">
        <v>6953156290853</v>
      </c>
      <c r="B209" s="384">
        <v>758226</v>
      </c>
      <c r="C209" s="381" t="s">
        <v>222</v>
      </c>
      <c r="D209" s="381" t="s">
        <v>522</v>
      </c>
      <c r="E209" s="382">
        <v>26</v>
      </c>
      <c r="F209" s="383">
        <v>50</v>
      </c>
      <c r="G209" s="383">
        <v>104</v>
      </c>
      <c r="H209" s="366"/>
      <c r="I209" s="377">
        <v>11</v>
      </c>
      <c r="J209" s="367">
        <f>COUNT(T209:AA209)</f>
        <v>5</v>
      </c>
      <c r="K209" s="367">
        <v>2</v>
      </c>
      <c r="L209" s="368">
        <f>IF(I209=0," No Stock",AVERAGE(Y209:AA209))</f>
        <v>1.6666666666666667</v>
      </c>
      <c r="M209" s="369" t="str">
        <f>IF(I209=0,"Run out of Stock",IF(L209&gt;$M$1,"Fast Moving",IF(L209&lt;=$M$3,"Non Moving","Slow Moving")))</f>
        <v>Slow Moving</v>
      </c>
      <c r="N209" s="368">
        <f>(F209-E209)*(AVERAGE(X209:Z209))</f>
        <v>40</v>
      </c>
      <c r="O209" s="370" t="str">
        <f>IF(N209&gt;$P$1, "Most Profitable",IF(N209&lt;$P$2,"Less Profitable","Profitable"))</f>
        <v>Profitable</v>
      </c>
      <c r="P209" s="369" t="str">
        <f>M209&amp; " - " &amp;O209</f>
        <v>Slow Moving - Profitable</v>
      </c>
      <c r="Q209" s="370" t="str">
        <f>IF(AND(M209="Non Moving",J209&gt;2),"Buying Price",IF(AND(M209="Non Moving",J209=2)," Discount",IF(AND(M209="Non Moving",J209=1),"Transfer","-")))</f>
        <v>-</v>
      </c>
      <c r="R209" s="371" t="str">
        <f>IF(P209="Run out of stock - Most Profitable","No Stock - Reorder",IF(P209="Fast Moving - Most Profitable","Profitable - Reorder",IF(P209="Run out of stock - Less Profitable","Stop Ordering", " - ")))</f>
        <v xml:space="preserve"> - </v>
      </c>
      <c r="S209" s="372"/>
      <c r="T209" s="378"/>
      <c r="U209" s="378"/>
      <c r="V209" s="378"/>
      <c r="W209" s="380">
        <v>0</v>
      </c>
      <c r="X209" s="379">
        <v>1</v>
      </c>
      <c r="Y209" s="379">
        <v>2</v>
      </c>
      <c r="Z209" s="379">
        <v>2</v>
      </c>
      <c r="AA209" s="379">
        <v>1</v>
      </c>
    </row>
    <row r="210" spans="1:27" x14ac:dyDescent="0.25">
      <c r="A210" s="415">
        <v>6953156290860</v>
      </c>
      <c r="B210" s="384">
        <v>758227</v>
      </c>
      <c r="C210" s="381" t="s">
        <v>223</v>
      </c>
      <c r="D210" s="381" t="s">
        <v>523</v>
      </c>
      <c r="E210" s="382">
        <v>26</v>
      </c>
      <c r="F210" s="383">
        <v>50</v>
      </c>
      <c r="G210" s="383">
        <v>104</v>
      </c>
      <c r="H210" s="366"/>
      <c r="I210" s="377">
        <v>9</v>
      </c>
      <c r="J210" s="367">
        <f>COUNT(T210:AA210)</f>
        <v>5</v>
      </c>
      <c r="K210" s="367">
        <v>2</v>
      </c>
      <c r="L210" s="368">
        <f>IF(I210=0," No Stock",AVERAGE(Y210:AA210))</f>
        <v>1.3333333333333333</v>
      </c>
      <c r="M210" s="369" t="str">
        <f>IF(I210=0,"Run out of Stock",IF(L210&gt;$M$1,"Fast Moving",IF(L210&lt;=$M$3,"Non Moving","Slow Moving")))</f>
        <v>Slow Moving</v>
      </c>
      <c r="N210" s="368">
        <f>(F210-E210)*(AVERAGE(X210:Z210))</f>
        <v>32</v>
      </c>
      <c r="O210" s="370" t="str">
        <f>IF(N210&gt;$P$1, "Most Profitable",IF(N210&lt;$P$2,"Less Profitable","Profitable"))</f>
        <v>Profitable</v>
      </c>
      <c r="P210" s="369" t="str">
        <f>M210&amp; " - " &amp;O210</f>
        <v>Slow Moving - Profitable</v>
      </c>
      <c r="Q210" s="370" t="str">
        <f>IF(AND(M210="Non Moving",J210&gt;2),"Buying Price",IF(AND(M210="Non Moving",J210=2)," Discount",IF(AND(M210="Non Moving",J210=1),"Transfer","-")))</f>
        <v>-</v>
      </c>
      <c r="R210" s="371" t="str">
        <f>IF(P210="Run out of stock - Most Profitable","No Stock - Reorder",IF(P210="Fast Moving - Most Profitable","Profitable - Reorder",IF(P210="Run out of stock - Less Profitable","Stop Ordering", " - ")))</f>
        <v xml:space="preserve"> - </v>
      </c>
      <c r="S210" s="372"/>
      <c r="T210" s="378"/>
      <c r="U210" s="378"/>
      <c r="V210" s="378"/>
      <c r="W210" s="380">
        <v>0</v>
      </c>
      <c r="X210" s="379">
        <v>0</v>
      </c>
      <c r="Y210" s="379">
        <v>3</v>
      </c>
      <c r="Z210" s="379">
        <v>1</v>
      </c>
      <c r="AA210" s="379">
        <v>0</v>
      </c>
    </row>
    <row r="211" spans="1:27" x14ac:dyDescent="0.25">
      <c r="A211" s="415">
        <v>6953156291492</v>
      </c>
      <c r="B211" s="384">
        <v>762676</v>
      </c>
      <c r="C211" s="381" t="s">
        <v>240</v>
      </c>
      <c r="D211" s="381" t="s">
        <v>534</v>
      </c>
      <c r="E211" s="382">
        <v>107.83999999999989</v>
      </c>
      <c r="F211" s="383">
        <v>125</v>
      </c>
      <c r="G211" s="383">
        <v>259</v>
      </c>
      <c r="H211" s="366"/>
      <c r="I211" s="377">
        <v>0</v>
      </c>
      <c r="J211" s="367">
        <f>COUNT(T211:AA211)</f>
        <v>4</v>
      </c>
      <c r="K211" s="367">
        <v>2</v>
      </c>
      <c r="L211" s="368" t="str">
        <f>IF(I211=0," No Stock",AVERAGE(Y211:AA211))</f>
        <v xml:space="preserve"> No Stock</v>
      </c>
      <c r="M211" s="369" t="str">
        <f>IF(I211=0,"Run out of Stock",IF(L211&gt;$M$1,"Fast Moving",IF(L211&lt;=$M$3,"Non Moving","Slow Moving")))</f>
        <v>Run out of Stock</v>
      </c>
      <c r="N211" s="368">
        <f>(F211-E211)*(AVERAGE(X211:Z211))</f>
        <v>0</v>
      </c>
      <c r="O211" s="370" t="str">
        <f>IF(N211&gt;$P$1, "Most Profitable",IF(N211&lt;$P$2,"Less Profitable","Profitable"))</f>
        <v>Less Profitable</v>
      </c>
      <c r="P211" s="369" t="str">
        <f>M211&amp; " - " &amp;O211</f>
        <v>Run out of Stock - Less Profitable</v>
      </c>
      <c r="Q211" s="370" t="str">
        <f>IF(AND(M211="Non Moving",J211&gt;2),"Buying Price",IF(AND(M211="Non Moving",J211=2)," Discount",IF(AND(M211="Non Moving",J211=1),"Transfer","-")))</f>
        <v>-</v>
      </c>
      <c r="R211" s="371" t="str">
        <f>IF(P211="Run out of stock - Most Profitable","No Stock - Reorder",IF(P211="Fast Moving - Most Profitable","Profitable - Reorder",IF(P211="Run out of stock - Less Profitable","Stop Ordering", " - ")))</f>
        <v>Stop Ordering</v>
      </c>
      <c r="S211" s="372"/>
      <c r="T211" s="378"/>
      <c r="U211" s="378"/>
      <c r="V211" s="378"/>
      <c r="W211" s="380"/>
      <c r="X211" s="379">
        <v>0</v>
      </c>
      <c r="Y211" s="379">
        <v>0</v>
      </c>
      <c r="Z211" s="379">
        <v>0</v>
      </c>
      <c r="AA211" s="379">
        <v>0</v>
      </c>
    </row>
    <row r="212" spans="1:27" x14ac:dyDescent="0.25">
      <c r="A212" s="415">
        <v>6953156291638</v>
      </c>
      <c r="B212" s="384">
        <v>762677</v>
      </c>
      <c r="C212" s="381" t="s">
        <v>241</v>
      </c>
      <c r="D212" s="381" t="s">
        <v>535</v>
      </c>
      <c r="E212" s="382">
        <v>21.070000000000007</v>
      </c>
      <c r="F212" s="383">
        <v>45</v>
      </c>
      <c r="G212" s="383">
        <v>89</v>
      </c>
      <c r="H212" s="366"/>
      <c r="I212" s="377">
        <v>10</v>
      </c>
      <c r="J212" s="367">
        <f>COUNT(T212:AA212)</f>
        <v>4</v>
      </c>
      <c r="K212" s="367">
        <v>2</v>
      </c>
      <c r="L212" s="368">
        <f>IF(I212=0," No Stock",AVERAGE(Y212:AA212))</f>
        <v>12.666666666666666</v>
      </c>
      <c r="M212" s="369" t="str">
        <f>IF(I212=0,"Run out of Stock",IF(L212&gt;$M$1,"Fast Moving",IF(L212&lt;=$M$3,"Non Moving","Slow Moving")))</f>
        <v>Fast Moving</v>
      </c>
      <c r="N212" s="368">
        <f>(F212-E212)*(AVERAGE(X212:Z212))</f>
        <v>223.34666666666661</v>
      </c>
      <c r="O212" s="370" t="str">
        <f>IF(N212&gt;$P$1, "Most Profitable",IF(N212&lt;$P$2,"Less Profitable","Profitable"))</f>
        <v>Most Profitable</v>
      </c>
      <c r="P212" s="369" t="str">
        <f>M212&amp; " - " &amp;O212</f>
        <v>Fast Moving - Most Profitable</v>
      </c>
      <c r="Q212" s="370" t="str">
        <f>IF(AND(M212="Non Moving",J212&gt;2),"Buying Price",IF(AND(M212="Non Moving",J212=2)," Discount",IF(AND(M212="Non Moving",J212=1),"Transfer","-")))</f>
        <v>-</v>
      </c>
      <c r="R212" s="371" t="str">
        <f>IF(P212="Run out of stock - Most Profitable","No Stock - Reorder",IF(P212="Fast Moving - Most Profitable","Profitable - Reorder",IF(P212="Run out of stock - Less Profitable","Stop Ordering", " - ")))</f>
        <v>Profitable - Reorder</v>
      </c>
      <c r="S212" s="372"/>
      <c r="T212" s="378"/>
      <c r="U212" s="378"/>
      <c r="V212" s="378"/>
      <c r="W212" s="380"/>
      <c r="X212" s="379">
        <v>0</v>
      </c>
      <c r="Y212" s="379">
        <v>9</v>
      </c>
      <c r="Z212" s="379">
        <v>19</v>
      </c>
      <c r="AA212" s="379">
        <v>10</v>
      </c>
    </row>
    <row r="213" spans="1:27" x14ac:dyDescent="0.25">
      <c r="A213" s="415">
        <v>6953156292079</v>
      </c>
      <c r="B213" s="384">
        <v>671812</v>
      </c>
      <c r="C213" s="381" t="s">
        <v>573</v>
      </c>
      <c r="D213" s="381" t="s">
        <v>341</v>
      </c>
      <c r="E213" s="382">
        <v>88.91</v>
      </c>
      <c r="F213" s="383">
        <v>144.5</v>
      </c>
      <c r="G213" s="383">
        <v>299</v>
      </c>
      <c r="H213" s="366"/>
      <c r="I213" s="377">
        <v>0</v>
      </c>
      <c r="J213" s="367">
        <f>COUNT(T213:AA213)</f>
        <v>3</v>
      </c>
      <c r="K213" s="367">
        <v>2</v>
      </c>
      <c r="L213" s="368" t="str">
        <f>IF(I213=0," No Stock",AVERAGE(Y213:AA213))</f>
        <v xml:space="preserve"> No Stock</v>
      </c>
      <c r="M213" s="369" t="str">
        <f>IF(I213=0,"Run out of Stock",IF(L213&gt;$M$1,"Fast Moving",IF(L213&lt;=$M$3,"Non Moving","Slow Moving")))</f>
        <v>Run out of Stock</v>
      </c>
      <c r="N213" s="368">
        <f>(F213-E213)*(AVERAGE(X213:Z213))</f>
        <v>0</v>
      </c>
      <c r="O213" s="370" t="str">
        <f>IF(N213&gt;$P$1, "Most Profitable",IF(N213&lt;$P$2,"Less Profitable","Profitable"))</f>
        <v>Less Profitable</v>
      </c>
      <c r="P213" s="369" t="str">
        <f>M213&amp; " - " &amp;O213</f>
        <v>Run out of Stock - Less Profitable</v>
      </c>
      <c r="Q213" s="370" t="str">
        <f>IF(AND(M213="Non Moving",J213&gt;2),"Buying Price",IF(AND(M213="Non Moving",J213=2)," Discount",IF(AND(M213="Non Moving",J213=1),"Transfer","-")))</f>
        <v>-</v>
      </c>
      <c r="R213" s="371" t="str">
        <f>IF(P213="Run out of stock - Most Profitable","No Stock - Reorder",IF(P213="Fast Moving - Most Profitable","Profitable - Reorder",IF(P213="Run out of stock - Less Profitable","Stop Ordering", " - ")))</f>
        <v>Stop Ordering</v>
      </c>
      <c r="S213" s="372"/>
      <c r="T213" s="378"/>
      <c r="U213" s="378"/>
      <c r="V213" s="378"/>
      <c r="W213" s="379"/>
      <c r="X213" s="379"/>
      <c r="Y213" s="379">
        <v>0</v>
      </c>
      <c r="Z213" s="379">
        <v>0</v>
      </c>
      <c r="AA213" s="379">
        <v>0</v>
      </c>
    </row>
    <row r="214" spans="1:27" x14ac:dyDescent="0.25">
      <c r="A214" s="415">
        <v>6953156292314</v>
      </c>
      <c r="B214" s="384">
        <v>663480</v>
      </c>
      <c r="C214" s="381" t="s">
        <v>565</v>
      </c>
      <c r="D214" s="381" t="s">
        <v>333</v>
      </c>
      <c r="E214" s="382">
        <v>18.130000000000013</v>
      </c>
      <c r="F214" s="383">
        <v>49.5</v>
      </c>
      <c r="G214" s="383">
        <v>109</v>
      </c>
      <c r="H214" s="366"/>
      <c r="I214" s="377">
        <v>46</v>
      </c>
      <c r="J214" s="367">
        <f>COUNT(T214:AA214)</f>
        <v>3</v>
      </c>
      <c r="K214" s="367">
        <v>2</v>
      </c>
      <c r="L214" s="368">
        <f>IF(I214=0," No Stock",AVERAGE(Y214:AA214))</f>
        <v>4.666666666666667</v>
      </c>
      <c r="M214" s="369" t="str">
        <f>IF(I214=0,"Run out of Stock",IF(L214&gt;$M$1,"Fast Moving",IF(L214&lt;=$M$3,"Non Moving","Slow Moving")))</f>
        <v>Slow Moving</v>
      </c>
      <c r="N214" s="368">
        <f>(F214-E214)*(AVERAGE(X214:Z214))</f>
        <v>125.47999999999995</v>
      </c>
      <c r="O214" s="370" t="str">
        <f>IF(N214&gt;$P$1, "Most Profitable",IF(N214&lt;$P$2,"Less Profitable","Profitable"))</f>
        <v>Profitable</v>
      </c>
      <c r="P214" s="369" t="str">
        <f>M214&amp; " - " &amp;O214</f>
        <v>Slow Moving - Profitable</v>
      </c>
      <c r="Q214" s="370" t="str">
        <f>IF(AND(M214="Non Moving",J214&gt;2),"Buying Price",IF(AND(M214="Non Moving",J214=2)," Discount",IF(AND(M214="Non Moving",J214=1),"Transfer","-")))</f>
        <v>-</v>
      </c>
      <c r="R214" s="371" t="str">
        <f>IF(P214="Run out of stock - Most Profitable","No Stock - Reorder",IF(P214="Fast Moving - Most Profitable","Profitable - Reorder",IF(P214="Run out of stock - Less Profitable","Stop Ordering", " - ")))</f>
        <v xml:space="preserve"> - </v>
      </c>
      <c r="S214" s="372"/>
      <c r="T214" s="378"/>
      <c r="U214" s="378"/>
      <c r="V214" s="378"/>
      <c r="W214" s="379"/>
      <c r="X214" s="379"/>
      <c r="Y214" s="379">
        <v>0</v>
      </c>
      <c r="Z214" s="379">
        <v>8</v>
      </c>
      <c r="AA214" s="379">
        <v>6</v>
      </c>
    </row>
    <row r="215" spans="1:27" x14ac:dyDescent="0.25">
      <c r="A215" s="415">
        <v>6953156292321</v>
      </c>
      <c r="B215" s="384">
        <v>663481</v>
      </c>
      <c r="C215" s="381" t="s">
        <v>566</v>
      </c>
      <c r="D215" s="381" t="s">
        <v>334</v>
      </c>
      <c r="E215" s="382">
        <v>18.13</v>
      </c>
      <c r="F215" s="383">
        <v>49.5</v>
      </c>
      <c r="G215" s="383">
        <v>109</v>
      </c>
      <c r="H215" s="366"/>
      <c r="I215" s="377">
        <v>45</v>
      </c>
      <c r="J215" s="367">
        <f>COUNT(T215:AA215)</f>
        <v>3</v>
      </c>
      <c r="K215" s="367">
        <v>2</v>
      </c>
      <c r="L215" s="368">
        <f>IF(I215=0," No Stock",AVERAGE(Y215:AA215))</f>
        <v>5</v>
      </c>
      <c r="M215" s="369" t="str">
        <f>IF(I215=0,"Run out of Stock",IF(L215&gt;$M$1,"Fast Moving",IF(L215&lt;=$M$3,"Non Moving","Slow Moving")))</f>
        <v>Slow Moving</v>
      </c>
      <c r="N215" s="368">
        <f>(F215-E215)*(AVERAGE(X215:Z215))</f>
        <v>125.48</v>
      </c>
      <c r="O215" s="370" t="str">
        <f>IF(N215&gt;$P$1, "Most Profitable",IF(N215&lt;$P$2,"Less Profitable","Profitable"))</f>
        <v>Profitable</v>
      </c>
      <c r="P215" s="369" t="str">
        <f>M215&amp; " - " &amp;O215</f>
        <v>Slow Moving - Profitable</v>
      </c>
      <c r="Q215" s="370" t="str">
        <f>IF(AND(M215="Non Moving",J215&gt;2),"Buying Price",IF(AND(M215="Non Moving",J215=2)," Discount",IF(AND(M215="Non Moving",J215=1),"Transfer","-")))</f>
        <v>-</v>
      </c>
      <c r="R215" s="371" t="str">
        <f>IF(P215="Run out of stock - Most Profitable","No Stock - Reorder",IF(P215="Fast Moving - Most Profitable","Profitable - Reorder",IF(P215="Run out of stock - Less Profitable","Stop Ordering", " - ")))</f>
        <v xml:space="preserve"> - </v>
      </c>
      <c r="S215" s="372"/>
      <c r="T215" s="378"/>
      <c r="U215" s="378"/>
      <c r="V215" s="378"/>
      <c r="W215" s="379"/>
      <c r="X215" s="379"/>
      <c r="Y215" s="379">
        <v>0</v>
      </c>
      <c r="Z215" s="379">
        <v>8</v>
      </c>
      <c r="AA215" s="379">
        <v>7</v>
      </c>
    </row>
    <row r="216" spans="1:27" x14ac:dyDescent="0.25">
      <c r="A216" s="415">
        <v>6953156293014</v>
      </c>
      <c r="B216" s="384">
        <v>663479</v>
      </c>
      <c r="C216" s="381" t="s">
        <v>564</v>
      </c>
      <c r="D216" s="381" t="s">
        <v>332</v>
      </c>
      <c r="E216" s="382">
        <v>102.13</v>
      </c>
      <c r="F216" s="383">
        <v>150</v>
      </c>
      <c r="G216" s="383">
        <v>309</v>
      </c>
      <c r="H216" s="366"/>
      <c r="I216" s="377">
        <v>46</v>
      </c>
      <c r="J216" s="367">
        <f>COUNT(T216:AA216)</f>
        <v>3</v>
      </c>
      <c r="K216" s="367">
        <v>2</v>
      </c>
      <c r="L216" s="368">
        <f>IF(I216=0," No Stock",AVERAGE(Y216:AA216))</f>
        <v>2</v>
      </c>
      <c r="M216" s="369" t="str">
        <f>IF(I216=0,"Run out of Stock",IF(L216&gt;$M$1,"Fast Moving",IF(L216&lt;=$M$3,"Non Moving","Slow Moving")))</f>
        <v>Slow Moving</v>
      </c>
      <c r="N216" s="368">
        <f>(F216-E216)*(AVERAGE(X216:Z216))</f>
        <v>71.805000000000007</v>
      </c>
      <c r="O216" s="370" t="str">
        <f>IF(N216&gt;$P$1, "Most Profitable",IF(N216&lt;$P$2,"Less Profitable","Profitable"))</f>
        <v>Profitable</v>
      </c>
      <c r="P216" s="369" t="str">
        <f>M216&amp; " - " &amp;O216</f>
        <v>Slow Moving - Profitable</v>
      </c>
      <c r="Q216" s="370" t="str">
        <f>IF(AND(M216="Non Moving",J216&gt;2),"Buying Price",IF(AND(M216="Non Moving",J216=2)," Discount",IF(AND(M216="Non Moving",J216=1),"Transfer","-")))</f>
        <v>-</v>
      </c>
      <c r="R216" s="371" t="str">
        <f>IF(P216="Run out of stock - Most Profitable","No Stock - Reorder",IF(P216="Fast Moving - Most Profitable","Profitable - Reorder",IF(P216="Run out of stock - Less Profitable","Stop Ordering", " - ")))</f>
        <v xml:space="preserve"> - </v>
      </c>
      <c r="S216" s="372"/>
      <c r="T216" s="378"/>
      <c r="U216" s="378"/>
      <c r="V216" s="378"/>
      <c r="W216" s="379"/>
      <c r="X216" s="379"/>
      <c r="Y216" s="379">
        <v>0</v>
      </c>
      <c r="Z216" s="379">
        <v>3</v>
      </c>
      <c r="AA216" s="379">
        <v>3</v>
      </c>
    </row>
    <row r="217" spans="1:27" x14ac:dyDescent="0.25">
      <c r="A217" s="415">
        <v>6953156293243</v>
      </c>
      <c r="B217" s="384">
        <v>665859</v>
      </c>
      <c r="C217" s="381" t="s">
        <v>569</v>
      </c>
      <c r="D217" s="381" t="s">
        <v>337</v>
      </c>
      <c r="E217" s="382">
        <v>30.820000000000391</v>
      </c>
      <c r="F217" s="383">
        <v>69.5</v>
      </c>
      <c r="G217" s="383">
        <v>149</v>
      </c>
      <c r="H217" s="366"/>
      <c r="I217" s="377">
        <v>34</v>
      </c>
      <c r="J217" s="367">
        <f>COUNT(T217:AA217)</f>
        <v>3</v>
      </c>
      <c r="K217" s="367">
        <v>2</v>
      </c>
      <c r="L217" s="368">
        <f>IF(I217=0," No Stock",AVERAGE(Y217:AA217))</f>
        <v>6</v>
      </c>
      <c r="M217" s="369" t="str">
        <f>IF(I217=0,"Run out of Stock",IF(L217&gt;$M$1,"Fast Moving",IF(L217&lt;=$M$3,"Non Moving","Slow Moving")))</f>
        <v>Slow Moving</v>
      </c>
      <c r="N217" s="368">
        <f>(F217-E217)*(AVERAGE(X217:Z217))</f>
        <v>232.07999999999765</v>
      </c>
      <c r="O217" s="370" t="str">
        <f>IF(N217&gt;$P$1, "Most Profitable",IF(N217&lt;$P$2,"Less Profitable","Profitable"))</f>
        <v>Most Profitable</v>
      </c>
      <c r="P217" s="369" t="str">
        <f>M217&amp; " - " &amp;O217</f>
        <v>Slow Moving - Most Profitable</v>
      </c>
      <c r="Q217" s="370" t="str">
        <f>IF(AND(M217="Non Moving",J217&gt;2),"Buying Price",IF(AND(M217="Non Moving",J217=2)," Discount",IF(AND(M217="Non Moving",J217=1),"Transfer","-")))</f>
        <v>-</v>
      </c>
      <c r="R217" s="371" t="str">
        <f>IF(P217="Run out of stock - Most Profitable","No Stock - Reorder",IF(P217="Fast Moving - Most Profitable","Profitable - Reorder",IF(P217="Run out of stock - Less Profitable","Stop Ordering", " - ")))</f>
        <v xml:space="preserve"> - </v>
      </c>
      <c r="S217" s="372"/>
      <c r="T217" s="378"/>
      <c r="U217" s="378"/>
      <c r="V217" s="378"/>
      <c r="W217" s="379"/>
      <c r="X217" s="379"/>
      <c r="Y217" s="379">
        <v>0</v>
      </c>
      <c r="Z217" s="379">
        <v>12</v>
      </c>
      <c r="AA217" s="379">
        <v>6</v>
      </c>
    </row>
    <row r="218" spans="1:27" x14ac:dyDescent="0.25">
      <c r="A218" s="415">
        <v>6953156293250</v>
      </c>
      <c r="B218" s="384">
        <v>665860</v>
      </c>
      <c r="C218" s="381" t="s">
        <v>570</v>
      </c>
      <c r="D218" s="381" t="s">
        <v>338</v>
      </c>
      <c r="E218" s="382">
        <v>27.19</v>
      </c>
      <c r="F218" s="383">
        <v>69.5</v>
      </c>
      <c r="G218" s="383">
        <v>149</v>
      </c>
      <c r="H218" s="366"/>
      <c r="I218" s="377">
        <v>50</v>
      </c>
      <c r="J218" s="367">
        <f>COUNT(T218:AA218)</f>
        <v>3</v>
      </c>
      <c r="K218" s="367">
        <v>2</v>
      </c>
      <c r="L218" s="368">
        <f>IF(I218=0," No Stock",AVERAGE(Y218:AA218))</f>
        <v>4.666666666666667</v>
      </c>
      <c r="M218" s="369" t="str">
        <f>IF(I218=0,"Run out of Stock",IF(L218&gt;$M$1,"Fast Moving",IF(L218&lt;=$M$3,"Non Moving","Slow Moving")))</f>
        <v>Slow Moving</v>
      </c>
      <c r="N218" s="368">
        <f>(F218-E218)*(AVERAGE(X218:Z218))</f>
        <v>211.55</v>
      </c>
      <c r="O218" s="370" t="str">
        <f>IF(N218&gt;$P$1, "Most Profitable",IF(N218&lt;$P$2,"Less Profitable","Profitable"))</f>
        <v>Most Profitable</v>
      </c>
      <c r="P218" s="369" t="str">
        <f>M218&amp; " - " &amp;O218</f>
        <v>Slow Moving - Most Profitable</v>
      </c>
      <c r="Q218" s="370" t="str">
        <f>IF(AND(M218="Non Moving",J218&gt;2),"Buying Price",IF(AND(M218="Non Moving",J218=2)," Discount",IF(AND(M218="Non Moving",J218=1),"Transfer","-")))</f>
        <v>-</v>
      </c>
      <c r="R218" s="371" t="str">
        <f>IF(P218="Run out of stock - Most Profitable","No Stock - Reorder",IF(P218="Fast Moving - Most Profitable","Profitable - Reorder",IF(P218="Run out of stock - Less Profitable","Stop Ordering", " - ")))</f>
        <v xml:space="preserve"> - </v>
      </c>
      <c r="S218" s="372"/>
      <c r="T218" s="378"/>
      <c r="U218" s="378"/>
      <c r="V218" s="378"/>
      <c r="W218" s="379"/>
      <c r="X218" s="379"/>
      <c r="Y218" s="379">
        <v>0</v>
      </c>
      <c r="Z218" s="379">
        <v>10</v>
      </c>
      <c r="AA218" s="379">
        <v>4</v>
      </c>
    </row>
    <row r="219" spans="1:27" x14ac:dyDescent="0.25">
      <c r="A219" s="415">
        <v>6953156293267</v>
      </c>
      <c r="B219" s="384">
        <v>663501</v>
      </c>
      <c r="C219" s="381" t="s">
        <v>567</v>
      </c>
      <c r="D219" s="381" t="s">
        <v>335</v>
      </c>
      <c r="E219" s="382">
        <v>66.22</v>
      </c>
      <c r="F219" s="383">
        <v>114.5</v>
      </c>
      <c r="G219" s="383">
        <v>239</v>
      </c>
      <c r="H219" s="366"/>
      <c r="I219" s="377">
        <v>46</v>
      </c>
      <c r="J219" s="367">
        <f>COUNT(T219:AA219)</f>
        <v>3</v>
      </c>
      <c r="K219" s="367">
        <v>2</v>
      </c>
      <c r="L219" s="368">
        <f>IF(I219=0," No Stock",AVERAGE(Y219:AA219))</f>
        <v>5.333333333333333</v>
      </c>
      <c r="M219" s="369" t="str">
        <f>IF(I219=0,"Run out of Stock",IF(L219&gt;$M$1,"Fast Moving",IF(L219&lt;=$M$3,"Non Moving","Slow Moving")))</f>
        <v>Slow Moving</v>
      </c>
      <c r="N219" s="368">
        <f>(F219-E219)*(AVERAGE(X219:Z219))</f>
        <v>120.7</v>
      </c>
      <c r="O219" s="370" t="str">
        <f>IF(N219&gt;$P$1, "Most Profitable",IF(N219&lt;$P$2,"Less Profitable","Profitable"))</f>
        <v>Profitable</v>
      </c>
      <c r="P219" s="369" t="str">
        <f>M219&amp; " - " &amp;O219</f>
        <v>Slow Moving - Profitable</v>
      </c>
      <c r="Q219" s="370" t="str">
        <f>IF(AND(M219="Non Moving",J219&gt;2),"Buying Price",IF(AND(M219="Non Moving",J219=2)," Discount",IF(AND(M219="Non Moving",J219=1),"Transfer","-")))</f>
        <v>-</v>
      </c>
      <c r="R219" s="371" t="str">
        <f>IF(P219="Run out of stock - Most Profitable","No Stock - Reorder",IF(P219="Fast Moving - Most Profitable","Profitable - Reorder",IF(P219="Run out of stock - Less Profitable","Stop Ordering", " - ")))</f>
        <v xml:space="preserve"> - </v>
      </c>
      <c r="S219" s="372"/>
      <c r="T219" s="378"/>
      <c r="U219" s="378"/>
      <c r="V219" s="378"/>
      <c r="W219" s="379"/>
      <c r="X219" s="379"/>
      <c r="Y219" s="379">
        <v>0</v>
      </c>
      <c r="Z219" s="379">
        <v>5</v>
      </c>
      <c r="AA219" s="379">
        <v>11</v>
      </c>
    </row>
    <row r="220" spans="1:27" x14ac:dyDescent="0.25">
      <c r="A220" s="415">
        <v>6953156293274</v>
      </c>
      <c r="B220" s="384">
        <v>665858</v>
      </c>
      <c r="C220" s="381" t="s">
        <v>568</v>
      </c>
      <c r="D220" s="381" t="s">
        <v>336</v>
      </c>
      <c r="E220" s="382">
        <v>66.220000000000013</v>
      </c>
      <c r="F220" s="383">
        <v>114.5</v>
      </c>
      <c r="G220" s="383">
        <v>239</v>
      </c>
      <c r="H220" s="366"/>
      <c r="I220" s="377">
        <v>45</v>
      </c>
      <c r="J220" s="367">
        <f>COUNT(T220:AA220)</f>
        <v>3</v>
      </c>
      <c r="K220" s="367">
        <v>2</v>
      </c>
      <c r="L220" s="368">
        <f>IF(I220=0," No Stock",AVERAGE(Y220:AA220))</f>
        <v>4.333333333333333</v>
      </c>
      <c r="M220" s="369" t="str">
        <f>IF(I220=0,"Run out of Stock",IF(L220&gt;$M$1,"Fast Moving",IF(L220&lt;=$M$3,"Non Moving","Slow Moving")))</f>
        <v>Slow Moving</v>
      </c>
      <c r="N220" s="368">
        <f>(F220-E220)*(AVERAGE(X220:Z220))</f>
        <v>193.11999999999995</v>
      </c>
      <c r="O220" s="370" t="str">
        <f>IF(N220&gt;$P$1, "Most Profitable",IF(N220&lt;$P$2,"Less Profitable","Profitable"))</f>
        <v>Most Profitable</v>
      </c>
      <c r="P220" s="369" t="str">
        <f>M220&amp; " - " &amp;O220</f>
        <v>Slow Moving - Most Profitable</v>
      </c>
      <c r="Q220" s="370" t="str">
        <f>IF(AND(M220="Non Moving",J220&gt;2),"Buying Price",IF(AND(M220="Non Moving",J220=2)," Discount",IF(AND(M220="Non Moving",J220=1),"Transfer","-")))</f>
        <v>-</v>
      </c>
      <c r="R220" s="371" t="str">
        <f>IF(P220="Run out of stock - Most Profitable","No Stock - Reorder",IF(P220="Fast Moving - Most Profitable","Profitable - Reorder",IF(P220="Run out of stock - Less Profitable","Stop Ordering", " - ")))</f>
        <v xml:space="preserve"> - </v>
      </c>
      <c r="S220" s="372"/>
      <c r="T220" s="378"/>
      <c r="U220" s="378"/>
      <c r="V220" s="378"/>
      <c r="W220" s="379"/>
      <c r="X220" s="379"/>
      <c r="Y220" s="379">
        <v>4</v>
      </c>
      <c r="Z220" s="379">
        <v>4</v>
      </c>
      <c r="AA220" s="379">
        <v>5</v>
      </c>
    </row>
    <row r="221" spans="1:27" x14ac:dyDescent="0.25">
      <c r="A221" s="415">
        <v>6953156293618</v>
      </c>
      <c r="B221" s="384">
        <v>766140</v>
      </c>
      <c r="C221" s="381" t="s">
        <v>311</v>
      </c>
      <c r="D221" s="381" t="s">
        <v>544</v>
      </c>
      <c r="E221" s="382">
        <v>28.962539682539674</v>
      </c>
      <c r="F221" s="383">
        <v>65</v>
      </c>
      <c r="G221" s="383">
        <v>65</v>
      </c>
      <c r="H221" s="366">
        <v>139</v>
      </c>
      <c r="I221" s="377">
        <v>0</v>
      </c>
      <c r="J221" s="367">
        <f>COUNT(T221:AA221)</f>
        <v>2</v>
      </c>
      <c r="K221" s="367">
        <v>2</v>
      </c>
      <c r="L221" s="368" t="str">
        <f>IF(I221=0," No Stock",AVERAGE(Y221:AA221))</f>
        <v xml:space="preserve"> No Stock</v>
      </c>
      <c r="M221" s="369" t="str">
        <f>IF(I221=0,"Run out of Stock",IF(L221&gt;$M$1,"Fast Moving",IF(L221&lt;=$M$3,"Non Moving","Slow Moving")))</f>
        <v>Run out of Stock</v>
      </c>
      <c r="N221" s="368">
        <f>(F221-E221)*(AVERAGE(X221:Z221))</f>
        <v>0</v>
      </c>
      <c r="O221" s="370" t="str">
        <f>IF(N221&gt;$P$1, "Most Profitable",IF(N221&lt;$P$2,"Less Profitable","Profitable"))</f>
        <v>Less Profitable</v>
      </c>
      <c r="P221" s="369" t="str">
        <f>M221&amp; " - " &amp;O221</f>
        <v>Run out of Stock - Less Profitable</v>
      </c>
      <c r="Q221" s="370" t="str">
        <f>IF(AND(M221="Non Moving",J221&gt;2),"Buying Price",IF(AND(M221="Non Moving",J221=2)," Discount",IF(AND(M221="Non Moving",J221=1),"Transfer","-")))</f>
        <v>-</v>
      </c>
      <c r="R221" s="371" t="str">
        <f>IF(P221="Run out of stock - Most Profitable","No Stock - Reorder",IF(P221="Fast Moving - Most Profitable","Profitable - Reorder",IF(P221="Run out of stock - Less Profitable","Stop Ordering", " - ")))</f>
        <v>Stop Ordering</v>
      </c>
      <c r="S221" s="372"/>
      <c r="T221" s="378"/>
      <c r="U221" s="378"/>
      <c r="V221" s="378"/>
      <c r="W221" s="380"/>
      <c r="X221" s="379"/>
      <c r="Y221" s="379"/>
      <c r="Z221" s="379">
        <v>0</v>
      </c>
      <c r="AA221" s="379">
        <v>0</v>
      </c>
    </row>
    <row r="222" spans="1:27" x14ac:dyDescent="0.25">
      <c r="A222" s="415">
        <v>6953156294073</v>
      </c>
      <c r="B222" s="384">
        <v>665862</v>
      </c>
      <c r="C222" s="381" t="s">
        <v>571</v>
      </c>
      <c r="D222" s="381" t="s">
        <v>339</v>
      </c>
      <c r="E222" s="382">
        <v>23.570000000000004</v>
      </c>
      <c r="F222" s="383">
        <v>49.5</v>
      </c>
      <c r="G222" s="383">
        <v>109</v>
      </c>
      <c r="H222" s="366"/>
      <c r="I222" s="377">
        <v>52</v>
      </c>
      <c r="J222" s="367">
        <f>COUNT(T222:AA222)</f>
        <v>3</v>
      </c>
      <c r="K222" s="367">
        <v>2</v>
      </c>
      <c r="L222" s="368">
        <f>IF(I222=0," No Stock",AVERAGE(Y222:AA222))</f>
        <v>5.333333333333333</v>
      </c>
      <c r="M222" s="369" t="str">
        <f>IF(I222=0,"Run out of Stock",IF(L222&gt;$M$1,"Fast Moving",IF(L222&lt;=$M$3,"Non Moving","Slow Moving")))</f>
        <v>Slow Moving</v>
      </c>
      <c r="N222" s="368">
        <f>(F222-E222)*(AVERAGE(X222:Z222))</f>
        <v>129.64999999999998</v>
      </c>
      <c r="O222" s="370" t="str">
        <f>IF(N222&gt;$P$1, "Most Profitable",IF(N222&lt;$P$2,"Less Profitable","Profitable"))</f>
        <v>Profitable</v>
      </c>
      <c r="P222" s="369" t="str">
        <f>M222&amp; " - " &amp;O222</f>
        <v>Slow Moving - Profitable</v>
      </c>
      <c r="Q222" s="370" t="str">
        <f>IF(AND(M222="Non Moving",J222&gt;2),"Buying Price",IF(AND(M222="Non Moving",J222=2)," Discount",IF(AND(M222="Non Moving",J222=1),"Transfer","-")))</f>
        <v>-</v>
      </c>
      <c r="R222" s="371" t="str">
        <f>IF(P222="Run out of stock - Most Profitable","No Stock - Reorder",IF(P222="Fast Moving - Most Profitable","Profitable - Reorder",IF(P222="Run out of stock - Less Profitable","Stop Ordering", " - ")))</f>
        <v xml:space="preserve"> - </v>
      </c>
      <c r="S222" s="372"/>
      <c r="T222" s="378"/>
      <c r="U222" s="378"/>
      <c r="V222" s="378"/>
      <c r="W222" s="379"/>
      <c r="X222" s="379"/>
      <c r="Y222" s="379">
        <v>1</v>
      </c>
      <c r="Z222" s="379">
        <v>9</v>
      </c>
      <c r="AA222" s="379">
        <v>6</v>
      </c>
    </row>
    <row r="223" spans="1:27" x14ac:dyDescent="0.25">
      <c r="A223" s="415">
        <v>6953156294080</v>
      </c>
      <c r="B223" s="384">
        <v>671807</v>
      </c>
      <c r="C223" s="381" t="s">
        <v>572</v>
      </c>
      <c r="D223" s="381" t="s">
        <v>340</v>
      </c>
      <c r="E223" s="382">
        <v>23.569999999999997</v>
      </c>
      <c r="F223" s="383">
        <v>49.5</v>
      </c>
      <c r="G223" s="383">
        <v>109</v>
      </c>
      <c r="H223" s="366"/>
      <c r="I223" s="377">
        <v>51</v>
      </c>
      <c r="J223" s="367">
        <f>COUNT(T223:AA223)</f>
        <v>3</v>
      </c>
      <c r="K223" s="367">
        <v>2</v>
      </c>
      <c r="L223" s="368">
        <f>IF(I223=0," No Stock",AVERAGE(Y223:AA223))</f>
        <v>3.6666666666666665</v>
      </c>
      <c r="M223" s="369" t="str">
        <f>IF(I223=0,"Run out of Stock",IF(L223&gt;$M$1,"Fast Moving",IF(L223&lt;=$M$3,"Non Moving","Slow Moving")))</f>
        <v>Slow Moving</v>
      </c>
      <c r="N223" s="368">
        <f>(F223-E223)*(AVERAGE(X223:Z223))</f>
        <v>103.72000000000001</v>
      </c>
      <c r="O223" s="370" t="str">
        <f>IF(N223&gt;$P$1, "Most Profitable",IF(N223&lt;$P$2,"Less Profitable","Profitable"))</f>
        <v>Profitable</v>
      </c>
      <c r="P223" s="369" t="str">
        <f>M223&amp; " - " &amp;O223</f>
        <v>Slow Moving - Profitable</v>
      </c>
      <c r="Q223" s="370" t="str">
        <f>IF(AND(M223="Non Moving",J223&gt;2),"Buying Price",IF(AND(M223="Non Moving",J223=2)," Discount",IF(AND(M223="Non Moving",J223=1),"Transfer","-")))</f>
        <v>-</v>
      </c>
      <c r="R223" s="371" t="str">
        <f>IF(P223="Run out of stock - Most Profitable","No Stock - Reorder",IF(P223="Fast Moving - Most Profitable","Profitable - Reorder",IF(P223="Run out of stock - Less Profitable","Stop Ordering", " - ")))</f>
        <v xml:space="preserve"> - </v>
      </c>
      <c r="S223" s="372"/>
      <c r="T223" s="378"/>
      <c r="U223" s="378"/>
      <c r="V223" s="378"/>
      <c r="W223" s="379"/>
      <c r="X223" s="379"/>
      <c r="Y223" s="379">
        <v>0</v>
      </c>
      <c r="Z223" s="379">
        <v>8</v>
      </c>
      <c r="AA223" s="379">
        <v>3</v>
      </c>
    </row>
    <row r="224" spans="1:27" x14ac:dyDescent="0.25">
      <c r="A224" s="415">
        <v>6953156295117</v>
      </c>
      <c r="B224" s="384">
        <v>766141</v>
      </c>
      <c r="C224" s="381" t="s">
        <v>312</v>
      </c>
      <c r="D224" s="381" t="s">
        <v>545</v>
      </c>
      <c r="E224" s="382">
        <v>6.5999999999999979</v>
      </c>
      <c r="F224" s="383">
        <v>30</v>
      </c>
      <c r="G224" s="383">
        <v>30</v>
      </c>
      <c r="H224" s="366">
        <v>59</v>
      </c>
      <c r="I224" s="377">
        <v>44</v>
      </c>
      <c r="J224" s="367">
        <f>COUNT(T224:AA224)</f>
        <v>2</v>
      </c>
      <c r="K224" s="367">
        <v>2</v>
      </c>
      <c r="L224" s="368">
        <f>IF(I224=0," No Stock",AVERAGE(Y224:AA224))</f>
        <v>5</v>
      </c>
      <c r="M224" s="369" t="str">
        <f>IF(I224=0,"Run out of Stock",IF(L224&gt;$M$1,"Fast Moving",IF(L224&lt;=$M$3,"Non Moving","Slow Moving")))</f>
        <v>Slow Moving</v>
      </c>
      <c r="N224" s="368">
        <f>(F224-E224)*(AVERAGE(X224:Z224))</f>
        <v>187.20000000000002</v>
      </c>
      <c r="O224" s="370" t="str">
        <f>IF(N224&gt;$P$1, "Most Profitable",IF(N224&lt;$P$2,"Less Profitable","Profitable"))</f>
        <v>Most Profitable</v>
      </c>
      <c r="P224" s="369" t="str">
        <f>M224&amp; " - " &amp;O224</f>
        <v>Slow Moving - Most Profitable</v>
      </c>
      <c r="Q224" s="370" t="str">
        <f>IF(AND(M224="Non Moving",J224&gt;2),"Buying Price",IF(AND(M224="Non Moving",J224=2)," Discount",IF(AND(M224="Non Moving",J224=1),"Transfer","-")))</f>
        <v>-</v>
      </c>
      <c r="R224" s="371" t="str">
        <f>IF(P224="Run out of stock - Most Profitable","No Stock - Reorder",IF(P224="Fast Moving - Most Profitable","Profitable - Reorder",IF(P224="Run out of stock - Less Profitable","Stop Ordering", " - ")))</f>
        <v xml:space="preserve"> - </v>
      </c>
      <c r="S224" s="372"/>
      <c r="T224" s="378"/>
      <c r="U224" s="378"/>
      <c r="V224" s="378"/>
      <c r="W224" s="380"/>
      <c r="X224" s="379"/>
      <c r="Y224" s="379"/>
      <c r="Z224" s="379">
        <v>8</v>
      </c>
      <c r="AA224" s="379">
        <v>2</v>
      </c>
    </row>
    <row r="225" spans="1:27" x14ac:dyDescent="0.25">
      <c r="A225" s="415">
        <v>6953156295124</v>
      </c>
      <c r="B225" s="384">
        <v>766142</v>
      </c>
      <c r="C225" s="381" t="s">
        <v>313</v>
      </c>
      <c r="D225" s="381" t="s">
        <v>546</v>
      </c>
      <c r="E225" s="382">
        <v>6.5999999999999988</v>
      </c>
      <c r="F225" s="383">
        <v>30</v>
      </c>
      <c r="G225" s="383">
        <v>30</v>
      </c>
      <c r="H225" s="366">
        <v>59</v>
      </c>
      <c r="I225" s="377">
        <v>44</v>
      </c>
      <c r="J225" s="367">
        <f>COUNT(T225:AA225)</f>
        <v>2</v>
      </c>
      <c r="K225" s="367">
        <v>2</v>
      </c>
      <c r="L225" s="368">
        <f>IF(I225=0," No Stock",AVERAGE(Y225:AA225))</f>
        <v>4.5</v>
      </c>
      <c r="M225" s="369" t="str">
        <f>IF(I225=0,"Run out of Stock",IF(L225&gt;$M$1,"Fast Moving",IF(L225&lt;=$M$3,"Non Moving","Slow Moving")))</f>
        <v>Slow Moving</v>
      </c>
      <c r="N225" s="368">
        <f>(F225-E225)*(AVERAGE(X225:Z225))</f>
        <v>163.80000000000001</v>
      </c>
      <c r="O225" s="370" t="str">
        <f>IF(N225&gt;$P$1, "Most Profitable",IF(N225&lt;$P$2,"Less Profitable","Profitable"))</f>
        <v>Most Profitable</v>
      </c>
      <c r="P225" s="369" t="str">
        <f>M225&amp; " - " &amp;O225</f>
        <v>Slow Moving - Most Profitable</v>
      </c>
      <c r="Q225" s="370" t="str">
        <f>IF(AND(M225="Non Moving",J225&gt;2),"Buying Price",IF(AND(M225="Non Moving",J225=2)," Discount",IF(AND(M225="Non Moving",J225=1),"Transfer","-")))</f>
        <v>-</v>
      </c>
      <c r="R225" s="371" t="str">
        <f>IF(P225="Run out of stock - Most Profitable","No Stock - Reorder",IF(P225="Fast Moving - Most Profitable","Profitable - Reorder",IF(P225="Run out of stock - Less Profitable","Stop Ordering", " - ")))</f>
        <v xml:space="preserve"> - </v>
      </c>
      <c r="S225" s="372"/>
      <c r="T225" s="378"/>
      <c r="U225" s="378"/>
      <c r="V225" s="378"/>
      <c r="W225" s="380"/>
      <c r="X225" s="379"/>
      <c r="Y225" s="379"/>
      <c r="Z225" s="379">
        <v>7</v>
      </c>
      <c r="AA225" s="379">
        <v>2</v>
      </c>
    </row>
    <row r="226" spans="1:27" x14ac:dyDescent="0.25">
      <c r="A226" s="415">
        <v>6953156295483</v>
      </c>
      <c r="B226" s="384">
        <v>766138</v>
      </c>
      <c r="C226" s="381" t="s">
        <v>309</v>
      </c>
      <c r="D226" s="381" t="s">
        <v>542</v>
      </c>
      <c r="E226" s="382">
        <v>51.18</v>
      </c>
      <c r="F226" s="383">
        <v>95</v>
      </c>
      <c r="G226" s="383">
        <v>95</v>
      </c>
      <c r="H226" s="366">
        <v>199</v>
      </c>
      <c r="I226" s="377">
        <v>33</v>
      </c>
      <c r="J226" s="367">
        <f>COUNT(T226:AA226)</f>
        <v>2</v>
      </c>
      <c r="K226" s="367">
        <v>2</v>
      </c>
      <c r="L226" s="368">
        <f>IF(I226=0," No Stock",AVERAGE(Y226:AA226))</f>
        <v>7</v>
      </c>
      <c r="M226" s="369" t="str">
        <f>IF(I226=0,"Run out of Stock",IF(L226&gt;$M$1,"Fast Moving",IF(L226&lt;=$M$3,"Non Moving","Slow Moving")))</f>
        <v>Fast Moving</v>
      </c>
      <c r="N226" s="368">
        <f>(F226-E226)*(AVERAGE(X226:Z226))</f>
        <v>394.38</v>
      </c>
      <c r="O226" s="370" t="str">
        <f>IF(N226&gt;$P$1, "Most Profitable",IF(N226&lt;$P$2,"Less Profitable","Profitable"))</f>
        <v>Most Profitable</v>
      </c>
      <c r="P226" s="369" t="str">
        <f>M226&amp; " - " &amp;O226</f>
        <v>Fast Moving - Most Profitable</v>
      </c>
      <c r="Q226" s="370" t="str">
        <f>IF(AND(M226="Non Moving",J226&gt;2),"Buying Price",IF(AND(M226="Non Moving",J226=2)," Discount",IF(AND(M226="Non Moving",J226=1),"Transfer","-")))</f>
        <v>-</v>
      </c>
      <c r="R226" s="371" t="str">
        <f>IF(P226="Run out of stock - Most Profitable","No Stock - Reorder",IF(P226="Fast Moving - Most Profitable","Profitable - Reorder",IF(P226="Run out of stock - Less Profitable","Stop Ordering", " - ")))</f>
        <v>Profitable - Reorder</v>
      </c>
      <c r="S226" s="372"/>
      <c r="T226" s="378"/>
      <c r="U226" s="378"/>
      <c r="V226" s="378"/>
      <c r="W226" s="380"/>
      <c r="X226" s="379"/>
      <c r="Y226" s="379"/>
      <c r="Z226" s="379">
        <v>9</v>
      </c>
      <c r="AA226" s="379">
        <v>5</v>
      </c>
    </row>
    <row r="227" spans="1:27" x14ac:dyDescent="0.25">
      <c r="A227" s="415">
        <v>6953156295490</v>
      </c>
      <c r="B227" s="384">
        <v>766139</v>
      </c>
      <c r="C227" s="381" t="s">
        <v>310</v>
      </c>
      <c r="D227" s="381" t="s">
        <v>543</v>
      </c>
      <c r="E227" s="382">
        <v>55.169999999999845</v>
      </c>
      <c r="F227" s="383">
        <v>95</v>
      </c>
      <c r="G227" s="383">
        <v>95</v>
      </c>
      <c r="H227" s="366">
        <v>199</v>
      </c>
      <c r="I227" s="377">
        <v>42</v>
      </c>
      <c r="J227" s="367">
        <f>COUNT(T227:AA227)</f>
        <v>2</v>
      </c>
      <c r="K227" s="367">
        <v>2</v>
      </c>
      <c r="L227" s="368">
        <f>IF(I227=0," No Stock",AVERAGE(Y227:AA227))</f>
        <v>8.5</v>
      </c>
      <c r="M227" s="369" t="str">
        <f>IF(I227=0,"Run out of Stock",IF(L227&gt;$M$1,"Fast Moving",IF(L227&lt;=$M$3,"Non Moving","Slow Moving")))</f>
        <v>Fast Moving</v>
      </c>
      <c r="N227" s="368">
        <f>(F227-E227)*(AVERAGE(X227:Z227))</f>
        <v>318.64000000000124</v>
      </c>
      <c r="O227" s="370" t="str">
        <f>IF(N227&gt;$P$1, "Most Profitable",IF(N227&lt;$P$2,"Less Profitable","Profitable"))</f>
        <v>Most Profitable</v>
      </c>
      <c r="P227" s="369" t="str">
        <f>M227&amp; " - " &amp;O227</f>
        <v>Fast Moving - Most Profitable</v>
      </c>
      <c r="Q227" s="370" t="str">
        <f>IF(AND(M227="Non Moving",J227&gt;2),"Buying Price",IF(AND(M227="Non Moving",J227=2)," Discount",IF(AND(M227="Non Moving",J227=1),"Transfer","-")))</f>
        <v>-</v>
      </c>
      <c r="R227" s="371" t="str">
        <f>IF(P227="Run out of stock - Most Profitable","No Stock - Reorder",IF(P227="Fast Moving - Most Profitable","Profitable - Reorder",IF(P227="Run out of stock - Less Profitable","Stop Ordering", " - ")))</f>
        <v>Profitable - Reorder</v>
      </c>
      <c r="S227" s="372"/>
      <c r="T227" s="378"/>
      <c r="U227" s="378"/>
      <c r="V227" s="378"/>
      <c r="W227" s="380"/>
      <c r="X227" s="379"/>
      <c r="Y227" s="379"/>
      <c r="Z227" s="379">
        <v>8</v>
      </c>
      <c r="AA227" s="379">
        <v>9</v>
      </c>
    </row>
    <row r="228" spans="1:27" x14ac:dyDescent="0.25">
      <c r="A228" s="415">
        <v>6958444961736</v>
      </c>
      <c r="B228" s="384">
        <v>742301</v>
      </c>
      <c r="C228" s="381" t="s">
        <v>171</v>
      </c>
      <c r="D228" s="381" t="s">
        <v>474</v>
      </c>
      <c r="E228" s="382">
        <v>45</v>
      </c>
      <c r="F228" s="383">
        <v>94.5</v>
      </c>
      <c r="G228" s="383">
        <v>199</v>
      </c>
      <c r="H228" s="366"/>
      <c r="I228" s="377">
        <v>0</v>
      </c>
      <c r="J228" s="367">
        <f>COUNT(T228:AA228)</f>
        <v>8</v>
      </c>
      <c r="K228" s="367">
        <v>2</v>
      </c>
      <c r="L228" s="368" t="str">
        <f>IF(I228=0," No Stock",AVERAGE(Y228:AA228))</f>
        <v xml:space="preserve"> No Stock</v>
      </c>
      <c r="M228" s="369" t="str">
        <f>IF(I228=0,"Run out of Stock",IF(L228&gt;$M$1,"Fast Moving",IF(L228&lt;=$M$3,"Non Moving","Slow Moving")))</f>
        <v>Run out of Stock</v>
      </c>
      <c r="N228" s="368">
        <f>(F228-E228)*(AVERAGE(X228:Z228))</f>
        <v>0</v>
      </c>
      <c r="O228" s="370" t="str">
        <f>IF(N228&gt;$P$1, "Most Profitable",IF(N228&lt;$P$2,"Less Profitable","Profitable"))</f>
        <v>Less Profitable</v>
      </c>
      <c r="P228" s="369" t="str">
        <f>M228&amp; " - " &amp;O228</f>
        <v>Run out of Stock - Less Profitable</v>
      </c>
      <c r="Q228" s="370" t="str">
        <f>IF(AND(M228="Non Moving",J228&gt;2),"Buying Price",IF(AND(M228="Non Moving",J228=2)," Discount",IF(AND(M228="Non Moving",J228=1),"Transfer","-")))</f>
        <v>-</v>
      </c>
      <c r="R228" s="371" t="str">
        <f>IF(P228="Run out of stock - Most Profitable","No Stock - Reorder",IF(P228="Fast Moving - Most Profitable","Profitable - Reorder",IF(P228="Run out of stock - Less Profitable","Stop Ordering", " - ")))</f>
        <v>Stop Ordering</v>
      </c>
      <c r="S228" s="372"/>
      <c r="T228" s="378">
        <v>34</v>
      </c>
      <c r="U228" s="378">
        <v>9</v>
      </c>
      <c r="V228" s="378">
        <v>0</v>
      </c>
      <c r="W228" s="379">
        <v>0</v>
      </c>
      <c r="X228" s="379">
        <v>0</v>
      </c>
      <c r="Y228" s="379">
        <v>0</v>
      </c>
      <c r="Z228" s="379">
        <v>0</v>
      </c>
      <c r="AA228" s="379">
        <v>0</v>
      </c>
    </row>
    <row r="229" spans="1:27" x14ac:dyDescent="0.25">
      <c r="A229" s="415">
        <v>6971680477397</v>
      </c>
      <c r="B229" s="384">
        <v>758230</v>
      </c>
      <c r="C229" s="381" t="s">
        <v>226</v>
      </c>
      <c r="D229" s="381" t="s">
        <v>526</v>
      </c>
      <c r="E229" s="382">
        <v>18</v>
      </c>
      <c r="F229" s="383">
        <v>35</v>
      </c>
      <c r="G229" s="383">
        <v>73</v>
      </c>
      <c r="H229" s="366"/>
      <c r="I229" s="377">
        <v>0</v>
      </c>
      <c r="J229" s="367">
        <f>COUNT(T229:AA229)</f>
        <v>5</v>
      </c>
      <c r="K229" s="367">
        <v>2</v>
      </c>
      <c r="L229" s="368" t="str">
        <f>IF(I229=0," No Stock",AVERAGE(Y229:AA229))</f>
        <v xml:space="preserve"> No Stock</v>
      </c>
      <c r="M229" s="369" t="str">
        <f>IF(I229=0,"Run out of Stock",IF(L229&gt;$M$1,"Fast Moving",IF(L229&lt;=$M$3,"Non Moving","Slow Moving")))</f>
        <v>Run out of Stock</v>
      </c>
      <c r="N229" s="368">
        <f>(F229-E229)*(AVERAGE(X229:Z229))</f>
        <v>0</v>
      </c>
      <c r="O229" s="370" t="str">
        <f>IF(N229&gt;$P$1, "Most Profitable",IF(N229&lt;$P$2,"Less Profitable","Profitable"))</f>
        <v>Less Profitable</v>
      </c>
      <c r="P229" s="369" t="str">
        <f>M229&amp; " - " &amp;O229</f>
        <v>Run out of Stock - Less Profitable</v>
      </c>
      <c r="Q229" s="370" t="str">
        <f>IF(AND(M229="Non Moving",J229&gt;2),"Buying Price",IF(AND(M229="Non Moving",J229=2)," Discount",IF(AND(M229="Non Moving",J229=1),"Transfer","-")))</f>
        <v>-</v>
      </c>
      <c r="R229" s="371" t="str">
        <f>IF(P229="Run out of stock - Most Profitable","No Stock - Reorder",IF(P229="Fast Moving - Most Profitable","Profitable - Reorder",IF(P229="Run out of stock - Less Profitable","Stop Ordering", " - ")))</f>
        <v>Stop Ordering</v>
      </c>
      <c r="S229" s="372"/>
      <c r="T229" s="378"/>
      <c r="U229" s="378"/>
      <c r="V229" s="378"/>
      <c r="W229" s="380">
        <v>0</v>
      </c>
      <c r="X229" s="379">
        <v>0</v>
      </c>
      <c r="Y229" s="379">
        <v>0</v>
      </c>
      <c r="Z229" s="379">
        <v>0</v>
      </c>
      <c r="AA229" s="379">
        <v>0</v>
      </c>
    </row>
    <row r="230" spans="1:27" x14ac:dyDescent="0.25">
      <c r="A230" s="415">
        <v>7447902860074</v>
      </c>
      <c r="B230" s="384">
        <v>676641</v>
      </c>
      <c r="C230" s="381" t="s">
        <v>577</v>
      </c>
      <c r="D230" s="381" t="s">
        <v>345</v>
      </c>
      <c r="E230" s="382">
        <v>15.43</v>
      </c>
      <c r="F230" s="383">
        <v>29.5</v>
      </c>
      <c r="G230" s="383">
        <v>59</v>
      </c>
      <c r="H230" s="366"/>
      <c r="I230" s="377">
        <v>42</v>
      </c>
      <c r="J230" s="367">
        <f>COUNT(T230:AA230)</f>
        <v>3</v>
      </c>
      <c r="K230" s="367">
        <v>2</v>
      </c>
      <c r="L230" s="368">
        <f>IF(I230=0," No Stock",AVERAGE(Y230:AA230))</f>
        <v>16.666666666666668</v>
      </c>
      <c r="M230" s="369" t="str">
        <f>IF(I230=0,"Run out of Stock",IF(L230&gt;$M$1,"Fast Moving",IF(L230&lt;=$M$3,"Non Moving","Slow Moving")))</f>
        <v>Fast Moving</v>
      </c>
      <c r="N230" s="368">
        <f>(F230-E230)*(AVERAGE(X230:Z230))</f>
        <v>267.33</v>
      </c>
      <c r="O230" s="370" t="str">
        <f>IF(N230&gt;$P$1, "Most Profitable",IF(N230&lt;$P$2,"Less Profitable","Profitable"))</f>
        <v>Most Profitable</v>
      </c>
      <c r="P230" s="369" t="str">
        <f>M230&amp; " - " &amp;O230</f>
        <v>Fast Moving - Most Profitable</v>
      </c>
      <c r="Q230" s="370" t="str">
        <f>IF(AND(M230="Non Moving",J230&gt;2),"Buying Price",IF(AND(M230="Non Moving",J230=2)," Discount",IF(AND(M230="Non Moving",J230=1),"Transfer","-")))</f>
        <v>-</v>
      </c>
      <c r="R230" s="371" t="str">
        <f>IF(P230="Run out of stock - Most Profitable","No Stock - Reorder",IF(P230="Fast Moving - Most Profitable","Profitable - Reorder",IF(P230="Run out of stock - Less Profitable","Stop Ordering", " - ")))</f>
        <v>Profitable - Reorder</v>
      </c>
      <c r="S230" s="372"/>
      <c r="T230" s="378"/>
      <c r="U230" s="378"/>
      <c r="V230" s="378"/>
      <c r="W230" s="379"/>
      <c r="X230" s="379"/>
      <c r="Y230" s="379">
        <v>5</v>
      </c>
      <c r="Z230" s="379">
        <v>33</v>
      </c>
      <c r="AA230" s="379">
        <v>12</v>
      </c>
    </row>
    <row r="231" spans="1:27" x14ac:dyDescent="0.25">
      <c r="A231" s="415">
        <v>7447902860388</v>
      </c>
      <c r="B231" s="384">
        <v>748121</v>
      </c>
      <c r="C231" s="381" t="s">
        <v>201</v>
      </c>
      <c r="D231" s="381" t="s">
        <v>504</v>
      </c>
      <c r="E231" s="382">
        <v>197.68</v>
      </c>
      <c r="F231" s="383">
        <v>487</v>
      </c>
      <c r="G231" s="383">
        <v>787</v>
      </c>
      <c r="H231" s="366"/>
      <c r="I231" s="377">
        <v>0</v>
      </c>
      <c r="J231" s="367">
        <f>COUNT(T231:AA231)</f>
        <v>8</v>
      </c>
      <c r="K231" s="367">
        <v>2</v>
      </c>
      <c r="L231" s="368" t="str">
        <f>IF(I231=0," No Stock",AVERAGE(Y231:AA231))</f>
        <v xml:space="preserve"> No Stock</v>
      </c>
      <c r="M231" s="369" t="str">
        <f>IF(I231=0,"Run out of Stock",IF(L231&gt;$M$1,"Fast Moving",IF(L231&lt;=$M$3,"Non Moving","Slow Moving")))</f>
        <v>Run out of Stock</v>
      </c>
      <c r="N231" s="368">
        <f>(F231-E231)*(AVERAGE(X231:Z231))</f>
        <v>0</v>
      </c>
      <c r="O231" s="370" t="str">
        <f>IF(N231&gt;$P$1, "Most Profitable",IF(N231&lt;$P$2,"Less Profitable","Profitable"))</f>
        <v>Less Profitable</v>
      </c>
      <c r="P231" s="369" t="str">
        <f>M231&amp; " - " &amp;O231</f>
        <v>Run out of Stock - Less Profitable</v>
      </c>
      <c r="Q231" s="370" t="str">
        <f>IF(AND(M231="Non Moving",J231&gt;2),"Buying Price",IF(AND(M231="Non Moving",J231=2)," Discount",IF(AND(M231="Non Moving",J231=1),"Transfer","-")))</f>
        <v>-</v>
      </c>
      <c r="R231" s="371" t="str">
        <f>IF(P231="Run out of stock - Most Profitable","No Stock - Reorder",IF(P231="Fast Moving - Most Profitable","Profitable - Reorder",IF(P231="Run out of stock - Less Profitable","Stop Ordering", " - ")))</f>
        <v>Stop Ordering</v>
      </c>
      <c r="S231" s="372"/>
      <c r="T231" s="378">
        <v>0</v>
      </c>
      <c r="U231" s="378">
        <v>1</v>
      </c>
      <c r="V231" s="378">
        <v>0</v>
      </c>
      <c r="W231" s="380">
        <v>1</v>
      </c>
      <c r="X231" s="380">
        <v>0</v>
      </c>
      <c r="Y231" s="380">
        <v>0</v>
      </c>
      <c r="Z231" s="380">
        <v>0</v>
      </c>
      <c r="AA231" s="380">
        <v>0</v>
      </c>
    </row>
    <row r="232" spans="1:27" x14ac:dyDescent="0.25">
      <c r="A232" s="415">
        <v>7447902860456</v>
      </c>
      <c r="B232" s="384">
        <v>748120</v>
      </c>
      <c r="C232" s="381" t="s">
        <v>200</v>
      </c>
      <c r="D232" s="381" t="s">
        <v>503</v>
      </c>
      <c r="E232" s="382">
        <v>197.68</v>
      </c>
      <c r="F232" s="383">
        <v>487</v>
      </c>
      <c r="G232" s="383">
        <v>787</v>
      </c>
      <c r="H232" s="366"/>
      <c r="I232" s="377">
        <v>0</v>
      </c>
      <c r="J232" s="367">
        <f>COUNT(T232:AA232)</f>
        <v>8</v>
      </c>
      <c r="K232" s="367">
        <v>2</v>
      </c>
      <c r="L232" s="368" t="str">
        <f>IF(I232=0," No Stock",AVERAGE(Y232:AA232))</f>
        <v xml:space="preserve"> No Stock</v>
      </c>
      <c r="M232" s="369" t="str">
        <f>IF(I232=0,"Run out of Stock",IF(L232&gt;$M$1,"Fast Moving",IF(L232&lt;=$M$3,"Non Moving","Slow Moving")))</f>
        <v>Run out of Stock</v>
      </c>
      <c r="N232" s="368">
        <f>(F232-E232)*(AVERAGE(X232:Z232))</f>
        <v>0</v>
      </c>
      <c r="O232" s="370" t="str">
        <f>IF(N232&gt;$P$1, "Most Profitable",IF(N232&lt;$P$2,"Less Profitable","Profitable"))</f>
        <v>Less Profitable</v>
      </c>
      <c r="P232" s="369" t="str">
        <f>M232&amp; " - " &amp;O232</f>
        <v>Run out of Stock - Less Profitable</v>
      </c>
      <c r="Q232" s="370" t="str">
        <f>IF(AND(M232="Non Moving",J232&gt;2),"Buying Price",IF(AND(M232="Non Moving",J232=2)," Discount",IF(AND(M232="Non Moving",J232=1),"Transfer","-")))</f>
        <v>-</v>
      </c>
      <c r="R232" s="371" t="str">
        <f>IF(P232="Run out of stock - Most Profitable","No Stock - Reorder",IF(P232="Fast Moving - Most Profitable","Profitable - Reorder",IF(P232="Run out of stock - Less Profitable","Stop Ordering", " - ")))</f>
        <v>Stop Ordering</v>
      </c>
      <c r="S232" s="372"/>
      <c r="T232" s="378">
        <v>1</v>
      </c>
      <c r="U232" s="378">
        <v>2</v>
      </c>
      <c r="V232" s="378">
        <v>1</v>
      </c>
      <c r="W232" s="380">
        <v>3</v>
      </c>
      <c r="X232" s="380">
        <v>0</v>
      </c>
      <c r="Y232" s="380">
        <v>0</v>
      </c>
      <c r="Z232" s="380">
        <v>0</v>
      </c>
      <c r="AA232" s="380">
        <v>0</v>
      </c>
    </row>
    <row r="233" spans="1:27" x14ac:dyDescent="0.25">
      <c r="A233" s="415">
        <v>7447902860524</v>
      </c>
      <c r="B233" s="384">
        <v>748119</v>
      </c>
      <c r="C233" s="381" t="s">
        <v>199</v>
      </c>
      <c r="D233" s="381" t="s">
        <v>502</v>
      </c>
      <c r="E233" s="382">
        <v>197.68</v>
      </c>
      <c r="F233" s="383">
        <v>487</v>
      </c>
      <c r="G233" s="383">
        <v>787</v>
      </c>
      <c r="H233" s="366"/>
      <c r="I233" s="377">
        <v>-1</v>
      </c>
      <c r="J233" s="367">
        <f>COUNT(T233:AA233)</f>
        <v>8</v>
      </c>
      <c r="K233" s="367">
        <v>2</v>
      </c>
      <c r="L233" s="368">
        <f>IF(I233=0," No Stock",AVERAGE(Y233:AA233))</f>
        <v>0</v>
      </c>
      <c r="M233" s="369" t="str">
        <f>IF(I233=0,"Run out of Stock",IF(L233&gt;$M$1,"Fast Moving",IF(L233&lt;=$M$3,"Non Moving","Slow Moving")))</f>
        <v>Non Moving</v>
      </c>
      <c r="N233" s="368">
        <f>(F233-E233)*(AVERAGE(X233:Z233))</f>
        <v>0</v>
      </c>
      <c r="O233" s="370" t="str">
        <f>IF(N233&gt;$P$1, "Most Profitable",IF(N233&lt;$P$2,"Less Profitable","Profitable"))</f>
        <v>Less Profitable</v>
      </c>
      <c r="P233" s="369" t="str">
        <f>M233&amp; " - " &amp;O233</f>
        <v>Non Moving - Less Profitable</v>
      </c>
      <c r="Q233" s="370" t="str">
        <f>IF(AND(M233="Non Moving",J233&gt;2),"Buying Price",IF(AND(M233="Non Moving",J233=2)," Discount",IF(AND(M233="Non Moving",J233=1),"Transfer","-")))</f>
        <v>Buying Price</v>
      </c>
      <c r="R233" s="371" t="str">
        <f>IF(P233="Run out of stock - Most Profitable","No Stock - Reorder",IF(P233="Fast Moving - Most Profitable","Profitable - Reorder",IF(P233="Run out of stock - Less Profitable","Stop Ordering", " - ")))</f>
        <v xml:space="preserve"> - </v>
      </c>
      <c r="S233" s="372"/>
      <c r="T233" s="378">
        <v>0</v>
      </c>
      <c r="U233" s="378">
        <v>0</v>
      </c>
      <c r="V233" s="378">
        <v>1</v>
      </c>
      <c r="W233" s="380">
        <v>2</v>
      </c>
      <c r="X233" s="380">
        <v>0</v>
      </c>
      <c r="Y233" s="380">
        <v>0</v>
      </c>
      <c r="Z233" s="380">
        <v>0</v>
      </c>
      <c r="AA233" s="380">
        <v>0</v>
      </c>
    </row>
    <row r="234" spans="1:27" x14ac:dyDescent="0.25">
      <c r="A234" s="415">
        <v>7447902860692</v>
      </c>
      <c r="B234" s="384">
        <v>748118</v>
      </c>
      <c r="C234" s="381" t="s">
        <v>198</v>
      </c>
      <c r="D234" s="381" t="s">
        <v>501</v>
      </c>
      <c r="E234" s="382">
        <v>197.68</v>
      </c>
      <c r="F234" s="383">
        <v>487</v>
      </c>
      <c r="G234" s="383">
        <v>787</v>
      </c>
      <c r="H234" s="366"/>
      <c r="I234" s="377">
        <v>0</v>
      </c>
      <c r="J234" s="367">
        <f>COUNT(T234:AA234)</f>
        <v>8</v>
      </c>
      <c r="K234" s="367">
        <v>2</v>
      </c>
      <c r="L234" s="368" t="str">
        <f>IF(I234=0," No Stock",AVERAGE(Y234:AA234))</f>
        <v xml:space="preserve"> No Stock</v>
      </c>
      <c r="M234" s="369" t="str">
        <f>IF(I234=0,"Run out of Stock",IF(L234&gt;$M$1,"Fast Moving",IF(L234&lt;=$M$3,"Non Moving","Slow Moving")))</f>
        <v>Run out of Stock</v>
      </c>
      <c r="N234" s="368">
        <f>(F234-E234)*(AVERAGE(X234:Z234))</f>
        <v>0</v>
      </c>
      <c r="O234" s="370" t="str">
        <f>IF(N234&gt;$P$1, "Most Profitable",IF(N234&lt;$P$2,"Less Profitable","Profitable"))</f>
        <v>Less Profitable</v>
      </c>
      <c r="P234" s="369" t="str">
        <f>M234&amp; " - " &amp;O234</f>
        <v>Run out of Stock - Less Profitable</v>
      </c>
      <c r="Q234" s="370" t="str">
        <f>IF(AND(M234="Non Moving",J234&gt;2),"Buying Price",IF(AND(M234="Non Moving",J234=2)," Discount",IF(AND(M234="Non Moving",J234=1),"Transfer","-")))</f>
        <v>-</v>
      </c>
      <c r="R234" s="371" t="str">
        <f>IF(P234="Run out of stock - Most Profitable","No Stock - Reorder",IF(P234="Fast Moving - Most Profitable","Profitable - Reorder",IF(P234="Run out of stock - Less Profitable","Stop Ordering", " - ")))</f>
        <v>Stop Ordering</v>
      </c>
      <c r="S234" s="372"/>
      <c r="T234" s="378">
        <v>1</v>
      </c>
      <c r="U234" s="378">
        <v>5</v>
      </c>
      <c r="V234" s="378">
        <v>0</v>
      </c>
      <c r="W234" s="380">
        <v>2</v>
      </c>
      <c r="X234" s="380">
        <v>0</v>
      </c>
      <c r="Y234" s="380">
        <v>0</v>
      </c>
      <c r="Z234" s="380">
        <v>0</v>
      </c>
      <c r="AA234" s="380">
        <v>0</v>
      </c>
    </row>
    <row r="235" spans="1:27" x14ac:dyDescent="0.25">
      <c r="A235" s="415">
        <v>7447902860838</v>
      </c>
      <c r="B235" s="384">
        <v>748116</v>
      </c>
      <c r="C235" s="381" t="s">
        <v>197</v>
      </c>
      <c r="D235" s="381" t="s">
        <v>500</v>
      </c>
      <c r="E235" s="382">
        <v>197.68</v>
      </c>
      <c r="F235" s="383">
        <v>487</v>
      </c>
      <c r="G235" s="383">
        <v>787</v>
      </c>
      <c r="H235" s="366"/>
      <c r="I235" s="377">
        <v>0</v>
      </c>
      <c r="J235" s="367">
        <f>COUNT(T235:AA235)</f>
        <v>8</v>
      </c>
      <c r="K235" s="367">
        <v>2</v>
      </c>
      <c r="L235" s="368" t="str">
        <f>IF(I235=0," No Stock",AVERAGE(Y235:AA235))</f>
        <v xml:space="preserve"> No Stock</v>
      </c>
      <c r="M235" s="369" t="str">
        <f>IF(I235=0,"Run out of Stock",IF(L235&gt;$M$1,"Fast Moving",IF(L235&lt;=$M$3,"Non Moving","Slow Moving")))</f>
        <v>Run out of Stock</v>
      </c>
      <c r="N235" s="368">
        <f>(F235-E235)*(AVERAGE(X235:Z235))</f>
        <v>0</v>
      </c>
      <c r="O235" s="370" t="str">
        <f>IF(N235&gt;$P$1, "Most Profitable",IF(N235&lt;$P$2,"Less Profitable","Profitable"))</f>
        <v>Less Profitable</v>
      </c>
      <c r="P235" s="369" t="str">
        <f>M235&amp; " - " &amp;O235</f>
        <v>Run out of Stock - Less Profitable</v>
      </c>
      <c r="Q235" s="370" t="str">
        <f>IF(AND(M235="Non Moving",J235&gt;2),"Buying Price",IF(AND(M235="Non Moving",J235=2)," Discount",IF(AND(M235="Non Moving",J235=1),"Transfer","-")))</f>
        <v>-</v>
      </c>
      <c r="R235" s="371" t="str">
        <f>IF(P235="Run out of stock - Most Profitable","No Stock - Reorder",IF(P235="Fast Moving - Most Profitable","Profitable - Reorder",IF(P235="Run out of stock - Less Profitable","Stop Ordering", " - ")))</f>
        <v>Stop Ordering</v>
      </c>
      <c r="S235" s="372"/>
      <c r="T235" s="378">
        <v>1</v>
      </c>
      <c r="U235" s="378">
        <v>3</v>
      </c>
      <c r="V235" s="378">
        <v>0</v>
      </c>
      <c r="W235" s="380">
        <v>2</v>
      </c>
      <c r="X235" s="380">
        <v>0</v>
      </c>
      <c r="Y235" s="380">
        <v>0</v>
      </c>
      <c r="Z235" s="380">
        <v>0</v>
      </c>
      <c r="AA235" s="380">
        <v>0</v>
      </c>
    </row>
    <row r="236" spans="1:27" x14ac:dyDescent="0.25">
      <c r="A236" s="415">
        <v>7447902861064</v>
      </c>
      <c r="B236" s="384">
        <v>762683</v>
      </c>
      <c r="C236" s="381" t="s">
        <v>247</v>
      </c>
      <c r="D236" s="381" t="s">
        <v>541</v>
      </c>
      <c r="E236" s="382">
        <v>13.44</v>
      </c>
      <c r="F236" s="383">
        <v>45</v>
      </c>
      <c r="G236" s="383">
        <v>89</v>
      </c>
      <c r="H236" s="366"/>
      <c r="I236" s="377">
        <v>30</v>
      </c>
      <c r="J236" s="367">
        <f>COUNT(T236:AA236)</f>
        <v>4</v>
      </c>
      <c r="K236" s="367">
        <v>2</v>
      </c>
      <c r="L236" s="368">
        <f>IF(I236=0," No Stock",AVERAGE(Y236:AA236))</f>
        <v>13.333333333333334</v>
      </c>
      <c r="M236" s="369" t="str">
        <f>IF(I236=0,"Run out of Stock",IF(L236&gt;$M$1,"Fast Moving",IF(L236&lt;=$M$3,"Non Moving","Slow Moving")))</f>
        <v>Fast Moving</v>
      </c>
      <c r="N236" s="368">
        <f>(F236-E236)*(AVERAGE(X236:Z236))</f>
        <v>504.96000000000004</v>
      </c>
      <c r="O236" s="370" t="str">
        <f>IF(N236&gt;$P$1, "Most Profitable",IF(N236&lt;$P$2,"Less Profitable","Profitable"))</f>
        <v>Most Profitable</v>
      </c>
      <c r="P236" s="369" t="str">
        <f>M236&amp; " - " &amp;O236</f>
        <v>Fast Moving - Most Profitable</v>
      </c>
      <c r="Q236" s="370" t="str">
        <f>IF(AND(M236="Non Moving",J236&gt;2),"Buying Price",IF(AND(M236="Non Moving",J236=2)," Discount",IF(AND(M236="Non Moving",J236=1),"Transfer","-")))</f>
        <v>-</v>
      </c>
      <c r="R236" s="371" t="str">
        <f>IF(P236="Run out of stock - Most Profitable","No Stock - Reorder",IF(P236="Fast Moving - Most Profitable","Profitable - Reorder",IF(P236="Run out of stock - Less Profitable","Stop Ordering", " - ")))</f>
        <v>Profitable - Reorder</v>
      </c>
      <c r="S236" s="372"/>
      <c r="T236" s="378"/>
      <c r="U236" s="378"/>
      <c r="V236" s="378"/>
      <c r="W236" s="380"/>
      <c r="X236" s="379">
        <v>11</v>
      </c>
      <c r="Y236" s="379">
        <v>17</v>
      </c>
      <c r="Z236" s="379">
        <v>20</v>
      </c>
      <c r="AA236" s="379">
        <v>3</v>
      </c>
    </row>
    <row r="237" spans="1:27" x14ac:dyDescent="0.25">
      <c r="A237" s="415">
        <v>7447902861996</v>
      </c>
      <c r="B237" s="384">
        <v>758117</v>
      </c>
      <c r="C237" s="381" t="s">
        <v>214</v>
      </c>
      <c r="D237" s="381" t="s">
        <v>514</v>
      </c>
      <c r="E237" s="382">
        <v>23</v>
      </c>
      <c r="F237" s="383">
        <v>44.5</v>
      </c>
      <c r="G237" s="383">
        <v>93</v>
      </c>
      <c r="H237" s="366"/>
      <c r="I237" s="377">
        <v>35</v>
      </c>
      <c r="J237" s="367">
        <f>COUNT(T237:AA237)</f>
        <v>5</v>
      </c>
      <c r="K237" s="367">
        <v>2</v>
      </c>
      <c r="L237" s="368">
        <f>IF(I237=0," No Stock",AVERAGE(Y237:AA237))</f>
        <v>15</v>
      </c>
      <c r="M237" s="369" t="str">
        <f>IF(I237=0,"Run out of Stock",IF(L237&gt;$M$1,"Fast Moving",IF(L237&lt;=$M$3,"Non Moving","Slow Moving")))</f>
        <v>Fast Moving</v>
      </c>
      <c r="N237" s="368">
        <f>(F237-E237)*(AVERAGE(X237:Z237))</f>
        <v>387</v>
      </c>
      <c r="O237" s="370" t="str">
        <f>IF(N237&gt;$P$1, "Most Profitable",IF(N237&lt;$P$2,"Less Profitable","Profitable"))</f>
        <v>Most Profitable</v>
      </c>
      <c r="P237" s="369" t="str">
        <f>M237&amp; " - " &amp;O237</f>
        <v>Fast Moving - Most Profitable</v>
      </c>
      <c r="Q237" s="370" t="str">
        <f>IF(AND(M237="Non Moving",J237&gt;2),"Buying Price",IF(AND(M237="Non Moving",J237=2)," Discount",IF(AND(M237="Non Moving",J237=1),"Transfer","-")))</f>
        <v>-</v>
      </c>
      <c r="R237" s="371" t="str">
        <f>IF(P237="Run out of stock - Most Profitable","No Stock - Reorder",IF(P237="Fast Moving - Most Profitable","Profitable - Reorder",IF(P237="Run out of stock - Less Profitable","Stop Ordering", " - ")))</f>
        <v>Profitable - Reorder</v>
      </c>
      <c r="S237" s="372"/>
      <c r="T237" s="378"/>
      <c r="U237" s="378"/>
      <c r="V237" s="378"/>
      <c r="W237" s="380">
        <v>2</v>
      </c>
      <c r="X237" s="379">
        <v>14</v>
      </c>
      <c r="Y237" s="379">
        <v>25</v>
      </c>
      <c r="Z237" s="379">
        <v>15</v>
      </c>
      <c r="AA237" s="379">
        <v>5</v>
      </c>
    </row>
    <row r="238" spans="1:27" x14ac:dyDescent="0.25">
      <c r="A238" s="415">
        <v>7447902862290</v>
      </c>
      <c r="B238" s="384">
        <v>758231</v>
      </c>
      <c r="C238" s="381" t="s">
        <v>227</v>
      </c>
      <c r="D238" s="381" t="s">
        <v>499</v>
      </c>
      <c r="E238" s="382">
        <v>12</v>
      </c>
      <c r="F238" s="383">
        <v>30</v>
      </c>
      <c r="G238" s="383">
        <v>62</v>
      </c>
      <c r="H238" s="366"/>
      <c r="I238" s="377">
        <v>25</v>
      </c>
      <c r="J238" s="367">
        <f>COUNT(T238:AA238)</f>
        <v>5</v>
      </c>
      <c r="K238" s="367">
        <v>2</v>
      </c>
      <c r="L238" s="368">
        <f>IF(I238=0," No Stock",AVERAGE(Y238:AA238))</f>
        <v>33</v>
      </c>
      <c r="M238" s="369" t="str">
        <f>IF(I238=0,"Run out of Stock",IF(L238&gt;$M$1,"Fast Moving",IF(L238&lt;=$M$3,"Non Moving","Slow Moving")))</f>
        <v>Fast Moving</v>
      </c>
      <c r="N238" s="368">
        <f>(F238-E238)*(AVERAGE(X238:Z238))</f>
        <v>702</v>
      </c>
      <c r="O238" s="370" t="str">
        <f>IF(N238&gt;$P$1, "Most Profitable",IF(N238&lt;$P$2,"Less Profitable","Profitable"))</f>
        <v>Most Profitable</v>
      </c>
      <c r="P238" s="369" t="str">
        <f>M238&amp; " - " &amp;O238</f>
        <v>Fast Moving - Most Profitable</v>
      </c>
      <c r="Q238" s="370" t="str">
        <f>IF(AND(M238="Non Moving",J238&gt;2),"Buying Price",IF(AND(M238="Non Moving",J238=2)," Discount",IF(AND(M238="Non Moving",J238=1),"Transfer","-")))</f>
        <v>-</v>
      </c>
      <c r="R238" s="371" t="str">
        <f>IF(P238="Run out of stock - Most Profitable","No Stock - Reorder",IF(P238="Fast Moving - Most Profitable","Profitable - Reorder",IF(P238="Run out of stock - Less Profitable","Stop Ordering", " - ")))</f>
        <v>Profitable - Reorder</v>
      </c>
      <c r="S238" s="372"/>
      <c r="T238" s="378"/>
      <c r="U238" s="378"/>
      <c r="V238" s="378"/>
      <c r="W238" s="380">
        <v>0</v>
      </c>
      <c r="X238" s="379">
        <v>33</v>
      </c>
      <c r="Y238" s="379">
        <v>50</v>
      </c>
      <c r="Z238" s="379">
        <v>34</v>
      </c>
      <c r="AA238" s="379">
        <v>15</v>
      </c>
    </row>
    <row r="239" spans="1:27" x14ac:dyDescent="0.25">
      <c r="A239" s="415">
        <v>7447902862818</v>
      </c>
      <c r="B239" s="384">
        <v>676642</v>
      </c>
      <c r="C239" s="381" t="s">
        <v>578</v>
      </c>
      <c r="D239" s="381" t="s">
        <v>346</v>
      </c>
      <c r="E239" s="382">
        <v>15.43</v>
      </c>
      <c r="F239" s="383">
        <v>29.5</v>
      </c>
      <c r="G239" s="383">
        <v>59</v>
      </c>
      <c r="H239" s="366"/>
      <c r="I239" s="377">
        <v>28</v>
      </c>
      <c r="J239" s="367">
        <f>COUNT(T239:AA239)</f>
        <v>3</v>
      </c>
      <c r="K239" s="367">
        <v>2</v>
      </c>
      <c r="L239" s="368">
        <f>IF(I239=0," No Stock",AVERAGE(Y239:AA239))</f>
        <v>19.666666666666668</v>
      </c>
      <c r="M239" s="369" t="str">
        <f>IF(I239=0,"Run out of Stock",IF(L239&gt;$M$1,"Fast Moving",IF(L239&lt;=$M$3,"Non Moving","Slow Moving")))</f>
        <v>Fast Moving</v>
      </c>
      <c r="N239" s="368">
        <f>(F239-E239)*(AVERAGE(X239:Z239))</f>
        <v>281.39999999999998</v>
      </c>
      <c r="O239" s="370" t="str">
        <f>IF(N239&gt;$P$1, "Most Profitable",IF(N239&lt;$P$2,"Less Profitable","Profitable"))</f>
        <v>Most Profitable</v>
      </c>
      <c r="P239" s="369" t="str">
        <f>M239&amp; " - " &amp;O239</f>
        <v>Fast Moving - Most Profitable</v>
      </c>
      <c r="Q239" s="370" t="str">
        <f>IF(AND(M239="Non Moving",J239&gt;2),"Buying Price",IF(AND(M239="Non Moving",J239=2)," Discount",IF(AND(M239="Non Moving",J239=1),"Transfer","-")))</f>
        <v>-</v>
      </c>
      <c r="R239" s="371" t="str">
        <f>IF(P239="Run out of stock - Most Profitable","No Stock - Reorder",IF(P239="Fast Moving - Most Profitable","Profitable - Reorder",IF(P239="Run out of stock - Less Profitable","Stop Ordering", " - ")))</f>
        <v>Profitable - Reorder</v>
      </c>
      <c r="S239" s="372"/>
      <c r="T239" s="378"/>
      <c r="U239" s="378"/>
      <c r="V239" s="378"/>
      <c r="W239" s="379"/>
      <c r="X239" s="379"/>
      <c r="Y239" s="379">
        <v>5</v>
      </c>
      <c r="Z239" s="379">
        <v>35</v>
      </c>
      <c r="AA239" s="379">
        <v>19</v>
      </c>
    </row>
  </sheetData>
  <autoFilter ref="A4:AA239">
    <sortState ref="A5:AA239">
      <sortCondition ref="A4:A239"/>
    </sortState>
  </autoFilter>
  <mergeCells count="9">
    <mergeCell ref="T1:AA3"/>
    <mergeCell ref="A1:I3"/>
    <mergeCell ref="N1:O1"/>
    <mergeCell ref="Q1:R3"/>
    <mergeCell ref="N2:O2"/>
    <mergeCell ref="N3:O3"/>
    <mergeCell ref="J1:L1"/>
    <mergeCell ref="J2:L2"/>
    <mergeCell ref="J3:L3"/>
  </mergeCells>
  <conditionalFormatting sqref="W5:W35 W39:W166">
    <cfRule type="cellIs" dxfId="3931" priority="309" operator="equal">
      <formula>"Non Moving"</formula>
    </cfRule>
    <cfRule type="cellIs" dxfId="3930" priority="310" operator="equal">
      <formula>"Slow Moving"</formula>
    </cfRule>
    <cfRule type="cellIs" dxfId="3929" priority="311" operator="equal">
      <formula>"Fast Moving"</formula>
    </cfRule>
  </conditionalFormatting>
  <conditionalFormatting sqref="W5:W35">
    <cfRule type="cellIs" dxfId="3928" priority="308" operator="equal">
      <formula>"Fast Moving"</formula>
    </cfRule>
  </conditionalFormatting>
  <conditionalFormatting sqref="X5:X35 X201:X202 X39:X189">
    <cfRule type="cellIs" dxfId="3927" priority="305" operator="equal">
      <formula>"Non Moving"</formula>
    </cfRule>
    <cfRule type="cellIs" dxfId="3926" priority="306" operator="equal">
      <formula>"Slow Moving"</formula>
    </cfRule>
    <cfRule type="cellIs" dxfId="3925" priority="307" operator="equal">
      <formula>"Fast Moving"</formula>
    </cfRule>
  </conditionalFormatting>
  <conditionalFormatting sqref="X5:X35 X201:X202 X39:X189">
    <cfRule type="cellIs" dxfId="3924" priority="304" operator="equal">
      <formula>"Fast Moving"</formula>
    </cfRule>
  </conditionalFormatting>
  <conditionalFormatting sqref="R5:S6 S39:S233 T240 S7:S35 R7:R239">
    <cfRule type="cellIs" dxfId="3923" priority="301" operator="equal">
      <formula>"Non Moving"</formula>
    </cfRule>
    <cfRule type="cellIs" dxfId="3922" priority="302" operator="equal">
      <formula>"Fast Moving"</formula>
    </cfRule>
    <cfRule type="cellIs" dxfId="3921" priority="303" operator="equal">
      <formula>"Slow Moving"</formula>
    </cfRule>
  </conditionalFormatting>
  <conditionalFormatting sqref="T203:T205 R5:X6 S39:S233 T39:X202 T240 S7:X35 R7:R239">
    <cfRule type="cellIs" dxfId="3920" priority="297" operator="equal">
      <formula>"Non Moving"</formula>
    </cfRule>
    <cfRule type="cellIs" dxfId="3919" priority="298" operator="equal">
      <formula>"Slow Moving"</formula>
    </cfRule>
    <cfRule type="cellIs" dxfId="3918" priority="299" operator="equal">
      <formula>"Fast Moving"</formula>
    </cfRule>
    <cfRule type="cellIs" dxfId="3917" priority="300" operator="equal">
      <formula>"Slow Moving"</formula>
    </cfRule>
  </conditionalFormatting>
  <conditionalFormatting sqref="X203:X205">
    <cfRule type="cellIs" dxfId="3916" priority="294" operator="equal">
      <formula>"Non Moving"</formula>
    </cfRule>
    <cfRule type="cellIs" dxfId="3915" priority="295" operator="equal">
      <formula>"Slow Moving"</formula>
    </cfRule>
    <cfRule type="cellIs" dxfId="3914" priority="296" operator="equal">
      <formula>"Fast Moving"</formula>
    </cfRule>
  </conditionalFormatting>
  <conditionalFormatting sqref="X203:X205">
    <cfRule type="cellIs" dxfId="3913" priority="293" operator="equal">
      <formula>"Fast Moving"</formula>
    </cfRule>
  </conditionalFormatting>
  <conditionalFormatting sqref="U203:W203 X203:X205">
    <cfRule type="cellIs" dxfId="3912" priority="289" operator="equal">
      <formula>"Non Moving"</formula>
    </cfRule>
    <cfRule type="cellIs" dxfId="3911" priority="290" operator="equal">
      <formula>"Slow Moving"</formula>
    </cfRule>
    <cfRule type="cellIs" dxfId="3910" priority="291" operator="equal">
      <formula>"Fast Moving"</formula>
    </cfRule>
    <cfRule type="cellIs" dxfId="3909" priority="292" operator="equal">
      <formula>"Slow Moving"</formula>
    </cfRule>
  </conditionalFormatting>
  <conditionalFormatting sqref="W204:W205">
    <cfRule type="cellIs" dxfId="3908" priority="285" operator="equal">
      <formula>"Non Moving"</formula>
    </cfRule>
    <cfRule type="cellIs" dxfId="3907" priority="286" operator="equal">
      <formula>"Slow Moving"</formula>
    </cfRule>
    <cfRule type="cellIs" dxfId="3906" priority="287" operator="equal">
      <formula>"Fast Moving"</formula>
    </cfRule>
    <cfRule type="cellIs" dxfId="3905" priority="288" operator="equal">
      <formula>"Slow Moving"</formula>
    </cfRule>
  </conditionalFormatting>
  <conditionalFormatting sqref="V204:V205">
    <cfRule type="cellIs" dxfId="3904" priority="281" operator="equal">
      <formula>"Non Moving"</formula>
    </cfRule>
    <cfRule type="cellIs" dxfId="3903" priority="282" operator="equal">
      <formula>"Slow Moving"</formula>
    </cfRule>
    <cfRule type="cellIs" dxfId="3902" priority="283" operator="equal">
      <formula>"Fast Moving"</formula>
    </cfRule>
    <cfRule type="cellIs" dxfId="3901" priority="284" operator="equal">
      <formula>"Slow Moving"</formula>
    </cfRule>
  </conditionalFormatting>
  <conditionalFormatting sqref="U204:U205">
    <cfRule type="cellIs" dxfId="3900" priority="277" operator="equal">
      <formula>"Non Moving"</formula>
    </cfRule>
    <cfRule type="cellIs" dxfId="3899" priority="278" operator="equal">
      <formula>"Slow Moving"</formula>
    </cfRule>
    <cfRule type="cellIs" dxfId="3898" priority="279" operator="equal">
      <formula>"Fast Moving"</formula>
    </cfRule>
    <cfRule type="cellIs" dxfId="3897" priority="280" operator="equal">
      <formula>"Slow Moving"</formula>
    </cfRule>
  </conditionalFormatting>
  <conditionalFormatting sqref="R5:S6 S39:S233 T240 S7:S35 R7:R239">
    <cfRule type="cellIs" dxfId="3896" priority="312" operator="equal">
      <formula>"Slow Moving"</formula>
    </cfRule>
    <cfRule type="cellIs" dxfId="3895" priority="313" operator="equal">
      <formula>#REF!</formula>
    </cfRule>
  </conditionalFormatting>
  <conditionalFormatting sqref="T206:T226">
    <cfRule type="cellIs" dxfId="3894" priority="273" operator="equal">
      <formula>"Non Moving"</formula>
    </cfRule>
    <cfRule type="cellIs" dxfId="3893" priority="274" operator="equal">
      <formula>"Slow Moving"</formula>
    </cfRule>
    <cfRule type="cellIs" dxfId="3892" priority="275" operator="equal">
      <formula>"Fast Moving"</formula>
    </cfRule>
    <cfRule type="cellIs" dxfId="3891" priority="276" operator="equal">
      <formula>"Slow Moving"</formula>
    </cfRule>
  </conditionalFormatting>
  <conditionalFormatting sqref="X206:X226">
    <cfRule type="cellIs" dxfId="3890" priority="270" operator="equal">
      <formula>"Non Moving"</formula>
    </cfRule>
    <cfRule type="cellIs" dxfId="3889" priority="271" operator="equal">
      <formula>"Slow Moving"</formula>
    </cfRule>
    <cfRule type="cellIs" dxfId="3888" priority="272" operator="equal">
      <formula>"Fast Moving"</formula>
    </cfRule>
  </conditionalFormatting>
  <conditionalFormatting sqref="X206:X226">
    <cfRule type="cellIs" dxfId="3887" priority="269" operator="equal">
      <formula>"Fast Moving"</formula>
    </cfRule>
  </conditionalFormatting>
  <conditionalFormatting sqref="X206:X226">
    <cfRule type="cellIs" dxfId="3886" priority="265" operator="equal">
      <formula>"Non Moving"</formula>
    </cfRule>
    <cfRule type="cellIs" dxfId="3885" priority="266" operator="equal">
      <formula>"Slow Moving"</formula>
    </cfRule>
    <cfRule type="cellIs" dxfId="3884" priority="267" operator="equal">
      <formula>"Fast Moving"</formula>
    </cfRule>
    <cfRule type="cellIs" dxfId="3883" priority="268" operator="equal">
      <formula>"Slow Moving"</formula>
    </cfRule>
  </conditionalFormatting>
  <conditionalFormatting sqref="W206:W226">
    <cfRule type="cellIs" dxfId="3882" priority="261" operator="equal">
      <formula>"Non Moving"</formula>
    </cfRule>
    <cfRule type="cellIs" dxfId="3881" priority="262" operator="equal">
      <formula>"Slow Moving"</formula>
    </cfRule>
    <cfRule type="cellIs" dxfId="3880" priority="263" operator="equal">
      <formula>"Fast Moving"</formula>
    </cfRule>
    <cfRule type="cellIs" dxfId="3879" priority="264" operator="equal">
      <formula>"Slow Moving"</formula>
    </cfRule>
  </conditionalFormatting>
  <conditionalFormatting sqref="V206:V226">
    <cfRule type="cellIs" dxfId="3878" priority="257" operator="equal">
      <formula>"Non Moving"</formula>
    </cfRule>
    <cfRule type="cellIs" dxfId="3877" priority="258" operator="equal">
      <formula>"Slow Moving"</formula>
    </cfRule>
    <cfRule type="cellIs" dxfId="3876" priority="259" operator="equal">
      <formula>"Fast Moving"</formula>
    </cfRule>
    <cfRule type="cellIs" dxfId="3875" priority="260" operator="equal">
      <formula>"Slow Moving"</formula>
    </cfRule>
  </conditionalFormatting>
  <conditionalFormatting sqref="U206:U226">
    <cfRule type="cellIs" dxfId="3874" priority="253" operator="equal">
      <formula>"Non Moving"</formula>
    </cfRule>
    <cfRule type="cellIs" dxfId="3873" priority="254" operator="equal">
      <formula>"Slow Moving"</formula>
    </cfRule>
    <cfRule type="cellIs" dxfId="3872" priority="255" operator="equal">
      <formula>"Fast Moving"</formula>
    </cfRule>
    <cfRule type="cellIs" dxfId="3871" priority="256" operator="equal">
      <formula>"Slow Moving"</formula>
    </cfRule>
  </conditionalFormatting>
  <conditionalFormatting sqref="T227:T233">
    <cfRule type="cellIs" dxfId="3870" priority="249" operator="equal">
      <formula>"Non Moving"</formula>
    </cfRule>
    <cfRule type="cellIs" dxfId="3869" priority="250" operator="equal">
      <formula>"Slow Moving"</formula>
    </cfRule>
    <cfRule type="cellIs" dxfId="3868" priority="251" operator="equal">
      <formula>"Fast Moving"</formula>
    </cfRule>
    <cfRule type="cellIs" dxfId="3867" priority="252" operator="equal">
      <formula>"Slow Moving"</formula>
    </cfRule>
  </conditionalFormatting>
  <conditionalFormatting sqref="X227:X233">
    <cfRule type="cellIs" dxfId="3866" priority="246" operator="equal">
      <formula>"Non Moving"</formula>
    </cfRule>
    <cfRule type="cellIs" dxfId="3865" priority="247" operator="equal">
      <formula>"Slow Moving"</formula>
    </cfRule>
    <cfRule type="cellIs" dxfId="3864" priority="248" operator="equal">
      <formula>"Fast Moving"</formula>
    </cfRule>
  </conditionalFormatting>
  <conditionalFormatting sqref="X227:X233">
    <cfRule type="cellIs" dxfId="3863" priority="245" operator="equal">
      <formula>"Fast Moving"</formula>
    </cfRule>
  </conditionalFormatting>
  <conditionalFormatting sqref="X227:X233">
    <cfRule type="cellIs" dxfId="3862" priority="241" operator="equal">
      <formula>"Non Moving"</formula>
    </cfRule>
    <cfRule type="cellIs" dxfId="3861" priority="242" operator="equal">
      <formula>"Slow Moving"</formula>
    </cfRule>
    <cfRule type="cellIs" dxfId="3860" priority="243" operator="equal">
      <formula>"Fast Moving"</formula>
    </cfRule>
    <cfRule type="cellIs" dxfId="3859" priority="244" operator="equal">
      <formula>"Slow Moving"</formula>
    </cfRule>
  </conditionalFormatting>
  <conditionalFormatting sqref="W227:W233">
    <cfRule type="cellIs" dxfId="3858" priority="237" operator="equal">
      <formula>"Non Moving"</formula>
    </cfRule>
    <cfRule type="cellIs" dxfId="3857" priority="238" operator="equal">
      <formula>"Slow Moving"</formula>
    </cfRule>
    <cfRule type="cellIs" dxfId="3856" priority="239" operator="equal">
      <formula>"Fast Moving"</formula>
    </cfRule>
    <cfRule type="cellIs" dxfId="3855" priority="240" operator="equal">
      <formula>"Slow Moving"</formula>
    </cfRule>
  </conditionalFormatting>
  <conditionalFormatting sqref="V227:V233">
    <cfRule type="cellIs" dxfId="3854" priority="233" operator="equal">
      <formula>"Non Moving"</formula>
    </cfRule>
    <cfRule type="cellIs" dxfId="3853" priority="234" operator="equal">
      <formula>"Slow Moving"</formula>
    </cfRule>
    <cfRule type="cellIs" dxfId="3852" priority="235" operator="equal">
      <formula>"Fast Moving"</formula>
    </cfRule>
    <cfRule type="cellIs" dxfId="3851" priority="236" operator="equal">
      <formula>"Slow Moving"</formula>
    </cfRule>
  </conditionalFormatting>
  <conditionalFormatting sqref="U227:U233">
    <cfRule type="cellIs" dxfId="3850" priority="229" operator="equal">
      <formula>"Non Moving"</formula>
    </cfRule>
    <cfRule type="cellIs" dxfId="3849" priority="230" operator="equal">
      <formula>"Slow Moving"</formula>
    </cfRule>
    <cfRule type="cellIs" dxfId="3848" priority="231" operator="equal">
      <formula>"Fast Moving"</formula>
    </cfRule>
    <cfRule type="cellIs" dxfId="3847" priority="232" operator="equal">
      <formula>"Slow Moving"</formula>
    </cfRule>
  </conditionalFormatting>
  <conditionalFormatting sqref="R5:S6 S39:S233 S240:T1048576 S7:S35 R7:R239 S1:S4">
    <cfRule type="containsText" dxfId="3846" priority="228" operator="containsText" text="Run out of QTY">
      <formula>NOT(ISERROR(SEARCH("Run out of QTY",R1)))</formula>
    </cfRule>
  </conditionalFormatting>
  <conditionalFormatting sqref="H5:H35 H39:H233">
    <cfRule type="cellIs" dxfId="3845" priority="223" operator="equal">
      <formula>"Non Moving"</formula>
    </cfRule>
    <cfRule type="cellIs" dxfId="3844" priority="224" operator="equal">
      <formula>"Fast Moving"</formula>
    </cfRule>
    <cfRule type="cellIs" dxfId="3843" priority="225" operator="equal">
      <formula>"Slow Moving"</formula>
    </cfRule>
  </conditionalFormatting>
  <conditionalFormatting sqref="H5:H35 H39:H233">
    <cfRule type="cellIs" dxfId="3842" priority="219" operator="equal">
      <formula>"Non Moving"</formula>
    </cfRule>
    <cfRule type="cellIs" dxfId="3841" priority="220" operator="equal">
      <formula>"Slow Moving"</formula>
    </cfRule>
    <cfRule type="cellIs" dxfId="3840" priority="221" operator="equal">
      <formula>"Fast Moving"</formula>
    </cfRule>
    <cfRule type="cellIs" dxfId="3839" priority="222" operator="equal">
      <formula>"Slow Moving"</formula>
    </cfRule>
  </conditionalFormatting>
  <conditionalFormatting sqref="H5:H35 H39:H233">
    <cfRule type="cellIs" dxfId="3838" priority="226" operator="equal">
      <formula>"Slow Moving"</formula>
    </cfRule>
    <cfRule type="cellIs" dxfId="3837" priority="227" operator="equal">
      <formula>#REF!</formula>
    </cfRule>
  </conditionalFormatting>
  <conditionalFormatting sqref="H4:H35 H39:H233 H240:H1048576">
    <cfRule type="containsText" dxfId="3836" priority="218" operator="containsText" text="Run out of QTY">
      <formula>NOT(ISERROR(SEARCH("Run out of QTY",H4)))</formula>
    </cfRule>
  </conditionalFormatting>
  <conditionalFormatting sqref="Y5:Y35 Y201:Y202 Y39:Y189">
    <cfRule type="cellIs" dxfId="3835" priority="215" operator="equal">
      <formula>"Non Moving"</formula>
    </cfRule>
    <cfRule type="cellIs" dxfId="3834" priority="216" operator="equal">
      <formula>"Slow Moving"</formula>
    </cfRule>
    <cfRule type="cellIs" dxfId="3833" priority="217" operator="equal">
      <formula>"Fast Moving"</formula>
    </cfRule>
  </conditionalFormatting>
  <conditionalFormatting sqref="Y5:Y35 Y201:Y202 Y39:Y189">
    <cfRule type="cellIs" dxfId="3832" priority="214" operator="equal">
      <formula>"Fast Moving"</formula>
    </cfRule>
  </conditionalFormatting>
  <conditionalFormatting sqref="Y5:Y35 Y39:Y202">
    <cfRule type="cellIs" dxfId="3831" priority="210" operator="equal">
      <formula>"Non Moving"</formula>
    </cfRule>
    <cfRule type="cellIs" dxfId="3830" priority="211" operator="equal">
      <formula>"Slow Moving"</formula>
    </cfRule>
    <cfRule type="cellIs" dxfId="3829" priority="212" operator="equal">
      <formula>"Fast Moving"</formula>
    </cfRule>
    <cfRule type="cellIs" dxfId="3828" priority="213" operator="equal">
      <formula>"Slow Moving"</formula>
    </cfRule>
  </conditionalFormatting>
  <conditionalFormatting sqref="Y203:Y205">
    <cfRule type="cellIs" dxfId="3827" priority="207" operator="equal">
      <formula>"Non Moving"</formula>
    </cfRule>
    <cfRule type="cellIs" dxfId="3826" priority="208" operator="equal">
      <formula>"Slow Moving"</formula>
    </cfRule>
    <cfRule type="cellIs" dxfId="3825" priority="209" operator="equal">
      <formula>"Fast Moving"</formula>
    </cfRule>
  </conditionalFormatting>
  <conditionalFormatting sqref="Y203:Y205">
    <cfRule type="cellIs" dxfId="3824" priority="206" operator="equal">
      <formula>"Fast Moving"</formula>
    </cfRule>
  </conditionalFormatting>
  <conditionalFormatting sqref="Y203:Y205">
    <cfRule type="cellIs" dxfId="3823" priority="202" operator="equal">
      <formula>"Non Moving"</formula>
    </cfRule>
    <cfRule type="cellIs" dxfId="3822" priority="203" operator="equal">
      <formula>"Slow Moving"</formula>
    </cfRule>
    <cfRule type="cellIs" dxfId="3821" priority="204" operator="equal">
      <formula>"Fast Moving"</formula>
    </cfRule>
    <cfRule type="cellIs" dxfId="3820" priority="205" operator="equal">
      <formula>"Slow Moving"</formula>
    </cfRule>
  </conditionalFormatting>
  <conditionalFormatting sqref="Y206:Y226">
    <cfRule type="cellIs" dxfId="3819" priority="199" operator="equal">
      <formula>"Non Moving"</formula>
    </cfRule>
    <cfRule type="cellIs" dxfId="3818" priority="200" operator="equal">
      <formula>"Slow Moving"</formula>
    </cfRule>
    <cfRule type="cellIs" dxfId="3817" priority="201" operator="equal">
      <formula>"Fast Moving"</formula>
    </cfRule>
  </conditionalFormatting>
  <conditionalFormatting sqref="Y206:Y226">
    <cfRule type="cellIs" dxfId="3816" priority="198" operator="equal">
      <formula>"Fast Moving"</formula>
    </cfRule>
  </conditionalFormatting>
  <conditionalFormatting sqref="Y206:Y226">
    <cfRule type="cellIs" dxfId="3815" priority="194" operator="equal">
      <formula>"Non Moving"</formula>
    </cfRule>
    <cfRule type="cellIs" dxfId="3814" priority="195" operator="equal">
      <formula>"Slow Moving"</formula>
    </cfRule>
    <cfRule type="cellIs" dxfId="3813" priority="196" operator="equal">
      <formula>"Fast Moving"</formula>
    </cfRule>
    <cfRule type="cellIs" dxfId="3812" priority="197" operator="equal">
      <formula>"Slow Moving"</formula>
    </cfRule>
  </conditionalFormatting>
  <conditionalFormatting sqref="Y227:Y233">
    <cfRule type="cellIs" dxfId="3811" priority="191" operator="equal">
      <formula>"Non Moving"</formula>
    </cfRule>
    <cfRule type="cellIs" dxfId="3810" priority="192" operator="equal">
      <formula>"Slow Moving"</formula>
    </cfRule>
    <cfRule type="cellIs" dxfId="3809" priority="193" operator="equal">
      <formula>"Fast Moving"</formula>
    </cfRule>
  </conditionalFormatting>
  <conditionalFormatting sqref="Y227:Y233">
    <cfRule type="cellIs" dxfId="3808" priority="190" operator="equal">
      <formula>"Fast Moving"</formula>
    </cfRule>
  </conditionalFormatting>
  <conditionalFormatting sqref="Y227:Y233">
    <cfRule type="cellIs" dxfId="3807" priority="186" operator="equal">
      <formula>"Non Moving"</formula>
    </cfRule>
    <cfRule type="cellIs" dxfId="3806" priority="187" operator="equal">
      <formula>"Slow Moving"</formula>
    </cfRule>
    <cfRule type="cellIs" dxfId="3805" priority="188" operator="equal">
      <formula>"Fast Moving"</formula>
    </cfRule>
    <cfRule type="cellIs" dxfId="3804" priority="189" operator="equal">
      <formula>"Slow Moving"</formula>
    </cfRule>
  </conditionalFormatting>
  <conditionalFormatting sqref="Z5:Z35 Z201:Z202 Z39:Z189">
    <cfRule type="cellIs" dxfId="3803" priority="183" operator="equal">
      <formula>"Non Moving"</formula>
    </cfRule>
    <cfRule type="cellIs" dxfId="3802" priority="184" operator="equal">
      <formula>"Slow Moving"</formula>
    </cfRule>
    <cfRule type="cellIs" dxfId="3801" priority="185" operator="equal">
      <formula>"Fast Moving"</formula>
    </cfRule>
  </conditionalFormatting>
  <conditionalFormatting sqref="Z5:Z35 Z201:Z202 Z39:Z189">
    <cfRule type="cellIs" dxfId="3800" priority="182" operator="equal">
      <formula>"Fast Moving"</formula>
    </cfRule>
  </conditionalFormatting>
  <conditionalFormatting sqref="Z5:Z35 Z39:Z202">
    <cfRule type="cellIs" dxfId="3799" priority="178" operator="equal">
      <formula>"Non Moving"</formula>
    </cfRule>
    <cfRule type="cellIs" dxfId="3798" priority="179" operator="equal">
      <formula>"Slow Moving"</formula>
    </cfRule>
    <cfRule type="cellIs" dxfId="3797" priority="180" operator="equal">
      <formula>"Fast Moving"</formula>
    </cfRule>
    <cfRule type="cellIs" dxfId="3796" priority="181" operator="equal">
      <formula>"Slow Moving"</formula>
    </cfRule>
  </conditionalFormatting>
  <conditionalFormatting sqref="Z203:Z205">
    <cfRule type="cellIs" dxfId="3795" priority="175" operator="equal">
      <formula>"Non Moving"</formula>
    </cfRule>
    <cfRule type="cellIs" dxfId="3794" priority="176" operator="equal">
      <formula>"Slow Moving"</formula>
    </cfRule>
    <cfRule type="cellIs" dxfId="3793" priority="177" operator="equal">
      <formula>"Fast Moving"</formula>
    </cfRule>
  </conditionalFormatting>
  <conditionalFormatting sqref="Z203:Z205">
    <cfRule type="cellIs" dxfId="3792" priority="174" operator="equal">
      <formula>"Fast Moving"</formula>
    </cfRule>
  </conditionalFormatting>
  <conditionalFormatting sqref="Z203:Z205">
    <cfRule type="cellIs" dxfId="3791" priority="170" operator="equal">
      <formula>"Non Moving"</formula>
    </cfRule>
    <cfRule type="cellIs" dxfId="3790" priority="171" operator="equal">
      <formula>"Slow Moving"</formula>
    </cfRule>
    <cfRule type="cellIs" dxfId="3789" priority="172" operator="equal">
      <formula>"Fast Moving"</formula>
    </cfRule>
    <cfRule type="cellIs" dxfId="3788" priority="173" operator="equal">
      <formula>"Slow Moving"</formula>
    </cfRule>
  </conditionalFormatting>
  <conditionalFormatting sqref="Z206:Z226">
    <cfRule type="cellIs" dxfId="3787" priority="167" operator="equal">
      <formula>"Non Moving"</formula>
    </cfRule>
    <cfRule type="cellIs" dxfId="3786" priority="168" operator="equal">
      <formula>"Slow Moving"</formula>
    </cfRule>
    <cfRule type="cellIs" dxfId="3785" priority="169" operator="equal">
      <formula>"Fast Moving"</formula>
    </cfRule>
  </conditionalFormatting>
  <conditionalFormatting sqref="Z206:Z226">
    <cfRule type="cellIs" dxfId="3784" priority="166" operator="equal">
      <formula>"Fast Moving"</formula>
    </cfRule>
  </conditionalFormatting>
  <conditionalFormatting sqref="Z206:Z226">
    <cfRule type="cellIs" dxfId="3783" priority="162" operator="equal">
      <formula>"Non Moving"</formula>
    </cfRule>
    <cfRule type="cellIs" dxfId="3782" priority="163" operator="equal">
      <formula>"Slow Moving"</formula>
    </cfRule>
    <cfRule type="cellIs" dxfId="3781" priority="164" operator="equal">
      <formula>"Fast Moving"</formula>
    </cfRule>
    <cfRule type="cellIs" dxfId="3780" priority="165" operator="equal">
      <formula>"Slow Moving"</formula>
    </cfRule>
  </conditionalFormatting>
  <conditionalFormatting sqref="Z227:Z233">
    <cfRule type="cellIs" dxfId="3779" priority="159" operator="equal">
      <formula>"Non Moving"</formula>
    </cfRule>
    <cfRule type="cellIs" dxfId="3778" priority="160" operator="equal">
      <formula>"Slow Moving"</formula>
    </cfRule>
    <cfRule type="cellIs" dxfId="3777" priority="161" operator="equal">
      <formula>"Fast Moving"</formula>
    </cfRule>
  </conditionalFormatting>
  <conditionalFormatting sqref="Z227:Z233">
    <cfRule type="cellIs" dxfId="3776" priority="158" operator="equal">
      <formula>"Fast Moving"</formula>
    </cfRule>
  </conditionalFormatting>
  <conditionalFormatting sqref="Z227:Z233">
    <cfRule type="cellIs" dxfId="3775" priority="154" operator="equal">
      <formula>"Non Moving"</formula>
    </cfRule>
    <cfRule type="cellIs" dxfId="3774" priority="155" operator="equal">
      <formula>"Slow Moving"</formula>
    </cfRule>
    <cfRule type="cellIs" dxfId="3773" priority="156" operator="equal">
      <formula>"Fast Moving"</formula>
    </cfRule>
    <cfRule type="cellIs" dxfId="3772" priority="157" operator="equal">
      <formula>"Slow Moving"</formula>
    </cfRule>
  </conditionalFormatting>
  <conditionalFormatting sqref="S234:S239">
    <cfRule type="cellIs" dxfId="3771" priority="149" operator="equal">
      <formula>"Non Moving"</formula>
    </cfRule>
    <cfRule type="cellIs" dxfId="3770" priority="150" operator="equal">
      <formula>"Fast Moving"</formula>
    </cfRule>
    <cfRule type="cellIs" dxfId="3769" priority="151" operator="equal">
      <formula>"Slow Moving"</formula>
    </cfRule>
  </conditionalFormatting>
  <conditionalFormatting sqref="S234:S239">
    <cfRule type="cellIs" dxfId="3768" priority="145" operator="equal">
      <formula>"Non Moving"</formula>
    </cfRule>
    <cfRule type="cellIs" dxfId="3767" priority="146" operator="equal">
      <formula>"Slow Moving"</formula>
    </cfRule>
    <cfRule type="cellIs" dxfId="3766" priority="147" operator="equal">
      <formula>"Fast Moving"</formula>
    </cfRule>
    <cfRule type="cellIs" dxfId="3765" priority="148" operator="equal">
      <formula>"Slow Moving"</formula>
    </cfRule>
  </conditionalFormatting>
  <conditionalFormatting sqref="S234:S239">
    <cfRule type="cellIs" dxfId="3764" priority="152" operator="equal">
      <formula>"Slow Moving"</formula>
    </cfRule>
    <cfRule type="cellIs" dxfId="3763" priority="153" operator="equal">
      <formula>#REF!</formula>
    </cfRule>
  </conditionalFormatting>
  <conditionalFormatting sqref="T234:T239">
    <cfRule type="cellIs" dxfId="3762" priority="141" operator="equal">
      <formula>"Non Moving"</formula>
    </cfRule>
    <cfRule type="cellIs" dxfId="3761" priority="142" operator="equal">
      <formula>"Slow Moving"</formula>
    </cfRule>
    <cfRule type="cellIs" dxfId="3760" priority="143" operator="equal">
      <formula>"Fast Moving"</formula>
    </cfRule>
    <cfRule type="cellIs" dxfId="3759" priority="144" operator="equal">
      <formula>"Slow Moving"</formula>
    </cfRule>
  </conditionalFormatting>
  <conditionalFormatting sqref="X234:X239">
    <cfRule type="cellIs" dxfId="3758" priority="138" operator="equal">
      <formula>"Non Moving"</formula>
    </cfRule>
    <cfRule type="cellIs" dxfId="3757" priority="139" operator="equal">
      <formula>"Slow Moving"</formula>
    </cfRule>
    <cfRule type="cellIs" dxfId="3756" priority="140" operator="equal">
      <formula>"Fast Moving"</formula>
    </cfRule>
  </conditionalFormatting>
  <conditionalFormatting sqref="X234:X239">
    <cfRule type="cellIs" dxfId="3755" priority="137" operator="equal">
      <formula>"Fast Moving"</formula>
    </cfRule>
  </conditionalFormatting>
  <conditionalFormatting sqref="X234:X239">
    <cfRule type="cellIs" dxfId="3754" priority="133" operator="equal">
      <formula>"Non Moving"</formula>
    </cfRule>
    <cfRule type="cellIs" dxfId="3753" priority="134" operator="equal">
      <formula>"Slow Moving"</formula>
    </cfRule>
    <cfRule type="cellIs" dxfId="3752" priority="135" operator="equal">
      <formula>"Fast Moving"</formula>
    </cfRule>
    <cfRule type="cellIs" dxfId="3751" priority="136" operator="equal">
      <formula>"Slow Moving"</formula>
    </cfRule>
  </conditionalFormatting>
  <conditionalFormatting sqref="W234:W239">
    <cfRule type="cellIs" dxfId="3750" priority="129" operator="equal">
      <formula>"Non Moving"</formula>
    </cfRule>
    <cfRule type="cellIs" dxfId="3749" priority="130" operator="equal">
      <formula>"Slow Moving"</formula>
    </cfRule>
    <cfRule type="cellIs" dxfId="3748" priority="131" operator="equal">
      <formula>"Fast Moving"</formula>
    </cfRule>
    <cfRule type="cellIs" dxfId="3747" priority="132" operator="equal">
      <formula>"Slow Moving"</formula>
    </cfRule>
  </conditionalFormatting>
  <conditionalFormatting sqref="V234:V239">
    <cfRule type="cellIs" dxfId="3746" priority="125" operator="equal">
      <formula>"Non Moving"</formula>
    </cfRule>
    <cfRule type="cellIs" dxfId="3745" priority="126" operator="equal">
      <formula>"Slow Moving"</formula>
    </cfRule>
    <cfRule type="cellIs" dxfId="3744" priority="127" operator="equal">
      <formula>"Fast Moving"</formula>
    </cfRule>
    <cfRule type="cellIs" dxfId="3743" priority="128" operator="equal">
      <formula>"Slow Moving"</formula>
    </cfRule>
  </conditionalFormatting>
  <conditionalFormatting sqref="U234:U239">
    <cfRule type="cellIs" dxfId="3742" priority="121" operator="equal">
      <formula>"Non Moving"</formula>
    </cfRule>
    <cfRule type="cellIs" dxfId="3741" priority="122" operator="equal">
      <formula>"Slow Moving"</formula>
    </cfRule>
    <cfRule type="cellIs" dxfId="3740" priority="123" operator="equal">
      <formula>"Fast Moving"</formula>
    </cfRule>
    <cfRule type="cellIs" dxfId="3739" priority="124" operator="equal">
      <formula>"Slow Moving"</formula>
    </cfRule>
  </conditionalFormatting>
  <conditionalFormatting sqref="S234:S239">
    <cfRule type="containsText" dxfId="3738" priority="120" operator="containsText" text="Run out of QTY">
      <formula>NOT(ISERROR(SEARCH("Run out of QTY",S234)))</formula>
    </cfRule>
  </conditionalFormatting>
  <conditionalFormatting sqref="H234:H239">
    <cfRule type="cellIs" dxfId="3737" priority="115" operator="equal">
      <formula>"Non Moving"</formula>
    </cfRule>
    <cfRule type="cellIs" dxfId="3736" priority="116" operator="equal">
      <formula>"Fast Moving"</formula>
    </cfRule>
    <cfRule type="cellIs" dxfId="3735" priority="117" operator="equal">
      <formula>"Slow Moving"</formula>
    </cfRule>
  </conditionalFormatting>
  <conditionalFormatting sqref="H234:H239">
    <cfRule type="cellIs" dxfId="3734" priority="111" operator="equal">
      <formula>"Non Moving"</formula>
    </cfRule>
    <cfRule type="cellIs" dxfId="3733" priority="112" operator="equal">
      <formula>"Slow Moving"</formula>
    </cfRule>
    <cfRule type="cellIs" dxfId="3732" priority="113" operator="equal">
      <formula>"Fast Moving"</formula>
    </cfRule>
    <cfRule type="cellIs" dxfId="3731" priority="114" operator="equal">
      <formula>"Slow Moving"</formula>
    </cfRule>
  </conditionalFormatting>
  <conditionalFormatting sqref="H234:H239">
    <cfRule type="cellIs" dxfId="3730" priority="118" operator="equal">
      <formula>"Slow Moving"</formula>
    </cfRule>
    <cfRule type="cellIs" dxfId="3729" priority="119" operator="equal">
      <formula>#REF!</formula>
    </cfRule>
  </conditionalFormatting>
  <conditionalFormatting sqref="H234:H239">
    <cfRule type="containsText" dxfId="3728" priority="110" operator="containsText" text="Run out of QTY">
      <formula>NOT(ISERROR(SEARCH("Run out of QTY",H234)))</formula>
    </cfRule>
  </conditionalFormatting>
  <conditionalFormatting sqref="Y234:Y239">
    <cfRule type="cellIs" dxfId="3727" priority="107" operator="equal">
      <formula>"Non Moving"</formula>
    </cfRule>
    <cfRule type="cellIs" dxfId="3726" priority="108" operator="equal">
      <formula>"Slow Moving"</formula>
    </cfRule>
    <cfRule type="cellIs" dxfId="3725" priority="109" operator="equal">
      <formula>"Fast Moving"</formula>
    </cfRule>
  </conditionalFormatting>
  <conditionalFormatting sqref="Y234:Y239">
    <cfRule type="cellIs" dxfId="3724" priority="106" operator="equal">
      <formula>"Fast Moving"</formula>
    </cfRule>
  </conditionalFormatting>
  <conditionalFormatting sqref="Y234:Y239">
    <cfRule type="cellIs" dxfId="3723" priority="102" operator="equal">
      <formula>"Non Moving"</formula>
    </cfRule>
    <cfRule type="cellIs" dxfId="3722" priority="103" operator="equal">
      <formula>"Slow Moving"</formula>
    </cfRule>
    <cfRule type="cellIs" dxfId="3721" priority="104" operator="equal">
      <formula>"Fast Moving"</formula>
    </cfRule>
    <cfRule type="cellIs" dxfId="3720" priority="105" operator="equal">
      <formula>"Slow Moving"</formula>
    </cfRule>
  </conditionalFormatting>
  <conditionalFormatting sqref="Z234:Z239">
    <cfRule type="cellIs" dxfId="3719" priority="99" operator="equal">
      <formula>"Non Moving"</formula>
    </cfRule>
    <cfRule type="cellIs" dxfId="3718" priority="100" operator="equal">
      <formula>"Slow Moving"</formula>
    </cfRule>
    <cfRule type="cellIs" dxfId="3717" priority="101" operator="equal">
      <formula>"Fast Moving"</formula>
    </cfRule>
  </conditionalFormatting>
  <conditionalFormatting sqref="Z234:Z239">
    <cfRule type="cellIs" dxfId="3716" priority="98" operator="equal">
      <formula>"Fast Moving"</formula>
    </cfRule>
  </conditionalFormatting>
  <conditionalFormatting sqref="Z234:Z239">
    <cfRule type="cellIs" dxfId="3715" priority="94" operator="equal">
      <formula>"Non Moving"</formula>
    </cfRule>
    <cfRule type="cellIs" dxfId="3714" priority="95" operator="equal">
      <formula>"Slow Moving"</formula>
    </cfRule>
    <cfRule type="cellIs" dxfId="3713" priority="96" operator="equal">
      <formula>"Fast Moving"</formula>
    </cfRule>
    <cfRule type="cellIs" dxfId="3712" priority="97" operator="equal">
      <formula>"Slow Moving"</formula>
    </cfRule>
  </conditionalFormatting>
  <conditionalFormatting sqref="W36:W38">
    <cfRule type="cellIs" dxfId="3711" priority="89" operator="equal">
      <formula>"Non Moving"</formula>
    </cfRule>
    <cfRule type="cellIs" dxfId="3710" priority="90" operator="equal">
      <formula>"Slow Moving"</formula>
    </cfRule>
    <cfRule type="cellIs" dxfId="3709" priority="91" operator="equal">
      <formula>"Fast Moving"</formula>
    </cfRule>
  </conditionalFormatting>
  <conditionalFormatting sqref="W36:W38">
    <cfRule type="cellIs" dxfId="3708" priority="88" operator="equal">
      <formula>"Fast Moving"</formula>
    </cfRule>
  </conditionalFormatting>
  <conditionalFormatting sqref="X36:X38">
    <cfRule type="cellIs" dxfId="3707" priority="85" operator="equal">
      <formula>"Non Moving"</formula>
    </cfRule>
    <cfRule type="cellIs" dxfId="3706" priority="86" operator="equal">
      <formula>"Slow Moving"</formula>
    </cfRule>
    <cfRule type="cellIs" dxfId="3705" priority="87" operator="equal">
      <formula>"Fast Moving"</formula>
    </cfRule>
  </conditionalFormatting>
  <conditionalFormatting sqref="X36:X38">
    <cfRule type="cellIs" dxfId="3704" priority="84" operator="equal">
      <formula>"Fast Moving"</formula>
    </cfRule>
  </conditionalFormatting>
  <conditionalFormatting sqref="S36:S38">
    <cfRule type="cellIs" dxfId="3703" priority="81" operator="equal">
      <formula>"Non Moving"</formula>
    </cfRule>
    <cfRule type="cellIs" dxfId="3702" priority="82" operator="equal">
      <formula>"Fast Moving"</formula>
    </cfRule>
    <cfRule type="cellIs" dxfId="3701" priority="83" operator="equal">
      <formula>"Slow Moving"</formula>
    </cfRule>
  </conditionalFormatting>
  <conditionalFormatting sqref="S36:X38">
    <cfRule type="cellIs" dxfId="3700" priority="77" operator="equal">
      <formula>"Non Moving"</formula>
    </cfRule>
    <cfRule type="cellIs" dxfId="3699" priority="78" operator="equal">
      <formula>"Slow Moving"</formula>
    </cfRule>
    <cfRule type="cellIs" dxfId="3698" priority="79" operator="equal">
      <formula>"Fast Moving"</formula>
    </cfRule>
    <cfRule type="cellIs" dxfId="3697" priority="80" operator="equal">
      <formula>"Slow Moving"</formula>
    </cfRule>
  </conditionalFormatting>
  <conditionalFormatting sqref="S36:S38">
    <cfRule type="cellIs" dxfId="3696" priority="92" operator="equal">
      <formula>"Slow Moving"</formula>
    </cfRule>
    <cfRule type="cellIs" dxfId="3695" priority="93" operator="equal">
      <formula>#REF!</formula>
    </cfRule>
  </conditionalFormatting>
  <conditionalFormatting sqref="S36:S38">
    <cfRule type="containsText" dxfId="3694" priority="76" operator="containsText" text="Run out of QTY">
      <formula>NOT(ISERROR(SEARCH("Run out of QTY",S36)))</formula>
    </cfRule>
  </conditionalFormatting>
  <conditionalFormatting sqref="H36:H38">
    <cfRule type="cellIs" dxfId="3693" priority="71" operator="equal">
      <formula>"Non Moving"</formula>
    </cfRule>
    <cfRule type="cellIs" dxfId="3692" priority="72" operator="equal">
      <formula>"Fast Moving"</formula>
    </cfRule>
    <cfRule type="cellIs" dxfId="3691" priority="73" operator="equal">
      <formula>"Slow Moving"</formula>
    </cfRule>
  </conditionalFormatting>
  <conditionalFormatting sqref="H36:H38">
    <cfRule type="cellIs" dxfId="3690" priority="67" operator="equal">
      <formula>"Non Moving"</formula>
    </cfRule>
    <cfRule type="cellIs" dxfId="3689" priority="68" operator="equal">
      <formula>"Slow Moving"</formula>
    </cfRule>
    <cfRule type="cellIs" dxfId="3688" priority="69" operator="equal">
      <formula>"Fast Moving"</formula>
    </cfRule>
    <cfRule type="cellIs" dxfId="3687" priority="70" operator="equal">
      <formula>"Slow Moving"</formula>
    </cfRule>
  </conditionalFormatting>
  <conditionalFormatting sqref="H36:H38">
    <cfRule type="cellIs" dxfId="3686" priority="74" operator="equal">
      <formula>"Slow Moving"</formula>
    </cfRule>
    <cfRule type="cellIs" dxfId="3685" priority="75" operator="equal">
      <formula>#REF!</formula>
    </cfRule>
  </conditionalFormatting>
  <conditionalFormatting sqref="H36:H38">
    <cfRule type="containsText" dxfId="3684" priority="66" operator="containsText" text="Run out of QTY">
      <formula>NOT(ISERROR(SEARCH("Run out of QTY",H36)))</formula>
    </cfRule>
  </conditionalFormatting>
  <conditionalFormatting sqref="Y36:Y38">
    <cfRule type="cellIs" dxfId="3683" priority="63" operator="equal">
      <formula>"Non Moving"</formula>
    </cfRule>
    <cfRule type="cellIs" dxfId="3682" priority="64" operator="equal">
      <formula>"Slow Moving"</formula>
    </cfRule>
    <cfRule type="cellIs" dxfId="3681" priority="65" operator="equal">
      <formula>"Fast Moving"</formula>
    </cfRule>
  </conditionalFormatting>
  <conditionalFormatting sqref="Y36:Y38">
    <cfRule type="cellIs" dxfId="3680" priority="62" operator="equal">
      <formula>"Fast Moving"</formula>
    </cfRule>
  </conditionalFormatting>
  <conditionalFormatting sqref="Y36:Y38">
    <cfRule type="cellIs" dxfId="3679" priority="58" operator="equal">
      <formula>"Non Moving"</formula>
    </cfRule>
    <cfRule type="cellIs" dxfId="3678" priority="59" operator="equal">
      <formula>"Slow Moving"</formula>
    </cfRule>
    <cfRule type="cellIs" dxfId="3677" priority="60" operator="equal">
      <formula>"Fast Moving"</formula>
    </cfRule>
    <cfRule type="cellIs" dxfId="3676" priority="61" operator="equal">
      <formula>"Slow Moving"</formula>
    </cfRule>
  </conditionalFormatting>
  <conditionalFormatting sqref="Z36:Z38">
    <cfRule type="cellIs" dxfId="3675" priority="55" operator="equal">
      <formula>"Non Moving"</formula>
    </cfRule>
    <cfRule type="cellIs" dxfId="3674" priority="56" operator="equal">
      <formula>"Slow Moving"</formula>
    </cfRule>
    <cfRule type="cellIs" dxfId="3673" priority="57" operator="equal">
      <formula>"Fast Moving"</formula>
    </cfRule>
  </conditionalFormatting>
  <conditionalFormatting sqref="Z36:Z38">
    <cfRule type="cellIs" dxfId="3672" priority="54" operator="equal">
      <formula>"Fast Moving"</formula>
    </cfRule>
  </conditionalFormatting>
  <conditionalFormatting sqref="Z36:Z38">
    <cfRule type="cellIs" dxfId="3671" priority="50" operator="equal">
      <formula>"Non Moving"</formula>
    </cfRule>
    <cfRule type="cellIs" dxfId="3670" priority="51" operator="equal">
      <formula>"Slow Moving"</formula>
    </cfRule>
    <cfRule type="cellIs" dxfId="3669" priority="52" operator="equal">
      <formula>"Fast Moving"</formula>
    </cfRule>
    <cfRule type="cellIs" dxfId="3668" priority="53" operator="equal">
      <formula>"Slow Moving"</formula>
    </cfRule>
  </conditionalFormatting>
  <conditionalFormatting sqref="A1:A1048576">
    <cfRule type="duplicateValues" dxfId="3667" priority="10448"/>
  </conditionalFormatting>
  <conditionalFormatting sqref="AA5:AA35 AA201:AA202 AA39:AA189">
    <cfRule type="cellIs" dxfId="3666" priority="46" operator="equal">
      <formula>"Non Moving"</formula>
    </cfRule>
    <cfRule type="cellIs" dxfId="3665" priority="47" operator="equal">
      <formula>"Slow Moving"</formula>
    </cfRule>
    <cfRule type="cellIs" dxfId="3664" priority="48" operator="equal">
      <formula>"Fast Moving"</formula>
    </cfRule>
  </conditionalFormatting>
  <conditionalFormatting sqref="AA5:AA35 AA201:AA202 AA39:AA189">
    <cfRule type="cellIs" dxfId="3663" priority="45" operator="equal">
      <formula>"Fast Moving"</formula>
    </cfRule>
  </conditionalFormatting>
  <conditionalFormatting sqref="AA5:AA35 AA39:AA202">
    <cfRule type="cellIs" dxfId="3662" priority="41" operator="equal">
      <formula>"Non Moving"</formula>
    </cfRule>
    <cfRule type="cellIs" dxfId="3661" priority="42" operator="equal">
      <formula>"Slow Moving"</formula>
    </cfRule>
    <cfRule type="cellIs" dxfId="3660" priority="43" operator="equal">
      <formula>"Fast Moving"</formula>
    </cfRule>
    <cfRule type="cellIs" dxfId="3659" priority="44" operator="equal">
      <formula>"Slow Moving"</formula>
    </cfRule>
  </conditionalFormatting>
  <conditionalFormatting sqref="AA203:AA205">
    <cfRule type="cellIs" dxfId="3658" priority="38" operator="equal">
      <formula>"Non Moving"</formula>
    </cfRule>
    <cfRule type="cellIs" dxfId="3657" priority="39" operator="equal">
      <formula>"Slow Moving"</formula>
    </cfRule>
    <cfRule type="cellIs" dxfId="3656" priority="40" operator="equal">
      <formula>"Fast Moving"</formula>
    </cfRule>
  </conditionalFormatting>
  <conditionalFormatting sqref="AA203:AA205">
    <cfRule type="cellIs" dxfId="3655" priority="37" operator="equal">
      <formula>"Fast Moving"</formula>
    </cfRule>
  </conditionalFormatting>
  <conditionalFormatting sqref="AA203:AA205">
    <cfRule type="cellIs" dxfId="3654" priority="33" operator="equal">
      <formula>"Non Moving"</formula>
    </cfRule>
    <cfRule type="cellIs" dxfId="3653" priority="34" operator="equal">
      <formula>"Slow Moving"</formula>
    </cfRule>
    <cfRule type="cellIs" dxfId="3652" priority="35" operator="equal">
      <formula>"Fast Moving"</formula>
    </cfRule>
    <cfRule type="cellIs" dxfId="3651" priority="36" operator="equal">
      <formula>"Slow Moving"</formula>
    </cfRule>
  </conditionalFormatting>
  <conditionalFormatting sqref="AA206:AA226">
    <cfRule type="cellIs" dxfId="3650" priority="30" operator="equal">
      <formula>"Non Moving"</formula>
    </cfRule>
    <cfRule type="cellIs" dxfId="3649" priority="31" operator="equal">
      <formula>"Slow Moving"</formula>
    </cfRule>
    <cfRule type="cellIs" dxfId="3648" priority="32" operator="equal">
      <formula>"Fast Moving"</formula>
    </cfRule>
  </conditionalFormatting>
  <conditionalFormatting sqref="AA206:AA226">
    <cfRule type="cellIs" dxfId="3647" priority="29" operator="equal">
      <formula>"Fast Moving"</formula>
    </cfRule>
  </conditionalFormatting>
  <conditionalFormatting sqref="AA206:AA226">
    <cfRule type="cellIs" dxfId="3646" priority="25" operator="equal">
      <formula>"Non Moving"</formula>
    </cfRule>
    <cfRule type="cellIs" dxfId="3645" priority="26" operator="equal">
      <formula>"Slow Moving"</formula>
    </cfRule>
    <cfRule type="cellIs" dxfId="3644" priority="27" operator="equal">
      <formula>"Fast Moving"</formula>
    </cfRule>
    <cfRule type="cellIs" dxfId="3643" priority="28" operator="equal">
      <formula>"Slow Moving"</formula>
    </cfRule>
  </conditionalFormatting>
  <conditionalFormatting sqref="AA227:AA233">
    <cfRule type="cellIs" dxfId="3642" priority="22" operator="equal">
      <formula>"Non Moving"</formula>
    </cfRule>
    <cfRule type="cellIs" dxfId="3641" priority="23" operator="equal">
      <formula>"Slow Moving"</formula>
    </cfRule>
    <cfRule type="cellIs" dxfId="3640" priority="24" operator="equal">
      <formula>"Fast Moving"</formula>
    </cfRule>
  </conditionalFormatting>
  <conditionalFormatting sqref="AA227:AA233">
    <cfRule type="cellIs" dxfId="3639" priority="21" operator="equal">
      <formula>"Fast Moving"</formula>
    </cfRule>
  </conditionalFormatting>
  <conditionalFormatting sqref="AA227:AA233">
    <cfRule type="cellIs" dxfId="3638" priority="17" operator="equal">
      <formula>"Non Moving"</formula>
    </cfRule>
    <cfRule type="cellIs" dxfId="3637" priority="18" operator="equal">
      <formula>"Slow Moving"</formula>
    </cfRule>
    <cfRule type="cellIs" dxfId="3636" priority="19" operator="equal">
      <formula>"Fast Moving"</formula>
    </cfRule>
    <cfRule type="cellIs" dxfId="3635" priority="20" operator="equal">
      <formula>"Slow Moving"</formula>
    </cfRule>
  </conditionalFormatting>
  <conditionalFormatting sqref="AA234:AA239">
    <cfRule type="cellIs" dxfId="3634" priority="14" operator="equal">
      <formula>"Non Moving"</formula>
    </cfRule>
    <cfRule type="cellIs" dxfId="3633" priority="15" operator="equal">
      <formula>"Slow Moving"</formula>
    </cfRule>
    <cfRule type="cellIs" dxfId="3632" priority="16" operator="equal">
      <formula>"Fast Moving"</formula>
    </cfRule>
  </conditionalFormatting>
  <conditionalFormatting sqref="AA234:AA239">
    <cfRule type="cellIs" dxfId="3631" priority="13" operator="equal">
      <formula>"Fast Moving"</formula>
    </cfRule>
  </conditionalFormatting>
  <conditionalFormatting sqref="AA234:AA239">
    <cfRule type="cellIs" dxfId="3630" priority="9" operator="equal">
      <formula>"Non Moving"</formula>
    </cfRule>
    <cfRule type="cellIs" dxfId="3629" priority="10" operator="equal">
      <formula>"Slow Moving"</formula>
    </cfRule>
    <cfRule type="cellIs" dxfId="3628" priority="11" operator="equal">
      <formula>"Fast Moving"</formula>
    </cfRule>
    <cfRule type="cellIs" dxfId="3627" priority="12" operator="equal">
      <formula>"Slow Moving"</formula>
    </cfRule>
  </conditionalFormatting>
  <conditionalFormatting sqref="AA36:AA38">
    <cfRule type="cellIs" dxfId="3626" priority="6" operator="equal">
      <formula>"Non Moving"</formula>
    </cfRule>
    <cfRule type="cellIs" dxfId="3625" priority="7" operator="equal">
      <formula>"Slow Moving"</formula>
    </cfRule>
    <cfRule type="cellIs" dxfId="3624" priority="8" operator="equal">
      <formula>"Fast Moving"</formula>
    </cfRule>
  </conditionalFormatting>
  <conditionalFormatting sqref="AA36:AA38">
    <cfRule type="cellIs" dxfId="3623" priority="5" operator="equal">
      <formula>"Fast Moving"</formula>
    </cfRule>
  </conditionalFormatting>
  <conditionalFormatting sqref="AA36:AA38">
    <cfRule type="cellIs" dxfId="3622" priority="1" operator="equal">
      <formula>"Non Moving"</formula>
    </cfRule>
    <cfRule type="cellIs" dxfId="3621" priority="2" operator="equal">
      <formula>"Slow Moving"</formula>
    </cfRule>
    <cfRule type="cellIs" dxfId="3620" priority="3" operator="equal">
      <formula>"Fast Moving"</formula>
    </cfRule>
    <cfRule type="cellIs" dxfId="3619" priority="4" operator="equal">
      <formula>"Slow Moving"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BH254"/>
  <sheetViews>
    <sheetView topLeftCell="AF1" workbookViewId="0">
      <pane ySplit="3" topLeftCell="A235" activePane="bottomLeft" state="frozen"/>
      <selection activeCell="Z1" sqref="Z1"/>
      <selection pane="bottomLeft" activeCell="BE3" sqref="BE1:BH1048576"/>
    </sheetView>
  </sheetViews>
  <sheetFormatPr defaultRowHeight="15" x14ac:dyDescent="0.25"/>
  <cols>
    <col min="1" max="1" width="14.140625" bestFit="1" customWidth="1"/>
    <col min="8" max="8" width="1.85546875" customWidth="1"/>
    <col min="29" max="32" width="9.140625" customWidth="1"/>
    <col min="33" max="40" width="9.140625" hidden="1" customWidth="1"/>
    <col min="41" max="42" width="7.5703125" hidden="1" customWidth="1"/>
    <col min="43" max="43" width="13.42578125" hidden="1" customWidth="1"/>
    <col min="44" max="44" width="14.42578125" hidden="1" customWidth="1"/>
    <col min="45" max="45" width="1.85546875" customWidth="1"/>
    <col min="46" max="46" width="5.85546875" style="419" bestFit="1" customWidth="1"/>
    <col min="47" max="47" width="6.7109375" style="419" bestFit="1" customWidth="1"/>
    <col min="48" max="48" width="2" customWidth="1"/>
  </cols>
  <sheetData>
    <row r="1" spans="1:60" ht="15.75" thickBot="1" x14ac:dyDescent="0.3">
      <c r="A1" s="798" t="s">
        <v>582</v>
      </c>
      <c r="B1" s="799"/>
      <c r="C1" s="277">
        <v>43673</v>
      </c>
      <c r="D1" s="800" t="s">
        <v>584</v>
      </c>
      <c r="E1" s="801"/>
      <c r="F1" s="802">
        <f>ROUND(C1-C2,0)</f>
        <v>207</v>
      </c>
      <c r="G1" s="803"/>
      <c r="H1" s="265"/>
      <c r="I1" s="787">
        <v>43496</v>
      </c>
      <c r="J1" s="788"/>
      <c r="K1" s="789"/>
      <c r="L1" s="787">
        <v>43524</v>
      </c>
      <c r="M1" s="788"/>
      <c r="N1" s="789"/>
      <c r="O1" s="787">
        <v>43555</v>
      </c>
      <c r="P1" s="788"/>
      <c r="Q1" s="789"/>
      <c r="R1" s="787">
        <v>43585</v>
      </c>
      <c r="S1" s="788"/>
      <c r="T1" s="789"/>
      <c r="U1" s="787">
        <v>43616</v>
      </c>
      <c r="V1" s="788"/>
      <c r="W1" s="789"/>
      <c r="X1" s="787">
        <v>42916</v>
      </c>
      <c r="Y1" s="788"/>
      <c r="Z1" s="789"/>
      <c r="AA1" s="787">
        <v>42946</v>
      </c>
      <c r="AB1" s="788"/>
      <c r="AC1" s="789"/>
      <c r="AD1" s="810">
        <v>42977</v>
      </c>
      <c r="AE1" s="811"/>
      <c r="AF1" s="812"/>
      <c r="AG1" s="810">
        <v>43008</v>
      </c>
      <c r="AH1" s="811"/>
      <c r="AI1" s="812"/>
      <c r="AJ1" s="810">
        <v>43009</v>
      </c>
      <c r="AK1" s="811"/>
      <c r="AL1" s="812"/>
      <c r="AM1" s="810">
        <v>43040</v>
      </c>
      <c r="AN1" s="811"/>
      <c r="AO1" s="812"/>
      <c r="AP1" s="810">
        <v>43070</v>
      </c>
      <c r="AQ1" s="811"/>
      <c r="AR1" s="812"/>
      <c r="AS1" s="278"/>
      <c r="AT1" s="816" t="s">
        <v>632</v>
      </c>
      <c r="AU1" s="817"/>
      <c r="AV1" s="278"/>
      <c r="AW1" s="804" t="s">
        <v>7</v>
      </c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6"/>
    </row>
    <row r="2" spans="1:60" ht="15.75" thickBot="1" x14ac:dyDescent="0.3">
      <c r="A2" s="793" t="s">
        <v>583</v>
      </c>
      <c r="B2" s="794"/>
      <c r="C2" s="279">
        <v>43466</v>
      </c>
      <c r="D2" s="795"/>
      <c r="E2" s="796"/>
      <c r="F2" s="796"/>
      <c r="G2" s="797"/>
      <c r="H2" s="265"/>
      <c r="I2" s="790"/>
      <c r="J2" s="791"/>
      <c r="K2" s="792"/>
      <c r="L2" s="790"/>
      <c r="M2" s="791"/>
      <c r="N2" s="792"/>
      <c r="O2" s="790"/>
      <c r="P2" s="791"/>
      <c r="Q2" s="792"/>
      <c r="R2" s="790"/>
      <c r="S2" s="791"/>
      <c r="T2" s="792"/>
      <c r="U2" s="790"/>
      <c r="V2" s="791"/>
      <c r="W2" s="792"/>
      <c r="X2" s="790"/>
      <c r="Y2" s="791"/>
      <c r="Z2" s="792"/>
      <c r="AA2" s="790"/>
      <c r="AB2" s="791"/>
      <c r="AC2" s="792"/>
      <c r="AD2" s="813"/>
      <c r="AE2" s="814"/>
      <c r="AF2" s="815"/>
      <c r="AG2" s="813"/>
      <c r="AH2" s="814"/>
      <c r="AI2" s="815"/>
      <c r="AJ2" s="813"/>
      <c r="AK2" s="814"/>
      <c r="AL2" s="815"/>
      <c r="AM2" s="813"/>
      <c r="AN2" s="814"/>
      <c r="AO2" s="815"/>
      <c r="AP2" s="813"/>
      <c r="AQ2" s="814"/>
      <c r="AR2" s="815"/>
      <c r="AS2" s="278"/>
      <c r="AT2" s="818"/>
      <c r="AU2" s="819"/>
      <c r="AV2" s="278"/>
      <c r="AW2" s="807"/>
      <c r="AX2" s="808"/>
      <c r="AY2" s="808"/>
      <c r="AZ2" s="808"/>
      <c r="BA2" s="808"/>
      <c r="BB2" s="808"/>
      <c r="BC2" s="808"/>
      <c r="BD2" s="808"/>
      <c r="BE2" s="808"/>
      <c r="BF2" s="808"/>
      <c r="BG2" s="808"/>
      <c r="BH2" s="809"/>
    </row>
    <row r="3" spans="1:60" ht="60.75" thickBot="1" x14ac:dyDescent="0.3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20" t="s">
        <v>599</v>
      </c>
      <c r="AU3" s="420" t="s">
        <v>579</v>
      </c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00" t="s">
        <v>581</v>
      </c>
      <c r="BD3" s="299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25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39.5</v>
      </c>
      <c r="G4" s="283">
        <v>79</v>
      </c>
      <c r="H4" s="261"/>
      <c r="I4" s="288"/>
      <c r="J4" s="289">
        <f>I4*$E4</f>
        <v>0</v>
      </c>
      <c r="K4" s="289">
        <f>I4*$F4</f>
        <v>0</v>
      </c>
      <c r="L4" s="288"/>
      <c r="M4" s="289">
        <f>L4*$E4</f>
        <v>0</v>
      </c>
      <c r="N4" s="289">
        <f>L4*$F4</f>
        <v>0</v>
      </c>
      <c r="O4" s="288"/>
      <c r="P4" s="289">
        <f>O4*$E4</f>
        <v>0</v>
      </c>
      <c r="Q4" s="289">
        <f>O4*$F4</f>
        <v>0</v>
      </c>
      <c r="R4" s="288"/>
      <c r="S4" s="289">
        <f>R4*$E4</f>
        <v>0</v>
      </c>
      <c r="T4" s="289">
        <f>R4*$F4</f>
        <v>0</v>
      </c>
      <c r="U4" s="288"/>
      <c r="V4" s="289">
        <f>U4*$E4</f>
        <v>0</v>
      </c>
      <c r="W4" s="289">
        <f>U4*$F4</f>
        <v>0</v>
      </c>
      <c r="X4" s="288">
        <v>0</v>
      </c>
      <c r="Y4" s="289">
        <f>X4*$E4</f>
        <v>0</v>
      </c>
      <c r="Z4" s="289">
        <f>X4*$F4</f>
        <v>0</v>
      </c>
      <c r="AA4" s="289">
        <v>6</v>
      </c>
      <c r="AB4" s="289">
        <f>AA4*E4</f>
        <v>138.96</v>
      </c>
      <c r="AC4" s="289">
        <f>AA4*F4</f>
        <v>237</v>
      </c>
      <c r="AD4" s="289">
        <v>1</v>
      </c>
      <c r="AE4" s="289">
        <f>AD4*E4</f>
        <v>23.16</v>
      </c>
      <c r="AF4" s="289">
        <f>AD4*F4</f>
        <v>39.5</v>
      </c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v>3</v>
      </c>
      <c r="AU4" s="289">
        <v>2</v>
      </c>
      <c r="AV4" s="268"/>
      <c r="AW4" s="293">
        <f>SUM(I4,L4,O4,R4,U4,X4,AA4,AD4,AG4,AJ4,AM4,AP4)</f>
        <v>7</v>
      </c>
      <c r="AX4" s="289">
        <f>AW4*E4</f>
        <v>162.12</v>
      </c>
      <c r="AY4" s="294">
        <f>AW4*F4</f>
        <v>276.5</v>
      </c>
      <c r="AZ4" s="295">
        <f>AW4/(((AT4-1)*30)+(AU4*7))</f>
        <v>9.45945945945946E-2</v>
      </c>
      <c r="BA4" s="294">
        <f>AZ4*30</f>
        <v>2.8378378378378382</v>
      </c>
      <c r="BB4" s="296">
        <f>BA4*F4</f>
        <v>112.09459459459461</v>
      </c>
      <c r="BC4" s="288">
        <v>5</v>
      </c>
      <c r="BD4" s="294">
        <f>BC4*F4</f>
        <v>197.5</v>
      </c>
      <c r="BE4" s="294">
        <f>IFERROR(BC4/AZ4, "-")</f>
        <v>52.857142857142854</v>
      </c>
      <c r="BF4" s="294">
        <f>IFERROR(BE4/7,"-")</f>
        <v>7.5510204081632653</v>
      </c>
      <c r="BG4" s="52">
        <f>IFERROR(BE4/30,"-")</f>
        <v>1.7619047619047619</v>
      </c>
      <c r="BH4" s="297">
        <f>IFERROR(C$1+BE4,"-")</f>
        <v>43725.857142857145</v>
      </c>
    </row>
    <row r="5" spans="1:60" x14ac:dyDescent="0.25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39.5</v>
      </c>
      <c r="G5" s="58">
        <v>79</v>
      </c>
      <c r="H5" s="261"/>
      <c r="I5" s="26"/>
      <c r="J5" s="16">
        <f>I5*$E5</f>
        <v>0</v>
      </c>
      <c r="K5" s="16">
        <f>I5*$F5</f>
        <v>0</v>
      </c>
      <c r="L5" s="26"/>
      <c r="M5" s="16">
        <f>L5*$E5</f>
        <v>0</v>
      </c>
      <c r="N5" s="16">
        <f>L5*$F5</f>
        <v>0</v>
      </c>
      <c r="O5" s="26"/>
      <c r="P5" s="16">
        <f>O5*$E5</f>
        <v>0</v>
      </c>
      <c r="Q5" s="16">
        <f>O5*$F5</f>
        <v>0</v>
      </c>
      <c r="R5" s="26"/>
      <c r="S5" s="16">
        <f>R5*$E5</f>
        <v>0</v>
      </c>
      <c r="T5" s="16">
        <f>R5*$F5</f>
        <v>0</v>
      </c>
      <c r="U5" s="26"/>
      <c r="V5" s="16">
        <f>U5*$E5</f>
        <v>0</v>
      </c>
      <c r="W5" s="16">
        <f>U5*$F5</f>
        <v>0</v>
      </c>
      <c r="X5" s="26">
        <v>0</v>
      </c>
      <c r="Y5" s="16">
        <f>X5*$E5</f>
        <v>0</v>
      </c>
      <c r="Z5" s="16">
        <f>X5*$F5</f>
        <v>0</v>
      </c>
      <c r="AA5" s="16">
        <v>1</v>
      </c>
      <c r="AB5" s="289">
        <f>AA5*E5</f>
        <v>23.16</v>
      </c>
      <c r="AC5" s="289">
        <f>AA5*F5</f>
        <v>39.5</v>
      </c>
      <c r="AD5" s="16">
        <v>2</v>
      </c>
      <c r="AE5" s="289">
        <f>AD5*E5</f>
        <v>46.32</v>
      </c>
      <c r="AF5" s="289">
        <f>AD5*F5</f>
        <v>79</v>
      </c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289">
        <v>3</v>
      </c>
      <c r="AU5" s="289">
        <v>2</v>
      </c>
      <c r="AV5" s="268"/>
      <c r="AW5" s="52">
        <f>SUM(I5,L5,O5,R5,U5,X5,AA5,AD5,AG5,AJ5,AM5,AP5)</f>
        <v>3</v>
      </c>
      <c r="AX5" s="16">
        <f>AW5*E5</f>
        <v>69.48</v>
      </c>
      <c r="AY5" s="37">
        <f>AW5*F5</f>
        <v>118.5</v>
      </c>
      <c r="AZ5" s="42">
        <f>AW5/(((AT5-1)*30)+(AU5*7))</f>
        <v>4.0540540540540543E-2</v>
      </c>
      <c r="BA5" s="37">
        <f>AZ5*30</f>
        <v>1.2162162162162162</v>
      </c>
      <c r="BB5" s="63">
        <f>BA5*F5</f>
        <v>48.04054054054054</v>
      </c>
      <c r="BC5" s="26">
        <v>34</v>
      </c>
      <c r="BD5" s="37">
        <f>BC5*F5</f>
        <v>1343</v>
      </c>
      <c r="BE5" s="37">
        <f>IFERROR(BC5/AZ5, "-")</f>
        <v>838.66666666666663</v>
      </c>
      <c r="BF5" s="37">
        <f>IFERROR(BE5/7,"-")</f>
        <v>119.80952380952381</v>
      </c>
      <c r="BG5" s="52">
        <f>IFERROR(BE5/30,"-")</f>
        <v>27.955555555555556</v>
      </c>
      <c r="BH5" s="35">
        <f>IFERROR(C$1+BE5,"-")</f>
        <v>44511.666666666664</v>
      </c>
    </row>
    <row r="6" spans="1:60" x14ac:dyDescent="0.25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39.5</v>
      </c>
      <c r="G6" s="58">
        <v>79</v>
      </c>
      <c r="H6" s="261"/>
      <c r="I6" s="26"/>
      <c r="J6" s="16">
        <f>I6*$E6</f>
        <v>0</v>
      </c>
      <c r="K6" s="16">
        <f>I6*$F6</f>
        <v>0</v>
      </c>
      <c r="L6" s="26"/>
      <c r="M6" s="16">
        <f>L6*$E6</f>
        <v>0</v>
      </c>
      <c r="N6" s="16">
        <f>L6*$F6</f>
        <v>0</v>
      </c>
      <c r="O6" s="26"/>
      <c r="P6" s="16">
        <f>O6*$E6</f>
        <v>0</v>
      </c>
      <c r="Q6" s="16">
        <f>O6*$F6</f>
        <v>0</v>
      </c>
      <c r="R6" s="26"/>
      <c r="S6" s="16">
        <f>R6*$E6</f>
        <v>0</v>
      </c>
      <c r="T6" s="16">
        <f>R6*$F6</f>
        <v>0</v>
      </c>
      <c r="U6" s="26"/>
      <c r="V6" s="16">
        <f>U6*$E6</f>
        <v>0</v>
      </c>
      <c r="W6" s="16">
        <f>U6*$F6</f>
        <v>0</v>
      </c>
      <c r="X6" s="26">
        <v>2</v>
      </c>
      <c r="Y6" s="16">
        <f>X6*$E6</f>
        <v>46.32</v>
      </c>
      <c r="Z6" s="16">
        <f>X6*$F6</f>
        <v>79</v>
      </c>
      <c r="AA6" s="16">
        <v>7</v>
      </c>
      <c r="AB6" s="289">
        <f>AA6*E6</f>
        <v>162.12</v>
      </c>
      <c r="AC6" s="289">
        <f>AA6*F6</f>
        <v>276.5</v>
      </c>
      <c r="AD6" s="16">
        <v>2</v>
      </c>
      <c r="AE6" s="289">
        <f>AD6*E6</f>
        <v>46.32</v>
      </c>
      <c r="AF6" s="289">
        <f>AD6*F6</f>
        <v>79</v>
      </c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289">
        <v>3</v>
      </c>
      <c r="AU6" s="289">
        <v>2</v>
      </c>
      <c r="AV6" s="268"/>
      <c r="AW6" s="52">
        <f>SUM(I6,L6,O6,R6,U6,X6,AA6,AD6,AG6,AJ6,AM6,AP6)</f>
        <v>11</v>
      </c>
      <c r="AX6" s="16">
        <f>AW6*E6</f>
        <v>254.76</v>
      </c>
      <c r="AY6" s="37">
        <f>AW6*F6</f>
        <v>434.5</v>
      </c>
      <c r="AZ6" s="42">
        <f>AW6/(((AT6-1)*30)+(AU6*7))</f>
        <v>0.14864864864864866</v>
      </c>
      <c r="BA6" s="37">
        <f>AZ6*30</f>
        <v>4.4594594594594597</v>
      </c>
      <c r="BB6" s="63">
        <f>BA6*F6</f>
        <v>176.14864864864865</v>
      </c>
      <c r="BC6" s="26">
        <v>25</v>
      </c>
      <c r="BD6" s="37">
        <f>BC6*F6</f>
        <v>987.5</v>
      </c>
      <c r="BE6" s="37">
        <f>IFERROR(BC6/AZ6, "-")</f>
        <v>168.18181818181816</v>
      </c>
      <c r="BF6" s="37">
        <f>IFERROR(BE6/7,"-")</f>
        <v>24.025974025974023</v>
      </c>
      <c r="BG6" s="52">
        <f>IFERROR(BE6/30,"-")</f>
        <v>5.6060606060606055</v>
      </c>
      <c r="BH6" s="35">
        <f>IFERROR(C$1+BE6,"-")</f>
        <v>43841.181818181816</v>
      </c>
    </row>
    <row r="7" spans="1:60" x14ac:dyDescent="0.25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44.5</v>
      </c>
      <c r="G7" s="58">
        <v>89</v>
      </c>
      <c r="H7" s="261"/>
      <c r="I7" s="26"/>
      <c r="J7" s="16">
        <f>I7*$E7</f>
        <v>0</v>
      </c>
      <c r="K7" s="16">
        <f>I7*$F7</f>
        <v>0</v>
      </c>
      <c r="L7" s="26"/>
      <c r="M7" s="16">
        <f>L7*$E7</f>
        <v>0</v>
      </c>
      <c r="N7" s="16">
        <f>L7*$F7</f>
        <v>0</v>
      </c>
      <c r="O7" s="26"/>
      <c r="P7" s="16">
        <f>O7*$E7</f>
        <v>0</v>
      </c>
      <c r="Q7" s="16">
        <f>O7*$F7</f>
        <v>0</v>
      </c>
      <c r="R7" s="26"/>
      <c r="S7" s="16">
        <f>R7*$E7</f>
        <v>0</v>
      </c>
      <c r="T7" s="16">
        <f>R7*$F7</f>
        <v>0</v>
      </c>
      <c r="U7" s="26"/>
      <c r="V7" s="16">
        <f>U7*$E7</f>
        <v>0</v>
      </c>
      <c r="W7" s="16">
        <f>U7*$F7</f>
        <v>0</v>
      </c>
      <c r="X7" s="26">
        <v>4</v>
      </c>
      <c r="Y7" s="16">
        <f>X7*$E7</f>
        <v>115.8</v>
      </c>
      <c r="Z7" s="16">
        <f>X7*$F7</f>
        <v>178</v>
      </c>
      <c r="AA7" s="16">
        <v>8</v>
      </c>
      <c r="AB7" s="289">
        <f>AA7*E7</f>
        <v>231.6</v>
      </c>
      <c r="AC7" s="289">
        <f>AA7*F7</f>
        <v>356</v>
      </c>
      <c r="AD7" s="16">
        <v>2</v>
      </c>
      <c r="AE7" s="289">
        <f>AD7*E7</f>
        <v>57.9</v>
      </c>
      <c r="AF7" s="289">
        <f>AD7*F7</f>
        <v>89</v>
      </c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289">
        <v>3</v>
      </c>
      <c r="AU7" s="289">
        <v>2</v>
      </c>
      <c r="AV7" s="268"/>
      <c r="AW7" s="52">
        <f>SUM(I7,L7,O7,R7,U7,X7,AA7,AD7,AG7,AJ7,AM7,AP7)</f>
        <v>14</v>
      </c>
      <c r="AX7" s="16">
        <f>AW7*E7</f>
        <v>405.3</v>
      </c>
      <c r="AY7" s="37">
        <f>AW7*F7</f>
        <v>623</v>
      </c>
      <c r="AZ7" s="42">
        <f>AW7/(((AT7-1)*30)+(AU7*7))</f>
        <v>0.1891891891891892</v>
      </c>
      <c r="BA7" s="37">
        <f>AZ7*30</f>
        <v>5.6756756756756763</v>
      </c>
      <c r="BB7" s="63">
        <f>BA7*F7</f>
        <v>252.56756756756761</v>
      </c>
      <c r="BC7" s="26">
        <v>46</v>
      </c>
      <c r="BD7" s="37">
        <f>BC7*F7</f>
        <v>2047</v>
      </c>
      <c r="BE7" s="37">
        <f>IFERROR(BC7/AZ7, "-")</f>
        <v>243.14285714285714</v>
      </c>
      <c r="BF7" s="37">
        <f>IFERROR(BE7/7,"-")</f>
        <v>34.734693877551017</v>
      </c>
      <c r="BG7" s="52">
        <f>IFERROR(BE7/30,"-")</f>
        <v>8.1047619047619044</v>
      </c>
      <c r="BH7" s="35">
        <f>IFERROR(C$1+BE7,"-")</f>
        <v>43916.142857142855</v>
      </c>
    </row>
    <row r="8" spans="1:60" x14ac:dyDescent="0.25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44.5</v>
      </c>
      <c r="G8" s="58">
        <v>89</v>
      </c>
      <c r="H8" s="261"/>
      <c r="I8" s="26"/>
      <c r="J8" s="16">
        <f>I8*$E8</f>
        <v>0</v>
      </c>
      <c r="K8" s="16">
        <f>I8*$F8</f>
        <v>0</v>
      </c>
      <c r="L8" s="26"/>
      <c r="M8" s="16">
        <f>L8*$E8</f>
        <v>0</v>
      </c>
      <c r="N8" s="16">
        <f>L8*$F8</f>
        <v>0</v>
      </c>
      <c r="O8" s="26"/>
      <c r="P8" s="16">
        <f>O8*$E8</f>
        <v>0</v>
      </c>
      <c r="Q8" s="16">
        <f>O8*$F8</f>
        <v>0</v>
      </c>
      <c r="R8" s="26"/>
      <c r="S8" s="16">
        <f>R8*$E8</f>
        <v>0</v>
      </c>
      <c r="T8" s="16">
        <f>R8*$F8</f>
        <v>0</v>
      </c>
      <c r="U8" s="26"/>
      <c r="V8" s="16">
        <f>U8*$E8</f>
        <v>0</v>
      </c>
      <c r="W8" s="16">
        <f>U8*$F8</f>
        <v>0</v>
      </c>
      <c r="X8" s="26">
        <v>1</v>
      </c>
      <c r="Y8" s="16">
        <f>X8*$E8</f>
        <v>28.950000000000003</v>
      </c>
      <c r="Z8" s="16">
        <f>X8*$F8</f>
        <v>44.5</v>
      </c>
      <c r="AA8" s="16">
        <v>0</v>
      </c>
      <c r="AB8" s="289">
        <f>AA8*E8</f>
        <v>0</v>
      </c>
      <c r="AC8" s="289">
        <f>AA8*F8</f>
        <v>0</v>
      </c>
      <c r="AD8" s="16">
        <v>1</v>
      </c>
      <c r="AE8" s="289">
        <f>AD8*E8</f>
        <v>28.950000000000003</v>
      </c>
      <c r="AF8" s="289">
        <f>AD8*F8</f>
        <v>44.5</v>
      </c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289">
        <v>3</v>
      </c>
      <c r="AU8" s="289">
        <v>2</v>
      </c>
      <c r="AV8" s="268"/>
      <c r="AW8" s="52">
        <f>SUM(I8,L8,O8,R8,U8,X8,AA8,AD8,AG8,AJ8,AM8,AP8)</f>
        <v>2</v>
      </c>
      <c r="AX8" s="16">
        <f>AW8*E8</f>
        <v>57.900000000000006</v>
      </c>
      <c r="AY8" s="37">
        <f>AW8*F8</f>
        <v>89</v>
      </c>
      <c r="AZ8" s="42">
        <f>AW8/(((AT8-1)*30)+(AU8*7))</f>
        <v>2.7027027027027029E-2</v>
      </c>
      <c r="BA8" s="37">
        <f>AZ8*30</f>
        <v>0.81081081081081086</v>
      </c>
      <c r="BB8" s="63">
        <f>BA8*F8</f>
        <v>36.081081081081081</v>
      </c>
      <c r="BC8" s="26">
        <v>28</v>
      </c>
      <c r="BD8" s="37">
        <f>BC8*F8</f>
        <v>1246</v>
      </c>
      <c r="BE8" s="37">
        <f>IFERROR(BC8/AZ8, "-")</f>
        <v>1036</v>
      </c>
      <c r="BF8" s="37">
        <f>IFERROR(BE8/7,"-")</f>
        <v>148</v>
      </c>
      <c r="BG8" s="52">
        <f>IFERROR(BE8/30,"-")</f>
        <v>34.533333333333331</v>
      </c>
      <c r="BH8" s="35">
        <f>IFERROR(C$1+BE8,"-")</f>
        <v>44709</v>
      </c>
    </row>
    <row r="9" spans="1:60" x14ac:dyDescent="0.25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29.5</v>
      </c>
      <c r="G9" s="58">
        <v>59</v>
      </c>
      <c r="H9" s="261"/>
      <c r="I9" s="26"/>
      <c r="J9" s="16">
        <f>I9*$E9</f>
        <v>0</v>
      </c>
      <c r="K9" s="16">
        <f>I9*$F9</f>
        <v>0</v>
      </c>
      <c r="L9" s="26"/>
      <c r="M9" s="16">
        <f>L9*$E9</f>
        <v>0</v>
      </c>
      <c r="N9" s="16">
        <f>L9*$F9</f>
        <v>0</v>
      </c>
      <c r="O9" s="26"/>
      <c r="P9" s="16">
        <f>O9*$E9</f>
        <v>0</v>
      </c>
      <c r="Q9" s="16">
        <f>O9*$F9</f>
        <v>0</v>
      </c>
      <c r="R9" s="26"/>
      <c r="S9" s="16">
        <f>R9*$E9</f>
        <v>0</v>
      </c>
      <c r="T9" s="16">
        <f>R9*$F9</f>
        <v>0</v>
      </c>
      <c r="U9" s="26"/>
      <c r="V9" s="16">
        <f>U9*$E9</f>
        <v>0</v>
      </c>
      <c r="W9" s="16">
        <f>U9*$F9</f>
        <v>0</v>
      </c>
      <c r="X9" s="26">
        <v>3</v>
      </c>
      <c r="Y9" s="16">
        <f>X9*$E9</f>
        <v>67.17</v>
      </c>
      <c r="Z9" s="16">
        <f>X9*$F9</f>
        <v>88.5</v>
      </c>
      <c r="AA9" s="16">
        <v>9</v>
      </c>
      <c r="AB9" s="289">
        <f>AA9*E9</f>
        <v>201.51</v>
      </c>
      <c r="AC9" s="289">
        <f>AA9*F9</f>
        <v>265.5</v>
      </c>
      <c r="AD9" s="16">
        <v>4</v>
      </c>
      <c r="AE9" s="289">
        <f>AD9*E9</f>
        <v>89.56</v>
      </c>
      <c r="AF9" s="289">
        <f>AD9*F9</f>
        <v>118</v>
      </c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289">
        <v>3</v>
      </c>
      <c r="AU9" s="289">
        <v>2</v>
      </c>
      <c r="AV9" s="268"/>
      <c r="AW9" s="52">
        <f>SUM(I9,L9,O9,R9,U9,X9,AA9,AD9,AG9,AJ9,AM9,AP9)</f>
        <v>16</v>
      </c>
      <c r="AX9" s="16">
        <f>AW9*E9</f>
        <v>358.24</v>
      </c>
      <c r="AY9" s="37">
        <f>AW9*F9</f>
        <v>472</v>
      </c>
      <c r="AZ9" s="42">
        <f>AW9/(((AT9-1)*30)+(AU9*7))</f>
        <v>0.21621621621621623</v>
      </c>
      <c r="BA9" s="37">
        <f>AZ9*30</f>
        <v>6.4864864864864868</v>
      </c>
      <c r="BB9" s="63">
        <f>BA9*F9</f>
        <v>191.35135135135135</v>
      </c>
      <c r="BC9" s="26">
        <v>14</v>
      </c>
      <c r="BD9" s="37">
        <f>BC9*F9</f>
        <v>413</v>
      </c>
      <c r="BE9" s="37">
        <f>IFERROR(BC9/AZ9, "-")</f>
        <v>64.75</v>
      </c>
      <c r="BF9" s="37">
        <f>IFERROR(BE9/7,"-")</f>
        <v>9.25</v>
      </c>
      <c r="BG9" s="52">
        <f>IFERROR(BE9/30,"-")</f>
        <v>2.1583333333333332</v>
      </c>
      <c r="BH9" s="35">
        <f>IFERROR(C$1+BE9,"-")</f>
        <v>43737.75</v>
      </c>
    </row>
    <row r="10" spans="1:60" x14ac:dyDescent="0.25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29.5</v>
      </c>
      <c r="G10" s="58">
        <v>59</v>
      </c>
      <c r="H10" s="261"/>
      <c r="I10" s="26"/>
      <c r="J10" s="16">
        <f>I10*$E10</f>
        <v>0</v>
      </c>
      <c r="K10" s="16">
        <f>I10*$F10</f>
        <v>0</v>
      </c>
      <c r="L10" s="26"/>
      <c r="M10" s="16">
        <f>L10*$E10</f>
        <v>0</v>
      </c>
      <c r="N10" s="16">
        <f>L10*$F10</f>
        <v>0</v>
      </c>
      <c r="O10" s="26"/>
      <c r="P10" s="16">
        <f>O10*$E10</f>
        <v>0</v>
      </c>
      <c r="Q10" s="16">
        <f>O10*$F10</f>
        <v>0</v>
      </c>
      <c r="R10" s="26"/>
      <c r="S10" s="16">
        <f>R10*$E10</f>
        <v>0</v>
      </c>
      <c r="T10" s="16">
        <f>R10*$F10</f>
        <v>0</v>
      </c>
      <c r="U10" s="26"/>
      <c r="V10" s="16">
        <f>U10*$E10</f>
        <v>0</v>
      </c>
      <c r="W10" s="16">
        <f>U10*$F10</f>
        <v>0</v>
      </c>
      <c r="X10" s="26">
        <v>2</v>
      </c>
      <c r="Y10" s="16">
        <f>X10*$E10</f>
        <v>44.78</v>
      </c>
      <c r="Z10" s="16">
        <f>X10*$F10</f>
        <v>59</v>
      </c>
      <c r="AA10" s="16">
        <v>7</v>
      </c>
      <c r="AB10" s="289">
        <f>AA10*E10</f>
        <v>156.73000000000002</v>
      </c>
      <c r="AC10" s="289">
        <f>AA10*F10</f>
        <v>206.5</v>
      </c>
      <c r="AD10" s="16">
        <v>0</v>
      </c>
      <c r="AE10" s="289">
        <f>AD10*E10</f>
        <v>0</v>
      </c>
      <c r="AF10" s="289">
        <f>AD10*F10</f>
        <v>0</v>
      </c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289">
        <v>3</v>
      </c>
      <c r="AU10" s="289">
        <v>2</v>
      </c>
      <c r="AV10" s="268"/>
      <c r="AW10" s="52">
        <f>SUM(I10,L10,O10,R10,U10,X10,AA10,AD10,AG10,AJ10,AM10,AP10)</f>
        <v>9</v>
      </c>
      <c r="AX10" s="16">
        <f>AW10*E10</f>
        <v>201.51</v>
      </c>
      <c r="AY10" s="37">
        <f>AW10*F10</f>
        <v>265.5</v>
      </c>
      <c r="AZ10" s="42">
        <f>AW10/(((AT10-1)*30)+(AU10*7))</f>
        <v>0.12162162162162163</v>
      </c>
      <c r="BA10" s="37">
        <f>AZ10*30</f>
        <v>3.6486486486486487</v>
      </c>
      <c r="BB10" s="63">
        <f>BA10*F10</f>
        <v>107.63513513513513</v>
      </c>
      <c r="BC10" s="26">
        <v>1</v>
      </c>
      <c r="BD10" s="37">
        <f>BC10*F10</f>
        <v>29.5</v>
      </c>
      <c r="BE10" s="37">
        <f>IFERROR(BC10/AZ10, "-")</f>
        <v>8.2222222222222214</v>
      </c>
      <c r="BF10" s="37">
        <f>IFERROR(BE10/7,"-")</f>
        <v>1.1746031746031744</v>
      </c>
      <c r="BG10" s="52">
        <f>IFERROR(BE10/30,"-")</f>
        <v>0.27407407407407403</v>
      </c>
      <c r="BH10" s="35">
        <f>IFERROR(C$1+BE10,"-")</f>
        <v>43681.222222222219</v>
      </c>
    </row>
    <row r="11" spans="1:60" x14ac:dyDescent="0.25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29.5</v>
      </c>
      <c r="G11" s="58">
        <v>59</v>
      </c>
      <c r="H11" s="261"/>
      <c r="I11" s="26"/>
      <c r="J11" s="16">
        <f>I11*$E11</f>
        <v>0</v>
      </c>
      <c r="K11" s="16">
        <f>I11*$F11</f>
        <v>0</v>
      </c>
      <c r="L11" s="26"/>
      <c r="M11" s="16">
        <f>L11*$E11</f>
        <v>0</v>
      </c>
      <c r="N11" s="16">
        <f>L11*$F11</f>
        <v>0</v>
      </c>
      <c r="O11" s="26"/>
      <c r="P11" s="16">
        <f>O11*$E11</f>
        <v>0</v>
      </c>
      <c r="Q11" s="16">
        <f>O11*$F11</f>
        <v>0</v>
      </c>
      <c r="R11" s="26"/>
      <c r="S11" s="16">
        <f>R11*$E11</f>
        <v>0</v>
      </c>
      <c r="T11" s="16">
        <f>R11*$F11</f>
        <v>0</v>
      </c>
      <c r="U11" s="26"/>
      <c r="V11" s="16">
        <f>U11*$E11</f>
        <v>0</v>
      </c>
      <c r="W11" s="16">
        <f>U11*$F11</f>
        <v>0</v>
      </c>
      <c r="X11" s="26">
        <v>7</v>
      </c>
      <c r="Y11" s="16">
        <f>X11*$E11</f>
        <v>156.73000000000002</v>
      </c>
      <c r="Z11" s="16">
        <f>X11*$F11</f>
        <v>206.5</v>
      </c>
      <c r="AA11" s="16">
        <v>10</v>
      </c>
      <c r="AB11" s="289">
        <f>AA11*E11</f>
        <v>223.9</v>
      </c>
      <c r="AC11" s="289">
        <f>AA11*F11</f>
        <v>295</v>
      </c>
      <c r="AD11" s="16">
        <v>2</v>
      </c>
      <c r="AE11" s="289">
        <f>AD11*E11</f>
        <v>44.78</v>
      </c>
      <c r="AF11" s="289">
        <f>AD11*F11</f>
        <v>59</v>
      </c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289">
        <v>3</v>
      </c>
      <c r="AU11" s="289">
        <v>2</v>
      </c>
      <c r="AV11" s="268"/>
      <c r="AW11" s="52">
        <f>SUM(I11,L11,O11,R11,U11,X11,AA11,AD11,AG11,AJ11,AM11,AP11)</f>
        <v>19</v>
      </c>
      <c r="AX11" s="16">
        <f>AW11*E11</f>
        <v>425.41</v>
      </c>
      <c r="AY11" s="37">
        <f>AW11*F11</f>
        <v>560.5</v>
      </c>
      <c r="AZ11" s="42">
        <f>AW11/(((AT11-1)*30)+(AU11*7))</f>
        <v>0.25675675675675674</v>
      </c>
      <c r="BA11" s="37">
        <f>AZ11*30</f>
        <v>7.7027027027027026</v>
      </c>
      <c r="BB11" s="63">
        <f>BA11*F11</f>
        <v>227.22972972972974</v>
      </c>
      <c r="BC11" s="26">
        <v>7</v>
      </c>
      <c r="BD11" s="37">
        <f>BC11*F11</f>
        <v>206.5</v>
      </c>
      <c r="BE11" s="37">
        <f>IFERROR(BC11/AZ11, "-")</f>
        <v>27.263157894736842</v>
      </c>
      <c r="BF11" s="37">
        <f>IFERROR(BE11/7,"-")</f>
        <v>3.8947368421052633</v>
      </c>
      <c r="BG11" s="52">
        <f>IFERROR(BE11/30,"-")</f>
        <v>0.90877192982456145</v>
      </c>
      <c r="BH11" s="35">
        <f>IFERROR(C$1+BE11,"-")</f>
        <v>43700.26315789474</v>
      </c>
    </row>
    <row r="12" spans="1:60" x14ac:dyDescent="0.25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29.5</v>
      </c>
      <c r="G12" s="58">
        <v>59</v>
      </c>
      <c r="H12" s="261"/>
      <c r="I12" s="26"/>
      <c r="J12" s="16">
        <f>I12*$E12</f>
        <v>0</v>
      </c>
      <c r="K12" s="16">
        <f>I12*$F12</f>
        <v>0</v>
      </c>
      <c r="L12" s="26"/>
      <c r="M12" s="16">
        <f>L12*$E12</f>
        <v>0</v>
      </c>
      <c r="N12" s="16">
        <f>L12*$F12</f>
        <v>0</v>
      </c>
      <c r="O12" s="26"/>
      <c r="P12" s="16">
        <f>O12*$E12</f>
        <v>0</v>
      </c>
      <c r="Q12" s="16">
        <f>O12*$F12</f>
        <v>0</v>
      </c>
      <c r="R12" s="26"/>
      <c r="S12" s="16">
        <f>R12*$E12</f>
        <v>0</v>
      </c>
      <c r="T12" s="16">
        <f>R12*$F12</f>
        <v>0</v>
      </c>
      <c r="U12" s="26"/>
      <c r="V12" s="16">
        <f>U12*$E12</f>
        <v>0</v>
      </c>
      <c r="W12" s="16">
        <f>U12*$F12</f>
        <v>0</v>
      </c>
      <c r="X12" s="26">
        <v>2</v>
      </c>
      <c r="Y12" s="16">
        <f>X12*$E12</f>
        <v>42.459999999999994</v>
      </c>
      <c r="Z12" s="16">
        <f>X12*$F12</f>
        <v>59</v>
      </c>
      <c r="AA12" s="16">
        <v>9</v>
      </c>
      <c r="AB12" s="289">
        <f>AA12*E12</f>
        <v>191.06999999999996</v>
      </c>
      <c r="AC12" s="289">
        <f>AA12*F12</f>
        <v>265.5</v>
      </c>
      <c r="AD12" s="16">
        <v>3</v>
      </c>
      <c r="AE12" s="289">
        <f>AD12*E12</f>
        <v>63.689999999999991</v>
      </c>
      <c r="AF12" s="289">
        <f>AD12*F12</f>
        <v>88.5</v>
      </c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289">
        <v>3</v>
      </c>
      <c r="AU12" s="289">
        <v>2</v>
      </c>
      <c r="AV12" s="268"/>
      <c r="AW12" s="52">
        <f>SUM(I12,L12,O12,R12,U12,X12,AA12,AD12,AG12,AJ12,AM12,AP12)</f>
        <v>14</v>
      </c>
      <c r="AX12" s="16">
        <f>AW12*E12</f>
        <v>297.21999999999997</v>
      </c>
      <c r="AY12" s="37">
        <f>AW12*F12</f>
        <v>413</v>
      </c>
      <c r="AZ12" s="42">
        <f>AW12/(((AT12-1)*30)+(AU12*7))</f>
        <v>0.1891891891891892</v>
      </c>
      <c r="BA12" s="37">
        <f>AZ12*30</f>
        <v>5.6756756756756763</v>
      </c>
      <c r="BB12" s="63">
        <f>BA12*F12</f>
        <v>167.43243243243245</v>
      </c>
      <c r="BC12" s="26">
        <v>12</v>
      </c>
      <c r="BD12" s="37">
        <f>BC12*F12</f>
        <v>354</v>
      </c>
      <c r="BE12" s="37">
        <f>IFERROR(BC12/AZ12, "-")</f>
        <v>63.428571428571423</v>
      </c>
      <c r="BF12" s="37">
        <f>IFERROR(BE12/7,"-")</f>
        <v>9.0612244897959169</v>
      </c>
      <c r="BG12" s="52">
        <f>IFERROR(BE12/30,"-")</f>
        <v>2.1142857142857143</v>
      </c>
      <c r="BH12" s="35">
        <f>IFERROR(C$1+BE12,"-")</f>
        <v>43736.428571428572</v>
      </c>
    </row>
    <row r="13" spans="1:60" x14ac:dyDescent="0.25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29.5</v>
      </c>
      <c r="G13" s="58">
        <v>59</v>
      </c>
      <c r="H13" s="261"/>
      <c r="I13" s="26"/>
      <c r="J13" s="16">
        <f>I13*$E13</f>
        <v>0</v>
      </c>
      <c r="K13" s="16">
        <f>I13*$F13</f>
        <v>0</v>
      </c>
      <c r="L13" s="26"/>
      <c r="M13" s="16">
        <f>L13*$E13</f>
        <v>0</v>
      </c>
      <c r="N13" s="16">
        <f>L13*$F13</f>
        <v>0</v>
      </c>
      <c r="O13" s="26"/>
      <c r="P13" s="16">
        <f>O13*$E13</f>
        <v>0</v>
      </c>
      <c r="Q13" s="16">
        <f>O13*$F13</f>
        <v>0</v>
      </c>
      <c r="R13" s="26"/>
      <c r="S13" s="16">
        <f>R13*$E13</f>
        <v>0</v>
      </c>
      <c r="T13" s="16">
        <f>R13*$F13</f>
        <v>0</v>
      </c>
      <c r="U13" s="26"/>
      <c r="V13" s="16">
        <f>U13*$E13</f>
        <v>0</v>
      </c>
      <c r="W13" s="16">
        <f>U13*$F13</f>
        <v>0</v>
      </c>
      <c r="X13" s="26">
        <v>1</v>
      </c>
      <c r="Y13" s="16">
        <f>X13*$E13</f>
        <v>21.229999999999997</v>
      </c>
      <c r="Z13" s="16">
        <f>X13*$F13</f>
        <v>29.5</v>
      </c>
      <c r="AA13" s="16">
        <v>5</v>
      </c>
      <c r="AB13" s="289">
        <f>AA13*E13</f>
        <v>106.14999999999998</v>
      </c>
      <c r="AC13" s="289">
        <f>AA13*F13</f>
        <v>147.5</v>
      </c>
      <c r="AD13" s="16">
        <v>0</v>
      </c>
      <c r="AE13" s="289">
        <f>AD13*E13</f>
        <v>0</v>
      </c>
      <c r="AF13" s="289">
        <f>AD13*F13</f>
        <v>0</v>
      </c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289">
        <v>3</v>
      </c>
      <c r="AU13" s="289">
        <v>2</v>
      </c>
      <c r="AV13" s="268"/>
      <c r="AW13" s="52">
        <f>SUM(I13,L13,O13,R13,U13,X13,AA13,AD13,AG13,AJ13,AM13,AP13)</f>
        <v>6</v>
      </c>
      <c r="AX13" s="16">
        <f>AW13*E13</f>
        <v>127.37999999999998</v>
      </c>
      <c r="AY13" s="37">
        <f>AW13*F13</f>
        <v>177</v>
      </c>
      <c r="AZ13" s="42">
        <f>AW13/(((AT13-1)*30)+(AU13*7))</f>
        <v>8.1081081081081086E-2</v>
      </c>
      <c r="BA13" s="37">
        <f>AZ13*30</f>
        <v>2.4324324324324325</v>
      </c>
      <c r="BB13" s="63">
        <f>BA13*F13</f>
        <v>71.756756756756758</v>
      </c>
      <c r="BC13" s="26">
        <v>0</v>
      </c>
      <c r="BD13" s="37">
        <f>BC13*F13</f>
        <v>0</v>
      </c>
      <c r="BE13" s="37">
        <f>IFERROR(BC13/AZ13, "-")</f>
        <v>0</v>
      </c>
      <c r="BF13" s="37">
        <f>IFERROR(BE13/7,"-")</f>
        <v>0</v>
      </c>
      <c r="BG13" s="52">
        <f>IFERROR(BE13/30,"-")</f>
        <v>0</v>
      </c>
      <c r="BH13" s="35">
        <f>IFERROR(C$1+BE13,"-")</f>
        <v>43673</v>
      </c>
    </row>
    <row r="14" spans="1:60" x14ac:dyDescent="0.25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29.5</v>
      </c>
      <c r="G14" s="58">
        <v>59</v>
      </c>
      <c r="H14" s="261"/>
      <c r="I14" s="26"/>
      <c r="J14" s="16">
        <f>I14*$E14</f>
        <v>0</v>
      </c>
      <c r="K14" s="16">
        <f>I14*$F14</f>
        <v>0</v>
      </c>
      <c r="L14" s="26"/>
      <c r="M14" s="16">
        <f>L14*$E14</f>
        <v>0</v>
      </c>
      <c r="N14" s="16">
        <f>L14*$F14</f>
        <v>0</v>
      </c>
      <c r="O14" s="26"/>
      <c r="P14" s="16">
        <f>O14*$E14</f>
        <v>0</v>
      </c>
      <c r="Q14" s="16">
        <f>O14*$F14</f>
        <v>0</v>
      </c>
      <c r="R14" s="26"/>
      <c r="S14" s="16">
        <f>R14*$E14</f>
        <v>0</v>
      </c>
      <c r="T14" s="16">
        <f>R14*$F14</f>
        <v>0</v>
      </c>
      <c r="U14" s="26"/>
      <c r="V14" s="16">
        <f>U14*$E14</f>
        <v>0</v>
      </c>
      <c r="W14" s="16">
        <f>U14*$F14</f>
        <v>0</v>
      </c>
      <c r="X14" s="26">
        <v>4</v>
      </c>
      <c r="Y14" s="16">
        <f>X14*$E14</f>
        <v>84.919999999999987</v>
      </c>
      <c r="Z14" s="16">
        <f>X14*$F14</f>
        <v>118</v>
      </c>
      <c r="AA14" s="16">
        <v>8</v>
      </c>
      <c r="AB14" s="289">
        <f>AA14*E14</f>
        <v>169.83999999999997</v>
      </c>
      <c r="AC14" s="289">
        <f>AA14*F14</f>
        <v>236</v>
      </c>
      <c r="AD14" s="16">
        <v>2</v>
      </c>
      <c r="AE14" s="289">
        <f>AD14*E14</f>
        <v>42.459999999999994</v>
      </c>
      <c r="AF14" s="289">
        <f>AD14*F14</f>
        <v>59</v>
      </c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289">
        <v>3</v>
      </c>
      <c r="AU14" s="289">
        <v>2</v>
      </c>
      <c r="AV14" s="268"/>
      <c r="AW14" s="52">
        <f>SUM(I14,L14,O14,R14,U14,X14,AA14,AD14,AG14,AJ14,AM14,AP14)</f>
        <v>14</v>
      </c>
      <c r="AX14" s="16">
        <f>AW14*E14</f>
        <v>297.21999999999997</v>
      </c>
      <c r="AY14" s="37">
        <f>AW14*F14</f>
        <v>413</v>
      </c>
      <c r="AZ14" s="42">
        <f>AW14/(((AT14-1)*30)+(AU14*7))</f>
        <v>0.1891891891891892</v>
      </c>
      <c r="BA14" s="37">
        <f>AZ14*30</f>
        <v>5.6756756756756763</v>
      </c>
      <c r="BB14" s="63">
        <f>BA14*F14</f>
        <v>167.43243243243245</v>
      </c>
      <c r="BC14" s="26">
        <v>8</v>
      </c>
      <c r="BD14" s="37">
        <f>BC14*F14</f>
        <v>236</v>
      </c>
      <c r="BE14" s="37">
        <f>IFERROR(BC14/AZ14, "-")</f>
        <v>42.285714285714285</v>
      </c>
      <c r="BF14" s="37">
        <f>IFERROR(BE14/7,"-")</f>
        <v>6.0408163265306118</v>
      </c>
      <c r="BG14" s="52">
        <f>IFERROR(BE14/30,"-")</f>
        <v>1.4095238095238094</v>
      </c>
      <c r="BH14" s="35">
        <f>IFERROR(C$1+BE14,"-")</f>
        <v>43715.285714285717</v>
      </c>
    </row>
    <row r="15" spans="1:60" x14ac:dyDescent="0.25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29.5</v>
      </c>
      <c r="G15" s="58">
        <v>59</v>
      </c>
      <c r="H15" s="261"/>
      <c r="I15" s="26"/>
      <c r="J15" s="16">
        <f>I15*$E15</f>
        <v>0</v>
      </c>
      <c r="K15" s="16">
        <f>I15*$F15</f>
        <v>0</v>
      </c>
      <c r="L15" s="26"/>
      <c r="M15" s="16">
        <f>L15*$E15</f>
        <v>0</v>
      </c>
      <c r="N15" s="16">
        <f>L15*$F15</f>
        <v>0</v>
      </c>
      <c r="O15" s="26"/>
      <c r="P15" s="16">
        <f>O15*$E15</f>
        <v>0</v>
      </c>
      <c r="Q15" s="16">
        <f>O15*$F15</f>
        <v>0</v>
      </c>
      <c r="R15" s="26"/>
      <c r="S15" s="16">
        <f>R15*$E15</f>
        <v>0</v>
      </c>
      <c r="T15" s="16">
        <f>R15*$F15</f>
        <v>0</v>
      </c>
      <c r="U15" s="26"/>
      <c r="V15" s="16">
        <f>U15*$E15</f>
        <v>0</v>
      </c>
      <c r="W15" s="16">
        <f>U15*$F15</f>
        <v>0</v>
      </c>
      <c r="X15" s="26">
        <v>0</v>
      </c>
      <c r="Y15" s="16">
        <f>X15*$E15</f>
        <v>0</v>
      </c>
      <c r="Z15" s="16">
        <f>X15*$F15</f>
        <v>0</v>
      </c>
      <c r="AA15" s="16">
        <v>2</v>
      </c>
      <c r="AB15" s="289">
        <f>AA15*E15</f>
        <v>44.78</v>
      </c>
      <c r="AC15" s="289">
        <f>AA15*F15</f>
        <v>59</v>
      </c>
      <c r="AD15" s="16">
        <v>2</v>
      </c>
      <c r="AE15" s="289">
        <f>AD15*E15</f>
        <v>44.78</v>
      </c>
      <c r="AF15" s="289">
        <f>AD15*F15</f>
        <v>59</v>
      </c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289">
        <v>3</v>
      </c>
      <c r="AU15" s="289">
        <v>2</v>
      </c>
      <c r="AV15" s="268"/>
      <c r="AW15" s="52">
        <f>SUM(I15,L15,O15,R15,U15,X15,AA15,AD15,AG15,AJ15,AM15,AP15)</f>
        <v>4</v>
      </c>
      <c r="AX15" s="16">
        <f>AW15*E15</f>
        <v>89.56</v>
      </c>
      <c r="AY15" s="37">
        <f>AW15*F15</f>
        <v>118</v>
      </c>
      <c r="AZ15" s="42">
        <f>AW15/(((AT15-1)*30)+(AU15*7))</f>
        <v>5.4054054054054057E-2</v>
      </c>
      <c r="BA15" s="37">
        <f>AZ15*30</f>
        <v>1.6216216216216217</v>
      </c>
      <c r="BB15" s="63">
        <f>BA15*F15</f>
        <v>47.837837837837839</v>
      </c>
      <c r="BC15" s="26">
        <v>9</v>
      </c>
      <c r="BD15" s="37">
        <f>BC15*F15</f>
        <v>265.5</v>
      </c>
      <c r="BE15" s="37">
        <f>IFERROR(BC15/AZ15, "-")</f>
        <v>166.5</v>
      </c>
      <c r="BF15" s="37">
        <f>IFERROR(BE15/7,"-")</f>
        <v>23.785714285714285</v>
      </c>
      <c r="BG15" s="52">
        <f>IFERROR(BE15/30,"-")</f>
        <v>5.55</v>
      </c>
      <c r="BH15" s="35">
        <f>IFERROR(C$1+BE15,"-")</f>
        <v>43839.5</v>
      </c>
    </row>
    <row r="16" spans="1:60" x14ac:dyDescent="0.25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29.5</v>
      </c>
      <c r="G16" s="58">
        <v>59</v>
      </c>
      <c r="H16" s="261"/>
      <c r="I16" s="26"/>
      <c r="J16" s="16">
        <f>I16*$E16</f>
        <v>0</v>
      </c>
      <c r="K16" s="16">
        <f>I16*$F16</f>
        <v>0</v>
      </c>
      <c r="L16" s="26"/>
      <c r="M16" s="16">
        <f>L16*$E16</f>
        <v>0</v>
      </c>
      <c r="N16" s="16">
        <f>L16*$F16</f>
        <v>0</v>
      </c>
      <c r="O16" s="26"/>
      <c r="P16" s="16">
        <f>O16*$E16</f>
        <v>0</v>
      </c>
      <c r="Q16" s="16">
        <f>O16*$F16</f>
        <v>0</v>
      </c>
      <c r="R16" s="26"/>
      <c r="S16" s="16">
        <f>R16*$E16</f>
        <v>0</v>
      </c>
      <c r="T16" s="16">
        <f>R16*$F16</f>
        <v>0</v>
      </c>
      <c r="U16" s="26"/>
      <c r="V16" s="16">
        <f>U16*$E16</f>
        <v>0</v>
      </c>
      <c r="W16" s="16">
        <f>U16*$F16</f>
        <v>0</v>
      </c>
      <c r="X16" s="26">
        <v>0</v>
      </c>
      <c r="Y16" s="16">
        <f>X16*$E16</f>
        <v>0</v>
      </c>
      <c r="Z16" s="16">
        <f>X16*$F16</f>
        <v>0</v>
      </c>
      <c r="AA16" s="16">
        <v>5</v>
      </c>
      <c r="AB16" s="289">
        <f>AA16*E16</f>
        <v>111.95</v>
      </c>
      <c r="AC16" s="289">
        <f>AA16*F16</f>
        <v>147.5</v>
      </c>
      <c r="AD16" s="16">
        <v>2</v>
      </c>
      <c r="AE16" s="289">
        <f>AD16*E16</f>
        <v>44.78</v>
      </c>
      <c r="AF16" s="289">
        <f>AD16*F16</f>
        <v>59</v>
      </c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289">
        <v>3</v>
      </c>
      <c r="AU16" s="289">
        <v>2</v>
      </c>
      <c r="AV16" s="268"/>
      <c r="AW16" s="52">
        <f>SUM(I16,L16,O16,R16,U16,X16,AA16,AD16,AG16,AJ16,AM16,AP16)</f>
        <v>7</v>
      </c>
      <c r="AX16" s="16">
        <f>AW16*E16</f>
        <v>156.73000000000002</v>
      </c>
      <c r="AY16" s="37">
        <f>AW16*F16</f>
        <v>206.5</v>
      </c>
      <c r="AZ16" s="42">
        <f>AW16/(((AT16-1)*30)+(AU16*7))</f>
        <v>9.45945945945946E-2</v>
      </c>
      <c r="BA16" s="37">
        <f>AZ16*30</f>
        <v>2.8378378378378382</v>
      </c>
      <c r="BB16" s="63">
        <f>BA16*F16</f>
        <v>83.716216216216225</v>
      </c>
      <c r="BC16" s="26">
        <v>26</v>
      </c>
      <c r="BD16" s="37">
        <f>BC16*F16</f>
        <v>767</v>
      </c>
      <c r="BE16" s="37">
        <f>IFERROR(BC16/AZ16, "-")</f>
        <v>274.85714285714283</v>
      </c>
      <c r="BF16" s="37">
        <f>IFERROR(BE16/7,"-")</f>
        <v>39.265306122448976</v>
      </c>
      <c r="BG16" s="52">
        <f>IFERROR(BE16/30,"-")</f>
        <v>9.1619047619047613</v>
      </c>
      <c r="BH16" s="35">
        <f>IFERROR(C$1+BE16,"-")</f>
        <v>43947.857142857145</v>
      </c>
    </row>
    <row r="17" spans="1:60" x14ac:dyDescent="0.25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29.5</v>
      </c>
      <c r="G17" s="58">
        <v>59</v>
      </c>
      <c r="H17" s="261"/>
      <c r="I17" s="26"/>
      <c r="J17" s="16">
        <f>I17*$E17</f>
        <v>0</v>
      </c>
      <c r="K17" s="16">
        <f>I17*$F17</f>
        <v>0</v>
      </c>
      <c r="L17" s="26"/>
      <c r="M17" s="16">
        <f>L17*$E17</f>
        <v>0</v>
      </c>
      <c r="N17" s="16">
        <f>L17*$F17</f>
        <v>0</v>
      </c>
      <c r="O17" s="26"/>
      <c r="P17" s="16">
        <f>O17*$E17</f>
        <v>0</v>
      </c>
      <c r="Q17" s="16">
        <f>O17*$F17</f>
        <v>0</v>
      </c>
      <c r="R17" s="26"/>
      <c r="S17" s="16">
        <f>R17*$E17</f>
        <v>0</v>
      </c>
      <c r="T17" s="16">
        <f>R17*$F17</f>
        <v>0</v>
      </c>
      <c r="U17" s="26"/>
      <c r="V17" s="16">
        <f>U17*$E17</f>
        <v>0</v>
      </c>
      <c r="W17" s="16">
        <f>U17*$F17</f>
        <v>0</v>
      </c>
      <c r="X17" s="26">
        <v>2</v>
      </c>
      <c r="Y17" s="16">
        <f>X17*$E17</f>
        <v>44.78</v>
      </c>
      <c r="Z17" s="16">
        <f>X17*$F17</f>
        <v>59</v>
      </c>
      <c r="AA17" s="16">
        <v>4</v>
      </c>
      <c r="AB17" s="289">
        <f>AA17*E17</f>
        <v>89.56</v>
      </c>
      <c r="AC17" s="289">
        <f>AA17*F17</f>
        <v>118</v>
      </c>
      <c r="AD17" s="16">
        <v>1</v>
      </c>
      <c r="AE17" s="289">
        <f>AD17*E17</f>
        <v>22.39</v>
      </c>
      <c r="AF17" s="289">
        <f>AD17*F17</f>
        <v>29.5</v>
      </c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289">
        <v>3</v>
      </c>
      <c r="AU17" s="289">
        <v>2</v>
      </c>
      <c r="AV17" s="268"/>
      <c r="AW17" s="52">
        <f>SUM(I17,L17,O17,R17,U17,X17,AA17,AD17,AG17,AJ17,AM17,AP17)</f>
        <v>7</v>
      </c>
      <c r="AX17" s="16">
        <f>AW17*E17</f>
        <v>156.73000000000002</v>
      </c>
      <c r="AY17" s="37">
        <f>AW17*F17</f>
        <v>206.5</v>
      </c>
      <c r="AZ17" s="42">
        <f>AW17/(((AT17-1)*30)+(AU17*7))</f>
        <v>9.45945945945946E-2</v>
      </c>
      <c r="BA17" s="37">
        <f>AZ17*30</f>
        <v>2.8378378378378382</v>
      </c>
      <c r="BB17" s="63">
        <f>BA17*F17</f>
        <v>83.716216216216225</v>
      </c>
      <c r="BC17" s="26">
        <v>8</v>
      </c>
      <c r="BD17" s="37">
        <f>BC17*F17</f>
        <v>236</v>
      </c>
      <c r="BE17" s="37">
        <f>IFERROR(BC17/AZ17, "-")</f>
        <v>84.571428571428569</v>
      </c>
      <c r="BF17" s="37">
        <f>IFERROR(BE17/7,"-")</f>
        <v>12.081632653061224</v>
      </c>
      <c r="BG17" s="52">
        <f>IFERROR(BE17/30,"-")</f>
        <v>2.8190476190476188</v>
      </c>
      <c r="BH17" s="35">
        <f>IFERROR(C$1+BE17,"-")</f>
        <v>43757.571428571428</v>
      </c>
    </row>
    <row r="18" spans="1:60" x14ac:dyDescent="0.25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29.5</v>
      </c>
      <c r="G18" s="58">
        <v>59</v>
      </c>
      <c r="H18" s="261"/>
      <c r="I18" s="26"/>
      <c r="J18" s="16">
        <f>I18*$E18</f>
        <v>0</v>
      </c>
      <c r="K18" s="16">
        <f>I18*$F18</f>
        <v>0</v>
      </c>
      <c r="L18" s="26"/>
      <c r="M18" s="16">
        <f>L18*$E18</f>
        <v>0</v>
      </c>
      <c r="N18" s="16">
        <f>L18*$F18</f>
        <v>0</v>
      </c>
      <c r="O18" s="26"/>
      <c r="P18" s="16">
        <f>O18*$E18</f>
        <v>0</v>
      </c>
      <c r="Q18" s="16">
        <f>O18*$F18</f>
        <v>0</v>
      </c>
      <c r="R18" s="26"/>
      <c r="S18" s="16">
        <f>R18*$E18</f>
        <v>0</v>
      </c>
      <c r="T18" s="16">
        <f>R18*$F18</f>
        <v>0</v>
      </c>
      <c r="U18" s="26"/>
      <c r="V18" s="16">
        <f>U18*$E18</f>
        <v>0</v>
      </c>
      <c r="W18" s="16">
        <f>U18*$F18</f>
        <v>0</v>
      </c>
      <c r="X18" s="26">
        <v>1</v>
      </c>
      <c r="Y18" s="16">
        <f>X18*$E18</f>
        <v>22.39</v>
      </c>
      <c r="Z18" s="16">
        <f>X18*$F18</f>
        <v>29.5</v>
      </c>
      <c r="AA18" s="16">
        <v>7</v>
      </c>
      <c r="AB18" s="289">
        <f>AA18*E18</f>
        <v>156.73000000000002</v>
      </c>
      <c r="AC18" s="289">
        <f>AA18*F18</f>
        <v>206.5</v>
      </c>
      <c r="AD18" s="16">
        <v>3</v>
      </c>
      <c r="AE18" s="289">
        <f>AD18*E18</f>
        <v>67.17</v>
      </c>
      <c r="AF18" s="289">
        <f>AD18*F18</f>
        <v>88.5</v>
      </c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289">
        <v>3</v>
      </c>
      <c r="AU18" s="289">
        <v>2</v>
      </c>
      <c r="AV18" s="268"/>
      <c r="AW18" s="52">
        <f>SUM(I18,L18,O18,R18,U18,X18,AA18,AD18,AG18,AJ18,AM18,AP18)</f>
        <v>11</v>
      </c>
      <c r="AX18" s="16">
        <f>AW18*E18</f>
        <v>246.29000000000002</v>
      </c>
      <c r="AY18" s="37">
        <f>AW18*F18</f>
        <v>324.5</v>
      </c>
      <c r="AZ18" s="42">
        <f>AW18/(((AT18-1)*30)+(AU18*7))</f>
        <v>0.14864864864864866</v>
      </c>
      <c r="BA18" s="37">
        <f>AZ18*30</f>
        <v>4.4594594594594597</v>
      </c>
      <c r="BB18" s="63">
        <f>BA18*F18</f>
        <v>131.55405405405406</v>
      </c>
      <c r="BC18" s="26">
        <v>17</v>
      </c>
      <c r="BD18" s="37">
        <f>BC18*F18</f>
        <v>501.5</v>
      </c>
      <c r="BE18" s="37">
        <f>IFERROR(BC18/AZ18, "-")</f>
        <v>114.36363636363636</v>
      </c>
      <c r="BF18" s="37">
        <f>IFERROR(BE18/7,"-")</f>
        <v>16.337662337662337</v>
      </c>
      <c r="BG18" s="52">
        <f>IFERROR(BE18/30,"-")</f>
        <v>3.812121212121212</v>
      </c>
      <c r="BH18" s="35">
        <f>IFERROR(C$1+BE18,"-")</f>
        <v>43787.36363636364</v>
      </c>
    </row>
    <row r="19" spans="1:60" x14ac:dyDescent="0.25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29.5</v>
      </c>
      <c r="G19" s="58">
        <v>59</v>
      </c>
      <c r="H19" s="261"/>
      <c r="I19" s="26"/>
      <c r="J19" s="16">
        <f>I19*$E19</f>
        <v>0</v>
      </c>
      <c r="K19" s="16">
        <f>I19*$F19</f>
        <v>0</v>
      </c>
      <c r="L19" s="26"/>
      <c r="M19" s="16">
        <f>L19*$E19</f>
        <v>0</v>
      </c>
      <c r="N19" s="16">
        <f>L19*$F19</f>
        <v>0</v>
      </c>
      <c r="O19" s="26"/>
      <c r="P19" s="16">
        <f>O19*$E19</f>
        <v>0</v>
      </c>
      <c r="Q19" s="16">
        <f>O19*$F19</f>
        <v>0</v>
      </c>
      <c r="R19" s="26"/>
      <c r="S19" s="16">
        <f>R19*$E19</f>
        <v>0</v>
      </c>
      <c r="T19" s="16">
        <f>R19*$F19</f>
        <v>0</v>
      </c>
      <c r="U19" s="26"/>
      <c r="V19" s="16">
        <f>U19*$E19</f>
        <v>0</v>
      </c>
      <c r="W19" s="16">
        <f>U19*$F19</f>
        <v>0</v>
      </c>
      <c r="X19" s="26">
        <v>0</v>
      </c>
      <c r="Y19" s="16">
        <f>X19*$E19</f>
        <v>0</v>
      </c>
      <c r="Z19" s="16">
        <f>X19*$F19</f>
        <v>0</v>
      </c>
      <c r="AA19" s="16">
        <v>4</v>
      </c>
      <c r="AB19" s="289">
        <f>AA19*E19</f>
        <v>89.56</v>
      </c>
      <c r="AC19" s="289">
        <f>AA19*F19</f>
        <v>118</v>
      </c>
      <c r="AD19" s="16">
        <v>2</v>
      </c>
      <c r="AE19" s="289">
        <f>AD19*E19</f>
        <v>44.78</v>
      </c>
      <c r="AF19" s="289">
        <f>AD19*F19</f>
        <v>59</v>
      </c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289">
        <v>3</v>
      </c>
      <c r="AU19" s="289">
        <v>2</v>
      </c>
      <c r="AV19" s="268"/>
      <c r="AW19" s="52">
        <f>SUM(I19,L19,O19,R19,U19,X19,AA19,AD19,AG19,AJ19,AM19,AP19)</f>
        <v>6</v>
      </c>
      <c r="AX19" s="16">
        <f>AW19*E19</f>
        <v>134.34</v>
      </c>
      <c r="AY19" s="37">
        <f>AW19*F19</f>
        <v>177</v>
      </c>
      <c r="AZ19" s="42">
        <f>AW19/(((AT19-1)*30)+(AU19*7))</f>
        <v>8.1081081081081086E-2</v>
      </c>
      <c r="BA19" s="37">
        <f>AZ19*30</f>
        <v>2.4324324324324325</v>
      </c>
      <c r="BB19" s="63">
        <f>BA19*F19</f>
        <v>71.756756756756758</v>
      </c>
      <c r="BC19" s="26">
        <v>39</v>
      </c>
      <c r="BD19" s="37">
        <f>BC19*F19</f>
        <v>1150.5</v>
      </c>
      <c r="BE19" s="37">
        <f>IFERROR(BC19/AZ19, "-")</f>
        <v>481</v>
      </c>
      <c r="BF19" s="37">
        <f>IFERROR(BE19/7,"-")</f>
        <v>68.714285714285708</v>
      </c>
      <c r="BG19" s="52">
        <f>IFERROR(BE19/30,"-")</f>
        <v>16.033333333333335</v>
      </c>
      <c r="BH19" s="35">
        <f>IFERROR(C$1+BE19,"-")</f>
        <v>44154</v>
      </c>
    </row>
    <row r="20" spans="1:60" x14ac:dyDescent="0.25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29.5</v>
      </c>
      <c r="G20" s="58">
        <v>59</v>
      </c>
      <c r="H20" s="261"/>
      <c r="I20" s="26"/>
      <c r="J20" s="16">
        <f>I20*$E20</f>
        <v>0</v>
      </c>
      <c r="K20" s="16">
        <f>I20*$F20</f>
        <v>0</v>
      </c>
      <c r="L20" s="26"/>
      <c r="M20" s="16">
        <f>L20*$E20</f>
        <v>0</v>
      </c>
      <c r="N20" s="16">
        <f>L20*$F20</f>
        <v>0</v>
      </c>
      <c r="O20" s="26"/>
      <c r="P20" s="16">
        <f>O20*$E20</f>
        <v>0</v>
      </c>
      <c r="Q20" s="16">
        <f>O20*$F20</f>
        <v>0</v>
      </c>
      <c r="R20" s="26"/>
      <c r="S20" s="16">
        <f>R20*$E20</f>
        <v>0</v>
      </c>
      <c r="T20" s="16">
        <f>R20*$F20</f>
        <v>0</v>
      </c>
      <c r="U20" s="26"/>
      <c r="V20" s="16">
        <f>U20*$E20</f>
        <v>0</v>
      </c>
      <c r="W20" s="16">
        <f>U20*$F20</f>
        <v>0</v>
      </c>
      <c r="X20" s="26">
        <v>0</v>
      </c>
      <c r="Y20" s="16">
        <f>X20*$E20</f>
        <v>0</v>
      </c>
      <c r="Z20" s="16">
        <f>X20*$F20</f>
        <v>0</v>
      </c>
      <c r="AA20" s="16">
        <v>8</v>
      </c>
      <c r="AB20" s="289">
        <f>AA20*E20</f>
        <v>179.12</v>
      </c>
      <c r="AC20" s="289">
        <f>AA20*F20</f>
        <v>236</v>
      </c>
      <c r="AD20" s="16">
        <v>2</v>
      </c>
      <c r="AE20" s="289">
        <f>AD20*E20</f>
        <v>44.78</v>
      </c>
      <c r="AF20" s="289">
        <f>AD20*F20</f>
        <v>59</v>
      </c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289">
        <v>3</v>
      </c>
      <c r="AU20" s="289">
        <v>2</v>
      </c>
      <c r="AV20" s="268"/>
      <c r="AW20" s="52">
        <f>SUM(I20,L20,O20,R20,U20,X20,AA20,AD20,AG20,AJ20,AM20,AP20)</f>
        <v>10</v>
      </c>
      <c r="AX20" s="16">
        <f>AW20*E20</f>
        <v>223.9</v>
      </c>
      <c r="AY20" s="37">
        <f>AW20*F20</f>
        <v>295</v>
      </c>
      <c r="AZ20" s="42">
        <f>AW20/(((AT20-1)*30)+(AU20*7))</f>
        <v>0.13513513513513514</v>
      </c>
      <c r="BA20" s="37">
        <f>AZ20*30</f>
        <v>4.0540540540540544</v>
      </c>
      <c r="BB20" s="63">
        <f>BA20*F20</f>
        <v>119.59459459459461</v>
      </c>
      <c r="BC20" s="26">
        <v>23</v>
      </c>
      <c r="BD20" s="37">
        <f>BC20*F20</f>
        <v>678.5</v>
      </c>
      <c r="BE20" s="37">
        <f>IFERROR(BC20/AZ20, "-")</f>
        <v>170.2</v>
      </c>
      <c r="BF20" s="37">
        <f>IFERROR(BE20/7,"-")</f>
        <v>24.314285714285713</v>
      </c>
      <c r="BG20" s="52">
        <f>IFERROR(BE20/30,"-")</f>
        <v>5.6733333333333329</v>
      </c>
      <c r="BH20" s="35">
        <f>IFERROR(C$1+BE20,"-")</f>
        <v>43843.199999999997</v>
      </c>
    </row>
    <row r="21" spans="1:60" x14ac:dyDescent="0.25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150</v>
      </c>
      <c r="G21" s="58">
        <v>309</v>
      </c>
      <c r="H21" s="261"/>
      <c r="I21" s="26"/>
      <c r="J21" s="16">
        <f>I21*$E21</f>
        <v>0</v>
      </c>
      <c r="K21" s="16">
        <f>I21*$F21</f>
        <v>0</v>
      </c>
      <c r="L21" s="26"/>
      <c r="M21" s="16">
        <f>L21*$E21</f>
        <v>0</v>
      </c>
      <c r="N21" s="16">
        <f>L21*$F21</f>
        <v>0</v>
      </c>
      <c r="O21" s="26"/>
      <c r="P21" s="16">
        <f>O21*$E21</f>
        <v>0</v>
      </c>
      <c r="Q21" s="16">
        <f>O21*$F21</f>
        <v>0</v>
      </c>
      <c r="R21" s="26"/>
      <c r="S21" s="16">
        <f>R21*$E21</f>
        <v>0</v>
      </c>
      <c r="T21" s="16">
        <f>R21*$F21</f>
        <v>0</v>
      </c>
      <c r="U21" s="26"/>
      <c r="V21" s="16">
        <f>U21*$E21</f>
        <v>0</v>
      </c>
      <c r="W21" s="16">
        <f>U21*$F21</f>
        <v>0</v>
      </c>
      <c r="X21" s="26">
        <v>0</v>
      </c>
      <c r="Y21" s="16">
        <f>X21*$E21</f>
        <v>0</v>
      </c>
      <c r="Z21" s="16">
        <f>X21*$F21</f>
        <v>0</v>
      </c>
      <c r="AA21" s="16">
        <v>3</v>
      </c>
      <c r="AB21" s="289">
        <f>AA21*E21</f>
        <v>306.39</v>
      </c>
      <c r="AC21" s="289">
        <f>AA21*F21</f>
        <v>450</v>
      </c>
      <c r="AD21" s="16">
        <v>3</v>
      </c>
      <c r="AE21" s="289">
        <f>AD21*E21</f>
        <v>306.39</v>
      </c>
      <c r="AF21" s="289">
        <f>AD21*F21</f>
        <v>450</v>
      </c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289">
        <v>3</v>
      </c>
      <c r="AU21" s="289">
        <v>2</v>
      </c>
      <c r="AV21" s="268"/>
      <c r="AW21" s="52">
        <f>SUM(I21,L21,O21,R21,U21,X21,AA21,AD21,AG21,AJ21,AM21,AP21)</f>
        <v>6</v>
      </c>
      <c r="AX21" s="16">
        <f>AW21*E21</f>
        <v>612.78</v>
      </c>
      <c r="AY21" s="37">
        <f>AW21*F21</f>
        <v>900</v>
      </c>
      <c r="AZ21" s="42">
        <f>AW21/(((AT21-1)*30)+(AU21*7))</f>
        <v>8.1081081081081086E-2</v>
      </c>
      <c r="BA21" s="37">
        <f>AZ21*30</f>
        <v>2.4324324324324325</v>
      </c>
      <c r="BB21" s="63">
        <f>BA21*F21</f>
        <v>364.86486486486484</v>
      </c>
      <c r="BC21" s="26">
        <v>46</v>
      </c>
      <c r="BD21" s="37">
        <f>BC21*F21</f>
        <v>6900</v>
      </c>
      <c r="BE21" s="37">
        <f>IFERROR(BC21/AZ21, "-")</f>
        <v>567.33333333333326</v>
      </c>
      <c r="BF21" s="37">
        <f>IFERROR(BE21/7,"-")</f>
        <v>81.047619047619037</v>
      </c>
      <c r="BG21" s="52">
        <f>IFERROR(BE21/30,"-")</f>
        <v>18.911111111111108</v>
      </c>
      <c r="BH21" s="35">
        <f>IFERROR(C$1+BE21,"-")</f>
        <v>44240.333333333336</v>
      </c>
    </row>
    <row r="22" spans="1:60" x14ac:dyDescent="0.25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49.5</v>
      </c>
      <c r="G22" s="58">
        <v>109</v>
      </c>
      <c r="H22" s="261"/>
      <c r="I22" s="26"/>
      <c r="J22" s="16">
        <f>I22*$E22</f>
        <v>0</v>
      </c>
      <c r="K22" s="16">
        <f>I22*$F22</f>
        <v>0</v>
      </c>
      <c r="L22" s="26"/>
      <c r="M22" s="16">
        <f>L22*$E22</f>
        <v>0</v>
      </c>
      <c r="N22" s="16">
        <f>L22*$F22</f>
        <v>0</v>
      </c>
      <c r="O22" s="26"/>
      <c r="P22" s="16">
        <f>O22*$E22</f>
        <v>0</v>
      </c>
      <c r="Q22" s="16">
        <f>O22*$F22</f>
        <v>0</v>
      </c>
      <c r="R22" s="26"/>
      <c r="S22" s="16">
        <f>R22*$E22</f>
        <v>0</v>
      </c>
      <c r="T22" s="16">
        <f>R22*$F22</f>
        <v>0</v>
      </c>
      <c r="U22" s="26"/>
      <c r="V22" s="16">
        <f>U22*$E22</f>
        <v>0</v>
      </c>
      <c r="W22" s="16">
        <f>U22*$F22</f>
        <v>0</v>
      </c>
      <c r="X22" s="26">
        <v>0</v>
      </c>
      <c r="Y22" s="16">
        <f>X22*$E22</f>
        <v>0</v>
      </c>
      <c r="Z22" s="16">
        <f>X22*$F22</f>
        <v>0</v>
      </c>
      <c r="AA22" s="16">
        <v>8</v>
      </c>
      <c r="AB22" s="289">
        <f>AA22*E22</f>
        <v>145.04000000000011</v>
      </c>
      <c r="AC22" s="289">
        <f>AA22*F22</f>
        <v>396</v>
      </c>
      <c r="AD22" s="16">
        <v>6</v>
      </c>
      <c r="AE22" s="289">
        <f>AD22*E22</f>
        <v>108.78000000000009</v>
      </c>
      <c r="AF22" s="289">
        <f>AD22*F22</f>
        <v>297</v>
      </c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289">
        <v>3</v>
      </c>
      <c r="AU22" s="289">
        <v>2</v>
      </c>
      <c r="AV22" s="268"/>
      <c r="AW22" s="52">
        <f>SUM(I22,L22,O22,R22,U22,X22,AA22,AD22,AG22,AJ22,AM22,AP22)</f>
        <v>14</v>
      </c>
      <c r="AX22" s="16">
        <f>AW22*E22</f>
        <v>253.82000000000019</v>
      </c>
      <c r="AY22" s="37">
        <f>AW22*F22</f>
        <v>693</v>
      </c>
      <c r="AZ22" s="42">
        <f>AW22/(((AT22-1)*30)+(AU22*7))</f>
        <v>0.1891891891891892</v>
      </c>
      <c r="BA22" s="37">
        <f>AZ22*30</f>
        <v>5.6756756756756763</v>
      </c>
      <c r="BB22" s="63">
        <f>BA22*F22</f>
        <v>280.94594594594599</v>
      </c>
      <c r="BC22" s="26">
        <v>46</v>
      </c>
      <c r="BD22" s="37">
        <f>BC22*F22</f>
        <v>2277</v>
      </c>
      <c r="BE22" s="37">
        <f>IFERROR(BC22/AZ22, "-")</f>
        <v>243.14285714285714</v>
      </c>
      <c r="BF22" s="37">
        <f>IFERROR(BE22/7,"-")</f>
        <v>34.734693877551017</v>
      </c>
      <c r="BG22" s="52">
        <f>IFERROR(BE22/30,"-")</f>
        <v>8.1047619047619044</v>
      </c>
      <c r="BH22" s="35">
        <f>IFERROR(C$1+BE22,"-")</f>
        <v>43916.142857142855</v>
      </c>
    </row>
    <row r="23" spans="1:60" x14ac:dyDescent="0.25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49.5</v>
      </c>
      <c r="G23" s="58">
        <v>109</v>
      </c>
      <c r="H23" s="261"/>
      <c r="I23" s="26"/>
      <c r="J23" s="16">
        <f>I23*$E23</f>
        <v>0</v>
      </c>
      <c r="K23" s="16">
        <f>I23*$F23</f>
        <v>0</v>
      </c>
      <c r="L23" s="26"/>
      <c r="M23" s="16">
        <f>L23*$E23</f>
        <v>0</v>
      </c>
      <c r="N23" s="16">
        <f>L23*$F23</f>
        <v>0</v>
      </c>
      <c r="O23" s="26"/>
      <c r="P23" s="16">
        <f>O23*$E23</f>
        <v>0</v>
      </c>
      <c r="Q23" s="16">
        <f>O23*$F23</f>
        <v>0</v>
      </c>
      <c r="R23" s="26"/>
      <c r="S23" s="16">
        <f>R23*$E23</f>
        <v>0</v>
      </c>
      <c r="T23" s="16">
        <f>R23*$F23</f>
        <v>0</v>
      </c>
      <c r="U23" s="26"/>
      <c r="V23" s="16">
        <f>U23*$E23</f>
        <v>0</v>
      </c>
      <c r="W23" s="16">
        <f>U23*$F23</f>
        <v>0</v>
      </c>
      <c r="X23" s="26">
        <v>0</v>
      </c>
      <c r="Y23" s="16">
        <f>X23*$E23</f>
        <v>0</v>
      </c>
      <c r="Z23" s="16">
        <f>X23*$F23</f>
        <v>0</v>
      </c>
      <c r="AA23" s="16">
        <v>8</v>
      </c>
      <c r="AB23" s="289">
        <f>AA23*E23</f>
        <v>145.04</v>
      </c>
      <c r="AC23" s="289">
        <f>AA23*F23</f>
        <v>396</v>
      </c>
      <c r="AD23" s="16">
        <v>7</v>
      </c>
      <c r="AE23" s="289">
        <f>AD23*E23</f>
        <v>126.91</v>
      </c>
      <c r="AF23" s="289">
        <f>AD23*F23</f>
        <v>346.5</v>
      </c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289">
        <v>3</v>
      </c>
      <c r="AU23" s="289">
        <v>2</v>
      </c>
      <c r="AV23" s="268"/>
      <c r="AW23" s="52">
        <f>SUM(I23,L23,O23,R23,U23,X23,AA23,AD23,AG23,AJ23,AM23,AP23)</f>
        <v>15</v>
      </c>
      <c r="AX23" s="16">
        <f>AW23*E23</f>
        <v>271.95</v>
      </c>
      <c r="AY23" s="37">
        <f>AW23*F23</f>
        <v>742.5</v>
      </c>
      <c r="AZ23" s="42">
        <f>AW23/(((AT23-1)*30)+(AU23*7))</f>
        <v>0.20270270270270271</v>
      </c>
      <c r="BA23" s="37">
        <f>AZ23*30</f>
        <v>6.0810810810810816</v>
      </c>
      <c r="BB23" s="63">
        <f>BA23*F23</f>
        <v>301.01351351351354</v>
      </c>
      <c r="BC23" s="26">
        <v>45</v>
      </c>
      <c r="BD23" s="37">
        <f>BC23*F23</f>
        <v>2227.5</v>
      </c>
      <c r="BE23" s="37">
        <f>IFERROR(BC23/AZ23, "-")</f>
        <v>222</v>
      </c>
      <c r="BF23" s="37">
        <f>IFERROR(BE23/7,"-")</f>
        <v>31.714285714285715</v>
      </c>
      <c r="BG23" s="52">
        <f>IFERROR(BE23/30,"-")</f>
        <v>7.4</v>
      </c>
      <c r="BH23" s="35">
        <f>IFERROR(C$1+BE23,"-")</f>
        <v>43895</v>
      </c>
    </row>
    <row r="24" spans="1:60" x14ac:dyDescent="0.25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114.5</v>
      </c>
      <c r="G24" s="58">
        <v>239</v>
      </c>
      <c r="H24" s="261"/>
      <c r="I24" s="26"/>
      <c r="J24" s="16">
        <f>I24*$E24</f>
        <v>0</v>
      </c>
      <c r="K24" s="16">
        <f>I24*$F24</f>
        <v>0</v>
      </c>
      <c r="L24" s="26"/>
      <c r="M24" s="16">
        <f>L24*$E24</f>
        <v>0</v>
      </c>
      <c r="N24" s="16">
        <f>L24*$F24</f>
        <v>0</v>
      </c>
      <c r="O24" s="26"/>
      <c r="P24" s="16">
        <f>O24*$E24</f>
        <v>0</v>
      </c>
      <c r="Q24" s="16">
        <f>O24*$F24</f>
        <v>0</v>
      </c>
      <c r="R24" s="26"/>
      <c r="S24" s="16">
        <f>R24*$E24</f>
        <v>0</v>
      </c>
      <c r="T24" s="16">
        <f>R24*$F24</f>
        <v>0</v>
      </c>
      <c r="U24" s="26"/>
      <c r="V24" s="16">
        <f>U24*$E24</f>
        <v>0</v>
      </c>
      <c r="W24" s="16">
        <f>U24*$F24</f>
        <v>0</v>
      </c>
      <c r="X24" s="26">
        <v>0</v>
      </c>
      <c r="Y24" s="16">
        <f>X24*$E24</f>
        <v>0</v>
      </c>
      <c r="Z24" s="16">
        <f>X24*$F24</f>
        <v>0</v>
      </c>
      <c r="AA24" s="16">
        <v>5</v>
      </c>
      <c r="AB24" s="289">
        <f>AA24*E24</f>
        <v>331.1</v>
      </c>
      <c r="AC24" s="289">
        <f>AA24*F24</f>
        <v>572.5</v>
      </c>
      <c r="AD24" s="16">
        <v>11</v>
      </c>
      <c r="AE24" s="289">
        <f>AD24*E24</f>
        <v>728.42</v>
      </c>
      <c r="AF24" s="289">
        <f>AD24*F24</f>
        <v>1259.5</v>
      </c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289">
        <v>3</v>
      </c>
      <c r="AU24" s="289">
        <v>2</v>
      </c>
      <c r="AV24" s="268"/>
      <c r="AW24" s="52">
        <f>SUM(I24,L24,O24,R24,U24,X24,AA24,AD24,AG24,AJ24,AM24,AP24)</f>
        <v>16</v>
      </c>
      <c r="AX24" s="16">
        <f>AW24*E24</f>
        <v>1059.52</v>
      </c>
      <c r="AY24" s="37">
        <f>AW24*F24</f>
        <v>1832</v>
      </c>
      <c r="AZ24" s="42">
        <f>AW24/(((AT24-1)*30)+(AU24*7))</f>
        <v>0.21621621621621623</v>
      </c>
      <c r="BA24" s="37">
        <f>AZ24*30</f>
        <v>6.4864864864864868</v>
      </c>
      <c r="BB24" s="63">
        <f>BA24*F24</f>
        <v>742.70270270270271</v>
      </c>
      <c r="BC24" s="26">
        <v>46</v>
      </c>
      <c r="BD24" s="37">
        <f>BC24*F24</f>
        <v>5267</v>
      </c>
      <c r="BE24" s="37">
        <f>IFERROR(BC24/AZ24, "-")</f>
        <v>212.75</v>
      </c>
      <c r="BF24" s="37">
        <f>IFERROR(BE24/7,"-")</f>
        <v>30.392857142857142</v>
      </c>
      <c r="BG24" s="52">
        <f>IFERROR(BE24/30,"-")</f>
        <v>7.0916666666666668</v>
      </c>
      <c r="BH24" s="35">
        <f>IFERROR(C$1+BE24,"-")</f>
        <v>43885.75</v>
      </c>
    </row>
    <row r="25" spans="1:60" x14ac:dyDescent="0.25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114.5</v>
      </c>
      <c r="G25" s="58">
        <v>239</v>
      </c>
      <c r="H25" s="261"/>
      <c r="I25" s="26"/>
      <c r="J25" s="16">
        <f>I25*$E25</f>
        <v>0</v>
      </c>
      <c r="K25" s="16">
        <f>I25*$F25</f>
        <v>0</v>
      </c>
      <c r="L25" s="26"/>
      <c r="M25" s="16">
        <f>L25*$E25</f>
        <v>0</v>
      </c>
      <c r="N25" s="16">
        <f>L25*$F25</f>
        <v>0</v>
      </c>
      <c r="O25" s="26"/>
      <c r="P25" s="16">
        <f>O25*$E25</f>
        <v>0</v>
      </c>
      <c r="Q25" s="16">
        <f>O25*$F25</f>
        <v>0</v>
      </c>
      <c r="R25" s="26"/>
      <c r="S25" s="16">
        <f>R25*$E25</f>
        <v>0</v>
      </c>
      <c r="T25" s="16">
        <f>R25*$F25</f>
        <v>0</v>
      </c>
      <c r="U25" s="26"/>
      <c r="V25" s="16">
        <f>U25*$E25</f>
        <v>0</v>
      </c>
      <c r="W25" s="16">
        <f>U25*$F25</f>
        <v>0</v>
      </c>
      <c r="X25" s="26">
        <v>4</v>
      </c>
      <c r="Y25" s="16">
        <f>X25*$E25</f>
        <v>264.88000000000005</v>
      </c>
      <c r="Z25" s="16">
        <f>X25*$F25</f>
        <v>458</v>
      </c>
      <c r="AA25" s="16">
        <v>4</v>
      </c>
      <c r="AB25" s="289">
        <f>AA25*E25</f>
        <v>264.88000000000005</v>
      </c>
      <c r="AC25" s="289">
        <f>AA25*F25</f>
        <v>458</v>
      </c>
      <c r="AD25" s="16">
        <v>5</v>
      </c>
      <c r="AE25" s="289">
        <f>AD25*E25</f>
        <v>331.10000000000008</v>
      </c>
      <c r="AF25" s="289">
        <f>AD25*F25</f>
        <v>572.5</v>
      </c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289">
        <v>3</v>
      </c>
      <c r="AU25" s="289">
        <v>2</v>
      </c>
      <c r="AV25" s="268"/>
      <c r="AW25" s="52">
        <f>SUM(I25,L25,O25,R25,U25,X25,AA25,AD25,AG25,AJ25,AM25,AP25)</f>
        <v>13</v>
      </c>
      <c r="AX25" s="16">
        <f>AW25*E25</f>
        <v>860.86000000000013</v>
      </c>
      <c r="AY25" s="37">
        <f>AW25*F25</f>
        <v>1488.5</v>
      </c>
      <c r="AZ25" s="42">
        <f>AW25/(((AT25-1)*30)+(AU25*7))</f>
        <v>0.17567567567567569</v>
      </c>
      <c r="BA25" s="37">
        <f>AZ25*30</f>
        <v>5.2702702702702702</v>
      </c>
      <c r="BB25" s="63">
        <f>BA25*F25</f>
        <v>603.44594594594594</v>
      </c>
      <c r="BC25" s="26">
        <v>45</v>
      </c>
      <c r="BD25" s="37">
        <f>BC25*F25</f>
        <v>5152.5</v>
      </c>
      <c r="BE25" s="37">
        <f>IFERROR(BC25/AZ25, "-")</f>
        <v>256.15384615384613</v>
      </c>
      <c r="BF25" s="37">
        <f>IFERROR(BE25/7,"-")</f>
        <v>36.593406593406591</v>
      </c>
      <c r="BG25" s="52">
        <f>IFERROR(BE25/30,"-")</f>
        <v>8.5384615384615383</v>
      </c>
      <c r="BH25" s="35">
        <f>IFERROR(C$1+BE25,"-")</f>
        <v>43929.153846153844</v>
      </c>
    </row>
    <row r="26" spans="1:60" x14ac:dyDescent="0.25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69.5</v>
      </c>
      <c r="G26" s="58">
        <v>149</v>
      </c>
      <c r="H26" s="261"/>
      <c r="I26" s="26"/>
      <c r="J26" s="16">
        <f>I26*$E26</f>
        <v>0</v>
      </c>
      <c r="K26" s="16">
        <f>I26*$F26</f>
        <v>0</v>
      </c>
      <c r="L26" s="26"/>
      <c r="M26" s="16">
        <f>L26*$E26</f>
        <v>0</v>
      </c>
      <c r="N26" s="16">
        <f>L26*$F26</f>
        <v>0</v>
      </c>
      <c r="O26" s="26"/>
      <c r="P26" s="16">
        <f>O26*$E26</f>
        <v>0</v>
      </c>
      <c r="Q26" s="16">
        <f>O26*$F26</f>
        <v>0</v>
      </c>
      <c r="R26" s="26"/>
      <c r="S26" s="16">
        <f>R26*$E26</f>
        <v>0</v>
      </c>
      <c r="T26" s="16">
        <f>R26*$F26</f>
        <v>0</v>
      </c>
      <c r="U26" s="26"/>
      <c r="V26" s="16">
        <f>U26*$E26</f>
        <v>0</v>
      </c>
      <c r="W26" s="16">
        <f>U26*$F26</f>
        <v>0</v>
      </c>
      <c r="X26" s="26">
        <v>0</v>
      </c>
      <c r="Y26" s="16">
        <f>X26*$E26</f>
        <v>0</v>
      </c>
      <c r="Z26" s="16">
        <f>X26*$F26</f>
        <v>0</v>
      </c>
      <c r="AA26" s="16">
        <v>12</v>
      </c>
      <c r="AB26" s="289">
        <f>AA26*E26</f>
        <v>369.84000000000469</v>
      </c>
      <c r="AC26" s="289">
        <f>AA26*F26</f>
        <v>834</v>
      </c>
      <c r="AD26" s="16">
        <v>6</v>
      </c>
      <c r="AE26" s="289">
        <f>AD26*E26</f>
        <v>184.92000000000235</v>
      </c>
      <c r="AF26" s="289">
        <f>AD26*F26</f>
        <v>417</v>
      </c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289">
        <v>3</v>
      </c>
      <c r="AU26" s="289">
        <v>2</v>
      </c>
      <c r="AV26" s="268"/>
      <c r="AW26" s="52">
        <f>SUM(I26,L26,O26,R26,U26,X26,AA26,AD26,AG26,AJ26,AM26,AP26)</f>
        <v>18</v>
      </c>
      <c r="AX26" s="16">
        <f>AW26*E26</f>
        <v>554.76000000000704</v>
      </c>
      <c r="AY26" s="37">
        <f>AW26*F26</f>
        <v>1251</v>
      </c>
      <c r="AZ26" s="42">
        <f>AW26/(((AT26-1)*30)+(AU26*7))</f>
        <v>0.24324324324324326</v>
      </c>
      <c r="BA26" s="37">
        <f>AZ26*30</f>
        <v>7.2972972972972974</v>
      </c>
      <c r="BB26" s="63">
        <f>BA26*F26</f>
        <v>507.16216216216219</v>
      </c>
      <c r="BC26" s="26">
        <v>34</v>
      </c>
      <c r="BD26" s="37">
        <f>BC26*F26</f>
        <v>2363</v>
      </c>
      <c r="BE26" s="37">
        <f>IFERROR(BC26/AZ26, "-")</f>
        <v>139.77777777777777</v>
      </c>
      <c r="BF26" s="37">
        <f>IFERROR(BE26/7,"-")</f>
        <v>19.968253968253968</v>
      </c>
      <c r="BG26" s="52">
        <f>IFERROR(BE26/30,"-")</f>
        <v>4.659259259259259</v>
      </c>
      <c r="BH26" s="35">
        <f>IFERROR(C$1+BE26,"-")</f>
        <v>43812.777777777781</v>
      </c>
    </row>
    <row r="27" spans="1:60" x14ac:dyDescent="0.25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69.5</v>
      </c>
      <c r="G27" s="58">
        <v>149</v>
      </c>
      <c r="H27" s="261"/>
      <c r="I27" s="26"/>
      <c r="J27" s="16">
        <f>I27*$E27</f>
        <v>0</v>
      </c>
      <c r="K27" s="16">
        <f>I27*$F27</f>
        <v>0</v>
      </c>
      <c r="L27" s="26"/>
      <c r="M27" s="16">
        <f>L27*$E27</f>
        <v>0</v>
      </c>
      <c r="N27" s="16">
        <f>L27*$F27</f>
        <v>0</v>
      </c>
      <c r="O27" s="26"/>
      <c r="P27" s="16">
        <f>O27*$E27</f>
        <v>0</v>
      </c>
      <c r="Q27" s="16">
        <f>O27*$F27</f>
        <v>0</v>
      </c>
      <c r="R27" s="26"/>
      <c r="S27" s="16">
        <f>R27*$E27</f>
        <v>0</v>
      </c>
      <c r="T27" s="16">
        <f>R27*$F27</f>
        <v>0</v>
      </c>
      <c r="U27" s="26"/>
      <c r="V27" s="16">
        <f>U27*$E27</f>
        <v>0</v>
      </c>
      <c r="W27" s="16">
        <f>U27*$F27</f>
        <v>0</v>
      </c>
      <c r="X27" s="26">
        <v>0</v>
      </c>
      <c r="Y27" s="16">
        <f>X27*$E27</f>
        <v>0</v>
      </c>
      <c r="Z27" s="16">
        <f>X27*$F27</f>
        <v>0</v>
      </c>
      <c r="AA27" s="16">
        <v>10</v>
      </c>
      <c r="AB27" s="289">
        <f>AA27*E27</f>
        <v>271.90000000000003</v>
      </c>
      <c r="AC27" s="289">
        <f>AA27*F27</f>
        <v>695</v>
      </c>
      <c r="AD27" s="16">
        <v>4</v>
      </c>
      <c r="AE27" s="289">
        <f>AD27*E27</f>
        <v>108.76</v>
      </c>
      <c r="AF27" s="289">
        <f>AD27*F27</f>
        <v>278</v>
      </c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289">
        <v>3</v>
      </c>
      <c r="AU27" s="289">
        <v>2</v>
      </c>
      <c r="AV27" s="268"/>
      <c r="AW27" s="52">
        <f>SUM(I27,L27,O27,R27,U27,X27,AA27,AD27,AG27,AJ27,AM27,AP27)</f>
        <v>14</v>
      </c>
      <c r="AX27" s="16">
        <f>AW27*E27</f>
        <v>380.66</v>
      </c>
      <c r="AY27" s="37">
        <f>AW27*F27</f>
        <v>973</v>
      </c>
      <c r="AZ27" s="42">
        <f>AW27/(((AT27-1)*30)+(AU27*7))</f>
        <v>0.1891891891891892</v>
      </c>
      <c r="BA27" s="37">
        <f>AZ27*30</f>
        <v>5.6756756756756763</v>
      </c>
      <c r="BB27" s="63">
        <f>BA27*F27</f>
        <v>394.45945945945948</v>
      </c>
      <c r="BC27" s="26">
        <v>50</v>
      </c>
      <c r="BD27" s="37">
        <f>BC27*F27</f>
        <v>3475</v>
      </c>
      <c r="BE27" s="37">
        <f>IFERROR(BC27/AZ27, "-")</f>
        <v>264.28571428571428</v>
      </c>
      <c r="BF27" s="37">
        <f>IFERROR(BE27/7,"-")</f>
        <v>37.755102040816325</v>
      </c>
      <c r="BG27" s="52">
        <f>IFERROR(BE27/30,"-")</f>
        <v>8.8095238095238084</v>
      </c>
      <c r="BH27" s="35">
        <f>IFERROR(C$1+BE27,"-")</f>
        <v>43937.285714285717</v>
      </c>
    </row>
    <row r="28" spans="1:60" x14ac:dyDescent="0.25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49.5</v>
      </c>
      <c r="G28" s="58">
        <v>109</v>
      </c>
      <c r="H28" s="261"/>
      <c r="I28" s="26"/>
      <c r="J28" s="16">
        <f>I28*$E28</f>
        <v>0</v>
      </c>
      <c r="K28" s="16">
        <f>I28*$F28</f>
        <v>0</v>
      </c>
      <c r="L28" s="26"/>
      <c r="M28" s="16">
        <f>L28*$E28</f>
        <v>0</v>
      </c>
      <c r="N28" s="16">
        <f>L28*$F28</f>
        <v>0</v>
      </c>
      <c r="O28" s="26"/>
      <c r="P28" s="16">
        <f>O28*$E28</f>
        <v>0</v>
      </c>
      <c r="Q28" s="16">
        <f>O28*$F28</f>
        <v>0</v>
      </c>
      <c r="R28" s="26"/>
      <c r="S28" s="16">
        <f>R28*$E28</f>
        <v>0</v>
      </c>
      <c r="T28" s="16">
        <f>R28*$F28</f>
        <v>0</v>
      </c>
      <c r="U28" s="26"/>
      <c r="V28" s="16">
        <f>U28*$E28</f>
        <v>0</v>
      </c>
      <c r="W28" s="16">
        <f>U28*$F28</f>
        <v>0</v>
      </c>
      <c r="X28" s="26">
        <v>1</v>
      </c>
      <c r="Y28" s="16">
        <f>X28*$E28</f>
        <v>23.570000000000004</v>
      </c>
      <c r="Z28" s="16">
        <f>X28*$F28</f>
        <v>49.5</v>
      </c>
      <c r="AA28" s="16">
        <v>9</v>
      </c>
      <c r="AB28" s="289">
        <f>AA28*E28</f>
        <v>212.13000000000002</v>
      </c>
      <c r="AC28" s="289">
        <f>AA28*F28</f>
        <v>445.5</v>
      </c>
      <c r="AD28" s="16">
        <v>6</v>
      </c>
      <c r="AE28" s="289">
        <f>AD28*E28</f>
        <v>141.42000000000002</v>
      </c>
      <c r="AF28" s="289">
        <f>AD28*F28</f>
        <v>297</v>
      </c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289">
        <v>3</v>
      </c>
      <c r="AU28" s="289">
        <v>2</v>
      </c>
      <c r="AV28" s="268"/>
      <c r="AW28" s="52">
        <f>SUM(I28,L28,O28,R28,U28,X28,AA28,AD28,AG28,AJ28,AM28,AP28)</f>
        <v>16</v>
      </c>
      <c r="AX28" s="16">
        <f>AW28*E28</f>
        <v>377.12000000000006</v>
      </c>
      <c r="AY28" s="37">
        <f>AW28*F28</f>
        <v>792</v>
      </c>
      <c r="AZ28" s="42">
        <f>AW28/(((AT28-1)*30)+(AU28*7))</f>
        <v>0.21621621621621623</v>
      </c>
      <c r="BA28" s="37">
        <f>AZ28*30</f>
        <v>6.4864864864864868</v>
      </c>
      <c r="BB28" s="63">
        <f>BA28*F28</f>
        <v>321.08108108108109</v>
      </c>
      <c r="BC28" s="26">
        <v>52</v>
      </c>
      <c r="BD28" s="37">
        <f>BC28*F28</f>
        <v>2574</v>
      </c>
      <c r="BE28" s="37">
        <f>IFERROR(BC28/AZ28, "-")</f>
        <v>240.5</v>
      </c>
      <c r="BF28" s="37">
        <f>IFERROR(BE28/7,"-")</f>
        <v>34.357142857142854</v>
      </c>
      <c r="BG28" s="52">
        <f>IFERROR(BE28/30,"-")</f>
        <v>8.0166666666666675</v>
      </c>
      <c r="BH28" s="35">
        <f>IFERROR(C$1+BE28,"-")</f>
        <v>43913.5</v>
      </c>
    </row>
    <row r="29" spans="1:60" x14ac:dyDescent="0.25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49.5</v>
      </c>
      <c r="G29" s="58">
        <v>109</v>
      </c>
      <c r="H29" s="261"/>
      <c r="I29" s="26"/>
      <c r="J29" s="16">
        <f>I29*$E29</f>
        <v>0</v>
      </c>
      <c r="K29" s="16">
        <f>I29*$F29</f>
        <v>0</v>
      </c>
      <c r="L29" s="26"/>
      <c r="M29" s="16">
        <f>L29*$E29</f>
        <v>0</v>
      </c>
      <c r="N29" s="16">
        <f>L29*$F29</f>
        <v>0</v>
      </c>
      <c r="O29" s="26"/>
      <c r="P29" s="16">
        <f>O29*$E29</f>
        <v>0</v>
      </c>
      <c r="Q29" s="16">
        <f>O29*$F29</f>
        <v>0</v>
      </c>
      <c r="R29" s="26"/>
      <c r="S29" s="16">
        <f>R29*$E29</f>
        <v>0</v>
      </c>
      <c r="T29" s="16">
        <f>R29*$F29</f>
        <v>0</v>
      </c>
      <c r="U29" s="26"/>
      <c r="V29" s="16">
        <f>U29*$E29</f>
        <v>0</v>
      </c>
      <c r="W29" s="16">
        <f>U29*$F29</f>
        <v>0</v>
      </c>
      <c r="X29" s="26">
        <v>0</v>
      </c>
      <c r="Y29" s="16">
        <f>X29*$E29</f>
        <v>0</v>
      </c>
      <c r="Z29" s="16">
        <f>X29*$F29</f>
        <v>0</v>
      </c>
      <c r="AA29" s="16">
        <v>8</v>
      </c>
      <c r="AB29" s="289">
        <f>AA29*E29</f>
        <v>188.55999999999997</v>
      </c>
      <c r="AC29" s="289">
        <f>AA29*F29</f>
        <v>396</v>
      </c>
      <c r="AD29" s="16">
        <v>3</v>
      </c>
      <c r="AE29" s="289">
        <f>AD29*E29</f>
        <v>70.709999999999994</v>
      </c>
      <c r="AF29" s="289">
        <f>AD29*F29</f>
        <v>148.5</v>
      </c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289">
        <v>3</v>
      </c>
      <c r="AU29" s="289">
        <v>2</v>
      </c>
      <c r="AV29" s="268"/>
      <c r="AW29" s="52">
        <f>SUM(I29,L29,O29,R29,U29,X29,AA29,AD29,AG29,AJ29,AM29,AP29)</f>
        <v>11</v>
      </c>
      <c r="AX29" s="16">
        <f>AW29*E29</f>
        <v>259.27</v>
      </c>
      <c r="AY29" s="37">
        <f>AW29*F29</f>
        <v>544.5</v>
      </c>
      <c r="AZ29" s="42">
        <f>AW29/(((AT29-1)*30)+(AU29*7))</f>
        <v>0.14864864864864866</v>
      </c>
      <c r="BA29" s="37">
        <f>AZ29*30</f>
        <v>4.4594594594594597</v>
      </c>
      <c r="BB29" s="63">
        <f>BA29*F29</f>
        <v>220.74324324324326</v>
      </c>
      <c r="BC29" s="26">
        <v>51</v>
      </c>
      <c r="BD29" s="37">
        <f>BC29*F29</f>
        <v>2524.5</v>
      </c>
      <c r="BE29" s="37">
        <f>IFERROR(BC29/AZ29, "-")</f>
        <v>343.09090909090907</v>
      </c>
      <c r="BF29" s="37">
        <f>IFERROR(BE29/7,"-")</f>
        <v>49.012987012987011</v>
      </c>
      <c r="BG29" s="52">
        <f>IFERROR(BE29/30,"-")</f>
        <v>11.436363636363636</v>
      </c>
      <c r="BH29" s="35">
        <f>IFERROR(C$1+BE29,"-")</f>
        <v>44016.090909090912</v>
      </c>
    </row>
    <row r="30" spans="1:60" x14ac:dyDescent="0.25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144.5</v>
      </c>
      <c r="G30" s="58">
        <v>299</v>
      </c>
      <c r="H30" s="261"/>
      <c r="I30" s="26"/>
      <c r="J30" s="16">
        <f>I30*$E30</f>
        <v>0</v>
      </c>
      <c r="K30" s="16">
        <f>I30*$F30</f>
        <v>0</v>
      </c>
      <c r="L30" s="26"/>
      <c r="M30" s="16">
        <f>L30*$E30</f>
        <v>0</v>
      </c>
      <c r="N30" s="16">
        <f>L30*$F30</f>
        <v>0</v>
      </c>
      <c r="O30" s="26"/>
      <c r="P30" s="16">
        <f>O30*$E30</f>
        <v>0</v>
      </c>
      <c r="Q30" s="16">
        <f>O30*$F30</f>
        <v>0</v>
      </c>
      <c r="R30" s="26"/>
      <c r="S30" s="16">
        <f>R30*$E30</f>
        <v>0</v>
      </c>
      <c r="T30" s="16">
        <f>R30*$F30</f>
        <v>0</v>
      </c>
      <c r="U30" s="26"/>
      <c r="V30" s="16">
        <f>U30*$E30</f>
        <v>0</v>
      </c>
      <c r="W30" s="16">
        <f>U30*$F30</f>
        <v>0</v>
      </c>
      <c r="X30" s="26">
        <v>0</v>
      </c>
      <c r="Y30" s="16">
        <f>X30*$E30</f>
        <v>0</v>
      </c>
      <c r="Z30" s="16">
        <f>X30*$F30</f>
        <v>0</v>
      </c>
      <c r="AA30" s="16">
        <v>0</v>
      </c>
      <c r="AB30" s="289">
        <f>AA30*E30</f>
        <v>0</v>
      </c>
      <c r="AC30" s="289">
        <f>AA30*F30</f>
        <v>0</v>
      </c>
      <c r="AD30" s="16">
        <v>0</v>
      </c>
      <c r="AE30" s="289">
        <f>AD30*E30</f>
        <v>0</v>
      </c>
      <c r="AF30" s="289">
        <f>AD30*F30</f>
        <v>0</v>
      </c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289">
        <v>3</v>
      </c>
      <c r="AU30" s="289">
        <v>2</v>
      </c>
      <c r="AV30" s="268"/>
      <c r="AW30" s="52">
        <f>SUM(I30,L30,O30,R30,U30,X30,AA30,AD30,AG30,AJ30,AM30,AP30)</f>
        <v>0</v>
      </c>
      <c r="AX30" s="16">
        <f>AW30*E30</f>
        <v>0</v>
      </c>
      <c r="AY30" s="37">
        <f>AW30*F30</f>
        <v>0</v>
      </c>
      <c r="AZ30" s="42">
        <f>AW30/(((AT30-1)*30)+(AU30*7))</f>
        <v>0</v>
      </c>
      <c r="BA30" s="37">
        <f>AZ30*30</f>
        <v>0</v>
      </c>
      <c r="BB30" s="63">
        <f>BA30*F30</f>
        <v>0</v>
      </c>
      <c r="BC30" s="26">
        <v>0</v>
      </c>
      <c r="BD30" s="37">
        <f>BC30*F30</f>
        <v>0</v>
      </c>
      <c r="BE30" s="37" t="str">
        <f>IFERROR(BC30/AZ30, "-")</f>
        <v>-</v>
      </c>
      <c r="BF30" s="37" t="str">
        <f>IFERROR(BE30/7,"-")</f>
        <v>-</v>
      </c>
      <c r="BG30" s="52" t="str">
        <f>IFERROR(BE30/30,"-")</f>
        <v>-</v>
      </c>
      <c r="BH30" s="35" t="str">
        <f>IFERROR(C$1+BE30,"-")</f>
        <v>-</v>
      </c>
    </row>
    <row r="31" spans="1:60" x14ac:dyDescent="0.25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74.5</v>
      </c>
      <c r="G31" s="58">
        <v>159</v>
      </c>
      <c r="H31" s="261"/>
      <c r="I31" s="26"/>
      <c r="J31" s="16">
        <f>I31*$E31</f>
        <v>0</v>
      </c>
      <c r="K31" s="16">
        <f>I31*$F31</f>
        <v>0</v>
      </c>
      <c r="L31" s="26"/>
      <c r="M31" s="16">
        <f>L31*$E31</f>
        <v>0</v>
      </c>
      <c r="N31" s="16">
        <f>L31*$F31</f>
        <v>0</v>
      </c>
      <c r="O31" s="26"/>
      <c r="P31" s="16">
        <f>O31*$E31</f>
        <v>0</v>
      </c>
      <c r="Q31" s="16">
        <f>O31*$F31</f>
        <v>0</v>
      </c>
      <c r="R31" s="26"/>
      <c r="S31" s="16">
        <f>R31*$E31</f>
        <v>0</v>
      </c>
      <c r="T31" s="16">
        <f>R31*$F31</f>
        <v>0</v>
      </c>
      <c r="U31" s="26"/>
      <c r="V31" s="16">
        <f>U31*$E31</f>
        <v>0</v>
      </c>
      <c r="W31" s="16">
        <f>U31*$F31</f>
        <v>0</v>
      </c>
      <c r="X31" s="26">
        <v>0</v>
      </c>
      <c r="Y31" s="16">
        <f>X31*$E31</f>
        <v>0</v>
      </c>
      <c r="Z31" s="16">
        <f>X31*$F31</f>
        <v>0</v>
      </c>
      <c r="AA31" s="16">
        <v>0</v>
      </c>
      <c r="AB31" s="289">
        <f>AA31*E31</f>
        <v>0</v>
      </c>
      <c r="AC31" s="289">
        <f>AA31*F31</f>
        <v>0</v>
      </c>
      <c r="AD31" s="16">
        <v>0</v>
      </c>
      <c r="AE31" s="289">
        <f>AD31*E31</f>
        <v>0</v>
      </c>
      <c r="AF31" s="289">
        <f>AD31*F31</f>
        <v>0</v>
      </c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289">
        <v>3</v>
      </c>
      <c r="AU31" s="289">
        <v>2</v>
      </c>
      <c r="AV31" s="268"/>
      <c r="AW31" s="52">
        <f>SUM(I31,L31,O31,R31,U31,X31,AA31,AD31,AG31,AJ31,AM31,AP31)</f>
        <v>0</v>
      </c>
      <c r="AX31" s="16">
        <f>AW31*E31</f>
        <v>0</v>
      </c>
      <c r="AY31" s="37">
        <f>AW31*F31</f>
        <v>0</v>
      </c>
      <c r="AZ31" s="42">
        <f>AW31/(((AT31-1)*30)+(AU31*7))</f>
        <v>0</v>
      </c>
      <c r="BA31" s="37">
        <f>AZ31*30</f>
        <v>0</v>
      </c>
      <c r="BB31" s="63">
        <f>BA31*F31</f>
        <v>0</v>
      </c>
      <c r="BC31" s="26">
        <v>0</v>
      </c>
      <c r="BD31" s="37">
        <f>BC31*F31</f>
        <v>0</v>
      </c>
      <c r="BE31" s="37" t="str">
        <f>IFERROR(BC31/AZ31, "-")</f>
        <v>-</v>
      </c>
      <c r="BF31" s="37" t="str">
        <f>IFERROR(BE31/7,"-")</f>
        <v>-</v>
      </c>
      <c r="BG31" s="52" t="str">
        <f>IFERROR(BE31/30,"-")</f>
        <v>-</v>
      </c>
      <c r="BH31" s="35" t="str">
        <f>IFERROR(C$1+BE31,"-")</f>
        <v>-</v>
      </c>
    </row>
    <row r="32" spans="1:60" x14ac:dyDescent="0.25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74.5</v>
      </c>
      <c r="G32" s="58">
        <v>159</v>
      </c>
      <c r="H32" s="261"/>
      <c r="I32" s="26"/>
      <c r="J32" s="16">
        <f>I32*$E32</f>
        <v>0</v>
      </c>
      <c r="K32" s="16">
        <f>I32*$F32</f>
        <v>0</v>
      </c>
      <c r="L32" s="26"/>
      <c r="M32" s="16">
        <f>L32*$E32</f>
        <v>0</v>
      </c>
      <c r="N32" s="16">
        <f>L32*$F32</f>
        <v>0</v>
      </c>
      <c r="O32" s="26"/>
      <c r="P32" s="16">
        <f>O32*$E32</f>
        <v>0</v>
      </c>
      <c r="Q32" s="16">
        <f>O32*$F32</f>
        <v>0</v>
      </c>
      <c r="R32" s="26"/>
      <c r="S32" s="16">
        <f>R32*$E32</f>
        <v>0</v>
      </c>
      <c r="T32" s="16">
        <f>R32*$F32</f>
        <v>0</v>
      </c>
      <c r="U32" s="26"/>
      <c r="V32" s="16">
        <f>U32*$E32</f>
        <v>0</v>
      </c>
      <c r="W32" s="16">
        <f>U32*$F32</f>
        <v>0</v>
      </c>
      <c r="X32" s="26">
        <v>0</v>
      </c>
      <c r="Y32" s="16">
        <f>X32*$E32</f>
        <v>0</v>
      </c>
      <c r="Z32" s="16">
        <f>X32*$F32</f>
        <v>0</v>
      </c>
      <c r="AA32" s="16">
        <v>11</v>
      </c>
      <c r="AB32" s="289">
        <f>AA32*E32</f>
        <v>498.52</v>
      </c>
      <c r="AC32" s="289">
        <f>AA32*F32</f>
        <v>819.5</v>
      </c>
      <c r="AD32" s="16">
        <v>8</v>
      </c>
      <c r="AE32" s="289">
        <f>AD32*E32</f>
        <v>362.56</v>
      </c>
      <c r="AF32" s="289">
        <f>AD32*F32</f>
        <v>596</v>
      </c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289">
        <v>3</v>
      </c>
      <c r="AU32" s="289">
        <v>2</v>
      </c>
      <c r="AV32" s="268"/>
      <c r="AW32" s="52">
        <f>SUM(I32,L32,O32,R32,U32,X32,AA32,AD32,AG32,AJ32,AM32,AP32)</f>
        <v>19</v>
      </c>
      <c r="AX32" s="16">
        <f>AW32*E32</f>
        <v>861.08</v>
      </c>
      <c r="AY32" s="37">
        <f>AW32*F32</f>
        <v>1415.5</v>
      </c>
      <c r="AZ32" s="42">
        <f>AW32/(((AT32-1)*30)+(AU32*7))</f>
        <v>0.25675675675675674</v>
      </c>
      <c r="BA32" s="37">
        <f>AZ32*30</f>
        <v>7.7027027027027026</v>
      </c>
      <c r="BB32" s="63">
        <f>BA32*F32</f>
        <v>573.85135135135135</v>
      </c>
      <c r="BC32" s="26">
        <v>45</v>
      </c>
      <c r="BD32" s="37">
        <f>BC32*F32</f>
        <v>3352.5</v>
      </c>
      <c r="BE32" s="37">
        <f>IFERROR(BC32/AZ32, "-")</f>
        <v>175.26315789473685</v>
      </c>
      <c r="BF32" s="37">
        <f>IFERROR(BE32/7,"-")</f>
        <v>25.037593984962406</v>
      </c>
      <c r="BG32" s="52">
        <f>IFERROR(BE32/30,"-")</f>
        <v>5.8421052631578947</v>
      </c>
      <c r="BH32" s="35">
        <f>IFERROR(C$1+BE32,"-")</f>
        <v>43848.26315789474</v>
      </c>
    </row>
    <row r="33" spans="1:60" x14ac:dyDescent="0.25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74.5</v>
      </c>
      <c r="G33" s="58">
        <v>159</v>
      </c>
      <c r="H33" s="261"/>
      <c r="I33" s="26"/>
      <c r="J33" s="16">
        <f>I33*$E33</f>
        <v>0</v>
      </c>
      <c r="K33" s="16">
        <f>I33*$F33</f>
        <v>0</v>
      </c>
      <c r="L33" s="26"/>
      <c r="M33" s="16">
        <f>L33*$E33</f>
        <v>0</v>
      </c>
      <c r="N33" s="16">
        <f>L33*$F33</f>
        <v>0</v>
      </c>
      <c r="O33" s="26"/>
      <c r="P33" s="16">
        <f>O33*$E33</f>
        <v>0</v>
      </c>
      <c r="Q33" s="16">
        <f>O33*$F33</f>
        <v>0</v>
      </c>
      <c r="R33" s="26"/>
      <c r="S33" s="16">
        <f>R33*$E33</f>
        <v>0</v>
      </c>
      <c r="T33" s="16">
        <f>R33*$F33</f>
        <v>0</v>
      </c>
      <c r="U33" s="26"/>
      <c r="V33" s="16">
        <f>U33*$E33</f>
        <v>0</v>
      </c>
      <c r="W33" s="16">
        <f>U33*$F33</f>
        <v>0</v>
      </c>
      <c r="X33" s="26">
        <v>0</v>
      </c>
      <c r="Y33" s="16">
        <f>X33*$E33</f>
        <v>0</v>
      </c>
      <c r="Z33" s="16">
        <f>X33*$F33</f>
        <v>0</v>
      </c>
      <c r="AA33" s="16">
        <v>0</v>
      </c>
      <c r="AB33" s="289">
        <f>AA33*E33</f>
        <v>0</v>
      </c>
      <c r="AC33" s="289">
        <f>AA33*F33</f>
        <v>0</v>
      </c>
      <c r="AD33" s="16">
        <v>0</v>
      </c>
      <c r="AE33" s="289">
        <f>AD33*E33</f>
        <v>0</v>
      </c>
      <c r="AF33" s="289">
        <f>AD33*F33</f>
        <v>0</v>
      </c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289">
        <v>3</v>
      </c>
      <c r="AU33" s="289">
        <v>2</v>
      </c>
      <c r="AV33" s="268"/>
      <c r="AW33" s="52">
        <f>SUM(I33,L33,O33,R33,U33,X33,AA33,AD33,AG33,AJ33,AM33,AP33)</f>
        <v>0</v>
      </c>
      <c r="AX33" s="16">
        <f>AW33*E33</f>
        <v>0</v>
      </c>
      <c r="AY33" s="37">
        <f>AW33*F33</f>
        <v>0</v>
      </c>
      <c r="AZ33" s="42">
        <f>AW33/(((AT33-1)*30)+(AU33*7))</f>
        <v>0</v>
      </c>
      <c r="BA33" s="37">
        <f>AZ33*30</f>
        <v>0</v>
      </c>
      <c r="BB33" s="63">
        <f>BA33*F33</f>
        <v>0</v>
      </c>
      <c r="BC33" s="26">
        <v>0</v>
      </c>
      <c r="BD33" s="37">
        <f>BC33*F33</f>
        <v>0</v>
      </c>
      <c r="BE33" s="37" t="str">
        <f>IFERROR(BC33/AZ33, "-")</f>
        <v>-</v>
      </c>
      <c r="BF33" s="37" t="str">
        <f>IFERROR(BE33/7,"-")</f>
        <v>-</v>
      </c>
      <c r="BG33" s="52" t="str">
        <f>IFERROR(BE33/30,"-")</f>
        <v>-</v>
      </c>
      <c r="BH33" s="35" t="str">
        <f>IFERROR(C$1+BE33,"-")</f>
        <v>-</v>
      </c>
    </row>
    <row r="34" spans="1:60" x14ac:dyDescent="0.25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29.5</v>
      </c>
      <c r="G34" s="58">
        <v>59</v>
      </c>
      <c r="H34" s="261"/>
      <c r="I34" s="26"/>
      <c r="J34" s="16">
        <f>I34*$E34</f>
        <v>0</v>
      </c>
      <c r="K34" s="16">
        <f>I34*$F34</f>
        <v>0</v>
      </c>
      <c r="L34" s="26"/>
      <c r="M34" s="16">
        <f>L34*$E34</f>
        <v>0</v>
      </c>
      <c r="N34" s="16">
        <f>L34*$F34</f>
        <v>0</v>
      </c>
      <c r="O34" s="26"/>
      <c r="P34" s="16">
        <f>O34*$E34</f>
        <v>0</v>
      </c>
      <c r="Q34" s="16">
        <f>O34*$F34</f>
        <v>0</v>
      </c>
      <c r="R34" s="26"/>
      <c r="S34" s="16">
        <f>R34*$E34</f>
        <v>0</v>
      </c>
      <c r="T34" s="16">
        <f>R34*$F34</f>
        <v>0</v>
      </c>
      <c r="U34" s="26"/>
      <c r="V34" s="16">
        <f>U34*$E34</f>
        <v>0</v>
      </c>
      <c r="W34" s="16">
        <f>U34*$F34</f>
        <v>0</v>
      </c>
      <c r="X34" s="26">
        <v>5</v>
      </c>
      <c r="Y34" s="16">
        <f>X34*$E34</f>
        <v>77.150000000000006</v>
      </c>
      <c r="Z34" s="16">
        <f>X34*$F34</f>
        <v>147.5</v>
      </c>
      <c r="AA34" s="16">
        <v>33</v>
      </c>
      <c r="AB34" s="289">
        <f>AA34*E34</f>
        <v>509.19</v>
      </c>
      <c r="AC34" s="289">
        <f>AA34*F34</f>
        <v>973.5</v>
      </c>
      <c r="AD34" s="16">
        <v>12</v>
      </c>
      <c r="AE34" s="289">
        <f>AD34*E34</f>
        <v>185.16</v>
      </c>
      <c r="AF34" s="289">
        <f>AD34*F34</f>
        <v>354</v>
      </c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289">
        <v>3</v>
      </c>
      <c r="AU34" s="289">
        <v>2</v>
      </c>
      <c r="AV34" s="268"/>
      <c r="AW34" s="52">
        <f>SUM(I34,L34,O34,R34,U34,X34,AA34,AD34,AG34,AJ34,AM34,AP34)</f>
        <v>50</v>
      </c>
      <c r="AX34" s="16">
        <f>AW34*E34</f>
        <v>771.5</v>
      </c>
      <c r="AY34" s="37">
        <f>AW34*F34</f>
        <v>1475</v>
      </c>
      <c r="AZ34" s="42">
        <f>AW34/(((AT34-1)*30)+(AU34*7))</f>
        <v>0.67567567567567566</v>
      </c>
      <c r="BA34" s="37">
        <f>AZ34*30</f>
        <v>20.27027027027027</v>
      </c>
      <c r="BB34" s="63">
        <f>BA34*F34</f>
        <v>597.97297297297303</v>
      </c>
      <c r="BC34" s="26">
        <v>42</v>
      </c>
      <c r="BD34" s="37">
        <f>BC34*F34</f>
        <v>1239</v>
      </c>
      <c r="BE34" s="37">
        <f>IFERROR(BC34/AZ34, "-")</f>
        <v>62.160000000000004</v>
      </c>
      <c r="BF34" s="37">
        <f>IFERROR(BE34/7,"-")</f>
        <v>8.8800000000000008</v>
      </c>
      <c r="BG34" s="52">
        <f>IFERROR(BE34/30,"-")</f>
        <v>2.0720000000000001</v>
      </c>
      <c r="BH34" s="35">
        <f>IFERROR(C$1+BE34,"-")</f>
        <v>43735.16</v>
      </c>
    </row>
    <row r="35" spans="1:60" x14ac:dyDescent="0.25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29.5</v>
      </c>
      <c r="G35" s="58">
        <v>59</v>
      </c>
      <c r="H35" s="261"/>
      <c r="I35" s="26"/>
      <c r="J35" s="16">
        <f>I35*$E35</f>
        <v>0</v>
      </c>
      <c r="K35" s="16">
        <f>I35*$F35</f>
        <v>0</v>
      </c>
      <c r="L35" s="26"/>
      <c r="M35" s="16">
        <f>L35*$E35</f>
        <v>0</v>
      </c>
      <c r="N35" s="16">
        <f>L35*$F35</f>
        <v>0</v>
      </c>
      <c r="O35" s="26"/>
      <c r="P35" s="16">
        <f>O35*$E35</f>
        <v>0</v>
      </c>
      <c r="Q35" s="16">
        <f>O35*$F35</f>
        <v>0</v>
      </c>
      <c r="R35" s="26"/>
      <c r="S35" s="16">
        <f>R35*$E35</f>
        <v>0</v>
      </c>
      <c r="T35" s="16">
        <f>R35*$F35</f>
        <v>0</v>
      </c>
      <c r="U35" s="26"/>
      <c r="V35" s="16">
        <f>U35*$E35</f>
        <v>0</v>
      </c>
      <c r="W35" s="16">
        <f>U35*$F35</f>
        <v>0</v>
      </c>
      <c r="X35" s="26">
        <v>5</v>
      </c>
      <c r="Y35" s="16">
        <f>X35*$E35</f>
        <v>77.150000000000006</v>
      </c>
      <c r="Z35" s="16">
        <f>X35*$F35</f>
        <v>147.5</v>
      </c>
      <c r="AA35" s="16">
        <v>35</v>
      </c>
      <c r="AB35" s="289">
        <f>AA35*E35</f>
        <v>540.04999999999995</v>
      </c>
      <c r="AC35" s="289">
        <f>AA35*F35</f>
        <v>1032.5</v>
      </c>
      <c r="AD35" s="16">
        <v>19</v>
      </c>
      <c r="AE35" s="289">
        <f>AD35*E35</f>
        <v>293.17</v>
      </c>
      <c r="AF35" s="289">
        <f>AD35*F35</f>
        <v>560.5</v>
      </c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289">
        <v>3</v>
      </c>
      <c r="AU35" s="289">
        <v>2</v>
      </c>
      <c r="AV35" s="268"/>
      <c r="AW35" s="52">
        <f>SUM(I35,L35,O35,R35,U35,X35,AA35,AD35,AG35,AJ35,AM35,AP35)</f>
        <v>59</v>
      </c>
      <c r="AX35" s="16">
        <f>AW35*E35</f>
        <v>910.37</v>
      </c>
      <c r="AY35" s="37">
        <f>AW35*F35</f>
        <v>1740.5</v>
      </c>
      <c r="AZ35" s="42">
        <f>AW35/(((AT35-1)*30)+(AU35*7))</f>
        <v>0.79729729729729726</v>
      </c>
      <c r="BA35" s="37">
        <f>AZ35*30</f>
        <v>23.918918918918919</v>
      </c>
      <c r="BB35" s="63">
        <f>BA35*F35</f>
        <v>705.60810810810813</v>
      </c>
      <c r="BC35" s="26">
        <v>28</v>
      </c>
      <c r="BD35" s="37">
        <f>BC35*F35</f>
        <v>826</v>
      </c>
      <c r="BE35" s="37">
        <f>IFERROR(BC35/AZ35, "-")</f>
        <v>35.118644067796609</v>
      </c>
      <c r="BF35" s="37">
        <f>IFERROR(BE35/7,"-")</f>
        <v>5.0169491525423728</v>
      </c>
      <c r="BG35" s="52">
        <f>IFERROR(BE35/30,"-")</f>
        <v>1.1706214689265537</v>
      </c>
      <c r="BH35" s="35">
        <f>IFERROR(C$1+BE35,"-")</f>
        <v>43708.118644067799</v>
      </c>
    </row>
    <row r="36" spans="1:60" x14ac:dyDescent="0.25">
      <c r="A36" s="118">
        <v>6953156282308</v>
      </c>
      <c r="B36" s="17">
        <v>734835</v>
      </c>
      <c r="C36" s="27" t="s">
        <v>42</v>
      </c>
      <c r="D36" s="27" t="s">
        <v>347</v>
      </c>
      <c r="E36" s="57">
        <v>34.569999999999986</v>
      </c>
      <c r="F36" s="57">
        <v>69.5</v>
      </c>
      <c r="G36" s="58">
        <v>149</v>
      </c>
      <c r="H36" s="261"/>
      <c r="I36" s="26">
        <v>4</v>
      </c>
      <c r="J36" s="16">
        <f>I36*$E36</f>
        <v>138.27999999999994</v>
      </c>
      <c r="K36" s="16">
        <f>I36*$F36</f>
        <v>278</v>
      </c>
      <c r="L36" s="26">
        <v>1</v>
      </c>
      <c r="M36" s="16">
        <f>L36*$E36</f>
        <v>34.569999999999986</v>
      </c>
      <c r="N36" s="16">
        <f>L36*$F36</f>
        <v>69.5</v>
      </c>
      <c r="O36" s="26">
        <v>1</v>
      </c>
      <c r="P36" s="16">
        <f>O36*$E36</f>
        <v>34.569999999999986</v>
      </c>
      <c r="Q36" s="16">
        <f>O36*$F36</f>
        <v>69.5</v>
      </c>
      <c r="R36" s="26">
        <v>0</v>
      </c>
      <c r="S36" s="16">
        <f>R36*$E36</f>
        <v>0</v>
      </c>
      <c r="T36" s="16">
        <f>R36*$F36</f>
        <v>0</v>
      </c>
      <c r="U36" s="26">
        <v>0</v>
      </c>
      <c r="V36" s="16">
        <f>U36*$E36</f>
        <v>0</v>
      </c>
      <c r="W36" s="16">
        <f>U36*$F36</f>
        <v>0</v>
      </c>
      <c r="X36" s="26">
        <v>0</v>
      </c>
      <c r="Y36" s="16">
        <f>X36*$E36</f>
        <v>0</v>
      </c>
      <c r="Z36" s="16">
        <f>X36*$F36</f>
        <v>0</v>
      </c>
      <c r="AA36" s="16">
        <v>0</v>
      </c>
      <c r="AB36" s="289">
        <f>AA36*E36</f>
        <v>0</v>
      </c>
      <c r="AC36" s="289">
        <f>AA36*F36</f>
        <v>0</v>
      </c>
      <c r="AD36" s="16">
        <v>0</v>
      </c>
      <c r="AE36" s="289">
        <f>AD36*E36</f>
        <v>0</v>
      </c>
      <c r="AF36" s="289">
        <f>AD36*F36</f>
        <v>0</v>
      </c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289">
        <v>8</v>
      </c>
      <c r="AU36" s="289">
        <v>2</v>
      </c>
      <c r="AV36" s="268"/>
      <c r="AW36" s="52">
        <f>SUM(I36,L36,O36,R36,U36,X36,AA36,AD36,AG36,AJ36,AM36,AP36)</f>
        <v>6</v>
      </c>
      <c r="AX36" s="16">
        <f>AW36*E36</f>
        <v>207.4199999999999</v>
      </c>
      <c r="AY36" s="37">
        <f>AW36*F36</f>
        <v>417</v>
      </c>
      <c r="AZ36" s="42">
        <f>AW36/(((AT36-1)*30)+(AU36*7))</f>
        <v>2.6785714285714284E-2</v>
      </c>
      <c r="BA36" s="37">
        <f>AZ36*30</f>
        <v>0.80357142857142849</v>
      </c>
      <c r="BB36" s="63">
        <f>BA36*F36</f>
        <v>55.848214285714278</v>
      </c>
      <c r="BC36" s="26">
        <v>0</v>
      </c>
      <c r="BD36" s="37">
        <f>BC36*F36</f>
        <v>0</v>
      </c>
      <c r="BE36" s="37">
        <f>IFERROR(BC36/AZ36, "-")</f>
        <v>0</v>
      </c>
      <c r="BF36" s="37">
        <f>IFERROR(BE36/7,"-")</f>
        <v>0</v>
      </c>
      <c r="BG36" s="52">
        <f>IFERROR(BE36/30,"-")</f>
        <v>0</v>
      </c>
      <c r="BH36" s="35">
        <f>IFERROR(C$1+BE36,"-")</f>
        <v>43673</v>
      </c>
    </row>
    <row r="37" spans="1:60" x14ac:dyDescent="0.25">
      <c r="A37" s="118">
        <v>6953156281479</v>
      </c>
      <c r="B37" s="17">
        <v>734836</v>
      </c>
      <c r="C37" s="18" t="s">
        <v>43</v>
      </c>
      <c r="D37" s="18" t="s">
        <v>348</v>
      </c>
      <c r="E37" s="57">
        <v>51.990000000000009</v>
      </c>
      <c r="F37" s="57">
        <v>69.5</v>
      </c>
      <c r="G37" s="58">
        <v>149</v>
      </c>
      <c r="H37" s="261"/>
      <c r="I37" s="26">
        <v>6</v>
      </c>
      <c r="J37" s="16">
        <f>I37*$E37</f>
        <v>311.94000000000005</v>
      </c>
      <c r="K37" s="16">
        <f>I37*$F37</f>
        <v>417</v>
      </c>
      <c r="L37" s="26">
        <v>4</v>
      </c>
      <c r="M37" s="16">
        <f>L37*$E37</f>
        <v>207.96000000000004</v>
      </c>
      <c r="N37" s="16">
        <f>L37*$F37</f>
        <v>278</v>
      </c>
      <c r="O37" s="26">
        <v>14</v>
      </c>
      <c r="P37" s="16">
        <f>O37*$E37</f>
        <v>727.86000000000013</v>
      </c>
      <c r="Q37" s="16">
        <f>O37*$F37</f>
        <v>973</v>
      </c>
      <c r="R37" s="26">
        <v>6</v>
      </c>
      <c r="S37" s="16">
        <f>R37*$E37</f>
        <v>311.94000000000005</v>
      </c>
      <c r="T37" s="16">
        <f>R37*$F37</f>
        <v>417</v>
      </c>
      <c r="U37" s="26">
        <v>15</v>
      </c>
      <c r="V37" s="16">
        <f>U37*$E37</f>
        <v>779.85000000000014</v>
      </c>
      <c r="W37" s="16">
        <f>U37*$F37</f>
        <v>1042.5</v>
      </c>
      <c r="X37" s="26">
        <v>9</v>
      </c>
      <c r="Y37" s="16">
        <f>X37*$E37</f>
        <v>467.91000000000008</v>
      </c>
      <c r="Z37" s="16">
        <f>X37*$F37</f>
        <v>625.5</v>
      </c>
      <c r="AA37" s="16">
        <v>30</v>
      </c>
      <c r="AB37" s="289">
        <f>AA37*E37</f>
        <v>1559.7000000000003</v>
      </c>
      <c r="AC37" s="289">
        <f>AA37*F37</f>
        <v>2085</v>
      </c>
      <c r="AD37" s="16">
        <v>1</v>
      </c>
      <c r="AE37" s="289">
        <f>AD37*E37</f>
        <v>51.990000000000009</v>
      </c>
      <c r="AF37" s="289">
        <f>AD37*F37</f>
        <v>69.5</v>
      </c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289">
        <v>8</v>
      </c>
      <c r="AU37" s="289">
        <v>2</v>
      </c>
      <c r="AV37" s="268"/>
      <c r="AW37" s="52">
        <f>SUM(I37,L37,O37,R37,U37,X37,AA37,AD37,AG37,AJ37,AM37,AP37)</f>
        <v>85</v>
      </c>
      <c r="AX37" s="16">
        <f>AW37*E37</f>
        <v>4419.1500000000005</v>
      </c>
      <c r="AY37" s="37">
        <f>AW37*F37</f>
        <v>5907.5</v>
      </c>
      <c r="AZ37" s="42">
        <f>AW37/(((AT37-1)*30)+(AU37*7))</f>
        <v>0.3794642857142857</v>
      </c>
      <c r="BA37" s="37">
        <f>AZ37*30</f>
        <v>11.383928571428571</v>
      </c>
      <c r="BB37" s="63">
        <f>BA37*F37</f>
        <v>791.18303571428567</v>
      </c>
      <c r="BC37" s="26">
        <v>17</v>
      </c>
      <c r="BD37" s="37">
        <f>BC37*F37</f>
        <v>1181.5</v>
      </c>
      <c r="BE37" s="37">
        <f>IFERROR(BC37/AZ37, "-")</f>
        <v>44.800000000000004</v>
      </c>
      <c r="BF37" s="37">
        <f>IFERROR(BE37/7,"-")</f>
        <v>6.4</v>
      </c>
      <c r="BG37" s="52">
        <f>IFERROR(BE37/30,"-")</f>
        <v>1.4933333333333334</v>
      </c>
      <c r="BH37" s="35">
        <f>IFERROR(C$1+BE37,"-")</f>
        <v>43717.8</v>
      </c>
    </row>
    <row r="38" spans="1:60" x14ac:dyDescent="0.25">
      <c r="A38" s="118">
        <v>6953156282964</v>
      </c>
      <c r="B38" s="17">
        <v>734837</v>
      </c>
      <c r="C38" s="27" t="s">
        <v>44</v>
      </c>
      <c r="D38" s="27" t="s">
        <v>349</v>
      </c>
      <c r="E38" s="57">
        <v>5.2600000000000016</v>
      </c>
      <c r="F38" s="57">
        <v>24.5</v>
      </c>
      <c r="G38" s="58">
        <v>49</v>
      </c>
      <c r="H38" s="261"/>
      <c r="I38" s="26">
        <v>82</v>
      </c>
      <c r="J38" s="16">
        <f>I38*$E38</f>
        <v>431.32000000000011</v>
      </c>
      <c r="K38" s="16">
        <f>I38*$F38</f>
        <v>2009</v>
      </c>
      <c r="L38" s="26">
        <v>36</v>
      </c>
      <c r="M38" s="16">
        <f>L38*$E38</f>
        <v>189.36000000000007</v>
      </c>
      <c r="N38" s="16">
        <f>L38*$F38</f>
        <v>882</v>
      </c>
      <c r="O38" s="26">
        <v>40</v>
      </c>
      <c r="P38" s="16">
        <f>O38*$E38</f>
        <v>210.40000000000006</v>
      </c>
      <c r="Q38" s="16">
        <f>O38*$F38</f>
        <v>980</v>
      </c>
      <c r="R38" s="26">
        <v>32</v>
      </c>
      <c r="S38" s="16">
        <f>R38*$E38</f>
        <v>168.32000000000005</v>
      </c>
      <c r="T38" s="16">
        <f>R38*$F38</f>
        <v>784</v>
      </c>
      <c r="U38" s="26">
        <v>33</v>
      </c>
      <c r="V38" s="16">
        <f>U38*$E38</f>
        <v>173.58000000000004</v>
      </c>
      <c r="W38" s="16">
        <f>U38*$F38</f>
        <v>808.5</v>
      </c>
      <c r="X38" s="26">
        <v>25</v>
      </c>
      <c r="Y38" s="16">
        <f>X38*$E38</f>
        <v>131.50000000000003</v>
      </c>
      <c r="Z38" s="16">
        <f>X38*$F38</f>
        <v>612.5</v>
      </c>
      <c r="AA38" s="16">
        <v>9</v>
      </c>
      <c r="AB38" s="289">
        <f>AA38*E38</f>
        <v>47.340000000000018</v>
      </c>
      <c r="AC38" s="289">
        <f>AA38*F38</f>
        <v>220.5</v>
      </c>
      <c r="AD38" s="16">
        <v>12</v>
      </c>
      <c r="AE38" s="289">
        <f>AD38*E38</f>
        <v>63.120000000000019</v>
      </c>
      <c r="AF38" s="289">
        <f>AD38*F38</f>
        <v>294</v>
      </c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289">
        <v>8</v>
      </c>
      <c r="AU38" s="289">
        <v>2</v>
      </c>
      <c r="AV38" s="268"/>
      <c r="AW38" s="52">
        <f>SUM(I38,L38,O38,R38,U38,X38,AA38,AD38,AG38,AJ38,AM38,AP38)</f>
        <v>269</v>
      </c>
      <c r="AX38" s="16">
        <f>AW38*E38</f>
        <v>1414.9400000000005</v>
      </c>
      <c r="AY38" s="37">
        <f>AW38*F38</f>
        <v>6590.5</v>
      </c>
      <c r="AZ38" s="42">
        <f>AW38/(((AT38-1)*30)+(AU38*7))</f>
        <v>1.2008928571428572</v>
      </c>
      <c r="BA38" s="37">
        <f>AZ38*30</f>
        <v>36.026785714285715</v>
      </c>
      <c r="BB38" s="63">
        <f>BA38*F38</f>
        <v>882.65625</v>
      </c>
      <c r="BC38" s="26">
        <v>25</v>
      </c>
      <c r="BD38" s="37">
        <f>BC38*F38</f>
        <v>612.5</v>
      </c>
      <c r="BE38" s="37">
        <f>IFERROR(BC38/AZ38, "-")</f>
        <v>20.817843866171003</v>
      </c>
      <c r="BF38" s="37">
        <f>IFERROR(BE38/7,"-")</f>
        <v>2.9739776951672861</v>
      </c>
      <c r="BG38" s="52">
        <f>IFERROR(BE38/30,"-")</f>
        <v>0.69392812887236677</v>
      </c>
      <c r="BH38" s="35">
        <f>IFERROR(C$1+BE38,"-")</f>
        <v>43693.817843866171</v>
      </c>
    </row>
    <row r="39" spans="1:60" x14ac:dyDescent="0.25">
      <c r="A39" s="109">
        <v>6953156282971</v>
      </c>
      <c r="B39" s="99">
        <v>734838</v>
      </c>
      <c r="C39" s="100" t="s">
        <v>45</v>
      </c>
      <c r="D39" s="100" t="s">
        <v>350</v>
      </c>
      <c r="E39" s="101">
        <v>5.3899999999999917</v>
      </c>
      <c r="F39" s="101">
        <v>24.5</v>
      </c>
      <c r="G39" s="101">
        <v>49</v>
      </c>
      <c r="H39" s="267"/>
      <c r="I39" s="103">
        <v>67</v>
      </c>
      <c r="J39" s="104">
        <f>I39*$E39</f>
        <v>361.12999999999943</v>
      </c>
      <c r="K39" s="104">
        <f>I39*$F39</f>
        <v>1641.5</v>
      </c>
      <c r="L39" s="103">
        <v>37</v>
      </c>
      <c r="M39" s="104">
        <f>L39*$E39</f>
        <v>199.42999999999969</v>
      </c>
      <c r="N39" s="104">
        <f>L39*$F39</f>
        <v>906.5</v>
      </c>
      <c r="O39" s="103">
        <v>33</v>
      </c>
      <c r="P39" s="104">
        <f>O39*$E39</f>
        <v>177.86999999999972</v>
      </c>
      <c r="Q39" s="104">
        <f>O39*$F39</f>
        <v>808.5</v>
      </c>
      <c r="R39" s="103">
        <v>37</v>
      </c>
      <c r="S39" s="104">
        <f>R39*$E39</f>
        <v>199.42999999999969</v>
      </c>
      <c r="T39" s="104">
        <f>R39*$F39</f>
        <v>906.5</v>
      </c>
      <c r="U39" s="103">
        <v>36</v>
      </c>
      <c r="V39" s="104">
        <f>U39*$E39</f>
        <v>194.03999999999971</v>
      </c>
      <c r="W39" s="104">
        <f>U39*$F39</f>
        <v>882</v>
      </c>
      <c r="X39" s="103">
        <v>15</v>
      </c>
      <c r="Y39" s="104">
        <f>X39*$E39</f>
        <v>80.849999999999881</v>
      </c>
      <c r="Z39" s="104">
        <f>X39*$F39</f>
        <v>367.5</v>
      </c>
      <c r="AA39" s="104">
        <v>21</v>
      </c>
      <c r="AB39" s="289">
        <f>AA39*E39</f>
        <v>113.18999999999983</v>
      </c>
      <c r="AC39" s="289">
        <f>AA39*F39</f>
        <v>514.5</v>
      </c>
      <c r="AD39" s="104">
        <v>11</v>
      </c>
      <c r="AE39" s="289">
        <f>AD39*E39</f>
        <v>59.289999999999907</v>
      </c>
      <c r="AF39" s="289">
        <f>AD39*F39</f>
        <v>269.5</v>
      </c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289">
        <v>8</v>
      </c>
      <c r="AU39" s="289">
        <v>2</v>
      </c>
      <c r="AV39" s="268"/>
      <c r="AW39" s="52">
        <f>SUM(I39,L39,O39,R39,U39,X39,AA39,AD39,AG39,AJ39,AM39,AP39)</f>
        <v>257</v>
      </c>
      <c r="AX39" s="104">
        <f>AW39*E39</f>
        <v>1385.229999999998</v>
      </c>
      <c r="AY39" s="104">
        <f>AW39*F39</f>
        <v>6296.5</v>
      </c>
      <c r="AZ39" s="42">
        <f>AW39/(((AT39-1)*30)+(AU39*7))</f>
        <v>1.1473214285714286</v>
      </c>
      <c r="BA39" s="37">
        <f>AZ39*30</f>
        <v>34.419642857142861</v>
      </c>
      <c r="BB39" s="63">
        <f>BA39*F39</f>
        <v>843.28125000000011</v>
      </c>
      <c r="BC39" s="103">
        <v>35</v>
      </c>
      <c r="BD39" s="37">
        <f>BC39*F39</f>
        <v>857.5</v>
      </c>
      <c r="BE39" s="37">
        <f>IFERROR(BC39/AZ39, "-")</f>
        <v>30.505836575875485</v>
      </c>
      <c r="BF39" s="37">
        <f>IFERROR(BE39/7,"-")</f>
        <v>4.3579766536964977</v>
      </c>
      <c r="BG39" s="52">
        <f>IFERROR(BE39/30,"-")</f>
        <v>1.0168612191958495</v>
      </c>
      <c r="BH39" s="35">
        <f>IFERROR(C$1+BE39,"-")</f>
        <v>43703.505836575874</v>
      </c>
    </row>
    <row r="40" spans="1:60" x14ac:dyDescent="0.25">
      <c r="A40" s="119">
        <v>6953156278806</v>
      </c>
      <c r="B40" s="111">
        <v>734839</v>
      </c>
      <c r="C40" s="100" t="s">
        <v>46</v>
      </c>
      <c r="D40" s="100" t="s">
        <v>351</v>
      </c>
      <c r="E40" s="101">
        <v>67.549999999999912</v>
      </c>
      <c r="F40" s="101">
        <v>129.5</v>
      </c>
      <c r="G40" s="112">
        <v>269</v>
      </c>
      <c r="H40" s="261"/>
      <c r="I40" s="103">
        <v>0</v>
      </c>
      <c r="J40" s="104">
        <f>I40*$E40</f>
        <v>0</v>
      </c>
      <c r="K40" s="104">
        <f>I40*$F40</f>
        <v>0</v>
      </c>
      <c r="L40" s="103">
        <v>0</v>
      </c>
      <c r="M40" s="104">
        <f>L40*$E40</f>
        <v>0</v>
      </c>
      <c r="N40" s="104">
        <f>L40*$F40</f>
        <v>0</v>
      </c>
      <c r="O40" s="103">
        <v>0</v>
      </c>
      <c r="P40" s="104">
        <f>O40*$E40</f>
        <v>0</v>
      </c>
      <c r="Q40" s="104">
        <f>O40*$F40</f>
        <v>0</v>
      </c>
      <c r="R40" s="103">
        <v>0</v>
      </c>
      <c r="S40" s="104">
        <f>R40*$E40</f>
        <v>0</v>
      </c>
      <c r="T40" s="104">
        <f>R40*$F40</f>
        <v>0</v>
      </c>
      <c r="U40" s="103">
        <v>0</v>
      </c>
      <c r="V40" s="104">
        <f>U40*$E40</f>
        <v>0</v>
      </c>
      <c r="W40" s="104">
        <f>U40*$F40</f>
        <v>0</v>
      </c>
      <c r="X40" s="103">
        <v>0</v>
      </c>
      <c r="Y40" s="104">
        <f>X40*$E40</f>
        <v>0</v>
      </c>
      <c r="Z40" s="104">
        <f>X40*$F40</f>
        <v>0</v>
      </c>
      <c r="AA40" s="104">
        <v>0</v>
      </c>
      <c r="AB40" s="289">
        <f>AA40*E40</f>
        <v>0</v>
      </c>
      <c r="AC40" s="289">
        <f>AA40*F40</f>
        <v>0</v>
      </c>
      <c r="AD40" s="104">
        <v>0</v>
      </c>
      <c r="AE40" s="289">
        <f>AD40*E40</f>
        <v>0</v>
      </c>
      <c r="AF40" s="289">
        <f>AD40*F40</f>
        <v>0</v>
      </c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289">
        <v>8</v>
      </c>
      <c r="AU40" s="289">
        <v>2</v>
      </c>
      <c r="AV40" s="268"/>
      <c r="AW40" s="52">
        <f>SUM(I40,L40,O40,R40,U40,X40,AA40,AD40,AG40,AJ40,AM40,AP40)</f>
        <v>0</v>
      </c>
      <c r="AX40" s="104">
        <f>AW40*E40</f>
        <v>0</v>
      </c>
      <c r="AY40" s="106">
        <f>AW40*F40</f>
        <v>0</v>
      </c>
      <c r="AZ40" s="42">
        <f>AW40/(((AT40-1)*30)+(AU40*7))</f>
        <v>0</v>
      </c>
      <c r="BA40" s="37">
        <f>AZ40*30</f>
        <v>0</v>
      </c>
      <c r="BB40" s="63">
        <f>BA40*F40</f>
        <v>0</v>
      </c>
      <c r="BC40" s="103">
        <v>0</v>
      </c>
      <c r="BD40" s="37">
        <f>BC40*F40</f>
        <v>0</v>
      </c>
      <c r="BE40" s="37" t="str">
        <f>IFERROR(BC40/AZ40, "-")</f>
        <v>-</v>
      </c>
      <c r="BF40" s="37" t="str">
        <f>IFERROR(BE40/7,"-")</f>
        <v>-</v>
      </c>
      <c r="BG40" s="52" t="str">
        <f>IFERROR(BE40/30,"-")</f>
        <v>-</v>
      </c>
      <c r="BH40" s="35" t="str">
        <f>IFERROR(C$1+BE40,"-")</f>
        <v>-</v>
      </c>
    </row>
    <row r="41" spans="1:60" x14ac:dyDescent="0.25">
      <c r="A41" s="119">
        <v>6953156278813</v>
      </c>
      <c r="B41" s="111">
        <v>734840</v>
      </c>
      <c r="C41" s="100" t="s">
        <v>47</v>
      </c>
      <c r="D41" s="100" t="s">
        <v>352</v>
      </c>
      <c r="E41" s="101">
        <v>67.55</v>
      </c>
      <c r="F41" s="101">
        <v>129.5</v>
      </c>
      <c r="G41" s="112">
        <v>269</v>
      </c>
      <c r="H41" s="261"/>
      <c r="I41" s="103">
        <v>0</v>
      </c>
      <c r="J41" s="104">
        <f>I41*$E41</f>
        <v>0</v>
      </c>
      <c r="K41" s="104">
        <f>I41*$F41</f>
        <v>0</v>
      </c>
      <c r="L41" s="103">
        <v>0</v>
      </c>
      <c r="M41" s="104">
        <f>L41*$E41</f>
        <v>0</v>
      </c>
      <c r="N41" s="104">
        <f>L41*$F41</f>
        <v>0</v>
      </c>
      <c r="O41" s="103">
        <v>0</v>
      </c>
      <c r="P41" s="104">
        <f>O41*$E41</f>
        <v>0</v>
      </c>
      <c r="Q41" s="104">
        <f>O41*$F41</f>
        <v>0</v>
      </c>
      <c r="R41" s="103">
        <v>0</v>
      </c>
      <c r="S41" s="104">
        <f>R41*$E41</f>
        <v>0</v>
      </c>
      <c r="T41" s="104">
        <f>R41*$F41</f>
        <v>0</v>
      </c>
      <c r="U41" s="103">
        <v>0</v>
      </c>
      <c r="V41" s="104">
        <f>U41*$E41</f>
        <v>0</v>
      </c>
      <c r="W41" s="104">
        <f>U41*$F41</f>
        <v>0</v>
      </c>
      <c r="X41" s="103">
        <v>0</v>
      </c>
      <c r="Y41" s="104">
        <f>X41*$E41</f>
        <v>0</v>
      </c>
      <c r="Z41" s="104">
        <f>X41*$F41</f>
        <v>0</v>
      </c>
      <c r="AA41" s="104">
        <v>0</v>
      </c>
      <c r="AB41" s="289">
        <f>AA41*E41</f>
        <v>0</v>
      </c>
      <c r="AC41" s="289">
        <f>AA41*F41</f>
        <v>0</v>
      </c>
      <c r="AD41" s="104">
        <v>0</v>
      </c>
      <c r="AE41" s="289">
        <f>AD41*E41</f>
        <v>0</v>
      </c>
      <c r="AF41" s="289">
        <f>AD41*F41</f>
        <v>0</v>
      </c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289">
        <v>8</v>
      </c>
      <c r="AU41" s="289">
        <v>2</v>
      </c>
      <c r="AV41" s="268"/>
      <c r="AW41" s="52">
        <f>SUM(I41,L41,O41,R41,U41,X41,AA41,AD41,AG41,AJ41,AM41,AP41)</f>
        <v>0</v>
      </c>
      <c r="AX41" s="104">
        <f>AW41*E41</f>
        <v>0</v>
      </c>
      <c r="AY41" s="106">
        <f>AW41*F41</f>
        <v>0</v>
      </c>
      <c r="AZ41" s="42">
        <f>AW41/(((AT41-1)*30)+(AU41*7))</f>
        <v>0</v>
      </c>
      <c r="BA41" s="37">
        <f>AZ41*30</f>
        <v>0</v>
      </c>
      <c r="BB41" s="63">
        <f>BA41*F41</f>
        <v>0</v>
      </c>
      <c r="BC41" s="103">
        <v>0</v>
      </c>
      <c r="BD41" s="37">
        <f>BC41*F41</f>
        <v>0</v>
      </c>
      <c r="BE41" s="37" t="str">
        <f>IFERROR(BC41/AZ41, "-")</f>
        <v>-</v>
      </c>
      <c r="BF41" s="37" t="str">
        <f>IFERROR(BE41/7,"-")</f>
        <v>-</v>
      </c>
      <c r="BG41" s="52" t="str">
        <f>IFERROR(BE41/30,"-")</f>
        <v>-</v>
      </c>
      <c r="BH41" s="35" t="str">
        <f>IFERROR(C$1+BE41,"-")</f>
        <v>-</v>
      </c>
    </row>
    <row r="42" spans="1:60" x14ac:dyDescent="0.25">
      <c r="A42" s="119">
        <v>6953156280540</v>
      </c>
      <c r="B42" s="111">
        <v>734841</v>
      </c>
      <c r="C42" s="100" t="s">
        <v>48</v>
      </c>
      <c r="D42" s="100" t="s">
        <v>353</v>
      </c>
      <c r="E42" s="101">
        <v>0</v>
      </c>
      <c r="F42" s="101">
        <v>29.5</v>
      </c>
      <c r="G42" s="112">
        <v>59</v>
      </c>
      <c r="H42" s="261"/>
      <c r="I42" s="103">
        <v>0</v>
      </c>
      <c r="J42" s="104">
        <f>I42*$E42</f>
        <v>0</v>
      </c>
      <c r="K42" s="104">
        <f>I42*$F42</f>
        <v>0</v>
      </c>
      <c r="L42" s="103">
        <v>0</v>
      </c>
      <c r="M42" s="104">
        <f>L42*$E42</f>
        <v>0</v>
      </c>
      <c r="N42" s="104">
        <f>L42*$F42</f>
        <v>0</v>
      </c>
      <c r="O42" s="103">
        <v>0</v>
      </c>
      <c r="P42" s="104">
        <f>O42*$E42</f>
        <v>0</v>
      </c>
      <c r="Q42" s="104">
        <f>O42*$F42</f>
        <v>0</v>
      </c>
      <c r="R42" s="103">
        <v>0</v>
      </c>
      <c r="S42" s="104">
        <f>R42*$E42</f>
        <v>0</v>
      </c>
      <c r="T42" s="104">
        <f>R42*$F42</f>
        <v>0</v>
      </c>
      <c r="U42" s="103">
        <v>0</v>
      </c>
      <c r="V42" s="104">
        <f>U42*$E42</f>
        <v>0</v>
      </c>
      <c r="W42" s="104">
        <f>U42*$F42</f>
        <v>0</v>
      </c>
      <c r="X42" s="103">
        <v>0</v>
      </c>
      <c r="Y42" s="104">
        <f>X42*$E42</f>
        <v>0</v>
      </c>
      <c r="Z42" s="104">
        <f>X42*$F42</f>
        <v>0</v>
      </c>
      <c r="AA42" s="104">
        <v>0</v>
      </c>
      <c r="AB42" s="289">
        <f>AA42*E42</f>
        <v>0</v>
      </c>
      <c r="AC42" s="289">
        <f>AA42*F42</f>
        <v>0</v>
      </c>
      <c r="AD42" s="104">
        <v>0</v>
      </c>
      <c r="AE42" s="289">
        <f>AD42*E42</f>
        <v>0</v>
      </c>
      <c r="AF42" s="289">
        <f>AD42*F42</f>
        <v>0</v>
      </c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289">
        <v>8</v>
      </c>
      <c r="AU42" s="289">
        <v>2</v>
      </c>
      <c r="AV42" s="268"/>
      <c r="AW42" s="52">
        <f>SUM(I42,L42,O42,R42,U42,X42,AA42,AD42,AG42,AJ42,AM42,AP42)</f>
        <v>0</v>
      </c>
      <c r="AX42" s="104">
        <f>AW42*E42</f>
        <v>0</v>
      </c>
      <c r="AY42" s="106">
        <f>AW42*F42</f>
        <v>0</v>
      </c>
      <c r="AZ42" s="42">
        <f>AW42/(((AT42-1)*30)+(AU42*7))</f>
        <v>0</v>
      </c>
      <c r="BA42" s="37">
        <f>AZ42*30</f>
        <v>0</v>
      </c>
      <c r="BB42" s="63">
        <f>BA42*F42</f>
        <v>0</v>
      </c>
      <c r="BC42" s="103">
        <v>0</v>
      </c>
      <c r="BD42" s="37">
        <f>BC42*F42</f>
        <v>0</v>
      </c>
      <c r="BE42" s="37" t="str">
        <f>IFERROR(BC42/AZ42, "-")</f>
        <v>-</v>
      </c>
      <c r="BF42" s="37" t="str">
        <f>IFERROR(BE42/7,"-")</f>
        <v>-</v>
      </c>
      <c r="BG42" s="52" t="str">
        <f>IFERROR(BE42/30,"-")</f>
        <v>-</v>
      </c>
      <c r="BH42" s="35" t="str">
        <f>IFERROR(C$1+BE42,"-")</f>
        <v>-</v>
      </c>
    </row>
    <row r="43" spans="1:60" x14ac:dyDescent="0.25">
      <c r="A43" s="119">
        <v>6953156280557</v>
      </c>
      <c r="B43" s="111">
        <v>734843</v>
      </c>
      <c r="C43" s="116" t="s">
        <v>49</v>
      </c>
      <c r="D43" s="116" t="s">
        <v>354</v>
      </c>
      <c r="E43" s="101">
        <v>0</v>
      </c>
      <c r="F43" s="101">
        <v>29.5</v>
      </c>
      <c r="G43" s="112">
        <v>59</v>
      </c>
      <c r="H43" s="261"/>
      <c r="I43" s="103">
        <v>0</v>
      </c>
      <c r="J43" s="104">
        <f>I43*$E43</f>
        <v>0</v>
      </c>
      <c r="K43" s="104">
        <f>I43*$F43</f>
        <v>0</v>
      </c>
      <c r="L43" s="103">
        <v>0</v>
      </c>
      <c r="M43" s="104">
        <f>L43*$E43</f>
        <v>0</v>
      </c>
      <c r="N43" s="104">
        <f>L43*$F43</f>
        <v>0</v>
      </c>
      <c r="O43" s="103">
        <v>0</v>
      </c>
      <c r="P43" s="104">
        <f>O43*$E43</f>
        <v>0</v>
      </c>
      <c r="Q43" s="104">
        <f>O43*$F43</f>
        <v>0</v>
      </c>
      <c r="R43" s="103">
        <v>0</v>
      </c>
      <c r="S43" s="104">
        <f>R43*$E43</f>
        <v>0</v>
      </c>
      <c r="T43" s="104">
        <f>R43*$F43</f>
        <v>0</v>
      </c>
      <c r="U43" s="103">
        <v>0</v>
      </c>
      <c r="V43" s="104">
        <f>U43*$E43</f>
        <v>0</v>
      </c>
      <c r="W43" s="104">
        <f>U43*$F43</f>
        <v>0</v>
      </c>
      <c r="X43" s="103">
        <v>0</v>
      </c>
      <c r="Y43" s="104">
        <f>X43*$E43</f>
        <v>0</v>
      </c>
      <c r="Z43" s="104">
        <f>X43*$F43</f>
        <v>0</v>
      </c>
      <c r="AA43" s="104">
        <v>0</v>
      </c>
      <c r="AB43" s="289">
        <f>AA43*E43</f>
        <v>0</v>
      </c>
      <c r="AC43" s="289">
        <f>AA43*F43</f>
        <v>0</v>
      </c>
      <c r="AD43" s="104">
        <v>0</v>
      </c>
      <c r="AE43" s="289">
        <f>AD43*E43</f>
        <v>0</v>
      </c>
      <c r="AF43" s="289">
        <f>AD43*F43</f>
        <v>0</v>
      </c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289">
        <v>8</v>
      </c>
      <c r="AU43" s="289">
        <v>2</v>
      </c>
      <c r="AV43" s="268"/>
      <c r="AW43" s="52">
        <f>SUM(I43,L43,O43,R43,U43,X43,AA43,AD43,AG43,AJ43,AM43,AP43)</f>
        <v>0</v>
      </c>
      <c r="AX43" s="104">
        <f>AW43*E43</f>
        <v>0</v>
      </c>
      <c r="AY43" s="106">
        <f>AW43*F43</f>
        <v>0</v>
      </c>
      <c r="AZ43" s="42">
        <f>AW43/(((AT43-1)*30)+(AU43*7))</f>
        <v>0</v>
      </c>
      <c r="BA43" s="37">
        <f>AZ43*30</f>
        <v>0</v>
      </c>
      <c r="BB43" s="63">
        <f>BA43*F43</f>
        <v>0</v>
      </c>
      <c r="BC43" s="103">
        <v>0</v>
      </c>
      <c r="BD43" s="37">
        <f>BC43*F43</f>
        <v>0</v>
      </c>
      <c r="BE43" s="37" t="str">
        <f>IFERROR(BC43/AZ43, "-")</f>
        <v>-</v>
      </c>
      <c r="BF43" s="37" t="str">
        <f>IFERROR(BE43/7,"-")</f>
        <v>-</v>
      </c>
      <c r="BG43" s="52" t="str">
        <f>IFERROR(BE43/30,"-")</f>
        <v>-</v>
      </c>
      <c r="BH43" s="35" t="str">
        <f>IFERROR(C$1+BE43,"-")</f>
        <v>-</v>
      </c>
    </row>
    <row r="44" spans="1:60" x14ac:dyDescent="0.25">
      <c r="A44" s="119">
        <v>6953156280564</v>
      </c>
      <c r="B44" s="111">
        <v>734845</v>
      </c>
      <c r="C44" s="100" t="s">
        <v>50</v>
      </c>
      <c r="D44" s="100" t="s">
        <v>355</v>
      </c>
      <c r="E44" s="101">
        <v>0</v>
      </c>
      <c r="F44" s="101">
        <v>29.5</v>
      </c>
      <c r="G44" s="112">
        <v>59</v>
      </c>
      <c r="H44" s="261"/>
      <c r="I44" s="103">
        <v>0</v>
      </c>
      <c r="J44" s="104">
        <f>I44*$E44</f>
        <v>0</v>
      </c>
      <c r="K44" s="104">
        <f>I44*$F44</f>
        <v>0</v>
      </c>
      <c r="L44" s="103">
        <v>0</v>
      </c>
      <c r="M44" s="104">
        <f>L44*$E44</f>
        <v>0</v>
      </c>
      <c r="N44" s="104">
        <f>L44*$F44</f>
        <v>0</v>
      </c>
      <c r="O44" s="103">
        <v>0</v>
      </c>
      <c r="P44" s="104">
        <f>O44*$E44</f>
        <v>0</v>
      </c>
      <c r="Q44" s="104">
        <f>O44*$F44</f>
        <v>0</v>
      </c>
      <c r="R44" s="103">
        <v>0</v>
      </c>
      <c r="S44" s="104">
        <f>R44*$E44</f>
        <v>0</v>
      </c>
      <c r="T44" s="104">
        <f>R44*$F44</f>
        <v>0</v>
      </c>
      <c r="U44" s="103">
        <v>0</v>
      </c>
      <c r="V44" s="104">
        <f>U44*$E44</f>
        <v>0</v>
      </c>
      <c r="W44" s="104">
        <f>U44*$F44</f>
        <v>0</v>
      </c>
      <c r="X44" s="103">
        <v>0</v>
      </c>
      <c r="Y44" s="104">
        <f>X44*$E44</f>
        <v>0</v>
      </c>
      <c r="Z44" s="104">
        <f>X44*$F44</f>
        <v>0</v>
      </c>
      <c r="AA44" s="104">
        <v>0</v>
      </c>
      <c r="AB44" s="289">
        <f>AA44*E44</f>
        <v>0</v>
      </c>
      <c r="AC44" s="289">
        <f>AA44*F44</f>
        <v>0</v>
      </c>
      <c r="AD44" s="104">
        <v>0</v>
      </c>
      <c r="AE44" s="289">
        <f>AD44*E44</f>
        <v>0</v>
      </c>
      <c r="AF44" s="289">
        <f>AD44*F44</f>
        <v>0</v>
      </c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289">
        <v>8</v>
      </c>
      <c r="AU44" s="289">
        <v>2</v>
      </c>
      <c r="AV44" s="268"/>
      <c r="AW44" s="52">
        <f>SUM(I44,L44,O44,R44,U44,X44,AA44,AD44,AG44,AJ44,AM44,AP44)</f>
        <v>0</v>
      </c>
      <c r="AX44" s="104">
        <f>AW44*E44</f>
        <v>0</v>
      </c>
      <c r="AY44" s="106">
        <f>AW44*F44</f>
        <v>0</v>
      </c>
      <c r="AZ44" s="42">
        <f>AW44/(((AT44-1)*30)+(AU44*7))</f>
        <v>0</v>
      </c>
      <c r="BA44" s="37">
        <f>AZ44*30</f>
        <v>0</v>
      </c>
      <c r="BB44" s="63">
        <f>BA44*F44</f>
        <v>0</v>
      </c>
      <c r="BC44" s="103">
        <v>0</v>
      </c>
      <c r="BD44" s="37">
        <f>BC44*F44</f>
        <v>0</v>
      </c>
      <c r="BE44" s="37" t="str">
        <f>IFERROR(BC44/AZ44, "-")</f>
        <v>-</v>
      </c>
      <c r="BF44" s="37" t="str">
        <f>IFERROR(BE44/7,"-")</f>
        <v>-</v>
      </c>
      <c r="BG44" s="52" t="str">
        <f>IFERROR(BE44/30,"-")</f>
        <v>-</v>
      </c>
      <c r="BH44" s="35" t="str">
        <f>IFERROR(C$1+BE44,"-")</f>
        <v>-</v>
      </c>
    </row>
    <row r="45" spans="1:60" x14ac:dyDescent="0.25">
      <c r="A45" s="119">
        <v>6953156280571</v>
      </c>
      <c r="B45" s="111">
        <v>734848</v>
      </c>
      <c r="C45" s="100" t="s">
        <v>51</v>
      </c>
      <c r="D45" s="100" t="s">
        <v>356</v>
      </c>
      <c r="E45" s="101">
        <v>0</v>
      </c>
      <c r="F45" s="101">
        <v>29.5</v>
      </c>
      <c r="G45" s="112">
        <v>59</v>
      </c>
      <c r="H45" s="261"/>
      <c r="I45" s="103">
        <v>0</v>
      </c>
      <c r="J45" s="104">
        <f>I45*$E45</f>
        <v>0</v>
      </c>
      <c r="K45" s="104">
        <f>I45*$F45</f>
        <v>0</v>
      </c>
      <c r="L45" s="103">
        <v>0</v>
      </c>
      <c r="M45" s="104">
        <f>L45*$E45</f>
        <v>0</v>
      </c>
      <c r="N45" s="104">
        <f>L45*$F45</f>
        <v>0</v>
      </c>
      <c r="O45" s="103">
        <v>0</v>
      </c>
      <c r="P45" s="104">
        <f>O45*$E45</f>
        <v>0</v>
      </c>
      <c r="Q45" s="104">
        <f>O45*$F45</f>
        <v>0</v>
      </c>
      <c r="R45" s="103">
        <v>0</v>
      </c>
      <c r="S45" s="104">
        <f>R45*$E45</f>
        <v>0</v>
      </c>
      <c r="T45" s="104">
        <f>R45*$F45</f>
        <v>0</v>
      </c>
      <c r="U45" s="103">
        <v>0</v>
      </c>
      <c r="V45" s="104">
        <f>U45*$E45</f>
        <v>0</v>
      </c>
      <c r="W45" s="104">
        <f>U45*$F45</f>
        <v>0</v>
      </c>
      <c r="X45" s="103">
        <v>0</v>
      </c>
      <c r="Y45" s="104">
        <f>X45*$E45</f>
        <v>0</v>
      </c>
      <c r="Z45" s="104">
        <f>X45*$F45</f>
        <v>0</v>
      </c>
      <c r="AA45" s="104">
        <v>0</v>
      </c>
      <c r="AB45" s="289">
        <f>AA45*E45</f>
        <v>0</v>
      </c>
      <c r="AC45" s="289">
        <f>AA45*F45</f>
        <v>0</v>
      </c>
      <c r="AD45" s="104">
        <v>0</v>
      </c>
      <c r="AE45" s="289">
        <f>AD45*E45</f>
        <v>0</v>
      </c>
      <c r="AF45" s="289">
        <f>AD45*F45</f>
        <v>0</v>
      </c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289">
        <v>8</v>
      </c>
      <c r="AU45" s="289">
        <v>2</v>
      </c>
      <c r="AV45" s="268"/>
      <c r="AW45" s="52">
        <f>SUM(I45,L45,O45,R45,U45,X45,AA45,AD45,AG45,AJ45,AM45,AP45)</f>
        <v>0</v>
      </c>
      <c r="AX45" s="104">
        <f>AW45*E45</f>
        <v>0</v>
      </c>
      <c r="AY45" s="106">
        <f>AW45*F45</f>
        <v>0</v>
      </c>
      <c r="AZ45" s="42">
        <f>AW45/(((AT45-1)*30)+(AU45*7))</f>
        <v>0</v>
      </c>
      <c r="BA45" s="37">
        <f>AZ45*30</f>
        <v>0</v>
      </c>
      <c r="BB45" s="63">
        <f>BA45*F45</f>
        <v>0</v>
      </c>
      <c r="BC45" s="103">
        <v>0</v>
      </c>
      <c r="BD45" s="37">
        <f>BC45*F45</f>
        <v>0</v>
      </c>
      <c r="BE45" s="37" t="str">
        <f>IFERROR(BC45/AZ45, "-")</f>
        <v>-</v>
      </c>
      <c r="BF45" s="37" t="str">
        <f>IFERROR(BE45/7,"-")</f>
        <v>-</v>
      </c>
      <c r="BG45" s="52" t="str">
        <f>IFERROR(BE45/30,"-")</f>
        <v>-</v>
      </c>
      <c r="BH45" s="35" t="str">
        <f>IFERROR(C$1+BE45,"-")</f>
        <v>-</v>
      </c>
    </row>
    <row r="46" spans="1:60" x14ac:dyDescent="0.25">
      <c r="A46" s="119">
        <v>6953156278554</v>
      </c>
      <c r="B46" s="111">
        <v>734864</v>
      </c>
      <c r="C46" s="100" t="s">
        <v>52</v>
      </c>
      <c r="D46" s="100" t="s">
        <v>357</v>
      </c>
      <c r="E46" s="101">
        <v>9.3699999999999992</v>
      </c>
      <c r="F46" s="101">
        <v>24.5</v>
      </c>
      <c r="G46" s="112">
        <v>49</v>
      </c>
      <c r="H46" s="261"/>
      <c r="I46" s="103">
        <v>0</v>
      </c>
      <c r="J46" s="104">
        <f>I46*$E46</f>
        <v>0</v>
      </c>
      <c r="K46" s="104">
        <f>I46*$F46</f>
        <v>0</v>
      </c>
      <c r="L46" s="103">
        <v>0</v>
      </c>
      <c r="M46" s="104">
        <f>L46*$E46</f>
        <v>0</v>
      </c>
      <c r="N46" s="104">
        <f>L46*$F46</f>
        <v>0</v>
      </c>
      <c r="O46" s="103">
        <v>1</v>
      </c>
      <c r="P46" s="104">
        <f>O46*$E46</f>
        <v>9.3699999999999992</v>
      </c>
      <c r="Q46" s="104">
        <f>O46*$F46</f>
        <v>24.5</v>
      </c>
      <c r="R46" s="103">
        <v>1</v>
      </c>
      <c r="S46" s="104">
        <f>R46*$E46</f>
        <v>9.3699999999999992</v>
      </c>
      <c r="T46" s="104">
        <f>R46*$F46</f>
        <v>24.5</v>
      </c>
      <c r="U46" s="103">
        <v>0</v>
      </c>
      <c r="V46" s="104">
        <f>U46*$E46</f>
        <v>0</v>
      </c>
      <c r="W46" s="104">
        <f>U46*$F46</f>
        <v>0</v>
      </c>
      <c r="X46" s="103">
        <v>0</v>
      </c>
      <c r="Y46" s="104">
        <f>X46*$E46</f>
        <v>0</v>
      </c>
      <c r="Z46" s="104">
        <f>X46*$F46</f>
        <v>0</v>
      </c>
      <c r="AA46" s="104">
        <v>0</v>
      </c>
      <c r="AB46" s="289">
        <f>AA46*E46</f>
        <v>0</v>
      </c>
      <c r="AC46" s="289">
        <f>AA46*F46</f>
        <v>0</v>
      </c>
      <c r="AD46" s="104">
        <v>0</v>
      </c>
      <c r="AE46" s="289">
        <f>AD46*E46</f>
        <v>0</v>
      </c>
      <c r="AF46" s="289">
        <f>AD46*F46</f>
        <v>0</v>
      </c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289">
        <v>8</v>
      </c>
      <c r="AU46" s="289">
        <v>2</v>
      </c>
      <c r="AV46" s="268"/>
      <c r="AW46" s="52">
        <f>SUM(I46,L46,O46,R46,U46,X46,AA46,AD46,AG46,AJ46,AM46,AP46)</f>
        <v>2</v>
      </c>
      <c r="AX46" s="104">
        <f>AW46*E46</f>
        <v>18.739999999999998</v>
      </c>
      <c r="AY46" s="106">
        <f>AW46*F46</f>
        <v>49</v>
      </c>
      <c r="AZ46" s="42">
        <f>AW46/(((AT46-1)*30)+(AU46*7))</f>
        <v>8.9285714285714281E-3</v>
      </c>
      <c r="BA46" s="37">
        <f>AZ46*30</f>
        <v>0.26785714285714285</v>
      </c>
      <c r="BB46" s="63">
        <f>BA46*F46</f>
        <v>6.5625</v>
      </c>
      <c r="BC46" s="103">
        <v>3</v>
      </c>
      <c r="BD46" s="37">
        <f>BC46*F46</f>
        <v>73.5</v>
      </c>
      <c r="BE46" s="37">
        <f>IFERROR(BC46/AZ46, "-")</f>
        <v>336</v>
      </c>
      <c r="BF46" s="37">
        <f>IFERROR(BE46/7,"-")</f>
        <v>48</v>
      </c>
      <c r="BG46" s="52">
        <f>IFERROR(BE46/30,"-")</f>
        <v>11.2</v>
      </c>
      <c r="BH46" s="35">
        <f>IFERROR(C$1+BE46,"-")</f>
        <v>44009</v>
      </c>
    </row>
    <row r="47" spans="1:60" x14ac:dyDescent="0.25">
      <c r="A47" s="119">
        <v>6953156278547</v>
      </c>
      <c r="B47" s="111">
        <v>734865</v>
      </c>
      <c r="C47" s="100" t="s">
        <v>53</v>
      </c>
      <c r="D47" s="100" t="s">
        <v>358</v>
      </c>
      <c r="E47" s="101">
        <v>9.3699999999999974</v>
      </c>
      <c r="F47" s="101">
        <v>24.5</v>
      </c>
      <c r="G47" s="112">
        <v>49</v>
      </c>
      <c r="H47" s="261"/>
      <c r="I47" s="103">
        <v>1</v>
      </c>
      <c r="J47" s="104">
        <f>I47*$E47</f>
        <v>9.3699999999999974</v>
      </c>
      <c r="K47" s="104">
        <f>I47*$F47</f>
        <v>24.5</v>
      </c>
      <c r="L47" s="103">
        <v>0</v>
      </c>
      <c r="M47" s="104">
        <f>L47*$E47</f>
        <v>0</v>
      </c>
      <c r="N47" s="104">
        <f>L47*$F47</f>
        <v>0</v>
      </c>
      <c r="O47" s="103">
        <v>1</v>
      </c>
      <c r="P47" s="104">
        <f>O47*$E47</f>
        <v>9.3699999999999974</v>
      </c>
      <c r="Q47" s="104">
        <f>O47*$F47</f>
        <v>24.5</v>
      </c>
      <c r="R47" s="103">
        <v>0</v>
      </c>
      <c r="S47" s="104">
        <f>R47*$E47</f>
        <v>0</v>
      </c>
      <c r="T47" s="104">
        <f>R47*$F47</f>
        <v>0</v>
      </c>
      <c r="U47" s="103">
        <v>1</v>
      </c>
      <c r="V47" s="104">
        <f>U47*$E47</f>
        <v>9.3699999999999974</v>
      </c>
      <c r="W47" s="104">
        <f>U47*$F47</f>
        <v>24.5</v>
      </c>
      <c r="X47" s="103">
        <v>0</v>
      </c>
      <c r="Y47" s="104">
        <f>X47*$E47</f>
        <v>0</v>
      </c>
      <c r="Z47" s="104">
        <f>X47*$F47</f>
        <v>0</v>
      </c>
      <c r="AA47" s="104">
        <v>0</v>
      </c>
      <c r="AB47" s="289">
        <f>AA47*E47</f>
        <v>0</v>
      </c>
      <c r="AC47" s="289">
        <f>AA47*F47</f>
        <v>0</v>
      </c>
      <c r="AD47" s="104">
        <v>0</v>
      </c>
      <c r="AE47" s="289">
        <f>AD47*E47</f>
        <v>0</v>
      </c>
      <c r="AF47" s="289">
        <f>AD47*F47</f>
        <v>0</v>
      </c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289">
        <v>8</v>
      </c>
      <c r="AU47" s="289">
        <v>2</v>
      </c>
      <c r="AV47" s="268"/>
      <c r="AW47" s="52">
        <f>SUM(I47,L47,O47,R47,U47,X47,AA47,AD47,AG47,AJ47,AM47,AP47)</f>
        <v>3</v>
      </c>
      <c r="AX47" s="104">
        <f>AW47*E47</f>
        <v>28.109999999999992</v>
      </c>
      <c r="AY47" s="106">
        <f>AW47*F47</f>
        <v>73.5</v>
      </c>
      <c r="AZ47" s="42">
        <f>AW47/(((AT47-1)*30)+(AU47*7))</f>
        <v>1.3392857142857142E-2</v>
      </c>
      <c r="BA47" s="37">
        <f>AZ47*30</f>
        <v>0.40178571428571425</v>
      </c>
      <c r="BB47" s="63">
        <f>BA47*F47</f>
        <v>9.8437499999999982</v>
      </c>
      <c r="BC47" s="103">
        <v>3</v>
      </c>
      <c r="BD47" s="37">
        <f>BC47*F47</f>
        <v>73.5</v>
      </c>
      <c r="BE47" s="37">
        <f>IFERROR(BC47/AZ47, "-")</f>
        <v>224</v>
      </c>
      <c r="BF47" s="37">
        <f>IFERROR(BE47/7,"-")</f>
        <v>32</v>
      </c>
      <c r="BG47" s="52">
        <f>IFERROR(BE47/30,"-")</f>
        <v>7.4666666666666668</v>
      </c>
      <c r="BH47" s="35">
        <f>IFERROR(C$1+BE47,"-")</f>
        <v>43897</v>
      </c>
    </row>
    <row r="48" spans="1:60" x14ac:dyDescent="0.25">
      <c r="A48" s="119">
        <v>6953156278561</v>
      </c>
      <c r="B48" s="111">
        <v>734866</v>
      </c>
      <c r="C48" s="100" t="s">
        <v>54</v>
      </c>
      <c r="D48" s="100" t="s">
        <v>359</v>
      </c>
      <c r="E48" s="101">
        <v>9.3699999999999974</v>
      </c>
      <c r="F48" s="101">
        <v>24.5</v>
      </c>
      <c r="G48" s="112">
        <v>49</v>
      </c>
      <c r="H48" s="261"/>
      <c r="I48" s="103">
        <v>1</v>
      </c>
      <c r="J48" s="104">
        <f>I48*$E48</f>
        <v>9.3699999999999974</v>
      </c>
      <c r="K48" s="104">
        <f>I48*$F48</f>
        <v>24.5</v>
      </c>
      <c r="L48" s="103">
        <v>1</v>
      </c>
      <c r="M48" s="104">
        <f>L48*$E48</f>
        <v>9.3699999999999974</v>
      </c>
      <c r="N48" s="104">
        <f>L48*$F48</f>
        <v>24.5</v>
      </c>
      <c r="O48" s="103">
        <v>0</v>
      </c>
      <c r="P48" s="104">
        <f>O48*$E48</f>
        <v>0</v>
      </c>
      <c r="Q48" s="104">
        <f>O48*$F48</f>
        <v>0</v>
      </c>
      <c r="R48" s="103">
        <v>0</v>
      </c>
      <c r="S48" s="104">
        <f>R48*$E48</f>
        <v>0</v>
      </c>
      <c r="T48" s="104">
        <f>R48*$F48</f>
        <v>0</v>
      </c>
      <c r="U48" s="103">
        <v>0</v>
      </c>
      <c r="V48" s="104">
        <f>U48*$E48</f>
        <v>0</v>
      </c>
      <c r="W48" s="104">
        <f>U48*$F48</f>
        <v>0</v>
      </c>
      <c r="X48" s="103">
        <v>0</v>
      </c>
      <c r="Y48" s="104">
        <f>X48*$E48</f>
        <v>0</v>
      </c>
      <c r="Z48" s="104">
        <f>X48*$F48</f>
        <v>0</v>
      </c>
      <c r="AA48" s="104">
        <v>0</v>
      </c>
      <c r="AB48" s="289">
        <f>AA48*E48</f>
        <v>0</v>
      </c>
      <c r="AC48" s="289">
        <f>AA48*F48</f>
        <v>0</v>
      </c>
      <c r="AD48" s="104">
        <v>0</v>
      </c>
      <c r="AE48" s="289">
        <f>AD48*E48</f>
        <v>0</v>
      </c>
      <c r="AF48" s="289">
        <f>AD48*F48</f>
        <v>0</v>
      </c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289">
        <v>8</v>
      </c>
      <c r="AU48" s="289">
        <v>2</v>
      </c>
      <c r="AV48" s="268"/>
      <c r="AW48" s="52">
        <f>SUM(I48,L48,O48,R48,U48,X48,AA48,AD48,AG48,AJ48,AM48,AP48)</f>
        <v>2</v>
      </c>
      <c r="AX48" s="104">
        <f>AW48*E48</f>
        <v>18.739999999999995</v>
      </c>
      <c r="AY48" s="106">
        <f>AW48*F48</f>
        <v>49</v>
      </c>
      <c r="AZ48" s="42">
        <f>AW48/(((AT48-1)*30)+(AU48*7))</f>
        <v>8.9285714285714281E-3</v>
      </c>
      <c r="BA48" s="37">
        <f>AZ48*30</f>
        <v>0.26785714285714285</v>
      </c>
      <c r="BB48" s="63">
        <f>BA48*F48</f>
        <v>6.5625</v>
      </c>
      <c r="BC48" s="103">
        <v>0</v>
      </c>
      <c r="BD48" s="37">
        <f>BC48*F48</f>
        <v>0</v>
      </c>
      <c r="BE48" s="37">
        <f>IFERROR(BC48/AZ48, "-")</f>
        <v>0</v>
      </c>
      <c r="BF48" s="37">
        <f>IFERROR(BE48/7,"-")</f>
        <v>0</v>
      </c>
      <c r="BG48" s="52">
        <f>IFERROR(BE48/30,"-")</f>
        <v>0</v>
      </c>
      <c r="BH48" s="35">
        <f>IFERROR(C$1+BE48,"-")</f>
        <v>43673</v>
      </c>
    </row>
    <row r="49" spans="1:60" x14ac:dyDescent="0.25">
      <c r="A49" s="119">
        <v>6953156273887</v>
      </c>
      <c r="B49" s="111">
        <v>734867</v>
      </c>
      <c r="C49" s="100" t="s">
        <v>55</v>
      </c>
      <c r="D49" s="100" t="s">
        <v>360</v>
      </c>
      <c r="E49" s="101">
        <v>57.060000000000038</v>
      </c>
      <c r="F49" s="101">
        <v>104.5</v>
      </c>
      <c r="G49" s="112">
        <v>219</v>
      </c>
      <c r="H49" s="261"/>
      <c r="I49" s="103">
        <v>10</v>
      </c>
      <c r="J49" s="104">
        <f>I49*$E49</f>
        <v>570.60000000000036</v>
      </c>
      <c r="K49" s="104">
        <f>I49*$F49</f>
        <v>1045</v>
      </c>
      <c r="L49" s="103">
        <v>4</v>
      </c>
      <c r="M49" s="104">
        <f>L49*$E49</f>
        <v>228.24000000000015</v>
      </c>
      <c r="N49" s="104">
        <f>L49*$F49</f>
        <v>418</v>
      </c>
      <c r="O49" s="103">
        <v>11</v>
      </c>
      <c r="P49" s="104">
        <f>O49*$E49</f>
        <v>627.66000000000042</v>
      </c>
      <c r="Q49" s="104">
        <f>O49*$F49</f>
        <v>1149.5</v>
      </c>
      <c r="R49" s="103">
        <v>5</v>
      </c>
      <c r="S49" s="104">
        <f>R49*$E49</f>
        <v>285.30000000000018</v>
      </c>
      <c r="T49" s="104">
        <f>R49*$F49</f>
        <v>522.5</v>
      </c>
      <c r="U49" s="103">
        <v>7</v>
      </c>
      <c r="V49" s="104">
        <f>U49*$E49</f>
        <v>399.42000000000024</v>
      </c>
      <c r="W49" s="104">
        <f>U49*$F49</f>
        <v>731.5</v>
      </c>
      <c r="X49" s="103">
        <v>1</v>
      </c>
      <c r="Y49" s="104">
        <f>X49*$E49</f>
        <v>57.060000000000038</v>
      </c>
      <c r="Z49" s="104">
        <f>X49*$F49</f>
        <v>104.5</v>
      </c>
      <c r="AA49" s="104">
        <v>3</v>
      </c>
      <c r="AB49" s="289">
        <f>AA49*E49</f>
        <v>171.18000000000012</v>
      </c>
      <c r="AC49" s="289">
        <f>AA49*F49</f>
        <v>313.5</v>
      </c>
      <c r="AD49" s="104">
        <v>1</v>
      </c>
      <c r="AE49" s="289">
        <f>AD49*E49</f>
        <v>57.060000000000038</v>
      </c>
      <c r="AF49" s="289">
        <f>AD49*F49</f>
        <v>104.5</v>
      </c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289">
        <v>8</v>
      </c>
      <c r="AU49" s="289">
        <v>2</v>
      </c>
      <c r="AV49" s="268"/>
      <c r="AW49" s="52">
        <f>SUM(I49,L49,O49,R49,U49,X49,AA49,AD49,AG49,AJ49,AM49,AP49)</f>
        <v>42</v>
      </c>
      <c r="AX49" s="104">
        <f>AW49*E49</f>
        <v>2396.5200000000018</v>
      </c>
      <c r="AY49" s="106">
        <f>AW49*F49</f>
        <v>4389</v>
      </c>
      <c r="AZ49" s="42">
        <f>AW49/(((AT49-1)*30)+(AU49*7))</f>
        <v>0.1875</v>
      </c>
      <c r="BA49" s="37">
        <f>AZ49*30</f>
        <v>5.625</v>
      </c>
      <c r="BB49" s="63">
        <f>BA49*F49</f>
        <v>587.8125</v>
      </c>
      <c r="BC49" s="103">
        <v>6</v>
      </c>
      <c r="BD49" s="37">
        <f>BC49*F49</f>
        <v>627</v>
      </c>
      <c r="BE49" s="37">
        <f>IFERROR(BC49/AZ49, "-")</f>
        <v>32</v>
      </c>
      <c r="BF49" s="37">
        <f>IFERROR(BE49/7,"-")</f>
        <v>4.5714285714285712</v>
      </c>
      <c r="BG49" s="52">
        <f>IFERROR(BE49/30,"-")</f>
        <v>1.0666666666666667</v>
      </c>
      <c r="BH49" s="35">
        <f>IFERROR(C$1+BE49,"-")</f>
        <v>43705</v>
      </c>
    </row>
    <row r="50" spans="1:60" x14ac:dyDescent="0.25">
      <c r="A50" s="119">
        <v>6953156273894</v>
      </c>
      <c r="B50" s="111">
        <v>734868</v>
      </c>
      <c r="C50" s="100" t="s">
        <v>56</v>
      </c>
      <c r="D50" s="100" t="s">
        <v>361</v>
      </c>
      <c r="E50" s="101">
        <v>53.97</v>
      </c>
      <c r="F50" s="101">
        <v>104.5</v>
      </c>
      <c r="G50" s="112">
        <v>219</v>
      </c>
      <c r="H50" s="261"/>
      <c r="I50" s="103">
        <v>3</v>
      </c>
      <c r="J50" s="104">
        <f>I50*$E50</f>
        <v>161.91</v>
      </c>
      <c r="K50" s="104">
        <f>I50*$F50</f>
        <v>313.5</v>
      </c>
      <c r="L50" s="103">
        <v>4</v>
      </c>
      <c r="M50" s="104">
        <f>L50*$E50</f>
        <v>215.88</v>
      </c>
      <c r="N50" s="104">
        <f>L50*$F50</f>
        <v>418</v>
      </c>
      <c r="O50" s="103">
        <v>4</v>
      </c>
      <c r="P50" s="104">
        <f>O50*$E50</f>
        <v>215.88</v>
      </c>
      <c r="Q50" s="104">
        <f>O50*$F50</f>
        <v>418</v>
      </c>
      <c r="R50" s="103">
        <v>4</v>
      </c>
      <c r="S50" s="104">
        <f>R50*$E50</f>
        <v>215.88</v>
      </c>
      <c r="T50" s="104">
        <f>R50*$F50</f>
        <v>418</v>
      </c>
      <c r="U50" s="103">
        <v>1</v>
      </c>
      <c r="V50" s="104">
        <f>U50*$E50</f>
        <v>53.97</v>
      </c>
      <c r="W50" s="104">
        <f>U50*$F50</f>
        <v>104.5</v>
      </c>
      <c r="X50" s="103">
        <v>1</v>
      </c>
      <c r="Y50" s="104">
        <f>X50*$E50</f>
        <v>53.97</v>
      </c>
      <c r="Z50" s="104">
        <f>X50*$F50</f>
        <v>104.5</v>
      </c>
      <c r="AA50" s="104">
        <v>0</v>
      </c>
      <c r="AB50" s="289">
        <f>AA50*E50</f>
        <v>0</v>
      </c>
      <c r="AC50" s="289">
        <f>AA50*F50</f>
        <v>0</v>
      </c>
      <c r="AD50" s="104">
        <v>0</v>
      </c>
      <c r="AE50" s="289">
        <f>AD50*E50</f>
        <v>0</v>
      </c>
      <c r="AF50" s="289">
        <f>AD50*F50</f>
        <v>0</v>
      </c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289">
        <v>8</v>
      </c>
      <c r="AU50" s="289">
        <v>2</v>
      </c>
      <c r="AV50" s="268"/>
      <c r="AW50" s="52">
        <f>SUM(I50,L50,O50,R50,U50,X50,AA50,AD50,AG50,AJ50,AM50,AP50)</f>
        <v>17</v>
      </c>
      <c r="AX50" s="104">
        <f>AW50*E50</f>
        <v>917.49</v>
      </c>
      <c r="AY50" s="106">
        <f>AW50*F50</f>
        <v>1776.5</v>
      </c>
      <c r="AZ50" s="42">
        <f>AW50/(((AT50-1)*30)+(AU50*7))</f>
        <v>7.5892857142857137E-2</v>
      </c>
      <c r="BA50" s="37">
        <f>AZ50*30</f>
        <v>2.276785714285714</v>
      </c>
      <c r="BB50" s="63">
        <f>BA50*F50</f>
        <v>237.92410714285711</v>
      </c>
      <c r="BC50" s="103">
        <v>6</v>
      </c>
      <c r="BD50" s="37">
        <f>BC50*F50</f>
        <v>627</v>
      </c>
      <c r="BE50" s="37">
        <f>IFERROR(BC50/AZ50, "-")</f>
        <v>79.058823529411768</v>
      </c>
      <c r="BF50" s="37">
        <f>IFERROR(BE50/7,"-")</f>
        <v>11.294117647058824</v>
      </c>
      <c r="BG50" s="52">
        <f>IFERROR(BE50/30,"-")</f>
        <v>2.6352941176470588</v>
      </c>
      <c r="BH50" s="35">
        <f>IFERROR(C$1+BE50,"-")</f>
        <v>43752.058823529413</v>
      </c>
    </row>
    <row r="51" spans="1:60" x14ac:dyDescent="0.25">
      <c r="A51" s="119">
        <v>6953156264519</v>
      </c>
      <c r="B51" s="111">
        <v>734869</v>
      </c>
      <c r="C51" s="100" t="s">
        <v>57</v>
      </c>
      <c r="D51" s="100" t="s">
        <v>362</v>
      </c>
      <c r="E51" s="101">
        <v>46.64</v>
      </c>
      <c r="F51" s="101">
        <v>99.5</v>
      </c>
      <c r="G51" s="112">
        <v>209</v>
      </c>
      <c r="H51" s="261"/>
      <c r="I51" s="103">
        <v>0</v>
      </c>
      <c r="J51" s="104">
        <f>I51*$E51</f>
        <v>0</v>
      </c>
      <c r="K51" s="104">
        <f>I51*$F51</f>
        <v>0</v>
      </c>
      <c r="L51" s="103">
        <v>0</v>
      </c>
      <c r="M51" s="104">
        <f>L51*$E51</f>
        <v>0</v>
      </c>
      <c r="N51" s="104">
        <f>L51*$F51</f>
        <v>0</v>
      </c>
      <c r="O51" s="103">
        <v>0</v>
      </c>
      <c r="P51" s="104">
        <f>O51*$E51</f>
        <v>0</v>
      </c>
      <c r="Q51" s="104">
        <f>O51*$F51</f>
        <v>0</v>
      </c>
      <c r="R51" s="103">
        <v>0</v>
      </c>
      <c r="S51" s="104">
        <f>R51*$E51</f>
        <v>0</v>
      </c>
      <c r="T51" s="104">
        <f>R51*$F51</f>
        <v>0</v>
      </c>
      <c r="U51" s="103">
        <v>0</v>
      </c>
      <c r="V51" s="104">
        <f>U51*$E51</f>
        <v>0</v>
      </c>
      <c r="W51" s="104">
        <f>U51*$F51</f>
        <v>0</v>
      </c>
      <c r="X51" s="103">
        <v>0</v>
      </c>
      <c r="Y51" s="104">
        <f>X51*$E51</f>
        <v>0</v>
      </c>
      <c r="Z51" s="104">
        <f>X51*$F51</f>
        <v>0</v>
      </c>
      <c r="AA51" s="104">
        <v>0</v>
      </c>
      <c r="AB51" s="289">
        <f>AA51*E51</f>
        <v>0</v>
      </c>
      <c r="AC51" s="289">
        <f>AA51*F51</f>
        <v>0</v>
      </c>
      <c r="AD51" s="104">
        <v>0</v>
      </c>
      <c r="AE51" s="289">
        <f>AD51*E51</f>
        <v>0</v>
      </c>
      <c r="AF51" s="289">
        <f>AD51*F51</f>
        <v>0</v>
      </c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289">
        <v>8</v>
      </c>
      <c r="AU51" s="289">
        <v>2</v>
      </c>
      <c r="AV51" s="268"/>
      <c r="AW51" s="52">
        <f>SUM(I51,L51,O51,R51,U51,X51,AA51,AD51,AG51,AJ51,AM51,AP51)</f>
        <v>0</v>
      </c>
      <c r="AX51" s="104">
        <f>AW51*E51</f>
        <v>0</v>
      </c>
      <c r="AY51" s="106">
        <f>AW51*F51</f>
        <v>0</v>
      </c>
      <c r="AZ51" s="42">
        <f>AW51/(((AT51-1)*30)+(AU51*7))</f>
        <v>0</v>
      </c>
      <c r="BA51" s="37">
        <f>AZ51*30</f>
        <v>0</v>
      </c>
      <c r="BB51" s="63">
        <f>BA51*F51</f>
        <v>0</v>
      </c>
      <c r="BC51" s="103">
        <v>0</v>
      </c>
      <c r="BD51" s="37">
        <f>BC51*F51</f>
        <v>0</v>
      </c>
      <c r="BE51" s="37" t="str">
        <f>IFERROR(BC51/AZ51, "-")</f>
        <v>-</v>
      </c>
      <c r="BF51" s="37" t="str">
        <f>IFERROR(BE51/7,"-")</f>
        <v>-</v>
      </c>
      <c r="BG51" s="52" t="str">
        <f>IFERROR(BE51/30,"-")</f>
        <v>-</v>
      </c>
      <c r="BH51" s="35" t="str">
        <f>IFERROR(C$1+BE51,"-")</f>
        <v>-</v>
      </c>
    </row>
    <row r="52" spans="1:60" x14ac:dyDescent="0.25">
      <c r="A52" s="119">
        <v>6953156264502</v>
      </c>
      <c r="B52" s="111">
        <v>734870</v>
      </c>
      <c r="C52" s="100" t="s">
        <v>58</v>
      </c>
      <c r="D52" s="100" t="s">
        <v>363</v>
      </c>
      <c r="E52" s="101">
        <v>46.370000000000033</v>
      </c>
      <c r="F52" s="101">
        <v>99.5</v>
      </c>
      <c r="G52" s="112">
        <v>209</v>
      </c>
      <c r="H52" s="261"/>
      <c r="I52" s="103">
        <v>0</v>
      </c>
      <c r="J52" s="104">
        <f>I52*$E52</f>
        <v>0</v>
      </c>
      <c r="K52" s="104">
        <f>I52*$F52</f>
        <v>0</v>
      </c>
      <c r="L52" s="103">
        <v>0</v>
      </c>
      <c r="M52" s="104">
        <f>L52*$E52</f>
        <v>0</v>
      </c>
      <c r="N52" s="104">
        <f>L52*$F52</f>
        <v>0</v>
      </c>
      <c r="O52" s="103">
        <v>0</v>
      </c>
      <c r="P52" s="104">
        <f>O52*$E52</f>
        <v>0</v>
      </c>
      <c r="Q52" s="104">
        <f>O52*$F52</f>
        <v>0</v>
      </c>
      <c r="R52" s="103">
        <v>0</v>
      </c>
      <c r="S52" s="104">
        <f>R52*$E52</f>
        <v>0</v>
      </c>
      <c r="T52" s="104">
        <f>R52*$F52</f>
        <v>0</v>
      </c>
      <c r="U52" s="103">
        <v>0</v>
      </c>
      <c r="V52" s="104">
        <f>U52*$E52</f>
        <v>0</v>
      </c>
      <c r="W52" s="104">
        <f>U52*$F52</f>
        <v>0</v>
      </c>
      <c r="X52" s="103">
        <v>0</v>
      </c>
      <c r="Y52" s="104">
        <f>X52*$E52</f>
        <v>0</v>
      </c>
      <c r="Z52" s="104">
        <f>X52*$F52</f>
        <v>0</v>
      </c>
      <c r="AA52" s="104">
        <v>0</v>
      </c>
      <c r="AB52" s="289">
        <f>AA52*E52</f>
        <v>0</v>
      </c>
      <c r="AC52" s="289">
        <f>AA52*F52</f>
        <v>0</v>
      </c>
      <c r="AD52" s="104">
        <v>0</v>
      </c>
      <c r="AE52" s="289">
        <f>AD52*E52</f>
        <v>0</v>
      </c>
      <c r="AF52" s="289">
        <f>AD52*F52</f>
        <v>0</v>
      </c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289">
        <v>8</v>
      </c>
      <c r="AU52" s="289">
        <v>2</v>
      </c>
      <c r="AV52" s="268"/>
      <c r="AW52" s="52">
        <f>SUM(I52,L52,O52,R52,U52,X52,AA52,AD52,AG52,AJ52,AM52,AP52)</f>
        <v>0</v>
      </c>
      <c r="AX52" s="104">
        <f>AW52*E52</f>
        <v>0</v>
      </c>
      <c r="AY52" s="106">
        <f>AW52*F52</f>
        <v>0</v>
      </c>
      <c r="AZ52" s="42">
        <f>AW52/(((AT52-1)*30)+(AU52*7))</f>
        <v>0</v>
      </c>
      <c r="BA52" s="37">
        <f>AZ52*30</f>
        <v>0</v>
      </c>
      <c r="BB52" s="63">
        <f>BA52*F52</f>
        <v>0</v>
      </c>
      <c r="BC52" s="103">
        <v>0</v>
      </c>
      <c r="BD52" s="37">
        <f>BC52*F52</f>
        <v>0</v>
      </c>
      <c r="BE52" s="37" t="str">
        <f>IFERROR(BC52/AZ52, "-")</f>
        <v>-</v>
      </c>
      <c r="BF52" s="37" t="str">
        <f>IFERROR(BE52/7,"-")</f>
        <v>-</v>
      </c>
      <c r="BG52" s="52" t="str">
        <f>IFERROR(BE52/30,"-")</f>
        <v>-</v>
      </c>
      <c r="BH52" s="35" t="str">
        <f>IFERROR(C$1+BE52,"-")</f>
        <v>-</v>
      </c>
    </row>
    <row r="53" spans="1:60" x14ac:dyDescent="0.25">
      <c r="A53" s="119">
        <v>6953156271685</v>
      </c>
      <c r="B53" s="111">
        <v>734871</v>
      </c>
      <c r="C53" s="100" t="s">
        <v>59</v>
      </c>
      <c r="D53" s="100" t="s">
        <v>364</v>
      </c>
      <c r="E53" s="101">
        <v>31.09</v>
      </c>
      <c r="F53" s="101">
        <v>79.5</v>
      </c>
      <c r="G53" s="112">
        <v>169</v>
      </c>
      <c r="H53" s="261"/>
      <c r="I53" s="103">
        <v>0</v>
      </c>
      <c r="J53" s="104">
        <f>I53*$E53</f>
        <v>0</v>
      </c>
      <c r="K53" s="104">
        <f>I53*$F53</f>
        <v>0</v>
      </c>
      <c r="L53" s="103">
        <v>1</v>
      </c>
      <c r="M53" s="104">
        <f>L53*$E53</f>
        <v>31.09</v>
      </c>
      <c r="N53" s="104">
        <f>L53*$F53</f>
        <v>79.5</v>
      </c>
      <c r="O53" s="103">
        <v>0</v>
      </c>
      <c r="P53" s="104">
        <f>O53*$E53</f>
        <v>0</v>
      </c>
      <c r="Q53" s="104">
        <f>O53*$F53</f>
        <v>0</v>
      </c>
      <c r="R53" s="103">
        <v>0</v>
      </c>
      <c r="S53" s="104">
        <f>R53*$E53</f>
        <v>0</v>
      </c>
      <c r="T53" s="104">
        <f>R53*$F53</f>
        <v>0</v>
      </c>
      <c r="U53" s="103">
        <v>0</v>
      </c>
      <c r="V53" s="104">
        <f>U53*$E53</f>
        <v>0</v>
      </c>
      <c r="W53" s="104">
        <f>U53*$F53</f>
        <v>0</v>
      </c>
      <c r="X53" s="103">
        <v>0</v>
      </c>
      <c r="Y53" s="104">
        <f>X53*$E53</f>
        <v>0</v>
      </c>
      <c r="Z53" s="104">
        <f>X53*$F53</f>
        <v>0</v>
      </c>
      <c r="AA53" s="104">
        <v>0</v>
      </c>
      <c r="AB53" s="289">
        <f>AA53*E53</f>
        <v>0</v>
      </c>
      <c r="AC53" s="289">
        <f>AA53*F53</f>
        <v>0</v>
      </c>
      <c r="AD53" s="104">
        <v>0</v>
      </c>
      <c r="AE53" s="289">
        <f>AD53*E53</f>
        <v>0</v>
      </c>
      <c r="AF53" s="289">
        <f>AD53*F53</f>
        <v>0</v>
      </c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289">
        <v>8</v>
      </c>
      <c r="AU53" s="289">
        <v>2</v>
      </c>
      <c r="AV53" s="268"/>
      <c r="AW53" s="52">
        <f>SUM(I53,L53,O53,R53,U53,X53,AA53,AD53,AG53,AJ53,AM53,AP53)</f>
        <v>1</v>
      </c>
      <c r="AX53" s="104">
        <f>AW53*E53</f>
        <v>31.09</v>
      </c>
      <c r="AY53" s="106">
        <f>AW53*F53</f>
        <v>79.5</v>
      </c>
      <c r="AZ53" s="42">
        <f>AW53/(((AT53-1)*30)+(AU53*7))</f>
        <v>4.464285714285714E-3</v>
      </c>
      <c r="BA53" s="37">
        <f>AZ53*30</f>
        <v>0.13392857142857142</v>
      </c>
      <c r="BB53" s="63">
        <f>BA53*F53</f>
        <v>10.647321428571429</v>
      </c>
      <c r="BC53" s="103">
        <v>0</v>
      </c>
      <c r="BD53" s="37">
        <f>BC53*F53</f>
        <v>0</v>
      </c>
      <c r="BE53" s="37">
        <f>IFERROR(BC53/AZ53, "-")</f>
        <v>0</v>
      </c>
      <c r="BF53" s="37">
        <f>IFERROR(BE53/7,"-")</f>
        <v>0</v>
      </c>
      <c r="BG53" s="52">
        <f>IFERROR(BE53/30,"-")</f>
        <v>0</v>
      </c>
      <c r="BH53" s="35">
        <f>IFERROR(C$1+BE53,"-")</f>
        <v>43673</v>
      </c>
    </row>
    <row r="54" spans="1:60" x14ac:dyDescent="0.25">
      <c r="A54" s="119">
        <v>6953156271692</v>
      </c>
      <c r="B54" s="111">
        <v>734872</v>
      </c>
      <c r="C54" s="100" t="s">
        <v>60</v>
      </c>
      <c r="D54" s="100" t="s">
        <v>365</v>
      </c>
      <c r="E54" s="101">
        <v>31.03</v>
      </c>
      <c r="F54" s="101">
        <v>79.5</v>
      </c>
      <c r="G54" s="112">
        <v>169</v>
      </c>
      <c r="H54" s="261"/>
      <c r="I54" s="103">
        <v>1</v>
      </c>
      <c r="J54" s="104">
        <f>I54*$E54</f>
        <v>31.03</v>
      </c>
      <c r="K54" s="104">
        <f>I54*$F54</f>
        <v>79.5</v>
      </c>
      <c r="L54" s="103">
        <v>0</v>
      </c>
      <c r="M54" s="104">
        <f>L54*$E54</f>
        <v>0</v>
      </c>
      <c r="N54" s="104">
        <f>L54*$F54</f>
        <v>0</v>
      </c>
      <c r="O54" s="103">
        <v>0</v>
      </c>
      <c r="P54" s="104">
        <f>O54*$E54</f>
        <v>0</v>
      </c>
      <c r="Q54" s="104">
        <f>O54*$F54</f>
        <v>0</v>
      </c>
      <c r="R54" s="103">
        <v>0</v>
      </c>
      <c r="S54" s="104">
        <f>R54*$E54</f>
        <v>0</v>
      </c>
      <c r="T54" s="104">
        <f>R54*$F54</f>
        <v>0</v>
      </c>
      <c r="U54" s="103">
        <v>0</v>
      </c>
      <c r="V54" s="104">
        <f>U54*$E54</f>
        <v>0</v>
      </c>
      <c r="W54" s="104">
        <f>U54*$F54</f>
        <v>0</v>
      </c>
      <c r="X54" s="103">
        <v>0</v>
      </c>
      <c r="Y54" s="104">
        <f>X54*$E54</f>
        <v>0</v>
      </c>
      <c r="Z54" s="104">
        <f>X54*$F54</f>
        <v>0</v>
      </c>
      <c r="AA54" s="104">
        <v>0</v>
      </c>
      <c r="AB54" s="289">
        <f>AA54*E54</f>
        <v>0</v>
      </c>
      <c r="AC54" s="289">
        <f>AA54*F54</f>
        <v>0</v>
      </c>
      <c r="AD54" s="104">
        <v>0</v>
      </c>
      <c r="AE54" s="289">
        <f>AD54*E54</f>
        <v>0</v>
      </c>
      <c r="AF54" s="289">
        <f>AD54*F54</f>
        <v>0</v>
      </c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289">
        <v>8</v>
      </c>
      <c r="AU54" s="289">
        <v>2</v>
      </c>
      <c r="AV54" s="268"/>
      <c r="AW54" s="52">
        <f>SUM(I54,L54,O54,R54,U54,X54,AA54,AD54,AG54,AJ54,AM54,AP54)</f>
        <v>1</v>
      </c>
      <c r="AX54" s="104">
        <f>AW54*E54</f>
        <v>31.03</v>
      </c>
      <c r="AY54" s="106">
        <f>AW54*F54</f>
        <v>79.5</v>
      </c>
      <c r="AZ54" s="42">
        <f>AW54/(((AT54-1)*30)+(AU54*7))</f>
        <v>4.464285714285714E-3</v>
      </c>
      <c r="BA54" s="37">
        <f>AZ54*30</f>
        <v>0.13392857142857142</v>
      </c>
      <c r="BB54" s="63">
        <f>BA54*F54</f>
        <v>10.647321428571429</v>
      </c>
      <c r="BC54" s="103">
        <v>0</v>
      </c>
      <c r="BD54" s="37">
        <f>BC54*F54</f>
        <v>0</v>
      </c>
      <c r="BE54" s="37">
        <f>IFERROR(BC54/AZ54, "-")</f>
        <v>0</v>
      </c>
      <c r="BF54" s="37">
        <f>IFERROR(BE54/7,"-")</f>
        <v>0</v>
      </c>
      <c r="BG54" s="52">
        <f>IFERROR(BE54/30,"-")</f>
        <v>0</v>
      </c>
      <c r="BH54" s="35">
        <f>IFERROR(C$1+BE54,"-")</f>
        <v>43673</v>
      </c>
    </row>
    <row r="55" spans="1:60" x14ac:dyDescent="0.25">
      <c r="A55" s="119">
        <v>6953156277953</v>
      </c>
      <c r="B55" s="111">
        <v>734873</v>
      </c>
      <c r="C55" s="100" t="s">
        <v>61</v>
      </c>
      <c r="D55" s="100" t="s">
        <v>366</v>
      </c>
      <c r="E55" s="101">
        <v>20.21</v>
      </c>
      <c r="F55" s="101">
        <v>44.5</v>
      </c>
      <c r="G55" s="112">
        <v>99</v>
      </c>
      <c r="H55" s="261"/>
      <c r="I55" s="103">
        <v>2</v>
      </c>
      <c r="J55" s="104">
        <f>I55*$E55</f>
        <v>40.42</v>
      </c>
      <c r="K55" s="104">
        <f>I55*$F55</f>
        <v>89</v>
      </c>
      <c r="L55" s="103">
        <v>1</v>
      </c>
      <c r="M55" s="104">
        <f>L55*$E55</f>
        <v>20.21</v>
      </c>
      <c r="N55" s="104">
        <f>L55*$F55</f>
        <v>44.5</v>
      </c>
      <c r="O55" s="103">
        <v>3</v>
      </c>
      <c r="P55" s="104">
        <f>O55*$E55</f>
        <v>60.63</v>
      </c>
      <c r="Q55" s="104">
        <f>O55*$F55</f>
        <v>133.5</v>
      </c>
      <c r="R55" s="103">
        <v>0</v>
      </c>
      <c r="S55" s="104">
        <f>R55*$E55</f>
        <v>0</v>
      </c>
      <c r="T55" s="104">
        <f>R55*$F55</f>
        <v>0</v>
      </c>
      <c r="U55" s="103">
        <v>0</v>
      </c>
      <c r="V55" s="104">
        <f>U55*$E55</f>
        <v>0</v>
      </c>
      <c r="W55" s="104">
        <f>U55*$F55</f>
        <v>0</v>
      </c>
      <c r="X55" s="103">
        <v>0</v>
      </c>
      <c r="Y55" s="104">
        <f>X55*$E55</f>
        <v>0</v>
      </c>
      <c r="Z55" s="104">
        <f>X55*$F55</f>
        <v>0</v>
      </c>
      <c r="AA55" s="104">
        <v>0</v>
      </c>
      <c r="AB55" s="289">
        <f>AA55*E55</f>
        <v>0</v>
      </c>
      <c r="AC55" s="289">
        <f>AA55*F55</f>
        <v>0</v>
      </c>
      <c r="AD55" s="104">
        <v>0</v>
      </c>
      <c r="AE55" s="289">
        <f>AD55*E55</f>
        <v>0</v>
      </c>
      <c r="AF55" s="289">
        <f>AD55*F55</f>
        <v>0</v>
      </c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289">
        <v>8</v>
      </c>
      <c r="AU55" s="289">
        <v>2</v>
      </c>
      <c r="AV55" s="268"/>
      <c r="AW55" s="52">
        <f>SUM(I55,L55,O55,R55,U55,X55,AA55,AD55,AG55,AJ55,AM55,AP55)</f>
        <v>6</v>
      </c>
      <c r="AX55" s="104">
        <f>AW55*E55</f>
        <v>121.26</v>
      </c>
      <c r="AY55" s="106">
        <f>AW55*F55</f>
        <v>267</v>
      </c>
      <c r="AZ55" s="42">
        <f>AW55/(((AT55-1)*30)+(AU55*7))</f>
        <v>2.6785714285714284E-2</v>
      </c>
      <c r="BA55" s="37">
        <f>AZ55*30</f>
        <v>0.80357142857142849</v>
      </c>
      <c r="BB55" s="63">
        <f>BA55*F55</f>
        <v>35.758928571428569</v>
      </c>
      <c r="BC55" s="103">
        <v>0</v>
      </c>
      <c r="BD55" s="37">
        <f>BC55*F55</f>
        <v>0</v>
      </c>
      <c r="BE55" s="37">
        <f>IFERROR(BC55/AZ55, "-")</f>
        <v>0</v>
      </c>
      <c r="BF55" s="37">
        <f>IFERROR(BE55/7,"-")</f>
        <v>0</v>
      </c>
      <c r="BG55" s="52">
        <f>IFERROR(BE55/30,"-")</f>
        <v>0</v>
      </c>
      <c r="BH55" s="35">
        <f>IFERROR(C$1+BE55,"-")</f>
        <v>43673</v>
      </c>
    </row>
    <row r="56" spans="1:60" x14ac:dyDescent="0.25">
      <c r="A56" s="119">
        <v>6953156277960</v>
      </c>
      <c r="B56" s="111">
        <v>734874</v>
      </c>
      <c r="C56" s="100" t="s">
        <v>62</v>
      </c>
      <c r="D56" s="100" t="s">
        <v>367</v>
      </c>
      <c r="E56" s="101">
        <v>20.25</v>
      </c>
      <c r="F56" s="101">
        <v>44.5</v>
      </c>
      <c r="G56" s="112">
        <v>99</v>
      </c>
      <c r="H56" s="261"/>
      <c r="I56" s="103">
        <v>0</v>
      </c>
      <c r="J56" s="104">
        <f>I56*$E56</f>
        <v>0</v>
      </c>
      <c r="K56" s="104">
        <f>I56*$F56</f>
        <v>0</v>
      </c>
      <c r="L56" s="103">
        <v>0</v>
      </c>
      <c r="M56" s="104">
        <f>L56*$E56</f>
        <v>0</v>
      </c>
      <c r="N56" s="104">
        <f>L56*$F56</f>
        <v>0</v>
      </c>
      <c r="O56" s="103">
        <v>3</v>
      </c>
      <c r="P56" s="104">
        <f>O56*$E56</f>
        <v>60.75</v>
      </c>
      <c r="Q56" s="104">
        <f>O56*$F56</f>
        <v>133.5</v>
      </c>
      <c r="R56" s="103">
        <v>0</v>
      </c>
      <c r="S56" s="104">
        <f>R56*$E56</f>
        <v>0</v>
      </c>
      <c r="T56" s="104">
        <f>R56*$F56</f>
        <v>0</v>
      </c>
      <c r="U56" s="103">
        <v>0</v>
      </c>
      <c r="V56" s="104">
        <f>U56*$E56</f>
        <v>0</v>
      </c>
      <c r="W56" s="104">
        <f>U56*$F56</f>
        <v>0</v>
      </c>
      <c r="X56" s="103">
        <v>0</v>
      </c>
      <c r="Y56" s="104">
        <f>X56*$E56</f>
        <v>0</v>
      </c>
      <c r="Z56" s="104">
        <f>X56*$F56</f>
        <v>0</v>
      </c>
      <c r="AA56" s="104">
        <v>0</v>
      </c>
      <c r="AB56" s="289">
        <f>AA56*E56</f>
        <v>0</v>
      </c>
      <c r="AC56" s="289">
        <f>AA56*F56</f>
        <v>0</v>
      </c>
      <c r="AD56" s="104">
        <v>0</v>
      </c>
      <c r="AE56" s="289">
        <f>AD56*E56</f>
        <v>0</v>
      </c>
      <c r="AF56" s="289">
        <f>AD56*F56</f>
        <v>0</v>
      </c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289">
        <v>8</v>
      </c>
      <c r="AU56" s="289">
        <v>2</v>
      </c>
      <c r="AV56" s="268"/>
      <c r="AW56" s="52">
        <f>SUM(I56,L56,O56,R56,U56,X56,AA56,AD56,AG56,AJ56,AM56,AP56)</f>
        <v>3</v>
      </c>
      <c r="AX56" s="104">
        <f>AW56*E56</f>
        <v>60.75</v>
      </c>
      <c r="AY56" s="106">
        <f>AW56*F56</f>
        <v>133.5</v>
      </c>
      <c r="AZ56" s="42">
        <f>AW56/(((AT56-1)*30)+(AU56*7))</f>
        <v>1.3392857142857142E-2</v>
      </c>
      <c r="BA56" s="37">
        <f>AZ56*30</f>
        <v>0.40178571428571425</v>
      </c>
      <c r="BB56" s="63">
        <f>BA56*F56</f>
        <v>17.879464285714285</v>
      </c>
      <c r="BC56" s="103">
        <v>0</v>
      </c>
      <c r="BD56" s="37">
        <f>BC56*F56</f>
        <v>0</v>
      </c>
      <c r="BE56" s="37">
        <f>IFERROR(BC56/AZ56, "-")</f>
        <v>0</v>
      </c>
      <c r="BF56" s="37">
        <f>IFERROR(BE56/7,"-")</f>
        <v>0</v>
      </c>
      <c r="BG56" s="52">
        <f>IFERROR(BE56/30,"-")</f>
        <v>0</v>
      </c>
      <c r="BH56" s="35">
        <f>IFERROR(C$1+BE56,"-")</f>
        <v>43673</v>
      </c>
    </row>
    <row r="57" spans="1:60" x14ac:dyDescent="0.25">
      <c r="A57" s="119">
        <v>6953156277977</v>
      </c>
      <c r="B57" s="111">
        <v>734875</v>
      </c>
      <c r="C57" s="100" t="s">
        <v>63</v>
      </c>
      <c r="D57" s="100" t="s">
        <v>368</v>
      </c>
      <c r="E57" s="101">
        <v>20.25</v>
      </c>
      <c r="F57" s="101">
        <v>44.5</v>
      </c>
      <c r="G57" s="112">
        <v>99</v>
      </c>
      <c r="H57" s="261"/>
      <c r="I57" s="103">
        <v>0</v>
      </c>
      <c r="J57" s="104">
        <f>I57*$E57</f>
        <v>0</v>
      </c>
      <c r="K57" s="104">
        <f>I57*$F57</f>
        <v>0</v>
      </c>
      <c r="L57" s="103">
        <v>0</v>
      </c>
      <c r="M57" s="104">
        <f>L57*$E57</f>
        <v>0</v>
      </c>
      <c r="N57" s="104">
        <f>L57*$F57</f>
        <v>0</v>
      </c>
      <c r="O57" s="103">
        <v>0</v>
      </c>
      <c r="P57" s="104">
        <f>O57*$E57</f>
        <v>0</v>
      </c>
      <c r="Q57" s="104">
        <f>O57*$F57</f>
        <v>0</v>
      </c>
      <c r="R57" s="103">
        <v>0</v>
      </c>
      <c r="S57" s="104">
        <f>R57*$E57</f>
        <v>0</v>
      </c>
      <c r="T57" s="104">
        <f>R57*$F57</f>
        <v>0</v>
      </c>
      <c r="U57" s="103">
        <v>0</v>
      </c>
      <c r="V57" s="104">
        <f>U57*$E57</f>
        <v>0</v>
      </c>
      <c r="W57" s="104">
        <f>U57*$F57</f>
        <v>0</v>
      </c>
      <c r="X57" s="103">
        <v>0</v>
      </c>
      <c r="Y57" s="104">
        <f>X57*$E57</f>
        <v>0</v>
      </c>
      <c r="Z57" s="104">
        <f>X57*$F57</f>
        <v>0</v>
      </c>
      <c r="AA57" s="104">
        <v>0</v>
      </c>
      <c r="AB57" s="289">
        <f>AA57*E57</f>
        <v>0</v>
      </c>
      <c r="AC57" s="289">
        <f>AA57*F57</f>
        <v>0</v>
      </c>
      <c r="AD57" s="104">
        <v>0</v>
      </c>
      <c r="AE57" s="289">
        <f>AD57*E57</f>
        <v>0</v>
      </c>
      <c r="AF57" s="289">
        <f>AD57*F57</f>
        <v>0</v>
      </c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289">
        <v>8</v>
      </c>
      <c r="AU57" s="289">
        <v>2</v>
      </c>
      <c r="AV57" s="268"/>
      <c r="AW57" s="52">
        <f>SUM(I57,L57,O57,R57,U57,X57,AA57,AD57,AG57,AJ57,AM57,AP57)</f>
        <v>0</v>
      </c>
      <c r="AX57" s="104">
        <f>AW57*E57</f>
        <v>0</v>
      </c>
      <c r="AY57" s="106">
        <f>AW57*F57</f>
        <v>0</v>
      </c>
      <c r="AZ57" s="42">
        <f>AW57/(((AT57-1)*30)+(AU57*7))</f>
        <v>0</v>
      </c>
      <c r="BA57" s="37">
        <f>AZ57*30</f>
        <v>0</v>
      </c>
      <c r="BB57" s="63">
        <f>BA57*F57</f>
        <v>0</v>
      </c>
      <c r="BC57" s="103">
        <v>0</v>
      </c>
      <c r="BD57" s="37">
        <f>BC57*F57</f>
        <v>0</v>
      </c>
      <c r="BE57" s="37" t="str">
        <f>IFERROR(BC57/AZ57, "-")</f>
        <v>-</v>
      </c>
      <c r="BF57" s="37" t="str">
        <f>IFERROR(BE57/7,"-")</f>
        <v>-</v>
      </c>
      <c r="BG57" s="52" t="str">
        <f>IFERROR(BE57/30,"-")</f>
        <v>-</v>
      </c>
      <c r="BH57" s="35" t="str">
        <f>IFERROR(C$1+BE57,"-")</f>
        <v>-</v>
      </c>
    </row>
    <row r="58" spans="1:60" x14ac:dyDescent="0.25">
      <c r="A58" s="119">
        <v>6953156272965</v>
      </c>
      <c r="B58" s="111">
        <v>734876</v>
      </c>
      <c r="C58" s="100" t="s">
        <v>64</v>
      </c>
      <c r="D58" s="100" t="s">
        <v>369</v>
      </c>
      <c r="E58" s="101">
        <v>25.97</v>
      </c>
      <c r="F58" s="101">
        <v>54.5</v>
      </c>
      <c r="G58" s="112">
        <v>119</v>
      </c>
      <c r="H58" s="261"/>
      <c r="I58" s="103">
        <v>1</v>
      </c>
      <c r="J58" s="104">
        <f>I58*$E58</f>
        <v>25.97</v>
      </c>
      <c r="K58" s="104">
        <f>I58*$F58</f>
        <v>54.5</v>
      </c>
      <c r="L58" s="103">
        <v>1</v>
      </c>
      <c r="M58" s="104">
        <f>L58*$E58</f>
        <v>25.97</v>
      </c>
      <c r="N58" s="104">
        <f>L58*$F58</f>
        <v>54.5</v>
      </c>
      <c r="O58" s="103">
        <v>3</v>
      </c>
      <c r="P58" s="104">
        <f>O58*$E58</f>
        <v>77.91</v>
      </c>
      <c r="Q58" s="104">
        <f>O58*$F58</f>
        <v>163.5</v>
      </c>
      <c r="R58" s="103">
        <v>0</v>
      </c>
      <c r="S58" s="104">
        <f>R58*$E58</f>
        <v>0</v>
      </c>
      <c r="T58" s="104">
        <f>R58*$F58</f>
        <v>0</v>
      </c>
      <c r="U58" s="103">
        <v>0</v>
      </c>
      <c r="V58" s="104">
        <f>U58*$E58</f>
        <v>0</v>
      </c>
      <c r="W58" s="104">
        <f>U58*$F58</f>
        <v>0</v>
      </c>
      <c r="X58" s="103">
        <v>0</v>
      </c>
      <c r="Y58" s="104">
        <f>X58*$E58</f>
        <v>0</v>
      </c>
      <c r="Z58" s="104">
        <f>X58*$F58</f>
        <v>0</v>
      </c>
      <c r="AA58" s="104">
        <v>0</v>
      </c>
      <c r="AB58" s="289">
        <f>AA58*E58</f>
        <v>0</v>
      </c>
      <c r="AC58" s="289">
        <f>AA58*F58</f>
        <v>0</v>
      </c>
      <c r="AD58" s="104">
        <v>0</v>
      </c>
      <c r="AE58" s="289">
        <f>AD58*E58</f>
        <v>0</v>
      </c>
      <c r="AF58" s="289">
        <f>AD58*F58</f>
        <v>0</v>
      </c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289">
        <v>8</v>
      </c>
      <c r="AU58" s="289">
        <v>2</v>
      </c>
      <c r="AV58" s="268"/>
      <c r="AW58" s="52">
        <f>SUM(I58,L58,O58,R58,U58,X58,AA58,AD58,AG58,AJ58,AM58,AP58)</f>
        <v>5</v>
      </c>
      <c r="AX58" s="104">
        <f>AW58*E58</f>
        <v>129.85</v>
      </c>
      <c r="AY58" s="106">
        <f>AW58*F58</f>
        <v>272.5</v>
      </c>
      <c r="AZ58" s="42">
        <f>AW58/(((AT58-1)*30)+(AU58*7))</f>
        <v>2.2321428571428572E-2</v>
      </c>
      <c r="BA58" s="37">
        <f>AZ58*30</f>
        <v>0.66964285714285721</v>
      </c>
      <c r="BB58" s="63">
        <f>BA58*F58</f>
        <v>36.495535714285715</v>
      </c>
      <c r="BC58" s="103">
        <v>0</v>
      </c>
      <c r="BD58" s="37">
        <f>BC58*F58</f>
        <v>0</v>
      </c>
      <c r="BE58" s="37">
        <f>IFERROR(BC58/AZ58, "-")</f>
        <v>0</v>
      </c>
      <c r="BF58" s="37">
        <f>IFERROR(BE58/7,"-")</f>
        <v>0</v>
      </c>
      <c r="BG58" s="52">
        <f>IFERROR(BE58/30,"-")</f>
        <v>0</v>
      </c>
      <c r="BH58" s="35">
        <f>IFERROR(C$1+BE58,"-")</f>
        <v>43673</v>
      </c>
    </row>
    <row r="59" spans="1:60" x14ac:dyDescent="0.25">
      <c r="A59" s="119">
        <v>6953156272972</v>
      </c>
      <c r="B59" s="111">
        <v>734877</v>
      </c>
      <c r="C59" s="100" t="s">
        <v>65</v>
      </c>
      <c r="D59" s="100" t="s">
        <v>370</v>
      </c>
      <c r="E59" s="101">
        <v>25.65</v>
      </c>
      <c r="F59" s="101">
        <v>54.5</v>
      </c>
      <c r="G59" s="112">
        <v>119</v>
      </c>
      <c r="H59" s="261"/>
      <c r="I59" s="103">
        <v>3</v>
      </c>
      <c r="J59" s="104">
        <f>I59*$E59</f>
        <v>76.949999999999989</v>
      </c>
      <c r="K59" s="104">
        <f>I59*$F59</f>
        <v>163.5</v>
      </c>
      <c r="L59" s="103">
        <v>0</v>
      </c>
      <c r="M59" s="104">
        <f>L59*$E59</f>
        <v>0</v>
      </c>
      <c r="N59" s="104">
        <f>L59*$F59</f>
        <v>0</v>
      </c>
      <c r="O59" s="103">
        <v>1</v>
      </c>
      <c r="P59" s="104">
        <f>O59*$E59</f>
        <v>25.65</v>
      </c>
      <c r="Q59" s="104">
        <f>O59*$F59</f>
        <v>54.5</v>
      </c>
      <c r="R59" s="103">
        <v>0</v>
      </c>
      <c r="S59" s="104">
        <f>R59*$E59</f>
        <v>0</v>
      </c>
      <c r="T59" s="104">
        <f>R59*$F59</f>
        <v>0</v>
      </c>
      <c r="U59" s="103">
        <v>0</v>
      </c>
      <c r="V59" s="104">
        <f>U59*$E59</f>
        <v>0</v>
      </c>
      <c r="W59" s="104">
        <f>U59*$F59</f>
        <v>0</v>
      </c>
      <c r="X59" s="103">
        <v>0</v>
      </c>
      <c r="Y59" s="104">
        <f>X59*$E59</f>
        <v>0</v>
      </c>
      <c r="Z59" s="104">
        <f>X59*$F59</f>
        <v>0</v>
      </c>
      <c r="AA59" s="104">
        <v>0</v>
      </c>
      <c r="AB59" s="289">
        <f>AA59*E59</f>
        <v>0</v>
      </c>
      <c r="AC59" s="289">
        <f>AA59*F59</f>
        <v>0</v>
      </c>
      <c r="AD59" s="104">
        <v>0</v>
      </c>
      <c r="AE59" s="289">
        <f>AD59*E59</f>
        <v>0</v>
      </c>
      <c r="AF59" s="289">
        <f>AD59*F59</f>
        <v>0</v>
      </c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289">
        <v>8</v>
      </c>
      <c r="AU59" s="289">
        <v>2</v>
      </c>
      <c r="AV59" s="268"/>
      <c r="AW59" s="52">
        <f>SUM(I59,L59,O59,R59,U59,X59,AA59,AD59,AG59,AJ59,AM59,AP59)</f>
        <v>4</v>
      </c>
      <c r="AX59" s="104">
        <f>AW59*E59</f>
        <v>102.6</v>
      </c>
      <c r="AY59" s="106">
        <f>AW59*F59</f>
        <v>218</v>
      </c>
      <c r="AZ59" s="42">
        <f>AW59/(((AT59-1)*30)+(AU59*7))</f>
        <v>1.7857142857142856E-2</v>
      </c>
      <c r="BA59" s="37">
        <f>AZ59*30</f>
        <v>0.5357142857142857</v>
      </c>
      <c r="BB59" s="63">
        <f>BA59*F59</f>
        <v>29.196428571428569</v>
      </c>
      <c r="BC59" s="103">
        <v>1</v>
      </c>
      <c r="BD59" s="37">
        <f>BC59*F59</f>
        <v>54.5</v>
      </c>
      <c r="BE59" s="37">
        <f>IFERROR(BC59/AZ59, "-")</f>
        <v>56</v>
      </c>
      <c r="BF59" s="37">
        <f>IFERROR(BE59/7,"-")</f>
        <v>8</v>
      </c>
      <c r="BG59" s="52">
        <f>IFERROR(BE59/30,"-")</f>
        <v>1.8666666666666667</v>
      </c>
      <c r="BH59" s="35">
        <f>IFERROR(C$1+BE59,"-")</f>
        <v>43729</v>
      </c>
    </row>
    <row r="60" spans="1:60" x14ac:dyDescent="0.25">
      <c r="A60" s="119">
        <v>6953156273825</v>
      </c>
      <c r="B60" s="111">
        <v>734878</v>
      </c>
      <c r="C60" s="100" t="s">
        <v>66</v>
      </c>
      <c r="D60" s="100" t="s">
        <v>371</v>
      </c>
      <c r="E60" s="101">
        <v>24.62</v>
      </c>
      <c r="F60" s="101">
        <v>54.5</v>
      </c>
      <c r="G60" s="112">
        <v>119</v>
      </c>
      <c r="H60" s="261"/>
      <c r="I60" s="103">
        <v>1</v>
      </c>
      <c r="J60" s="104">
        <f>I60*$E60</f>
        <v>24.62</v>
      </c>
      <c r="K60" s="104">
        <f>I60*$F60</f>
        <v>54.5</v>
      </c>
      <c r="L60" s="103">
        <v>2</v>
      </c>
      <c r="M60" s="104">
        <f>L60*$E60</f>
        <v>49.24</v>
      </c>
      <c r="N60" s="104">
        <f>L60*$F60</f>
        <v>109</v>
      </c>
      <c r="O60" s="103">
        <v>2</v>
      </c>
      <c r="P60" s="104">
        <f>O60*$E60</f>
        <v>49.24</v>
      </c>
      <c r="Q60" s="104">
        <f>O60*$F60</f>
        <v>109</v>
      </c>
      <c r="R60" s="103">
        <v>0</v>
      </c>
      <c r="S60" s="104">
        <f>R60*$E60</f>
        <v>0</v>
      </c>
      <c r="T60" s="104">
        <f>R60*$F60</f>
        <v>0</v>
      </c>
      <c r="U60" s="103">
        <v>0</v>
      </c>
      <c r="V60" s="104">
        <f>U60*$E60</f>
        <v>0</v>
      </c>
      <c r="W60" s="104">
        <f>U60*$F60</f>
        <v>0</v>
      </c>
      <c r="X60" s="103">
        <v>0</v>
      </c>
      <c r="Y60" s="104">
        <f>X60*$E60</f>
        <v>0</v>
      </c>
      <c r="Z60" s="104">
        <f>X60*$F60</f>
        <v>0</v>
      </c>
      <c r="AA60" s="104">
        <v>0</v>
      </c>
      <c r="AB60" s="289">
        <f>AA60*E60</f>
        <v>0</v>
      </c>
      <c r="AC60" s="289">
        <f>AA60*F60</f>
        <v>0</v>
      </c>
      <c r="AD60" s="104">
        <v>0</v>
      </c>
      <c r="AE60" s="289">
        <f>AD60*E60</f>
        <v>0</v>
      </c>
      <c r="AF60" s="289">
        <f>AD60*F60</f>
        <v>0</v>
      </c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289">
        <v>8</v>
      </c>
      <c r="AU60" s="289">
        <v>2</v>
      </c>
      <c r="AV60" s="268"/>
      <c r="AW60" s="52">
        <f>SUM(I60,L60,O60,R60,U60,X60,AA60,AD60,AG60,AJ60,AM60,AP60)</f>
        <v>5</v>
      </c>
      <c r="AX60" s="104">
        <f>AW60*E60</f>
        <v>123.10000000000001</v>
      </c>
      <c r="AY60" s="106">
        <f>AW60*F60</f>
        <v>272.5</v>
      </c>
      <c r="AZ60" s="42">
        <f>AW60/(((AT60-1)*30)+(AU60*7))</f>
        <v>2.2321428571428572E-2</v>
      </c>
      <c r="BA60" s="37">
        <f>AZ60*30</f>
        <v>0.66964285714285721</v>
      </c>
      <c r="BB60" s="63">
        <f>BA60*F60</f>
        <v>36.495535714285715</v>
      </c>
      <c r="BC60" s="103">
        <v>0</v>
      </c>
      <c r="BD60" s="37">
        <f>BC60*F60</f>
        <v>0</v>
      </c>
      <c r="BE60" s="37">
        <f>IFERROR(BC60/AZ60, "-")</f>
        <v>0</v>
      </c>
      <c r="BF60" s="37">
        <f>IFERROR(BE60/7,"-")</f>
        <v>0</v>
      </c>
      <c r="BG60" s="52">
        <f>IFERROR(BE60/30,"-")</f>
        <v>0</v>
      </c>
      <c r="BH60" s="35">
        <f>IFERROR(C$1+BE60,"-")</f>
        <v>43673</v>
      </c>
    </row>
    <row r="61" spans="1:60" x14ac:dyDescent="0.25">
      <c r="A61" s="119">
        <v>6953156276390</v>
      </c>
      <c r="B61" s="111">
        <v>734879</v>
      </c>
      <c r="C61" s="116" t="s">
        <v>67</v>
      </c>
      <c r="D61" s="116" t="s">
        <v>372</v>
      </c>
      <c r="E61" s="101">
        <v>77.209999999999994</v>
      </c>
      <c r="F61" s="101">
        <v>139.5</v>
      </c>
      <c r="G61" s="112">
        <v>289</v>
      </c>
      <c r="H61" s="261"/>
      <c r="I61" s="103">
        <v>5</v>
      </c>
      <c r="J61" s="104">
        <f>I61*$E61</f>
        <v>386.04999999999995</v>
      </c>
      <c r="K61" s="104">
        <f>I61*$F61</f>
        <v>697.5</v>
      </c>
      <c r="L61" s="103">
        <v>1</v>
      </c>
      <c r="M61" s="104">
        <f>L61*$E61</f>
        <v>77.209999999999994</v>
      </c>
      <c r="N61" s="104">
        <f>L61*$F61</f>
        <v>139.5</v>
      </c>
      <c r="O61" s="103">
        <v>3</v>
      </c>
      <c r="P61" s="104">
        <f>O61*$E61</f>
        <v>231.63</v>
      </c>
      <c r="Q61" s="104">
        <f>O61*$F61</f>
        <v>418.5</v>
      </c>
      <c r="R61" s="103">
        <v>0</v>
      </c>
      <c r="S61" s="104">
        <f>R61*$E61</f>
        <v>0</v>
      </c>
      <c r="T61" s="104">
        <f>R61*$F61</f>
        <v>0</v>
      </c>
      <c r="U61" s="103">
        <v>0</v>
      </c>
      <c r="V61" s="104">
        <f>U61*$E61</f>
        <v>0</v>
      </c>
      <c r="W61" s="104">
        <f>U61*$F61</f>
        <v>0</v>
      </c>
      <c r="X61" s="103">
        <v>0</v>
      </c>
      <c r="Y61" s="104">
        <f>X61*$E61</f>
        <v>0</v>
      </c>
      <c r="Z61" s="104">
        <f>X61*$F61</f>
        <v>0</v>
      </c>
      <c r="AA61" s="104">
        <v>0</v>
      </c>
      <c r="AB61" s="289">
        <f>AA61*E61</f>
        <v>0</v>
      </c>
      <c r="AC61" s="289">
        <f>AA61*F61</f>
        <v>0</v>
      </c>
      <c r="AD61" s="104">
        <v>0</v>
      </c>
      <c r="AE61" s="289">
        <f>AD61*E61</f>
        <v>0</v>
      </c>
      <c r="AF61" s="289">
        <f>AD61*F61</f>
        <v>0</v>
      </c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289">
        <v>8</v>
      </c>
      <c r="AU61" s="289">
        <v>2</v>
      </c>
      <c r="AV61" s="268"/>
      <c r="AW61" s="52">
        <f>SUM(I61,L61,O61,R61,U61,X61,AA61,AD61,AG61,AJ61,AM61,AP61)</f>
        <v>9</v>
      </c>
      <c r="AX61" s="104">
        <f>AW61*E61</f>
        <v>694.89</v>
      </c>
      <c r="AY61" s="106">
        <f>AW61*F61</f>
        <v>1255.5</v>
      </c>
      <c r="AZ61" s="42">
        <f>AW61/(((AT61-1)*30)+(AU61*7))</f>
        <v>4.0178571428571432E-2</v>
      </c>
      <c r="BA61" s="37">
        <f>AZ61*30</f>
        <v>1.205357142857143</v>
      </c>
      <c r="BB61" s="63">
        <f>BA61*F61</f>
        <v>168.14732142857144</v>
      </c>
      <c r="BC61" s="103">
        <v>0</v>
      </c>
      <c r="BD61" s="37">
        <f>BC61*F61</f>
        <v>0</v>
      </c>
      <c r="BE61" s="37">
        <f>IFERROR(BC61/AZ61, "-")</f>
        <v>0</v>
      </c>
      <c r="BF61" s="37">
        <f>IFERROR(BE61/7,"-")</f>
        <v>0</v>
      </c>
      <c r="BG61" s="52">
        <f>IFERROR(BE61/30,"-")</f>
        <v>0</v>
      </c>
      <c r="BH61" s="35">
        <f>IFERROR(C$1+BE61,"-")</f>
        <v>43673</v>
      </c>
    </row>
    <row r="62" spans="1:60" x14ac:dyDescent="0.25">
      <c r="A62" s="119">
        <v>6953156276406</v>
      </c>
      <c r="B62" s="111">
        <v>734880</v>
      </c>
      <c r="C62" s="100" t="s">
        <v>68</v>
      </c>
      <c r="D62" s="100" t="s">
        <v>373</v>
      </c>
      <c r="E62" s="101">
        <v>76.08</v>
      </c>
      <c r="F62" s="101">
        <v>139.5</v>
      </c>
      <c r="G62" s="112">
        <v>289</v>
      </c>
      <c r="H62" s="261"/>
      <c r="I62" s="103">
        <v>0</v>
      </c>
      <c r="J62" s="104">
        <f>I62*$E62</f>
        <v>0</v>
      </c>
      <c r="K62" s="104">
        <f>I62*$F62</f>
        <v>0</v>
      </c>
      <c r="L62" s="103">
        <v>0</v>
      </c>
      <c r="M62" s="104">
        <f>L62*$E62</f>
        <v>0</v>
      </c>
      <c r="N62" s="104">
        <f>L62*$F62</f>
        <v>0</v>
      </c>
      <c r="O62" s="103">
        <v>4</v>
      </c>
      <c r="P62" s="104">
        <f>O62*$E62</f>
        <v>304.32</v>
      </c>
      <c r="Q62" s="104">
        <f>O62*$F62</f>
        <v>558</v>
      </c>
      <c r="R62" s="103">
        <v>8</v>
      </c>
      <c r="S62" s="104">
        <f>R62*$E62</f>
        <v>608.64</v>
      </c>
      <c r="T62" s="104">
        <f>R62*$F62</f>
        <v>1116</v>
      </c>
      <c r="U62" s="103">
        <v>7</v>
      </c>
      <c r="V62" s="104">
        <f>U62*$E62</f>
        <v>532.55999999999995</v>
      </c>
      <c r="W62" s="104">
        <f>U62*$F62</f>
        <v>976.5</v>
      </c>
      <c r="X62" s="103">
        <v>12</v>
      </c>
      <c r="Y62" s="104">
        <f>X62*$E62</f>
        <v>912.96</v>
      </c>
      <c r="Z62" s="104">
        <f>X62*$F62</f>
        <v>1674</v>
      </c>
      <c r="AA62" s="104">
        <v>0</v>
      </c>
      <c r="AB62" s="289">
        <f>AA62*E62</f>
        <v>0</v>
      </c>
      <c r="AC62" s="289">
        <f>AA62*F62</f>
        <v>0</v>
      </c>
      <c r="AD62" s="104">
        <v>0</v>
      </c>
      <c r="AE62" s="289">
        <f>AD62*E62</f>
        <v>0</v>
      </c>
      <c r="AF62" s="289">
        <f>AD62*F62</f>
        <v>0</v>
      </c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289">
        <v>8</v>
      </c>
      <c r="AU62" s="289">
        <v>2</v>
      </c>
      <c r="AV62" s="268"/>
      <c r="AW62" s="52">
        <f>SUM(I62,L62,O62,R62,U62,X62,AA62,AD62,AG62,AJ62,AM62,AP62)</f>
        <v>31</v>
      </c>
      <c r="AX62" s="104">
        <f>AW62*E62</f>
        <v>2358.48</v>
      </c>
      <c r="AY62" s="106">
        <f>AW62*F62</f>
        <v>4324.5</v>
      </c>
      <c r="AZ62" s="42">
        <f>AW62/(((AT62-1)*30)+(AU62*7))</f>
        <v>0.13839285714285715</v>
      </c>
      <c r="BA62" s="37">
        <f>AZ62*30</f>
        <v>4.1517857142857144</v>
      </c>
      <c r="BB62" s="63">
        <f>BA62*F62</f>
        <v>579.17410714285711</v>
      </c>
      <c r="BC62" s="103">
        <v>15</v>
      </c>
      <c r="BD62" s="37">
        <f>BC62*F62</f>
        <v>2092.5</v>
      </c>
      <c r="BE62" s="37">
        <f>IFERROR(BC62/AZ62, "-")</f>
        <v>108.38709677419354</v>
      </c>
      <c r="BF62" s="37">
        <f>IFERROR(BE62/7,"-")</f>
        <v>15.483870967741934</v>
      </c>
      <c r="BG62" s="52">
        <f>IFERROR(BE62/30,"-")</f>
        <v>3.6129032258064511</v>
      </c>
      <c r="BH62" s="35">
        <f>IFERROR(C$1+BE62,"-")</f>
        <v>43781.387096774197</v>
      </c>
    </row>
    <row r="63" spans="1:60" x14ac:dyDescent="0.25">
      <c r="A63" s="119">
        <v>6953156280243</v>
      </c>
      <c r="B63" s="111">
        <v>734881</v>
      </c>
      <c r="C63" s="100" t="s">
        <v>69</v>
      </c>
      <c r="D63" s="100" t="s">
        <v>374</v>
      </c>
      <c r="E63" s="101">
        <v>41.149999999999771</v>
      </c>
      <c r="F63" s="101">
        <v>84.5</v>
      </c>
      <c r="G63" s="112">
        <v>179</v>
      </c>
      <c r="H63" s="261"/>
      <c r="I63" s="103">
        <v>19</v>
      </c>
      <c r="J63" s="104">
        <f>I63*$E63</f>
        <v>781.8499999999957</v>
      </c>
      <c r="K63" s="104">
        <f>I63*$F63</f>
        <v>1605.5</v>
      </c>
      <c r="L63" s="103">
        <v>4</v>
      </c>
      <c r="M63" s="104">
        <f>L63*$E63</f>
        <v>164.59999999999908</v>
      </c>
      <c r="N63" s="104">
        <f>L63*$F63</f>
        <v>338</v>
      </c>
      <c r="O63" s="103">
        <v>14</v>
      </c>
      <c r="P63" s="104">
        <f>O63*$E63</f>
        <v>576.09999999999684</v>
      </c>
      <c r="Q63" s="104">
        <f>O63*$F63</f>
        <v>1183</v>
      </c>
      <c r="R63" s="103">
        <v>29</v>
      </c>
      <c r="S63" s="104">
        <f>R63*$E63</f>
        <v>1193.3499999999933</v>
      </c>
      <c r="T63" s="104">
        <f>R63*$F63</f>
        <v>2450.5</v>
      </c>
      <c r="U63" s="103">
        <v>23</v>
      </c>
      <c r="V63" s="104">
        <f>U63*$E63</f>
        <v>946.4499999999947</v>
      </c>
      <c r="W63" s="104">
        <f>U63*$F63</f>
        <v>1943.5</v>
      </c>
      <c r="X63" s="103">
        <v>12</v>
      </c>
      <c r="Y63" s="104">
        <f>X63*$E63</f>
        <v>493.79999999999723</v>
      </c>
      <c r="Z63" s="104">
        <f>X63*$F63</f>
        <v>1014</v>
      </c>
      <c r="AA63" s="104">
        <v>17</v>
      </c>
      <c r="AB63" s="289">
        <f>AA63*E63</f>
        <v>699.54999999999609</v>
      </c>
      <c r="AC63" s="289">
        <f>AA63*F63</f>
        <v>1436.5</v>
      </c>
      <c r="AD63" s="104">
        <v>7</v>
      </c>
      <c r="AE63" s="289">
        <f>AD63*E63</f>
        <v>288.04999999999842</v>
      </c>
      <c r="AF63" s="289">
        <f>AD63*F63</f>
        <v>591.5</v>
      </c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289">
        <v>8</v>
      </c>
      <c r="AU63" s="289">
        <v>2</v>
      </c>
      <c r="AV63" s="268"/>
      <c r="AW63" s="52">
        <f>SUM(I63,L63,O63,R63,U63,X63,AA63,AD63,AG63,AJ63,AM63,AP63)</f>
        <v>125</v>
      </c>
      <c r="AX63" s="104">
        <f>AW63*E63</f>
        <v>5143.7499999999718</v>
      </c>
      <c r="AY63" s="106">
        <f>AW63*F63</f>
        <v>10562.5</v>
      </c>
      <c r="AZ63" s="42">
        <f>AW63/(((AT63-1)*30)+(AU63*7))</f>
        <v>0.5580357142857143</v>
      </c>
      <c r="BA63" s="37">
        <f>AZ63*30</f>
        <v>16.741071428571431</v>
      </c>
      <c r="BB63" s="63">
        <f>BA63*F63</f>
        <v>1414.6205357142858</v>
      </c>
      <c r="BC63" s="103">
        <v>25</v>
      </c>
      <c r="BD63" s="37">
        <f>BC63*F63</f>
        <v>2112.5</v>
      </c>
      <c r="BE63" s="37">
        <f>IFERROR(BC63/AZ63, "-")</f>
        <v>44.8</v>
      </c>
      <c r="BF63" s="37">
        <f>IFERROR(BE63/7,"-")</f>
        <v>6.3999999999999995</v>
      </c>
      <c r="BG63" s="52">
        <f>IFERROR(BE63/30,"-")</f>
        <v>1.4933333333333332</v>
      </c>
      <c r="BH63" s="35">
        <f>IFERROR(C$1+BE63,"-")</f>
        <v>43717.8</v>
      </c>
    </row>
    <row r="64" spans="1:60" x14ac:dyDescent="0.25">
      <c r="A64" s="119">
        <v>6953156278844</v>
      </c>
      <c r="B64" s="111">
        <v>734882</v>
      </c>
      <c r="C64" s="100" t="s">
        <v>70</v>
      </c>
      <c r="D64" s="100" t="s">
        <v>375</v>
      </c>
      <c r="E64" s="101">
        <v>37.618672566371679</v>
      </c>
      <c r="F64" s="101">
        <v>64.5</v>
      </c>
      <c r="G64" s="112">
        <v>139</v>
      </c>
      <c r="H64" s="261"/>
      <c r="I64" s="103">
        <v>4</v>
      </c>
      <c r="J64" s="104">
        <f>I64*$E64</f>
        <v>150.47469026548671</v>
      </c>
      <c r="K64" s="104">
        <f>I64*$F64</f>
        <v>258</v>
      </c>
      <c r="L64" s="103">
        <v>3</v>
      </c>
      <c r="M64" s="104">
        <f>L64*$E64</f>
        <v>112.85601769911503</v>
      </c>
      <c r="N64" s="104">
        <f>L64*$F64</f>
        <v>193.5</v>
      </c>
      <c r="O64" s="103">
        <v>10</v>
      </c>
      <c r="P64" s="104">
        <f>O64*$E64</f>
        <v>376.1867256637168</v>
      </c>
      <c r="Q64" s="104">
        <f>O64*$F64</f>
        <v>645</v>
      </c>
      <c r="R64" s="103">
        <v>8</v>
      </c>
      <c r="S64" s="104">
        <f>R64*$E64</f>
        <v>300.94938053097343</v>
      </c>
      <c r="T64" s="104">
        <f>R64*$F64</f>
        <v>516</v>
      </c>
      <c r="U64" s="103">
        <v>6</v>
      </c>
      <c r="V64" s="104">
        <f>U64*$E64</f>
        <v>225.71203539823006</v>
      </c>
      <c r="W64" s="104">
        <f>U64*$F64</f>
        <v>387</v>
      </c>
      <c r="X64" s="103">
        <v>5</v>
      </c>
      <c r="Y64" s="104">
        <f>X64*$E64</f>
        <v>188.0933628318584</v>
      </c>
      <c r="Z64" s="104">
        <f>X64*$F64</f>
        <v>322.5</v>
      </c>
      <c r="AA64" s="104">
        <v>21</v>
      </c>
      <c r="AB64" s="289">
        <f>AA64*E64</f>
        <v>789.99212389380523</v>
      </c>
      <c r="AC64" s="289">
        <f>AA64*F64</f>
        <v>1354.5</v>
      </c>
      <c r="AD64" s="104">
        <v>5</v>
      </c>
      <c r="AE64" s="289">
        <f>AD64*E64</f>
        <v>188.0933628318584</v>
      </c>
      <c r="AF64" s="289">
        <f>AD64*F64</f>
        <v>322.5</v>
      </c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289">
        <v>8</v>
      </c>
      <c r="AU64" s="289">
        <v>2</v>
      </c>
      <c r="AV64" s="268"/>
      <c r="AW64" s="52">
        <f>SUM(I64,L64,O64,R64,U64,X64,AA64,AD64,AG64,AJ64,AM64,AP64)</f>
        <v>62</v>
      </c>
      <c r="AX64" s="104">
        <f>AW64*E64</f>
        <v>2332.3576991150439</v>
      </c>
      <c r="AY64" s="106">
        <f>AW64*F64</f>
        <v>3999</v>
      </c>
      <c r="AZ64" s="42">
        <f>AW64/(((AT64-1)*30)+(AU64*7))</f>
        <v>0.2767857142857143</v>
      </c>
      <c r="BA64" s="37">
        <f>AZ64*30</f>
        <v>8.3035714285714288</v>
      </c>
      <c r="BB64" s="63">
        <f>BA64*F64</f>
        <v>535.58035714285711</v>
      </c>
      <c r="BC64" s="103">
        <v>7</v>
      </c>
      <c r="BD64" s="37">
        <f>BC64*F64</f>
        <v>451.5</v>
      </c>
      <c r="BE64" s="37">
        <f>IFERROR(BC64/AZ64, "-")</f>
        <v>25.29032258064516</v>
      </c>
      <c r="BF64" s="37">
        <f>IFERROR(BE64/7,"-")</f>
        <v>3.6129032258064515</v>
      </c>
      <c r="BG64" s="52">
        <f>IFERROR(BE64/30,"-")</f>
        <v>0.84301075268817205</v>
      </c>
      <c r="BH64" s="35">
        <f>IFERROR(C$1+BE64,"-")</f>
        <v>43698.290322580644</v>
      </c>
    </row>
    <row r="65" spans="1:60" x14ac:dyDescent="0.25">
      <c r="A65" s="119">
        <v>6953156278851</v>
      </c>
      <c r="B65" s="111">
        <v>734883</v>
      </c>
      <c r="C65" s="100" t="s">
        <v>71</v>
      </c>
      <c r="D65" s="100" t="s">
        <v>376</v>
      </c>
      <c r="E65" s="101">
        <v>31.070000000000004</v>
      </c>
      <c r="F65" s="101">
        <v>64.5</v>
      </c>
      <c r="G65" s="112">
        <v>139</v>
      </c>
      <c r="H65" s="261"/>
      <c r="I65" s="103">
        <v>1</v>
      </c>
      <c r="J65" s="104">
        <f>I65*$E65</f>
        <v>31.070000000000004</v>
      </c>
      <c r="K65" s="104">
        <f>I65*$F65</f>
        <v>64.5</v>
      </c>
      <c r="L65" s="103">
        <v>0</v>
      </c>
      <c r="M65" s="104">
        <f>L65*$E65</f>
        <v>0</v>
      </c>
      <c r="N65" s="104">
        <f>L65*$F65</f>
        <v>0</v>
      </c>
      <c r="O65" s="103">
        <v>2</v>
      </c>
      <c r="P65" s="104">
        <f>O65*$E65</f>
        <v>62.140000000000008</v>
      </c>
      <c r="Q65" s="104">
        <f>O65*$F65</f>
        <v>129</v>
      </c>
      <c r="R65" s="103">
        <v>3</v>
      </c>
      <c r="S65" s="104">
        <f>R65*$E65</f>
        <v>93.210000000000008</v>
      </c>
      <c r="T65" s="104">
        <f>R65*$F65</f>
        <v>193.5</v>
      </c>
      <c r="U65" s="103">
        <v>7</v>
      </c>
      <c r="V65" s="104">
        <f>U65*$E65</f>
        <v>217.49000000000004</v>
      </c>
      <c r="W65" s="104">
        <f>U65*$F65</f>
        <v>451.5</v>
      </c>
      <c r="X65" s="103">
        <v>5</v>
      </c>
      <c r="Y65" s="104">
        <f>X65*$E65</f>
        <v>155.35000000000002</v>
      </c>
      <c r="Z65" s="104">
        <f>X65*$F65</f>
        <v>322.5</v>
      </c>
      <c r="AA65" s="104">
        <v>4</v>
      </c>
      <c r="AB65" s="289">
        <f>AA65*E65</f>
        <v>124.28000000000002</v>
      </c>
      <c r="AC65" s="289">
        <f>AA65*F65</f>
        <v>258</v>
      </c>
      <c r="AD65" s="104">
        <v>0</v>
      </c>
      <c r="AE65" s="289">
        <f>AD65*E65</f>
        <v>0</v>
      </c>
      <c r="AF65" s="289">
        <f>AD65*F65</f>
        <v>0</v>
      </c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289">
        <v>8</v>
      </c>
      <c r="AU65" s="289">
        <v>2</v>
      </c>
      <c r="AV65" s="268"/>
      <c r="AW65" s="52">
        <f>SUM(I65,L65,O65,R65,U65,X65,AA65,AD65,AG65,AJ65,AM65,AP65)</f>
        <v>22</v>
      </c>
      <c r="AX65" s="104">
        <f>AW65*E65</f>
        <v>683.54000000000008</v>
      </c>
      <c r="AY65" s="106">
        <f>AW65*F65</f>
        <v>1419</v>
      </c>
      <c r="AZ65" s="42">
        <f>AW65/(((AT65-1)*30)+(AU65*7))</f>
        <v>9.8214285714285712E-2</v>
      </c>
      <c r="BA65" s="37">
        <f>AZ65*30</f>
        <v>2.9464285714285712</v>
      </c>
      <c r="BB65" s="63">
        <f>BA65*F65</f>
        <v>190.04464285714283</v>
      </c>
      <c r="BC65" s="103">
        <v>13</v>
      </c>
      <c r="BD65" s="37">
        <f>BC65*F65</f>
        <v>838.5</v>
      </c>
      <c r="BE65" s="37">
        <f>IFERROR(BC65/AZ65, "-")</f>
        <v>132.36363636363637</v>
      </c>
      <c r="BF65" s="37">
        <f>IFERROR(BE65/7,"-")</f>
        <v>18.90909090909091</v>
      </c>
      <c r="BG65" s="52">
        <f>IFERROR(BE65/30,"-")</f>
        <v>4.4121212121212121</v>
      </c>
      <c r="BH65" s="35">
        <f>IFERROR(C$1+BE65,"-")</f>
        <v>43805.36363636364</v>
      </c>
    </row>
    <row r="66" spans="1:60" x14ac:dyDescent="0.25">
      <c r="A66" s="119">
        <v>6953156273016</v>
      </c>
      <c r="B66" s="111">
        <v>734884</v>
      </c>
      <c r="C66" s="100" t="s">
        <v>72</v>
      </c>
      <c r="D66" s="100" t="s">
        <v>377</v>
      </c>
      <c r="E66" s="101">
        <v>43.38</v>
      </c>
      <c r="F66" s="101">
        <v>79.5</v>
      </c>
      <c r="G66" s="112">
        <v>169</v>
      </c>
      <c r="H66" s="261"/>
      <c r="I66" s="103">
        <v>4</v>
      </c>
      <c r="J66" s="104">
        <f>I66*$E66</f>
        <v>173.52</v>
      </c>
      <c r="K66" s="104">
        <f>I66*$F66</f>
        <v>318</v>
      </c>
      <c r="L66" s="103">
        <v>3</v>
      </c>
      <c r="M66" s="104">
        <f>L66*$E66</f>
        <v>130.14000000000001</v>
      </c>
      <c r="N66" s="104">
        <f>L66*$F66</f>
        <v>238.5</v>
      </c>
      <c r="O66" s="103">
        <v>4</v>
      </c>
      <c r="P66" s="104">
        <f>O66*$E66</f>
        <v>173.52</v>
      </c>
      <c r="Q66" s="104">
        <f>O66*$F66</f>
        <v>318</v>
      </c>
      <c r="R66" s="103">
        <v>9</v>
      </c>
      <c r="S66" s="104">
        <f>R66*$E66</f>
        <v>390.42</v>
      </c>
      <c r="T66" s="104">
        <f>R66*$F66</f>
        <v>715.5</v>
      </c>
      <c r="U66" s="103">
        <v>0</v>
      </c>
      <c r="V66" s="104">
        <f>U66*$E66</f>
        <v>0</v>
      </c>
      <c r="W66" s="104">
        <f>U66*$F66</f>
        <v>0</v>
      </c>
      <c r="X66" s="103">
        <v>0</v>
      </c>
      <c r="Y66" s="104">
        <f>X66*$E66</f>
        <v>0</v>
      </c>
      <c r="Z66" s="104">
        <f>X66*$F66</f>
        <v>0</v>
      </c>
      <c r="AA66" s="104">
        <v>2</v>
      </c>
      <c r="AB66" s="289">
        <f>AA66*E66</f>
        <v>86.76</v>
      </c>
      <c r="AC66" s="289">
        <f>AA66*F66</f>
        <v>159</v>
      </c>
      <c r="AD66" s="104">
        <v>0</v>
      </c>
      <c r="AE66" s="289">
        <f>AD66*E66</f>
        <v>0</v>
      </c>
      <c r="AF66" s="289">
        <f>AD66*F66</f>
        <v>0</v>
      </c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289">
        <v>8</v>
      </c>
      <c r="AU66" s="289">
        <v>2</v>
      </c>
      <c r="AV66" s="268"/>
      <c r="AW66" s="52">
        <f>SUM(I66,L66,O66,R66,U66,X66,AA66,AD66,AG66,AJ66,AM66,AP66)</f>
        <v>22</v>
      </c>
      <c r="AX66" s="104">
        <f>AW66*E66</f>
        <v>954.36</v>
      </c>
      <c r="AY66" s="106">
        <f>AW66*F66</f>
        <v>1749</v>
      </c>
      <c r="AZ66" s="42">
        <f>AW66/(((AT66-1)*30)+(AU66*7))</f>
        <v>9.8214285714285712E-2</v>
      </c>
      <c r="BA66" s="37">
        <f>AZ66*30</f>
        <v>2.9464285714285712</v>
      </c>
      <c r="BB66" s="63">
        <f>BA66*F66</f>
        <v>234.24107142857142</v>
      </c>
      <c r="BC66" s="103">
        <v>0</v>
      </c>
      <c r="BD66" s="37">
        <f>BC66*F66</f>
        <v>0</v>
      </c>
      <c r="BE66" s="37">
        <f>IFERROR(BC66/AZ66, "-")</f>
        <v>0</v>
      </c>
      <c r="BF66" s="37">
        <f>IFERROR(BE66/7,"-")</f>
        <v>0</v>
      </c>
      <c r="BG66" s="52">
        <f>IFERROR(BE66/30,"-")</f>
        <v>0</v>
      </c>
      <c r="BH66" s="35">
        <f>IFERROR(C$1+BE66,"-")</f>
        <v>43673</v>
      </c>
    </row>
    <row r="67" spans="1:60" x14ac:dyDescent="0.25">
      <c r="A67" s="109">
        <v>6953156273023</v>
      </c>
      <c r="B67" s="99">
        <v>734885</v>
      </c>
      <c r="C67" s="100" t="s">
        <v>73</v>
      </c>
      <c r="D67" s="100" t="s">
        <v>378</v>
      </c>
      <c r="E67" s="101">
        <v>43.134477611940298</v>
      </c>
      <c r="F67" s="101">
        <v>79.5</v>
      </c>
      <c r="G67" s="101">
        <v>169</v>
      </c>
      <c r="H67" s="267"/>
      <c r="I67" s="103">
        <v>1</v>
      </c>
      <c r="J67" s="104">
        <f>I67*$E67</f>
        <v>43.134477611940298</v>
      </c>
      <c r="K67" s="104">
        <f>I67*$F67</f>
        <v>79.5</v>
      </c>
      <c r="L67" s="103">
        <v>1</v>
      </c>
      <c r="M67" s="104">
        <f>L67*$E67</f>
        <v>43.134477611940298</v>
      </c>
      <c r="N67" s="104">
        <f>L67*$F67</f>
        <v>79.5</v>
      </c>
      <c r="O67" s="103">
        <v>5</v>
      </c>
      <c r="P67" s="104">
        <f>O67*$E67</f>
        <v>215.67238805970149</v>
      </c>
      <c r="Q67" s="104">
        <f>O67*$F67</f>
        <v>397.5</v>
      </c>
      <c r="R67" s="103">
        <v>1</v>
      </c>
      <c r="S67" s="104">
        <f>R67*$E67</f>
        <v>43.134477611940298</v>
      </c>
      <c r="T67" s="104">
        <f>R67*$F67</f>
        <v>79.5</v>
      </c>
      <c r="U67" s="103">
        <v>0</v>
      </c>
      <c r="V67" s="104">
        <f>U67*$E67</f>
        <v>0</v>
      </c>
      <c r="W67" s="104">
        <f>U67*$F67</f>
        <v>0</v>
      </c>
      <c r="X67" s="103">
        <v>1</v>
      </c>
      <c r="Y67" s="104">
        <f>X67*$E67</f>
        <v>43.134477611940298</v>
      </c>
      <c r="Z67" s="104">
        <f>X67*$F67</f>
        <v>79.5</v>
      </c>
      <c r="AA67" s="104">
        <v>0</v>
      </c>
      <c r="AB67" s="289">
        <f>AA67*E67</f>
        <v>0</v>
      </c>
      <c r="AC67" s="289">
        <f>AA67*F67</f>
        <v>0</v>
      </c>
      <c r="AD67" s="104">
        <v>0</v>
      </c>
      <c r="AE67" s="289">
        <f>AD67*E67</f>
        <v>0</v>
      </c>
      <c r="AF67" s="289">
        <f>AD67*F67</f>
        <v>0</v>
      </c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289">
        <v>8</v>
      </c>
      <c r="AU67" s="289">
        <v>2</v>
      </c>
      <c r="AV67" s="268"/>
      <c r="AW67" s="52">
        <f>SUM(I67,L67,O67,R67,U67,X67,AA67,AD67,AG67,AJ67,AM67,AP67)</f>
        <v>9</v>
      </c>
      <c r="AX67" s="104">
        <f>AW67*E67</f>
        <v>388.21029850746265</v>
      </c>
      <c r="AY67" s="104">
        <f>AW67*F67</f>
        <v>715.5</v>
      </c>
      <c r="AZ67" s="42">
        <f>AW67/(((AT67-1)*30)+(AU67*7))</f>
        <v>4.0178571428571432E-2</v>
      </c>
      <c r="BA67" s="37">
        <f>AZ67*30</f>
        <v>1.205357142857143</v>
      </c>
      <c r="BB67" s="63">
        <f>BA67*F67</f>
        <v>95.825892857142875</v>
      </c>
      <c r="BC67" s="103">
        <v>4</v>
      </c>
      <c r="BD67" s="37">
        <f>BC67*F67</f>
        <v>318</v>
      </c>
      <c r="BE67" s="37">
        <f>IFERROR(BC67/AZ67, "-")</f>
        <v>99.555555555555543</v>
      </c>
      <c r="BF67" s="37">
        <f>IFERROR(BE67/7,"-")</f>
        <v>14.22222222222222</v>
      </c>
      <c r="BG67" s="52">
        <f>IFERROR(BE67/30,"-")</f>
        <v>3.318518518518518</v>
      </c>
      <c r="BH67" s="35">
        <f>IFERROR(C$1+BE67,"-")</f>
        <v>43772.555555555555</v>
      </c>
    </row>
    <row r="68" spans="1:60" x14ac:dyDescent="0.25">
      <c r="A68" s="109">
        <v>6953156273665</v>
      </c>
      <c r="B68" s="99">
        <v>734886</v>
      </c>
      <c r="C68" s="100" t="s">
        <v>74</v>
      </c>
      <c r="D68" s="100" t="s">
        <v>379</v>
      </c>
      <c r="E68" s="101">
        <v>26.900000000000013</v>
      </c>
      <c r="F68" s="101">
        <v>59.5</v>
      </c>
      <c r="G68" s="101">
        <v>129</v>
      </c>
      <c r="H68" s="267"/>
      <c r="I68" s="103">
        <v>2</v>
      </c>
      <c r="J68" s="104">
        <f>I68*$E68</f>
        <v>53.800000000000026</v>
      </c>
      <c r="K68" s="104">
        <f>I68*$F68</f>
        <v>119</v>
      </c>
      <c r="L68" s="103">
        <v>0</v>
      </c>
      <c r="M68" s="104">
        <f>L68*$E68</f>
        <v>0</v>
      </c>
      <c r="N68" s="104">
        <f>L68*$F68</f>
        <v>0</v>
      </c>
      <c r="O68" s="103">
        <v>0</v>
      </c>
      <c r="P68" s="104">
        <f>O68*$E68</f>
        <v>0</v>
      </c>
      <c r="Q68" s="104">
        <f>O68*$F68</f>
        <v>0</v>
      </c>
      <c r="R68" s="103">
        <v>4</v>
      </c>
      <c r="S68" s="104">
        <f>R68*$E68</f>
        <v>107.60000000000005</v>
      </c>
      <c r="T68" s="104">
        <f>R68*$F68</f>
        <v>238</v>
      </c>
      <c r="U68" s="103">
        <v>1</v>
      </c>
      <c r="V68" s="104">
        <f>U68*$E68</f>
        <v>26.900000000000013</v>
      </c>
      <c r="W68" s="104">
        <f>U68*$F68</f>
        <v>59.5</v>
      </c>
      <c r="X68" s="103">
        <v>1</v>
      </c>
      <c r="Y68" s="104">
        <f>X68*$E68</f>
        <v>26.900000000000013</v>
      </c>
      <c r="Z68" s="104">
        <f>X68*$F68</f>
        <v>59.5</v>
      </c>
      <c r="AA68" s="104">
        <v>0</v>
      </c>
      <c r="AB68" s="289">
        <f>AA68*E68</f>
        <v>0</v>
      </c>
      <c r="AC68" s="289">
        <f>AA68*F68</f>
        <v>0</v>
      </c>
      <c r="AD68" s="104">
        <v>0</v>
      </c>
      <c r="AE68" s="289">
        <f>AD68*E68</f>
        <v>0</v>
      </c>
      <c r="AF68" s="289">
        <f>AD68*F68</f>
        <v>0</v>
      </c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289">
        <v>8</v>
      </c>
      <c r="AU68" s="289">
        <v>2</v>
      </c>
      <c r="AV68" s="268"/>
      <c r="AW68" s="52">
        <f>SUM(I68,L68,O68,R68,U68,X68,AA68,AD68,AG68,AJ68,AM68,AP68)</f>
        <v>8</v>
      </c>
      <c r="AX68" s="104">
        <f>AW68*E68</f>
        <v>215.2000000000001</v>
      </c>
      <c r="AY68" s="104">
        <f>AW68*F68</f>
        <v>476</v>
      </c>
      <c r="AZ68" s="42">
        <f>AW68/(((AT68-1)*30)+(AU68*7))</f>
        <v>3.5714285714285712E-2</v>
      </c>
      <c r="BA68" s="37">
        <f>AZ68*30</f>
        <v>1.0714285714285714</v>
      </c>
      <c r="BB68" s="63">
        <f>BA68*F68</f>
        <v>63.75</v>
      </c>
      <c r="BC68" s="103">
        <v>0</v>
      </c>
      <c r="BD68" s="37">
        <f>BC68*F68</f>
        <v>0</v>
      </c>
      <c r="BE68" s="37">
        <f>IFERROR(BC68/AZ68, "-")</f>
        <v>0</v>
      </c>
      <c r="BF68" s="37">
        <f>IFERROR(BE68/7,"-")</f>
        <v>0</v>
      </c>
      <c r="BG68" s="52">
        <f>IFERROR(BE68/30,"-")</f>
        <v>0</v>
      </c>
      <c r="BH68" s="35">
        <f>IFERROR(C$1+BE68,"-")</f>
        <v>43673</v>
      </c>
    </row>
    <row r="69" spans="1:60" x14ac:dyDescent="0.25">
      <c r="A69" s="109">
        <v>6953156273672</v>
      </c>
      <c r="B69" s="99">
        <v>734887</v>
      </c>
      <c r="C69" s="100" t="s">
        <v>75</v>
      </c>
      <c r="D69" s="100" t="s">
        <v>380</v>
      </c>
      <c r="E69" s="101">
        <v>26.9</v>
      </c>
      <c r="F69" s="101">
        <v>59.5</v>
      </c>
      <c r="G69" s="101">
        <v>129</v>
      </c>
      <c r="H69" s="267"/>
      <c r="I69" s="103">
        <v>0</v>
      </c>
      <c r="J69" s="104">
        <f>I69*$E69</f>
        <v>0</v>
      </c>
      <c r="K69" s="104">
        <f>I69*$F69</f>
        <v>0</v>
      </c>
      <c r="L69" s="103">
        <v>1</v>
      </c>
      <c r="M69" s="104">
        <f>L69*$E69</f>
        <v>26.9</v>
      </c>
      <c r="N69" s="104">
        <f>L69*$F69</f>
        <v>59.5</v>
      </c>
      <c r="O69" s="103">
        <v>7</v>
      </c>
      <c r="P69" s="104">
        <f>O69*$E69</f>
        <v>188.29999999999998</v>
      </c>
      <c r="Q69" s="104">
        <f>O69*$F69</f>
        <v>416.5</v>
      </c>
      <c r="R69" s="103">
        <v>5</v>
      </c>
      <c r="S69" s="104">
        <f>R69*$E69</f>
        <v>134.5</v>
      </c>
      <c r="T69" s="104">
        <f>R69*$F69</f>
        <v>297.5</v>
      </c>
      <c r="U69" s="103">
        <v>9</v>
      </c>
      <c r="V69" s="104">
        <f>U69*$E69</f>
        <v>242.1</v>
      </c>
      <c r="W69" s="104">
        <f>U69*$F69</f>
        <v>535.5</v>
      </c>
      <c r="X69" s="103">
        <v>5</v>
      </c>
      <c r="Y69" s="104">
        <f>X69*$E69</f>
        <v>134.5</v>
      </c>
      <c r="Z69" s="104">
        <f>X69*$F69</f>
        <v>297.5</v>
      </c>
      <c r="AA69" s="104">
        <v>5</v>
      </c>
      <c r="AB69" s="289">
        <f>AA69*E69</f>
        <v>134.5</v>
      </c>
      <c r="AC69" s="289">
        <f>AA69*F69</f>
        <v>297.5</v>
      </c>
      <c r="AD69" s="104">
        <v>1</v>
      </c>
      <c r="AE69" s="289">
        <f>AD69*E69</f>
        <v>26.9</v>
      </c>
      <c r="AF69" s="289">
        <f>AD69*F69</f>
        <v>59.5</v>
      </c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289">
        <v>8</v>
      </c>
      <c r="AU69" s="289">
        <v>2</v>
      </c>
      <c r="AV69" s="268"/>
      <c r="AW69" s="52">
        <f>SUM(I69,L69,O69,R69,U69,X69,AA69,AD69,AG69,AJ69,AM69,AP69)</f>
        <v>33</v>
      </c>
      <c r="AX69" s="104">
        <f>AW69*E69</f>
        <v>887.69999999999993</v>
      </c>
      <c r="AY69" s="104">
        <f>AW69*F69</f>
        <v>1963.5</v>
      </c>
      <c r="AZ69" s="42">
        <f>AW69/(((AT69-1)*30)+(AU69*7))</f>
        <v>0.14732142857142858</v>
      </c>
      <c r="BA69" s="37">
        <f>AZ69*30</f>
        <v>4.4196428571428577</v>
      </c>
      <c r="BB69" s="63">
        <f>BA69*F69</f>
        <v>262.96875000000006</v>
      </c>
      <c r="BC69" s="103">
        <v>8</v>
      </c>
      <c r="BD69" s="37">
        <f>BC69*F69</f>
        <v>476</v>
      </c>
      <c r="BE69" s="37">
        <f>IFERROR(BC69/AZ69, "-")</f>
        <v>54.303030303030305</v>
      </c>
      <c r="BF69" s="37">
        <f>IFERROR(BE69/7,"-")</f>
        <v>7.7575757575757578</v>
      </c>
      <c r="BG69" s="52">
        <f>IFERROR(BE69/30,"-")</f>
        <v>1.8101010101010102</v>
      </c>
      <c r="BH69" s="35">
        <f>IFERROR(C$1+BE69,"-")</f>
        <v>43727.303030303032</v>
      </c>
    </row>
    <row r="70" spans="1:60" x14ac:dyDescent="0.25">
      <c r="A70" s="109">
        <v>6953156273689</v>
      </c>
      <c r="B70" s="99">
        <v>734888</v>
      </c>
      <c r="C70" s="100" t="s">
        <v>76</v>
      </c>
      <c r="D70" s="100" t="s">
        <v>381</v>
      </c>
      <c r="E70" s="101">
        <v>26.960000000000004</v>
      </c>
      <c r="F70" s="101">
        <v>59.5</v>
      </c>
      <c r="G70" s="101">
        <v>129</v>
      </c>
      <c r="H70" s="267"/>
      <c r="I70" s="103">
        <v>0</v>
      </c>
      <c r="J70" s="104">
        <f>I70*$E70</f>
        <v>0</v>
      </c>
      <c r="K70" s="104">
        <f>I70*$F70</f>
        <v>0</v>
      </c>
      <c r="L70" s="103">
        <v>0</v>
      </c>
      <c r="M70" s="104">
        <f>L70*$E70</f>
        <v>0</v>
      </c>
      <c r="N70" s="104">
        <f>L70*$F70</f>
        <v>0</v>
      </c>
      <c r="O70" s="103">
        <v>0</v>
      </c>
      <c r="P70" s="104">
        <f>O70*$E70</f>
        <v>0</v>
      </c>
      <c r="Q70" s="104">
        <f>O70*$F70</f>
        <v>0</v>
      </c>
      <c r="R70" s="103">
        <v>0</v>
      </c>
      <c r="S70" s="104">
        <f>R70*$E70</f>
        <v>0</v>
      </c>
      <c r="T70" s="104">
        <f>R70*$F70</f>
        <v>0</v>
      </c>
      <c r="U70" s="103">
        <v>0</v>
      </c>
      <c r="V70" s="104">
        <f>U70*$E70</f>
        <v>0</v>
      </c>
      <c r="W70" s="104">
        <f>U70*$F70</f>
        <v>0</v>
      </c>
      <c r="X70" s="103">
        <v>0</v>
      </c>
      <c r="Y70" s="104">
        <f>X70*$E70</f>
        <v>0</v>
      </c>
      <c r="Z70" s="104">
        <f>X70*$F70</f>
        <v>0</v>
      </c>
      <c r="AA70" s="104">
        <v>0</v>
      </c>
      <c r="AB70" s="289">
        <f>AA70*E70</f>
        <v>0</v>
      </c>
      <c r="AC70" s="289">
        <f>AA70*F70</f>
        <v>0</v>
      </c>
      <c r="AD70" s="104">
        <v>0</v>
      </c>
      <c r="AE70" s="289">
        <f>AD70*E70</f>
        <v>0</v>
      </c>
      <c r="AF70" s="289">
        <f>AD70*F70</f>
        <v>0</v>
      </c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289">
        <v>8</v>
      </c>
      <c r="AU70" s="289">
        <v>2</v>
      </c>
      <c r="AV70" s="268"/>
      <c r="AW70" s="52">
        <f>SUM(I70,L70,O70,R70,U70,X70,AA70,AD70,AG70,AJ70,AM70,AP70)</f>
        <v>0</v>
      </c>
      <c r="AX70" s="104">
        <f>AW70*E70</f>
        <v>0</v>
      </c>
      <c r="AY70" s="104">
        <f>AW70*F70</f>
        <v>0</v>
      </c>
      <c r="AZ70" s="42">
        <f>AW70/(((AT70-1)*30)+(AU70*7))</f>
        <v>0</v>
      </c>
      <c r="BA70" s="37">
        <f>AZ70*30</f>
        <v>0</v>
      </c>
      <c r="BB70" s="63">
        <f>BA70*F70</f>
        <v>0</v>
      </c>
      <c r="BC70" s="103">
        <v>0</v>
      </c>
      <c r="BD70" s="37">
        <f>BC70*F70</f>
        <v>0</v>
      </c>
      <c r="BE70" s="37" t="str">
        <f>IFERROR(BC70/AZ70, "-")</f>
        <v>-</v>
      </c>
      <c r="BF70" s="37" t="str">
        <f>IFERROR(BE70/7,"-")</f>
        <v>-</v>
      </c>
      <c r="BG70" s="52" t="str">
        <f>IFERROR(BE70/30,"-")</f>
        <v>-</v>
      </c>
      <c r="BH70" s="35" t="str">
        <f>IFERROR(C$1+BE70,"-")</f>
        <v>-</v>
      </c>
    </row>
    <row r="71" spans="1:60" x14ac:dyDescent="0.25">
      <c r="A71" s="109">
        <v>6953156271197</v>
      </c>
      <c r="B71" s="99">
        <v>734889</v>
      </c>
      <c r="C71" s="100" t="s">
        <v>77</v>
      </c>
      <c r="D71" s="100" t="s">
        <v>382</v>
      </c>
      <c r="E71" s="101">
        <v>61.89</v>
      </c>
      <c r="F71" s="101">
        <v>119.5</v>
      </c>
      <c r="G71" s="101">
        <v>249</v>
      </c>
      <c r="H71" s="267"/>
      <c r="I71" s="103">
        <v>1</v>
      </c>
      <c r="J71" s="104">
        <f>I71*$E71</f>
        <v>61.89</v>
      </c>
      <c r="K71" s="104">
        <f>I71*$F71</f>
        <v>119.5</v>
      </c>
      <c r="L71" s="103">
        <v>0</v>
      </c>
      <c r="M71" s="104">
        <f>L71*$E71</f>
        <v>0</v>
      </c>
      <c r="N71" s="104">
        <f>L71*$F71</f>
        <v>0</v>
      </c>
      <c r="O71" s="103">
        <v>0</v>
      </c>
      <c r="P71" s="104">
        <f>O71*$E71</f>
        <v>0</v>
      </c>
      <c r="Q71" s="104">
        <f>O71*$F71</f>
        <v>0</v>
      </c>
      <c r="R71" s="103">
        <v>4</v>
      </c>
      <c r="S71" s="104">
        <f>R71*$E71</f>
        <v>247.56</v>
      </c>
      <c r="T71" s="104">
        <f>R71*$F71</f>
        <v>478</v>
      </c>
      <c r="U71" s="103">
        <v>5</v>
      </c>
      <c r="V71" s="104">
        <f>U71*$E71</f>
        <v>309.45</v>
      </c>
      <c r="W71" s="104">
        <f>U71*$F71</f>
        <v>597.5</v>
      </c>
      <c r="X71" s="103">
        <v>5</v>
      </c>
      <c r="Y71" s="104">
        <f>X71*$E71</f>
        <v>309.45</v>
      </c>
      <c r="Z71" s="104">
        <f>X71*$F71</f>
        <v>597.5</v>
      </c>
      <c r="AA71" s="104">
        <v>7</v>
      </c>
      <c r="AB71" s="289">
        <f>AA71*E71</f>
        <v>433.23</v>
      </c>
      <c r="AC71" s="289">
        <f>AA71*F71</f>
        <v>836.5</v>
      </c>
      <c r="AD71" s="104">
        <v>2</v>
      </c>
      <c r="AE71" s="289">
        <f>AD71*E71</f>
        <v>123.78</v>
      </c>
      <c r="AF71" s="289">
        <f>AD71*F71</f>
        <v>239</v>
      </c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289">
        <v>8</v>
      </c>
      <c r="AU71" s="289">
        <v>2</v>
      </c>
      <c r="AV71" s="268"/>
      <c r="AW71" s="52">
        <f>SUM(I71,L71,O71,R71,U71,X71,AA71,AD71,AG71,AJ71,AM71,AP71)</f>
        <v>24</v>
      </c>
      <c r="AX71" s="104">
        <f>AW71*E71</f>
        <v>1485.3600000000001</v>
      </c>
      <c r="AY71" s="104">
        <f>AW71*F71</f>
        <v>2868</v>
      </c>
      <c r="AZ71" s="42">
        <f>AW71/(((AT71-1)*30)+(AU71*7))</f>
        <v>0.10714285714285714</v>
      </c>
      <c r="BA71" s="37">
        <f>AZ71*30</f>
        <v>3.214285714285714</v>
      </c>
      <c r="BB71" s="63">
        <f>BA71*F71</f>
        <v>384.10714285714283</v>
      </c>
      <c r="BC71" s="103">
        <v>10</v>
      </c>
      <c r="BD71" s="37">
        <f>BC71*F71</f>
        <v>1195</v>
      </c>
      <c r="BE71" s="37">
        <f>IFERROR(BC71/AZ71, "-")</f>
        <v>93.333333333333343</v>
      </c>
      <c r="BF71" s="37">
        <f>IFERROR(BE71/7,"-")</f>
        <v>13.333333333333334</v>
      </c>
      <c r="BG71" s="52">
        <f>IFERROR(BE71/30,"-")</f>
        <v>3.1111111111111116</v>
      </c>
      <c r="BH71" s="35">
        <f>IFERROR(C$1+BE71,"-")</f>
        <v>43766.333333333336</v>
      </c>
    </row>
    <row r="72" spans="1:60" x14ac:dyDescent="0.25">
      <c r="A72" s="109">
        <v>6953156271203</v>
      </c>
      <c r="B72" s="99">
        <v>734890</v>
      </c>
      <c r="C72" s="100" t="s">
        <v>78</v>
      </c>
      <c r="D72" s="100" t="s">
        <v>383</v>
      </c>
      <c r="E72" s="101">
        <v>63.400000000000006</v>
      </c>
      <c r="F72" s="101">
        <v>119.5</v>
      </c>
      <c r="G72" s="101">
        <v>249</v>
      </c>
      <c r="H72" s="267"/>
      <c r="I72" s="103">
        <v>0</v>
      </c>
      <c r="J72" s="104">
        <f>I72*$E72</f>
        <v>0</v>
      </c>
      <c r="K72" s="104">
        <f>I72*$F72</f>
        <v>0</v>
      </c>
      <c r="L72" s="103">
        <v>0</v>
      </c>
      <c r="M72" s="104">
        <f>L72*$E72</f>
        <v>0</v>
      </c>
      <c r="N72" s="104">
        <f>L72*$F72</f>
        <v>0</v>
      </c>
      <c r="O72" s="103">
        <v>1</v>
      </c>
      <c r="P72" s="104">
        <f>O72*$E72</f>
        <v>63.400000000000006</v>
      </c>
      <c r="Q72" s="104">
        <f>O72*$F72</f>
        <v>119.5</v>
      </c>
      <c r="R72" s="103">
        <v>1</v>
      </c>
      <c r="S72" s="104">
        <f>R72*$E72</f>
        <v>63.400000000000006</v>
      </c>
      <c r="T72" s="104">
        <f>R72*$F72</f>
        <v>119.5</v>
      </c>
      <c r="U72" s="103">
        <v>4</v>
      </c>
      <c r="V72" s="104">
        <f>U72*$E72</f>
        <v>253.60000000000002</v>
      </c>
      <c r="W72" s="104">
        <f>U72*$F72</f>
        <v>478</v>
      </c>
      <c r="X72" s="103">
        <v>4</v>
      </c>
      <c r="Y72" s="104">
        <f>X72*$E72</f>
        <v>253.60000000000002</v>
      </c>
      <c r="Z72" s="104">
        <f>X72*$F72</f>
        <v>478</v>
      </c>
      <c r="AA72" s="104">
        <v>3</v>
      </c>
      <c r="AB72" s="289">
        <f>AA72*E72</f>
        <v>190.20000000000002</v>
      </c>
      <c r="AC72" s="289">
        <f>AA72*F72</f>
        <v>358.5</v>
      </c>
      <c r="AD72" s="104">
        <v>0</v>
      </c>
      <c r="AE72" s="289">
        <f>AD72*E72</f>
        <v>0</v>
      </c>
      <c r="AF72" s="289">
        <f>AD72*F72</f>
        <v>0</v>
      </c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289">
        <v>8</v>
      </c>
      <c r="AU72" s="289">
        <v>2</v>
      </c>
      <c r="AV72" s="268"/>
      <c r="AW72" s="52">
        <f>SUM(I72,L72,O72,R72,U72,X72,AA72,AD72,AG72,AJ72,AM72,AP72)</f>
        <v>13</v>
      </c>
      <c r="AX72" s="104">
        <f>AW72*E72</f>
        <v>824.2</v>
      </c>
      <c r="AY72" s="104">
        <f>AW72*F72</f>
        <v>1553.5</v>
      </c>
      <c r="AZ72" s="42">
        <f>AW72/(((AT72-1)*30)+(AU72*7))</f>
        <v>5.8035714285714288E-2</v>
      </c>
      <c r="BA72" s="37">
        <f>AZ72*30</f>
        <v>1.7410714285714286</v>
      </c>
      <c r="BB72" s="63">
        <f>BA72*F72</f>
        <v>208.05803571428572</v>
      </c>
      <c r="BC72" s="103">
        <v>3</v>
      </c>
      <c r="BD72" s="37">
        <f>BC72*F72</f>
        <v>358.5</v>
      </c>
      <c r="BE72" s="37">
        <f>IFERROR(BC72/AZ72, "-")</f>
        <v>51.692307692307693</v>
      </c>
      <c r="BF72" s="37">
        <f>IFERROR(BE72/7,"-")</f>
        <v>7.384615384615385</v>
      </c>
      <c r="BG72" s="52">
        <f>IFERROR(BE72/30,"-")</f>
        <v>1.7230769230769232</v>
      </c>
      <c r="BH72" s="35">
        <f>IFERROR(C$1+BE72,"-")</f>
        <v>43724.692307692305</v>
      </c>
    </row>
    <row r="73" spans="1:60" x14ac:dyDescent="0.25">
      <c r="A73" s="109">
        <v>6953156271210</v>
      </c>
      <c r="B73" s="99">
        <v>734891</v>
      </c>
      <c r="C73" s="100" t="s">
        <v>79</v>
      </c>
      <c r="D73" s="100" t="s">
        <v>384</v>
      </c>
      <c r="E73" s="101">
        <v>63.400000000000006</v>
      </c>
      <c r="F73" s="101">
        <v>119.5</v>
      </c>
      <c r="G73" s="101">
        <v>249</v>
      </c>
      <c r="H73" s="267"/>
      <c r="I73" s="103">
        <v>0</v>
      </c>
      <c r="J73" s="104">
        <f>I73*$E73</f>
        <v>0</v>
      </c>
      <c r="K73" s="104">
        <f>I73*$F73</f>
        <v>0</v>
      </c>
      <c r="L73" s="103">
        <v>0</v>
      </c>
      <c r="M73" s="104">
        <f>L73*$E73</f>
        <v>0</v>
      </c>
      <c r="N73" s="104">
        <f>L73*$F73</f>
        <v>0</v>
      </c>
      <c r="O73" s="103">
        <v>2</v>
      </c>
      <c r="P73" s="104">
        <f>O73*$E73</f>
        <v>126.80000000000001</v>
      </c>
      <c r="Q73" s="104">
        <f>O73*$F73</f>
        <v>239</v>
      </c>
      <c r="R73" s="103">
        <v>1</v>
      </c>
      <c r="S73" s="104">
        <f>R73*$E73</f>
        <v>63.400000000000006</v>
      </c>
      <c r="T73" s="104">
        <f>R73*$F73</f>
        <v>119.5</v>
      </c>
      <c r="U73" s="103">
        <v>2</v>
      </c>
      <c r="V73" s="104">
        <f>U73*$E73</f>
        <v>126.80000000000001</v>
      </c>
      <c r="W73" s="104">
        <f>U73*$F73</f>
        <v>239</v>
      </c>
      <c r="X73" s="103">
        <v>1</v>
      </c>
      <c r="Y73" s="104">
        <f>X73*$E73</f>
        <v>63.400000000000006</v>
      </c>
      <c r="Z73" s="104">
        <f>X73*$F73</f>
        <v>119.5</v>
      </c>
      <c r="AA73" s="104">
        <v>0</v>
      </c>
      <c r="AB73" s="289">
        <f>AA73*E73</f>
        <v>0</v>
      </c>
      <c r="AC73" s="289">
        <f>AA73*F73</f>
        <v>0</v>
      </c>
      <c r="AD73" s="104">
        <v>0</v>
      </c>
      <c r="AE73" s="289">
        <f>AD73*E73</f>
        <v>0</v>
      </c>
      <c r="AF73" s="289">
        <f>AD73*F73</f>
        <v>0</v>
      </c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289">
        <v>8</v>
      </c>
      <c r="AU73" s="289">
        <v>2</v>
      </c>
      <c r="AV73" s="268"/>
      <c r="AW73" s="52">
        <f>SUM(I73,L73,O73,R73,U73,X73,AA73,AD73,AG73,AJ73,AM73,AP73)</f>
        <v>6</v>
      </c>
      <c r="AX73" s="104">
        <f>AW73*E73</f>
        <v>380.40000000000003</v>
      </c>
      <c r="AY73" s="104">
        <f>AW73*F73</f>
        <v>717</v>
      </c>
      <c r="AZ73" s="42">
        <f>AW73/(((AT73-1)*30)+(AU73*7))</f>
        <v>2.6785714285714284E-2</v>
      </c>
      <c r="BA73" s="37">
        <f>AZ73*30</f>
        <v>0.80357142857142849</v>
      </c>
      <c r="BB73" s="63">
        <f>BA73*F73</f>
        <v>96.026785714285708</v>
      </c>
      <c r="BC73" s="103">
        <v>0</v>
      </c>
      <c r="BD73" s="37">
        <f>BC73*F73</f>
        <v>0</v>
      </c>
      <c r="BE73" s="37">
        <f>IFERROR(BC73/AZ73, "-")</f>
        <v>0</v>
      </c>
      <c r="BF73" s="37">
        <f>IFERROR(BE73/7,"-")</f>
        <v>0</v>
      </c>
      <c r="BG73" s="52">
        <f>IFERROR(BE73/30,"-")</f>
        <v>0</v>
      </c>
      <c r="BH73" s="35">
        <f>IFERROR(C$1+BE73,"-")</f>
        <v>43673</v>
      </c>
    </row>
    <row r="74" spans="1:60" x14ac:dyDescent="0.25">
      <c r="A74" s="109">
        <v>6953156275188</v>
      </c>
      <c r="B74" s="99">
        <v>734892</v>
      </c>
      <c r="C74" s="100" t="s">
        <v>80</v>
      </c>
      <c r="D74" s="100" t="s">
        <v>385</v>
      </c>
      <c r="E74" s="101">
        <v>50.97</v>
      </c>
      <c r="F74" s="101">
        <v>109.5</v>
      </c>
      <c r="G74" s="101">
        <v>229</v>
      </c>
      <c r="H74" s="267"/>
      <c r="I74" s="103">
        <v>0</v>
      </c>
      <c r="J74" s="104">
        <f>I74*$E74</f>
        <v>0</v>
      </c>
      <c r="K74" s="104">
        <f>I74*$F74</f>
        <v>0</v>
      </c>
      <c r="L74" s="103">
        <v>1</v>
      </c>
      <c r="M74" s="104">
        <f>L74*$E74</f>
        <v>50.97</v>
      </c>
      <c r="N74" s="104">
        <f>L74*$F74</f>
        <v>109.5</v>
      </c>
      <c r="O74" s="103">
        <v>2</v>
      </c>
      <c r="P74" s="104">
        <f>O74*$E74</f>
        <v>101.94</v>
      </c>
      <c r="Q74" s="104">
        <f>O74*$F74</f>
        <v>219</v>
      </c>
      <c r="R74" s="103">
        <v>0</v>
      </c>
      <c r="S74" s="104">
        <f>R74*$E74</f>
        <v>0</v>
      </c>
      <c r="T74" s="104">
        <f>R74*$F74</f>
        <v>0</v>
      </c>
      <c r="U74" s="103">
        <v>0</v>
      </c>
      <c r="V74" s="104">
        <f>U74*$E74</f>
        <v>0</v>
      </c>
      <c r="W74" s="104">
        <f>U74*$F74</f>
        <v>0</v>
      </c>
      <c r="X74" s="103">
        <v>0</v>
      </c>
      <c r="Y74" s="104">
        <f>X74*$E74</f>
        <v>0</v>
      </c>
      <c r="Z74" s="104">
        <f>X74*$F74</f>
        <v>0</v>
      </c>
      <c r="AA74" s="104">
        <v>0</v>
      </c>
      <c r="AB74" s="289">
        <f>AA74*E74</f>
        <v>0</v>
      </c>
      <c r="AC74" s="289">
        <f>AA74*F74</f>
        <v>0</v>
      </c>
      <c r="AD74" s="104">
        <v>0</v>
      </c>
      <c r="AE74" s="289">
        <f>AD74*E74</f>
        <v>0</v>
      </c>
      <c r="AF74" s="289">
        <f>AD74*F74</f>
        <v>0</v>
      </c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289">
        <v>8</v>
      </c>
      <c r="AU74" s="289">
        <v>2</v>
      </c>
      <c r="AV74" s="268"/>
      <c r="AW74" s="52">
        <f>SUM(I74,L74,O74,R74,U74,X74,AA74,AD74,AG74,AJ74,AM74,AP74)</f>
        <v>3</v>
      </c>
      <c r="AX74" s="104">
        <f>AW74*E74</f>
        <v>152.91</v>
      </c>
      <c r="AY74" s="104">
        <f>AW74*F74</f>
        <v>328.5</v>
      </c>
      <c r="AZ74" s="42">
        <f>AW74/(((AT74-1)*30)+(AU74*7))</f>
        <v>1.3392857142857142E-2</v>
      </c>
      <c r="BA74" s="37">
        <f>AZ74*30</f>
        <v>0.40178571428571425</v>
      </c>
      <c r="BB74" s="63">
        <f>BA74*F74</f>
        <v>43.995535714285708</v>
      </c>
      <c r="BC74" s="103">
        <v>3</v>
      </c>
      <c r="BD74" s="37">
        <f>BC74*F74</f>
        <v>328.5</v>
      </c>
      <c r="BE74" s="37">
        <f>IFERROR(BC74/AZ74, "-")</f>
        <v>224</v>
      </c>
      <c r="BF74" s="37">
        <f>IFERROR(BE74/7,"-")</f>
        <v>32</v>
      </c>
      <c r="BG74" s="52">
        <f>IFERROR(BE74/30,"-")</f>
        <v>7.4666666666666668</v>
      </c>
      <c r="BH74" s="35">
        <f>IFERROR(C$1+BE74,"-")</f>
        <v>43897</v>
      </c>
    </row>
    <row r="75" spans="1:60" x14ac:dyDescent="0.25">
      <c r="A75" s="109">
        <v>6953156275195</v>
      </c>
      <c r="B75" s="99">
        <v>734893</v>
      </c>
      <c r="C75" s="100" t="s">
        <v>81</v>
      </c>
      <c r="D75" s="100" t="s">
        <v>386</v>
      </c>
      <c r="E75" s="101">
        <v>49.81</v>
      </c>
      <c r="F75" s="101">
        <v>109.5</v>
      </c>
      <c r="G75" s="101">
        <v>229</v>
      </c>
      <c r="H75" s="267"/>
      <c r="I75" s="103">
        <v>0</v>
      </c>
      <c r="J75" s="104">
        <f>I75*$E75</f>
        <v>0</v>
      </c>
      <c r="K75" s="104">
        <f>I75*$F75</f>
        <v>0</v>
      </c>
      <c r="L75" s="103">
        <v>0</v>
      </c>
      <c r="M75" s="104">
        <f>L75*$E75</f>
        <v>0</v>
      </c>
      <c r="N75" s="104">
        <f>L75*$F75</f>
        <v>0</v>
      </c>
      <c r="O75" s="103">
        <v>5</v>
      </c>
      <c r="P75" s="104">
        <f>O75*$E75</f>
        <v>249.05</v>
      </c>
      <c r="Q75" s="104">
        <f>O75*$F75</f>
        <v>547.5</v>
      </c>
      <c r="R75" s="103">
        <v>6</v>
      </c>
      <c r="S75" s="104">
        <f>R75*$E75</f>
        <v>298.86</v>
      </c>
      <c r="T75" s="104">
        <f>R75*$F75</f>
        <v>657</v>
      </c>
      <c r="U75" s="103">
        <v>6</v>
      </c>
      <c r="V75" s="104">
        <f>U75*$E75</f>
        <v>298.86</v>
      </c>
      <c r="W75" s="104">
        <f>U75*$F75</f>
        <v>657</v>
      </c>
      <c r="X75" s="103">
        <v>4</v>
      </c>
      <c r="Y75" s="104">
        <f>X75*$E75</f>
        <v>199.24</v>
      </c>
      <c r="Z75" s="104">
        <f>X75*$F75</f>
        <v>438</v>
      </c>
      <c r="AA75" s="104">
        <v>4</v>
      </c>
      <c r="AB75" s="289">
        <f>AA75*E75</f>
        <v>199.24</v>
      </c>
      <c r="AC75" s="289">
        <f>AA75*F75</f>
        <v>438</v>
      </c>
      <c r="AD75" s="104">
        <v>3</v>
      </c>
      <c r="AE75" s="289">
        <f>AD75*E75</f>
        <v>149.43</v>
      </c>
      <c r="AF75" s="289">
        <f>AD75*F75</f>
        <v>328.5</v>
      </c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289">
        <v>8</v>
      </c>
      <c r="AU75" s="289">
        <v>2</v>
      </c>
      <c r="AV75" s="268"/>
      <c r="AW75" s="52">
        <f>SUM(I75,L75,O75,R75,U75,X75,AA75,AD75,AG75,AJ75,AM75,AP75)</f>
        <v>28</v>
      </c>
      <c r="AX75" s="104">
        <f>AW75*E75</f>
        <v>1394.68</v>
      </c>
      <c r="AY75" s="104">
        <f>AW75*F75</f>
        <v>3066</v>
      </c>
      <c r="AZ75" s="42">
        <f>AW75/(((AT75-1)*30)+(AU75*7))</f>
        <v>0.125</v>
      </c>
      <c r="BA75" s="37">
        <f>AZ75*30</f>
        <v>3.75</v>
      </c>
      <c r="BB75" s="63">
        <f>BA75*F75</f>
        <v>410.625</v>
      </c>
      <c r="BC75" s="103">
        <v>0</v>
      </c>
      <c r="BD75" s="37">
        <f>BC75*F75</f>
        <v>0</v>
      </c>
      <c r="BE75" s="37">
        <f>IFERROR(BC75/AZ75, "-")</f>
        <v>0</v>
      </c>
      <c r="BF75" s="37">
        <f>IFERROR(BE75/7,"-")</f>
        <v>0</v>
      </c>
      <c r="BG75" s="52">
        <f>IFERROR(BE75/30,"-")</f>
        <v>0</v>
      </c>
      <c r="BH75" s="35">
        <f>IFERROR(C$1+BE75,"-")</f>
        <v>43673</v>
      </c>
    </row>
    <row r="76" spans="1:60" x14ac:dyDescent="0.25">
      <c r="A76" s="119">
        <v>6953156275201</v>
      </c>
      <c r="B76" s="111">
        <v>734894</v>
      </c>
      <c r="C76" s="100" t="s">
        <v>82</v>
      </c>
      <c r="D76" s="100" t="s">
        <v>387</v>
      </c>
      <c r="E76" s="101">
        <v>49.81</v>
      </c>
      <c r="F76" s="101">
        <v>109.5</v>
      </c>
      <c r="G76" s="112">
        <v>229</v>
      </c>
      <c r="H76" s="261"/>
      <c r="I76" s="103">
        <v>0</v>
      </c>
      <c r="J76" s="104">
        <f>I76*$E76</f>
        <v>0</v>
      </c>
      <c r="K76" s="104">
        <f>I76*$F76</f>
        <v>0</v>
      </c>
      <c r="L76" s="103">
        <v>0</v>
      </c>
      <c r="M76" s="104">
        <f>L76*$E76</f>
        <v>0</v>
      </c>
      <c r="N76" s="104">
        <f>L76*$F76</f>
        <v>0</v>
      </c>
      <c r="O76" s="103">
        <v>0</v>
      </c>
      <c r="P76" s="104">
        <f>O76*$E76</f>
        <v>0</v>
      </c>
      <c r="Q76" s="104">
        <f>O76*$F76</f>
        <v>0</v>
      </c>
      <c r="R76" s="103">
        <v>0</v>
      </c>
      <c r="S76" s="104">
        <f>R76*$E76</f>
        <v>0</v>
      </c>
      <c r="T76" s="104">
        <f>R76*$F76</f>
        <v>0</v>
      </c>
      <c r="U76" s="103">
        <v>0</v>
      </c>
      <c r="V76" s="104">
        <f>U76*$E76</f>
        <v>0</v>
      </c>
      <c r="W76" s="104">
        <f>U76*$F76</f>
        <v>0</v>
      </c>
      <c r="X76" s="103">
        <v>0</v>
      </c>
      <c r="Y76" s="104">
        <f>X76*$E76</f>
        <v>0</v>
      </c>
      <c r="Z76" s="104">
        <f>X76*$F76</f>
        <v>0</v>
      </c>
      <c r="AA76" s="104">
        <v>0</v>
      </c>
      <c r="AB76" s="289">
        <f>AA76*E76</f>
        <v>0</v>
      </c>
      <c r="AC76" s="289">
        <f>AA76*F76</f>
        <v>0</v>
      </c>
      <c r="AD76" s="104">
        <v>0</v>
      </c>
      <c r="AE76" s="289">
        <f>AD76*E76</f>
        <v>0</v>
      </c>
      <c r="AF76" s="289">
        <f>AD76*F76</f>
        <v>0</v>
      </c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289">
        <v>8</v>
      </c>
      <c r="AU76" s="289">
        <v>2</v>
      </c>
      <c r="AV76" s="268"/>
      <c r="AW76" s="52">
        <f>SUM(I76,L76,O76,R76,U76,X76,AA76,AD76,AG76,AJ76,AM76,AP76)</f>
        <v>0</v>
      </c>
      <c r="AX76" s="104">
        <f>AW76*E76</f>
        <v>0</v>
      </c>
      <c r="AY76" s="106">
        <f>AW76*F76</f>
        <v>0</v>
      </c>
      <c r="AZ76" s="42">
        <f>AW76/(((AT76-1)*30)+(AU76*7))</f>
        <v>0</v>
      </c>
      <c r="BA76" s="37">
        <f>AZ76*30</f>
        <v>0</v>
      </c>
      <c r="BB76" s="63">
        <f>BA76*F76</f>
        <v>0</v>
      </c>
      <c r="BC76" s="103">
        <v>1</v>
      </c>
      <c r="BD76" s="37">
        <f>BC76*F76</f>
        <v>109.5</v>
      </c>
      <c r="BE76" s="37" t="str">
        <f>IFERROR(BC76/AZ76, "-")</f>
        <v>-</v>
      </c>
      <c r="BF76" s="37" t="str">
        <f>IFERROR(BE76/7,"-")</f>
        <v>-</v>
      </c>
      <c r="BG76" s="52" t="str">
        <f>IFERROR(BE76/30,"-")</f>
        <v>-</v>
      </c>
      <c r="BH76" s="35" t="str">
        <f>IFERROR(C$1+BE76,"-")</f>
        <v>-</v>
      </c>
    </row>
    <row r="77" spans="1:60" x14ac:dyDescent="0.25">
      <c r="A77" s="119">
        <v>6953156276413</v>
      </c>
      <c r="B77" s="111">
        <v>734895</v>
      </c>
      <c r="C77" s="116" t="s">
        <v>83</v>
      </c>
      <c r="D77" s="116" t="s">
        <v>388</v>
      </c>
      <c r="E77" s="101">
        <v>24.729999999999976</v>
      </c>
      <c r="F77" s="101">
        <v>44.5</v>
      </c>
      <c r="G77" s="112">
        <v>99</v>
      </c>
      <c r="H77" s="261"/>
      <c r="I77" s="103">
        <v>12</v>
      </c>
      <c r="J77" s="104">
        <f>I77*$E77</f>
        <v>296.75999999999971</v>
      </c>
      <c r="K77" s="104">
        <f>I77*$F77</f>
        <v>534</v>
      </c>
      <c r="L77" s="103">
        <v>8</v>
      </c>
      <c r="M77" s="104">
        <f>L77*$E77</f>
        <v>197.8399999999998</v>
      </c>
      <c r="N77" s="104">
        <f>L77*$F77</f>
        <v>356</v>
      </c>
      <c r="O77" s="103">
        <v>13</v>
      </c>
      <c r="P77" s="104">
        <f>O77*$E77</f>
        <v>321.48999999999967</v>
      </c>
      <c r="Q77" s="104">
        <f>O77*$F77</f>
        <v>578.5</v>
      </c>
      <c r="R77" s="103">
        <v>3</v>
      </c>
      <c r="S77" s="104">
        <f>R77*$E77</f>
        <v>74.189999999999927</v>
      </c>
      <c r="T77" s="104">
        <f>R77*$F77</f>
        <v>133.5</v>
      </c>
      <c r="U77" s="103">
        <v>3</v>
      </c>
      <c r="V77" s="104">
        <f>U77*$E77</f>
        <v>74.189999999999927</v>
      </c>
      <c r="W77" s="104">
        <f>U77*$F77</f>
        <v>133.5</v>
      </c>
      <c r="X77" s="103">
        <v>3</v>
      </c>
      <c r="Y77" s="104">
        <f>X77*$E77</f>
        <v>74.189999999999927</v>
      </c>
      <c r="Z77" s="104">
        <f>X77*$F77</f>
        <v>133.5</v>
      </c>
      <c r="AA77" s="104">
        <v>1</v>
      </c>
      <c r="AB77" s="289">
        <f>AA77*E77</f>
        <v>24.729999999999976</v>
      </c>
      <c r="AC77" s="289">
        <f>AA77*F77</f>
        <v>44.5</v>
      </c>
      <c r="AD77" s="104">
        <v>0</v>
      </c>
      <c r="AE77" s="289">
        <f>AD77*E77</f>
        <v>0</v>
      </c>
      <c r="AF77" s="289">
        <f>AD77*F77</f>
        <v>0</v>
      </c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289">
        <v>8</v>
      </c>
      <c r="AU77" s="289">
        <v>2</v>
      </c>
      <c r="AV77" s="268"/>
      <c r="AW77" s="52">
        <f>SUM(I77,L77,O77,R77,U77,X77,AA77,AD77,AG77,AJ77,AM77,AP77)</f>
        <v>43</v>
      </c>
      <c r="AX77" s="104">
        <f>AW77*E77</f>
        <v>1063.389999999999</v>
      </c>
      <c r="AY77" s="106">
        <f>AW77*F77</f>
        <v>1913.5</v>
      </c>
      <c r="AZ77" s="42">
        <f>AW77/(((AT77-1)*30)+(AU77*7))</f>
        <v>0.19196428571428573</v>
      </c>
      <c r="BA77" s="37">
        <f>AZ77*30</f>
        <v>5.7589285714285721</v>
      </c>
      <c r="BB77" s="63">
        <f>BA77*F77</f>
        <v>256.27232142857144</v>
      </c>
      <c r="BC77" s="103">
        <v>3</v>
      </c>
      <c r="BD77" s="37">
        <f>BC77*F77</f>
        <v>133.5</v>
      </c>
      <c r="BE77" s="37">
        <f>IFERROR(BC77/AZ77, "-")</f>
        <v>15.627906976744185</v>
      </c>
      <c r="BF77" s="37">
        <f>IFERROR(BE77/7,"-")</f>
        <v>2.2325581395348837</v>
      </c>
      <c r="BG77" s="52">
        <f>IFERROR(BE77/30,"-")</f>
        <v>0.52093023255813953</v>
      </c>
      <c r="BH77" s="35">
        <f>IFERROR(C$1+BE77,"-")</f>
        <v>43688.627906976741</v>
      </c>
    </row>
    <row r="78" spans="1:60" x14ac:dyDescent="0.25">
      <c r="A78" s="119">
        <v>6953156278721</v>
      </c>
      <c r="B78" s="111">
        <v>734896</v>
      </c>
      <c r="C78" s="100" t="s">
        <v>84</v>
      </c>
      <c r="D78" s="100" t="s">
        <v>389</v>
      </c>
      <c r="E78" s="101">
        <v>24.02</v>
      </c>
      <c r="F78" s="101">
        <v>49.5</v>
      </c>
      <c r="G78" s="112">
        <v>109</v>
      </c>
      <c r="H78" s="261"/>
      <c r="I78" s="103">
        <v>3</v>
      </c>
      <c r="J78" s="104">
        <f>I78*$E78</f>
        <v>72.06</v>
      </c>
      <c r="K78" s="104">
        <f>I78*$F78</f>
        <v>148.5</v>
      </c>
      <c r="L78" s="103">
        <v>2</v>
      </c>
      <c r="M78" s="104">
        <f>L78*$E78</f>
        <v>48.04</v>
      </c>
      <c r="N78" s="104">
        <f>L78*$F78</f>
        <v>99</v>
      </c>
      <c r="O78" s="103">
        <v>1</v>
      </c>
      <c r="P78" s="104">
        <f>O78*$E78</f>
        <v>24.02</v>
      </c>
      <c r="Q78" s="104">
        <f>O78*$F78</f>
        <v>49.5</v>
      </c>
      <c r="R78" s="103">
        <v>1</v>
      </c>
      <c r="S78" s="104">
        <f>R78*$E78</f>
        <v>24.02</v>
      </c>
      <c r="T78" s="104">
        <f>R78*$F78</f>
        <v>49.5</v>
      </c>
      <c r="U78" s="103">
        <v>0</v>
      </c>
      <c r="V78" s="104">
        <f>U78*$E78</f>
        <v>0</v>
      </c>
      <c r="W78" s="104">
        <f>U78*$F78</f>
        <v>0</v>
      </c>
      <c r="X78" s="103">
        <v>0</v>
      </c>
      <c r="Y78" s="104">
        <f>X78*$E78</f>
        <v>0</v>
      </c>
      <c r="Z78" s="104">
        <f>X78*$F78</f>
        <v>0</v>
      </c>
      <c r="AA78" s="104">
        <v>0</v>
      </c>
      <c r="AB78" s="289">
        <f>AA78*E78</f>
        <v>0</v>
      </c>
      <c r="AC78" s="289">
        <f>AA78*F78</f>
        <v>0</v>
      </c>
      <c r="AD78" s="104">
        <v>0</v>
      </c>
      <c r="AE78" s="289">
        <f>AD78*E78</f>
        <v>0</v>
      </c>
      <c r="AF78" s="289">
        <f>AD78*F78</f>
        <v>0</v>
      </c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289">
        <v>8</v>
      </c>
      <c r="AU78" s="289">
        <v>2</v>
      </c>
      <c r="AV78" s="268"/>
      <c r="AW78" s="52">
        <f>SUM(I78,L78,O78,R78,U78,X78,AA78,AD78,AG78,AJ78,AM78,AP78)</f>
        <v>7</v>
      </c>
      <c r="AX78" s="104">
        <f>AW78*E78</f>
        <v>168.14</v>
      </c>
      <c r="AY78" s="106">
        <f>AW78*F78</f>
        <v>346.5</v>
      </c>
      <c r="AZ78" s="42">
        <f>AW78/(((AT78-1)*30)+(AU78*7))</f>
        <v>3.125E-2</v>
      </c>
      <c r="BA78" s="37">
        <f>AZ78*30</f>
        <v>0.9375</v>
      </c>
      <c r="BB78" s="63">
        <f>BA78*F78</f>
        <v>46.40625</v>
      </c>
      <c r="BC78" s="103">
        <v>0</v>
      </c>
      <c r="BD78" s="37">
        <f>BC78*F78</f>
        <v>0</v>
      </c>
      <c r="BE78" s="37">
        <f>IFERROR(BC78/AZ78, "-")</f>
        <v>0</v>
      </c>
      <c r="BF78" s="37">
        <f>IFERROR(BE78/7,"-")</f>
        <v>0</v>
      </c>
      <c r="BG78" s="52">
        <f>IFERROR(BE78/30,"-")</f>
        <v>0</v>
      </c>
      <c r="BH78" s="35">
        <f>IFERROR(C$1+BE78,"-")</f>
        <v>43673</v>
      </c>
    </row>
    <row r="79" spans="1:60" x14ac:dyDescent="0.25">
      <c r="A79" s="119">
        <v>6953156278738</v>
      </c>
      <c r="B79" s="111">
        <v>734897</v>
      </c>
      <c r="C79" s="100" t="s">
        <v>85</v>
      </c>
      <c r="D79" s="100" t="s">
        <v>390</v>
      </c>
      <c r="E79" s="101">
        <v>23.39</v>
      </c>
      <c r="F79" s="101">
        <v>49.5</v>
      </c>
      <c r="G79" s="112">
        <v>109</v>
      </c>
      <c r="H79" s="261"/>
      <c r="I79" s="103">
        <v>0</v>
      </c>
      <c r="J79" s="104">
        <f>I79*$E79</f>
        <v>0</v>
      </c>
      <c r="K79" s="104">
        <f>I79*$F79</f>
        <v>0</v>
      </c>
      <c r="L79" s="103">
        <v>0</v>
      </c>
      <c r="M79" s="104">
        <f>L79*$E79</f>
        <v>0</v>
      </c>
      <c r="N79" s="104">
        <f>L79*$F79</f>
        <v>0</v>
      </c>
      <c r="O79" s="103">
        <v>1</v>
      </c>
      <c r="P79" s="104">
        <f>O79*$E79</f>
        <v>23.39</v>
      </c>
      <c r="Q79" s="104">
        <f>O79*$F79</f>
        <v>49.5</v>
      </c>
      <c r="R79" s="103">
        <v>0</v>
      </c>
      <c r="S79" s="104">
        <f>R79*$E79</f>
        <v>0</v>
      </c>
      <c r="T79" s="104">
        <f>R79*$F79</f>
        <v>0</v>
      </c>
      <c r="U79" s="103">
        <v>0</v>
      </c>
      <c r="V79" s="104">
        <f>U79*$E79</f>
        <v>0</v>
      </c>
      <c r="W79" s="104">
        <f>U79*$F79</f>
        <v>0</v>
      </c>
      <c r="X79" s="103">
        <v>0</v>
      </c>
      <c r="Y79" s="104">
        <f>X79*$E79</f>
        <v>0</v>
      </c>
      <c r="Z79" s="104">
        <f>X79*$F79</f>
        <v>0</v>
      </c>
      <c r="AA79" s="104">
        <v>0</v>
      </c>
      <c r="AB79" s="289">
        <f>AA79*E79</f>
        <v>0</v>
      </c>
      <c r="AC79" s="289">
        <f>AA79*F79</f>
        <v>0</v>
      </c>
      <c r="AD79" s="104">
        <v>0</v>
      </c>
      <c r="AE79" s="289">
        <f>AD79*E79</f>
        <v>0</v>
      </c>
      <c r="AF79" s="289">
        <f>AD79*F79</f>
        <v>0</v>
      </c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289">
        <v>8</v>
      </c>
      <c r="AU79" s="289">
        <v>2</v>
      </c>
      <c r="AV79" s="268"/>
      <c r="AW79" s="52">
        <f>SUM(I79,L79,O79,R79,U79,X79,AA79,AD79,AG79,AJ79,AM79,AP79)</f>
        <v>1</v>
      </c>
      <c r="AX79" s="104">
        <f>AW79*E79</f>
        <v>23.39</v>
      </c>
      <c r="AY79" s="106">
        <f>AW79*F79</f>
        <v>49.5</v>
      </c>
      <c r="AZ79" s="42">
        <f>AW79/(((AT79-1)*30)+(AU79*7))</f>
        <v>4.464285714285714E-3</v>
      </c>
      <c r="BA79" s="37">
        <f>AZ79*30</f>
        <v>0.13392857142857142</v>
      </c>
      <c r="BB79" s="63">
        <f>BA79*F79</f>
        <v>6.6294642857142856</v>
      </c>
      <c r="BC79" s="103">
        <v>0</v>
      </c>
      <c r="BD79" s="37">
        <f>BC79*F79</f>
        <v>0</v>
      </c>
      <c r="BE79" s="37">
        <f>IFERROR(BC79/AZ79, "-")</f>
        <v>0</v>
      </c>
      <c r="BF79" s="37">
        <f>IFERROR(BE79/7,"-")</f>
        <v>0</v>
      </c>
      <c r="BG79" s="52">
        <f>IFERROR(BE79/30,"-")</f>
        <v>0</v>
      </c>
      <c r="BH79" s="35">
        <f>IFERROR(C$1+BE79,"-")</f>
        <v>43673</v>
      </c>
    </row>
    <row r="80" spans="1:60" x14ac:dyDescent="0.25">
      <c r="A80" s="119">
        <v>6953156278745</v>
      </c>
      <c r="B80" s="111">
        <v>734898</v>
      </c>
      <c r="C80" s="100" t="s">
        <v>86</v>
      </c>
      <c r="D80" s="100" t="s">
        <v>391</v>
      </c>
      <c r="E80" s="101">
        <v>22.859999999999964</v>
      </c>
      <c r="F80" s="101">
        <v>49.5</v>
      </c>
      <c r="G80" s="112">
        <v>109</v>
      </c>
      <c r="H80" s="261"/>
      <c r="I80" s="103">
        <v>0</v>
      </c>
      <c r="J80" s="104">
        <f>I80*$E80</f>
        <v>0</v>
      </c>
      <c r="K80" s="104">
        <f>I80*$F80</f>
        <v>0</v>
      </c>
      <c r="L80" s="103">
        <v>0</v>
      </c>
      <c r="M80" s="104">
        <f>L80*$E80</f>
        <v>0</v>
      </c>
      <c r="N80" s="104">
        <f>L80*$F80</f>
        <v>0</v>
      </c>
      <c r="O80" s="103">
        <v>3</v>
      </c>
      <c r="P80" s="104">
        <f>O80*$E80</f>
        <v>68.579999999999899</v>
      </c>
      <c r="Q80" s="104">
        <f>O80*$F80</f>
        <v>148.5</v>
      </c>
      <c r="R80" s="103">
        <v>4</v>
      </c>
      <c r="S80" s="104">
        <f>R80*$E80</f>
        <v>91.439999999999856</v>
      </c>
      <c r="T80" s="104">
        <f>R80*$F80</f>
        <v>198</v>
      </c>
      <c r="U80" s="103">
        <v>1</v>
      </c>
      <c r="V80" s="104">
        <f>U80*$E80</f>
        <v>22.859999999999964</v>
      </c>
      <c r="W80" s="104">
        <f>U80*$F80</f>
        <v>49.5</v>
      </c>
      <c r="X80" s="103">
        <v>0</v>
      </c>
      <c r="Y80" s="104">
        <f>X80*$E80</f>
        <v>0</v>
      </c>
      <c r="Z80" s="104">
        <f>X80*$F80</f>
        <v>0</v>
      </c>
      <c r="AA80" s="104">
        <v>0</v>
      </c>
      <c r="AB80" s="289">
        <f>AA80*E80</f>
        <v>0</v>
      </c>
      <c r="AC80" s="289">
        <f>AA80*F80</f>
        <v>0</v>
      </c>
      <c r="AD80" s="104">
        <v>0</v>
      </c>
      <c r="AE80" s="289">
        <f>AD80*E80</f>
        <v>0</v>
      </c>
      <c r="AF80" s="289">
        <f>AD80*F80</f>
        <v>0</v>
      </c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289">
        <v>8</v>
      </c>
      <c r="AU80" s="289">
        <v>2</v>
      </c>
      <c r="AV80" s="268"/>
      <c r="AW80" s="52">
        <f>SUM(I80,L80,O80,R80,U80,X80,AA80,AD80,AG80,AJ80,AM80,AP80)</f>
        <v>8</v>
      </c>
      <c r="AX80" s="104">
        <f>AW80*E80</f>
        <v>182.87999999999971</v>
      </c>
      <c r="AY80" s="106">
        <f>AW80*F80</f>
        <v>396</v>
      </c>
      <c r="AZ80" s="42">
        <f>AW80/(((AT80-1)*30)+(AU80*7))</f>
        <v>3.5714285714285712E-2</v>
      </c>
      <c r="BA80" s="37">
        <f>AZ80*30</f>
        <v>1.0714285714285714</v>
      </c>
      <c r="BB80" s="63">
        <f>BA80*F80</f>
        <v>53.035714285714285</v>
      </c>
      <c r="BC80" s="103">
        <v>1</v>
      </c>
      <c r="BD80" s="37">
        <f>BC80*F80</f>
        <v>49.5</v>
      </c>
      <c r="BE80" s="37">
        <f>IFERROR(BC80/AZ80, "-")</f>
        <v>28</v>
      </c>
      <c r="BF80" s="37">
        <f>IFERROR(BE80/7,"-")</f>
        <v>4</v>
      </c>
      <c r="BG80" s="52">
        <f>IFERROR(BE80/30,"-")</f>
        <v>0.93333333333333335</v>
      </c>
      <c r="BH80" s="35">
        <f>IFERROR(C$1+BE80,"-")</f>
        <v>43701</v>
      </c>
    </row>
    <row r="81" spans="1:60" x14ac:dyDescent="0.25">
      <c r="A81" s="119">
        <v>6953156273030</v>
      </c>
      <c r="B81" s="111">
        <v>734899</v>
      </c>
      <c r="C81" s="100" t="s">
        <v>87</v>
      </c>
      <c r="D81" s="100" t="s">
        <v>392</v>
      </c>
      <c r="E81" s="101">
        <v>25.360000000000003</v>
      </c>
      <c r="F81" s="101">
        <v>49.5</v>
      </c>
      <c r="G81" s="112">
        <v>109</v>
      </c>
      <c r="H81" s="261"/>
      <c r="I81" s="103">
        <v>4</v>
      </c>
      <c r="J81" s="104">
        <f>I81*$E81</f>
        <v>101.44000000000001</v>
      </c>
      <c r="K81" s="104">
        <f>I81*$F81</f>
        <v>198</v>
      </c>
      <c r="L81" s="103">
        <v>3</v>
      </c>
      <c r="M81" s="104">
        <f>L81*$E81</f>
        <v>76.080000000000013</v>
      </c>
      <c r="N81" s="104">
        <f>L81*$F81</f>
        <v>148.5</v>
      </c>
      <c r="O81" s="103">
        <v>2</v>
      </c>
      <c r="P81" s="104">
        <f>O81*$E81</f>
        <v>50.720000000000006</v>
      </c>
      <c r="Q81" s="104">
        <f>O81*$F81</f>
        <v>99</v>
      </c>
      <c r="R81" s="103">
        <v>10</v>
      </c>
      <c r="S81" s="104">
        <f>R81*$E81</f>
        <v>253.60000000000002</v>
      </c>
      <c r="T81" s="104">
        <f>R81*$F81</f>
        <v>495</v>
      </c>
      <c r="U81" s="103">
        <v>5</v>
      </c>
      <c r="V81" s="104">
        <f>U81*$E81</f>
        <v>126.80000000000001</v>
      </c>
      <c r="W81" s="104">
        <f>U81*$F81</f>
        <v>247.5</v>
      </c>
      <c r="X81" s="103">
        <v>11</v>
      </c>
      <c r="Y81" s="104">
        <f>X81*$E81</f>
        <v>278.96000000000004</v>
      </c>
      <c r="Z81" s="104">
        <f>X81*$F81</f>
        <v>544.5</v>
      </c>
      <c r="AA81" s="104">
        <v>9</v>
      </c>
      <c r="AB81" s="289">
        <f>AA81*E81</f>
        <v>228.24000000000004</v>
      </c>
      <c r="AC81" s="289">
        <f>AA81*F81</f>
        <v>445.5</v>
      </c>
      <c r="AD81" s="104">
        <v>4</v>
      </c>
      <c r="AE81" s="289">
        <f>AD81*E81</f>
        <v>101.44000000000001</v>
      </c>
      <c r="AF81" s="289">
        <f>AD81*F81</f>
        <v>198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289">
        <v>8</v>
      </c>
      <c r="AU81" s="289">
        <v>2</v>
      </c>
      <c r="AV81" s="268"/>
      <c r="AW81" s="52">
        <f>SUM(I81,L81,O81,R81,U81,X81,AA81,AD81,AG81,AJ81,AM81,AP81)</f>
        <v>48</v>
      </c>
      <c r="AX81" s="104">
        <f>AW81*E81</f>
        <v>1217.2800000000002</v>
      </c>
      <c r="AY81" s="106">
        <f>AW81*F81</f>
        <v>2376</v>
      </c>
      <c r="AZ81" s="42">
        <f>AW81/(((AT81-1)*30)+(AU81*7))</f>
        <v>0.21428571428571427</v>
      </c>
      <c r="BA81" s="37">
        <f>AZ81*30</f>
        <v>6.4285714285714279</v>
      </c>
      <c r="BB81" s="63">
        <f>BA81*F81</f>
        <v>318.21428571428567</v>
      </c>
      <c r="BC81" s="103">
        <v>8</v>
      </c>
      <c r="BD81" s="37">
        <f>BC81*F81</f>
        <v>396</v>
      </c>
      <c r="BE81" s="37">
        <f>IFERROR(BC81/AZ81, "-")</f>
        <v>37.333333333333336</v>
      </c>
      <c r="BF81" s="37">
        <f>IFERROR(BE81/7,"-")</f>
        <v>5.3333333333333339</v>
      </c>
      <c r="BG81" s="52">
        <f>IFERROR(BE81/30,"-")</f>
        <v>1.2444444444444445</v>
      </c>
      <c r="BH81" s="35">
        <f>IFERROR(C$1+BE81,"-")</f>
        <v>43710.333333333336</v>
      </c>
    </row>
    <row r="82" spans="1:60" x14ac:dyDescent="0.25">
      <c r="A82" s="119">
        <v>6953156278523</v>
      </c>
      <c r="B82" s="111">
        <v>734900</v>
      </c>
      <c r="C82" s="100" t="s">
        <v>88</v>
      </c>
      <c r="D82" s="100" t="s">
        <v>393</v>
      </c>
      <c r="E82" s="101">
        <v>17.549999999999994</v>
      </c>
      <c r="F82" s="101">
        <v>39.5</v>
      </c>
      <c r="G82" s="112">
        <v>79</v>
      </c>
      <c r="H82" s="261"/>
      <c r="I82" s="103">
        <v>0</v>
      </c>
      <c r="J82" s="104">
        <f>I82*$E82</f>
        <v>0</v>
      </c>
      <c r="K82" s="104">
        <f>I82*$F82</f>
        <v>0</v>
      </c>
      <c r="L82" s="103">
        <v>0</v>
      </c>
      <c r="M82" s="104">
        <f>L82*$E82</f>
        <v>0</v>
      </c>
      <c r="N82" s="104">
        <f>L82*$F82</f>
        <v>0</v>
      </c>
      <c r="O82" s="103">
        <v>0</v>
      </c>
      <c r="P82" s="104">
        <f>O82*$E82</f>
        <v>0</v>
      </c>
      <c r="Q82" s="104">
        <f>O82*$F82</f>
        <v>0</v>
      </c>
      <c r="R82" s="103">
        <v>0</v>
      </c>
      <c r="S82" s="104">
        <f>R82*$E82</f>
        <v>0</v>
      </c>
      <c r="T82" s="104">
        <f>R82*$F82</f>
        <v>0</v>
      </c>
      <c r="U82" s="103">
        <v>0</v>
      </c>
      <c r="V82" s="104">
        <f>U82*$E82</f>
        <v>0</v>
      </c>
      <c r="W82" s="104">
        <f>U82*$F82</f>
        <v>0</v>
      </c>
      <c r="X82" s="103">
        <v>0</v>
      </c>
      <c r="Y82" s="104">
        <f>X82*$E82</f>
        <v>0</v>
      </c>
      <c r="Z82" s="104">
        <f>X82*$F82</f>
        <v>0</v>
      </c>
      <c r="AA82" s="104">
        <v>0</v>
      </c>
      <c r="AB82" s="289">
        <f>AA82*E82</f>
        <v>0</v>
      </c>
      <c r="AC82" s="289">
        <f>AA82*F82</f>
        <v>0</v>
      </c>
      <c r="AD82" s="104">
        <v>0</v>
      </c>
      <c r="AE82" s="289">
        <f>AD82*E82</f>
        <v>0</v>
      </c>
      <c r="AF82" s="289">
        <f>AD82*F82</f>
        <v>0</v>
      </c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289">
        <v>8</v>
      </c>
      <c r="AU82" s="289">
        <v>2</v>
      </c>
      <c r="AV82" s="268"/>
      <c r="AW82" s="52">
        <f>SUM(I82,L82,O82,R82,U82,X82,AA82,AD82,AG82,AJ82,AM82,AP82)</f>
        <v>0</v>
      </c>
      <c r="AX82" s="104">
        <f>AW82*E82</f>
        <v>0</v>
      </c>
      <c r="AY82" s="106">
        <f>AW82*F82</f>
        <v>0</v>
      </c>
      <c r="AZ82" s="42">
        <f>AW82/(((AT82-1)*30)+(AU82*7))</f>
        <v>0</v>
      </c>
      <c r="BA82" s="37">
        <f>AZ82*30</f>
        <v>0</v>
      </c>
      <c r="BB82" s="63">
        <f>BA82*F82</f>
        <v>0</v>
      </c>
      <c r="BC82" s="103">
        <v>0</v>
      </c>
      <c r="BD82" s="37">
        <f>BC82*F82</f>
        <v>0</v>
      </c>
      <c r="BE82" s="37" t="str">
        <f>IFERROR(BC82/AZ82, "-")</f>
        <v>-</v>
      </c>
      <c r="BF82" s="37" t="str">
        <f>IFERROR(BE82/7,"-")</f>
        <v>-</v>
      </c>
      <c r="BG82" s="52" t="str">
        <f>IFERROR(BE82/30,"-")</f>
        <v>-</v>
      </c>
      <c r="BH82" s="35" t="str">
        <f>IFERROR(C$1+BE82,"-")</f>
        <v>-</v>
      </c>
    </row>
    <row r="83" spans="1:60" x14ac:dyDescent="0.25">
      <c r="A83" s="109">
        <v>6953156278530</v>
      </c>
      <c r="B83" s="99">
        <v>734901</v>
      </c>
      <c r="C83" s="100" t="s">
        <v>89</v>
      </c>
      <c r="D83" s="100" t="s">
        <v>394</v>
      </c>
      <c r="E83" s="101">
        <v>17.55</v>
      </c>
      <c r="F83" s="101">
        <v>39.5</v>
      </c>
      <c r="G83" s="101">
        <v>79</v>
      </c>
      <c r="H83" s="267"/>
      <c r="I83" s="103">
        <v>0</v>
      </c>
      <c r="J83" s="104">
        <f>I83*$E83</f>
        <v>0</v>
      </c>
      <c r="K83" s="104">
        <f>I83*$F83</f>
        <v>0</v>
      </c>
      <c r="L83" s="103">
        <v>0</v>
      </c>
      <c r="M83" s="104">
        <f>L83*$E83</f>
        <v>0</v>
      </c>
      <c r="N83" s="104">
        <f>L83*$F83</f>
        <v>0</v>
      </c>
      <c r="O83" s="103">
        <v>0</v>
      </c>
      <c r="P83" s="104">
        <f>O83*$E83</f>
        <v>0</v>
      </c>
      <c r="Q83" s="104">
        <f>O83*$F83</f>
        <v>0</v>
      </c>
      <c r="R83" s="103">
        <v>0</v>
      </c>
      <c r="S83" s="104">
        <f>R83*$E83</f>
        <v>0</v>
      </c>
      <c r="T83" s="104">
        <f>R83*$F83</f>
        <v>0</v>
      </c>
      <c r="U83" s="103">
        <v>0</v>
      </c>
      <c r="V83" s="104">
        <f>U83*$E83</f>
        <v>0</v>
      </c>
      <c r="W83" s="104">
        <f>U83*$F83</f>
        <v>0</v>
      </c>
      <c r="X83" s="103">
        <v>0</v>
      </c>
      <c r="Y83" s="104">
        <f>X83*$E83</f>
        <v>0</v>
      </c>
      <c r="Z83" s="104">
        <f>X83*$F83</f>
        <v>0</v>
      </c>
      <c r="AA83" s="104">
        <v>0</v>
      </c>
      <c r="AB83" s="289">
        <f>AA83*E83</f>
        <v>0</v>
      </c>
      <c r="AC83" s="289">
        <f>AA83*F83</f>
        <v>0</v>
      </c>
      <c r="AD83" s="104">
        <v>0</v>
      </c>
      <c r="AE83" s="289">
        <f>AD83*E83</f>
        <v>0</v>
      </c>
      <c r="AF83" s="289">
        <f>AD83*F83</f>
        <v>0</v>
      </c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289">
        <v>8</v>
      </c>
      <c r="AU83" s="289">
        <v>2</v>
      </c>
      <c r="AV83" s="268"/>
      <c r="AW83" s="52">
        <f>SUM(I83,L83,O83,R83,U83,X83,AA83,AD83,AG83,AJ83,AM83,AP83)</f>
        <v>0</v>
      </c>
      <c r="AX83" s="104">
        <f>AW83*E83</f>
        <v>0</v>
      </c>
      <c r="AY83" s="104">
        <f>AW83*F83</f>
        <v>0</v>
      </c>
      <c r="AZ83" s="42">
        <f>AW83/(((AT83-1)*30)+(AU83*7))</f>
        <v>0</v>
      </c>
      <c r="BA83" s="37">
        <f>AZ83*30</f>
        <v>0</v>
      </c>
      <c r="BB83" s="63">
        <f>BA83*F83</f>
        <v>0</v>
      </c>
      <c r="BC83" s="103">
        <v>0</v>
      </c>
      <c r="BD83" s="37">
        <f>BC83*F83</f>
        <v>0</v>
      </c>
      <c r="BE83" s="37" t="str">
        <f>IFERROR(BC83/AZ83, "-")</f>
        <v>-</v>
      </c>
      <c r="BF83" s="37" t="str">
        <f>IFERROR(BE83/7,"-")</f>
        <v>-</v>
      </c>
      <c r="BG83" s="52" t="str">
        <f>IFERROR(BE83/30,"-")</f>
        <v>-</v>
      </c>
      <c r="BH83" s="106" t="str">
        <f>IFERROR(C$1+BE83,"-")</f>
        <v>-</v>
      </c>
    </row>
    <row r="84" spans="1:60" x14ac:dyDescent="0.25">
      <c r="A84" s="109">
        <v>6953156267503</v>
      </c>
      <c r="B84" s="99">
        <v>734902</v>
      </c>
      <c r="C84" s="100" t="s">
        <v>90</v>
      </c>
      <c r="D84" s="100" t="s">
        <v>395</v>
      </c>
      <c r="E84" s="101">
        <v>47.3</v>
      </c>
      <c r="F84" s="101">
        <v>104.5</v>
      </c>
      <c r="G84" s="101">
        <v>219</v>
      </c>
      <c r="H84" s="267"/>
      <c r="I84" s="103">
        <v>2</v>
      </c>
      <c r="J84" s="104">
        <f>I84*$E84</f>
        <v>94.6</v>
      </c>
      <c r="K84" s="104">
        <f>I84*$F84</f>
        <v>209</v>
      </c>
      <c r="L84" s="103">
        <v>0</v>
      </c>
      <c r="M84" s="104">
        <f>L84*$E84</f>
        <v>0</v>
      </c>
      <c r="N84" s="104">
        <f>L84*$F84</f>
        <v>0</v>
      </c>
      <c r="O84" s="103">
        <v>0</v>
      </c>
      <c r="P84" s="104">
        <f>O84*$E84</f>
        <v>0</v>
      </c>
      <c r="Q84" s="104">
        <f>O84*$F84</f>
        <v>0</v>
      </c>
      <c r="R84" s="103">
        <v>0</v>
      </c>
      <c r="S84" s="104">
        <f>R84*$E84</f>
        <v>0</v>
      </c>
      <c r="T84" s="104">
        <f>R84*$F84</f>
        <v>0</v>
      </c>
      <c r="U84" s="103">
        <v>1</v>
      </c>
      <c r="V84" s="104">
        <f>U84*$E84</f>
        <v>47.3</v>
      </c>
      <c r="W84" s="104">
        <f>U84*$F84</f>
        <v>104.5</v>
      </c>
      <c r="X84" s="103">
        <v>0</v>
      </c>
      <c r="Y84" s="104">
        <f>X84*$E84</f>
        <v>0</v>
      </c>
      <c r="Z84" s="104">
        <f>X84*$F84</f>
        <v>0</v>
      </c>
      <c r="AA84" s="104">
        <v>0</v>
      </c>
      <c r="AB84" s="289">
        <f>AA84*E84</f>
        <v>0</v>
      </c>
      <c r="AC84" s="289">
        <f>AA84*F84</f>
        <v>0</v>
      </c>
      <c r="AD84" s="104">
        <v>0</v>
      </c>
      <c r="AE84" s="289">
        <f>AD84*E84</f>
        <v>0</v>
      </c>
      <c r="AF84" s="289">
        <f>AD84*F84</f>
        <v>0</v>
      </c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289">
        <v>8</v>
      </c>
      <c r="AU84" s="289">
        <v>2</v>
      </c>
      <c r="AV84" s="268"/>
      <c r="AW84" s="52">
        <f>SUM(I84,L84,O84,R84,U84,X84,AA84,AD84,AG84,AJ84,AM84,AP84)</f>
        <v>3</v>
      </c>
      <c r="AX84" s="104">
        <f>AW84*E84</f>
        <v>141.89999999999998</v>
      </c>
      <c r="AY84" s="104">
        <f>AW84*F84</f>
        <v>313.5</v>
      </c>
      <c r="AZ84" s="42">
        <f>AW84/(((AT84-1)*30)+(AU84*7))</f>
        <v>1.3392857142857142E-2</v>
      </c>
      <c r="BA84" s="37">
        <f>AZ84*30</f>
        <v>0.40178571428571425</v>
      </c>
      <c r="BB84" s="63">
        <f>BA84*F84</f>
        <v>41.986607142857139</v>
      </c>
      <c r="BC84" s="103">
        <v>1</v>
      </c>
      <c r="BD84" s="37">
        <f>BC84*F84</f>
        <v>104.5</v>
      </c>
      <c r="BE84" s="37">
        <f>IFERROR(BC84/AZ84, "-")</f>
        <v>74.666666666666671</v>
      </c>
      <c r="BF84" s="37">
        <f>IFERROR(BE84/7,"-")</f>
        <v>10.666666666666668</v>
      </c>
      <c r="BG84" s="52">
        <f>IFERROR(BE84/30,"-")</f>
        <v>2.4888888888888889</v>
      </c>
      <c r="BH84" s="35">
        <f>IFERROR(C$1+BE84,"-")</f>
        <v>43747.666666666664</v>
      </c>
    </row>
    <row r="85" spans="1:60" x14ac:dyDescent="0.25">
      <c r="A85" s="109">
        <v>6953156276420</v>
      </c>
      <c r="B85" s="99">
        <v>734903</v>
      </c>
      <c r="C85" s="100" t="s">
        <v>91</v>
      </c>
      <c r="D85" s="100" t="s">
        <v>396</v>
      </c>
      <c r="E85" s="101">
        <v>79.89</v>
      </c>
      <c r="F85" s="101">
        <v>169.5</v>
      </c>
      <c r="G85" s="101">
        <v>359</v>
      </c>
      <c r="H85" s="267"/>
      <c r="I85" s="103">
        <v>5</v>
      </c>
      <c r="J85" s="104">
        <f>I85*$E85</f>
        <v>399.45</v>
      </c>
      <c r="K85" s="104">
        <f>I85*$F85</f>
        <v>847.5</v>
      </c>
      <c r="L85" s="103">
        <v>1</v>
      </c>
      <c r="M85" s="104">
        <f>L85*$E85</f>
        <v>79.89</v>
      </c>
      <c r="N85" s="104">
        <f>L85*$F85</f>
        <v>169.5</v>
      </c>
      <c r="O85" s="103">
        <v>3</v>
      </c>
      <c r="P85" s="104">
        <f>O85*$E85</f>
        <v>239.67000000000002</v>
      </c>
      <c r="Q85" s="104">
        <f>O85*$F85</f>
        <v>508.5</v>
      </c>
      <c r="R85" s="103">
        <v>2</v>
      </c>
      <c r="S85" s="104">
        <f>R85*$E85</f>
        <v>159.78</v>
      </c>
      <c r="T85" s="104">
        <f>R85*$F85</f>
        <v>339</v>
      </c>
      <c r="U85" s="103">
        <v>6</v>
      </c>
      <c r="V85" s="104">
        <f>U85*$E85</f>
        <v>479.34000000000003</v>
      </c>
      <c r="W85" s="104">
        <f>U85*$F85</f>
        <v>1017</v>
      </c>
      <c r="X85" s="103">
        <v>0</v>
      </c>
      <c r="Y85" s="104">
        <f>X85*$E85</f>
        <v>0</v>
      </c>
      <c r="Z85" s="104">
        <f>X85*$F85</f>
        <v>0</v>
      </c>
      <c r="AA85" s="104">
        <v>0</v>
      </c>
      <c r="AB85" s="289">
        <f>AA85*E85</f>
        <v>0</v>
      </c>
      <c r="AC85" s="289">
        <f>AA85*F85</f>
        <v>0</v>
      </c>
      <c r="AD85" s="104">
        <v>0</v>
      </c>
      <c r="AE85" s="289">
        <f>AD85*E85</f>
        <v>0</v>
      </c>
      <c r="AF85" s="289">
        <f>AD85*F85</f>
        <v>0</v>
      </c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289">
        <v>8</v>
      </c>
      <c r="AU85" s="289">
        <v>2</v>
      </c>
      <c r="AV85" s="268"/>
      <c r="AW85" s="52">
        <f>SUM(I85,L85,O85,R85,U85,X85,AA85,AD85,AG85,AJ85,AM85,AP85)</f>
        <v>17</v>
      </c>
      <c r="AX85" s="104">
        <f>AW85*E85</f>
        <v>1358.13</v>
      </c>
      <c r="AY85" s="104">
        <f>AW85*F85</f>
        <v>2881.5</v>
      </c>
      <c r="AZ85" s="42">
        <f>AW85/(((AT85-1)*30)+(AU85*7))</f>
        <v>7.5892857142857137E-2</v>
      </c>
      <c r="BA85" s="37">
        <f>AZ85*30</f>
        <v>2.276785714285714</v>
      </c>
      <c r="BB85" s="63">
        <f>BA85*F85</f>
        <v>385.9151785714285</v>
      </c>
      <c r="BC85" s="103">
        <v>1</v>
      </c>
      <c r="BD85" s="37">
        <f>BC85*F85</f>
        <v>169.5</v>
      </c>
      <c r="BE85" s="37">
        <f>IFERROR(BC85/AZ85, "-")</f>
        <v>13.176470588235295</v>
      </c>
      <c r="BF85" s="37">
        <f>IFERROR(BE85/7,"-")</f>
        <v>1.8823529411764708</v>
      </c>
      <c r="BG85" s="52">
        <f>IFERROR(BE85/30,"-")</f>
        <v>0.43921568627450985</v>
      </c>
      <c r="BH85" s="35">
        <f>IFERROR(C$1+BE85,"-")</f>
        <v>43686.176470588238</v>
      </c>
    </row>
    <row r="86" spans="1:60" x14ac:dyDescent="0.25">
      <c r="A86" s="109">
        <v>6953156278622</v>
      </c>
      <c r="B86" s="99">
        <v>734904</v>
      </c>
      <c r="C86" s="100" t="s">
        <v>92</v>
      </c>
      <c r="D86" s="100" t="s">
        <v>397</v>
      </c>
      <c r="E86" s="101">
        <v>27</v>
      </c>
      <c r="F86" s="101">
        <v>59.5</v>
      </c>
      <c r="G86" s="101">
        <v>129</v>
      </c>
      <c r="H86" s="267"/>
      <c r="I86" s="103">
        <v>8</v>
      </c>
      <c r="J86" s="104">
        <f>I86*$E86</f>
        <v>216</v>
      </c>
      <c r="K86" s="104">
        <f>I86*$F86</f>
        <v>476</v>
      </c>
      <c r="L86" s="103">
        <v>7</v>
      </c>
      <c r="M86" s="104">
        <f>L86*$E86</f>
        <v>189</v>
      </c>
      <c r="N86" s="104">
        <f>L86*$F86</f>
        <v>416.5</v>
      </c>
      <c r="O86" s="103">
        <v>5</v>
      </c>
      <c r="P86" s="104">
        <f>O86*$E86</f>
        <v>135</v>
      </c>
      <c r="Q86" s="104">
        <f>O86*$F86</f>
        <v>297.5</v>
      </c>
      <c r="R86" s="103">
        <v>3</v>
      </c>
      <c r="S86" s="104">
        <f>R86*$E86</f>
        <v>81</v>
      </c>
      <c r="T86" s="104">
        <f>R86*$F86</f>
        <v>178.5</v>
      </c>
      <c r="U86" s="103">
        <v>0</v>
      </c>
      <c r="V86" s="104">
        <f>U86*$E86</f>
        <v>0</v>
      </c>
      <c r="W86" s="104">
        <f>U86*$F86</f>
        <v>0</v>
      </c>
      <c r="X86" s="103">
        <v>0</v>
      </c>
      <c r="Y86" s="104">
        <f>X86*$E86</f>
        <v>0</v>
      </c>
      <c r="Z86" s="104">
        <f>X86*$F86</f>
        <v>0</v>
      </c>
      <c r="AA86" s="104">
        <v>1</v>
      </c>
      <c r="AB86" s="289">
        <f>AA86*E86</f>
        <v>27</v>
      </c>
      <c r="AC86" s="289">
        <f>AA86*F86</f>
        <v>59.5</v>
      </c>
      <c r="AD86" s="104">
        <v>0</v>
      </c>
      <c r="AE86" s="289">
        <f>AD86*E86</f>
        <v>0</v>
      </c>
      <c r="AF86" s="289">
        <f>AD86*F86</f>
        <v>0</v>
      </c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289">
        <v>8</v>
      </c>
      <c r="AU86" s="289">
        <v>2</v>
      </c>
      <c r="AV86" s="268"/>
      <c r="AW86" s="52">
        <f>SUM(I86,L86,O86,R86,U86,X86,AA86,AD86,AG86,AJ86,AM86,AP86)</f>
        <v>24</v>
      </c>
      <c r="AX86" s="104">
        <f>AW86*E86</f>
        <v>648</v>
      </c>
      <c r="AY86" s="104">
        <f>AW86*F86</f>
        <v>1428</v>
      </c>
      <c r="AZ86" s="42">
        <f>AW86/(((AT86-1)*30)+(AU86*7))</f>
        <v>0.10714285714285714</v>
      </c>
      <c r="BA86" s="37">
        <f>AZ86*30</f>
        <v>3.214285714285714</v>
      </c>
      <c r="BB86" s="63">
        <f>BA86*F86</f>
        <v>191.24999999999997</v>
      </c>
      <c r="BC86" s="103">
        <v>0</v>
      </c>
      <c r="BD86" s="37">
        <f>BC86*F86</f>
        <v>0</v>
      </c>
      <c r="BE86" s="37">
        <f>IFERROR(BC86/AZ86, "-")</f>
        <v>0</v>
      </c>
      <c r="BF86" s="37">
        <f>IFERROR(BE86/7,"-")</f>
        <v>0</v>
      </c>
      <c r="BG86" s="52">
        <f>IFERROR(BE86/30,"-")</f>
        <v>0</v>
      </c>
      <c r="BH86" s="35">
        <f>IFERROR(C$1+BE86,"-")</f>
        <v>43673</v>
      </c>
    </row>
    <row r="87" spans="1:60" x14ac:dyDescent="0.25">
      <c r="A87" s="109">
        <v>6953156278639</v>
      </c>
      <c r="B87" s="99">
        <v>734905</v>
      </c>
      <c r="C87" s="100" t="s">
        <v>93</v>
      </c>
      <c r="D87" s="100" t="s">
        <v>398</v>
      </c>
      <c r="E87" s="101">
        <v>55.699999999999989</v>
      </c>
      <c r="F87" s="101">
        <v>114.5</v>
      </c>
      <c r="G87" s="101">
        <v>239</v>
      </c>
      <c r="H87" s="267"/>
      <c r="I87" s="103">
        <v>0</v>
      </c>
      <c r="J87" s="104">
        <f>I87*$E87</f>
        <v>0</v>
      </c>
      <c r="K87" s="104">
        <f>I87*$F87</f>
        <v>0</v>
      </c>
      <c r="L87" s="103">
        <v>0</v>
      </c>
      <c r="M87" s="104">
        <f>L87*$E87</f>
        <v>0</v>
      </c>
      <c r="N87" s="104">
        <f>L87*$F87</f>
        <v>0</v>
      </c>
      <c r="O87" s="103">
        <v>0</v>
      </c>
      <c r="P87" s="104">
        <f>O87*$E87</f>
        <v>0</v>
      </c>
      <c r="Q87" s="104">
        <f>O87*$F87</f>
        <v>0</v>
      </c>
      <c r="R87" s="103">
        <v>0</v>
      </c>
      <c r="S87" s="104">
        <f>R87*$E87</f>
        <v>0</v>
      </c>
      <c r="T87" s="104">
        <f>R87*$F87</f>
        <v>0</v>
      </c>
      <c r="U87" s="103">
        <v>0</v>
      </c>
      <c r="V87" s="104">
        <f>U87*$E87</f>
        <v>0</v>
      </c>
      <c r="W87" s="104">
        <f>U87*$F87</f>
        <v>0</v>
      </c>
      <c r="X87" s="103">
        <v>0</v>
      </c>
      <c r="Y87" s="104">
        <f>X87*$E87</f>
        <v>0</v>
      </c>
      <c r="Z87" s="104">
        <f>X87*$F87</f>
        <v>0</v>
      </c>
      <c r="AA87" s="104">
        <v>0</v>
      </c>
      <c r="AB87" s="289">
        <f>AA87*E87</f>
        <v>0</v>
      </c>
      <c r="AC87" s="289">
        <f>AA87*F87</f>
        <v>0</v>
      </c>
      <c r="AD87" s="104">
        <v>0</v>
      </c>
      <c r="AE87" s="289">
        <f>AD87*E87</f>
        <v>0</v>
      </c>
      <c r="AF87" s="289">
        <f>AD87*F87</f>
        <v>0</v>
      </c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289">
        <v>8</v>
      </c>
      <c r="AU87" s="289">
        <v>2</v>
      </c>
      <c r="AV87" s="268"/>
      <c r="AW87" s="52">
        <f>SUM(I87,L87,O87,R87,U87,X87,AA87,AD87,AG87,AJ87,AM87,AP87)</f>
        <v>0</v>
      </c>
      <c r="AX87" s="104">
        <f>AW87*E87</f>
        <v>0</v>
      </c>
      <c r="AY87" s="104">
        <f>AW87*F87</f>
        <v>0</v>
      </c>
      <c r="AZ87" s="42">
        <f>AW87/(((AT87-1)*30)+(AU87*7))</f>
        <v>0</v>
      </c>
      <c r="BA87" s="37">
        <f>AZ87*30</f>
        <v>0</v>
      </c>
      <c r="BB87" s="63">
        <f>BA87*F87</f>
        <v>0</v>
      </c>
      <c r="BC87" s="103">
        <v>0</v>
      </c>
      <c r="BD87" s="37">
        <f>BC87*F87</f>
        <v>0</v>
      </c>
      <c r="BE87" s="37" t="str">
        <f>IFERROR(BC87/AZ87, "-")</f>
        <v>-</v>
      </c>
      <c r="BF87" s="37" t="str">
        <f>IFERROR(BE87/7,"-")</f>
        <v>-</v>
      </c>
      <c r="BG87" s="52" t="str">
        <f>IFERROR(BE87/30,"-")</f>
        <v>-</v>
      </c>
      <c r="BH87" s="35" t="str">
        <f>IFERROR(C$1+BE87,"-")</f>
        <v>-</v>
      </c>
    </row>
    <row r="88" spans="1:60" x14ac:dyDescent="0.25">
      <c r="A88" s="109">
        <v>6953156265608</v>
      </c>
      <c r="B88" s="99">
        <v>734906</v>
      </c>
      <c r="C88" s="100" t="s">
        <v>94</v>
      </c>
      <c r="D88" s="100" t="s">
        <v>399</v>
      </c>
      <c r="E88" s="101">
        <v>11.770000000000003</v>
      </c>
      <c r="F88" s="101">
        <v>49.5</v>
      </c>
      <c r="G88" s="101">
        <v>109</v>
      </c>
      <c r="H88" s="267"/>
      <c r="I88" s="103">
        <v>0</v>
      </c>
      <c r="J88" s="104">
        <f>I88*$E88</f>
        <v>0</v>
      </c>
      <c r="K88" s="104">
        <f>I88*$F88</f>
        <v>0</v>
      </c>
      <c r="L88" s="103">
        <v>1</v>
      </c>
      <c r="M88" s="104">
        <f>L88*$E88</f>
        <v>11.770000000000003</v>
      </c>
      <c r="N88" s="104">
        <f>L88*$F88</f>
        <v>49.5</v>
      </c>
      <c r="O88" s="103">
        <v>14</v>
      </c>
      <c r="P88" s="104">
        <f>O88*$E88</f>
        <v>164.78000000000003</v>
      </c>
      <c r="Q88" s="104">
        <f>O88*$F88</f>
        <v>693</v>
      </c>
      <c r="R88" s="103">
        <v>14</v>
      </c>
      <c r="S88" s="104">
        <f>R88*$E88</f>
        <v>164.78000000000003</v>
      </c>
      <c r="T88" s="104">
        <f>R88*$F88</f>
        <v>693</v>
      </c>
      <c r="U88" s="103">
        <v>6</v>
      </c>
      <c r="V88" s="104">
        <f>U88*$E88</f>
        <v>70.620000000000019</v>
      </c>
      <c r="W88" s="104">
        <f>U88*$F88</f>
        <v>297</v>
      </c>
      <c r="X88" s="103">
        <v>15</v>
      </c>
      <c r="Y88" s="104">
        <f>X88*$E88</f>
        <v>176.55000000000004</v>
      </c>
      <c r="Z88" s="104">
        <f>X88*$F88</f>
        <v>742.5</v>
      </c>
      <c r="AA88" s="104">
        <v>2</v>
      </c>
      <c r="AB88" s="289">
        <f>AA88*E88</f>
        <v>23.540000000000006</v>
      </c>
      <c r="AC88" s="289">
        <f>AA88*F88</f>
        <v>99</v>
      </c>
      <c r="AD88" s="104">
        <v>2</v>
      </c>
      <c r="AE88" s="289">
        <f>AD88*E88</f>
        <v>23.540000000000006</v>
      </c>
      <c r="AF88" s="289">
        <f>AD88*F88</f>
        <v>99</v>
      </c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289">
        <v>8</v>
      </c>
      <c r="AU88" s="289">
        <v>2</v>
      </c>
      <c r="AV88" s="268"/>
      <c r="AW88" s="52">
        <f>SUM(I88,L88,O88,R88,U88,X88,AA88,AD88,AG88,AJ88,AM88,AP88)</f>
        <v>54</v>
      </c>
      <c r="AX88" s="104">
        <f>AW88*E88</f>
        <v>635.58000000000015</v>
      </c>
      <c r="AY88" s="104">
        <f>AW88*F88</f>
        <v>2673</v>
      </c>
      <c r="AZ88" s="42">
        <f>AW88/(((AT88-1)*30)+(AU88*7))</f>
        <v>0.24107142857142858</v>
      </c>
      <c r="BA88" s="37">
        <f>AZ88*30</f>
        <v>7.2321428571428577</v>
      </c>
      <c r="BB88" s="63">
        <f>BA88*F88</f>
        <v>357.99107142857144</v>
      </c>
      <c r="BC88" s="103">
        <v>15</v>
      </c>
      <c r="BD88" s="37">
        <f>BC88*F88</f>
        <v>742.5</v>
      </c>
      <c r="BE88" s="37">
        <f>IFERROR(BC88/AZ88, "-")</f>
        <v>62.222222222222221</v>
      </c>
      <c r="BF88" s="37">
        <f>IFERROR(BE88/7,"-")</f>
        <v>8.8888888888888893</v>
      </c>
      <c r="BG88" s="52">
        <f>IFERROR(BE88/30,"-")</f>
        <v>2.074074074074074</v>
      </c>
      <c r="BH88" s="35">
        <f>IFERROR(C$1+BE88,"-")</f>
        <v>43735.222222222219</v>
      </c>
    </row>
    <row r="89" spans="1:60" x14ac:dyDescent="0.25">
      <c r="A89" s="109">
        <v>6953156255814</v>
      </c>
      <c r="B89" s="99">
        <v>734907</v>
      </c>
      <c r="C89" s="100" t="s">
        <v>95</v>
      </c>
      <c r="D89" s="100" t="s">
        <v>400</v>
      </c>
      <c r="E89" s="101">
        <v>11</v>
      </c>
      <c r="F89" s="101">
        <v>24.5</v>
      </c>
      <c r="G89" s="101">
        <v>49</v>
      </c>
      <c r="H89" s="267"/>
      <c r="I89" s="103">
        <v>0</v>
      </c>
      <c r="J89" s="104">
        <f>I89*$E89</f>
        <v>0</v>
      </c>
      <c r="K89" s="104">
        <f>I89*$F89</f>
        <v>0</v>
      </c>
      <c r="L89" s="103">
        <v>0</v>
      </c>
      <c r="M89" s="104">
        <f>L89*$E89</f>
        <v>0</v>
      </c>
      <c r="N89" s="104">
        <f>L89*$F89</f>
        <v>0</v>
      </c>
      <c r="O89" s="103">
        <v>2</v>
      </c>
      <c r="P89" s="104">
        <f>O89*$E89</f>
        <v>22</v>
      </c>
      <c r="Q89" s="104">
        <f>O89*$F89</f>
        <v>49</v>
      </c>
      <c r="R89" s="103">
        <v>0</v>
      </c>
      <c r="S89" s="104">
        <f>R89*$E89</f>
        <v>0</v>
      </c>
      <c r="T89" s="104">
        <f>R89*$F89</f>
        <v>0</v>
      </c>
      <c r="U89" s="103">
        <v>0</v>
      </c>
      <c r="V89" s="104">
        <f>U89*$E89</f>
        <v>0</v>
      </c>
      <c r="W89" s="104">
        <f>U89*$F89</f>
        <v>0</v>
      </c>
      <c r="X89" s="103">
        <v>0</v>
      </c>
      <c r="Y89" s="104">
        <f>X89*$E89</f>
        <v>0</v>
      </c>
      <c r="Z89" s="104">
        <f>X89*$F89</f>
        <v>0</v>
      </c>
      <c r="AA89" s="104">
        <v>0</v>
      </c>
      <c r="AB89" s="289">
        <f>AA89*E89</f>
        <v>0</v>
      </c>
      <c r="AC89" s="289">
        <f>AA89*F89</f>
        <v>0</v>
      </c>
      <c r="AD89" s="104">
        <v>0</v>
      </c>
      <c r="AE89" s="289">
        <f>AD89*E89</f>
        <v>0</v>
      </c>
      <c r="AF89" s="289">
        <f>AD89*F89</f>
        <v>0</v>
      </c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289">
        <v>8</v>
      </c>
      <c r="AU89" s="289">
        <v>2</v>
      </c>
      <c r="AV89" s="268"/>
      <c r="AW89" s="52">
        <f>SUM(I89,L89,O89,R89,U89,X89,AA89,AD89,AG89,AJ89,AM89,AP89)</f>
        <v>2</v>
      </c>
      <c r="AX89" s="104">
        <f>AW89*E89</f>
        <v>22</v>
      </c>
      <c r="AY89" s="104">
        <f>AW89*F89</f>
        <v>49</v>
      </c>
      <c r="AZ89" s="42">
        <f>AW89/(((AT89-1)*30)+(AU89*7))</f>
        <v>8.9285714285714281E-3</v>
      </c>
      <c r="BA89" s="37">
        <f>AZ89*30</f>
        <v>0.26785714285714285</v>
      </c>
      <c r="BB89" s="63">
        <f>BA89*F89</f>
        <v>6.5625</v>
      </c>
      <c r="BC89" s="103">
        <v>0</v>
      </c>
      <c r="BD89" s="37">
        <f>BC89*F89</f>
        <v>0</v>
      </c>
      <c r="BE89" s="37">
        <f>IFERROR(BC89/AZ89, "-")</f>
        <v>0</v>
      </c>
      <c r="BF89" s="37">
        <f>IFERROR(BE89/7,"-")</f>
        <v>0</v>
      </c>
      <c r="BG89" s="52">
        <f>IFERROR(BE89/30,"-")</f>
        <v>0</v>
      </c>
      <c r="BH89" s="35">
        <f>IFERROR(C$1+BE89,"-")</f>
        <v>43673</v>
      </c>
    </row>
    <row r="90" spans="1:60" x14ac:dyDescent="0.25">
      <c r="A90" s="109">
        <v>6953156253025</v>
      </c>
      <c r="B90" s="99">
        <v>734909</v>
      </c>
      <c r="C90" s="100" t="s">
        <v>96</v>
      </c>
      <c r="D90" s="100" t="s">
        <v>401</v>
      </c>
      <c r="E90" s="101">
        <v>11.76</v>
      </c>
      <c r="F90" s="101">
        <v>24.5</v>
      </c>
      <c r="G90" s="101">
        <v>49</v>
      </c>
      <c r="H90" s="267"/>
      <c r="I90" s="103">
        <v>3</v>
      </c>
      <c r="J90" s="104">
        <f>I90*$E90</f>
        <v>35.28</v>
      </c>
      <c r="K90" s="104">
        <f>I90*$F90</f>
        <v>73.5</v>
      </c>
      <c r="L90" s="103">
        <v>6</v>
      </c>
      <c r="M90" s="104">
        <f>L90*$E90</f>
        <v>70.56</v>
      </c>
      <c r="N90" s="104">
        <f>L90*$F90</f>
        <v>147</v>
      </c>
      <c r="O90" s="103">
        <v>11</v>
      </c>
      <c r="P90" s="104">
        <f>O90*$E90</f>
        <v>129.35999999999999</v>
      </c>
      <c r="Q90" s="104">
        <f>O90*$F90</f>
        <v>269.5</v>
      </c>
      <c r="R90" s="103">
        <v>8</v>
      </c>
      <c r="S90" s="104">
        <f>R90*$E90</f>
        <v>94.08</v>
      </c>
      <c r="T90" s="104">
        <f>R90*$F90</f>
        <v>196</v>
      </c>
      <c r="U90" s="103">
        <v>5</v>
      </c>
      <c r="V90" s="104">
        <f>U90*$E90</f>
        <v>58.8</v>
      </c>
      <c r="W90" s="104">
        <f>U90*$F90</f>
        <v>122.5</v>
      </c>
      <c r="X90" s="103">
        <v>15</v>
      </c>
      <c r="Y90" s="104">
        <f>X90*$E90</f>
        <v>176.4</v>
      </c>
      <c r="Z90" s="104">
        <f>X90*$F90</f>
        <v>367.5</v>
      </c>
      <c r="AA90" s="104">
        <v>4</v>
      </c>
      <c r="AB90" s="289">
        <f>AA90*E90</f>
        <v>47.04</v>
      </c>
      <c r="AC90" s="289">
        <f>AA90*F90</f>
        <v>98</v>
      </c>
      <c r="AD90" s="104">
        <v>3</v>
      </c>
      <c r="AE90" s="289">
        <f>AD90*E90</f>
        <v>35.28</v>
      </c>
      <c r="AF90" s="289">
        <f>AD90*F90</f>
        <v>73.5</v>
      </c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289">
        <v>8</v>
      </c>
      <c r="AU90" s="289">
        <v>2</v>
      </c>
      <c r="AV90" s="268"/>
      <c r="AW90" s="52">
        <f>SUM(I90,L90,O90,R90,U90,X90,AA90,AD90,AG90,AJ90,AM90,AP90)</f>
        <v>55</v>
      </c>
      <c r="AX90" s="104">
        <f>AW90*E90</f>
        <v>646.79999999999995</v>
      </c>
      <c r="AY90" s="104">
        <f>AW90*F90</f>
        <v>1347.5</v>
      </c>
      <c r="AZ90" s="42">
        <f>AW90/(((AT90-1)*30)+(AU90*7))</f>
        <v>0.24553571428571427</v>
      </c>
      <c r="BA90" s="37">
        <f>AZ90*30</f>
        <v>7.3660714285714279</v>
      </c>
      <c r="BB90" s="63">
        <f>BA90*F90</f>
        <v>180.46874999999997</v>
      </c>
      <c r="BC90" s="103">
        <v>5</v>
      </c>
      <c r="BD90" s="37">
        <f>BC90*F90</f>
        <v>122.5</v>
      </c>
      <c r="BE90" s="37">
        <f>IFERROR(BC90/AZ90, "-")</f>
        <v>20.363636363636363</v>
      </c>
      <c r="BF90" s="37">
        <f>IFERROR(BE90/7,"-")</f>
        <v>2.9090909090909092</v>
      </c>
      <c r="BG90" s="52">
        <f>IFERROR(BE90/30,"-")</f>
        <v>0.67878787878787883</v>
      </c>
      <c r="BH90" s="35">
        <f>IFERROR(C$1+BE90,"-")</f>
        <v>43693.36363636364</v>
      </c>
    </row>
    <row r="91" spans="1:60" x14ac:dyDescent="0.25">
      <c r="A91" s="109">
        <v>6953156253049</v>
      </c>
      <c r="B91" s="99">
        <v>734910</v>
      </c>
      <c r="C91" s="100" t="s">
        <v>97</v>
      </c>
      <c r="D91" s="100" t="s">
        <v>402</v>
      </c>
      <c r="E91" s="101">
        <v>11.109999999999998</v>
      </c>
      <c r="F91" s="101">
        <v>24.5</v>
      </c>
      <c r="G91" s="101">
        <v>49</v>
      </c>
      <c r="H91" s="267"/>
      <c r="I91" s="103">
        <v>2</v>
      </c>
      <c r="J91" s="104">
        <f>I91*$E91</f>
        <v>22.219999999999995</v>
      </c>
      <c r="K91" s="104">
        <f>I91*$F91</f>
        <v>49</v>
      </c>
      <c r="L91" s="103">
        <v>1</v>
      </c>
      <c r="M91" s="104">
        <f>L91*$E91</f>
        <v>11.109999999999998</v>
      </c>
      <c r="N91" s="104">
        <f>L91*$F91</f>
        <v>24.5</v>
      </c>
      <c r="O91" s="103">
        <v>1</v>
      </c>
      <c r="P91" s="104">
        <f>O91*$E91</f>
        <v>11.109999999999998</v>
      </c>
      <c r="Q91" s="104">
        <f>O91*$F91</f>
        <v>24.5</v>
      </c>
      <c r="R91" s="103">
        <v>0</v>
      </c>
      <c r="S91" s="104">
        <f>R91*$E91</f>
        <v>0</v>
      </c>
      <c r="T91" s="104">
        <f>R91*$F91</f>
        <v>0</v>
      </c>
      <c r="U91" s="103">
        <v>0</v>
      </c>
      <c r="V91" s="104">
        <f>U91*$E91</f>
        <v>0</v>
      </c>
      <c r="W91" s="104">
        <f>U91*$F91</f>
        <v>0</v>
      </c>
      <c r="X91" s="103">
        <v>1</v>
      </c>
      <c r="Y91" s="104">
        <f>X91*$E91</f>
        <v>11.109999999999998</v>
      </c>
      <c r="Z91" s="104">
        <f>X91*$F91</f>
        <v>24.5</v>
      </c>
      <c r="AA91" s="104">
        <v>0</v>
      </c>
      <c r="AB91" s="289">
        <f>AA91*E91</f>
        <v>0</v>
      </c>
      <c r="AC91" s="289">
        <f>AA91*F91</f>
        <v>0</v>
      </c>
      <c r="AD91" s="104">
        <v>0</v>
      </c>
      <c r="AE91" s="289">
        <f>AD91*E91</f>
        <v>0</v>
      </c>
      <c r="AF91" s="289">
        <f>AD91*F91</f>
        <v>0</v>
      </c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289">
        <v>8</v>
      </c>
      <c r="AU91" s="289">
        <v>2</v>
      </c>
      <c r="AV91" s="268"/>
      <c r="AW91" s="52">
        <f>SUM(I91,L91,O91,R91,U91,X91,AA91,AD91,AG91,AJ91,AM91,AP91)</f>
        <v>5</v>
      </c>
      <c r="AX91" s="104">
        <f>AW91*E91</f>
        <v>55.54999999999999</v>
      </c>
      <c r="AY91" s="104">
        <f>AW91*F91</f>
        <v>122.5</v>
      </c>
      <c r="AZ91" s="42">
        <f>AW91/(((AT91-1)*30)+(AU91*7))</f>
        <v>2.2321428571428572E-2</v>
      </c>
      <c r="BA91" s="37">
        <f>AZ91*30</f>
        <v>0.66964285714285721</v>
      </c>
      <c r="BB91" s="63">
        <f>BA91*F91</f>
        <v>16.40625</v>
      </c>
      <c r="BC91" s="103">
        <v>2</v>
      </c>
      <c r="BD91" s="37">
        <f>BC91*F91</f>
        <v>49</v>
      </c>
      <c r="BE91" s="37">
        <f>IFERROR(BC91/AZ91, "-")</f>
        <v>89.6</v>
      </c>
      <c r="BF91" s="37">
        <f>IFERROR(BE91/7,"-")</f>
        <v>12.799999999999999</v>
      </c>
      <c r="BG91" s="52">
        <f>IFERROR(BE91/30,"-")</f>
        <v>2.9866666666666664</v>
      </c>
      <c r="BH91" s="35">
        <f>IFERROR(C$1+BE91,"-")</f>
        <v>43762.6</v>
      </c>
    </row>
    <row r="92" spans="1:60" x14ac:dyDescent="0.25">
      <c r="A92" s="109">
        <v>6953156253032</v>
      </c>
      <c r="B92" s="99">
        <v>734911</v>
      </c>
      <c r="C92" s="100" t="s">
        <v>98</v>
      </c>
      <c r="D92" s="100" t="s">
        <v>403</v>
      </c>
      <c r="E92" s="101">
        <v>12.049999999999997</v>
      </c>
      <c r="F92" s="101">
        <v>24.5</v>
      </c>
      <c r="G92" s="101">
        <v>49</v>
      </c>
      <c r="H92" s="267"/>
      <c r="I92" s="103">
        <v>4</v>
      </c>
      <c r="J92" s="104">
        <f>I92*$E92</f>
        <v>48.199999999999989</v>
      </c>
      <c r="K92" s="104">
        <f>I92*$F92</f>
        <v>98</v>
      </c>
      <c r="L92" s="103">
        <v>5</v>
      </c>
      <c r="M92" s="104">
        <f>L92*$E92</f>
        <v>60.249999999999986</v>
      </c>
      <c r="N92" s="104">
        <f>L92*$F92</f>
        <v>122.5</v>
      </c>
      <c r="O92" s="103">
        <v>9</v>
      </c>
      <c r="P92" s="104">
        <f>O92*$E92</f>
        <v>108.44999999999997</v>
      </c>
      <c r="Q92" s="104">
        <f>O92*$F92</f>
        <v>220.5</v>
      </c>
      <c r="R92" s="103">
        <v>10</v>
      </c>
      <c r="S92" s="104">
        <f>R92*$E92</f>
        <v>120.49999999999997</v>
      </c>
      <c r="T92" s="104">
        <f>R92*$F92</f>
        <v>245</v>
      </c>
      <c r="U92" s="103">
        <v>4</v>
      </c>
      <c r="V92" s="104">
        <f>U92*$E92</f>
        <v>48.199999999999989</v>
      </c>
      <c r="W92" s="104">
        <f>U92*$F92</f>
        <v>98</v>
      </c>
      <c r="X92" s="103">
        <v>4</v>
      </c>
      <c r="Y92" s="104">
        <f>X92*$E92</f>
        <v>48.199999999999989</v>
      </c>
      <c r="Z92" s="104">
        <f>X92*$F92</f>
        <v>98</v>
      </c>
      <c r="AA92" s="104">
        <v>0</v>
      </c>
      <c r="AB92" s="289">
        <f>AA92*E92</f>
        <v>0</v>
      </c>
      <c r="AC92" s="289">
        <f>AA92*F92</f>
        <v>0</v>
      </c>
      <c r="AD92" s="104">
        <v>0</v>
      </c>
      <c r="AE92" s="289">
        <f>AD92*E92</f>
        <v>0</v>
      </c>
      <c r="AF92" s="289">
        <f>AD92*F92</f>
        <v>0</v>
      </c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289">
        <v>8</v>
      </c>
      <c r="AU92" s="289">
        <v>2</v>
      </c>
      <c r="AV92" s="268"/>
      <c r="AW92" s="52">
        <f>SUM(I92,L92,O92,R92,U92,X92,AA92,AD92,AG92,AJ92,AM92,AP92)</f>
        <v>36</v>
      </c>
      <c r="AX92" s="104">
        <f>AW92*E92</f>
        <v>433.7999999999999</v>
      </c>
      <c r="AY92" s="104">
        <f>AW92*F92</f>
        <v>882</v>
      </c>
      <c r="AZ92" s="42">
        <f>AW92/(((AT92-1)*30)+(AU92*7))</f>
        <v>0.16071428571428573</v>
      </c>
      <c r="BA92" s="37">
        <f>AZ92*30</f>
        <v>4.8214285714285721</v>
      </c>
      <c r="BB92" s="63">
        <f>BA92*F92</f>
        <v>118.12500000000001</v>
      </c>
      <c r="BC92" s="103">
        <v>6</v>
      </c>
      <c r="BD92" s="37">
        <f>BC92*F92</f>
        <v>147</v>
      </c>
      <c r="BE92" s="37">
        <f>IFERROR(BC92/AZ92, "-")</f>
        <v>37.333333333333329</v>
      </c>
      <c r="BF92" s="37">
        <f>IFERROR(BE92/7,"-")</f>
        <v>5.333333333333333</v>
      </c>
      <c r="BG92" s="52">
        <f>IFERROR(BE92/30,"-")</f>
        <v>1.2444444444444442</v>
      </c>
      <c r="BH92" s="35">
        <f>IFERROR(C$1+BE92,"-")</f>
        <v>43710.333333333336</v>
      </c>
    </row>
    <row r="93" spans="1:60" x14ac:dyDescent="0.25">
      <c r="A93" s="109">
        <v>6953156259362</v>
      </c>
      <c r="B93" s="99">
        <v>734912</v>
      </c>
      <c r="C93" s="100" t="s">
        <v>99</v>
      </c>
      <c r="D93" s="100" t="s">
        <v>404</v>
      </c>
      <c r="E93" s="101">
        <v>11.109999999999989</v>
      </c>
      <c r="F93" s="101">
        <v>24.5</v>
      </c>
      <c r="G93" s="101">
        <v>49</v>
      </c>
      <c r="H93" s="267"/>
      <c r="I93" s="103">
        <v>1</v>
      </c>
      <c r="J93" s="104">
        <f>I93*$E93</f>
        <v>11.109999999999989</v>
      </c>
      <c r="K93" s="104">
        <f>I93*$F93</f>
        <v>24.5</v>
      </c>
      <c r="L93" s="103">
        <v>2</v>
      </c>
      <c r="M93" s="104">
        <f>L93*$E93</f>
        <v>22.219999999999978</v>
      </c>
      <c r="N93" s="104">
        <f>L93*$F93</f>
        <v>49</v>
      </c>
      <c r="O93" s="103">
        <v>0</v>
      </c>
      <c r="P93" s="104">
        <f>O93*$E93</f>
        <v>0</v>
      </c>
      <c r="Q93" s="104">
        <f>O93*$F93</f>
        <v>0</v>
      </c>
      <c r="R93" s="103">
        <v>0</v>
      </c>
      <c r="S93" s="104">
        <f>R93*$E93</f>
        <v>0</v>
      </c>
      <c r="T93" s="104">
        <f>R93*$F93</f>
        <v>0</v>
      </c>
      <c r="U93" s="103">
        <v>2</v>
      </c>
      <c r="V93" s="104">
        <f>U93*$E93</f>
        <v>22.219999999999978</v>
      </c>
      <c r="W93" s="104">
        <f>U93*$F93</f>
        <v>49</v>
      </c>
      <c r="X93" s="103">
        <v>1</v>
      </c>
      <c r="Y93" s="104">
        <f>X93*$E93</f>
        <v>11.109999999999989</v>
      </c>
      <c r="Z93" s="104">
        <f>X93*$F93</f>
        <v>24.5</v>
      </c>
      <c r="AA93" s="104">
        <v>0</v>
      </c>
      <c r="AB93" s="289">
        <f>AA93*E93</f>
        <v>0</v>
      </c>
      <c r="AC93" s="289">
        <f>AA93*F93</f>
        <v>0</v>
      </c>
      <c r="AD93" s="104">
        <v>0</v>
      </c>
      <c r="AE93" s="289">
        <f>AD93*E93</f>
        <v>0</v>
      </c>
      <c r="AF93" s="289">
        <f>AD93*F93</f>
        <v>0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289">
        <v>8</v>
      </c>
      <c r="AU93" s="289">
        <v>2</v>
      </c>
      <c r="AV93" s="268"/>
      <c r="AW93" s="52">
        <f>SUM(I93,L93,O93,R93,U93,X93,AA93,AD93,AG93,AJ93,AM93,AP93)</f>
        <v>6</v>
      </c>
      <c r="AX93" s="104">
        <f>AW93*E93</f>
        <v>66.65999999999994</v>
      </c>
      <c r="AY93" s="104">
        <f>AW93*F93</f>
        <v>147</v>
      </c>
      <c r="AZ93" s="42">
        <f>AW93/(((AT93-1)*30)+(AU93*7))</f>
        <v>2.6785714285714284E-2</v>
      </c>
      <c r="BA93" s="37">
        <f>AZ93*30</f>
        <v>0.80357142857142849</v>
      </c>
      <c r="BB93" s="63">
        <f>BA93*F93</f>
        <v>19.687499999999996</v>
      </c>
      <c r="BC93" s="103">
        <v>1</v>
      </c>
      <c r="BD93" s="37">
        <f>BC93*F93</f>
        <v>24.5</v>
      </c>
      <c r="BE93" s="37">
        <f>IFERROR(BC93/AZ93, "-")</f>
        <v>37.333333333333336</v>
      </c>
      <c r="BF93" s="37">
        <f>IFERROR(BE93/7,"-")</f>
        <v>5.3333333333333339</v>
      </c>
      <c r="BG93" s="52">
        <f>IFERROR(BE93/30,"-")</f>
        <v>1.2444444444444445</v>
      </c>
      <c r="BH93" s="35">
        <f>IFERROR(C$1+BE93,"-")</f>
        <v>43710.333333333336</v>
      </c>
    </row>
    <row r="94" spans="1:60" x14ac:dyDescent="0.25">
      <c r="A94" s="109">
        <v>6953156253056</v>
      </c>
      <c r="B94" s="99">
        <v>734913</v>
      </c>
      <c r="C94" s="100" t="s">
        <v>100</v>
      </c>
      <c r="D94" s="100" t="s">
        <v>402</v>
      </c>
      <c r="E94" s="101">
        <v>11.109999999999996</v>
      </c>
      <c r="F94" s="101">
        <v>24.5</v>
      </c>
      <c r="G94" s="101">
        <v>49</v>
      </c>
      <c r="H94" s="267"/>
      <c r="I94" s="103">
        <v>3</v>
      </c>
      <c r="J94" s="104">
        <f>I94*$E94</f>
        <v>33.329999999999984</v>
      </c>
      <c r="K94" s="104">
        <f>I94*$F94</f>
        <v>73.5</v>
      </c>
      <c r="L94" s="103">
        <v>0</v>
      </c>
      <c r="M94" s="104">
        <f>L94*$E94</f>
        <v>0</v>
      </c>
      <c r="N94" s="104">
        <f>L94*$F94</f>
        <v>0</v>
      </c>
      <c r="O94" s="103">
        <v>6</v>
      </c>
      <c r="P94" s="104">
        <f>O94*$E94</f>
        <v>66.659999999999968</v>
      </c>
      <c r="Q94" s="104">
        <f>O94*$F94</f>
        <v>147</v>
      </c>
      <c r="R94" s="103">
        <v>1</v>
      </c>
      <c r="S94" s="104">
        <f>R94*$E94</f>
        <v>11.109999999999996</v>
      </c>
      <c r="T94" s="104">
        <f>R94*$F94</f>
        <v>24.5</v>
      </c>
      <c r="U94" s="103">
        <v>0</v>
      </c>
      <c r="V94" s="104">
        <f>U94*$E94</f>
        <v>0</v>
      </c>
      <c r="W94" s="104">
        <f>U94*$F94</f>
        <v>0</v>
      </c>
      <c r="X94" s="103">
        <v>4</v>
      </c>
      <c r="Y94" s="104">
        <f>X94*$E94</f>
        <v>44.439999999999984</v>
      </c>
      <c r="Z94" s="104">
        <f>X94*$F94</f>
        <v>98</v>
      </c>
      <c r="AA94" s="104">
        <v>2</v>
      </c>
      <c r="AB94" s="289">
        <f>AA94*E94</f>
        <v>22.219999999999992</v>
      </c>
      <c r="AC94" s="289">
        <f>AA94*F94</f>
        <v>49</v>
      </c>
      <c r="AD94" s="104">
        <v>1</v>
      </c>
      <c r="AE94" s="289">
        <f>AD94*E94</f>
        <v>11.109999999999996</v>
      </c>
      <c r="AF94" s="289">
        <f>AD94*F94</f>
        <v>24.5</v>
      </c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289">
        <v>8</v>
      </c>
      <c r="AU94" s="289">
        <v>2</v>
      </c>
      <c r="AV94" s="268"/>
      <c r="AW94" s="52">
        <f>SUM(I94,L94,O94,R94,U94,X94,AA94,AD94,AG94,AJ94,AM94,AP94)</f>
        <v>17</v>
      </c>
      <c r="AX94" s="104">
        <f>AW94*E94</f>
        <v>188.86999999999992</v>
      </c>
      <c r="AY94" s="104">
        <f>AW94*F94</f>
        <v>416.5</v>
      </c>
      <c r="AZ94" s="42">
        <f>AW94/(((AT94-1)*30)+(AU94*7))</f>
        <v>7.5892857142857137E-2</v>
      </c>
      <c r="BA94" s="37">
        <f>AZ94*30</f>
        <v>2.276785714285714</v>
      </c>
      <c r="BB94" s="63">
        <f>BA94*F94</f>
        <v>55.781249999999993</v>
      </c>
      <c r="BC94" s="103">
        <v>1</v>
      </c>
      <c r="BD94" s="37">
        <f>BC94*F94</f>
        <v>24.5</v>
      </c>
      <c r="BE94" s="37">
        <f>IFERROR(BC94/AZ94, "-")</f>
        <v>13.176470588235295</v>
      </c>
      <c r="BF94" s="37">
        <f>IFERROR(BE94/7,"-")</f>
        <v>1.8823529411764708</v>
      </c>
      <c r="BG94" s="52">
        <f>IFERROR(BE94/30,"-")</f>
        <v>0.43921568627450985</v>
      </c>
      <c r="BH94" s="35">
        <f>IFERROR(C$1+BE94,"-")</f>
        <v>43686.176470588238</v>
      </c>
    </row>
    <row r="95" spans="1:60" x14ac:dyDescent="0.25">
      <c r="A95" s="109">
        <v>6953156280526</v>
      </c>
      <c r="B95" s="99">
        <v>734914</v>
      </c>
      <c r="C95" s="100" t="s">
        <v>101</v>
      </c>
      <c r="D95" s="100" t="s">
        <v>405</v>
      </c>
      <c r="E95" s="101">
        <v>10.259999999999996</v>
      </c>
      <c r="F95" s="101">
        <v>24.5</v>
      </c>
      <c r="G95" s="101">
        <v>49</v>
      </c>
      <c r="H95" s="267"/>
      <c r="I95" s="103">
        <v>1</v>
      </c>
      <c r="J95" s="104">
        <f>I95*$E95</f>
        <v>10.259999999999996</v>
      </c>
      <c r="K95" s="104">
        <f>I95*$F95</f>
        <v>24.5</v>
      </c>
      <c r="L95" s="103">
        <v>0</v>
      </c>
      <c r="M95" s="104">
        <f>L95*$E95</f>
        <v>0</v>
      </c>
      <c r="N95" s="104">
        <f>L95*$F95</f>
        <v>0</v>
      </c>
      <c r="O95" s="103">
        <v>2</v>
      </c>
      <c r="P95" s="104">
        <f>O95*$E95</f>
        <v>20.519999999999992</v>
      </c>
      <c r="Q95" s="104">
        <f>O95*$F95</f>
        <v>49</v>
      </c>
      <c r="R95" s="103">
        <v>0</v>
      </c>
      <c r="S95" s="104">
        <f>R95*$E95</f>
        <v>0</v>
      </c>
      <c r="T95" s="104">
        <f>R95*$F95</f>
        <v>0</v>
      </c>
      <c r="U95" s="103">
        <v>1</v>
      </c>
      <c r="V95" s="104">
        <f>U95*$E95</f>
        <v>10.259999999999996</v>
      </c>
      <c r="W95" s="104">
        <f>U95*$F95</f>
        <v>24.5</v>
      </c>
      <c r="X95" s="103">
        <v>0</v>
      </c>
      <c r="Y95" s="104">
        <f>X95*$E95</f>
        <v>0</v>
      </c>
      <c r="Z95" s="104">
        <f>X95*$F95</f>
        <v>0</v>
      </c>
      <c r="AA95" s="104">
        <v>0</v>
      </c>
      <c r="AB95" s="289">
        <f>AA95*E95</f>
        <v>0</v>
      </c>
      <c r="AC95" s="289">
        <f>AA95*F95</f>
        <v>0</v>
      </c>
      <c r="AD95" s="104">
        <v>0</v>
      </c>
      <c r="AE95" s="289">
        <f>AD95*E95</f>
        <v>0</v>
      </c>
      <c r="AF95" s="289">
        <f>AD95*F95</f>
        <v>0</v>
      </c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289">
        <v>8</v>
      </c>
      <c r="AU95" s="289">
        <v>2</v>
      </c>
      <c r="AV95" s="268"/>
      <c r="AW95" s="52">
        <f>SUM(I95,L95,O95,R95,U95,X95,AA95,AD95,AG95,AJ95,AM95,AP95)</f>
        <v>4</v>
      </c>
      <c r="AX95" s="104">
        <f>AW95*E95</f>
        <v>41.039999999999985</v>
      </c>
      <c r="AY95" s="104">
        <f>AW95*F95</f>
        <v>98</v>
      </c>
      <c r="AZ95" s="42">
        <f>AW95/(((AT95-1)*30)+(AU95*7))</f>
        <v>1.7857142857142856E-2</v>
      </c>
      <c r="BA95" s="37">
        <f>AZ95*30</f>
        <v>0.5357142857142857</v>
      </c>
      <c r="BB95" s="63">
        <f>BA95*F95</f>
        <v>13.125</v>
      </c>
      <c r="BC95" s="103">
        <v>0</v>
      </c>
      <c r="BD95" s="37">
        <f>BC95*F95</f>
        <v>0</v>
      </c>
      <c r="BE95" s="37">
        <f>IFERROR(BC95/AZ95, "-")</f>
        <v>0</v>
      </c>
      <c r="BF95" s="37">
        <f>IFERROR(BE95/7,"-")</f>
        <v>0</v>
      </c>
      <c r="BG95" s="52">
        <f>IFERROR(BE95/30,"-")</f>
        <v>0</v>
      </c>
      <c r="BH95" s="35">
        <f>IFERROR(C$1+BE95,"-")</f>
        <v>43673</v>
      </c>
    </row>
    <row r="96" spans="1:60" x14ac:dyDescent="0.25">
      <c r="A96" s="109">
        <v>6953156280533</v>
      </c>
      <c r="B96" s="99">
        <v>734915</v>
      </c>
      <c r="C96" s="100" t="s">
        <v>102</v>
      </c>
      <c r="D96" s="100" t="s">
        <v>406</v>
      </c>
      <c r="E96" s="101">
        <v>10.199999999999999</v>
      </c>
      <c r="F96" s="101">
        <v>24.5</v>
      </c>
      <c r="G96" s="101">
        <v>49</v>
      </c>
      <c r="H96" s="267"/>
      <c r="I96" s="103">
        <v>1</v>
      </c>
      <c r="J96" s="104">
        <f>I96*$E96</f>
        <v>10.199999999999999</v>
      </c>
      <c r="K96" s="104">
        <f>I96*$F96</f>
        <v>24.5</v>
      </c>
      <c r="L96" s="103">
        <v>0</v>
      </c>
      <c r="M96" s="104">
        <f>L96*$E96</f>
        <v>0</v>
      </c>
      <c r="N96" s="104">
        <f>L96*$F96</f>
        <v>0</v>
      </c>
      <c r="O96" s="103">
        <v>0</v>
      </c>
      <c r="P96" s="104">
        <f>O96*$E96</f>
        <v>0</v>
      </c>
      <c r="Q96" s="104">
        <f>O96*$F96</f>
        <v>0</v>
      </c>
      <c r="R96" s="103">
        <v>0</v>
      </c>
      <c r="S96" s="104">
        <f>R96*$E96</f>
        <v>0</v>
      </c>
      <c r="T96" s="104">
        <f>R96*$F96</f>
        <v>0</v>
      </c>
      <c r="U96" s="103">
        <v>0</v>
      </c>
      <c r="V96" s="104">
        <f>U96*$E96</f>
        <v>0</v>
      </c>
      <c r="W96" s="104">
        <f>U96*$F96</f>
        <v>0</v>
      </c>
      <c r="X96" s="103">
        <v>0</v>
      </c>
      <c r="Y96" s="104">
        <f>X96*$E96</f>
        <v>0</v>
      </c>
      <c r="Z96" s="104">
        <f>X96*$F96</f>
        <v>0</v>
      </c>
      <c r="AA96" s="104">
        <v>0</v>
      </c>
      <c r="AB96" s="289">
        <f>AA96*E96</f>
        <v>0</v>
      </c>
      <c r="AC96" s="289">
        <f>AA96*F96</f>
        <v>0</v>
      </c>
      <c r="AD96" s="104">
        <v>0</v>
      </c>
      <c r="AE96" s="289">
        <f>AD96*E96</f>
        <v>0</v>
      </c>
      <c r="AF96" s="289">
        <f>AD96*F96</f>
        <v>0</v>
      </c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289">
        <v>8</v>
      </c>
      <c r="AU96" s="289">
        <v>2</v>
      </c>
      <c r="AV96" s="268"/>
      <c r="AW96" s="52">
        <f>SUM(I96,L96,O96,R96,U96,X96,AA96,AD96,AG96,AJ96,AM96,AP96)</f>
        <v>1</v>
      </c>
      <c r="AX96" s="104">
        <f>AW96*E96</f>
        <v>10.199999999999999</v>
      </c>
      <c r="AY96" s="104">
        <f>AW96*F96</f>
        <v>24.5</v>
      </c>
      <c r="AZ96" s="42">
        <f>AW96/(((AT96-1)*30)+(AU96*7))</f>
        <v>4.464285714285714E-3</v>
      </c>
      <c r="BA96" s="37">
        <f>AZ96*30</f>
        <v>0.13392857142857142</v>
      </c>
      <c r="BB96" s="63">
        <f>BA96*F96</f>
        <v>3.28125</v>
      </c>
      <c r="BC96" s="103">
        <v>0</v>
      </c>
      <c r="BD96" s="37">
        <f>BC96*F96</f>
        <v>0</v>
      </c>
      <c r="BE96" s="37">
        <f>IFERROR(BC96/AZ96, "-")</f>
        <v>0</v>
      </c>
      <c r="BF96" s="37">
        <f>IFERROR(BE96/7,"-")</f>
        <v>0</v>
      </c>
      <c r="BG96" s="52">
        <f>IFERROR(BE96/30,"-")</f>
        <v>0</v>
      </c>
      <c r="BH96" s="35">
        <f>IFERROR(C$1+BE96,"-")</f>
        <v>43673</v>
      </c>
    </row>
    <row r="97" spans="1:60" x14ac:dyDescent="0.25">
      <c r="A97" s="109">
        <v>6953156259850</v>
      </c>
      <c r="B97" s="99">
        <v>734916</v>
      </c>
      <c r="C97" s="100" t="s">
        <v>103</v>
      </c>
      <c r="D97" s="100" t="s">
        <v>407</v>
      </c>
      <c r="E97" s="101">
        <v>13.479999999999993</v>
      </c>
      <c r="F97" s="101">
        <v>29.5</v>
      </c>
      <c r="G97" s="101">
        <v>59</v>
      </c>
      <c r="H97" s="267"/>
      <c r="I97" s="103">
        <v>5</v>
      </c>
      <c r="J97" s="104">
        <f>I97*$E97</f>
        <v>67.399999999999963</v>
      </c>
      <c r="K97" s="104">
        <f>I97*$F97</f>
        <v>147.5</v>
      </c>
      <c r="L97" s="103">
        <v>1</v>
      </c>
      <c r="M97" s="104">
        <f>L97*$E97</f>
        <v>13.479999999999993</v>
      </c>
      <c r="N97" s="104">
        <f>L97*$F97</f>
        <v>29.5</v>
      </c>
      <c r="O97" s="103">
        <v>4</v>
      </c>
      <c r="P97" s="104">
        <f>O97*$E97</f>
        <v>53.919999999999973</v>
      </c>
      <c r="Q97" s="104">
        <f>O97*$F97</f>
        <v>118</v>
      </c>
      <c r="R97" s="103">
        <v>1</v>
      </c>
      <c r="S97" s="104">
        <f>R97*$E97</f>
        <v>13.479999999999993</v>
      </c>
      <c r="T97" s="104">
        <f>R97*$F97</f>
        <v>29.5</v>
      </c>
      <c r="U97" s="103">
        <v>0</v>
      </c>
      <c r="V97" s="104">
        <f>U97*$E97</f>
        <v>0</v>
      </c>
      <c r="W97" s="104">
        <f>U97*$F97</f>
        <v>0</v>
      </c>
      <c r="X97" s="103">
        <v>0</v>
      </c>
      <c r="Y97" s="104">
        <f>X97*$E97</f>
        <v>0</v>
      </c>
      <c r="Z97" s="104">
        <f>X97*$F97</f>
        <v>0</v>
      </c>
      <c r="AA97" s="104">
        <v>0</v>
      </c>
      <c r="AB97" s="289">
        <f>AA97*E97</f>
        <v>0</v>
      </c>
      <c r="AC97" s="289">
        <f>AA97*F97</f>
        <v>0</v>
      </c>
      <c r="AD97" s="104">
        <v>0</v>
      </c>
      <c r="AE97" s="289">
        <f>AD97*E97</f>
        <v>0</v>
      </c>
      <c r="AF97" s="289">
        <f>AD97*F97</f>
        <v>0</v>
      </c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289">
        <v>8</v>
      </c>
      <c r="AU97" s="289">
        <v>2</v>
      </c>
      <c r="AV97" s="268"/>
      <c r="AW97" s="52">
        <f>SUM(I97,L97,O97,R97,U97,X97,AA97,AD97,AG97,AJ97,AM97,AP97)</f>
        <v>11</v>
      </c>
      <c r="AX97" s="104">
        <f>AW97*E97</f>
        <v>148.27999999999992</v>
      </c>
      <c r="AY97" s="104">
        <f>AW97*F97</f>
        <v>324.5</v>
      </c>
      <c r="AZ97" s="42">
        <f>AW97/(((AT97-1)*30)+(AU97*7))</f>
        <v>4.9107142857142856E-2</v>
      </c>
      <c r="BA97" s="37">
        <f>AZ97*30</f>
        <v>1.4732142857142856</v>
      </c>
      <c r="BB97" s="63">
        <f>BA97*F97</f>
        <v>43.459821428571423</v>
      </c>
      <c r="BC97" s="103">
        <v>0</v>
      </c>
      <c r="BD97" s="37">
        <f>BC97*F97</f>
        <v>0</v>
      </c>
      <c r="BE97" s="37">
        <f>IFERROR(BC97/AZ97, "-")</f>
        <v>0</v>
      </c>
      <c r="BF97" s="37">
        <f>IFERROR(BE97/7,"-")</f>
        <v>0</v>
      </c>
      <c r="BG97" s="52">
        <f>IFERROR(BE97/30,"-")</f>
        <v>0</v>
      </c>
      <c r="BH97" s="35">
        <f>IFERROR(C$1+BE97,"-")</f>
        <v>43673</v>
      </c>
    </row>
    <row r="98" spans="1:60" x14ac:dyDescent="0.25">
      <c r="A98" s="109">
        <v>6953156259867</v>
      </c>
      <c r="B98" s="99">
        <v>734917</v>
      </c>
      <c r="C98" s="100" t="s">
        <v>104</v>
      </c>
      <c r="D98" s="100" t="s">
        <v>408</v>
      </c>
      <c r="E98" s="101">
        <v>13.51</v>
      </c>
      <c r="F98" s="101">
        <v>29.5</v>
      </c>
      <c r="G98" s="101">
        <v>59</v>
      </c>
      <c r="H98" s="267"/>
      <c r="I98" s="103">
        <v>3</v>
      </c>
      <c r="J98" s="104">
        <f>I98*$E98</f>
        <v>40.53</v>
      </c>
      <c r="K98" s="104">
        <f>I98*$F98</f>
        <v>88.5</v>
      </c>
      <c r="L98" s="103">
        <v>2</v>
      </c>
      <c r="M98" s="104">
        <f>L98*$E98</f>
        <v>27.02</v>
      </c>
      <c r="N98" s="104">
        <f>L98*$F98</f>
        <v>59</v>
      </c>
      <c r="O98" s="103">
        <v>0</v>
      </c>
      <c r="P98" s="104">
        <f>O98*$E98</f>
        <v>0</v>
      </c>
      <c r="Q98" s="104">
        <f>O98*$F98</f>
        <v>0</v>
      </c>
      <c r="R98" s="103">
        <v>0</v>
      </c>
      <c r="S98" s="104">
        <f>R98*$E98</f>
        <v>0</v>
      </c>
      <c r="T98" s="104">
        <f>R98*$F98</f>
        <v>0</v>
      </c>
      <c r="U98" s="103">
        <v>0</v>
      </c>
      <c r="V98" s="104">
        <f>U98*$E98</f>
        <v>0</v>
      </c>
      <c r="W98" s="104">
        <f>U98*$F98</f>
        <v>0</v>
      </c>
      <c r="X98" s="103">
        <v>0</v>
      </c>
      <c r="Y98" s="104">
        <f>X98*$E98</f>
        <v>0</v>
      </c>
      <c r="Z98" s="104">
        <f>X98*$F98</f>
        <v>0</v>
      </c>
      <c r="AA98" s="104">
        <v>0</v>
      </c>
      <c r="AB98" s="289">
        <f>AA98*E98</f>
        <v>0</v>
      </c>
      <c r="AC98" s="289">
        <f>AA98*F98</f>
        <v>0</v>
      </c>
      <c r="AD98" s="104">
        <v>0</v>
      </c>
      <c r="AE98" s="289">
        <f>AD98*E98</f>
        <v>0</v>
      </c>
      <c r="AF98" s="289">
        <f>AD98*F98</f>
        <v>0</v>
      </c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289">
        <v>8</v>
      </c>
      <c r="AU98" s="289">
        <v>2</v>
      </c>
      <c r="AV98" s="268"/>
      <c r="AW98" s="52">
        <f>SUM(I98,L98,O98,R98,U98,X98,AA98,AD98,AG98,AJ98,AM98,AP98)</f>
        <v>5</v>
      </c>
      <c r="AX98" s="104">
        <f>AW98*E98</f>
        <v>67.55</v>
      </c>
      <c r="AY98" s="104">
        <f>AW98*F98</f>
        <v>147.5</v>
      </c>
      <c r="AZ98" s="42">
        <f>AW98/(((AT98-1)*30)+(AU98*7))</f>
        <v>2.2321428571428572E-2</v>
      </c>
      <c r="BA98" s="37">
        <f>AZ98*30</f>
        <v>0.66964285714285721</v>
      </c>
      <c r="BB98" s="63">
        <f>BA98*F98</f>
        <v>19.754464285714288</v>
      </c>
      <c r="BC98" s="103">
        <v>0</v>
      </c>
      <c r="BD98" s="37">
        <f>BC98*F98</f>
        <v>0</v>
      </c>
      <c r="BE98" s="37">
        <f>IFERROR(BC98/AZ98, "-")</f>
        <v>0</v>
      </c>
      <c r="BF98" s="37">
        <f>IFERROR(BE98/7,"-")</f>
        <v>0</v>
      </c>
      <c r="BG98" s="52">
        <f>IFERROR(BE98/30,"-")</f>
        <v>0</v>
      </c>
      <c r="BH98" s="35">
        <f>IFERROR(C$1+BE98,"-")</f>
        <v>43673</v>
      </c>
    </row>
    <row r="99" spans="1:60" x14ac:dyDescent="0.25">
      <c r="A99" s="109">
        <v>6953156276468</v>
      </c>
      <c r="B99" s="99">
        <v>734918</v>
      </c>
      <c r="C99" s="100" t="s">
        <v>105</v>
      </c>
      <c r="D99" s="100" t="s">
        <v>409</v>
      </c>
      <c r="E99" s="101">
        <v>22</v>
      </c>
      <c r="F99" s="101">
        <v>44.5</v>
      </c>
      <c r="G99" s="101">
        <v>99</v>
      </c>
      <c r="H99" s="267"/>
      <c r="I99" s="103">
        <v>3</v>
      </c>
      <c r="J99" s="104">
        <f>I99*$E99</f>
        <v>66</v>
      </c>
      <c r="K99" s="104">
        <f>I99*$F99</f>
        <v>133.5</v>
      </c>
      <c r="L99" s="103">
        <v>1</v>
      </c>
      <c r="M99" s="104">
        <f>L99*$E99</f>
        <v>22</v>
      </c>
      <c r="N99" s="104">
        <f>L99*$F99</f>
        <v>44.5</v>
      </c>
      <c r="O99" s="103">
        <v>2</v>
      </c>
      <c r="P99" s="104">
        <f>O99*$E99</f>
        <v>44</v>
      </c>
      <c r="Q99" s="104">
        <f>O99*$F99</f>
        <v>89</v>
      </c>
      <c r="R99" s="103">
        <v>0</v>
      </c>
      <c r="S99" s="104">
        <f>R99*$E99</f>
        <v>0</v>
      </c>
      <c r="T99" s="104">
        <f>R99*$F99</f>
        <v>0</v>
      </c>
      <c r="U99" s="103">
        <v>0</v>
      </c>
      <c r="V99" s="104">
        <f>U99*$E99</f>
        <v>0</v>
      </c>
      <c r="W99" s="104">
        <f>U99*$F99</f>
        <v>0</v>
      </c>
      <c r="X99" s="103">
        <v>0</v>
      </c>
      <c r="Y99" s="104">
        <f>X99*$E99</f>
        <v>0</v>
      </c>
      <c r="Z99" s="104">
        <f>X99*$F99</f>
        <v>0</v>
      </c>
      <c r="AA99" s="104">
        <v>0</v>
      </c>
      <c r="AB99" s="289">
        <f>AA99*E99</f>
        <v>0</v>
      </c>
      <c r="AC99" s="289">
        <f>AA99*F99</f>
        <v>0</v>
      </c>
      <c r="AD99" s="104">
        <v>0</v>
      </c>
      <c r="AE99" s="289">
        <f>AD99*E99</f>
        <v>0</v>
      </c>
      <c r="AF99" s="289">
        <f>AD99*F99</f>
        <v>0</v>
      </c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289">
        <v>8</v>
      </c>
      <c r="AU99" s="289">
        <v>2</v>
      </c>
      <c r="AV99" s="268"/>
      <c r="AW99" s="52">
        <f>SUM(I99,L99,O99,R99,U99,X99,AA99,AD99,AG99,AJ99,AM99,AP99)</f>
        <v>6</v>
      </c>
      <c r="AX99" s="104">
        <f>AW99*E99</f>
        <v>132</v>
      </c>
      <c r="AY99" s="104">
        <f>AW99*F99</f>
        <v>267</v>
      </c>
      <c r="AZ99" s="42">
        <f>AW99/(((AT99-1)*30)+(AU99*7))</f>
        <v>2.6785714285714284E-2</v>
      </c>
      <c r="BA99" s="37">
        <f>AZ99*30</f>
        <v>0.80357142857142849</v>
      </c>
      <c r="BB99" s="63">
        <f>BA99*F99</f>
        <v>35.758928571428569</v>
      </c>
      <c r="BC99" s="103">
        <v>0</v>
      </c>
      <c r="BD99" s="37">
        <f>BC99*F99</f>
        <v>0</v>
      </c>
      <c r="BE99" s="37">
        <f>IFERROR(BC99/AZ99, "-")</f>
        <v>0</v>
      </c>
      <c r="BF99" s="37">
        <f>IFERROR(BE99/7,"-")</f>
        <v>0</v>
      </c>
      <c r="BG99" s="52">
        <f>IFERROR(BE99/30,"-")</f>
        <v>0</v>
      </c>
      <c r="BH99" s="35">
        <f>IFERROR(C$1+BE99,"-")</f>
        <v>43673</v>
      </c>
    </row>
    <row r="100" spans="1:60" x14ac:dyDescent="0.25">
      <c r="A100" s="109">
        <v>6953156273085</v>
      </c>
      <c r="B100" s="99">
        <v>734920</v>
      </c>
      <c r="C100" s="100" t="s">
        <v>106</v>
      </c>
      <c r="D100" s="100" t="s">
        <v>410</v>
      </c>
      <c r="E100" s="101">
        <v>13.620000000000053</v>
      </c>
      <c r="F100" s="101">
        <v>34.5</v>
      </c>
      <c r="G100" s="101">
        <v>69</v>
      </c>
      <c r="H100" s="267"/>
      <c r="I100" s="103">
        <v>11</v>
      </c>
      <c r="J100" s="104">
        <f>I100*$E100</f>
        <v>149.82000000000059</v>
      </c>
      <c r="K100" s="104">
        <f>I100*$F100</f>
        <v>379.5</v>
      </c>
      <c r="L100" s="103">
        <v>11</v>
      </c>
      <c r="M100" s="104">
        <f>L100*$E100</f>
        <v>149.82000000000059</v>
      </c>
      <c r="N100" s="104">
        <f>L100*$F100</f>
        <v>379.5</v>
      </c>
      <c r="O100" s="103">
        <v>19</v>
      </c>
      <c r="P100" s="104">
        <f>O100*$E100</f>
        <v>258.780000000001</v>
      </c>
      <c r="Q100" s="104">
        <f>O100*$F100</f>
        <v>655.5</v>
      </c>
      <c r="R100" s="103">
        <v>26</v>
      </c>
      <c r="S100" s="104">
        <f>R100*$E100</f>
        <v>354.12000000000137</v>
      </c>
      <c r="T100" s="104">
        <f>R100*$F100</f>
        <v>897</v>
      </c>
      <c r="U100" s="103">
        <v>28</v>
      </c>
      <c r="V100" s="104">
        <f>U100*$E100</f>
        <v>381.36000000000149</v>
      </c>
      <c r="W100" s="104">
        <f>U100*$F100</f>
        <v>966</v>
      </c>
      <c r="X100" s="103">
        <v>23</v>
      </c>
      <c r="Y100" s="104">
        <f>X100*$E100</f>
        <v>313.26000000000118</v>
      </c>
      <c r="Z100" s="104">
        <f>X100*$F100</f>
        <v>793.5</v>
      </c>
      <c r="AA100" s="104">
        <v>30</v>
      </c>
      <c r="AB100" s="289">
        <f>AA100*E100</f>
        <v>408.60000000000156</v>
      </c>
      <c r="AC100" s="289">
        <f>AA100*F100</f>
        <v>1035</v>
      </c>
      <c r="AD100" s="104">
        <v>12</v>
      </c>
      <c r="AE100" s="289">
        <f>AD100*E100</f>
        <v>163.44000000000062</v>
      </c>
      <c r="AF100" s="289">
        <f>AD100*F100</f>
        <v>414</v>
      </c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289">
        <v>8</v>
      </c>
      <c r="AU100" s="289">
        <v>2</v>
      </c>
      <c r="AV100" s="268"/>
      <c r="AW100" s="52">
        <f>SUM(I100,L100,O100,R100,U100,X100,AA100,AD100,AG100,AJ100,AM100,AP100)</f>
        <v>160</v>
      </c>
      <c r="AX100" s="104">
        <f>AW100*E100</f>
        <v>2179.2000000000085</v>
      </c>
      <c r="AY100" s="104">
        <f>AW100*F100</f>
        <v>5520</v>
      </c>
      <c r="AZ100" s="42">
        <f>AW100/(((AT100-1)*30)+(AU100*7))</f>
        <v>0.7142857142857143</v>
      </c>
      <c r="BA100" s="37">
        <f>AZ100*30</f>
        <v>21.428571428571431</v>
      </c>
      <c r="BB100" s="63">
        <f>BA100*F100</f>
        <v>739.28571428571433</v>
      </c>
      <c r="BC100" s="103">
        <v>26</v>
      </c>
      <c r="BD100" s="37">
        <f>BC100*F100</f>
        <v>897</v>
      </c>
      <c r="BE100" s="37">
        <f>IFERROR(BC100/AZ100, "-")</f>
        <v>36.4</v>
      </c>
      <c r="BF100" s="37">
        <f>IFERROR(BE100/7,"-")</f>
        <v>5.2</v>
      </c>
      <c r="BG100" s="52">
        <f>IFERROR(BE100/30,"-")</f>
        <v>1.2133333333333334</v>
      </c>
      <c r="BH100" s="35">
        <f>IFERROR(C$1+BE100,"-")</f>
        <v>43709.4</v>
      </c>
    </row>
    <row r="101" spans="1:60" x14ac:dyDescent="0.25">
      <c r="A101" s="109">
        <v>6953156273092</v>
      </c>
      <c r="B101" s="99">
        <v>734921</v>
      </c>
      <c r="C101" s="100" t="s">
        <v>107</v>
      </c>
      <c r="D101" s="100" t="s">
        <v>411</v>
      </c>
      <c r="E101" s="101">
        <v>13.949999999999998</v>
      </c>
      <c r="F101" s="101">
        <v>34.5</v>
      </c>
      <c r="G101" s="101">
        <v>69</v>
      </c>
      <c r="H101" s="267"/>
      <c r="I101" s="103">
        <v>8</v>
      </c>
      <c r="J101" s="104">
        <f>I101*$E101</f>
        <v>111.59999999999998</v>
      </c>
      <c r="K101" s="104">
        <f>I101*$F101</f>
        <v>276</v>
      </c>
      <c r="L101" s="103">
        <v>2</v>
      </c>
      <c r="M101" s="104">
        <f>L101*$E101</f>
        <v>27.899999999999995</v>
      </c>
      <c r="N101" s="104">
        <f>L101*$F101</f>
        <v>69</v>
      </c>
      <c r="O101" s="103">
        <v>5</v>
      </c>
      <c r="P101" s="104">
        <f>O101*$E101</f>
        <v>69.749999999999986</v>
      </c>
      <c r="Q101" s="104">
        <f>O101*$F101</f>
        <v>172.5</v>
      </c>
      <c r="R101" s="103">
        <v>8</v>
      </c>
      <c r="S101" s="104">
        <f>R101*$E101</f>
        <v>111.59999999999998</v>
      </c>
      <c r="T101" s="104">
        <f>R101*$F101</f>
        <v>276</v>
      </c>
      <c r="U101" s="103">
        <v>6</v>
      </c>
      <c r="V101" s="104">
        <f>U101*$E101</f>
        <v>83.699999999999989</v>
      </c>
      <c r="W101" s="104">
        <f>U101*$F101</f>
        <v>207</v>
      </c>
      <c r="X101" s="103">
        <v>5</v>
      </c>
      <c r="Y101" s="104">
        <f>X101*$E101</f>
        <v>69.749999999999986</v>
      </c>
      <c r="Z101" s="104">
        <f>X101*$F101</f>
        <v>172.5</v>
      </c>
      <c r="AA101" s="104">
        <v>9</v>
      </c>
      <c r="AB101" s="289">
        <f>AA101*E101</f>
        <v>125.54999999999998</v>
      </c>
      <c r="AC101" s="289">
        <f>AA101*F101</f>
        <v>310.5</v>
      </c>
      <c r="AD101" s="104">
        <v>1</v>
      </c>
      <c r="AE101" s="289">
        <f>AD101*E101</f>
        <v>13.949999999999998</v>
      </c>
      <c r="AF101" s="289">
        <f>AD101*F101</f>
        <v>34.5</v>
      </c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289">
        <v>8</v>
      </c>
      <c r="AU101" s="289">
        <v>2</v>
      </c>
      <c r="AV101" s="268"/>
      <c r="AW101" s="52">
        <f>SUM(I101,L101,O101,R101,U101,X101,AA101,AD101,AG101,AJ101,AM101,AP101)</f>
        <v>44</v>
      </c>
      <c r="AX101" s="104">
        <f>AW101*E101</f>
        <v>613.79999999999984</v>
      </c>
      <c r="AY101" s="104">
        <f>AW101*F101</f>
        <v>1518</v>
      </c>
      <c r="AZ101" s="42">
        <f>AW101/(((AT101-1)*30)+(AU101*7))</f>
        <v>0.19642857142857142</v>
      </c>
      <c r="BA101" s="37">
        <f>AZ101*30</f>
        <v>5.8928571428571423</v>
      </c>
      <c r="BB101" s="63">
        <f>BA101*F101</f>
        <v>203.30357142857142</v>
      </c>
      <c r="BC101" s="103">
        <v>17</v>
      </c>
      <c r="BD101" s="37">
        <f>BC101*F101</f>
        <v>586.5</v>
      </c>
      <c r="BE101" s="37">
        <f>IFERROR(BC101/AZ101, "-")</f>
        <v>86.545454545454547</v>
      </c>
      <c r="BF101" s="37">
        <f>IFERROR(BE101/7,"-")</f>
        <v>12.363636363636363</v>
      </c>
      <c r="BG101" s="52">
        <f>IFERROR(BE101/30,"-")</f>
        <v>2.8848484848484848</v>
      </c>
      <c r="BH101" s="35">
        <f>IFERROR(C$1+BE101,"-")</f>
        <v>43759.545454545456</v>
      </c>
    </row>
    <row r="102" spans="1:60" x14ac:dyDescent="0.25">
      <c r="A102" s="109">
        <v>6953156273108</v>
      </c>
      <c r="B102" s="99">
        <v>734922</v>
      </c>
      <c r="C102" s="100" t="s">
        <v>108</v>
      </c>
      <c r="D102" s="100" t="s">
        <v>412</v>
      </c>
      <c r="E102" s="101">
        <v>13.950000000000014</v>
      </c>
      <c r="F102" s="101">
        <v>34.5</v>
      </c>
      <c r="G102" s="101">
        <v>69</v>
      </c>
      <c r="H102" s="267"/>
      <c r="I102" s="103">
        <v>11</v>
      </c>
      <c r="J102" s="104">
        <f>I102*$E102</f>
        <v>153.45000000000016</v>
      </c>
      <c r="K102" s="104">
        <f>I102*$F102</f>
        <v>379.5</v>
      </c>
      <c r="L102" s="103">
        <v>4</v>
      </c>
      <c r="M102" s="104">
        <f>L102*$E102</f>
        <v>55.800000000000054</v>
      </c>
      <c r="N102" s="104">
        <f>L102*$F102</f>
        <v>138</v>
      </c>
      <c r="O102" s="103">
        <v>22</v>
      </c>
      <c r="P102" s="104">
        <f>O102*$E102</f>
        <v>306.90000000000032</v>
      </c>
      <c r="Q102" s="104">
        <f>O102*$F102</f>
        <v>759</v>
      </c>
      <c r="R102" s="103">
        <v>18</v>
      </c>
      <c r="S102" s="104">
        <f>R102*$E102</f>
        <v>251.10000000000025</v>
      </c>
      <c r="T102" s="104">
        <f>R102*$F102</f>
        <v>621</v>
      </c>
      <c r="U102" s="103">
        <v>9</v>
      </c>
      <c r="V102" s="104">
        <f>U102*$E102</f>
        <v>125.55000000000013</v>
      </c>
      <c r="W102" s="104">
        <f>U102*$F102</f>
        <v>310.5</v>
      </c>
      <c r="X102" s="103">
        <v>8</v>
      </c>
      <c r="Y102" s="104">
        <f>X102*$E102</f>
        <v>111.60000000000011</v>
      </c>
      <c r="Z102" s="104">
        <f>X102*$F102</f>
        <v>276</v>
      </c>
      <c r="AA102" s="104">
        <v>14</v>
      </c>
      <c r="AB102" s="289">
        <f>AA102*E102</f>
        <v>195.30000000000018</v>
      </c>
      <c r="AC102" s="289">
        <f>AA102*F102</f>
        <v>483</v>
      </c>
      <c r="AD102" s="104">
        <v>7</v>
      </c>
      <c r="AE102" s="289">
        <f>AD102*E102</f>
        <v>97.650000000000091</v>
      </c>
      <c r="AF102" s="289">
        <f>AD102*F102</f>
        <v>241.5</v>
      </c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289">
        <v>8</v>
      </c>
      <c r="AU102" s="289">
        <v>2</v>
      </c>
      <c r="AV102" s="268"/>
      <c r="AW102" s="52">
        <f>SUM(I102,L102,O102,R102,U102,X102,AA102,AD102,AG102,AJ102,AM102,AP102)</f>
        <v>93</v>
      </c>
      <c r="AX102" s="104">
        <f>AW102*E102</f>
        <v>1297.3500000000013</v>
      </c>
      <c r="AY102" s="104">
        <f>AW102*F102</f>
        <v>3208.5</v>
      </c>
      <c r="AZ102" s="42">
        <f>AW102/(((AT102-1)*30)+(AU102*7))</f>
        <v>0.41517857142857145</v>
      </c>
      <c r="BA102" s="37">
        <f>AZ102*30</f>
        <v>12.455357142857144</v>
      </c>
      <c r="BB102" s="63">
        <f>BA102*F102</f>
        <v>429.70982142857144</v>
      </c>
      <c r="BC102" s="103">
        <v>31</v>
      </c>
      <c r="BD102" s="37">
        <f>BC102*F102</f>
        <v>1069.5</v>
      </c>
      <c r="BE102" s="37">
        <f>IFERROR(BC102/AZ102, "-")</f>
        <v>74.666666666666657</v>
      </c>
      <c r="BF102" s="37">
        <f>IFERROR(BE102/7,"-")</f>
        <v>10.666666666666666</v>
      </c>
      <c r="BG102" s="52">
        <f>IFERROR(BE102/30,"-")</f>
        <v>2.4888888888888885</v>
      </c>
      <c r="BH102" s="35">
        <f>IFERROR(C$1+BE102,"-")</f>
        <v>43747.666666666664</v>
      </c>
    </row>
    <row r="103" spans="1:60" x14ac:dyDescent="0.25">
      <c r="A103" s="109">
        <v>6953156260573</v>
      </c>
      <c r="B103" s="99">
        <v>734923</v>
      </c>
      <c r="C103" s="100" t="s">
        <v>109</v>
      </c>
      <c r="D103" s="100" t="s">
        <v>413</v>
      </c>
      <c r="E103" s="101">
        <v>12.04999999999999</v>
      </c>
      <c r="F103" s="101">
        <v>29.5</v>
      </c>
      <c r="G103" s="101">
        <v>59</v>
      </c>
      <c r="H103" s="267"/>
      <c r="I103" s="103">
        <v>0</v>
      </c>
      <c r="J103" s="104">
        <f>I103*$E103</f>
        <v>0</v>
      </c>
      <c r="K103" s="104">
        <f>I103*$F103</f>
        <v>0</v>
      </c>
      <c r="L103" s="103">
        <v>0</v>
      </c>
      <c r="M103" s="104">
        <f>L103*$E103</f>
        <v>0</v>
      </c>
      <c r="N103" s="104">
        <f>L103*$F103</f>
        <v>0</v>
      </c>
      <c r="O103" s="103">
        <v>0</v>
      </c>
      <c r="P103" s="104">
        <f>O103*$E103</f>
        <v>0</v>
      </c>
      <c r="Q103" s="104">
        <f>O103*$F103</f>
        <v>0</v>
      </c>
      <c r="R103" s="103">
        <v>0</v>
      </c>
      <c r="S103" s="104">
        <f>R103*$E103</f>
        <v>0</v>
      </c>
      <c r="T103" s="104">
        <f>R103*$F103</f>
        <v>0</v>
      </c>
      <c r="U103" s="103">
        <v>0</v>
      </c>
      <c r="V103" s="104">
        <f>U103*$E103</f>
        <v>0</v>
      </c>
      <c r="W103" s="104">
        <f>U103*$F103</f>
        <v>0</v>
      </c>
      <c r="X103" s="103">
        <v>0</v>
      </c>
      <c r="Y103" s="104">
        <f>X103*$E103</f>
        <v>0</v>
      </c>
      <c r="Z103" s="104">
        <f>X103*$F103</f>
        <v>0</v>
      </c>
      <c r="AA103" s="104">
        <v>0</v>
      </c>
      <c r="AB103" s="289">
        <f>AA103*E103</f>
        <v>0</v>
      </c>
      <c r="AC103" s="289">
        <f>AA103*F103</f>
        <v>0</v>
      </c>
      <c r="AD103" s="104">
        <v>0</v>
      </c>
      <c r="AE103" s="289">
        <f>AD103*E103</f>
        <v>0</v>
      </c>
      <c r="AF103" s="289">
        <f>AD103*F103</f>
        <v>0</v>
      </c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289">
        <v>8</v>
      </c>
      <c r="AU103" s="289">
        <v>2</v>
      </c>
      <c r="AV103" s="268"/>
      <c r="AW103" s="52">
        <f>SUM(I103,L103,O103,R103,U103,X103,AA103,AD103,AG103,AJ103,AM103,AP103)</f>
        <v>0</v>
      </c>
      <c r="AX103" s="104">
        <f>AW103*E103</f>
        <v>0</v>
      </c>
      <c r="AY103" s="104">
        <f>AW103*F103</f>
        <v>0</v>
      </c>
      <c r="AZ103" s="42">
        <f>AW103/(((AT103-1)*30)+(AU103*7))</f>
        <v>0</v>
      </c>
      <c r="BA103" s="37">
        <f>AZ103*30</f>
        <v>0</v>
      </c>
      <c r="BB103" s="63">
        <f>BA103*F103</f>
        <v>0</v>
      </c>
      <c r="BC103" s="103">
        <v>0</v>
      </c>
      <c r="BD103" s="37">
        <f>BC103*F103</f>
        <v>0</v>
      </c>
      <c r="BE103" s="37" t="str">
        <f>IFERROR(BC103/AZ103, "-")</f>
        <v>-</v>
      </c>
      <c r="BF103" s="37" t="str">
        <f>IFERROR(BE103/7,"-")</f>
        <v>-</v>
      </c>
      <c r="BG103" s="52" t="str">
        <f>IFERROR(BE103/30,"-")</f>
        <v>-</v>
      </c>
      <c r="BH103" s="35" t="str">
        <f>IFERROR(C$1+BE103,"-")</f>
        <v>-</v>
      </c>
    </row>
    <row r="104" spans="1:60" x14ac:dyDescent="0.25">
      <c r="A104" s="109">
        <v>6953156260580</v>
      </c>
      <c r="B104" s="99">
        <v>734924</v>
      </c>
      <c r="C104" s="100" t="s">
        <v>110</v>
      </c>
      <c r="D104" s="100" t="s">
        <v>414</v>
      </c>
      <c r="E104" s="101">
        <v>11.760000000000034</v>
      </c>
      <c r="F104" s="101">
        <v>29.5</v>
      </c>
      <c r="G104" s="101">
        <v>59</v>
      </c>
      <c r="H104" s="267"/>
      <c r="I104" s="103">
        <v>0</v>
      </c>
      <c r="J104" s="104">
        <f>I104*$E104</f>
        <v>0</v>
      </c>
      <c r="K104" s="104">
        <f>I104*$F104</f>
        <v>0</v>
      </c>
      <c r="L104" s="103">
        <v>0</v>
      </c>
      <c r="M104" s="104">
        <f>L104*$E104</f>
        <v>0</v>
      </c>
      <c r="N104" s="104">
        <f>L104*$F104</f>
        <v>0</v>
      </c>
      <c r="O104" s="103">
        <v>0</v>
      </c>
      <c r="P104" s="104">
        <f>O104*$E104</f>
        <v>0</v>
      </c>
      <c r="Q104" s="104">
        <f>O104*$F104</f>
        <v>0</v>
      </c>
      <c r="R104" s="103">
        <v>0</v>
      </c>
      <c r="S104" s="104">
        <f>R104*$E104</f>
        <v>0</v>
      </c>
      <c r="T104" s="104">
        <f>R104*$F104</f>
        <v>0</v>
      </c>
      <c r="U104" s="103">
        <v>0</v>
      </c>
      <c r="V104" s="104">
        <f>U104*$E104</f>
        <v>0</v>
      </c>
      <c r="W104" s="104">
        <f>U104*$F104</f>
        <v>0</v>
      </c>
      <c r="X104" s="103">
        <v>0</v>
      </c>
      <c r="Y104" s="104">
        <f>X104*$E104</f>
        <v>0</v>
      </c>
      <c r="Z104" s="104">
        <f>X104*$F104</f>
        <v>0</v>
      </c>
      <c r="AA104" s="104">
        <v>0</v>
      </c>
      <c r="AB104" s="289">
        <f>AA104*E104</f>
        <v>0</v>
      </c>
      <c r="AC104" s="289">
        <f>AA104*F104</f>
        <v>0</v>
      </c>
      <c r="AD104" s="104">
        <v>0</v>
      </c>
      <c r="AE104" s="289">
        <f>AD104*E104</f>
        <v>0</v>
      </c>
      <c r="AF104" s="289">
        <f>AD104*F104</f>
        <v>0</v>
      </c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289">
        <v>8</v>
      </c>
      <c r="AU104" s="289">
        <v>2</v>
      </c>
      <c r="AV104" s="268"/>
      <c r="AW104" s="52">
        <f>SUM(I104,L104,O104,R104,U104,X104,AA104,AD104,AG104,AJ104,AM104,AP104)</f>
        <v>0</v>
      </c>
      <c r="AX104" s="104">
        <f>AW104*E104</f>
        <v>0</v>
      </c>
      <c r="AY104" s="104">
        <f>AW104*F104</f>
        <v>0</v>
      </c>
      <c r="AZ104" s="42">
        <f>AW104/(((AT104-1)*30)+(AU104*7))</f>
        <v>0</v>
      </c>
      <c r="BA104" s="37">
        <f>AZ104*30</f>
        <v>0</v>
      </c>
      <c r="BB104" s="63">
        <f>BA104*F104</f>
        <v>0</v>
      </c>
      <c r="BC104" s="103">
        <v>0</v>
      </c>
      <c r="BD104" s="37">
        <f>BC104*F104</f>
        <v>0</v>
      </c>
      <c r="BE104" s="37" t="str">
        <f>IFERROR(BC104/AZ104, "-")</f>
        <v>-</v>
      </c>
      <c r="BF104" s="37" t="str">
        <f>IFERROR(BE104/7,"-")</f>
        <v>-</v>
      </c>
      <c r="BG104" s="52" t="str">
        <f>IFERROR(BE104/30,"-")</f>
        <v>-</v>
      </c>
      <c r="BH104" s="35" t="str">
        <f>IFERROR(C$1+BE104,"-")</f>
        <v>-</v>
      </c>
    </row>
    <row r="105" spans="1:60" x14ac:dyDescent="0.25">
      <c r="A105" s="109">
        <v>6953156260597</v>
      </c>
      <c r="B105" s="99">
        <v>734925</v>
      </c>
      <c r="C105" s="100" t="s">
        <v>111</v>
      </c>
      <c r="D105" s="100" t="s">
        <v>415</v>
      </c>
      <c r="E105" s="101">
        <v>11.65</v>
      </c>
      <c r="F105" s="101">
        <v>29.5</v>
      </c>
      <c r="G105" s="101">
        <v>59</v>
      </c>
      <c r="H105" s="267"/>
      <c r="I105" s="103">
        <v>0</v>
      </c>
      <c r="J105" s="104">
        <f>I105*$E105</f>
        <v>0</v>
      </c>
      <c r="K105" s="104">
        <f>I105*$F105</f>
        <v>0</v>
      </c>
      <c r="L105" s="103">
        <v>0</v>
      </c>
      <c r="M105" s="104">
        <f>L105*$E105</f>
        <v>0</v>
      </c>
      <c r="N105" s="104">
        <f>L105*$F105</f>
        <v>0</v>
      </c>
      <c r="O105" s="103">
        <v>0</v>
      </c>
      <c r="P105" s="104">
        <f>O105*$E105</f>
        <v>0</v>
      </c>
      <c r="Q105" s="104">
        <f>O105*$F105</f>
        <v>0</v>
      </c>
      <c r="R105" s="103">
        <v>0</v>
      </c>
      <c r="S105" s="104">
        <f>R105*$E105</f>
        <v>0</v>
      </c>
      <c r="T105" s="104">
        <f>R105*$F105</f>
        <v>0</v>
      </c>
      <c r="U105" s="103">
        <v>0</v>
      </c>
      <c r="V105" s="104">
        <f>U105*$E105</f>
        <v>0</v>
      </c>
      <c r="W105" s="104">
        <f>U105*$F105</f>
        <v>0</v>
      </c>
      <c r="X105" s="103">
        <v>0</v>
      </c>
      <c r="Y105" s="104">
        <f>X105*$E105</f>
        <v>0</v>
      </c>
      <c r="Z105" s="104">
        <f>X105*$F105</f>
        <v>0</v>
      </c>
      <c r="AA105" s="104">
        <v>0</v>
      </c>
      <c r="AB105" s="289">
        <f>AA105*E105</f>
        <v>0</v>
      </c>
      <c r="AC105" s="289">
        <f>AA105*F105</f>
        <v>0</v>
      </c>
      <c r="AD105" s="104">
        <v>0</v>
      </c>
      <c r="AE105" s="289">
        <f>AD105*E105</f>
        <v>0</v>
      </c>
      <c r="AF105" s="289">
        <f>AD105*F105</f>
        <v>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289">
        <v>8</v>
      </c>
      <c r="AU105" s="289">
        <v>2</v>
      </c>
      <c r="AV105" s="268"/>
      <c r="AW105" s="52">
        <f>SUM(I105,L105,O105,R105,U105,X105,AA105,AD105,AG105,AJ105,AM105,AP105)</f>
        <v>0</v>
      </c>
      <c r="AX105" s="104">
        <f>AW105*E105</f>
        <v>0</v>
      </c>
      <c r="AY105" s="104">
        <f>AW105*F105</f>
        <v>0</v>
      </c>
      <c r="AZ105" s="42">
        <f>AW105/(((AT105-1)*30)+(AU105*7))</f>
        <v>0</v>
      </c>
      <c r="BA105" s="37">
        <f>AZ105*30</f>
        <v>0</v>
      </c>
      <c r="BB105" s="63">
        <f>BA105*F105</f>
        <v>0</v>
      </c>
      <c r="BC105" s="103">
        <v>0</v>
      </c>
      <c r="BD105" s="37">
        <f>BC105*F105</f>
        <v>0</v>
      </c>
      <c r="BE105" s="37" t="str">
        <f>IFERROR(BC105/AZ105, "-")</f>
        <v>-</v>
      </c>
      <c r="BF105" s="37" t="str">
        <f>IFERROR(BE105/7,"-")</f>
        <v>-</v>
      </c>
      <c r="BG105" s="52" t="str">
        <f>IFERROR(BE105/30,"-")</f>
        <v>-</v>
      </c>
      <c r="BH105" s="35" t="str">
        <f>IFERROR(C$1+BE105,"-")</f>
        <v>-</v>
      </c>
    </row>
    <row r="106" spans="1:60" x14ac:dyDescent="0.25">
      <c r="A106" s="109">
        <v>6953156260603</v>
      </c>
      <c r="B106" s="99">
        <v>734926</v>
      </c>
      <c r="C106" s="100" t="s">
        <v>112</v>
      </c>
      <c r="D106" s="100" t="s">
        <v>416</v>
      </c>
      <c r="E106" s="101">
        <v>11.699999999999987</v>
      </c>
      <c r="F106" s="101">
        <v>24.5</v>
      </c>
      <c r="G106" s="101">
        <v>49</v>
      </c>
      <c r="H106" s="267"/>
      <c r="I106" s="103">
        <v>0</v>
      </c>
      <c r="J106" s="104">
        <f>I106*$E106</f>
        <v>0</v>
      </c>
      <c r="K106" s="104">
        <f>I106*$F106</f>
        <v>0</v>
      </c>
      <c r="L106" s="103">
        <v>0</v>
      </c>
      <c r="M106" s="104">
        <f>L106*$E106</f>
        <v>0</v>
      </c>
      <c r="N106" s="104">
        <f>L106*$F106</f>
        <v>0</v>
      </c>
      <c r="O106" s="103">
        <v>0</v>
      </c>
      <c r="P106" s="104">
        <f>O106*$E106</f>
        <v>0</v>
      </c>
      <c r="Q106" s="104">
        <f>O106*$F106</f>
        <v>0</v>
      </c>
      <c r="R106" s="103">
        <v>0</v>
      </c>
      <c r="S106" s="104">
        <f>R106*$E106</f>
        <v>0</v>
      </c>
      <c r="T106" s="104">
        <f>R106*$F106</f>
        <v>0</v>
      </c>
      <c r="U106" s="103">
        <v>0</v>
      </c>
      <c r="V106" s="104">
        <f>U106*$E106</f>
        <v>0</v>
      </c>
      <c r="W106" s="104">
        <f>U106*$F106</f>
        <v>0</v>
      </c>
      <c r="X106" s="103">
        <v>0</v>
      </c>
      <c r="Y106" s="104">
        <f>X106*$E106</f>
        <v>0</v>
      </c>
      <c r="Z106" s="104">
        <f>X106*$F106</f>
        <v>0</v>
      </c>
      <c r="AA106" s="104">
        <v>0</v>
      </c>
      <c r="AB106" s="289">
        <f>AA106*E106</f>
        <v>0</v>
      </c>
      <c r="AC106" s="289">
        <f>AA106*F106</f>
        <v>0</v>
      </c>
      <c r="AD106" s="104">
        <v>0</v>
      </c>
      <c r="AE106" s="289">
        <f>AD106*E106</f>
        <v>0</v>
      </c>
      <c r="AF106" s="289">
        <f>AD106*F106</f>
        <v>0</v>
      </c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289">
        <v>8</v>
      </c>
      <c r="AU106" s="289">
        <v>2</v>
      </c>
      <c r="AV106" s="268"/>
      <c r="AW106" s="52">
        <f>SUM(I106,L106,O106,R106,U106,X106,AA106,AD106,AG106,AJ106,AM106,AP106)</f>
        <v>0</v>
      </c>
      <c r="AX106" s="104">
        <f>AW106*E106</f>
        <v>0</v>
      </c>
      <c r="AY106" s="104">
        <f>AW106*F106</f>
        <v>0</v>
      </c>
      <c r="AZ106" s="42">
        <f>AW106/(((AT106-1)*30)+(AU106*7))</f>
        <v>0</v>
      </c>
      <c r="BA106" s="37">
        <f>AZ106*30</f>
        <v>0</v>
      </c>
      <c r="BB106" s="63">
        <f>BA106*F106</f>
        <v>0</v>
      </c>
      <c r="BC106" s="103">
        <v>0</v>
      </c>
      <c r="BD106" s="37">
        <f>BC106*F106</f>
        <v>0</v>
      </c>
      <c r="BE106" s="37" t="str">
        <f>IFERROR(BC106/AZ106, "-")</f>
        <v>-</v>
      </c>
      <c r="BF106" s="37" t="str">
        <f>IFERROR(BE106/7,"-")</f>
        <v>-</v>
      </c>
      <c r="BG106" s="52" t="str">
        <f>IFERROR(BE106/30,"-")</f>
        <v>-</v>
      </c>
      <c r="BH106" s="35" t="str">
        <f>IFERROR(C$1+BE106,"-")</f>
        <v>-</v>
      </c>
    </row>
    <row r="107" spans="1:60" x14ac:dyDescent="0.25">
      <c r="A107" s="109">
        <v>6953156253063</v>
      </c>
      <c r="B107" s="99">
        <v>734927</v>
      </c>
      <c r="C107" s="100" t="s">
        <v>113</v>
      </c>
      <c r="D107" s="100" t="s">
        <v>417</v>
      </c>
      <c r="E107" s="101">
        <v>11.760000000000007</v>
      </c>
      <c r="F107" s="101">
        <v>24.5</v>
      </c>
      <c r="G107" s="101">
        <v>49</v>
      </c>
      <c r="H107" s="267"/>
      <c r="I107" s="103">
        <v>12</v>
      </c>
      <c r="J107" s="104">
        <f>I107*$E107</f>
        <v>141.12000000000009</v>
      </c>
      <c r="K107" s="104">
        <f>I107*$F107</f>
        <v>294</v>
      </c>
      <c r="L107" s="103">
        <v>12</v>
      </c>
      <c r="M107" s="104">
        <f>L107*$E107</f>
        <v>141.12000000000009</v>
      </c>
      <c r="N107" s="104">
        <f>L107*$F107</f>
        <v>294</v>
      </c>
      <c r="O107" s="103">
        <v>16</v>
      </c>
      <c r="P107" s="104">
        <f>O107*$E107</f>
        <v>188.16000000000011</v>
      </c>
      <c r="Q107" s="104">
        <f>O107*$F107</f>
        <v>392</v>
      </c>
      <c r="R107" s="103">
        <v>21</v>
      </c>
      <c r="S107" s="104">
        <f>R107*$E107</f>
        <v>246.96000000000015</v>
      </c>
      <c r="T107" s="104">
        <f>R107*$F107</f>
        <v>514.5</v>
      </c>
      <c r="U107" s="103">
        <v>21</v>
      </c>
      <c r="V107" s="104">
        <f>U107*$E107</f>
        <v>246.96000000000015</v>
      </c>
      <c r="W107" s="104">
        <f>U107*$F107</f>
        <v>514.5</v>
      </c>
      <c r="X107" s="103">
        <v>11</v>
      </c>
      <c r="Y107" s="104">
        <f>X107*$E107</f>
        <v>129.36000000000007</v>
      </c>
      <c r="Z107" s="104">
        <f>X107*$F107</f>
        <v>269.5</v>
      </c>
      <c r="AA107" s="104">
        <v>6</v>
      </c>
      <c r="AB107" s="289">
        <f>AA107*E107</f>
        <v>70.560000000000045</v>
      </c>
      <c r="AC107" s="289">
        <f>AA107*F107</f>
        <v>147</v>
      </c>
      <c r="AD107" s="104">
        <v>0</v>
      </c>
      <c r="AE107" s="289">
        <f>AD107*E107</f>
        <v>0</v>
      </c>
      <c r="AF107" s="289">
        <f>AD107*F107</f>
        <v>0</v>
      </c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289">
        <v>8</v>
      </c>
      <c r="AU107" s="289">
        <v>2</v>
      </c>
      <c r="AV107" s="268"/>
      <c r="AW107" s="52">
        <f>SUM(I107,L107,O107,R107,U107,X107,AA107,AD107,AG107,AJ107,AM107,AP107)</f>
        <v>99</v>
      </c>
      <c r="AX107" s="104">
        <f>AW107*E107</f>
        <v>1164.2400000000007</v>
      </c>
      <c r="AY107" s="104">
        <f>AW107*F107</f>
        <v>2425.5</v>
      </c>
      <c r="AZ107" s="42">
        <f>AW107/(((AT107-1)*30)+(AU107*7))</f>
        <v>0.4419642857142857</v>
      </c>
      <c r="BA107" s="37">
        <f>AZ107*30</f>
        <v>13.258928571428571</v>
      </c>
      <c r="BB107" s="63">
        <f>BA107*F107</f>
        <v>324.84375</v>
      </c>
      <c r="BC107" s="103">
        <v>17</v>
      </c>
      <c r="BD107" s="37">
        <f>BC107*F107</f>
        <v>416.5</v>
      </c>
      <c r="BE107" s="37">
        <f>IFERROR(BC107/AZ107, "-")</f>
        <v>38.464646464646464</v>
      </c>
      <c r="BF107" s="37">
        <f>IFERROR(BE107/7,"-")</f>
        <v>5.4949494949494948</v>
      </c>
      <c r="BG107" s="52">
        <f>IFERROR(BE107/30,"-")</f>
        <v>1.282154882154882</v>
      </c>
      <c r="BH107" s="35">
        <f>IFERROR(C$1+BE107,"-")</f>
        <v>43711.464646464643</v>
      </c>
    </row>
    <row r="108" spans="1:60" x14ac:dyDescent="0.25">
      <c r="A108" s="109">
        <v>6953156253070</v>
      </c>
      <c r="B108" s="99">
        <v>734928</v>
      </c>
      <c r="C108" s="100" t="s">
        <v>114</v>
      </c>
      <c r="D108" s="100" t="s">
        <v>418</v>
      </c>
      <c r="E108" s="101">
        <v>11.76</v>
      </c>
      <c r="F108" s="101">
        <v>24</v>
      </c>
      <c r="G108" s="101">
        <v>49</v>
      </c>
      <c r="H108" s="267"/>
      <c r="I108" s="103">
        <v>1</v>
      </c>
      <c r="J108" s="104">
        <f>I108*$E108</f>
        <v>11.76</v>
      </c>
      <c r="K108" s="104">
        <f>I108*$F108</f>
        <v>24</v>
      </c>
      <c r="L108" s="103">
        <v>2</v>
      </c>
      <c r="M108" s="104">
        <f>L108*$E108</f>
        <v>23.52</v>
      </c>
      <c r="N108" s="104">
        <f>L108*$F108</f>
        <v>48</v>
      </c>
      <c r="O108" s="103">
        <v>10</v>
      </c>
      <c r="P108" s="104">
        <f>O108*$E108</f>
        <v>117.6</v>
      </c>
      <c r="Q108" s="104">
        <f>O108*$F108</f>
        <v>240</v>
      </c>
      <c r="R108" s="103">
        <v>5</v>
      </c>
      <c r="S108" s="104">
        <f>R108*$E108</f>
        <v>58.8</v>
      </c>
      <c r="T108" s="104">
        <f>R108*$F108</f>
        <v>120</v>
      </c>
      <c r="U108" s="103">
        <v>6</v>
      </c>
      <c r="V108" s="104">
        <f>U108*$E108</f>
        <v>70.56</v>
      </c>
      <c r="W108" s="104">
        <f>U108*$F108</f>
        <v>144</v>
      </c>
      <c r="X108" s="103">
        <v>12</v>
      </c>
      <c r="Y108" s="104">
        <f>X108*$E108</f>
        <v>141.12</v>
      </c>
      <c r="Z108" s="104">
        <f>X108*$F108</f>
        <v>288</v>
      </c>
      <c r="AA108" s="104">
        <v>28</v>
      </c>
      <c r="AB108" s="289">
        <f>AA108*E108</f>
        <v>329.28</v>
      </c>
      <c r="AC108" s="289">
        <f>AA108*F108</f>
        <v>672</v>
      </c>
      <c r="AD108" s="104">
        <v>1</v>
      </c>
      <c r="AE108" s="289">
        <f>AD108*E108</f>
        <v>11.76</v>
      </c>
      <c r="AF108" s="289">
        <f>AD108*F108</f>
        <v>24</v>
      </c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289">
        <v>8</v>
      </c>
      <c r="AU108" s="289">
        <v>2</v>
      </c>
      <c r="AV108" s="268"/>
      <c r="AW108" s="52">
        <f>SUM(I108,L108,O108,R108,U108,X108,AA108,AD108,AG108,AJ108,AM108,AP108)</f>
        <v>65</v>
      </c>
      <c r="AX108" s="104">
        <f>AW108*E108</f>
        <v>764.4</v>
      </c>
      <c r="AY108" s="104">
        <f>AW108*F108</f>
        <v>1560</v>
      </c>
      <c r="AZ108" s="42">
        <f>AW108/(((AT108-1)*30)+(AU108*7))</f>
        <v>0.29017857142857145</v>
      </c>
      <c r="BA108" s="37">
        <f>AZ108*30</f>
        <v>8.7053571428571441</v>
      </c>
      <c r="BB108" s="63">
        <f>BA108*F108</f>
        <v>208.92857142857144</v>
      </c>
      <c r="BC108" s="103">
        <v>23</v>
      </c>
      <c r="BD108" s="37">
        <f>BC108*F108</f>
        <v>552</v>
      </c>
      <c r="BE108" s="37">
        <f>IFERROR(BC108/AZ108, "-")</f>
        <v>79.26153846153845</v>
      </c>
      <c r="BF108" s="37">
        <f>IFERROR(BE108/7,"-")</f>
        <v>11.323076923076922</v>
      </c>
      <c r="BG108" s="52">
        <f>IFERROR(BE108/30,"-")</f>
        <v>2.6420512820512818</v>
      </c>
      <c r="BH108" s="35">
        <f>IFERROR(C$1+BE108,"-")</f>
        <v>43752.261538461542</v>
      </c>
    </row>
    <row r="109" spans="1:60" x14ac:dyDescent="0.25">
      <c r="A109" s="109">
        <v>6953156259379</v>
      </c>
      <c r="B109" s="99">
        <v>734929</v>
      </c>
      <c r="C109" s="100" t="s">
        <v>115</v>
      </c>
      <c r="D109" s="100" t="s">
        <v>419</v>
      </c>
      <c r="E109" s="101">
        <v>11.76</v>
      </c>
      <c r="F109" s="101">
        <v>24.5</v>
      </c>
      <c r="G109" s="101">
        <v>49</v>
      </c>
      <c r="H109" s="267"/>
      <c r="I109" s="103">
        <v>4</v>
      </c>
      <c r="J109" s="104">
        <f>I109*$E109</f>
        <v>47.04</v>
      </c>
      <c r="K109" s="104">
        <f>I109*$F109</f>
        <v>98</v>
      </c>
      <c r="L109" s="103">
        <v>2</v>
      </c>
      <c r="M109" s="104">
        <f>L109*$E109</f>
        <v>23.52</v>
      </c>
      <c r="N109" s="104">
        <f>L109*$F109</f>
        <v>49</v>
      </c>
      <c r="O109" s="103">
        <v>7</v>
      </c>
      <c r="P109" s="104">
        <f>O109*$E109</f>
        <v>82.32</v>
      </c>
      <c r="Q109" s="104">
        <f>O109*$F109</f>
        <v>171.5</v>
      </c>
      <c r="R109" s="103">
        <v>2</v>
      </c>
      <c r="S109" s="104">
        <f>R109*$E109</f>
        <v>23.52</v>
      </c>
      <c r="T109" s="104">
        <f>R109*$F109</f>
        <v>49</v>
      </c>
      <c r="U109" s="103">
        <v>0</v>
      </c>
      <c r="V109" s="104">
        <f>U109*$E109</f>
        <v>0</v>
      </c>
      <c r="W109" s="104">
        <f>U109*$F109</f>
        <v>0</v>
      </c>
      <c r="X109" s="103">
        <v>0</v>
      </c>
      <c r="Y109" s="104">
        <f>X109*$E109</f>
        <v>0</v>
      </c>
      <c r="Z109" s="104">
        <f>X109*$F109</f>
        <v>0</v>
      </c>
      <c r="AA109" s="104">
        <v>0</v>
      </c>
      <c r="AB109" s="289">
        <f>AA109*E109</f>
        <v>0</v>
      </c>
      <c r="AC109" s="289">
        <f>AA109*F109</f>
        <v>0</v>
      </c>
      <c r="AD109" s="104">
        <v>0</v>
      </c>
      <c r="AE109" s="289">
        <f>AD109*E109</f>
        <v>0</v>
      </c>
      <c r="AF109" s="289">
        <f>AD109*F109</f>
        <v>0</v>
      </c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289">
        <v>8</v>
      </c>
      <c r="AU109" s="289">
        <v>2</v>
      </c>
      <c r="AV109" s="268"/>
      <c r="AW109" s="52">
        <f>SUM(I109,L109,O109,R109,U109,X109,AA109,AD109,AG109,AJ109,AM109,AP109)</f>
        <v>15</v>
      </c>
      <c r="AX109" s="104">
        <f>AW109*E109</f>
        <v>176.4</v>
      </c>
      <c r="AY109" s="104">
        <f>AW109*F109</f>
        <v>367.5</v>
      </c>
      <c r="AZ109" s="42">
        <f>AW109/(((AT109-1)*30)+(AU109*7))</f>
        <v>6.6964285714285712E-2</v>
      </c>
      <c r="BA109" s="37">
        <f>AZ109*30</f>
        <v>2.0089285714285712</v>
      </c>
      <c r="BB109" s="63">
        <f>BA109*F109</f>
        <v>49.218749999999993</v>
      </c>
      <c r="BC109" s="103">
        <v>0</v>
      </c>
      <c r="BD109" s="37">
        <f>BC109*F109</f>
        <v>0</v>
      </c>
      <c r="BE109" s="37">
        <f>IFERROR(BC109/AZ109, "-")</f>
        <v>0</v>
      </c>
      <c r="BF109" s="37">
        <f>IFERROR(BE109/7,"-")</f>
        <v>0</v>
      </c>
      <c r="BG109" s="52">
        <f>IFERROR(BE109/30,"-")</f>
        <v>0</v>
      </c>
      <c r="BH109" s="35">
        <f>IFERROR(C$1+BE109,"-")</f>
        <v>43673</v>
      </c>
    </row>
    <row r="110" spans="1:60" x14ac:dyDescent="0.25">
      <c r="A110" s="109">
        <v>6953156253094</v>
      </c>
      <c r="B110" s="99">
        <v>734930</v>
      </c>
      <c r="C110" s="100" t="s">
        <v>116</v>
      </c>
      <c r="D110" s="100" t="s">
        <v>420</v>
      </c>
      <c r="E110" s="101">
        <v>12.049999999999988</v>
      </c>
      <c r="F110" s="101">
        <v>24.5</v>
      </c>
      <c r="G110" s="101">
        <v>49</v>
      </c>
      <c r="H110" s="267"/>
      <c r="I110" s="103">
        <v>5</v>
      </c>
      <c r="J110" s="104">
        <f>I110*$E110</f>
        <v>60.249999999999943</v>
      </c>
      <c r="K110" s="104">
        <f>I110*$F110</f>
        <v>122.5</v>
      </c>
      <c r="L110" s="103">
        <v>5</v>
      </c>
      <c r="M110" s="104">
        <f>L110*$E110</f>
        <v>60.249999999999943</v>
      </c>
      <c r="N110" s="104">
        <f>L110*$F110</f>
        <v>122.5</v>
      </c>
      <c r="O110" s="103">
        <v>0</v>
      </c>
      <c r="P110" s="104">
        <f>O110*$E110</f>
        <v>0</v>
      </c>
      <c r="Q110" s="104">
        <f>O110*$F110</f>
        <v>0</v>
      </c>
      <c r="R110" s="103">
        <v>9</v>
      </c>
      <c r="S110" s="104">
        <f>R110*$E110</f>
        <v>108.44999999999989</v>
      </c>
      <c r="T110" s="104">
        <f>R110*$F110</f>
        <v>220.5</v>
      </c>
      <c r="U110" s="103">
        <v>4</v>
      </c>
      <c r="V110" s="104">
        <f>U110*$E110</f>
        <v>48.199999999999953</v>
      </c>
      <c r="W110" s="104">
        <f>U110*$F110</f>
        <v>98</v>
      </c>
      <c r="X110" s="103">
        <v>5</v>
      </c>
      <c r="Y110" s="104">
        <f>X110*$E110</f>
        <v>60.249999999999943</v>
      </c>
      <c r="Z110" s="104">
        <f>X110*$F110</f>
        <v>122.5</v>
      </c>
      <c r="AA110" s="104">
        <v>6</v>
      </c>
      <c r="AB110" s="289">
        <f>AA110*E110</f>
        <v>72.299999999999926</v>
      </c>
      <c r="AC110" s="289">
        <f>AA110*F110</f>
        <v>147</v>
      </c>
      <c r="AD110" s="104">
        <v>4</v>
      </c>
      <c r="AE110" s="289">
        <f>AD110*E110</f>
        <v>48.199999999999953</v>
      </c>
      <c r="AF110" s="289">
        <f>AD110*F110</f>
        <v>98</v>
      </c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289">
        <v>8</v>
      </c>
      <c r="AU110" s="289">
        <v>2</v>
      </c>
      <c r="AV110" s="268"/>
      <c r="AW110" s="52">
        <f>SUM(I110,L110,O110,R110,U110,X110,AA110,AD110,AG110,AJ110,AM110,AP110)</f>
        <v>38</v>
      </c>
      <c r="AX110" s="104">
        <f>AW110*E110</f>
        <v>457.89999999999958</v>
      </c>
      <c r="AY110" s="104">
        <f>AW110*F110</f>
        <v>931</v>
      </c>
      <c r="AZ110" s="42">
        <f>AW110/(((AT110-1)*30)+(AU110*7))</f>
        <v>0.16964285714285715</v>
      </c>
      <c r="BA110" s="37">
        <f>AZ110*30</f>
        <v>5.0892857142857144</v>
      </c>
      <c r="BB110" s="63">
        <f>BA110*F110</f>
        <v>124.6875</v>
      </c>
      <c r="BC110" s="103">
        <v>8</v>
      </c>
      <c r="BD110" s="37">
        <f>BC110*F110</f>
        <v>196</v>
      </c>
      <c r="BE110" s="37">
        <f>IFERROR(BC110/AZ110, "-")</f>
        <v>47.157894736842103</v>
      </c>
      <c r="BF110" s="37">
        <f>IFERROR(BE110/7,"-")</f>
        <v>6.7368421052631575</v>
      </c>
      <c r="BG110" s="52">
        <f>IFERROR(BE110/30,"-")</f>
        <v>1.5719298245614035</v>
      </c>
      <c r="BH110" s="35">
        <f>IFERROR(C$1+BE110,"-")</f>
        <v>43720.15789473684</v>
      </c>
    </row>
    <row r="111" spans="1:60" x14ac:dyDescent="0.25">
      <c r="A111" s="109">
        <v>6953156282001</v>
      </c>
      <c r="B111" s="99">
        <v>734931</v>
      </c>
      <c r="C111" s="100" t="s">
        <v>117</v>
      </c>
      <c r="D111" s="100" t="s">
        <v>421</v>
      </c>
      <c r="E111" s="101">
        <v>7.8399999999999883</v>
      </c>
      <c r="F111" s="101">
        <v>24.5</v>
      </c>
      <c r="G111" s="101">
        <v>49</v>
      </c>
      <c r="H111" s="267"/>
      <c r="I111" s="103">
        <v>0</v>
      </c>
      <c r="J111" s="104">
        <f>I111*$E111</f>
        <v>0</v>
      </c>
      <c r="K111" s="104">
        <f>I111*$F111</f>
        <v>0</v>
      </c>
      <c r="L111" s="103">
        <v>0</v>
      </c>
      <c r="M111" s="104">
        <f>L111*$E111</f>
        <v>0</v>
      </c>
      <c r="N111" s="104">
        <f>L111*$F111</f>
        <v>0</v>
      </c>
      <c r="O111" s="103">
        <v>0</v>
      </c>
      <c r="P111" s="104">
        <f>O111*$E111</f>
        <v>0</v>
      </c>
      <c r="Q111" s="104">
        <f>O111*$F111</f>
        <v>0</v>
      </c>
      <c r="R111" s="103">
        <v>0</v>
      </c>
      <c r="S111" s="104">
        <f>R111*$E111</f>
        <v>0</v>
      </c>
      <c r="T111" s="104">
        <f>R111*$F111</f>
        <v>0</v>
      </c>
      <c r="U111" s="103">
        <v>0</v>
      </c>
      <c r="V111" s="104">
        <f>U111*$E111</f>
        <v>0</v>
      </c>
      <c r="W111" s="104">
        <f>U111*$F111</f>
        <v>0</v>
      </c>
      <c r="X111" s="103">
        <v>0</v>
      </c>
      <c r="Y111" s="104">
        <f>X111*$E111</f>
        <v>0</v>
      </c>
      <c r="Z111" s="104">
        <f>X111*$F111</f>
        <v>0</v>
      </c>
      <c r="AA111" s="104">
        <v>0</v>
      </c>
      <c r="AB111" s="289">
        <f>AA111*E111</f>
        <v>0</v>
      </c>
      <c r="AC111" s="289">
        <f>AA111*F111</f>
        <v>0</v>
      </c>
      <c r="AD111" s="104">
        <v>0</v>
      </c>
      <c r="AE111" s="289">
        <f>AD111*E111</f>
        <v>0</v>
      </c>
      <c r="AF111" s="289">
        <f>AD111*F111</f>
        <v>0</v>
      </c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289">
        <v>8</v>
      </c>
      <c r="AU111" s="289">
        <v>2</v>
      </c>
      <c r="AV111" s="268"/>
      <c r="AW111" s="52">
        <f>SUM(I111,L111,O111,R111,U111,X111,AA111,AD111,AG111,AJ111,AM111,AP111)</f>
        <v>0</v>
      </c>
      <c r="AX111" s="104">
        <f>AW111*E111</f>
        <v>0</v>
      </c>
      <c r="AY111" s="104">
        <f>AW111*F111</f>
        <v>0</v>
      </c>
      <c r="AZ111" s="42">
        <f>AW111/(((AT111-1)*30)+(AU111*7))</f>
        <v>0</v>
      </c>
      <c r="BA111" s="37">
        <f>AZ111*30</f>
        <v>0</v>
      </c>
      <c r="BB111" s="63">
        <f>BA111*F111</f>
        <v>0</v>
      </c>
      <c r="BC111" s="103">
        <v>0</v>
      </c>
      <c r="BD111" s="37">
        <f>BC111*F111</f>
        <v>0</v>
      </c>
      <c r="BE111" s="37" t="str">
        <f>IFERROR(BC111/AZ111, "-")</f>
        <v>-</v>
      </c>
      <c r="BF111" s="37" t="str">
        <f>IFERROR(BE111/7,"-")</f>
        <v>-</v>
      </c>
      <c r="BG111" s="52" t="str">
        <f>IFERROR(BE111/30,"-")</f>
        <v>-</v>
      </c>
      <c r="BH111" s="35" t="str">
        <f>IFERROR(C$1+BE111,"-")</f>
        <v>-</v>
      </c>
    </row>
    <row r="112" spans="1:60" x14ac:dyDescent="0.25">
      <c r="A112" s="119">
        <v>6953156282018</v>
      </c>
      <c r="B112" s="111">
        <v>734933</v>
      </c>
      <c r="C112" s="116" t="s">
        <v>118</v>
      </c>
      <c r="D112" s="116" t="s">
        <v>422</v>
      </c>
      <c r="E112" s="101">
        <v>7.84</v>
      </c>
      <c r="F112" s="101">
        <v>24.5</v>
      </c>
      <c r="G112" s="112">
        <v>49</v>
      </c>
      <c r="H112" s="261"/>
      <c r="I112" s="103">
        <v>0</v>
      </c>
      <c r="J112" s="104">
        <f>I112*$E112</f>
        <v>0</v>
      </c>
      <c r="K112" s="104">
        <f>I112*$F112</f>
        <v>0</v>
      </c>
      <c r="L112" s="103">
        <v>0</v>
      </c>
      <c r="M112" s="104">
        <f>L112*$E112</f>
        <v>0</v>
      </c>
      <c r="N112" s="104">
        <f>L112*$F112</f>
        <v>0</v>
      </c>
      <c r="O112" s="103">
        <v>0</v>
      </c>
      <c r="P112" s="104">
        <f>O112*$E112</f>
        <v>0</v>
      </c>
      <c r="Q112" s="104">
        <f>O112*$F112</f>
        <v>0</v>
      </c>
      <c r="R112" s="103">
        <v>0</v>
      </c>
      <c r="S112" s="104">
        <f>R112*$E112</f>
        <v>0</v>
      </c>
      <c r="T112" s="104">
        <f>R112*$F112</f>
        <v>0</v>
      </c>
      <c r="U112" s="103">
        <v>0</v>
      </c>
      <c r="V112" s="104">
        <f>U112*$E112</f>
        <v>0</v>
      </c>
      <c r="W112" s="104">
        <f>U112*$F112</f>
        <v>0</v>
      </c>
      <c r="X112" s="103">
        <v>0</v>
      </c>
      <c r="Y112" s="104">
        <f>X112*$E112</f>
        <v>0</v>
      </c>
      <c r="Z112" s="104">
        <f>X112*$F112</f>
        <v>0</v>
      </c>
      <c r="AA112" s="104">
        <v>0</v>
      </c>
      <c r="AB112" s="289">
        <f>AA112*E112</f>
        <v>0</v>
      </c>
      <c r="AC112" s="289">
        <f>AA112*F112</f>
        <v>0</v>
      </c>
      <c r="AD112" s="104">
        <v>0</v>
      </c>
      <c r="AE112" s="289">
        <f>AD112*E112</f>
        <v>0</v>
      </c>
      <c r="AF112" s="289">
        <f>AD112*F112</f>
        <v>0</v>
      </c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289">
        <v>8</v>
      </c>
      <c r="AU112" s="289">
        <v>2</v>
      </c>
      <c r="AV112" s="268"/>
      <c r="AW112" s="52">
        <f>SUM(I112,L112,O112,R112,U112,X112,AA112,AD112,AG112,AJ112,AM112,AP112)</f>
        <v>0</v>
      </c>
      <c r="AX112" s="104">
        <f>AW112*E112</f>
        <v>0</v>
      </c>
      <c r="AY112" s="106">
        <f>AW112*F112</f>
        <v>0</v>
      </c>
      <c r="AZ112" s="42">
        <f>AW112/(((AT112-1)*30)+(AU112*7))</f>
        <v>0</v>
      </c>
      <c r="BA112" s="37">
        <f>AZ112*30</f>
        <v>0</v>
      </c>
      <c r="BB112" s="63">
        <f>BA112*F112</f>
        <v>0</v>
      </c>
      <c r="BC112" s="103">
        <v>0</v>
      </c>
      <c r="BD112" s="37">
        <f>BC112*F112</f>
        <v>0</v>
      </c>
      <c r="BE112" s="37" t="str">
        <f>IFERROR(BC112/AZ112, "-")</f>
        <v>-</v>
      </c>
      <c r="BF112" s="37" t="str">
        <f>IFERROR(BE112/7,"-")</f>
        <v>-</v>
      </c>
      <c r="BG112" s="52" t="str">
        <f>IFERROR(BE112/30,"-")</f>
        <v>-</v>
      </c>
      <c r="BH112" s="35" t="str">
        <f>IFERROR(C$1+BE112,"-")</f>
        <v>-</v>
      </c>
    </row>
    <row r="113" spans="1:60" x14ac:dyDescent="0.25">
      <c r="A113" s="109">
        <v>6953156282025</v>
      </c>
      <c r="B113" s="99">
        <v>734934</v>
      </c>
      <c r="C113" s="100" t="s">
        <v>119</v>
      </c>
      <c r="D113" s="100" t="s">
        <v>423</v>
      </c>
      <c r="E113" s="101">
        <v>7.8400000000000007</v>
      </c>
      <c r="F113" s="101">
        <v>24.5</v>
      </c>
      <c r="G113" s="101">
        <v>49</v>
      </c>
      <c r="H113" s="267"/>
      <c r="I113" s="103">
        <v>0</v>
      </c>
      <c r="J113" s="104">
        <f>I113*$E113</f>
        <v>0</v>
      </c>
      <c r="K113" s="104">
        <f>I113*$F113</f>
        <v>0</v>
      </c>
      <c r="L113" s="103">
        <v>0</v>
      </c>
      <c r="M113" s="104">
        <f>L113*$E113</f>
        <v>0</v>
      </c>
      <c r="N113" s="104">
        <f>L113*$F113</f>
        <v>0</v>
      </c>
      <c r="O113" s="103">
        <v>0</v>
      </c>
      <c r="P113" s="104">
        <f>O113*$E113</f>
        <v>0</v>
      </c>
      <c r="Q113" s="104">
        <f>O113*$F113</f>
        <v>0</v>
      </c>
      <c r="R113" s="103">
        <v>0</v>
      </c>
      <c r="S113" s="104">
        <f>R113*$E113</f>
        <v>0</v>
      </c>
      <c r="T113" s="104">
        <f>R113*$F113</f>
        <v>0</v>
      </c>
      <c r="U113" s="103">
        <v>0</v>
      </c>
      <c r="V113" s="104">
        <f>U113*$E113</f>
        <v>0</v>
      </c>
      <c r="W113" s="104">
        <f>U113*$F113</f>
        <v>0</v>
      </c>
      <c r="X113" s="103">
        <v>0</v>
      </c>
      <c r="Y113" s="104">
        <f>X113*$E113</f>
        <v>0</v>
      </c>
      <c r="Z113" s="104">
        <f>X113*$F113</f>
        <v>0</v>
      </c>
      <c r="AA113" s="104">
        <v>0</v>
      </c>
      <c r="AB113" s="289">
        <f>AA113*E113</f>
        <v>0</v>
      </c>
      <c r="AC113" s="289">
        <f>AA113*F113</f>
        <v>0</v>
      </c>
      <c r="AD113" s="104">
        <v>0</v>
      </c>
      <c r="AE113" s="289">
        <f>AD113*E113</f>
        <v>0</v>
      </c>
      <c r="AF113" s="289">
        <f>AD113*F113</f>
        <v>0</v>
      </c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289">
        <v>8</v>
      </c>
      <c r="AU113" s="289">
        <v>2</v>
      </c>
      <c r="AV113" s="268"/>
      <c r="AW113" s="52">
        <f>SUM(I113,L113,O113,R113,U113,X113,AA113,AD113,AG113,AJ113,AM113,AP113)</f>
        <v>0</v>
      </c>
      <c r="AX113" s="104">
        <f>AW113*E113</f>
        <v>0</v>
      </c>
      <c r="AY113" s="104">
        <f>AW113*F113</f>
        <v>0</v>
      </c>
      <c r="AZ113" s="42">
        <f>AW113/(((AT113-1)*30)+(AU113*7))</f>
        <v>0</v>
      </c>
      <c r="BA113" s="37">
        <f>AZ113*30</f>
        <v>0</v>
      </c>
      <c r="BB113" s="63">
        <f>BA113*F113</f>
        <v>0</v>
      </c>
      <c r="BC113" s="103">
        <v>0</v>
      </c>
      <c r="BD113" s="37">
        <f>BC113*F113</f>
        <v>0</v>
      </c>
      <c r="BE113" s="37" t="str">
        <f>IFERROR(BC113/AZ113, "-")</f>
        <v>-</v>
      </c>
      <c r="BF113" s="37" t="str">
        <f>IFERROR(BE113/7,"-")</f>
        <v>-</v>
      </c>
      <c r="BG113" s="52" t="str">
        <f>IFERROR(BE113/30,"-")</f>
        <v>-</v>
      </c>
      <c r="BH113" s="35" t="str">
        <f>IFERROR(C$1+BE113,"-")</f>
        <v>-</v>
      </c>
    </row>
    <row r="114" spans="1:60" x14ac:dyDescent="0.25">
      <c r="A114" s="109">
        <v>6953156280977</v>
      </c>
      <c r="B114" s="99">
        <v>734935</v>
      </c>
      <c r="C114" s="100" t="s">
        <v>120</v>
      </c>
      <c r="D114" s="100" t="s">
        <v>424</v>
      </c>
      <c r="E114" s="101">
        <v>15.690000000000003</v>
      </c>
      <c r="F114" s="101">
        <v>29.5</v>
      </c>
      <c r="G114" s="101">
        <v>59</v>
      </c>
      <c r="H114" s="267"/>
      <c r="I114" s="103">
        <v>0</v>
      </c>
      <c r="J114" s="104">
        <f>I114*$E114</f>
        <v>0</v>
      </c>
      <c r="K114" s="104">
        <f>I114*$F114</f>
        <v>0</v>
      </c>
      <c r="L114" s="103">
        <v>0</v>
      </c>
      <c r="M114" s="104">
        <f>L114*$E114</f>
        <v>0</v>
      </c>
      <c r="N114" s="104">
        <f>L114*$F114</f>
        <v>0</v>
      </c>
      <c r="O114" s="103">
        <v>0</v>
      </c>
      <c r="P114" s="104">
        <f>O114*$E114</f>
        <v>0</v>
      </c>
      <c r="Q114" s="104">
        <f>O114*$F114</f>
        <v>0</v>
      </c>
      <c r="R114" s="103">
        <v>0</v>
      </c>
      <c r="S114" s="104">
        <f>R114*$E114</f>
        <v>0</v>
      </c>
      <c r="T114" s="104">
        <f>R114*$F114</f>
        <v>0</v>
      </c>
      <c r="U114" s="103">
        <v>0</v>
      </c>
      <c r="V114" s="104">
        <f>U114*$E114</f>
        <v>0</v>
      </c>
      <c r="W114" s="104">
        <f>U114*$F114</f>
        <v>0</v>
      </c>
      <c r="X114" s="103">
        <v>0</v>
      </c>
      <c r="Y114" s="104">
        <f>X114*$E114</f>
        <v>0</v>
      </c>
      <c r="Z114" s="104">
        <f>X114*$F114</f>
        <v>0</v>
      </c>
      <c r="AA114" s="104">
        <v>0</v>
      </c>
      <c r="AB114" s="289">
        <f>AA114*E114</f>
        <v>0</v>
      </c>
      <c r="AC114" s="289">
        <f>AA114*F114</f>
        <v>0</v>
      </c>
      <c r="AD114" s="104">
        <v>0</v>
      </c>
      <c r="AE114" s="289">
        <f>AD114*E114</f>
        <v>0</v>
      </c>
      <c r="AF114" s="289">
        <f>AD114*F114</f>
        <v>0</v>
      </c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289">
        <v>8</v>
      </c>
      <c r="AU114" s="289">
        <v>2</v>
      </c>
      <c r="AV114" s="268"/>
      <c r="AW114" s="52">
        <f>SUM(I114,L114,O114,R114,U114,X114,AA114,AD114,AG114,AJ114,AM114,AP114)</f>
        <v>0</v>
      </c>
      <c r="AX114" s="104">
        <f>AW114*E114</f>
        <v>0</v>
      </c>
      <c r="AY114" s="104">
        <f>AW114*F114</f>
        <v>0</v>
      </c>
      <c r="AZ114" s="42">
        <f>AW114/(((AT114-1)*30)+(AU114*7))</f>
        <v>0</v>
      </c>
      <c r="BA114" s="37">
        <f>AZ114*30</f>
        <v>0</v>
      </c>
      <c r="BB114" s="63">
        <f>BA114*F114</f>
        <v>0</v>
      </c>
      <c r="BC114" s="103">
        <v>0</v>
      </c>
      <c r="BD114" s="37">
        <f>BC114*F114</f>
        <v>0</v>
      </c>
      <c r="BE114" s="37" t="str">
        <f>IFERROR(BC114/AZ114, "-")</f>
        <v>-</v>
      </c>
      <c r="BF114" s="37" t="str">
        <f>IFERROR(BE114/7,"-")</f>
        <v>-</v>
      </c>
      <c r="BG114" s="52" t="str">
        <f>IFERROR(BE114/30,"-")</f>
        <v>-</v>
      </c>
      <c r="BH114" s="35" t="str">
        <f>IFERROR(C$1+BE114,"-")</f>
        <v>-</v>
      </c>
    </row>
    <row r="115" spans="1:60" x14ac:dyDescent="0.25">
      <c r="A115" s="109">
        <v>6953156280984</v>
      </c>
      <c r="B115" s="99">
        <v>734936</v>
      </c>
      <c r="C115" s="100" t="s">
        <v>121</v>
      </c>
      <c r="D115" s="100" t="s">
        <v>425</v>
      </c>
      <c r="E115" s="101">
        <v>15.599999999999998</v>
      </c>
      <c r="F115" s="101">
        <v>29.5</v>
      </c>
      <c r="G115" s="101">
        <v>59</v>
      </c>
      <c r="H115" s="267"/>
      <c r="I115" s="103">
        <v>0</v>
      </c>
      <c r="J115" s="104">
        <f>I115*$E115</f>
        <v>0</v>
      </c>
      <c r="K115" s="104">
        <f>I115*$F115</f>
        <v>0</v>
      </c>
      <c r="L115" s="103">
        <v>0</v>
      </c>
      <c r="M115" s="104">
        <f>L115*$E115</f>
        <v>0</v>
      </c>
      <c r="N115" s="104">
        <f>L115*$F115</f>
        <v>0</v>
      </c>
      <c r="O115" s="103">
        <v>0</v>
      </c>
      <c r="P115" s="104">
        <f>O115*$E115</f>
        <v>0</v>
      </c>
      <c r="Q115" s="104">
        <f>O115*$F115</f>
        <v>0</v>
      </c>
      <c r="R115" s="103">
        <v>0</v>
      </c>
      <c r="S115" s="104">
        <f>R115*$E115</f>
        <v>0</v>
      </c>
      <c r="T115" s="104">
        <f>R115*$F115</f>
        <v>0</v>
      </c>
      <c r="U115" s="103">
        <v>0</v>
      </c>
      <c r="V115" s="104">
        <f>U115*$E115</f>
        <v>0</v>
      </c>
      <c r="W115" s="104">
        <f>U115*$F115</f>
        <v>0</v>
      </c>
      <c r="X115" s="103">
        <v>0</v>
      </c>
      <c r="Y115" s="104">
        <f>X115*$E115</f>
        <v>0</v>
      </c>
      <c r="Z115" s="104">
        <f>X115*$F115</f>
        <v>0</v>
      </c>
      <c r="AA115" s="104">
        <v>0</v>
      </c>
      <c r="AB115" s="289">
        <f>AA115*E115</f>
        <v>0</v>
      </c>
      <c r="AC115" s="289">
        <f>AA115*F115</f>
        <v>0</v>
      </c>
      <c r="AD115" s="104">
        <v>0</v>
      </c>
      <c r="AE115" s="289">
        <f>AD115*E115</f>
        <v>0</v>
      </c>
      <c r="AF115" s="289">
        <f>AD115*F115</f>
        <v>0</v>
      </c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289">
        <v>8</v>
      </c>
      <c r="AU115" s="289">
        <v>2</v>
      </c>
      <c r="AV115" s="268"/>
      <c r="AW115" s="52">
        <f>SUM(I115,L115,O115,R115,U115,X115,AA115,AD115,AG115,AJ115,AM115,AP115)</f>
        <v>0</v>
      </c>
      <c r="AX115" s="104">
        <f>AW115*E115</f>
        <v>0</v>
      </c>
      <c r="AY115" s="104">
        <f>AW115*F115</f>
        <v>0</v>
      </c>
      <c r="AZ115" s="42">
        <f>AW115/(((AT115-1)*30)+(AU115*7))</f>
        <v>0</v>
      </c>
      <c r="BA115" s="37">
        <f>AZ115*30</f>
        <v>0</v>
      </c>
      <c r="BB115" s="63">
        <f>BA115*F115</f>
        <v>0</v>
      </c>
      <c r="BC115" s="103">
        <v>0</v>
      </c>
      <c r="BD115" s="37">
        <f>BC115*F115</f>
        <v>0</v>
      </c>
      <c r="BE115" s="37" t="str">
        <f>IFERROR(BC115/AZ115, "-")</f>
        <v>-</v>
      </c>
      <c r="BF115" s="37" t="str">
        <f>IFERROR(BE115/7,"-")</f>
        <v>-</v>
      </c>
      <c r="BG115" s="52" t="str">
        <f>IFERROR(BE115/30,"-")</f>
        <v>-</v>
      </c>
      <c r="BH115" s="35" t="str">
        <f>IFERROR(C$1+BE115,"-")</f>
        <v>-</v>
      </c>
    </row>
    <row r="116" spans="1:60" x14ac:dyDescent="0.25">
      <c r="A116" s="109">
        <v>6953156282315</v>
      </c>
      <c r="B116" s="99">
        <v>734937</v>
      </c>
      <c r="C116" s="100" t="s">
        <v>122</v>
      </c>
      <c r="D116" s="100" t="s">
        <v>426</v>
      </c>
      <c r="E116" s="101">
        <v>34.520000000000017</v>
      </c>
      <c r="F116" s="101">
        <v>69.5</v>
      </c>
      <c r="G116" s="101">
        <v>149</v>
      </c>
      <c r="H116" s="267"/>
      <c r="I116" s="103">
        <v>0</v>
      </c>
      <c r="J116" s="104">
        <f>I116*$E116</f>
        <v>0</v>
      </c>
      <c r="K116" s="104">
        <f>I116*$F116</f>
        <v>0</v>
      </c>
      <c r="L116" s="103">
        <v>0</v>
      </c>
      <c r="M116" s="104">
        <f>L116*$E116</f>
        <v>0</v>
      </c>
      <c r="N116" s="104">
        <f>L116*$F116</f>
        <v>0</v>
      </c>
      <c r="O116" s="103">
        <v>0</v>
      </c>
      <c r="P116" s="104">
        <f>O116*$E116</f>
        <v>0</v>
      </c>
      <c r="Q116" s="104">
        <f>O116*$F116</f>
        <v>0</v>
      </c>
      <c r="R116" s="103">
        <v>0</v>
      </c>
      <c r="S116" s="104">
        <f>R116*$E116</f>
        <v>0</v>
      </c>
      <c r="T116" s="104">
        <f>R116*$F116</f>
        <v>0</v>
      </c>
      <c r="U116" s="103">
        <v>0</v>
      </c>
      <c r="V116" s="104">
        <f>U116*$E116</f>
        <v>0</v>
      </c>
      <c r="W116" s="104">
        <f>U116*$F116</f>
        <v>0</v>
      </c>
      <c r="X116" s="103">
        <v>0</v>
      </c>
      <c r="Y116" s="104">
        <f>X116*$E116</f>
        <v>0</v>
      </c>
      <c r="Z116" s="104">
        <f>X116*$F116</f>
        <v>0</v>
      </c>
      <c r="AA116" s="104">
        <v>0</v>
      </c>
      <c r="AB116" s="289">
        <f>AA116*E116</f>
        <v>0</v>
      </c>
      <c r="AC116" s="289">
        <f>AA116*F116</f>
        <v>0</v>
      </c>
      <c r="AD116" s="104">
        <v>0</v>
      </c>
      <c r="AE116" s="289">
        <f>AD116*E116</f>
        <v>0</v>
      </c>
      <c r="AF116" s="289">
        <f>AD116*F116</f>
        <v>0</v>
      </c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289">
        <v>8</v>
      </c>
      <c r="AU116" s="289">
        <v>2</v>
      </c>
      <c r="AV116" s="268"/>
      <c r="AW116" s="52">
        <f>SUM(I116,L116,O116,R116,U116,X116,AA116,AD116,AG116,AJ116,AM116,AP116)</f>
        <v>0</v>
      </c>
      <c r="AX116" s="104">
        <f>AW116*E116</f>
        <v>0</v>
      </c>
      <c r="AY116" s="104">
        <f>AW116*F116</f>
        <v>0</v>
      </c>
      <c r="AZ116" s="42">
        <f>AW116/(((AT116-1)*30)+(AU116*7))</f>
        <v>0</v>
      </c>
      <c r="BA116" s="37">
        <f>AZ116*30</f>
        <v>0</v>
      </c>
      <c r="BB116" s="63">
        <f>BA116*F116</f>
        <v>0</v>
      </c>
      <c r="BC116" s="103">
        <v>0</v>
      </c>
      <c r="BD116" s="37">
        <f>BC116*F116</f>
        <v>0</v>
      </c>
      <c r="BE116" s="37" t="str">
        <f>IFERROR(BC116/AZ116, "-")</f>
        <v>-</v>
      </c>
      <c r="BF116" s="37" t="str">
        <f>IFERROR(BE116/7,"-")</f>
        <v>-</v>
      </c>
      <c r="BG116" s="52" t="str">
        <f>IFERROR(BE116/30,"-")</f>
        <v>-</v>
      </c>
      <c r="BH116" s="35" t="str">
        <f>IFERROR(C$1+BE116,"-")</f>
        <v>-</v>
      </c>
    </row>
    <row r="117" spans="1:60" x14ac:dyDescent="0.25">
      <c r="A117" s="109">
        <v>6953156282322</v>
      </c>
      <c r="B117" s="99">
        <v>734938</v>
      </c>
      <c r="C117" s="100" t="s">
        <v>123</v>
      </c>
      <c r="D117" s="100" t="s">
        <v>427</v>
      </c>
      <c r="E117" s="101">
        <v>34.520000000000003</v>
      </c>
      <c r="F117" s="101">
        <v>69.5</v>
      </c>
      <c r="G117" s="101">
        <v>149</v>
      </c>
      <c r="H117" s="267"/>
      <c r="I117" s="103">
        <v>0</v>
      </c>
      <c r="J117" s="104">
        <f>I117*$E117</f>
        <v>0</v>
      </c>
      <c r="K117" s="104">
        <f>I117*$F117</f>
        <v>0</v>
      </c>
      <c r="L117" s="103">
        <v>0</v>
      </c>
      <c r="M117" s="104">
        <f>L117*$E117</f>
        <v>0</v>
      </c>
      <c r="N117" s="104">
        <f>L117*$F117</f>
        <v>0</v>
      </c>
      <c r="O117" s="103">
        <v>0</v>
      </c>
      <c r="P117" s="104">
        <f>O117*$E117</f>
        <v>0</v>
      </c>
      <c r="Q117" s="104">
        <f>O117*$F117</f>
        <v>0</v>
      </c>
      <c r="R117" s="103">
        <v>0</v>
      </c>
      <c r="S117" s="104">
        <f>R117*$E117</f>
        <v>0</v>
      </c>
      <c r="T117" s="104">
        <f>R117*$F117</f>
        <v>0</v>
      </c>
      <c r="U117" s="103">
        <v>0</v>
      </c>
      <c r="V117" s="104">
        <f>U117*$E117</f>
        <v>0</v>
      </c>
      <c r="W117" s="104">
        <f>U117*$F117</f>
        <v>0</v>
      </c>
      <c r="X117" s="103">
        <v>0</v>
      </c>
      <c r="Y117" s="104">
        <f>X117*$E117</f>
        <v>0</v>
      </c>
      <c r="Z117" s="104">
        <f>X117*$F117</f>
        <v>0</v>
      </c>
      <c r="AA117" s="104">
        <v>0</v>
      </c>
      <c r="AB117" s="289">
        <f>AA117*E117</f>
        <v>0</v>
      </c>
      <c r="AC117" s="289">
        <f>AA117*F117</f>
        <v>0</v>
      </c>
      <c r="AD117" s="104">
        <v>0</v>
      </c>
      <c r="AE117" s="289">
        <f>AD117*E117</f>
        <v>0</v>
      </c>
      <c r="AF117" s="289">
        <f>AD117*F117</f>
        <v>0</v>
      </c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289">
        <v>8</v>
      </c>
      <c r="AU117" s="289">
        <v>2</v>
      </c>
      <c r="AV117" s="268"/>
      <c r="AW117" s="52">
        <f>SUM(I117,L117,O117,R117,U117,X117,AA117,AD117,AG117,AJ117,AM117,AP117)</f>
        <v>0</v>
      </c>
      <c r="AX117" s="104">
        <f>AW117*E117</f>
        <v>0</v>
      </c>
      <c r="AY117" s="104">
        <f>AW117*F117</f>
        <v>0</v>
      </c>
      <c r="AZ117" s="42">
        <f>AW117/(((AT117-1)*30)+(AU117*7))</f>
        <v>0</v>
      </c>
      <c r="BA117" s="37">
        <f>AZ117*30</f>
        <v>0</v>
      </c>
      <c r="BB117" s="63">
        <f>BA117*F117</f>
        <v>0</v>
      </c>
      <c r="BC117" s="103">
        <v>0</v>
      </c>
      <c r="BD117" s="37">
        <f>BC117*F117</f>
        <v>0</v>
      </c>
      <c r="BE117" s="37" t="str">
        <f>IFERROR(BC117/AZ117, "-")</f>
        <v>-</v>
      </c>
      <c r="BF117" s="37" t="str">
        <f>IFERROR(BE117/7,"-")</f>
        <v>-</v>
      </c>
      <c r="BG117" s="52" t="str">
        <f>IFERROR(BE117/30,"-")</f>
        <v>-</v>
      </c>
      <c r="BH117" s="35" t="str">
        <f>IFERROR(C$1+BE117,"-")</f>
        <v>-</v>
      </c>
    </row>
    <row r="118" spans="1:60" x14ac:dyDescent="0.25">
      <c r="A118" s="119">
        <v>6953156278790</v>
      </c>
      <c r="B118" s="111">
        <v>734939</v>
      </c>
      <c r="C118" s="116" t="s">
        <v>124</v>
      </c>
      <c r="D118" s="116" t="s">
        <v>428</v>
      </c>
      <c r="E118" s="101">
        <v>54.330000000000013</v>
      </c>
      <c r="F118" s="101">
        <v>109.5</v>
      </c>
      <c r="G118" s="112">
        <v>229</v>
      </c>
      <c r="H118" s="261"/>
      <c r="I118" s="103">
        <v>1</v>
      </c>
      <c r="J118" s="104">
        <f>I118*$E118</f>
        <v>54.330000000000013</v>
      </c>
      <c r="K118" s="104">
        <f>I118*$F118</f>
        <v>109.5</v>
      </c>
      <c r="L118" s="103">
        <v>0</v>
      </c>
      <c r="M118" s="104">
        <f>L118*$E118</f>
        <v>0</v>
      </c>
      <c r="N118" s="104">
        <f>L118*$F118</f>
        <v>0</v>
      </c>
      <c r="O118" s="103">
        <v>0</v>
      </c>
      <c r="P118" s="104">
        <f>O118*$E118</f>
        <v>0</v>
      </c>
      <c r="Q118" s="104">
        <f>O118*$F118</f>
        <v>0</v>
      </c>
      <c r="R118" s="103">
        <v>0</v>
      </c>
      <c r="S118" s="104">
        <f>R118*$E118</f>
        <v>0</v>
      </c>
      <c r="T118" s="104">
        <f>R118*$F118</f>
        <v>0</v>
      </c>
      <c r="U118" s="103">
        <v>0</v>
      </c>
      <c r="V118" s="104">
        <f>U118*$E118</f>
        <v>0</v>
      </c>
      <c r="W118" s="104">
        <f>U118*$F118</f>
        <v>0</v>
      </c>
      <c r="X118" s="103">
        <v>0</v>
      </c>
      <c r="Y118" s="104">
        <f>X118*$E118</f>
        <v>0</v>
      </c>
      <c r="Z118" s="104">
        <f>X118*$F118</f>
        <v>0</v>
      </c>
      <c r="AA118" s="104">
        <v>0</v>
      </c>
      <c r="AB118" s="289">
        <f>AA118*E118</f>
        <v>0</v>
      </c>
      <c r="AC118" s="289">
        <f>AA118*F118</f>
        <v>0</v>
      </c>
      <c r="AD118" s="104">
        <v>0</v>
      </c>
      <c r="AE118" s="289">
        <f>AD118*E118</f>
        <v>0</v>
      </c>
      <c r="AF118" s="289">
        <f>AD118*F118</f>
        <v>0</v>
      </c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289">
        <v>8</v>
      </c>
      <c r="AU118" s="289">
        <v>2</v>
      </c>
      <c r="AV118" s="268"/>
      <c r="AW118" s="52">
        <f>SUM(I118,L118,O118,R118,U118,X118,AA118,AD118,AG118,AJ118,AM118,AP118)</f>
        <v>1</v>
      </c>
      <c r="AX118" s="104">
        <f>AW118*E118</f>
        <v>54.330000000000013</v>
      </c>
      <c r="AY118" s="106">
        <f>AW118*F118</f>
        <v>109.5</v>
      </c>
      <c r="AZ118" s="42">
        <f>AW118/(((AT118-1)*30)+(AU118*7))</f>
        <v>4.464285714285714E-3</v>
      </c>
      <c r="BA118" s="37">
        <f>AZ118*30</f>
        <v>0.13392857142857142</v>
      </c>
      <c r="BB118" s="63">
        <f>BA118*F118</f>
        <v>14.665178571428571</v>
      </c>
      <c r="BC118" s="103">
        <v>0</v>
      </c>
      <c r="BD118" s="37">
        <f>BC118*F118</f>
        <v>0</v>
      </c>
      <c r="BE118" s="37">
        <f>IFERROR(BC118/AZ118, "-")</f>
        <v>0</v>
      </c>
      <c r="BF118" s="37">
        <f>IFERROR(BE118/7,"-")</f>
        <v>0</v>
      </c>
      <c r="BG118" s="52">
        <f>IFERROR(BE118/30,"-")</f>
        <v>0</v>
      </c>
      <c r="BH118" s="35">
        <f>IFERROR(C$1+BE118,"-")</f>
        <v>43673</v>
      </c>
    </row>
    <row r="119" spans="1:60" x14ac:dyDescent="0.25">
      <c r="A119" s="119">
        <v>6953156281707</v>
      </c>
      <c r="B119" s="111">
        <v>734940</v>
      </c>
      <c r="C119" s="100" t="s">
        <v>125</v>
      </c>
      <c r="D119" s="100" t="s">
        <v>429</v>
      </c>
      <c r="E119" s="101">
        <v>20.910000000000014</v>
      </c>
      <c r="F119" s="101">
        <v>44.5</v>
      </c>
      <c r="G119" s="112">
        <v>99</v>
      </c>
      <c r="H119" s="261"/>
      <c r="I119" s="103">
        <v>1</v>
      </c>
      <c r="J119" s="104">
        <f>I119*$E119</f>
        <v>20.910000000000014</v>
      </c>
      <c r="K119" s="104">
        <f>I119*$F119</f>
        <v>44.5</v>
      </c>
      <c r="L119" s="103">
        <v>0</v>
      </c>
      <c r="M119" s="104">
        <f>L119*$E119</f>
        <v>0</v>
      </c>
      <c r="N119" s="104">
        <f>L119*$F119</f>
        <v>0</v>
      </c>
      <c r="O119" s="103">
        <v>0</v>
      </c>
      <c r="P119" s="104">
        <f>O119*$E119</f>
        <v>0</v>
      </c>
      <c r="Q119" s="104">
        <f>O119*$F119</f>
        <v>0</v>
      </c>
      <c r="R119" s="103">
        <v>0</v>
      </c>
      <c r="S119" s="104">
        <f>R119*$E119</f>
        <v>0</v>
      </c>
      <c r="T119" s="104">
        <f>R119*$F119</f>
        <v>0</v>
      </c>
      <c r="U119" s="103">
        <v>0</v>
      </c>
      <c r="V119" s="104">
        <f>U119*$E119</f>
        <v>0</v>
      </c>
      <c r="W119" s="104">
        <f>U119*$F119</f>
        <v>0</v>
      </c>
      <c r="X119" s="103">
        <v>0</v>
      </c>
      <c r="Y119" s="104">
        <f>X119*$E119</f>
        <v>0</v>
      </c>
      <c r="Z119" s="104">
        <f>X119*$F119</f>
        <v>0</v>
      </c>
      <c r="AA119" s="104">
        <v>0</v>
      </c>
      <c r="AB119" s="289">
        <f>AA119*E119</f>
        <v>0</v>
      </c>
      <c r="AC119" s="289">
        <f>AA119*F119</f>
        <v>0</v>
      </c>
      <c r="AD119" s="104">
        <v>0</v>
      </c>
      <c r="AE119" s="289">
        <f>AD119*E119</f>
        <v>0</v>
      </c>
      <c r="AF119" s="289">
        <f>AD119*F119</f>
        <v>0</v>
      </c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289">
        <v>8</v>
      </c>
      <c r="AU119" s="289">
        <v>2</v>
      </c>
      <c r="AV119" s="268"/>
      <c r="AW119" s="52">
        <f>SUM(I119,L119,O119,R119,U119,X119,AA119,AD119,AG119,AJ119,AM119,AP119)</f>
        <v>1</v>
      </c>
      <c r="AX119" s="104">
        <f>AW119*E119</f>
        <v>20.910000000000014</v>
      </c>
      <c r="AY119" s="106">
        <f>AW119*F119</f>
        <v>44.5</v>
      </c>
      <c r="AZ119" s="42">
        <f>AW119/(((AT119-1)*30)+(AU119*7))</f>
        <v>4.464285714285714E-3</v>
      </c>
      <c r="BA119" s="37">
        <f>AZ119*30</f>
        <v>0.13392857142857142</v>
      </c>
      <c r="BB119" s="63">
        <f>BA119*F119</f>
        <v>5.9598214285714288</v>
      </c>
      <c r="BC119" s="103">
        <v>1</v>
      </c>
      <c r="BD119" s="37">
        <f>BC119*F119</f>
        <v>44.5</v>
      </c>
      <c r="BE119" s="37">
        <f>IFERROR(BC119/AZ119, "-")</f>
        <v>224</v>
      </c>
      <c r="BF119" s="37">
        <f>IFERROR(BE119/7,"-")</f>
        <v>32</v>
      </c>
      <c r="BG119" s="52">
        <f>IFERROR(BE119/30,"-")</f>
        <v>7.4666666666666668</v>
      </c>
      <c r="BH119" s="35">
        <f>IFERROR(C$1+BE119,"-")</f>
        <v>43897</v>
      </c>
    </row>
    <row r="120" spans="1:60" x14ac:dyDescent="0.25">
      <c r="A120" s="119">
        <v>6953156281691</v>
      </c>
      <c r="B120" s="111">
        <v>734941</v>
      </c>
      <c r="C120" s="116" t="s">
        <v>126</v>
      </c>
      <c r="D120" s="116" t="s">
        <v>430</v>
      </c>
      <c r="E120" s="101">
        <v>22.190000000000005</v>
      </c>
      <c r="F120" s="101">
        <v>44.5</v>
      </c>
      <c r="G120" s="112">
        <v>89</v>
      </c>
      <c r="H120" s="261"/>
      <c r="I120" s="103">
        <v>2</v>
      </c>
      <c r="J120" s="104">
        <f>I120*$E120</f>
        <v>44.38000000000001</v>
      </c>
      <c r="K120" s="104">
        <f>I120*$F120</f>
        <v>89</v>
      </c>
      <c r="L120" s="103">
        <v>1</v>
      </c>
      <c r="M120" s="104">
        <f>L120*$E120</f>
        <v>22.190000000000005</v>
      </c>
      <c r="N120" s="104">
        <f>L120*$F120</f>
        <v>44.5</v>
      </c>
      <c r="O120" s="103">
        <v>2</v>
      </c>
      <c r="P120" s="104">
        <f>O120*$E120</f>
        <v>44.38000000000001</v>
      </c>
      <c r="Q120" s="104">
        <f>O120*$F120</f>
        <v>89</v>
      </c>
      <c r="R120" s="103">
        <v>0</v>
      </c>
      <c r="S120" s="104">
        <f>R120*$E120</f>
        <v>0</v>
      </c>
      <c r="T120" s="104">
        <f>R120*$F120</f>
        <v>0</v>
      </c>
      <c r="U120" s="103">
        <v>0</v>
      </c>
      <c r="V120" s="104">
        <f>U120*$E120</f>
        <v>0</v>
      </c>
      <c r="W120" s="104">
        <f>U120*$F120</f>
        <v>0</v>
      </c>
      <c r="X120" s="103">
        <v>0</v>
      </c>
      <c r="Y120" s="104">
        <f>X120*$E120</f>
        <v>0</v>
      </c>
      <c r="Z120" s="104">
        <f>X120*$F120</f>
        <v>0</v>
      </c>
      <c r="AA120" s="104">
        <v>0</v>
      </c>
      <c r="AB120" s="289">
        <f>AA120*E120</f>
        <v>0</v>
      </c>
      <c r="AC120" s="289">
        <f>AA120*F120</f>
        <v>0</v>
      </c>
      <c r="AD120" s="104">
        <v>0</v>
      </c>
      <c r="AE120" s="289">
        <f>AD120*E120</f>
        <v>0</v>
      </c>
      <c r="AF120" s="289">
        <f>AD120*F120</f>
        <v>0</v>
      </c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289">
        <v>8</v>
      </c>
      <c r="AU120" s="289">
        <v>2</v>
      </c>
      <c r="AV120" s="268"/>
      <c r="AW120" s="52">
        <f>SUM(I120,L120,O120,R120,U120,X120,AA120,AD120,AG120,AJ120,AM120,AP120)</f>
        <v>5</v>
      </c>
      <c r="AX120" s="104">
        <f>AW120*E120</f>
        <v>110.95000000000002</v>
      </c>
      <c r="AY120" s="106">
        <f>AW120*F120</f>
        <v>222.5</v>
      </c>
      <c r="AZ120" s="42">
        <f>AW120/(((AT120-1)*30)+(AU120*7))</f>
        <v>2.2321428571428572E-2</v>
      </c>
      <c r="BA120" s="37">
        <f>AZ120*30</f>
        <v>0.66964285714285721</v>
      </c>
      <c r="BB120" s="63">
        <f>BA120*F120</f>
        <v>29.799107142857146</v>
      </c>
      <c r="BC120" s="103">
        <v>3</v>
      </c>
      <c r="BD120" s="37">
        <f>BC120*F120</f>
        <v>133.5</v>
      </c>
      <c r="BE120" s="37">
        <f>IFERROR(BC120/AZ120, "-")</f>
        <v>134.4</v>
      </c>
      <c r="BF120" s="37">
        <f>IFERROR(BE120/7,"-")</f>
        <v>19.2</v>
      </c>
      <c r="BG120" s="52">
        <f>IFERROR(BE120/30,"-")</f>
        <v>4.4800000000000004</v>
      </c>
      <c r="BH120" s="35">
        <f>IFERROR(C$1+BE120,"-")</f>
        <v>43807.4</v>
      </c>
    </row>
    <row r="121" spans="1:60" x14ac:dyDescent="0.25">
      <c r="A121" s="119">
        <v>6953156281370</v>
      </c>
      <c r="B121" s="111">
        <v>734942</v>
      </c>
      <c r="C121" s="100" t="s">
        <v>127</v>
      </c>
      <c r="D121" s="100" t="s">
        <v>431</v>
      </c>
      <c r="E121" s="101">
        <v>7.4611494252873589</v>
      </c>
      <c r="F121" s="101">
        <v>24.5</v>
      </c>
      <c r="G121" s="112">
        <v>49</v>
      </c>
      <c r="H121" s="261"/>
      <c r="I121" s="103">
        <v>9</v>
      </c>
      <c r="J121" s="104">
        <f>I121*$E121</f>
        <v>67.150344827586224</v>
      </c>
      <c r="K121" s="104">
        <f>I121*$F121</f>
        <v>220.5</v>
      </c>
      <c r="L121" s="103">
        <v>2</v>
      </c>
      <c r="M121" s="104">
        <f>L121*$E121</f>
        <v>14.922298850574718</v>
      </c>
      <c r="N121" s="104">
        <f>L121*$F121</f>
        <v>49</v>
      </c>
      <c r="O121" s="103">
        <v>3</v>
      </c>
      <c r="P121" s="104">
        <f>O121*$E121</f>
        <v>22.383448275862076</v>
      </c>
      <c r="Q121" s="104">
        <f>O121*$F121</f>
        <v>73.5</v>
      </c>
      <c r="R121" s="103">
        <v>7</v>
      </c>
      <c r="S121" s="104">
        <f>R121*$E121</f>
        <v>52.228045977011512</v>
      </c>
      <c r="T121" s="104">
        <f>R121*$F121</f>
        <v>171.5</v>
      </c>
      <c r="U121" s="103">
        <v>1</v>
      </c>
      <c r="V121" s="104">
        <f>U121*$E121</f>
        <v>7.4611494252873589</v>
      </c>
      <c r="W121" s="104">
        <f>U121*$F121</f>
        <v>24.5</v>
      </c>
      <c r="X121" s="103">
        <v>1</v>
      </c>
      <c r="Y121" s="104">
        <f>X121*$E121</f>
        <v>7.4611494252873589</v>
      </c>
      <c r="Z121" s="104">
        <f>X121*$F121</f>
        <v>24.5</v>
      </c>
      <c r="AA121" s="104">
        <v>0</v>
      </c>
      <c r="AB121" s="289">
        <f>AA121*E121</f>
        <v>0</v>
      </c>
      <c r="AC121" s="289">
        <f>AA121*F121</f>
        <v>0</v>
      </c>
      <c r="AD121" s="104">
        <v>0</v>
      </c>
      <c r="AE121" s="289">
        <f>AD121*E121</f>
        <v>0</v>
      </c>
      <c r="AF121" s="289">
        <f>AD121*F121</f>
        <v>0</v>
      </c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289">
        <v>8</v>
      </c>
      <c r="AU121" s="289">
        <v>2</v>
      </c>
      <c r="AV121" s="268"/>
      <c r="AW121" s="52">
        <f>SUM(I121,L121,O121,R121,U121,X121,AA121,AD121,AG121,AJ121,AM121,AP121)</f>
        <v>23</v>
      </c>
      <c r="AX121" s="104">
        <f>AW121*E121</f>
        <v>171.60643678160926</v>
      </c>
      <c r="AY121" s="106">
        <f>AW121*F121</f>
        <v>563.5</v>
      </c>
      <c r="AZ121" s="42">
        <f>AW121/(((AT121-1)*30)+(AU121*7))</f>
        <v>0.10267857142857142</v>
      </c>
      <c r="BA121" s="37">
        <f>AZ121*30</f>
        <v>3.0803571428571428</v>
      </c>
      <c r="BB121" s="63">
        <f>BA121*F121</f>
        <v>75.46875</v>
      </c>
      <c r="BC121" s="103">
        <v>2</v>
      </c>
      <c r="BD121" s="37">
        <f>BC121*F121</f>
        <v>49</v>
      </c>
      <c r="BE121" s="37">
        <f>IFERROR(BC121/AZ121, "-")</f>
        <v>19.478260869565219</v>
      </c>
      <c r="BF121" s="37">
        <f>IFERROR(BE121/7,"-")</f>
        <v>2.7826086956521743</v>
      </c>
      <c r="BG121" s="52">
        <f>IFERROR(BE121/30,"-")</f>
        <v>0.64927536231884064</v>
      </c>
      <c r="BH121" s="35">
        <f>IFERROR(C$1+BE121,"-")</f>
        <v>43692.478260869568</v>
      </c>
    </row>
    <row r="122" spans="1:60" x14ac:dyDescent="0.25">
      <c r="A122" s="119">
        <v>6953156281363</v>
      </c>
      <c r="B122" s="111">
        <v>734943</v>
      </c>
      <c r="C122" s="100" t="s">
        <v>128</v>
      </c>
      <c r="D122" s="100" t="s">
        <v>432</v>
      </c>
      <c r="E122" s="101">
        <v>7.6100000000000083</v>
      </c>
      <c r="F122" s="101">
        <v>24.5</v>
      </c>
      <c r="G122" s="112">
        <v>49</v>
      </c>
      <c r="H122" s="261"/>
      <c r="I122" s="103">
        <v>14</v>
      </c>
      <c r="J122" s="104">
        <f>I122*$E122</f>
        <v>106.54000000000012</v>
      </c>
      <c r="K122" s="104">
        <f>I122*$F122</f>
        <v>343</v>
      </c>
      <c r="L122" s="103">
        <v>15</v>
      </c>
      <c r="M122" s="104">
        <f>L122*$E122</f>
        <v>114.15000000000012</v>
      </c>
      <c r="N122" s="104">
        <f>L122*$F122</f>
        <v>367.5</v>
      </c>
      <c r="O122" s="103">
        <v>11</v>
      </c>
      <c r="P122" s="104">
        <f>O122*$E122</f>
        <v>83.710000000000093</v>
      </c>
      <c r="Q122" s="104">
        <f>O122*$F122</f>
        <v>269.5</v>
      </c>
      <c r="R122" s="103">
        <v>11</v>
      </c>
      <c r="S122" s="104">
        <f>R122*$E122</f>
        <v>83.710000000000093</v>
      </c>
      <c r="T122" s="104">
        <f>R122*$F122</f>
        <v>269.5</v>
      </c>
      <c r="U122" s="103">
        <v>6</v>
      </c>
      <c r="V122" s="104">
        <f>U122*$E122</f>
        <v>45.660000000000053</v>
      </c>
      <c r="W122" s="104">
        <f>U122*$F122</f>
        <v>147</v>
      </c>
      <c r="X122" s="103">
        <v>1</v>
      </c>
      <c r="Y122" s="104">
        <f>X122*$E122</f>
        <v>7.6100000000000083</v>
      </c>
      <c r="Z122" s="104">
        <f>X122*$F122</f>
        <v>24.5</v>
      </c>
      <c r="AA122" s="104">
        <v>1</v>
      </c>
      <c r="AB122" s="289">
        <f>AA122*E122</f>
        <v>7.6100000000000083</v>
      </c>
      <c r="AC122" s="289">
        <f>AA122*F122</f>
        <v>24.5</v>
      </c>
      <c r="AD122" s="104">
        <v>0</v>
      </c>
      <c r="AE122" s="289">
        <f>AD122*E122</f>
        <v>0</v>
      </c>
      <c r="AF122" s="289">
        <f>AD122*F122</f>
        <v>0</v>
      </c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289">
        <v>8</v>
      </c>
      <c r="AU122" s="289">
        <v>2</v>
      </c>
      <c r="AV122" s="268"/>
      <c r="AW122" s="52">
        <f>SUM(I122,L122,O122,R122,U122,X122,AA122,AD122,AG122,AJ122,AM122,AP122)</f>
        <v>59</v>
      </c>
      <c r="AX122" s="104">
        <f>AW122*E122</f>
        <v>448.99000000000046</v>
      </c>
      <c r="AY122" s="106">
        <f>AW122*F122</f>
        <v>1445.5</v>
      </c>
      <c r="AZ122" s="42">
        <f>AW122/(((AT122-1)*30)+(AU122*7))</f>
        <v>0.26339285714285715</v>
      </c>
      <c r="BA122" s="37">
        <f>AZ122*30</f>
        <v>7.9017857142857144</v>
      </c>
      <c r="BB122" s="63">
        <f>BA122*F122</f>
        <v>193.59375</v>
      </c>
      <c r="BC122" s="103">
        <v>2</v>
      </c>
      <c r="BD122" s="37">
        <f>BC122*F122</f>
        <v>49</v>
      </c>
      <c r="BE122" s="37">
        <f>IFERROR(BC122/AZ122, "-")</f>
        <v>7.593220338983051</v>
      </c>
      <c r="BF122" s="37">
        <f>IFERROR(BE122/7,"-")</f>
        <v>1.0847457627118644</v>
      </c>
      <c r="BG122" s="52">
        <f>IFERROR(BE122/30,"-")</f>
        <v>0.25310734463276835</v>
      </c>
      <c r="BH122" s="35">
        <f>IFERROR(C$1+BE122,"-")</f>
        <v>43680.593220338982</v>
      </c>
    </row>
    <row r="123" spans="1:60" x14ac:dyDescent="0.25">
      <c r="A123" s="119">
        <v>6953156281387</v>
      </c>
      <c r="B123" s="111">
        <v>734944</v>
      </c>
      <c r="C123" s="100" t="s">
        <v>129</v>
      </c>
      <c r="D123" s="100" t="s">
        <v>433</v>
      </c>
      <c r="E123" s="101">
        <v>7.6100000000000083</v>
      </c>
      <c r="F123" s="101">
        <v>24.5</v>
      </c>
      <c r="G123" s="112">
        <v>49</v>
      </c>
      <c r="H123" s="261"/>
      <c r="I123" s="103">
        <v>11</v>
      </c>
      <c r="J123" s="104">
        <f>I123*$E123</f>
        <v>83.710000000000093</v>
      </c>
      <c r="K123" s="104">
        <f>I123*$F123</f>
        <v>269.5</v>
      </c>
      <c r="L123" s="103">
        <v>3</v>
      </c>
      <c r="M123" s="104">
        <f>L123*$E123</f>
        <v>22.830000000000027</v>
      </c>
      <c r="N123" s="104">
        <f>L123*$F123</f>
        <v>73.5</v>
      </c>
      <c r="O123" s="103">
        <v>6</v>
      </c>
      <c r="P123" s="104">
        <f>O123*$E123</f>
        <v>45.660000000000053</v>
      </c>
      <c r="Q123" s="104">
        <f>O123*$F123</f>
        <v>147</v>
      </c>
      <c r="R123" s="103">
        <v>3</v>
      </c>
      <c r="S123" s="104">
        <f>R123*$E123</f>
        <v>22.830000000000027</v>
      </c>
      <c r="T123" s="104">
        <f>R123*$F123</f>
        <v>73.5</v>
      </c>
      <c r="U123" s="103">
        <v>2</v>
      </c>
      <c r="V123" s="104">
        <f>U123*$E123</f>
        <v>15.220000000000017</v>
      </c>
      <c r="W123" s="104">
        <f>U123*$F123</f>
        <v>49</v>
      </c>
      <c r="X123" s="103">
        <v>0</v>
      </c>
      <c r="Y123" s="104">
        <f>X123*$E123</f>
        <v>0</v>
      </c>
      <c r="Z123" s="104">
        <f>X123*$F123</f>
        <v>0</v>
      </c>
      <c r="AA123" s="104">
        <v>1</v>
      </c>
      <c r="AB123" s="289">
        <f>AA123*E123</f>
        <v>7.6100000000000083</v>
      </c>
      <c r="AC123" s="289">
        <f>AA123*F123</f>
        <v>24.5</v>
      </c>
      <c r="AD123" s="104">
        <v>0</v>
      </c>
      <c r="AE123" s="289">
        <f>AD123*E123</f>
        <v>0</v>
      </c>
      <c r="AF123" s="289">
        <f>AD123*F123</f>
        <v>0</v>
      </c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289">
        <v>8</v>
      </c>
      <c r="AU123" s="289">
        <v>2</v>
      </c>
      <c r="AV123" s="268"/>
      <c r="AW123" s="52">
        <f>SUM(I123,L123,O123,R123,U123,X123,AA123,AD123,AG123,AJ123,AM123,AP123)</f>
        <v>26</v>
      </c>
      <c r="AX123" s="104">
        <f>AW123*E123</f>
        <v>197.86000000000021</v>
      </c>
      <c r="AY123" s="106">
        <f>AW123*F123</f>
        <v>637</v>
      </c>
      <c r="AZ123" s="42">
        <f>AW123/(((AT123-1)*30)+(AU123*7))</f>
        <v>0.11607142857142858</v>
      </c>
      <c r="BA123" s="37">
        <f>AZ123*30</f>
        <v>3.4821428571428572</v>
      </c>
      <c r="BB123" s="63">
        <f>BA123*F123</f>
        <v>85.3125</v>
      </c>
      <c r="BC123" s="103">
        <v>1</v>
      </c>
      <c r="BD123" s="37">
        <f>BC123*F123</f>
        <v>24.5</v>
      </c>
      <c r="BE123" s="37">
        <f>IFERROR(BC123/AZ123, "-")</f>
        <v>8.615384615384615</v>
      </c>
      <c r="BF123" s="37">
        <f>IFERROR(BE123/7,"-")</f>
        <v>1.2307692307692306</v>
      </c>
      <c r="BG123" s="52">
        <f>IFERROR(BE123/30,"-")</f>
        <v>0.28717948717948716</v>
      </c>
      <c r="BH123" s="35">
        <f>IFERROR(C$1+BE123,"-")</f>
        <v>43681.615384615383</v>
      </c>
    </row>
    <row r="124" spans="1:60" x14ac:dyDescent="0.25">
      <c r="A124" s="119">
        <v>6953156280250</v>
      </c>
      <c r="B124" s="111">
        <v>734945</v>
      </c>
      <c r="C124" s="116" t="s">
        <v>130</v>
      </c>
      <c r="D124" s="116" t="s">
        <v>434</v>
      </c>
      <c r="E124" s="101">
        <v>11.14</v>
      </c>
      <c r="F124" s="101">
        <v>39.5</v>
      </c>
      <c r="G124" s="112">
        <v>79</v>
      </c>
      <c r="H124" s="261"/>
      <c r="I124" s="103">
        <v>0</v>
      </c>
      <c r="J124" s="104">
        <f>I124*$E124</f>
        <v>0</v>
      </c>
      <c r="K124" s="104">
        <f>I124*$F124</f>
        <v>0</v>
      </c>
      <c r="L124" s="103">
        <v>0</v>
      </c>
      <c r="M124" s="104">
        <f>L124*$E124</f>
        <v>0</v>
      </c>
      <c r="N124" s="104">
        <f>L124*$F124</f>
        <v>0</v>
      </c>
      <c r="O124" s="103">
        <v>0</v>
      </c>
      <c r="P124" s="104">
        <f>O124*$E124</f>
        <v>0</v>
      </c>
      <c r="Q124" s="104">
        <f>O124*$F124</f>
        <v>0</v>
      </c>
      <c r="R124" s="103">
        <v>0</v>
      </c>
      <c r="S124" s="104">
        <f>R124*$E124</f>
        <v>0</v>
      </c>
      <c r="T124" s="104">
        <f>R124*$F124</f>
        <v>0</v>
      </c>
      <c r="U124" s="103">
        <v>0</v>
      </c>
      <c r="V124" s="104">
        <f>U124*$E124</f>
        <v>0</v>
      </c>
      <c r="W124" s="104">
        <f>U124*$F124</f>
        <v>0</v>
      </c>
      <c r="X124" s="103">
        <v>0</v>
      </c>
      <c r="Y124" s="104">
        <f>X124*$E124</f>
        <v>0</v>
      </c>
      <c r="Z124" s="104">
        <f>X124*$F124</f>
        <v>0</v>
      </c>
      <c r="AA124" s="104">
        <v>0</v>
      </c>
      <c r="AB124" s="289">
        <f>AA124*E124</f>
        <v>0</v>
      </c>
      <c r="AC124" s="289">
        <f>AA124*F124</f>
        <v>0</v>
      </c>
      <c r="AD124" s="104">
        <v>0</v>
      </c>
      <c r="AE124" s="289">
        <f>AD124*E124</f>
        <v>0</v>
      </c>
      <c r="AF124" s="289">
        <f>AD124*F124</f>
        <v>0</v>
      </c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289">
        <v>8</v>
      </c>
      <c r="AU124" s="289">
        <v>2</v>
      </c>
      <c r="AV124" s="268"/>
      <c r="AW124" s="52">
        <f>SUM(I124,L124,O124,R124,U124,X124,AA124,AD124,AG124,AJ124,AM124,AP124)</f>
        <v>0</v>
      </c>
      <c r="AX124" s="104">
        <f>AW124*E124</f>
        <v>0</v>
      </c>
      <c r="AY124" s="106">
        <f>AW124*F124</f>
        <v>0</v>
      </c>
      <c r="AZ124" s="42">
        <f>AW124/(((AT124-1)*30)+(AU124*7))</f>
        <v>0</v>
      </c>
      <c r="BA124" s="37">
        <f>AZ124*30</f>
        <v>0</v>
      </c>
      <c r="BB124" s="63">
        <f>BA124*F124</f>
        <v>0</v>
      </c>
      <c r="BC124" s="103">
        <v>0</v>
      </c>
      <c r="BD124" s="37">
        <f>BC124*F124</f>
        <v>0</v>
      </c>
      <c r="BE124" s="37" t="str">
        <f>IFERROR(BC124/AZ124, "-")</f>
        <v>-</v>
      </c>
      <c r="BF124" s="37" t="str">
        <f>IFERROR(BE124/7,"-")</f>
        <v>-</v>
      </c>
      <c r="BG124" s="52" t="str">
        <f>IFERROR(BE124/30,"-")</f>
        <v>-</v>
      </c>
      <c r="BH124" s="35" t="str">
        <f>IFERROR(C$1+BE124,"-")</f>
        <v>-</v>
      </c>
    </row>
    <row r="125" spans="1:60" x14ac:dyDescent="0.25">
      <c r="A125" s="119">
        <v>6953156280267</v>
      </c>
      <c r="B125" s="111">
        <v>734947</v>
      </c>
      <c r="C125" s="100" t="s">
        <v>131</v>
      </c>
      <c r="D125" s="100" t="s">
        <v>435</v>
      </c>
      <c r="E125" s="101">
        <v>11.140000000000002</v>
      </c>
      <c r="F125" s="101">
        <v>39.5</v>
      </c>
      <c r="G125" s="112">
        <v>79</v>
      </c>
      <c r="H125" s="261"/>
      <c r="I125" s="103">
        <v>0</v>
      </c>
      <c r="J125" s="104">
        <f>I125*$E125</f>
        <v>0</v>
      </c>
      <c r="K125" s="104">
        <f>I125*$F125</f>
        <v>0</v>
      </c>
      <c r="L125" s="103">
        <v>0</v>
      </c>
      <c r="M125" s="104">
        <f>L125*$E125</f>
        <v>0</v>
      </c>
      <c r="N125" s="104">
        <f>L125*$F125</f>
        <v>0</v>
      </c>
      <c r="O125" s="103">
        <v>0</v>
      </c>
      <c r="P125" s="104">
        <f>O125*$E125</f>
        <v>0</v>
      </c>
      <c r="Q125" s="104">
        <f>O125*$F125</f>
        <v>0</v>
      </c>
      <c r="R125" s="103">
        <v>0</v>
      </c>
      <c r="S125" s="104">
        <f>R125*$E125</f>
        <v>0</v>
      </c>
      <c r="T125" s="104">
        <f>R125*$F125</f>
        <v>0</v>
      </c>
      <c r="U125" s="103">
        <v>0</v>
      </c>
      <c r="V125" s="104">
        <f>U125*$E125</f>
        <v>0</v>
      </c>
      <c r="W125" s="104">
        <f>U125*$F125</f>
        <v>0</v>
      </c>
      <c r="X125" s="103">
        <v>0</v>
      </c>
      <c r="Y125" s="104">
        <f>X125*$E125</f>
        <v>0</v>
      </c>
      <c r="Z125" s="104">
        <f>X125*$F125</f>
        <v>0</v>
      </c>
      <c r="AA125" s="104">
        <v>0</v>
      </c>
      <c r="AB125" s="289">
        <f>AA125*E125</f>
        <v>0</v>
      </c>
      <c r="AC125" s="289">
        <f>AA125*F125</f>
        <v>0</v>
      </c>
      <c r="AD125" s="104">
        <v>0</v>
      </c>
      <c r="AE125" s="289">
        <f>AD125*E125</f>
        <v>0</v>
      </c>
      <c r="AF125" s="289">
        <f>AD125*F125</f>
        <v>0</v>
      </c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289">
        <v>8</v>
      </c>
      <c r="AU125" s="289">
        <v>2</v>
      </c>
      <c r="AV125" s="268"/>
      <c r="AW125" s="52">
        <f>SUM(I125,L125,O125,R125,U125,X125,AA125,AD125,AG125,AJ125,AM125,AP125)</f>
        <v>0</v>
      </c>
      <c r="AX125" s="104">
        <f>AW125*E125</f>
        <v>0</v>
      </c>
      <c r="AY125" s="106">
        <f>AW125*F125</f>
        <v>0</v>
      </c>
      <c r="AZ125" s="42">
        <f>AW125/(((AT125-1)*30)+(AU125*7))</f>
        <v>0</v>
      </c>
      <c r="BA125" s="37">
        <f>AZ125*30</f>
        <v>0</v>
      </c>
      <c r="BB125" s="63">
        <f>BA125*F125</f>
        <v>0</v>
      </c>
      <c r="BC125" s="103">
        <v>0</v>
      </c>
      <c r="BD125" s="37">
        <f>BC125*F125</f>
        <v>0</v>
      </c>
      <c r="BE125" s="37" t="str">
        <f>IFERROR(BC125/AZ125, "-")</f>
        <v>-</v>
      </c>
      <c r="BF125" s="37" t="str">
        <f>IFERROR(BE125/7,"-")</f>
        <v>-</v>
      </c>
      <c r="BG125" s="52" t="str">
        <f>IFERROR(BE125/30,"-")</f>
        <v>-</v>
      </c>
      <c r="BH125" s="35" t="str">
        <f>IFERROR(C$1+BE125,"-")</f>
        <v>-</v>
      </c>
    </row>
    <row r="126" spans="1:60" x14ac:dyDescent="0.25">
      <c r="A126" s="119">
        <v>6953156276673</v>
      </c>
      <c r="B126" s="111">
        <v>734948</v>
      </c>
      <c r="C126" s="116" t="s">
        <v>132</v>
      </c>
      <c r="D126" s="116" t="s">
        <v>436</v>
      </c>
      <c r="E126" s="101">
        <v>24.140000000000008</v>
      </c>
      <c r="F126" s="101">
        <v>49.5</v>
      </c>
      <c r="G126" s="112">
        <v>109</v>
      </c>
      <c r="H126" s="261"/>
      <c r="I126" s="103">
        <v>7</v>
      </c>
      <c r="J126" s="104">
        <f>I126*$E126</f>
        <v>168.98000000000005</v>
      </c>
      <c r="K126" s="104">
        <f>I126*$F126</f>
        <v>346.5</v>
      </c>
      <c r="L126" s="103">
        <v>2</v>
      </c>
      <c r="M126" s="104">
        <f>L126*$E126</f>
        <v>48.280000000000015</v>
      </c>
      <c r="N126" s="104">
        <f>L126*$F126</f>
        <v>99</v>
      </c>
      <c r="O126" s="103">
        <v>6</v>
      </c>
      <c r="P126" s="104">
        <f>O126*$E126</f>
        <v>144.84000000000003</v>
      </c>
      <c r="Q126" s="104">
        <f>O126*$F126</f>
        <v>297</v>
      </c>
      <c r="R126" s="103">
        <v>4</v>
      </c>
      <c r="S126" s="104">
        <f>R126*$E126</f>
        <v>96.560000000000031</v>
      </c>
      <c r="T126" s="104">
        <f>R126*$F126</f>
        <v>198</v>
      </c>
      <c r="U126" s="103">
        <v>3</v>
      </c>
      <c r="V126" s="104">
        <f>U126*$E126</f>
        <v>72.420000000000016</v>
      </c>
      <c r="W126" s="104">
        <f>U126*$F126</f>
        <v>148.5</v>
      </c>
      <c r="X126" s="103">
        <v>2</v>
      </c>
      <c r="Y126" s="104">
        <f>X126*$E126</f>
        <v>48.280000000000015</v>
      </c>
      <c r="Z126" s="104">
        <f>X126*$F126</f>
        <v>99</v>
      </c>
      <c r="AA126" s="104">
        <v>0</v>
      </c>
      <c r="AB126" s="289">
        <f>AA126*E126</f>
        <v>0</v>
      </c>
      <c r="AC126" s="289">
        <f>AA126*F126</f>
        <v>0</v>
      </c>
      <c r="AD126" s="104">
        <v>0</v>
      </c>
      <c r="AE126" s="289">
        <f>AD126*E126</f>
        <v>0</v>
      </c>
      <c r="AF126" s="289">
        <f>AD126*F126</f>
        <v>0</v>
      </c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289">
        <v>8</v>
      </c>
      <c r="AU126" s="289">
        <v>2</v>
      </c>
      <c r="AV126" s="268"/>
      <c r="AW126" s="52">
        <f>SUM(I126,L126,O126,R126,U126,X126,AA126,AD126,AG126,AJ126,AM126,AP126)</f>
        <v>24</v>
      </c>
      <c r="AX126" s="104">
        <f>AW126*E126</f>
        <v>579.36000000000013</v>
      </c>
      <c r="AY126" s="106">
        <f>AW126*F126</f>
        <v>1188</v>
      </c>
      <c r="AZ126" s="42">
        <f>AW126/(((AT126-1)*30)+(AU126*7))</f>
        <v>0.10714285714285714</v>
      </c>
      <c r="BA126" s="37">
        <f>AZ126*30</f>
        <v>3.214285714285714</v>
      </c>
      <c r="BB126" s="63">
        <f>BA126*F126</f>
        <v>159.10714285714283</v>
      </c>
      <c r="BC126" s="103">
        <v>0</v>
      </c>
      <c r="BD126" s="37">
        <f>BC126*F126</f>
        <v>0</v>
      </c>
      <c r="BE126" s="37">
        <f>IFERROR(BC126/AZ126, "-")</f>
        <v>0</v>
      </c>
      <c r="BF126" s="37">
        <f>IFERROR(BE126/7,"-")</f>
        <v>0</v>
      </c>
      <c r="BG126" s="52">
        <f>IFERROR(BE126/30,"-")</f>
        <v>0</v>
      </c>
      <c r="BH126" s="35">
        <f>IFERROR(C$1+BE126,"-")</f>
        <v>43673</v>
      </c>
    </row>
    <row r="127" spans="1:60" x14ac:dyDescent="0.25">
      <c r="A127" s="119">
        <v>6953156282032</v>
      </c>
      <c r="B127" s="111">
        <v>734966</v>
      </c>
      <c r="C127" s="100" t="s">
        <v>133</v>
      </c>
      <c r="D127" s="100" t="s">
        <v>437</v>
      </c>
      <c r="E127" s="101">
        <v>7.8400000000000007</v>
      </c>
      <c r="F127" s="101">
        <v>24.5</v>
      </c>
      <c r="G127" s="112">
        <v>49</v>
      </c>
      <c r="H127" s="261"/>
      <c r="I127" s="103">
        <v>0</v>
      </c>
      <c r="J127" s="104">
        <f>I127*$E127</f>
        <v>0</v>
      </c>
      <c r="K127" s="104">
        <f>I127*$F127</f>
        <v>0</v>
      </c>
      <c r="L127" s="103">
        <v>0</v>
      </c>
      <c r="M127" s="104">
        <f>L127*$E127</f>
        <v>0</v>
      </c>
      <c r="N127" s="104">
        <f>L127*$F127</f>
        <v>0</v>
      </c>
      <c r="O127" s="103">
        <v>0</v>
      </c>
      <c r="P127" s="104">
        <f>O127*$E127</f>
        <v>0</v>
      </c>
      <c r="Q127" s="104">
        <f>O127*$F127</f>
        <v>0</v>
      </c>
      <c r="R127" s="103">
        <v>0</v>
      </c>
      <c r="S127" s="104">
        <f>R127*$E127</f>
        <v>0</v>
      </c>
      <c r="T127" s="104">
        <f>R127*$F127</f>
        <v>0</v>
      </c>
      <c r="U127" s="103">
        <v>0</v>
      </c>
      <c r="V127" s="104">
        <f>U127*$E127</f>
        <v>0</v>
      </c>
      <c r="W127" s="104">
        <f>U127*$F127</f>
        <v>0</v>
      </c>
      <c r="X127" s="103">
        <v>0</v>
      </c>
      <c r="Y127" s="104">
        <f>X127*$E127</f>
        <v>0</v>
      </c>
      <c r="Z127" s="104">
        <f>X127*$F127</f>
        <v>0</v>
      </c>
      <c r="AA127" s="104">
        <v>0</v>
      </c>
      <c r="AB127" s="289">
        <f>AA127*E127</f>
        <v>0</v>
      </c>
      <c r="AC127" s="289">
        <f>AA127*F127</f>
        <v>0</v>
      </c>
      <c r="AD127" s="104">
        <v>0</v>
      </c>
      <c r="AE127" s="289">
        <f>AD127*E127</f>
        <v>0</v>
      </c>
      <c r="AF127" s="289">
        <f>AD127*F127</f>
        <v>0</v>
      </c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289">
        <v>8</v>
      </c>
      <c r="AU127" s="289">
        <v>2</v>
      </c>
      <c r="AV127" s="268"/>
      <c r="AW127" s="52">
        <f>SUM(I127,L127,O127,R127,U127,X127,AA127,AD127,AG127,AJ127,AM127,AP127)</f>
        <v>0</v>
      </c>
      <c r="AX127" s="104">
        <f>AW127*E127</f>
        <v>0</v>
      </c>
      <c r="AY127" s="106">
        <f>AW127*F127</f>
        <v>0</v>
      </c>
      <c r="AZ127" s="42">
        <f>AW127/(((AT127-1)*30)+(AU127*7))</f>
        <v>0</v>
      </c>
      <c r="BA127" s="37">
        <f>AZ127*30</f>
        <v>0</v>
      </c>
      <c r="BB127" s="63">
        <f>BA127*F127</f>
        <v>0</v>
      </c>
      <c r="BC127" s="103">
        <v>0</v>
      </c>
      <c r="BD127" s="37">
        <f>BC127*F127</f>
        <v>0</v>
      </c>
      <c r="BE127" s="37" t="str">
        <f>IFERROR(BC127/AZ127, "-")</f>
        <v>-</v>
      </c>
      <c r="BF127" s="37" t="str">
        <f>IFERROR(BE127/7,"-")</f>
        <v>-</v>
      </c>
      <c r="BG127" s="52" t="str">
        <f>IFERROR(BE127/30,"-")</f>
        <v>-</v>
      </c>
      <c r="BH127" s="35" t="str">
        <f>IFERROR(C$1+BE127,"-")</f>
        <v>-</v>
      </c>
    </row>
    <row r="128" spans="1:60" x14ac:dyDescent="0.25">
      <c r="A128" s="119">
        <v>6953156282049</v>
      </c>
      <c r="B128" s="111">
        <v>734968</v>
      </c>
      <c r="C128" s="100" t="s">
        <v>134</v>
      </c>
      <c r="D128" s="100" t="s">
        <v>438</v>
      </c>
      <c r="E128" s="101">
        <v>7.839999999999999</v>
      </c>
      <c r="F128" s="101">
        <v>24.5</v>
      </c>
      <c r="G128" s="112">
        <v>49</v>
      </c>
      <c r="H128" s="261"/>
      <c r="I128" s="103">
        <v>0</v>
      </c>
      <c r="J128" s="104">
        <f>I128*$E128</f>
        <v>0</v>
      </c>
      <c r="K128" s="104">
        <f>I128*$F128</f>
        <v>0</v>
      </c>
      <c r="L128" s="103">
        <v>0</v>
      </c>
      <c r="M128" s="104">
        <f>L128*$E128</f>
        <v>0</v>
      </c>
      <c r="N128" s="104">
        <f>L128*$F128</f>
        <v>0</v>
      </c>
      <c r="O128" s="103">
        <v>0</v>
      </c>
      <c r="P128" s="104">
        <f>O128*$E128</f>
        <v>0</v>
      </c>
      <c r="Q128" s="104">
        <f>O128*$F128</f>
        <v>0</v>
      </c>
      <c r="R128" s="103">
        <v>0</v>
      </c>
      <c r="S128" s="104">
        <f>R128*$E128</f>
        <v>0</v>
      </c>
      <c r="T128" s="104">
        <f>R128*$F128</f>
        <v>0</v>
      </c>
      <c r="U128" s="103">
        <v>0</v>
      </c>
      <c r="V128" s="104">
        <f>U128*$E128</f>
        <v>0</v>
      </c>
      <c r="W128" s="104">
        <f>U128*$F128</f>
        <v>0</v>
      </c>
      <c r="X128" s="103">
        <v>0</v>
      </c>
      <c r="Y128" s="104">
        <f>X128*$E128</f>
        <v>0</v>
      </c>
      <c r="Z128" s="104">
        <f>X128*$F128</f>
        <v>0</v>
      </c>
      <c r="AA128" s="104">
        <v>0</v>
      </c>
      <c r="AB128" s="289">
        <f>AA128*E128</f>
        <v>0</v>
      </c>
      <c r="AC128" s="289">
        <f>AA128*F128</f>
        <v>0</v>
      </c>
      <c r="AD128" s="104">
        <v>0</v>
      </c>
      <c r="AE128" s="289">
        <f>AD128*E128</f>
        <v>0</v>
      </c>
      <c r="AF128" s="289">
        <f>AD128*F128</f>
        <v>0</v>
      </c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289">
        <v>8</v>
      </c>
      <c r="AU128" s="289">
        <v>2</v>
      </c>
      <c r="AV128" s="268"/>
      <c r="AW128" s="52">
        <f>SUM(I128,L128,O128,R128,U128,X128,AA128,AD128,AG128,AJ128,AM128,AP128)</f>
        <v>0</v>
      </c>
      <c r="AX128" s="104">
        <f>AW128*E128</f>
        <v>0</v>
      </c>
      <c r="AY128" s="106">
        <f>AW128*F128</f>
        <v>0</v>
      </c>
      <c r="AZ128" s="42">
        <f>AW128/(((AT128-1)*30)+(AU128*7))</f>
        <v>0</v>
      </c>
      <c r="BA128" s="37">
        <f>AZ128*30</f>
        <v>0</v>
      </c>
      <c r="BB128" s="63">
        <f>BA128*F128</f>
        <v>0</v>
      </c>
      <c r="BC128" s="103">
        <v>0</v>
      </c>
      <c r="BD128" s="37">
        <f>BC128*F128</f>
        <v>0</v>
      </c>
      <c r="BE128" s="37" t="str">
        <f>IFERROR(BC128/AZ128, "-")</f>
        <v>-</v>
      </c>
      <c r="BF128" s="37" t="str">
        <f>IFERROR(BE128/7,"-")</f>
        <v>-</v>
      </c>
      <c r="BG128" s="52" t="str">
        <f>IFERROR(BE128/30,"-")</f>
        <v>-</v>
      </c>
      <c r="BH128" s="35" t="str">
        <f>IFERROR(C$1+BE128,"-")</f>
        <v>-</v>
      </c>
    </row>
    <row r="129" spans="1:60" x14ac:dyDescent="0.25">
      <c r="A129" s="119">
        <v>6953156282056</v>
      </c>
      <c r="B129" s="111">
        <v>734970</v>
      </c>
      <c r="C129" s="100" t="s">
        <v>135</v>
      </c>
      <c r="D129" s="100" t="s">
        <v>439</v>
      </c>
      <c r="E129" s="101">
        <v>7.84</v>
      </c>
      <c r="F129" s="101">
        <v>24.5</v>
      </c>
      <c r="G129" s="112">
        <v>49</v>
      </c>
      <c r="H129" s="261"/>
      <c r="I129" s="103">
        <v>0</v>
      </c>
      <c r="J129" s="104">
        <f>I129*$E129</f>
        <v>0</v>
      </c>
      <c r="K129" s="104">
        <f>I129*$F129</f>
        <v>0</v>
      </c>
      <c r="L129" s="103">
        <v>0</v>
      </c>
      <c r="M129" s="104">
        <f>L129*$E129</f>
        <v>0</v>
      </c>
      <c r="N129" s="104">
        <f>L129*$F129</f>
        <v>0</v>
      </c>
      <c r="O129" s="103">
        <v>0</v>
      </c>
      <c r="P129" s="104">
        <f>O129*$E129</f>
        <v>0</v>
      </c>
      <c r="Q129" s="104">
        <f>O129*$F129</f>
        <v>0</v>
      </c>
      <c r="R129" s="103">
        <v>0</v>
      </c>
      <c r="S129" s="104">
        <f>R129*$E129</f>
        <v>0</v>
      </c>
      <c r="T129" s="104">
        <f>R129*$F129</f>
        <v>0</v>
      </c>
      <c r="U129" s="103">
        <v>0</v>
      </c>
      <c r="V129" s="104">
        <f>U129*$E129</f>
        <v>0</v>
      </c>
      <c r="W129" s="104">
        <f>U129*$F129</f>
        <v>0</v>
      </c>
      <c r="X129" s="103">
        <v>0</v>
      </c>
      <c r="Y129" s="104">
        <f>X129*$E129</f>
        <v>0</v>
      </c>
      <c r="Z129" s="104">
        <f>X129*$F129</f>
        <v>0</v>
      </c>
      <c r="AA129" s="104">
        <v>0</v>
      </c>
      <c r="AB129" s="289">
        <f>AA129*E129</f>
        <v>0</v>
      </c>
      <c r="AC129" s="289">
        <f>AA129*F129</f>
        <v>0</v>
      </c>
      <c r="AD129" s="104">
        <v>0</v>
      </c>
      <c r="AE129" s="289">
        <f>AD129*E129</f>
        <v>0</v>
      </c>
      <c r="AF129" s="289">
        <f>AD129*F129</f>
        <v>0</v>
      </c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289">
        <v>8</v>
      </c>
      <c r="AU129" s="289">
        <v>2</v>
      </c>
      <c r="AV129" s="268"/>
      <c r="AW129" s="52">
        <f>SUM(I129,L129,O129,R129,U129,X129,AA129,AD129,AG129,AJ129,AM129,AP129)</f>
        <v>0</v>
      </c>
      <c r="AX129" s="104">
        <f>AW129*E129</f>
        <v>0</v>
      </c>
      <c r="AY129" s="106">
        <f>AW129*F129</f>
        <v>0</v>
      </c>
      <c r="AZ129" s="42">
        <f>AW129/(((AT129-1)*30)+(AU129*7))</f>
        <v>0</v>
      </c>
      <c r="BA129" s="37">
        <f>AZ129*30</f>
        <v>0</v>
      </c>
      <c r="BB129" s="63">
        <f>BA129*F129</f>
        <v>0</v>
      </c>
      <c r="BC129" s="103">
        <v>0</v>
      </c>
      <c r="BD129" s="37">
        <f>BC129*F129</f>
        <v>0</v>
      </c>
      <c r="BE129" s="37" t="str">
        <f>IFERROR(BC129/AZ129, "-")</f>
        <v>-</v>
      </c>
      <c r="BF129" s="37" t="str">
        <f>IFERROR(BE129/7,"-")</f>
        <v>-</v>
      </c>
      <c r="BG129" s="52" t="str">
        <f>IFERROR(BE129/30,"-")</f>
        <v>-</v>
      </c>
      <c r="BH129" s="35" t="str">
        <f>IFERROR(C$1+BE129,"-")</f>
        <v>-</v>
      </c>
    </row>
    <row r="130" spans="1:60" x14ac:dyDescent="0.25">
      <c r="A130" s="119">
        <v>6953156282063</v>
      </c>
      <c r="B130" s="111">
        <v>734971</v>
      </c>
      <c r="C130" s="100" t="s">
        <v>136</v>
      </c>
      <c r="D130" s="100" t="s">
        <v>440</v>
      </c>
      <c r="E130" s="101">
        <v>7.6199999999999992</v>
      </c>
      <c r="F130" s="101">
        <v>24.5</v>
      </c>
      <c r="G130" s="112">
        <v>49</v>
      </c>
      <c r="H130" s="261"/>
      <c r="I130" s="103">
        <v>0</v>
      </c>
      <c r="J130" s="104">
        <f>I130*$E130</f>
        <v>0</v>
      </c>
      <c r="K130" s="104">
        <f>I130*$F130</f>
        <v>0</v>
      </c>
      <c r="L130" s="103">
        <v>0</v>
      </c>
      <c r="M130" s="104">
        <f>L130*$E130</f>
        <v>0</v>
      </c>
      <c r="N130" s="104">
        <f>L130*$F130</f>
        <v>0</v>
      </c>
      <c r="O130" s="103">
        <v>0</v>
      </c>
      <c r="P130" s="104">
        <f>O130*$E130</f>
        <v>0</v>
      </c>
      <c r="Q130" s="104">
        <f>O130*$F130</f>
        <v>0</v>
      </c>
      <c r="R130" s="103">
        <v>0</v>
      </c>
      <c r="S130" s="104">
        <f>R130*$E130</f>
        <v>0</v>
      </c>
      <c r="T130" s="104">
        <f>R130*$F130</f>
        <v>0</v>
      </c>
      <c r="U130" s="103">
        <v>0</v>
      </c>
      <c r="V130" s="104">
        <f>U130*$E130</f>
        <v>0</v>
      </c>
      <c r="W130" s="104">
        <f>U130*$F130</f>
        <v>0</v>
      </c>
      <c r="X130" s="103">
        <v>0</v>
      </c>
      <c r="Y130" s="104">
        <f>X130*$E130</f>
        <v>0</v>
      </c>
      <c r="Z130" s="104">
        <f>X130*$F130</f>
        <v>0</v>
      </c>
      <c r="AA130" s="104">
        <v>0</v>
      </c>
      <c r="AB130" s="289">
        <f>AA130*E130</f>
        <v>0</v>
      </c>
      <c r="AC130" s="289">
        <f>AA130*F130</f>
        <v>0</v>
      </c>
      <c r="AD130" s="104">
        <v>0</v>
      </c>
      <c r="AE130" s="289">
        <f>AD130*E130</f>
        <v>0</v>
      </c>
      <c r="AF130" s="289">
        <f>AD130*F130</f>
        <v>0</v>
      </c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289">
        <v>8</v>
      </c>
      <c r="AU130" s="289">
        <v>2</v>
      </c>
      <c r="AV130" s="268"/>
      <c r="AW130" s="52">
        <f>SUM(I130,L130,O130,R130,U130,X130,AA130,AD130,AG130,AJ130,AM130,AP130)</f>
        <v>0</v>
      </c>
      <c r="AX130" s="104">
        <f>AW130*E130</f>
        <v>0</v>
      </c>
      <c r="AY130" s="106">
        <f>AW130*F130</f>
        <v>0</v>
      </c>
      <c r="AZ130" s="42">
        <f>AW130/(((AT130-1)*30)+(AU130*7))</f>
        <v>0</v>
      </c>
      <c r="BA130" s="37">
        <f>AZ130*30</f>
        <v>0</v>
      </c>
      <c r="BB130" s="63">
        <f>BA130*F130</f>
        <v>0</v>
      </c>
      <c r="BC130" s="103">
        <v>0</v>
      </c>
      <c r="BD130" s="37">
        <f>BC130*F130</f>
        <v>0</v>
      </c>
      <c r="BE130" s="37" t="str">
        <f>IFERROR(BC130/AZ130, "-")</f>
        <v>-</v>
      </c>
      <c r="BF130" s="37" t="str">
        <f>IFERROR(BE130/7,"-")</f>
        <v>-</v>
      </c>
      <c r="BG130" s="52" t="str">
        <f>IFERROR(BE130/30,"-")</f>
        <v>-</v>
      </c>
      <c r="BH130" s="35" t="str">
        <f>IFERROR(C$1+BE130,"-")</f>
        <v>-</v>
      </c>
    </row>
    <row r="131" spans="1:60" x14ac:dyDescent="0.25">
      <c r="A131" s="119">
        <v>6953156282070</v>
      </c>
      <c r="B131" s="111">
        <v>734973</v>
      </c>
      <c r="C131" s="100" t="s">
        <v>137</v>
      </c>
      <c r="D131" s="100" t="s">
        <v>441</v>
      </c>
      <c r="E131" s="101">
        <v>7.62</v>
      </c>
      <c r="F131" s="101">
        <v>24.5</v>
      </c>
      <c r="G131" s="112">
        <v>49</v>
      </c>
      <c r="H131" s="261"/>
      <c r="I131" s="103">
        <v>0</v>
      </c>
      <c r="J131" s="104">
        <f>I131*$E131</f>
        <v>0</v>
      </c>
      <c r="K131" s="104">
        <f>I131*$F131</f>
        <v>0</v>
      </c>
      <c r="L131" s="103">
        <v>0</v>
      </c>
      <c r="M131" s="104">
        <f>L131*$E131</f>
        <v>0</v>
      </c>
      <c r="N131" s="104">
        <f>L131*$F131</f>
        <v>0</v>
      </c>
      <c r="O131" s="103">
        <v>0</v>
      </c>
      <c r="P131" s="104">
        <f>O131*$E131</f>
        <v>0</v>
      </c>
      <c r="Q131" s="104">
        <f>O131*$F131</f>
        <v>0</v>
      </c>
      <c r="R131" s="103">
        <v>0</v>
      </c>
      <c r="S131" s="104">
        <f>R131*$E131</f>
        <v>0</v>
      </c>
      <c r="T131" s="104">
        <f>R131*$F131</f>
        <v>0</v>
      </c>
      <c r="U131" s="103">
        <v>0</v>
      </c>
      <c r="V131" s="104">
        <f>U131*$E131</f>
        <v>0</v>
      </c>
      <c r="W131" s="104">
        <f>U131*$F131</f>
        <v>0</v>
      </c>
      <c r="X131" s="103">
        <v>0</v>
      </c>
      <c r="Y131" s="104">
        <f>X131*$E131</f>
        <v>0</v>
      </c>
      <c r="Z131" s="104">
        <f>X131*$F131</f>
        <v>0</v>
      </c>
      <c r="AA131" s="104">
        <v>0</v>
      </c>
      <c r="AB131" s="289">
        <f>AA131*E131</f>
        <v>0</v>
      </c>
      <c r="AC131" s="289">
        <f>AA131*F131</f>
        <v>0</v>
      </c>
      <c r="AD131" s="104">
        <v>0</v>
      </c>
      <c r="AE131" s="289">
        <f>AD131*E131</f>
        <v>0</v>
      </c>
      <c r="AF131" s="289">
        <f>AD131*F131</f>
        <v>0</v>
      </c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289">
        <v>8</v>
      </c>
      <c r="AU131" s="289">
        <v>2</v>
      </c>
      <c r="AV131" s="268"/>
      <c r="AW131" s="52">
        <f>SUM(I131,L131,O131,R131,U131,X131,AA131,AD131,AG131,AJ131,AM131,AP131)</f>
        <v>0</v>
      </c>
      <c r="AX131" s="104">
        <f>AW131*E131</f>
        <v>0</v>
      </c>
      <c r="AY131" s="106">
        <f>AW131*F131</f>
        <v>0</v>
      </c>
      <c r="AZ131" s="42">
        <f>AW131/(((AT131-1)*30)+(AU131*7))</f>
        <v>0</v>
      </c>
      <c r="BA131" s="37">
        <f>AZ131*30</f>
        <v>0</v>
      </c>
      <c r="BB131" s="63">
        <f>BA131*F131</f>
        <v>0</v>
      </c>
      <c r="BC131" s="103">
        <v>0</v>
      </c>
      <c r="BD131" s="37">
        <f>BC131*F131</f>
        <v>0</v>
      </c>
      <c r="BE131" s="37" t="str">
        <f>IFERROR(BC131/AZ131, "-")</f>
        <v>-</v>
      </c>
      <c r="BF131" s="37" t="str">
        <f>IFERROR(BE131/7,"-")</f>
        <v>-</v>
      </c>
      <c r="BG131" s="52" t="str">
        <f>IFERROR(BE131/30,"-")</f>
        <v>-</v>
      </c>
      <c r="BH131" s="35" t="str">
        <f>IFERROR(C$1+BE131,"-")</f>
        <v>-</v>
      </c>
    </row>
    <row r="132" spans="1:60" x14ac:dyDescent="0.25">
      <c r="A132" s="119">
        <v>6953156282087</v>
      </c>
      <c r="B132" s="111">
        <v>734975</v>
      </c>
      <c r="C132" s="100" t="s">
        <v>138</v>
      </c>
      <c r="D132" s="100" t="s">
        <v>442</v>
      </c>
      <c r="E132" s="101">
        <v>7.7100000000000009</v>
      </c>
      <c r="F132" s="101">
        <v>24.5</v>
      </c>
      <c r="G132" s="112">
        <v>49</v>
      </c>
      <c r="H132" s="261"/>
      <c r="I132" s="103">
        <v>0</v>
      </c>
      <c r="J132" s="104">
        <f>I132*$E132</f>
        <v>0</v>
      </c>
      <c r="K132" s="104">
        <f>I132*$F132</f>
        <v>0</v>
      </c>
      <c r="L132" s="103">
        <v>0</v>
      </c>
      <c r="M132" s="104">
        <f>L132*$E132</f>
        <v>0</v>
      </c>
      <c r="N132" s="104">
        <f>L132*$F132</f>
        <v>0</v>
      </c>
      <c r="O132" s="103">
        <v>0</v>
      </c>
      <c r="P132" s="104">
        <f>O132*$E132</f>
        <v>0</v>
      </c>
      <c r="Q132" s="104">
        <f>O132*$F132</f>
        <v>0</v>
      </c>
      <c r="R132" s="103">
        <v>0</v>
      </c>
      <c r="S132" s="104">
        <f>R132*$E132</f>
        <v>0</v>
      </c>
      <c r="T132" s="104">
        <f>R132*$F132</f>
        <v>0</v>
      </c>
      <c r="U132" s="103">
        <v>0</v>
      </c>
      <c r="V132" s="104">
        <f>U132*$E132</f>
        <v>0</v>
      </c>
      <c r="W132" s="104">
        <f>U132*$F132</f>
        <v>0</v>
      </c>
      <c r="X132" s="103">
        <v>0</v>
      </c>
      <c r="Y132" s="104">
        <f>X132*$E132</f>
        <v>0</v>
      </c>
      <c r="Z132" s="104">
        <f>X132*$F132</f>
        <v>0</v>
      </c>
      <c r="AA132" s="104">
        <v>0</v>
      </c>
      <c r="AB132" s="289">
        <f>AA132*E132</f>
        <v>0</v>
      </c>
      <c r="AC132" s="289">
        <f>AA132*F132</f>
        <v>0</v>
      </c>
      <c r="AD132" s="104">
        <v>0</v>
      </c>
      <c r="AE132" s="289">
        <f>AD132*E132</f>
        <v>0</v>
      </c>
      <c r="AF132" s="289">
        <f>AD132*F132</f>
        <v>0</v>
      </c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289">
        <v>8</v>
      </c>
      <c r="AU132" s="289">
        <v>2</v>
      </c>
      <c r="AV132" s="268"/>
      <c r="AW132" s="52">
        <f>SUM(I132,L132,O132,R132,U132,X132,AA132,AD132,AG132,AJ132,AM132,AP132)</f>
        <v>0</v>
      </c>
      <c r="AX132" s="104">
        <f>AW132*E132</f>
        <v>0</v>
      </c>
      <c r="AY132" s="106">
        <f>AW132*F132</f>
        <v>0</v>
      </c>
      <c r="AZ132" s="42">
        <f>AW132/(((AT132-1)*30)+(AU132*7))</f>
        <v>0</v>
      </c>
      <c r="BA132" s="37">
        <f>AZ132*30</f>
        <v>0</v>
      </c>
      <c r="BB132" s="63">
        <f>BA132*F132</f>
        <v>0</v>
      </c>
      <c r="BC132" s="103">
        <v>0</v>
      </c>
      <c r="BD132" s="37">
        <f>BC132*F132</f>
        <v>0</v>
      </c>
      <c r="BE132" s="37" t="str">
        <f>IFERROR(BC132/AZ132, "-")</f>
        <v>-</v>
      </c>
      <c r="BF132" s="37" t="str">
        <f>IFERROR(BE132/7,"-")</f>
        <v>-</v>
      </c>
      <c r="BG132" s="52" t="str">
        <f>IFERROR(BE132/30,"-")</f>
        <v>-</v>
      </c>
      <c r="BH132" s="35" t="str">
        <f>IFERROR(C$1+BE132,"-")</f>
        <v>-</v>
      </c>
    </row>
    <row r="133" spans="1:60" x14ac:dyDescent="0.25">
      <c r="A133" s="119">
        <v>6953156281738</v>
      </c>
      <c r="B133" s="111">
        <v>734976</v>
      </c>
      <c r="C133" s="100" t="s">
        <v>139</v>
      </c>
      <c r="D133" s="100" t="s">
        <v>443</v>
      </c>
      <c r="E133" s="101">
        <v>14.32</v>
      </c>
      <c r="F133" s="101">
        <v>39.5</v>
      </c>
      <c r="G133" s="112">
        <v>79</v>
      </c>
      <c r="H133" s="261"/>
      <c r="I133" s="103">
        <v>0</v>
      </c>
      <c r="J133" s="104">
        <f>I133*$E133</f>
        <v>0</v>
      </c>
      <c r="K133" s="104">
        <f>I133*$F133</f>
        <v>0</v>
      </c>
      <c r="L133" s="103">
        <v>0</v>
      </c>
      <c r="M133" s="104">
        <f>L133*$E133</f>
        <v>0</v>
      </c>
      <c r="N133" s="104">
        <f>L133*$F133</f>
        <v>0</v>
      </c>
      <c r="O133" s="103">
        <v>0</v>
      </c>
      <c r="P133" s="104">
        <f>O133*$E133</f>
        <v>0</v>
      </c>
      <c r="Q133" s="104">
        <f>O133*$F133</f>
        <v>0</v>
      </c>
      <c r="R133" s="103">
        <v>0</v>
      </c>
      <c r="S133" s="104">
        <f>R133*$E133</f>
        <v>0</v>
      </c>
      <c r="T133" s="104">
        <f>R133*$F133</f>
        <v>0</v>
      </c>
      <c r="U133" s="103">
        <v>0</v>
      </c>
      <c r="V133" s="104">
        <f>U133*$E133</f>
        <v>0</v>
      </c>
      <c r="W133" s="104">
        <f>U133*$F133</f>
        <v>0</v>
      </c>
      <c r="X133" s="103">
        <v>0</v>
      </c>
      <c r="Y133" s="104">
        <f>X133*$E133</f>
        <v>0</v>
      </c>
      <c r="Z133" s="104">
        <f>X133*$F133</f>
        <v>0</v>
      </c>
      <c r="AA133" s="104">
        <v>0</v>
      </c>
      <c r="AB133" s="289">
        <f>AA133*E133</f>
        <v>0</v>
      </c>
      <c r="AC133" s="289">
        <f>AA133*F133</f>
        <v>0</v>
      </c>
      <c r="AD133" s="104">
        <v>0</v>
      </c>
      <c r="AE133" s="289">
        <f>AD133*E133</f>
        <v>0</v>
      </c>
      <c r="AF133" s="289">
        <f>AD133*F133</f>
        <v>0</v>
      </c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289">
        <v>8</v>
      </c>
      <c r="AU133" s="289">
        <v>2</v>
      </c>
      <c r="AV133" s="268"/>
      <c r="AW133" s="52">
        <f>SUM(I133,L133,O133,R133,U133,X133,AA133,AD133,AG133,AJ133,AM133,AP133)</f>
        <v>0</v>
      </c>
      <c r="AX133" s="104">
        <f>AW133*E133</f>
        <v>0</v>
      </c>
      <c r="AY133" s="106">
        <f>AW133*F133</f>
        <v>0</v>
      </c>
      <c r="AZ133" s="42">
        <f>AW133/(((AT133-1)*30)+(AU133*7))</f>
        <v>0</v>
      </c>
      <c r="BA133" s="37">
        <f>AZ133*30</f>
        <v>0</v>
      </c>
      <c r="BB133" s="63">
        <f>BA133*F133</f>
        <v>0</v>
      </c>
      <c r="BC133" s="103">
        <v>0</v>
      </c>
      <c r="BD133" s="37">
        <f>BC133*F133</f>
        <v>0</v>
      </c>
      <c r="BE133" s="37" t="str">
        <f>IFERROR(BC133/AZ133, "-")</f>
        <v>-</v>
      </c>
      <c r="BF133" s="37" t="str">
        <f>IFERROR(BE133/7,"-")</f>
        <v>-</v>
      </c>
      <c r="BG133" s="52" t="str">
        <f>IFERROR(BE133/30,"-")</f>
        <v>-</v>
      </c>
      <c r="BH133" s="35" t="str">
        <f>IFERROR(C$1+BE133,"-")</f>
        <v>-</v>
      </c>
    </row>
    <row r="134" spans="1:60" x14ac:dyDescent="0.25">
      <c r="A134" s="119">
        <v>6953156281745</v>
      </c>
      <c r="B134" s="111">
        <v>734981</v>
      </c>
      <c r="C134" s="100" t="s">
        <v>140</v>
      </c>
      <c r="D134" s="100" t="s">
        <v>444</v>
      </c>
      <c r="E134" s="101">
        <v>14.320000000000004</v>
      </c>
      <c r="F134" s="101">
        <v>39.5</v>
      </c>
      <c r="G134" s="112">
        <v>79</v>
      </c>
      <c r="H134" s="261"/>
      <c r="I134" s="103">
        <v>0</v>
      </c>
      <c r="J134" s="104">
        <f>I134*$E134</f>
        <v>0</v>
      </c>
      <c r="K134" s="104">
        <f>I134*$F134</f>
        <v>0</v>
      </c>
      <c r="L134" s="103">
        <v>0</v>
      </c>
      <c r="M134" s="104">
        <f>L134*$E134</f>
        <v>0</v>
      </c>
      <c r="N134" s="104">
        <f>L134*$F134</f>
        <v>0</v>
      </c>
      <c r="O134" s="103">
        <v>0</v>
      </c>
      <c r="P134" s="104">
        <f>O134*$E134</f>
        <v>0</v>
      </c>
      <c r="Q134" s="104">
        <f>O134*$F134</f>
        <v>0</v>
      </c>
      <c r="R134" s="103">
        <v>0</v>
      </c>
      <c r="S134" s="104">
        <f>R134*$E134</f>
        <v>0</v>
      </c>
      <c r="T134" s="104">
        <f>R134*$F134</f>
        <v>0</v>
      </c>
      <c r="U134" s="103">
        <v>0</v>
      </c>
      <c r="V134" s="104">
        <f>U134*$E134</f>
        <v>0</v>
      </c>
      <c r="W134" s="104">
        <f>U134*$F134</f>
        <v>0</v>
      </c>
      <c r="X134" s="103">
        <v>0</v>
      </c>
      <c r="Y134" s="104">
        <f>X134*$E134</f>
        <v>0</v>
      </c>
      <c r="Z134" s="104">
        <f>X134*$F134</f>
        <v>0</v>
      </c>
      <c r="AA134" s="104">
        <v>0</v>
      </c>
      <c r="AB134" s="289">
        <f>AA134*E134</f>
        <v>0</v>
      </c>
      <c r="AC134" s="289">
        <f>AA134*F134</f>
        <v>0</v>
      </c>
      <c r="AD134" s="104">
        <v>0</v>
      </c>
      <c r="AE134" s="289">
        <f>AD134*E134</f>
        <v>0</v>
      </c>
      <c r="AF134" s="289">
        <f>AD134*F134</f>
        <v>0</v>
      </c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289">
        <v>8</v>
      </c>
      <c r="AU134" s="289">
        <v>2</v>
      </c>
      <c r="AV134" s="268"/>
      <c r="AW134" s="52">
        <f>SUM(I134,L134,O134,R134,U134,X134,AA134,AD134,AG134,AJ134,AM134,AP134)</f>
        <v>0</v>
      </c>
      <c r="AX134" s="104">
        <f>AW134*E134</f>
        <v>0</v>
      </c>
      <c r="AY134" s="106">
        <f>AW134*F134</f>
        <v>0</v>
      </c>
      <c r="AZ134" s="42">
        <f>AW134/(((AT134-1)*30)+(AU134*7))</f>
        <v>0</v>
      </c>
      <c r="BA134" s="37">
        <f>AZ134*30</f>
        <v>0</v>
      </c>
      <c r="BB134" s="63">
        <f>BA134*F134</f>
        <v>0</v>
      </c>
      <c r="BC134" s="103">
        <v>0</v>
      </c>
      <c r="BD134" s="37">
        <f>BC134*F134</f>
        <v>0</v>
      </c>
      <c r="BE134" s="37" t="str">
        <f>IFERROR(BC134/AZ134, "-")</f>
        <v>-</v>
      </c>
      <c r="BF134" s="37" t="str">
        <f>IFERROR(BE134/7,"-")</f>
        <v>-</v>
      </c>
      <c r="BG134" s="52" t="str">
        <f>IFERROR(BE134/30,"-")</f>
        <v>-</v>
      </c>
      <c r="BH134" s="35" t="str">
        <f>IFERROR(C$1+BE134,"-")</f>
        <v>-</v>
      </c>
    </row>
    <row r="135" spans="1:60" x14ac:dyDescent="0.25">
      <c r="A135" s="119">
        <v>6953156253087</v>
      </c>
      <c r="B135" s="99">
        <v>735669</v>
      </c>
      <c r="C135" s="116" t="s">
        <v>141</v>
      </c>
      <c r="D135" s="116" t="s">
        <v>420</v>
      </c>
      <c r="E135" s="101">
        <v>11.760000000000002</v>
      </c>
      <c r="F135" s="101">
        <v>24.5</v>
      </c>
      <c r="G135" s="112">
        <v>49</v>
      </c>
      <c r="H135" s="261"/>
      <c r="I135" s="103">
        <v>0</v>
      </c>
      <c r="J135" s="104">
        <f>I135*$E135</f>
        <v>0</v>
      </c>
      <c r="K135" s="104">
        <f>I135*$F135</f>
        <v>0</v>
      </c>
      <c r="L135" s="103">
        <v>3</v>
      </c>
      <c r="M135" s="104">
        <f>L135*$E135</f>
        <v>35.28</v>
      </c>
      <c r="N135" s="104">
        <f>L135*$F135</f>
        <v>73.5</v>
      </c>
      <c r="O135" s="103">
        <v>2</v>
      </c>
      <c r="P135" s="104">
        <f>O135*$E135</f>
        <v>23.520000000000003</v>
      </c>
      <c r="Q135" s="104">
        <f>O135*$F135</f>
        <v>49</v>
      </c>
      <c r="R135" s="103">
        <v>2</v>
      </c>
      <c r="S135" s="104">
        <f>R135*$E135</f>
        <v>23.520000000000003</v>
      </c>
      <c r="T135" s="104">
        <f>R135*$F135</f>
        <v>49</v>
      </c>
      <c r="U135" s="103">
        <v>0</v>
      </c>
      <c r="V135" s="104">
        <f>U135*$E135</f>
        <v>0</v>
      </c>
      <c r="W135" s="104">
        <f>U135*$F135</f>
        <v>0</v>
      </c>
      <c r="X135" s="103">
        <v>2</v>
      </c>
      <c r="Y135" s="104">
        <f>X135*$E135</f>
        <v>23.520000000000003</v>
      </c>
      <c r="Z135" s="104">
        <f>X135*$F135</f>
        <v>49</v>
      </c>
      <c r="AA135" s="104">
        <v>0</v>
      </c>
      <c r="AB135" s="289">
        <f>AA135*E135</f>
        <v>0</v>
      </c>
      <c r="AC135" s="289">
        <f>AA135*F135</f>
        <v>0</v>
      </c>
      <c r="AD135" s="104">
        <v>0</v>
      </c>
      <c r="AE135" s="289">
        <f>AD135*E135</f>
        <v>0</v>
      </c>
      <c r="AF135" s="289">
        <f>AD135*F135</f>
        <v>0</v>
      </c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289">
        <v>8</v>
      </c>
      <c r="AU135" s="289">
        <v>2</v>
      </c>
      <c r="AV135" s="268"/>
      <c r="AW135" s="52">
        <f>SUM(I135,L135,O135,R135,U135,X135,AA135,AD135,AG135,AJ135,AM135,AP135)</f>
        <v>9</v>
      </c>
      <c r="AX135" s="104">
        <f>AW135*E135</f>
        <v>105.84000000000002</v>
      </c>
      <c r="AY135" s="106">
        <f>AW135*F135</f>
        <v>220.5</v>
      </c>
      <c r="AZ135" s="42">
        <f>AW135/(((AT135-1)*30)+(AU135*7))</f>
        <v>4.0178571428571432E-2</v>
      </c>
      <c r="BA135" s="37">
        <f>AZ135*30</f>
        <v>1.205357142857143</v>
      </c>
      <c r="BB135" s="63">
        <f>BA135*F135</f>
        <v>29.531250000000004</v>
      </c>
      <c r="BC135" s="103">
        <v>0</v>
      </c>
      <c r="BD135" s="37">
        <f>BC135*F135</f>
        <v>0</v>
      </c>
      <c r="BE135" s="37">
        <f>IFERROR(BC135/AZ135, "-")</f>
        <v>0</v>
      </c>
      <c r="BF135" s="37">
        <f>IFERROR(BE135/7,"-")</f>
        <v>0</v>
      </c>
      <c r="BG135" s="52">
        <f>IFERROR(BE135/30,"-")</f>
        <v>0</v>
      </c>
      <c r="BH135" s="35">
        <f>IFERROR(C$1+BE135,"-")</f>
        <v>43673</v>
      </c>
    </row>
    <row r="136" spans="1:60" x14ac:dyDescent="0.25">
      <c r="A136" s="119">
        <v>6953156277526</v>
      </c>
      <c r="B136" s="99">
        <v>735670</v>
      </c>
      <c r="C136" s="100" t="s">
        <v>142</v>
      </c>
      <c r="D136" s="100" t="s">
        <v>445</v>
      </c>
      <c r="E136" s="101">
        <v>7.44</v>
      </c>
      <c r="F136" s="101">
        <v>44.5</v>
      </c>
      <c r="G136" s="112">
        <v>99</v>
      </c>
      <c r="H136" s="261"/>
      <c r="I136" s="103">
        <v>4</v>
      </c>
      <c r="J136" s="104">
        <f>I136*$E136</f>
        <v>29.76</v>
      </c>
      <c r="K136" s="104">
        <f>I136*$F136</f>
        <v>178</v>
      </c>
      <c r="L136" s="103">
        <v>12</v>
      </c>
      <c r="M136" s="104">
        <f>L136*$E136</f>
        <v>89.28</v>
      </c>
      <c r="N136" s="104">
        <f>L136*$F136</f>
        <v>534</v>
      </c>
      <c r="O136" s="103">
        <v>26</v>
      </c>
      <c r="P136" s="104">
        <f>O136*$E136</f>
        <v>193.44</v>
      </c>
      <c r="Q136" s="104">
        <f>O136*$F136</f>
        <v>1157</v>
      </c>
      <c r="R136" s="103">
        <v>16</v>
      </c>
      <c r="S136" s="104">
        <f>R136*$E136</f>
        <v>119.04</v>
      </c>
      <c r="T136" s="104">
        <f>R136*$F136</f>
        <v>712</v>
      </c>
      <c r="U136" s="103">
        <v>3</v>
      </c>
      <c r="V136" s="104">
        <f>U136*$E136</f>
        <v>22.32</v>
      </c>
      <c r="W136" s="104">
        <f>U136*$F136</f>
        <v>133.5</v>
      </c>
      <c r="X136" s="103">
        <v>2</v>
      </c>
      <c r="Y136" s="104">
        <f>X136*$E136</f>
        <v>14.88</v>
      </c>
      <c r="Z136" s="104">
        <f>X136*$F136</f>
        <v>89</v>
      </c>
      <c r="AA136" s="104">
        <v>1</v>
      </c>
      <c r="AB136" s="289">
        <f>AA136*E136</f>
        <v>7.44</v>
      </c>
      <c r="AC136" s="289">
        <f>AA136*F136</f>
        <v>44.5</v>
      </c>
      <c r="AD136" s="104">
        <v>1</v>
      </c>
      <c r="AE136" s="289">
        <f>AD136*E136</f>
        <v>7.44</v>
      </c>
      <c r="AF136" s="289">
        <f>AD136*F136</f>
        <v>44.5</v>
      </c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289">
        <v>8</v>
      </c>
      <c r="AU136" s="289">
        <v>2</v>
      </c>
      <c r="AV136" s="268"/>
      <c r="AW136" s="52">
        <f>SUM(I136,L136,O136,R136,U136,X136,AA136,AD136,AG136,AJ136,AM136,AP136)</f>
        <v>65</v>
      </c>
      <c r="AX136" s="104">
        <f>AW136*E136</f>
        <v>483.6</v>
      </c>
      <c r="AY136" s="106">
        <f>AW136*F136</f>
        <v>2892.5</v>
      </c>
      <c r="AZ136" s="42">
        <f>AW136/(((AT136-1)*30)+(AU136*7))</f>
        <v>0.29017857142857145</v>
      </c>
      <c r="BA136" s="37">
        <f>AZ136*30</f>
        <v>8.7053571428571441</v>
      </c>
      <c r="BB136" s="63">
        <f>BA136*F136</f>
        <v>387.38839285714289</v>
      </c>
      <c r="BC136" s="103">
        <v>1</v>
      </c>
      <c r="BD136" s="37">
        <f>BC136*F136</f>
        <v>44.5</v>
      </c>
      <c r="BE136" s="37">
        <f>IFERROR(BC136/AZ136, "-")</f>
        <v>3.4461538461538459</v>
      </c>
      <c r="BF136" s="37">
        <f>IFERROR(BE136/7,"-")</f>
        <v>0.49230769230769228</v>
      </c>
      <c r="BG136" s="52">
        <f>IFERROR(BE136/30,"-")</f>
        <v>0.11487179487179486</v>
      </c>
      <c r="BH136" s="35">
        <f>IFERROR(C$1+BE136,"-")</f>
        <v>43676.446153846155</v>
      </c>
    </row>
    <row r="137" spans="1:60" x14ac:dyDescent="0.25">
      <c r="A137" s="119">
        <v>6953156275522</v>
      </c>
      <c r="B137" s="99">
        <v>738068</v>
      </c>
      <c r="C137" s="100" t="s">
        <v>143</v>
      </c>
      <c r="D137" s="100" t="s">
        <v>446</v>
      </c>
      <c r="E137" s="101">
        <v>28.72</v>
      </c>
      <c r="F137" s="101">
        <v>59.5</v>
      </c>
      <c r="G137" s="112">
        <v>129</v>
      </c>
      <c r="H137" s="261"/>
      <c r="I137" s="103">
        <v>0</v>
      </c>
      <c r="J137" s="104">
        <f>I137*$E137</f>
        <v>0</v>
      </c>
      <c r="K137" s="104">
        <f>I137*$F137</f>
        <v>0</v>
      </c>
      <c r="L137" s="103">
        <v>1</v>
      </c>
      <c r="M137" s="104">
        <f>L137*$E137</f>
        <v>28.72</v>
      </c>
      <c r="N137" s="104">
        <f>L137*$F137</f>
        <v>59.5</v>
      </c>
      <c r="O137" s="103">
        <v>0</v>
      </c>
      <c r="P137" s="104">
        <f>O137*$E137</f>
        <v>0</v>
      </c>
      <c r="Q137" s="104">
        <f>O137*$F137</f>
        <v>0</v>
      </c>
      <c r="R137" s="103">
        <v>0</v>
      </c>
      <c r="S137" s="104">
        <f>R137*$E137</f>
        <v>0</v>
      </c>
      <c r="T137" s="104">
        <f>R137*$F137</f>
        <v>0</v>
      </c>
      <c r="U137" s="103">
        <v>0</v>
      </c>
      <c r="V137" s="104">
        <f>U137*$E137</f>
        <v>0</v>
      </c>
      <c r="W137" s="104">
        <f>U137*$F137</f>
        <v>0</v>
      </c>
      <c r="X137" s="103">
        <v>0</v>
      </c>
      <c r="Y137" s="104">
        <f>X137*$E137</f>
        <v>0</v>
      </c>
      <c r="Z137" s="104">
        <f>X137*$F137</f>
        <v>0</v>
      </c>
      <c r="AA137" s="104">
        <v>0</v>
      </c>
      <c r="AB137" s="289">
        <f>AA137*E137</f>
        <v>0</v>
      </c>
      <c r="AC137" s="289">
        <f>AA137*F137</f>
        <v>0</v>
      </c>
      <c r="AD137" s="104">
        <v>0</v>
      </c>
      <c r="AE137" s="289">
        <f>AD137*E137</f>
        <v>0</v>
      </c>
      <c r="AF137" s="289">
        <f>AD137*F137</f>
        <v>0</v>
      </c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289">
        <v>8</v>
      </c>
      <c r="AU137" s="289">
        <v>2</v>
      </c>
      <c r="AV137" s="268"/>
      <c r="AW137" s="52">
        <f>SUM(I137,L137,O137,R137,U137,X137,AA137,AD137,AG137,AJ137,AM137,AP137)</f>
        <v>1</v>
      </c>
      <c r="AX137" s="104">
        <f>AW137*E137</f>
        <v>28.72</v>
      </c>
      <c r="AY137" s="106">
        <f>AW137*F137</f>
        <v>59.5</v>
      </c>
      <c r="AZ137" s="42">
        <f>AW137/(((AT137-1)*30)+(AU137*7))</f>
        <v>4.464285714285714E-3</v>
      </c>
      <c r="BA137" s="37">
        <f>AZ137*30</f>
        <v>0.13392857142857142</v>
      </c>
      <c r="BB137" s="63">
        <f>BA137*F137</f>
        <v>7.96875</v>
      </c>
      <c r="BC137" s="103">
        <v>0</v>
      </c>
      <c r="BD137" s="37">
        <f>BC137*F137</f>
        <v>0</v>
      </c>
      <c r="BE137" s="37">
        <f>IFERROR(BC137/AZ137, "-")</f>
        <v>0</v>
      </c>
      <c r="BF137" s="37">
        <f>IFERROR(BE137/7,"-")</f>
        <v>0</v>
      </c>
      <c r="BG137" s="52">
        <f>IFERROR(BE137/30,"-")</f>
        <v>0</v>
      </c>
      <c r="BH137" s="35">
        <f>IFERROR(C$1+BE137,"-")</f>
        <v>43673</v>
      </c>
    </row>
    <row r="138" spans="1:60" x14ac:dyDescent="0.25">
      <c r="A138" s="119">
        <v>6953156275515</v>
      </c>
      <c r="B138" s="99">
        <v>738069</v>
      </c>
      <c r="C138" s="100" t="s">
        <v>144</v>
      </c>
      <c r="D138" s="100" t="s">
        <v>447</v>
      </c>
      <c r="E138" s="101">
        <v>28.719999999999995</v>
      </c>
      <c r="F138" s="101">
        <v>59.5</v>
      </c>
      <c r="G138" s="112">
        <v>129</v>
      </c>
      <c r="H138" s="261"/>
      <c r="I138" s="103">
        <v>0</v>
      </c>
      <c r="J138" s="104">
        <f>I138*$E138</f>
        <v>0</v>
      </c>
      <c r="K138" s="104">
        <f>I138*$F138</f>
        <v>0</v>
      </c>
      <c r="L138" s="103">
        <v>0</v>
      </c>
      <c r="M138" s="104">
        <f>L138*$E138</f>
        <v>0</v>
      </c>
      <c r="N138" s="104">
        <f>L138*$F138</f>
        <v>0</v>
      </c>
      <c r="O138" s="103">
        <v>0</v>
      </c>
      <c r="P138" s="104">
        <f>O138*$E138</f>
        <v>0</v>
      </c>
      <c r="Q138" s="104">
        <f>O138*$F138</f>
        <v>0</v>
      </c>
      <c r="R138" s="103">
        <v>0</v>
      </c>
      <c r="S138" s="104">
        <f>R138*$E138</f>
        <v>0</v>
      </c>
      <c r="T138" s="104">
        <f>R138*$F138</f>
        <v>0</v>
      </c>
      <c r="U138" s="103">
        <v>0</v>
      </c>
      <c r="V138" s="104">
        <f>U138*$E138</f>
        <v>0</v>
      </c>
      <c r="W138" s="104">
        <f>U138*$F138</f>
        <v>0</v>
      </c>
      <c r="X138" s="103">
        <v>0</v>
      </c>
      <c r="Y138" s="104">
        <f>X138*$E138</f>
        <v>0</v>
      </c>
      <c r="Z138" s="104">
        <f>X138*$F138</f>
        <v>0</v>
      </c>
      <c r="AA138" s="104">
        <v>0</v>
      </c>
      <c r="AB138" s="289">
        <f>AA138*E138</f>
        <v>0</v>
      </c>
      <c r="AC138" s="289">
        <f>AA138*F138</f>
        <v>0</v>
      </c>
      <c r="AD138" s="104">
        <v>0</v>
      </c>
      <c r="AE138" s="289">
        <f>AD138*E138</f>
        <v>0</v>
      </c>
      <c r="AF138" s="289">
        <f>AD138*F138</f>
        <v>0</v>
      </c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289">
        <v>8</v>
      </c>
      <c r="AU138" s="289">
        <v>2</v>
      </c>
      <c r="AV138" s="268"/>
      <c r="AW138" s="52">
        <f>SUM(I138,L138,O138,R138,U138,X138,AA138,AD138,AG138,AJ138,AM138,AP138)</f>
        <v>0</v>
      </c>
      <c r="AX138" s="104">
        <f>AW138*E138</f>
        <v>0</v>
      </c>
      <c r="AY138" s="106">
        <f>AW138*F138</f>
        <v>0</v>
      </c>
      <c r="AZ138" s="42">
        <f>AW138/(((AT138-1)*30)+(AU138*7))</f>
        <v>0</v>
      </c>
      <c r="BA138" s="37">
        <f>AZ138*30</f>
        <v>0</v>
      </c>
      <c r="BB138" s="63">
        <f>BA138*F138</f>
        <v>0</v>
      </c>
      <c r="BC138" s="103">
        <v>0</v>
      </c>
      <c r="BD138" s="37">
        <f>BC138*F138</f>
        <v>0</v>
      </c>
      <c r="BE138" s="37" t="str">
        <f>IFERROR(BC138/AZ138, "-")</f>
        <v>-</v>
      </c>
      <c r="BF138" s="37" t="str">
        <f>IFERROR(BE138/7,"-")</f>
        <v>-</v>
      </c>
      <c r="BG138" s="52" t="str">
        <f>IFERROR(BE138/30,"-")</f>
        <v>-</v>
      </c>
      <c r="BH138" s="35" t="str">
        <f>IFERROR(C$1+BE138,"-")</f>
        <v>-</v>
      </c>
    </row>
    <row r="139" spans="1:60" x14ac:dyDescent="0.25">
      <c r="A139" s="119">
        <v>6953156280816</v>
      </c>
      <c r="B139" s="99">
        <v>738071</v>
      </c>
      <c r="C139" s="100" t="s">
        <v>145</v>
      </c>
      <c r="D139" s="100" t="s">
        <v>448</v>
      </c>
      <c r="E139" s="101">
        <v>12.619999999999996</v>
      </c>
      <c r="F139" s="101">
        <v>24.5</v>
      </c>
      <c r="G139" s="112">
        <v>49</v>
      </c>
      <c r="H139" s="261"/>
      <c r="I139" s="103">
        <v>2</v>
      </c>
      <c r="J139" s="104">
        <f>I139*$E139</f>
        <v>25.239999999999991</v>
      </c>
      <c r="K139" s="104">
        <f>I139*$F139</f>
        <v>49</v>
      </c>
      <c r="L139" s="103">
        <v>0</v>
      </c>
      <c r="M139" s="104">
        <f>L139*$E139</f>
        <v>0</v>
      </c>
      <c r="N139" s="104">
        <f>L139*$F139</f>
        <v>0</v>
      </c>
      <c r="O139" s="103">
        <v>0</v>
      </c>
      <c r="P139" s="104">
        <f>O139*$E139</f>
        <v>0</v>
      </c>
      <c r="Q139" s="104">
        <f>O139*$F139</f>
        <v>0</v>
      </c>
      <c r="R139" s="103">
        <v>0</v>
      </c>
      <c r="S139" s="104">
        <f>R139*$E139</f>
        <v>0</v>
      </c>
      <c r="T139" s="104">
        <f>R139*$F139</f>
        <v>0</v>
      </c>
      <c r="U139" s="103">
        <v>0</v>
      </c>
      <c r="V139" s="104">
        <f>U139*$E139</f>
        <v>0</v>
      </c>
      <c r="W139" s="104">
        <f>U139*$F139</f>
        <v>0</v>
      </c>
      <c r="X139" s="103">
        <v>0</v>
      </c>
      <c r="Y139" s="104">
        <f>X139*$E139</f>
        <v>0</v>
      </c>
      <c r="Z139" s="104">
        <f>X139*$F139</f>
        <v>0</v>
      </c>
      <c r="AA139" s="104">
        <v>0</v>
      </c>
      <c r="AB139" s="289">
        <f>AA139*E139</f>
        <v>0</v>
      </c>
      <c r="AC139" s="289">
        <f>AA139*F139</f>
        <v>0</v>
      </c>
      <c r="AD139" s="104">
        <v>0</v>
      </c>
      <c r="AE139" s="289">
        <f>AD139*E139</f>
        <v>0</v>
      </c>
      <c r="AF139" s="289">
        <f>AD139*F139</f>
        <v>0</v>
      </c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289">
        <v>8</v>
      </c>
      <c r="AU139" s="289">
        <v>2</v>
      </c>
      <c r="AV139" s="268"/>
      <c r="AW139" s="52">
        <f>SUM(I139,L139,O139,R139,U139,X139,AA139,AD139,AG139,AJ139,AM139,AP139)</f>
        <v>2</v>
      </c>
      <c r="AX139" s="104">
        <f>AW139*E139</f>
        <v>25.239999999999991</v>
      </c>
      <c r="AY139" s="106">
        <f>AW139*F139</f>
        <v>49</v>
      </c>
      <c r="AZ139" s="42">
        <f>AW139/(((AT139-1)*30)+(AU139*7))</f>
        <v>8.9285714285714281E-3</v>
      </c>
      <c r="BA139" s="37">
        <f>AZ139*30</f>
        <v>0.26785714285714285</v>
      </c>
      <c r="BB139" s="63">
        <f>BA139*F139</f>
        <v>6.5625</v>
      </c>
      <c r="BC139" s="103">
        <v>0</v>
      </c>
      <c r="BD139" s="37">
        <f>BC139*F139</f>
        <v>0</v>
      </c>
      <c r="BE139" s="37">
        <f>IFERROR(BC139/AZ139, "-")</f>
        <v>0</v>
      </c>
      <c r="BF139" s="37">
        <f>IFERROR(BE139/7,"-")</f>
        <v>0</v>
      </c>
      <c r="BG139" s="52">
        <f>IFERROR(BE139/30,"-")</f>
        <v>0</v>
      </c>
      <c r="BH139" s="35">
        <f>IFERROR(C$1+BE139,"-")</f>
        <v>43673</v>
      </c>
    </row>
    <row r="140" spans="1:60" x14ac:dyDescent="0.25">
      <c r="A140" s="119">
        <v>6953156280809</v>
      </c>
      <c r="B140" s="99">
        <v>738072</v>
      </c>
      <c r="C140" s="100" t="s">
        <v>146</v>
      </c>
      <c r="D140" s="100" t="s">
        <v>449</v>
      </c>
      <c r="E140" s="101">
        <v>12.62</v>
      </c>
      <c r="F140" s="101">
        <v>24.5</v>
      </c>
      <c r="G140" s="112">
        <v>49</v>
      </c>
      <c r="H140" s="261"/>
      <c r="I140" s="103">
        <v>2</v>
      </c>
      <c r="J140" s="104">
        <f>I140*$E140</f>
        <v>25.24</v>
      </c>
      <c r="K140" s="104">
        <f>I140*$F140</f>
        <v>49</v>
      </c>
      <c r="L140" s="103">
        <v>0</v>
      </c>
      <c r="M140" s="104">
        <f>L140*$E140</f>
        <v>0</v>
      </c>
      <c r="N140" s="104">
        <f>L140*$F140</f>
        <v>0</v>
      </c>
      <c r="O140" s="103">
        <v>0</v>
      </c>
      <c r="P140" s="104">
        <f>O140*$E140</f>
        <v>0</v>
      </c>
      <c r="Q140" s="104">
        <f>O140*$F140</f>
        <v>0</v>
      </c>
      <c r="R140" s="103">
        <v>0</v>
      </c>
      <c r="S140" s="104">
        <f>R140*$E140</f>
        <v>0</v>
      </c>
      <c r="T140" s="104">
        <f>R140*$F140</f>
        <v>0</v>
      </c>
      <c r="U140" s="103">
        <v>1</v>
      </c>
      <c r="V140" s="104">
        <f>U140*$E140</f>
        <v>12.62</v>
      </c>
      <c r="W140" s="104">
        <f>U140*$F140</f>
        <v>24.5</v>
      </c>
      <c r="X140" s="103">
        <v>0</v>
      </c>
      <c r="Y140" s="104">
        <f>X140*$E140</f>
        <v>0</v>
      </c>
      <c r="Z140" s="104">
        <f>X140*$F140</f>
        <v>0</v>
      </c>
      <c r="AA140" s="104">
        <v>0</v>
      </c>
      <c r="AB140" s="289">
        <f>AA140*E140</f>
        <v>0</v>
      </c>
      <c r="AC140" s="289">
        <f>AA140*F140</f>
        <v>0</v>
      </c>
      <c r="AD140" s="104">
        <v>0</v>
      </c>
      <c r="AE140" s="289">
        <f>AD140*E140</f>
        <v>0</v>
      </c>
      <c r="AF140" s="289">
        <f>AD140*F140</f>
        <v>0</v>
      </c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289">
        <v>8</v>
      </c>
      <c r="AU140" s="289">
        <v>2</v>
      </c>
      <c r="AV140" s="268"/>
      <c r="AW140" s="52">
        <f>SUM(I140,L140,O140,R140,U140,X140,AA140,AD140,AG140,AJ140,AM140,AP140)</f>
        <v>3</v>
      </c>
      <c r="AX140" s="104">
        <f>AW140*E140</f>
        <v>37.86</v>
      </c>
      <c r="AY140" s="106">
        <f>AW140*F140</f>
        <v>73.5</v>
      </c>
      <c r="AZ140" s="42">
        <f>AW140/(((AT140-1)*30)+(AU140*7))</f>
        <v>1.3392857142857142E-2</v>
      </c>
      <c r="BA140" s="37">
        <f>AZ140*30</f>
        <v>0.40178571428571425</v>
      </c>
      <c r="BB140" s="63">
        <f>BA140*F140</f>
        <v>9.8437499999999982</v>
      </c>
      <c r="BC140" s="103">
        <v>0</v>
      </c>
      <c r="BD140" s="37">
        <f>BC140*F140</f>
        <v>0</v>
      </c>
      <c r="BE140" s="37">
        <f>IFERROR(BC140/AZ140, "-")</f>
        <v>0</v>
      </c>
      <c r="BF140" s="37">
        <f>IFERROR(BE140/7,"-")</f>
        <v>0</v>
      </c>
      <c r="BG140" s="52">
        <f>IFERROR(BE140/30,"-")</f>
        <v>0</v>
      </c>
      <c r="BH140" s="35">
        <f>IFERROR(C$1+BE140,"-")</f>
        <v>43673</v>
      </c>
    </row>
    <row r="141" spans="1:60" x14ac:dyDescent="0.25">
      <c r="A141" s="119">
        <v>6953156280793</v>
      </c>
      <c r="B141" s="99">
        <v>738073</v>
      </c>
      <c r="C141" s="100" t="s">
        <v>147</v>
      </c>
      <c r="D141" s="100" t="s">
        <v>450</v>
      </c>
      <c r="E141" s="101">
        <v>12.63</v>
      </c>
      <c r="F141" s="101">
        <v>24.5</v>
      </c>
      <c r="G141" s="112">
        <v>49</v>
      </c>
      <c r="H141" s="261"/>
      <c r="I141" s="103">
        <v>1</v>
      </c>
      <c r="J141" s="104">
        <f>I141*$E141</f>
        <v>12.63</v>
      </c>
      <c r="K141" s="104">
        <f>I141*$F141</f>
        <v>24.5</v>
      </c>
      <c r="L141" s="103">
        <v>0</v>
      </c>
      <c r="M141" s="104">
        <f>L141*$E141</f>
        <v>0</v>
      </c>
      <c r="N141" s="104">
        <f>L141*$F141</f>
        <v>0</v>
      </c>
      <c r="O141" s="103">
        <v>2</v>
      </c>
      <c r="P141" s="104">
        <f>O141*$E141</f>
        <v>25.26</v>
      </c>
      <c r="Q141" s="104">
        <f>O141*$F141</f>
        <v>49</v>
      </c>
      <c r="R141" s="103">
        <v>1</v>
      </c>
      <c r="S141" s="104">
        <f>R141*$E141</f>
        <v>12.63</v>
      </c>
      <c r="T141" s="104">
        <f>R141*$F141</f>
        <v>24.5</v>
      </c>
      <c r="U141" s="103">
        <v>0</v>
      </c>
      <c r="V141" s="104">
        <f>U141*$E141</f>
        <v>0</v>
      </c>
      <c r="W141" s="104">
        <f>U141*$F141</f>
        <v>0</v>
      </c>
      <c r="X141" s="103">
        <v>0</v>
      </c>
      <c r="Y141" s="104">
        <f>X141*$E141</f>
        <v>0</v>
      </c>
      <c r="Z141" s="104">
        <f>X141*$F141</f>
        <v>0</v>
      </c>
      <c r="AA141" s="104">
        <v>0</v>
      </c>
      <c r="AB141" s="289">
        <f>AA141*E141</f>
        <v>0</v>
      </c>
      <c r="AC141" s="289">
        <f>AA141*F141</f>
        <v>0</v>
      </c>
      <c r="AD141" s="104">
        <v>0</v>
      </c>
      <c r="AE141" s="289">
        <f>AD141*E141</f>
        <v>0</v>
      </c>
      <c r="AF141" s="289">
        <f>AD141*F141</f>
        <v>0</v>
      </c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289">
        <v>8</v>
      </c>
      <c r="AU141" s="289">
        <v>2</v>
      </c>
      <c r="AV141" s="268"/>
      <c r="AW141" s="52">
        <f>SUM(I141,L141,O141,R141,U141,X141,AA141,AD141,AG141,AJ141,AM141,AP141)</f>
        <v>4</v>
      </c>
      <c r="AX141" s="104">
        <f>AW141*E141</f>
        <v>50.52</v>
      </c>
      <c r="AY141" s="106">
        <f>AW141*F141</f>
        <v>98</v>
      </c>
      <c r="AZ141" s="42">
        <f>AW141/(((AT141-1)*30)+(AU141*7))</f>
        <v>1.7857142857142856E-2</v>
      </c>
      <c r="BA141" s="37">
        <f>AZ141*30</f>
        <v>0.5357142857142857</v>
      </c>
      <c r="BB141" s="63">
        <f>BA141*F141</f>
        <v>13.125</v>
      </c>
      <c r="BC141" s="103">
        <v>0</v>
      </c>
      <c r="BD141" s="37">
        <f>BC141*F141</f>
        <v>0</v>
      </c>
      <c r="BE141" s="37">
        <f>IFERROR(BC141/AZ141, "-")</f>
        <v>0</v>
      </c>
      <c r="BF141" s="37">
        <f>IFERROR(BE141/7,"-")</f>
        <v>0</v>
      </c>
      <c r="BG141" s="52">
        <f>IFERROR(BE141/30,"-")</f>
        <v>0</v>
      </c>
      <c r="BH141" s="35">
        <f>IFERROR(C$1+BE141,"-")</f>
        <v>43673</v>
      </c>
    </row>
    <row r="142" spans="1:60" x14ac:dyDescent="0.25">
      <c r="A142" s="119">
        <v>6953156270961</v>
      </c>
      <c r="B142" s="99">
        <v>738074</v>
      </c>
      <c r="C142" s="100" t="s">
        <v>148</v>
      </c>
      <c r="D142" s="100" t="s">
        <v>451</v>
      </c>
      <c r="E142" s="101">
        <v>161.90999999999917</v>
      </c>
      <c r="F142" s="101">
        <v>344.5</v>
      </c>
      <c r="G142" s="112">
        <v>719</v>
      </c>
      <c r="H142" s="261"/>
      <c r="I142" s="103">
        <v>1</v>
      </c>
      <c r="J142" s="104">
        <f>I142*$E142</f>
        <v>161.90999999999917</v>
      </c>
      <c r="K142" s="104">
        <f>I142*$F142</f>
        <v>344.5</v>
      </c>
      <c r="L142" s="103">
        <v>1</v>
      </c>
      <c r="M142" s="104">
        <f>L142*$E142</f>
        <v>161.90999999999917</v>
      </c>
      <c r="N142" s="104">
        <f>L142*$F142</f>
        <v>344.5</v>
      </c>
      <c r="O142" s="103">
        <v>1</v>
      </c>
      <c r="P142" s="104">
        <f>O142*$E142</f>
        <v>161.90999999999917</v>
      </c>
      <c r="Q142" s="104">
        <f>O142*$F142</f>
        <v>344.5</v>
      </c>
      <c r="R142" s="103">
        <v>0</v>
      </c>
      <c r="S142" s="104">
        <f>R142*$E142</f>
        <v>0</v>
      </c>
      <c r="T142" s="104">
        <f>R142*$F142</f>
        <v>0</v>
      </c>
      <c r="U142" s="103">
        <v>0</v>
      </c>
      <c r="V142" s="104">
        <f>U142*$E142</f>
        <v>0</v>
      </c>
      <c r="W142" s="104">
        <f>U142*$F142</f>
        <v>0</v>
      </c>
      <c r="X142" s="103">
        <v>0</v>
      </c>
      <c r="Y142" s="104">
        <f>X142*$E142</f>
        <v>0</v>
      </c>
      <c r="Z142" s="104">
        <f>X142*$F142</f>
        <v>0</v>
      </c>
      <c r="AA142" s="104">
        <v>0</v>
      </c>
      <c r="AB142" s="289">
        <f>AA142*E142</f>
        <v>0</v>
      </c>
      <c r="AC142" s="289">
        <f>AA142*F142</f>
        <v>0</v>
      </c>
      <c r="AD142" s="104">
        <v>0</v>
      </c>
      <c r="AE142" s="289">
        <f>AD142*E142</f>
        <v>0</v>
      </c>
      <c r="AF142" s="289">
        <f>AD142*F142</f>
        <v>0</v>
      </c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289">
        <v>8</v>
      </c>
      <c r="AU142" s="289">
        <v>2</v>
      </c>
      <c r="AV142" s="268"/>
      <c r="AW142" s="52">
        <f>SUM(I142,L142,O142,R142,U142,X142,AA142,AD142,AG142,AJ142,AM142,AP142)</f>
        <v>3</v>
      </c>
      <c r="AX142" s="104">
        <f>AW142*E142</f>
        <v>485.72999999999752</v>
      </c>
      <c r="AY142" s="106">
        <f>AW142*F142</f>
        <v>1033.5</v>
      </c>
      <c r="AZ142" s="42">
        <f>AW142/(((AT142-1)*30)+(AU142*7))</f>
        <v>1.3392857142857142E-2</v>
      </c>
      <c r="BA142" s="37">
        <f>AZ142*30</f>
        <v>0.40178571428571425</v>
      </c>
      <c r="BB142" s="63">
        <f>BA142*F142</f>
        <v>138.41517857142856</v>
      </c>
      <c r="BC142" s="103">
        <v>0</v>
      </c>
      <c r="BD142" s="37">
        <f>BC142*F142</f>
        <v>0</v>
      </c>
      <c r="BE142" s="37">
        <f>IFERROR(BC142/AZ142, "-")</f>
        <v>0</v>
      </c>
      <c r="BF142" s="37">
        <f>IFERROR(BE142/7,"-")</f>
        <v>0</v>
      </c>
      <c r="BG142" s="52">
        <f>IFERROR(BE142/30,"-")</f>
        <v>0</v>
      </c>
      <c r="BH142" s="35">
        <f>IFERROR(C$1+BE142,"-")</f>
        <v>43673</v>
      </c>
    </row>
    <row r="143" spans="1:60" x14ac:dyDescent="0.25">
      <c r="A143" s="119">
        <v>6953156261631</v>
      </c>
      <c r="B143" s="99">
        <v>738075</v>
      </c>
      <c r="C143" s="100" t="s">
        <v>149</v>
      </c>
      <c r="D143" s="100" t="s">
        <v>452</v>
      </c>
      <c r="E143" s="101">
        <v>65</v>
      </c>
      <c r="F143" s="101">
        <v>129.5</v>
      </c>
      <c r="G143" s="112">
        <v>269</v>
      </c>
      <c r="H143" s="261"/>
      <c r="I143" s="103">
        <v>1</v>
      </c>
      <c r="J143" s="104">
        <f>I143*$E143</f>
        <v>65</v>
      </c>
      <c r="K143" s="104">
        <f>I143*$F143</f>
        <v>129.5</v>
      </c>
      <c r="L143" s="103">
        <v>0</v>
      </c>
      <c r="M143" s="104">
        <f>L143*$E143</f>
        <v>0</v>
      </c>
      <c r="N143" s="104">
        <f>L143*$F143</f>
        <v>0</v>
      </c>
      <c r="O143" s="103">
        <v>0</v>
      </c>
      <c r="P143" s="104">
        <f>O143*$E143</f>
        <v>0</v>
      </c>
      <c r="Q143" s="104">
        <f>O143*$F143</f>
        <v>0</v>
      </c>
      <c r="R143" s="103">
        <v>0</v>
      </c>
      <c r="S143" s="104">
        <f>R143*$E143</f>
        <v>0</v>
      </c>
      <c r="T143" s="104">
        <f>R143*$F143</f>
        <v>0</v>
      </c>
      <c r="U143" s="103">
        <v>0</v>
      </c>
      <c r="V143" s="104">
        <f>U143*$E143</f>
        <v>0</v>
      </c>
      <c r="W143" s="104">
        <f>U143*$F143</f>
        <v>0</v>
      </c>
      <c r="X143" s="103">
        <v>0</v>
      </c>
      <c r="Y143" s="104">
        <f>X143*$E143</f>
        <v>0</v>
      </c>
      <c r="Z143" s="104">
        <f>X143*$F143</f>
        <v>0</v>
      </c>
      <c r="AA143" s="104">
        <v>0</v>
      </c>
      <c r="AB143" s="289">
        <f>AA143*E143</f>
        <v>0</v>
      </c>
      <c r="AC143" s="289">
        <f>AA143*F143</f>
        <v>0</v>
      </c>
      <c r="AD143" s="104">
        <v>0</v>
      </c>
      <c r="AE143" s="289">
        <f>AD143*E143</f>
        <v>0</v>
      </c>
      <c r="AF143" s="289">
        <f>AD143*F143</f>
        <v>0</v>
      </c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289">
        <v>8</v>
      </c>
      <c r="AU143" s="289">
        <v>2</v>
      </c>
      <c r="AV143" s="268"/>
      <c r="AW143" s="52">
        <f>SUM(I143,L143,O143,R143,U143,X143,AA143,AD143,AG143,AJ143,AM143,AP143)</f>
        <v>1</v>
      </c>
      <c r="AX143" s="104">
        <f>AW143*E143</f>
        <v>65</v>
      </c>
      <c r="AY143" s="106">
        <f>AW143*F143</f>
        <v>129.5</v>
      </c>
      <c r="AZ143" s="42">
        <f>AW143/(((AT143-1)*30)+(AU143*7))</f>
        <v>4.464285714285714E-3</v>
      </c>
      <c r="BA143" s="37">
        <f>AZ143*30</f>
        <v>0.13392857142857142</v>
      </c>
      <c r="BB143" s="63">
        <f>BA143*F143</f>
        <v>17.34375</v>
      </c>
      <c r="BC143" s="103">
        <v>1</v>
      </c>
      <c r="BD143" s="37">
        <f>BC143*F143</f>
        <v>129.5</v>
      </c>
      <c r="BE143" s="37">
        <f>IFERROR(BC143/AZ143, "-")</f>
        <v>224</v>
      </c>
      <c r="BF143" s="37">
        <f>IFERROR(BE143/7,"-")</f>
        <v>32</v>
      </c>
      <c r="BG143" s="52">
        <f>IFERROR(BE143/30,"-")</f>
        <v>7.4666666666666668</v>
      </c>
      <c r="BH143" s="35">
        <f>IFERROR(C$1+BE143,"-")</f>
        <v>43897</v>
      </c>
    </row>
    <row r="144" spans="1:60" x14ac:dyDescent="0.25">
      <c r="A144" s="119">
        <v>6953156258396</v>
      </c>
      <c r="B144" s="99">
        <v>738076</v>
      </c>
      <c r="C144" s="116" t="s">
        <v>150</v>
      </c>
      <c r="D144" s="116" t="s">
        <v>453</v>
      </c>
      <c r="E144" s="101">
        <v>61</v>
      </c>
      <c r="F144" s="101">
        <v>124.5</v>
      </c>
      <c r="G144" s="112">
        <v>259</v>
      </c>
      <c r="H144" s="261"/>
      <c r="I144" s="103">
        <v>0</v>
      </c>
      <c r="J144" s="104">
        <f>I144*$E144</f>
        <v>0</v>
      </c>
      <c r="K144" s="104">
        <f>I144*$F144</f>
        <v>0</v>
      </c>
      <c r="L144" s="103">
        <v>0</v>
      </c>
      <c r="M144" s="104">
        <f>L144*$E144</f>
        <v>0</v>
      </c>
      <c r="N144" s="104">
        <f>L144*$F144</f>
        <v>0</v>
      </c>
      <c r="O144" s="103">
        <v>0</v>
      </c>
      <c r="P144" s="104">
        <f>O144*$E144</f>
        <v>0</v>
      </c>
      <c r="Q144" s="104">
        <f>O144*$F144</f>
        <v>0</v>
      </c>
      <c r="R144" s="103">
        <v>0</v>
      </c>
      <c r="S144" s="104">
        <f>R144*$E144</f>
        <v>0</v>
      </c>
      <c r="T144" s="104">
        <f>R144*$F144</f>
        <v>0</v>
      </c>
      <c r="U144" s="103">
        <v>0</v>
      </c>
      <c r="V144" s="104">
        <f>U144*$E144</f>
        <v>0</v>
      </c>
      <c r="W144" s="104">
        <f>U144*$F144</f>
        <v>0</v>
      </c>
      <c r="X144" s="103">
        <v>0</v>
      </c>
      <c r="Y144" s="104">
        <f>X144*$E144</f>
        <v>0</v>
      </c>
      <c r="Z144" s="104">
        <f>X144*$F144</f>
        <v>0</v>
      </c>
      <c r="AA144" s="104">
        <v>0</v>
      </c>
      <c r="AB144" s="289">
        <f>AA144*E144</f>
        <v>0</v>
      </c>
      <c r="AC144" s="289">
        <f>AA144*F144</f>
        <v>0</v>
      </c>
      <c r="AD144" s="104">
        <v>0</v>
      </c>
      <c r="AE144" s="289">
        <f>AD144*E144</f>
        <v>0</v>
      </c>
      <c r="AF144" s="289">
        <f>AD144*F144</f>
        <v>0</v>
      </c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289">
        <v>8</v>
      </c>
      <c r="AU144" s="289">
        <v>2</v>
      </c>
      <c r="AV144" s="268"/>
      <c r="AW144" s="52">
        <f>SUM(I144,L144,O144,R144,U144,X144,AA144,AD144,AG144,AJ144,AM144,AP144)</f>
        <v>0</v>
      </c>
      <c r="AX144" s="104">
        <f>AW144*E144</f>
        <v>0</v>
      </c>
      <c r="AY144" s="106">
        <f>AW144*F144</f>
        <v>0</v>
      </c>
      <c r="AZ144" s="42">
        <f>AW144/(((AT144-1)*30)+(AU144*7))</f>
        <v>0</v>
      </c>
      <c r="BA144" s="37">
        <f>AZ144*30</f>
        <v>0</v>
      </c>
      <c r="BB144" s="63">
        <f>BA144*F144</f>
        <v>0</v>
      </c>
      <c r="BC144" s="103">
        <v>0</v>
      </c>
      <c r="BD144" s="37">
        <f>BC144*F144</f>
        <v>0</v>
      </c>
      <c r="BE144" s="37" t="str">
        <f>IFERROR(BC144/AZ144, "-")</f>
        <v>-</v>
      </c>
      <c r="BF144" s="37" t="str">
        <f>IFERROR(BE144/7,"-")</f>
        <v>-</v>
      </c>
      <c r="BG144" s="52" t="str">
        <f>IFERROR(BE144/30,"-")</f>
        <v>-</v>
      </c>
      <c r="BH144" s="35" t="str">
        <f>IFERROR(C$1+BE144,"-")</f>
        <v>-</v>
      </c>
    </row>
    <row r="145" spans="1:60" x14ac:dyDescent="0.25">
      <c r="A145" s="119">
        <v>6953156270954</v>
      </c>
      <c r="B145" s="99">
        <v>738077</v>
      </c>
      <c r="C145" s="100" t="s">
        <v>151</v>
      </c>
      <c r="D145" s="100" t="s">
        <v>454</v>
      </c>
      <c r="E145" s="101">
        <v>40.99</v>
      </c>
      <c r="F145" s="101">
        <v>89.5</v>
      </c>
      <c r="G145" s="112">
        <v>189</v>
      </c>
      <c r="H145" s="261"/>
      <c r="I145" s="103">
        <v>3</v>
      </c>
      <c r="J145" s="104">
        <f>I145*$E145</f>
        <v>122.97</v>
      </c>
      <c r="K145" s="104">
        <f>I145*$F145</f>
        <v>268.5</v>
      </c>
      <c r="L145" s="103">
        <v>2</v>
      </c>
      <c r="M145" s="104">
        <f>L145*$E145</f>
        <v>81.98</v>
      </c>
      <c r="N145" s="104">
        <f>L145*$F145</f>
        <v>179</v>
      </c>
      <c r="O145" s="103">
        <v>4</v>
      </c>
      <c r="P145" s="104">
        <f>O145*$E145</f>
        <v>163.96</v>
      </c>
      <c r="Q145" s="104">
        <f>O145*$F145</f>
        <v>358</v>
      </c>
      <c r="R145" s="103">
        <v>0</v>
      </c>
      <c r="S145" s="104">
        <f>R145*$E145</f>
        <v>0</v>
      </c>
      <c r="T145" s="104">
        <f>R145*$F145</f>
        <v>0</v>
      </c>
      <c r="U145" s="103">
        <v>1</v>
      </c>
      <c r="V145" s="104">
        <f>U145*$E145</f>
        <v>40.99</v>
      </c>
      <c r="W145" s="104">
        <f>U145*$F145</f>
        <v>89.5</v>
      </c>
      <c r="X145" s="103">
        <v>0</v>
      </c>
      <c r="Y145" s="104">
        <f>X145*$E145</f>
        <v>0</v>
      </c>
      <c r="Z145" s="104">
        <f>X145*$F145</f>
        <v>0</v>
      </c>
      <c r="AA145" s="104">
        <v>0</v>
      </c>
      <c r="AB145" s="289">
        <f>AA145*E145</f>
        <v>0</v>
      </c>
      <c r="AC145" s="289">
        <f>AA145*F145</f>
        <v>0</v>
      </c>
      <c r="AD145" s="104">
        <v>0</v>
      </c>
      <c r="AE145" s="289">
        <f>AD145*E145</f>
        <v>0</v>
      </c>
      <c r="AF145" s="289">
        <f>AD145*F145</f>
        <v>0</v>
      </c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289">
        <v>8</v>
      </c>
      <c r="AU145" s="289">
        <v>2</v>
      </c>
      <c r="AV145" s="268"/>
      <c r="AW145" s="52">
        <f>SUM(I145,L145,O145,R145,U145,X145,AA145,AD145,AG145,AJ145,AM145,AP145)</f>
        <v>10</v>
      </c>
      <c r="AX145" s="104">
        <f>AW145*E145</f>
        <v>409.90000000000003</v>
      </c>
      <c r="AY145" s="106">
        <f>AW145*F145</f>
        <v>895</v>
      </c>
      <c r="AZ145" s="42">
        <f>AW145/(((AT145-1)*30)+(AU145*7))</f>
        <v>4.4642857142857144E-2</v>
      </c>
      <c r="BA145" s="37">
        <f>AZ145*30</f>
        <v>1.3392857142857144</v>
      </c>
      <c r="BB145" s="63">
        <f>BA145*F145</f>
        <v>119.86607142857144</v>
      </c>
      <c r="BC145" s="103">
        <v>1</v>
      </c>
      <c r="BD145" s="37">
        <f>BC145*F145</f>
        <v>89.5</v>
      </c>
      <c r="BE145" s="37">
        <f>IFERROR(BC145/AZ145, "-")</f>
        <v>22.4</v>
      </c>
      <c r="BF145" s="37">
        <f>IFERROR(BE145/7,"-")</f>
        <v>3.1999999999999997</v>
      </c>
      <c r="BG145" s="52">
        <f>IFERROR(BE145/30,"-")</f>
        <v>0.74666666666666659</v>
      </c>
      <c r="BH145" s="35">
        <f>IFERROR(C$1+BE145,"-")</f>
        <v>43695.4</v>
      </c>
    </row>
    <row r="146" spans="1:60" x14ac:dyDescent="0.25">
      <c r="A146" s="119">
        <v>6953156284647</v>
      </c>
      <c r="B146" s="99">
        <v>738078</v>
      </c>
      <c r="C146" s="100" t="s">
        <v>152</v>
      </c>
      <c r="D146" s="100" t="s">
        <v>455</v>
      </c>
      <c r="E146" s="101">
        <v>9.509999999999998</v>
      </c>
      <c r="F146" s="101">
        <v>24.5</v>
      </c>
      <c r="G146" s="112">
        <v>49</v>
      </c>
      <c r="H146" s="261"/>
      <c r="I146" s="103">
        <v>89</v>
      </c>
      <c r="J146" s="104">
        <f>I146*$E146</f>
        <v>846.38999999999987</v>
      </c>
      <c r="K146" s="104">
        <f>I146*$F146</f>
        <v>2180.5</v>
      </c>
      <c r="L146" s="103">
        <v>35</v>
      </c>
      <c r="M146" s="104">
        <f>L146*$E146</f>
        <v>332.84999999999991</v>
      </c>
      <c r="N146" s="104">
        <f>L146*$F146</f>
        <v>857.5</v>
      </c>
      <c r="O146" s="103">
        <v>30</v>
      </c>
      <c r="P146" s="104">
        <f>O146*$E146</f>
        <v>285.29999999999995</v>
      </c>
      <c r="Q146" s="104">
        <f>O146*$F146</f>
        <v>735</v>
      </c>
      <c r="R146" s="103">
        <v>29</v>
      </c>
      <c r="S146" s="104">
        <f>R146*$E146</f>
        <v>275.78999999999996</v>
      </c>
      <c r="T146" s="104">
        <f>R146*$F146</f>
        <v>710.5</v>
      </c>
      <c r="U146" s="103">
        <v>31</v>
      </c>
      <c r="V146" s="104">
        <f>U146*$E146</f>
        <v>294.80999999999995</v>
      </c>
      <c r="W146" s="104">
        <f>U146*$F146</f>
        <v>759.5</v>
      </c>
      <c r="X146" s="103">
        <v>38</v>
      </c>
      <c r="Y146" s="104">
        <f>X146*$E146</f>
        <v>361.37999999999994</v>
      </c>
      <c r="Z146" s="104">
        <f>X146*$F146</f>
        <v>931</v>
      </c>
      <c r="AA146" s="104">
        <v>25</v>
      </c>
      <c r="AB146" s="289">
        <f>AA146*E146</f>
        <v>237.74999999999994</v>
      </c>
      <c r="AC146" s="289">
        <f>AA146*F146</f>
        <v>612.5</v>
      </c>
      <c r="AD146" s="104">
        <v>10</v>
      </c>
      <c r="AE146" s="289">
        <f>AD146*E146</f>
        <v>95.09999999999998</v>
      </c>
      <c r="AF146" s="289">
        <f>AD146*F146</f>
        <v>245</v>
      </c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289">
        <v>8</v>
      </c>
      <c r="AU146" s="289">
        <v>2</v>
      </c>
      <c r="AV146" s="268"/>
      <c r="AW146" s="52">
        <f>SUM(I146,L146,O146,R146,U146,X146,AA146,AD146,AG146,AJ146,AM146,AP146)</f>
        <v>287</v>
      </c>
      <c r="AX146" s="104">
        <f>AW146*E146</f>
        <v>2729.3699999999994</v>
      </c>
      <c r="AY146" s="106">
        <f>AW146*F146</f>
        <v>7031.5</v>
      </c>
      <c r="AZ146" s="42">
        <f>AW146/(((AT146-1)*30)+(AU146*7))</f>
        <v>1.28125</v>
      </c>
      <c r="BA146" s="37">
        <f>AZ146*30</f>
        <v>38.4375</v>
      </c>
      <c r="BB146" s="63">
        <f>BA146*F146</f>
        <v>941.71875</v>
      </c>
      <c r="BC146" s="103">
        <v>29</v>
      </c>
      <c r="BD146" s="37">
        <f>BC146*F146</f>
        <v>710.5</v>
      </c>
      <c r="BE146" s="37">
        <f>IFERROR(BC146/AZ146, "-")</f>
        <v>22.634146341463413</v>
      </c>
      <c r="BF146" s="37">
        <f>IFERROR(BE146/7,"-")</f>
        <v>3.233449477351916</v>
      </c>
      <c r="BG146" s="52">
        <f>IFERROR(BE146/30,"-")</f>
        <v>0.75447154471544708</v>
      </c>
      <c r="BH146" s="35">
        <f>IFERROR(C$1+BE146,"-")</f>
        <v>43695.634146341465</v>
      </c>
    </row>
    <row r="147" spans="1:60" x14ac:dyDescent="0.25">
      <c r="A147" s="119">
        <v>6953156282926</v>
      </c>
      <c r="B147" s="99">
        <v>738079</v>
      </c>
      <c r="C147" s="100" t="s">
        <v>153</v>
      </c>
      <c r="D147" s="100" t="s">
        <v>456</v>
      </c>
      <c r="E147" s="101">
        <v>23.460000000000004</v>
      </c>
      <c r="F147" s="101">
        <v>49.5</v>
      </c>
      <c r="G147" s="112">
        <v>99</v>
      </c>
      <c r="H147" s="261"/>
      <c r="I147" s="103">
        <v>4</v>
      </c>
      <c r="J147" s="104">
        <f>I147*$E147</f>
        <v>93.840000000000018</v>
      </c>
      <c r="K147" s="104">
        <f>I147*$F147</f>
        <v>198</v>
      </c>
      <c r="L147" s="103">
        <v>1</v>
      </c>
      <c r="M147" s="104">
        <f>L147*$E147</f>
        <v>23.460000000000004</v>
      </c>
      <c r="N147" s="104">
        <f>L147*$F147</f>
        <v>49.5</v>
      </c>
      <c r="O147" s="103">
        <v>4</v>
      </c>
      <c r="P147" s="104">
        <f>O147*$E147</f>
        <v>93.840000000000018</v>
      </c>
      <c r="Q147" s="104">
        <f>O147*$F147</f>
        <v>198</v>
      </c>
      <c r="R147" s="103">
        <v>1</v>
      </c>
      <c r="S147" s="104">
        <f>R147*$E147</f>
        <v>23.460000000000004</v>
      </c>
      <c r="T147" s="104">
        <f>R147*$F147</f>
        <v>49.5</v>
      </c>
      <c r="U147" s="103">
        <v>0</v>
      </c>
      <c r="V147" s="104">
        <f>U147*$E147</f>
        <v>0</v>
      </c>
      <c r="W147" s="104">
        <f>U147*$F147</f>
        <v>0</v>
      </c>
      <c r="X147" s="103">
        <v>0</v>
      </c>
      <c r="Y147" s="104">
        <f>X147*$E147</f>
        <v>0</v>
      </c>
      <c r="Z147" s="104">
        <f>X147*$F147</f>
        <v>0</v>
      </c>
      <c r="AA147" s="104">
        <v>0</v>
      </c>
      <c r="AB147" s="289">
        <f>AA147*E147</f>
        <v>0</v>
      </c>
      <c r="AC147" s="289">
        <f>AA147*F147</f>
        <v>0</v>
      </c>
      <c r="AD147" s="104">
        <v>0</v>
      </c>
      <c r="AE147" s="289">
        <f>AD147*E147</f>
        <v>0</v>
      </c>
      <c r="AF147" s="289">
        <f>AD147*F147</f>
        <v>0</v>
      </c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289">
        <v>8</v>
      </c>
      <c r="AU147" s="289">
        <v>2</v>
      </c>
      <c r="AV147" s="268"/>
      <c r="AW147" s="52">
        <f>SUM(I147,L147,O147,R147,U147,X147,AA147,AD147,AG147,AJ147,AM147,AP147)</f>
        <v>10</v>
      </c>
      <c r="AX147" s="104">
        <f>AW147*E147</f>
        <v>234.60000000000005</v>
      </c>
      <c r="AY147" s="106">
        <f>AW147*F147</f>
        <v>495</v>
      </c>
      <c r="AZ147" s="42">
        <f>AW147/(((AT147-1)*30)+(AU147*7))</f>
        <v>4.4642857142857144E-2</v>
      </c>
      <c r="BA147" s="37">
        <f>AZ147*30</f>
        <v>1.3392857142857144</v>
      </c>
      <c r="BB147" s="63">
        <f>BA147*F147</f>
        <v>66.294642857142861</v>
      </c>
      <c r="BC147" s="103">
        <v>0</v>
      </c>
      <c r="BD147" s="37">
        <f>BC147*F147</f>
        <v>0</v>
      </c>
      <c r="BE147" s="37">
        <f>IFERROR(BC147/AZ147, "-")</f>
        <v>0</v>
      </c>
      <c r="BF147" s="37">
        <f>IFERROR(BE147/7,"-")</f>
        <v>0</v>
      </c>
      <c r="BG147" s="52">
        <f>IFERROR(BE147/30,"-")</f>
        <v>0</v>
      </c>
      <c r="BH147" s="35">
        <f>IFERROR(C$1+BE147,"-")</f>
        <v>43673</v>
      </c>
    </row>
    <row r="148" spans="1:60" x14ac:dyDescent="0.25">
      <c r="A148" s="119">
        <v>6953156282933</v>
      </c>
      <c r="B148" s="99">
        <v>738080</v>
      </c>
      <c r="C148" s="100" t="s">
        <v>154</v>
      </c>
      <c r="D148" s="100" t="s">
        <v>457</v>
      </c>
      <c r="E148" s="101">
        <v>23.46</v>
      </c>
      <c r="F148" s="101">
        <v>49.5</v>
      </c>
      <c r="G148" s="112">
        <v>99</v>
      </c>
      <c r="H148" s="261"/>
      <c r="I148" s="103">
        <v>4</v>
      </c>
      <c r="J148" s="104">
        <f>I148*$E148</f>
        <v>93.84</v>
      </c>
      <c r="K148" s="104">
        <f>I148*$F148</f>
        <v>198</v>
      </c>
      <c r="L148" s="103">
        <v>2</v>
      </c>
      <c r="M148" s="104">
        <f>L148*$E148</f>
        <v>46.92</v>
      </c>
      <c r="N148" s="104">
        <f>L148*$F148</f>
        <v>99</v>
      </c>
      <c r="O148" s="103">
        <v>1</v>
      </c>
      <c r="P148" s="104">
        <f>O148*$E148</f>
        <v>23.46</v>
      </c>
      <c r="Q148" s="104">
        <f>O148*$F148</f>
        <v>49.5</v>
      </c>
      <c r="R148" s="103">
        <v>0</v>
      </c>
      <c r="S148" s="104">
        <f>R148*$E148</f>
        <v>0</v>
      </c>
      <c r="T148" s="104">
        <f>R148*$F148</f>
        <v>0</v>
      </c>
      <c r="U148" s="103">
        <v>0</v>
      </c>
      <c r="V148" s="104">
        <f>U148*$E148</f>
        <v>0</v>
      </c>
      <c r="W148" s="104">
        <f>U148*$F148</f>
        <v>0</v>
      </c>
      <c r="X148" s="103">
        <v>0</v>
      </c>
      <c r="Y148" s="104">
        <f>X148*$E148</f>
        <v>0</v>
      </c>
      <c r="Z148" s="104">
        <f>X148*$F148</f>
        <v>0</v>
      </c>
      <c r="AA148" s="104">
        <v>0</v>
      </c>
      <c r="AB148" s="289">
        <f>AA148*E148</f>
        <v>0</v>
      </c>
      <c r="AC148" s="289">
        <f>AA148*F148</f>
        <v>0</v>
      </c>
      <c r="AD148" s="104">
        <v>0</v>
      </c>
      <c r="AE148" s="289">
        <f>AD148*E148</f>
        <v>0</v>
      </c>
      <c r="AF148" s="289">
        <f>AD148*F148</f>
        <v>0</v>
      </c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289">
        <v>8</v>
      </c>
      <c r="AU148" s="289">
        <v>2</v>
      </c>
      <c r="AV148" s="268"/>
      <c r="AW148" s="52">
        <f>SUM(I148,L148,O148,R148,U148,X148,AA148,AD148,AG148,AJ148,AM148,AP148)</f>
        <v>7</v>
      </c>
      <c r="AX148" s="104">
        <f>AW148*E148</f>
        <v>164.22</v>
      </c>
      <c r="AY148" s="106">
        <f>AW148*F148</f>
        <v>346.5</v>
      </c>
      <c r="AZ148" s="42">
        <f>AW148/(((AT148-1)*30)+(AU148*7))</f>
        <v>3.125E-2</v>
      </c>
      <c r="BA148" s="37">
        <f>AZ148*30</f>
        <v>0.9375</v>
      </c>
      <c r="BB148" s="63">
        <f>BA148*F148</f>
        <v>46.40625</v>
      </c>
      <c r="BC148" s="103">
        <v>0</v>
      </c>
      <c r="BD148" s="37">
        <f>BC148*F148</f>
        <v>0</v>
      </c>
      <c r="BE148" s="37">
        <f>IFERROR(BC148/AZ148, "-")</f>
        <v>0</v>
      </c>
      <c r="BF148" s="37">
        <f>IFERROR(BE148/7,"-")</f>
        <v>0</v>
      </c>
      <c r="BG148" s="52">
        <f>IFERROR(BE148/30,"-")</f>
        <v>0</v>
      </c>
      <c r="BH148" s="35">
        <f>IFERROR(C$1+BE148,"-")</f>
        <v>43673</v>
      </c>
    </row>
    <row r="149" spans="1:60" x14ac:dyDescent="0.25">
      <c r="A149" s="118">
        <v>6953156280274</v>
      </c>
      <c r="B149" s="31">
        <v>738081</v>
      </c>
      <c r="C149" s="18" t="s">
        <v>155</v>
      </c>
      <c r="D149" s="18" t="s">
        <v>458</v>
      </c>
      <c r="E149" s="57">
        <v>36.140000000000015</v>
      </c>
      <c r="F149" s="57">
        <v>64.5</v>
      </c>
      <c r="G149" s="58">
        <v>139</v>
      </c>
      <c r="H149" s="261"/>
      <c r="I149" s="26">
        <v>4</v>
      </c>
      <c r="J149" s="16">
        <f>I149*$E149</f>
        <v>144.56000000000006</v>
      </c>
      <c r="K149" s="16">
        <f>I149*$F149</f>
        <v>258</v>
      </c>
      <c r="L149" s="26">
        <v>4</v>
      </c>
      <c r="M149" s="16">
        <f>L149*$E149</f>
        <v>144.56000000000006</v>
      </c>
      <c r="N149" s="16">
        <f>L149*$F149</f>
        <v>258</v>
      </c>
      <c r="O149" s="26">
        <v>4</v>
      </c>
      <c r="P149" s="16">
        <f>O149*$E149</f>
        <v>144.56000000000006</v>
      </c>
      <c r="Q149" s="16">
        <f>O149*$F149</f>
        <v>258</v>
      </c>
      <c r="R149" s="26">
        <v>4</v>
      </c>
      <c r="S149" s="16">
        <f>R149*$E149</f>
        <v>144.56000000000006</v>
      </c>
      <c r="T149" s="16">
        <f>R149*$F149</f>
        <v>258</v>
      </c>
      <c r="U149" s="26">
        <v>3</v>
      </c>
      <c r="V149" s="16">
        <f>U149*$E149</f>
        <v>108.42000000000004</v>
      </c>
      <c r="W149" s="16">
        <f>U149*$F149</f>
        <v>193.5</v>
      </c>
      <c r="X149" s="26">
        <v>4</v>
      </c>
      <c r="Y149" s="16">
        <f>X149*$E149</f>
        <v>144.56000000000006</v>
      </c>
      <c r="Z149" s="16">
        <f>X149*$F149</f>
        <v>258</v>
      </c>
      <c r="AA149" s="16">
        <v>5</v>
      </c>
      <c r="AB149" s="289">
        <f>AA149*E149</f>
        <v>180.70000000000007</v>
      </c>
      <c r="AC149" s="289">
        <f>AA149*F149</f>
        <v>322.5</v>
      </c>
      <c r="AD149" s="16">
        <v>0</v>
      </c>
      <c r="AE149" s="289">
        <f>AD149*E149</f>
        <v>0</v>
      </c>
      <c r="AF149" s="289">
        <f>AD149*F149</f>
        <v>0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289">
        <v>8</v>
      </c>
      <c r="AU149" s="289">
        <v>2</v>
      </c>
      <c r="AV149" s="268"/>
      <c r="AW149" s="52">
        <f>SUM(I149,L149,O149,R149,U149,X149,AA149,AD149,AG149,AJ149,AM149,AP149)</f>
        <v>28</v>
      </c>
      <c r="AX149" s="16">
        <f>AW149*E149</f>
        <v>1011.9200000000004</v>
      </c>
      <c r="AY149" s="37">
        <f>AW149*F149</f>
        <v>1806</v>
      </c>
      <c r="AZ149" s="42">
        <f>AW149/(((AT149-1)*30)+(AU149*7))</f>
        <v>0.125</v>
      </c>
      <c r="BA149" s="37">
        <f>AZ149*30</f>
        <v>3.75</v>
      </c>
      <c r="BB149" s="63">
        <f>BA149*F149</f>
        <v>241.875</v>
      </c>
      <c r="BC149" s="26">
        <v>8</v>
      </c>
      <c r="BD149" s="37">
        <f>BC149*F149</f>
        <v>516</v>
      </c>
      <c r="BE149" s="37">
        <f>IFERROR(BC149/AZ149, "-")</f>
        <v>64</v>
      </c>
      <c r="BF149" s="37">
        <f>IFERROR(BE149/7,"-")</f>
        <v>9.1428571428571423</v>
      </c>
      <c r="BG149" s="52">
        <f>IFERROR(BE149/30,"-")</f>
        <v>2.1333333333333333</v>
      </c>
      <c r="BH149" s="35">
        <f>IFERROR(C$1+BE149,"-")</f>
        <v>43737</v>
      </c>
    </row>
    <row r="150" spans="1:60" x14ac:dyDescent="0.25">
      <c r="A150" s="118">
        <v>6953156282940</v>
      </c>
      <c r="B150" s="31">
        <v>739727</v>
      </c>
      <c r="C150" s="18" t="s">
        <v>156</v>
      </c>
      <c r="D150" s="18" t="s">
        <v>459</v>
      </c>
      <c r="E150" s="57">
        <v>17.329999999999998</v>
      </c>
      <c r="F150" s="57">
        <v>44.5</v>
      </c>
      <c r="G150" s="58">
        <v>99</v>
      </c>
      <c r="H150" s="261"/>
      <c r="I150" s="26">
        <v>29</v>
      </c>
      <c r="J150" s="16">
        <f>I150*$E150</f>
        <v>502.56999999999994</v>
      </c>
      <c r="K150" s="16">
        <f>I150*$F150</f>
        <v>1290.5</v>
      </c>
      <c r="L150" s="26">
        <v>15</v>
      </c>
      <c r="M150" s="16">
        <f>L150*$E150</f>
        <v>259.95</v>
      </c>
      <c r="N150" s="16">
        <f>L150*$F150</f>
        <v>667.5</v>
      </c>
      <c r="O150" s="26">
        <v>16</v>
      </c>
      <c r="P150" s="16">
        <f>O150*$E150</f>
        <v>277.27999999999997</v>
      </c>
      <c r="Q150" s="16">
        <f>O150*$F150</f>
        <v>712</v>
      </c>
      <c r="R150" s="26">
        <v>18</v>
      </c>
      <c r="S150" s="16">
        <f>R150*$E150</f>
        <v>311.93999999999994</v>
      </c>
      <c r="T150" s="16">
        <f>R150*$F150</f>
        <v>801</v>
      </c>
      <c r="U150" s="26">
        <v>15</v>
      </c>
      <c r="V150" s="16">
        <f>U150*$E150</f>
        <v>259.95</v>
      </c>
      <c r="W150" s="16">
        <f>U150*$F150</f>
        <v>667.5</v>
      </c>
      <c r="X150" s="26">
        <v>9</v>
      </c>
      <c r="Y150" s="16">
        <f>X150*$E150</f>
        <v>155.96999999999997</v>
      </c>
      <c r="Z150" s="16">
        <f>X150*$F150</f>
        <v>400.5</v>
      </c>
      <c r="AA150" s="16">
        <v>1</v>
      </c>
      <c r="AB150" s="289">
        <f>AA150*E150</f>
        <v>17.329999999999998</v>
      </c>
      <c r="AC150" s="289">
        <f>AA150*F150</f>
        <v>44.5</v>
      </c>
      <c r="AD150" s="16">
        <v>2</v>
      </c>
      <c r="AE150" s="289">
        <f>AD150*E150</f>
        <v>34.659999999999997</v>
      </c>
      <c r="AF150" s="289">
        <f>AD150*F150</f>
        <v>89</v>
      </c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289">
        <v>8</v>
      </c>
      <c r="AU150" s="289">
        <v>2</v>
      </c>
      <c r="AV150" s="268"/>
      <c r="AW150" s="52">
        <f>SUM(I150,L150,O150,R150,U150,X150,AA150,AD150,AG150,AJ150,AM150,AP150)</f>
        <v>105</v>
      </c>
      <c r="AX150" s="16">
        <f>AW150*E150</f>
        <v>1819.6499999999999</v>
      </c>
      <c r="AY150" s="37">
        <f>AW150*F150</f>
        <v>4672.5</v>
      </c>
      <c r="AZ150" s="42">
        <f>AW150/(((AT150-1)*30)+(AU150*7))</f>
        <v>0.46875</v>
      </c>
      <c r="BA150" s="37">
        <f>AZ150*30</f>
        <v>14.0625</v>
      </c>
      <c r="BB150" s="63">
        <f>BA150*F150</f>
        <v>625.78125</v>
      </c>
      <c r="BC150" s="26">
        <v>19</v>
      </c>
      <c r="BD150" s="37">
        <f>BC150*F150</f>
        <v>845.5</v>
      </c>
      <c r="BE150" s="37">
        <f>IFERROR(BC150/AZ150, "-")</f>
        <v>40.533333333333331</v>
      </c>
      <c r="BF150" s="37">
        <f>IFERROR(BE150/7,"-")</f>
        <v>5.7904761904761903</v>
      </c>
      <c r="BG150" s="52">
        <f>IFERROR(BE150/30,"-")</f>
        <v>1.3511111111111112</v>
      </c>
      <c r="BH150" s="35">
        <f>IFERROR(C$1+BE150,"-")</f>
        <v>43713.533333333333</v>
      </c>
    </row>
    <row r="151" spans="1:60" x14ac:dyDescent="0.25">
      <c r="A151" s="118">
        <v>6953156282957</v>
      </c>
      <c r="B151" s="32">
        <v>739728</v>
      </c>
      <c r="C151" s="18" t="s">
        <v>157</v>
      </c>
      <c r="D151" s="18" t="s">
        <v>460</v>
      </c>
      <c r="E151" s="57">
        <v>17.329999999999998</v>
      </c>
      <c r="F151" s="57">
        <v>44.5</v>
      </c>
      <c r="G151" s="58">
        <v>99</v>
      </c>
      <c r="H151" s="261"/>
      <c r="I151" s="26">
        <v>12</v>
      </c>
      <c r="J151" s="16">
        <f>I151*$E151</f>
        <v>207.95999999999998</v>
      </c>
      <c r="K151" s="16">
        <f>I151*$F151</f>
        <v>534</v>
      </c>
      <c r="L151" s="26">
        <v>10</v>
      </c>
      <c r="M151" s="16">
        <f>L151*$E151</f>
        <v>173.29999999999998</v>
      </c>
      <c r="N151" s="16">
        <f>L151*$F151</f>
        <v>445</v>
      </c>
      <c r="O151" s="26">
        <v>8</v>
      </c>
      <c r="P151" s="16">
        <f>O151*$E151</f>
        <v>138.63999999999999</v>
      </c>
      <c r="Q151" s="16">
        <f>O151*$F151</f>
        <v>356</v>
      </c>
      <c r="R151" s="26">
        <v>12</v>
      </c>
      <c r="S151" s="16">
        <f>R151*$E151</f>
        <v>207.95999999999998</v>
      </c>
      <c r="T151" s="16">
        <f>R151*$F151</f>
        <v>534</v>
      </c>
      <c r="U151" s="26">
        <v>5</v>
      </c>
      <c r="V151" s="16">
        <f>U151*$E151</f>
        <v>86.649999999999991</v>
      </c>
      <c r="W151" s="16">
        <f>U151*$F151</f>
        <v>222.5</v>
      </c>
      <c r="X151" s="26">
        <v>1</v>
      </c>
      <c r="Y151" s="16">
        <f>X151*$E151</f>
        <v>17.329999999999998</v>
      </c>
      <c r="Z151" s="16">
        <f>X151*$F151</f>
        <v>44.5</v>
      </c>
      <c r="AA151" s="16">
        <v>4</v>
      </c>
      <c r="AB151" s="289">
        <f>AA151*E151</f>
        <v>69.319999999999993</v>
      </c>
      <c r="AC151" s="289">
        <f>AA151*F151</f>
        <v>178</v>
      </c>
      <c r="AD151" s="16">
        <v>0</v>
      </c>
      <c r="AE151" s="289">
        <f>AD151*E151</f>
        <v>0</v>
      </c>
      <c r="AF151" s="289">
        <f>AD151*F151</f>
        <v>0</v>
      </c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289">
        <v>8</v>
      </c>
      <c r="AU151" s="289">
        <v>2</v>
      </c>
      <c r="AV151" s="268"/>
      <c r="AW151" s="52">
        <f>SUM(I151,L151,O151,R151,U151,X151,AA151,AD151,AG151,AJ151,AM151,AP151)</f>
        <v>52</v>
      </c>
      <c r="AX151" s="16">
        <f>AW151*E151</f>
        <v>901.15999999999985</v>
      </c>
      <c r="AY151" s="37">
        <f>AW151*F151</f>
        <v>2314</v>
      </c>
      <c r="AZ151" s="42">
        <f>AW151/(((AT151-1)*30)+(AU151*7))</f>
        <v>0.23214285714285715</v>
      </c>
      <c r="BA151" s="37">
        <f>AZ151*30</f>
        <v>6.9642857142857144</v>
      </c>
      <c r="BB151" s="63">
        <f>BA151*F151</f>
        <v>309.91071428571428</v>
      </c>
      <c r="BC151" s="26">
        <v>8</v>
      </c>
      <c r="BD151" s="37">
        <f>BC151*F151</f>
        <v>356</v>
      </c>
      <c r="BE151" s="37">
        <f>IFERROR(BC151/AZ151, "-")</f>
        <v>34.46153846153846</v>
      </c>
      <c r="BF151" s="37">
        <f>IFERROR(BE151/7,"-")</f>
        <v>4.9230769230769225</v>
      </c>
      <c r="BG151" s="52">
        <f>IFERROR(BE151/30,"-")</f>
        <v>1.1487179487179486</v>
      </c>
      <c r="BH151" s="35">
        <f>IFERROR(C$1+BE151,"-")</f>
        <v>43707.461538461539</v>
      </c>
    </row>
    <row r="152" spans="1:60" x14ac:dyDescent="0.25">
      <c r="A152" s="118">
        <v>6953156284234</v>
      </c>
      <c r="B152" s="31">
        <v>742244</v>
      </c>
      <c r="C152" s="18" t="s">
        <v>158</v>
      </c>
      <c r="D152" s="18" t="s">
        <v>461</v>
      </c>
      <c r="E152" s="57">
        <v>12.71</v>
      </c>
      <c r="F152" s="57">
        <v>29.5</v>
      </c>
      <c r="G152" s="58">
        <v>59</v>
      </c>
      <c r="H152" s="261"/>
      <c r="I152" s="26">
        <v>1</v>
      </c>
      <c r="J152" s="16">
        <f>I152*$E152</f>
        <v>12.71</v>
      </c>
      <c r="K152" s="16">
        <f>I152*$F152</f>
        <v>29.5</v>
      </c>
      <c r="L152" s="26">
        <v>3</v>
      </c>
      <c r="M152" s="16">
        <f>L152*$E152</f>
        <v>38.130000000000003</v>
      </c>
      <c r="N152" s="16">
        <f>L152*$F152</f>
        <v>88.5</v>
      </c>
      <c r="O152" s="26">
        <v>1</v>
      </c>
      <c r="P152" s="16">
        <f>O152*$E152</f>
        <v>12.71</v>
      </c>
      <c r="Q152" s="16">
        <f>O152*$F152</f>
        <v>29.5</v>
      </c>
      <c r="R152" s="26">
        <v>2</v>
      </c>
      <c r="S152" s="16">
        <f>R152*$E152</f>
        <v>25.42</v>
      </c>
      <c r="T152" s="16">
        <f>R152*$F152</f>
        <v>59</v>
      </c>
      <c r="U152" s="26">
        <v>0</v>
      </c>
      <c r="V152" s="16">
        <f>U152*$E152</f>
        <v>0</v>
      </c>
      <c r="W152" s="16">
        <f>U152*$F152</f>
        <v>0</v>
      </c>
      <c r="X152" s="26">
        <v>1</v>
      </c>
      <c r="Y152" s="16">
        <f>X152*$E152</f>
        <v>12.71</v>
      </c>
      <c r="Z152" s="16">
        <f>X152*$F152</f>
        <v>29.5</v>
      </c>
      <c r="AA152" s="16">
        <v>0</v>
      </c>
      <c r="AB152" s="289">
        <f>AA152*E152</f>
        <v>0</v>
      </c>
      <c r="AC152" s="289">
        <f>AA152*F152</f>
        <v>0</v>
      </c>
      <c r="AD152" s="16">
        <v>0</v>
      </c>
      <c r="AE152" s="289">
        <f>AD152*E152</f>
        <v>0</v>
      </c>
      <c r="AF152" s="289">
        <f>AD152*F152</f>
        <v>0</v>
      </c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289">
        <v>8</v>
      </c>
      <c r="AU152" s="289">
        <v>2</v>
      </c>
      <c r="AV152" s="268"/>
      <c r="AW152" s="52">
        <f>SUM(I152,L152,O152,R152,U152,X152,AA152,AD152,AG152,AJ152,AM152,AP152)</f>
        <v>8</v>
      </c>
      <c r="AX152" s="16">
        <f>AW152*E152</f>
        <v>101.68</v>
      </c>
      <c r="AY152" s="37">
        <f>AW152*F152</f>
        <v>236</v>
      </c>
      <c r="AZ152" s="42">
        <f>AW152/(((AT152-1)*30)+(AU152*7))</f>
        <v>3.5714285714285712E-2</v>
      </c>
      <c r="BA152" s="37">
        <f>AZ152*30</f>
        <v>1.0714285714285714</v>
      </c>
      <c r="BB152" s="63">
        <f>BA152*F152</f>
        <v>31.607142857142858</v>
      </c>
      <c r="BC152" s="26">
        <v>2</v>
      </c>
      <c r="BD152" s="37">
        <f>BC152*F152</f>
        <v>59</v>
      </c>
      <c r="BE152" s="37">
        <f>IFERROR(BC152/AZ152, "-")</f>
        <v>56</v>
      </c>
      <c r="BF152" s="37">
        <f>IFERROR(BE152/7,"-")</f>
        <v>8</v>
      </c>
      <c r="BG152" s="52">
        <f>IFERROR(BE152/30,"-")</f>
        <v>1.8666666666666667</v>
      </c>
      <c r="BH152" s="35">
        <f>IFERROR(C$1+BE152,"-")</f>
        <v>43729</v>
      </c>
    </row>
    <row r="153" spans="1:60" x14ac:dyDescent="0.25">
      <c r="A153" s="118">
        <v>6953156284241</v>
      </c>
      <c r="B153" s="31">
        <v>742245</v>
      </c>
      <c r="C153" s="18" t="s">
        <v>159</v>
      </c>
      <c r="D153" s="18" t="s">
        <v>462</v>
      </c>
      <c r="E153" s="57">
        <v>12.309999999999997</v>
      </c>
      <c r="F153" s="57">
        <v>29.5</v>
      </c>
      <c r="G153" s="58">
        <v>59</v>
      </c>
      <c r="H153" s="261"/>
      <c r="I153" s="26">
        <v>0</v>
      </c>
      <c r="J153" s="16">
        <f>I153*$E153</f>
        <v>0</v>
      </c>
      <c r="K153" s="16">
        <f>I153*$F153</f>
        <v>0</v>
      </c>
      <c r="L153" s="26">
        <v>0</v>
      </c>
      <c r="M153" s="16">
        <f>L153*$E153</f>
        <v>0</v>
      </c>
      <c r="N153" s="16">
        <f>L153*$F153</f>
        <v>0</v>
      </c>
      <c r="O153" s="26">
        <v>0</v>
      </c>
      <c r="P153" s="16">
        <f>O153*$E153</f>
        <v>0</v>
      </c>
      <c r="Q153" s="16">
        <f>O153*$F153</f>
        <v>0</v>
      </c>
      <c r="R153" s="26">
        <v>0</v>
      </c>
      <c r="S153" s="16">
        <f>R153*$E153</f>
        <v>0</v>
      </c>
      <c r="T153" s="16">
        <f>R153*$F153</f>
        <v>0</v>
      </c>
      <c r="U153" s="26">
        <v>0</v>
      </c>
      <c r="V153" s="16">
        <f>U153*$E153</f>
        <v>0</v>
      </c>
      <c r="W153" s="16">
        <f>U153*$F153</f>
        <v>0</v>
      </c>
      <c r="X153" s="26">
        <v>0</v>
      </c>
      <c r="Y153" s="16">
        <f>X153*$E153</f>
        <v>0</v>
      </c>
      <c r="Z153" s="16">
        <f>X153*$F153</f>
        <v>0</v>
      </c>
      <c r="AA153" s="16">
        <v>0</v>
      </c>
      <c r="AB153" s="289">
        <f>AA153*E153</f>
        <v>0</v>
      </c>
      <c r="AC153" s="289">
        <f>AA153*F153</f>
        <v>0</v>
      </c>
      <c r="AD153" s="16">
        <v>0</v>
      </c>
      <c r="AE153" s="289">
        <f>AD153*E153</f>
        <v>0</v>
      </c>
      <c r="AF153" s="289">
        <f>AD153*F153</f>
        <v>0</v>
      </c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289">
        <v>8</v>
      </c>
      <c r="AU153" s="289">
        <v>2</v>
      </c>
      <c r="AV153" s="268"/>
      <c r="AW153" s="52">
        <f>SUM(I153,L153,O153,R153,U153,X153,AA153,AD153,AG153,AJ153,AM153,AP153)</f>
        <v>0</v>
      </c>
      <c r="AX153" s="16">
        <f>AW153*E153</f>
        <v>0</v>
      </c>
      <c r="AY153" s="37">
        <f>AW153*F153</f>
        <v>0</v>
      </c>
      <c r="AZ153" s="42">
        <f>AW153/(((AT153-1)*30)+(AU153*7))</f>
        <v>0</v>
      </c>
      <c r="BA153" s="37">
        <f>AZ153*30</f>
        <v>0</v>
      </c>
      <c r="BB153" s="63">
        <f>BA153*F153</f>
        <v>0</v>
      </c>
      <c r="BC153" s="26">
        <v>0</v>
      </c>
      <c r="BD153" s="37">
        <f>BC153*F153</f>
        <v>0</v>
      </c>
      <c r="BE153" s="37" t="str">
        <f>IFERROR(BC153/AZ153, "-")</f>
        <v>-</v>
      </c>
      <c r="BF153" s="37" t="str">
        <f>IFERROR(BE153/7,"-")</f>
        <v>-</v>
      </c>
      <c r="BG153" s="52" t="str">
        <f>IFERROR(BE153/30,"-")</f>
        <v>-</v>
      </c>
      <c r="BH153" s="35" t="str">
        <f>IFERROR(C$1+BE153,"-")</f>
        <v>-</v>
      </c>
    </row>
    <row r="154" spans="1:60" x14ac:dyDescent="0.25">
      <c r="A154" s="118">
        <v>6953156284258</v>
      </c>
      <c r="B154" s="31">
        <v>742247</v>
      </c>
      <c r="C154" s="27" t="s">
        <v>160</v>
      </c>
      <c r="D154" s="27" t="s">
        <v>463</v>
      </c>
      <c r="E154" s="57">
        <v>12.71</v>
      </c>
      <c r="F154" s="57">
        <v>29.5</v>
      </c>
      <c r="G154" s="58">
        <v>59</v>
      </c>
      <c r="H154" s="261"/>
      <c r="I154" s="26">
        <v>0</v>
      </c>
      <c r="J154" s="16">
        <f>I154*$E154</f>
        <v>0</v>
      </c>
      <c r="K154" s="16">
        <f>I154*$F154</f>
        <v>0</v>
      </c>
      <c r="L154" s="26">
        <v>1</v>
      </c>
      <c r="M154" s="16">
        <f>L154*$E154</f>
        <v>12.71</v>
      </c>
      <c r="N154" s="16">
        <f>L154*$F154</f>
        <v>29.5</v>
      </c>
      <c r="O154" s="26">
        <v>4</v>
      </c>
      <c r="P154" s="16">
        <f>O154*$E154</f>
        <v>50.84</v>
      </c>
      <c r="Q154" s="16">
        <f>O154*$F154</f>
        <v>118</v>
      </c>
      <c r="R154" s="26">
        <v>3</v>
      </c>
      <c r="S154" s="16">
        <f>R154*$E154</f>
        <v>38.130000000000003</v>
      </c>
      <c r="T154" s="16">
        <f>R154*$F154</f>
        <v>88.5</v>
      </c>
      <c r="U154" s="26">
        <v>2</v>
      </c>
      <c r="V154" s="16">
        <f>U154*$E154</f>
        <v>25.42</v>
      </c>
      <c r="W154" s="16">
        <f>U154*$F154</f>
        <v>59</v>
      </c>
      <c r="X154" s="26">
        <v>2</v>
      </c>
      <c r="Y154" s="16">
        <f>X154*$E154</f>
        <v>25.42</v>
      </c>
      <c r="Z154" s="16">
        <f>X154*$F154</f>
        <v>59</v>
      </c>
      <c r="AA154" s="16">
        <v>0</v>
      </c>
      <c r="AB154" s="289">
        <f>AA154*E154</f>
        <v>0</v>
      </c>
      <c r="AC154" s="289">
        <f>AA154*F154</f>
        <v>0</v>
      </c>
      <c r="AD154" s="16">
        <v>0</v>
      </c>
      <c r="AE154" s="289">
        <f>AD154*E154</f>
        <v>0</v>
      </c>
      <c r="AF154" s="289">
        <f>AD154*F154</f>
        <v>0</v>
      </c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289">
        <v>8</v>
      </c>
      <c r="AU154" s="289">
        <v>2</v>
      </c>
      <c r="AV154" s="268"/>
      <c r="AW154" s="52">
        <f>SUM(I154,L154,O154,R154,U154,X154,AA154,AD154,AG154,AJ154,AM154,AP154)</f>
        <v>12</v>
      </c>
      <c r="AX154" s="16">
        <f>AW154*E154</f>
        <v>152.52000000000001</v>
      </c>
      <c r="AY154" s="37">
        <f>AW154*F154</f>
        <v>354</v>
      </c>
      <c r="AZ154" s="42">
        <f>AW154/(((AT154-1)*30)+(AU154*7))</f>
        <v>5.3571428571428568E-2</v>
      </c>
      <c r="BA154" s="37">
        <f>AZ154*30</f>
        <v>1.607142857142857</v>
      </c>
      <c r="BB154" s="63">
        <f>BA154*F154</f>
        <v>47.410714285714278</v>
      </c>
      <c r="BC154" s="26">
        <v>1</v>
      </c>
      <c r="BD154" s="37">
        <f>BC154*F154</f>
        <v>29.5</v>
      </c>
      <c r="BE154" s="37">
        <f>IFERROR(BC154/AZ154, "-")</f>
        <v>18.666666666666668</v>
      </c>
      <c r="BF154" s="37">
        <f>IFERROR(BE154/7,"-")</f>
        <v>2.666666666666667</v>
      </c>
      <c r="BG154" s="52">
        <f>IFERROR(BE154/30,"-")</f>
        <v>0.62222222222222223</v>
      </c>
      <c r="BH154" s="35">
        <f>IFERROR(C$1+BE154,"-")</f>
        <v>43691.666666666664</v>
      </c>
    </row>
    <row r="155" spans="1:60" x14ac:dyDescent="0.25">
      <c r="A155" s="118">
        <v>6953156284630</v>
      </c>
      <c r="B155" s="31">
        <v>742248</v>
      </c>
      <c r="C155" s="18" t="s">
        <v>161</v>
      </c>
      <c r="D155" s="18" t="s">
        <v>464</v>
      </c>
      <c r="E155" s="57">
        <v>9.3133662145499425</v>
      </c>
      <c r="F155" s="57">
        <v>24.5</v>
      </c>
      <c r="G155" s="58">
        <v>49</v>
      </c>
      <c r="H155" s="261"/>
      <c r="I155" s="26">
        <v>55</v>
      </c>
      <c r="J155" s="16">
        <f>I155*$E155</f>
        <v>512.23514180024688</v>
      </c>
      <c r="K155" s="16">
        <f>I155*$F155</f>
        <v>1347.5</v>
      </c>
      <c r="L155" s="26">
        <v>26</v>
      </c>
      <c r="M155" s="16">
        <f>L155*$E155</f>
        <v>242.14752157829849</v>
      </c>
      <c r="N155" s="16">
        <f>L155*$F155</f>
        <v>637</v>
      </c>
      <c r="O155" s="26">
        <v>36</v>
      </c>
      <c r="P155" s="16">
        <f>O155*$E155</f>
        <v>335.28118372379794</v>
      </c>
      <c r="Q155" s="16">
        <f>O155*$F155</f>
        <v>882</v>
      </c>
      <c r="R155" s="26">
        <v>39</v>
      </c>
      <c r="S155" s="16">
        <f>R155*$E155</f>
        <v>363.22128236744777</v>
      </c>
      <c r="T155" s="16">
        <f>R155*$F155</f>
        <v>955.5</v>
      </c>
      <c r="U155" s="26">
        <v>44</v>
      </c>
      <c r="V155" s="16">
        <f>U155*$E155</f>
        <v>409.78811344019749</v>
      </c>
      <c r="W155" s="16">
        <f>U155*$F155</f>
        <v>1078</v>
      </c>
      <c r="X155" s="26">
        <v>52</v>
      </c>
      <c r="Y155" s="16">
        <f>X155*$E155</f>
        <v>484.29504315659699</v>
      </c>
      <c r="Z155" s="16">
        <f>X155*$F155</f>
        <v>1274</v>
      </c>
      <c r="AA155" s="16">
        <v>51</v>
      </c>
      <c r="AB155" s="289">
        <f>AA155*E155</f>
        <v>474.98167694204705</v>
      </c>
      <c r="AC155" s="289">
        <f>AA155*F155</f>
        <v>1249.5</v>
      </c>
      <c r="AD155" s="16">
        <v>18</v>
      </c>
      <c r="AE155" s="289">
        <f>AD155*E155</f>
        <v>167.64059186189897</v>
      </c>
      <c r="AF155" s="289">
        <f>AD155*F155</f>
        <v>441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289">
        <v>8</v>
      </c>
      <c r="AU155" s="289">
        <v>2</v>
      </c>
      <c r="AV155" s="268"/>
      <c r="AW155" s="52">
        <f>SUM(I155,L155,O155,R155,U155,X155,AA155,AD155,AG155,AJ155,AM155,AP155)</f>
        <v>321</v>
      </c>
      <c r="AX155" s="16">
        <f>AW155*E155</f>
        <v>2989.5905548705314</v>
      </c>
      <c r="AY155" s="37">
        <f>AW155*F155</f>
        <v>7864.5</v>
      </c>
      <c r="AZ155" s="42">
        <f>AW155/(((AT155-1)*30)+(AU155*7))</f>
        <v>1.4330357142857142</v>
      </c>
      <c r="BA155" s="37">
        <f>AZ155*30</f>
        <v>42.991071428571423</v>
      </c>
      <c r="BB155" s="63">
        <f>BA155*F155</f>
        <v>1053.2812499999998</v>
      </c>
      <c r="BC155" s="26">
        <v>33</v>
      </c>
      <c r="BD155" s="37">
        <f>BC155*F155</f>
        <v>808.5</v>
      </c>
      <c r="BE155" s="37">
        <f>IFERROR(BC155/AZ155, "-")</f>
        <v>23.028037383177573</v>
      </c>
      <c r="BF155" s="37">
        <f>IFERROR(BE155/7,"-")</f>
        <v>3.2897196261682247</v>
      </c>
      <c r="BG155" s="52">
        <f>IFERROR(BE155/30,"-")</f>
        <v>0.76760124610591907</v>
      </c>
      <c r="BH155" s="35">
        <f>IFERROR(C$1+BE155,"-")</f>
        <v>43696.028037383177</v>
      </c>
    </row>
    <row r="156" spans="1:60" x14ac:dyDescent="0.25">
      <c r="A156" s="118">
        <v>6953156286603</v>
      </c>
      <c r="B156" s="31">
        <v>742249</v>
      </c>
      <c r="C156" s="18" t="s">
        <v>162</v>
      </c>
      <c r="D156" s="18" t="s">
        <v>465</v>
      </c>
      <c r="E156" s="57">
        <v>21.039999999999992</v>
      </c>
      <c r="F156" s="57">
        <v>44.5</v>
      </c>
      <c r="G156" s="58">
        <v>99</v>
      </c>
      <c r="H156" s="261"/>
      <c r="I156" s="26">
        <v>27</v>
      </c>
      <c r="J156" s="16">
        <f>I156*$E156</f>
        <v>568.07999999999981</v>
      </c>
      <c r="K156" s="16">
        <f>I156*$F156</f>
        <v>1201.5</v>
      </c>
      <c r="L156" s="26">
        <v>10</v>
      </c>
      <c r="M156" s="16">
        <f>L156*$E156</f>
        <v>210.39999999999992</v>
      </c>
      <c r="N156" s="16">
        <f>L156*$F156</f>
        <v>445</v>
      </c>
      <c r="O156" s="26">
        <v>7</v>
      </c>
      <c r="P156" s="16">
        <f>O156*$E156</f>
        <v>147.27999999999994</v>
      </c>
      <c r="Q156" s="16">
        <f>O156*$F156</f>
        <v>311.5</v>
      </c>
      <c r="R156" s="26">
        <v>23</v>
      </c>
      <c r="S156" s="16">
        <f>R156*$E156</f>
        <v>483.91999999999985</v>
      </c>
      <c r="T156" s="16">
        <f>R156*$F156</f>
        <v>1023.5</v>
      </c>
      <c r="U156" s="26">
        <v>10</v>
      </c>
      <c r="V156" s="16">
        <f>U156*$E156</f>
        <v>210.39999999999992</v>
      </c>
      <c r="W156" s="16">
        <f>U156*$F156</f>
        <v>445</v>
      </c>
      <c r="X156" s="26">
        <v>15</v>
      </c>
      <c r="Y156" s="16">
        <f>X156*$E156</f>
        <v>315.59999999999991</v>
      </c>
      <c r="Z156" s="16">
        <f>X156*$F156</f>
        <v>667.5</v>
      </c>
      <c r="AA156" s="16">
        <v>21</v>
      </c>
      <c r="AB156" s="289">
        <f>AA156*E156</f>
        <v>441.8399999999998</v>
      </c>
      <c r="AC156" s="289">
        <f>AA156*F156</f>
        <v>934.5</v>
      </c>
      <c r="AD156" s="16">
        <v>7</v>
      </c>
      <c r="AE156" s="289">
        <f>AD156*E156</f>
        <v>147.27999999999994</v>
      </c>
      <c r="AF156" s="289">
        <f>AD156*F156</f>
        <v>311.5</v>
      </c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289">
        <v>8</v>
      </c>
      <c r="AU156" s="289">
        <v>2</v>
      </c>
      <c r="AV156" s="268"/>
      <c r="AW156" s="52">
        <f>SUM(I156,L156,O156,R156,U156,X156,AA156,AD156,AG156,AJ156,AM156,AP156)</f>
        <v>120</v>
      </c>
      <c r="AX156" s="16">
        <f>AW156*E156</f>
        <v>2524.7999999999993</v>
      </c>
      <c r="AY156" s="37">
        <f>AW156*F156</f>
        <v>5340</v>
      </c>
      <c r="AZ156" s="42">
        <f>AW156/(((AT156-1)*30)+(AU156*7))</f>
        <v>0.5357142857142857</v>
      </c>
      <c r="BA156" s="37">
        <f>AZ156*30</f>
        <v>16.071428571428569</v>
      </c>
      <c r="BB156" s="63">
        <f>BA156*F156</f>
        <v>715.17857142857133</v>
      </c>
      <c r="BC156" s="26">
        <v>19</v>
      </c>
      <c r="BD156" s="37">
        <f>BC156*F156</f>
        <v>845.5</v>
      </c>
      <c r="BE156" s="37">
        <f>IFERROR(BC156/AZ156, "-")</f>
        <v>35.466666666666669</v>
      </c>
      <c r="BF156" s="37">
        <f>IFERROR(BE156/7,"-")</f>
        <v>5.0666666666666673</v>
      </c>
      <c r="BG156" s="52">
        <f>IFERROR(BE156/30,"-")</f>
        <v>1.1822222222222223</v>
      </c>
      <c r="BH156" s="35">
        <f>IFERROR(C$1+BE156,"-")</f>
        <v>43708.466666666667</v>
      </c>
    </row>
    <row r="157" spans="1:60" x14ac:dyDescent="0.25">
      <c r="A157" s="118">
        <v>6953156279650</v>
      </c>
      <c r="B157" s="31">
        <v>742292</v>
      </c>
      <c r="C157" s="27" t="s">
        <v>163</v>
      </c>
      <c r="D157" s="27" t="s">
        <v>466</v>
      </c>
      <c r="E157" s="57">
        <v>14.434906542056074</v>
      </c>
      <c r="F157" s="57">
        <v>39.5</v>
      </c>
      <c r="G157" s="58">
        <v>79</v>
      </c>
      <c r="H157" s="261"/>
      <c r="I157" s="26">
        <v>7</v>
      </c>
      <c r="J157" s="16">
        <f>I157*$E157</f>
        <v>101.04434579439253</v>
      </c>
      <c r="K157" s="16">
        <f>I157*$F157</f>
        <v>276.5</v>
      </c>
      <c r="L157" s="26">
        <v>2</v>
      </c>
      <c r="M157" s="16">
        <f>L157*$E157</f>
        <v>28.869813084112149</v>
      </c>
      <c r="N157" s="16">
        <f>L157*$F157</f>
        <v>79</v>
      </c>
      <c r="O157" s="26">
        <v>4</v>
      </c>
      <c r="P157" s="16">
        <f>O157*$E157</f>
        <v>57.739626168224298</v>
      </c>
      <c r="Q157" s="16">
        <f>O157*$F157</f>
        <v>158</v>
      </c>
      <c r="R157" s="26">
        <v>-1</v>
      </c>
      <c r="S157" s="16">
        <f>R157*$E157</f>
        <v>-14.434906542056074</v>
      </c>
      <c r="T157" s="16">
        <f>R157*$F157</f>
        <v>-39.5</v>
      </c>
      <c r="U157" s="26">
        <v>0</v>
      </c>
      <c r="V157" s="16">
        <f>U157*$E157</f>
        <v>0</v>
      </c>
      <c r="W157" s="16">
        <f>U157*$F157</f>
        <v>0</v>
      </c>
      <c r="X157" s="26">
        <v>0</v>
      </c>
      <c r="Y157" s="16">
        <f>X157*$E157</f>
        <v>0</v>
      </c>
      <c r="Z157" s="16">
        <f>X157*$F157</f>
        <v>0</v>
      </c>
      <c r="AA157" s="16">
        <v>0</v>
      </c>
      <c r="AB157" s="289">
        <f>AA157*E157</f>
        <v>0</v>
      </c>
      <c r="AC157" s="289">
        <f>AA157*F157</f>
        <v>0</v>
      </c>
      <c r="AD157" s="16">
        <v>0</v>
      </c>
      <c r="AE157" s="289">
        <f>AD157*E157</f>
        <v>0</v>
      </c>
      <c r="AF157" s="289">
        <f>AD157*F157</f>
        <v>0</v>
      </c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289">
        <v>8</v>
      </c>
      <c r="AU157" s="289">
        <v>2</v>
      </c>
      <c r="AV157" s="268"/>
      <c r="AW157" s="52">
        <f>SUM(I157,L157,O157,R157,U157,X157,AA157,AD157,AG157,AJ157,AM157,AP157)</f>
        <v>12</v>
      </c>
      <c r="AX157" s="16">
        <f>AW157*E157</f>
        <v>173.21887850467289</v>
      </c>
      <c r="AY157" s="37">
        <f>AW157*F157</f>
        <v>474</v>
      </c>
      <c r="AZ157" s="42">
        <f>AW157/(((AT157-1)*30)+(AU157*7))</f>
        <v>5.3571428571428568E-2</v>
      </c>
      <c r="BA157" s="37">
        <f>AZ157*30</f>
        <v>1.607142857142857</v>
      </c>
      <c r="BB157" s="63">
        <f>BA157*F157</f>
        <v>63.482142857142854</v>
      </c>
      <c r="BC157" s="26">
        <v>1</v>
      </c>
      <c r="BD157" s="37">
        <f>BC157*F157</f>
        <v>39.5</v>
      </c>
      <c r="BE157" s="37">
        <f>IFERROR(BC157/AZ157, "-")</f>
        <v>18.666666666666668</v>
      </c>
      <c r="BF157" s="37">
        <f>IFERROR(BE157/7,"-")</f>
        <v>2.666666666666667</v>
      </c>
      <c r="BG157" s="52">
        <f>IFERROR(BE157/30,"-")</f>
        <v>0.62222222222222223</v>
      </c>
      <c r="BH157" s="35">
        <f>IFERROR(C$1+BE157,"-")</f>
        <v>43691.666666666664</v>
      </c>
    </row>
    <row r="158" spans="1:60" x14ac:dyDescent="0.25">
      <c r="A158" s="118">
        <v>6953156279667</v>
      </c>
      <c r="B158" s="31">
        <v>742293</v>
      </c>
      <c r="C158" s="18" t="s">
        <v>164</v>
      </c>
      <c r="D158" s="18" t="s">
        <v>467</v>
      </c>
      <c r="E158" s="57">
        <v>16.32</v>
      </c>
      <c r="F158" s="57">
        <v>44.5</v>
      </c>
      <c r="G158" s="58">
        <v>89</v>
      </c>
      <c r="H158" s="261"/>
      <c r="I158" s="26">
        <v>2</v>
      </c>
      <c r="J158" s="16">
        <f>I158*$E158</f>
        <v>32.64</v>
      </c>
      <c r="K158" s="16">
        <f>I158*$F158</f>
        <v>89</v>
      </c>
      <c r="L158" s="26">
        <v>0</v>
      </c>
      <c r="M158" s="16">
        <f>L158*$E158</f>
        <v>0</v>
      </c>
      <c r="N158" s="16">
        <f>L158*$F158</f>
        <v>0</v>
      </c>
      <c r="O158" s="26">
        <v>1</v>
      </c>
      <c r="P158" s="16">
        <f>O158*$E158</f>
        <v>16.32</v>
      </c>
      <c r="Q158" s="16">
        <f>O158*$F158</f>
        <v>44.5</v>
      </c>
      <c r="R158" s="26">
        <v>0</v>
      </c>
      <c r="S158" s="16">
        <f>R158*$E158</f>
        <v>0</v>
      </c>
      <c r="T158" s="16">
        <f>R158*$F158</f>
        <v>0</v>
      </c>
      <c r="U158" s="26">
        <v>0</v>
      </c>
      <c r="V158" s="16">
        <f>U158*$E158</f>
        <v>0</v>
      </c>
      <c r="W158" s="16">
        <f>U158*$F158</f>
        <v>0</v>
      </c>
      <c r="X158" s="26">
        <v>0</v>
      </c>
      <c r="Y158" s="16">
        <f>X158*$E158</f>
        <v>0</v>
      </c>
      <c r="Z158" s="16">
        <f>X158*$F158</f>
        <v>0</v>
      </c>
      <c r="AA158" s="16">
        <v>0</v>
      </c>
      <c r="AB158" s="289">
        <f>AA158*E158</f>
        <v>0</v>
      </c>
      <c r="AC158" s="289">
        <f>AA158*F158</f>
        <v>0</v>
      </c>
      <c r="AD158" s="16">
        <v>0</v>
      </c>
      <c r="AE158" s="289">
        <f>AD158*E158</f>
        <v>0</v>
      </c>
      <c r="AF158" s="289">
        <f>AD158*F158</f>
        <v>0</v>
      </c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289">
        <v>8</v>
      </c>
      <c r="AU158" s="289">
        <v>2</v>
      </c>
      <c r="AV158" s="268"/>
      <c r="AW158" s="52">
        <f>SUM(I158,L158,O158,R158,U158,X158,AA158,AD158,AG158,AJ158,AM158,AP158)</f>
        <v>3</v>
      </c>
      <c r="AX158" s="16">
        <f>AW158*E158</f>
        <v>48.96</v>
      </c>
      <c r="AY158" s="37">
        <f>AW158*F158</f>
        <v>133.5</v>
      </c>
      <c r="AZ158" s="42">
        <f>AW158/(((AT158-1)*30)+(AU158*7))</f>
        <v>1.3392857142857142E-2</v>
      </c>
      <c r="BA158" s="37">
        <f>AZ158*30</f>
        <v>0.40178571428571425</v>
      </c>
      <c r="BB158" s="63">
        <f>BA158*F158</f>
        <v>17.879464285714285</v>
      </c>
      <c r="BC158" s="26">
        <v>2</v>
      </c>
      <c r="BD158" s="37">
        <f>BC158*F158</f>
        <v>89</v>
      </c>
      <c r="BE158" s="37">
        <f>IFERROR(BC158/AZ158, "-")</f>
        <v>149.33333333333334</v>
      </c>
      <c r="BF158" s="37">
        <f>IFERROR(BE158/7,"-")</f>
        <v>21.333333333333336</v>
      </c>
      <c r="BG158" s="52">
        <f>IFERROR(BE158/30,"-")</f>
        <v>4.9777777777777779</v>
      </c>
      <c r="BH158" s="35">
        <f>IFERROR(C$1+BE158,"-")</f>
        <v>43822.333333333336</v>
      </c>
    </row>
    <row r="159" spans="1:60" x14ac:dyDescent="0.25">
      <c r="A159" s="118">
        <v>6953156282100</v>
      </c>
      <c r="B159" s="31">
        <v>742294</v>
      </c>
      <c r="C159" s="18" t="s">
        <v>165</v>
      </c>
      <c r="D159" s="18" t="s">
        <v>468</v>
      </c>
      <c r="E159" s="57">
        <v>38.140000000000015</v>
      </c>
      <c r="F159" s="57">
        <v>74.5</v>
      </c>
      <c r="G159" s="58">
        <v>159</v>
      </c>
      <c r="H159" s="261"/>
      <c r="I159" s="26">
        <v>2</v>
      </c>
      <c r="J159" s="16">
        <f>I159*$E159</f>
        <v>76.28000000000003</v>
      </c>
      <c r="K159" s="16">
        <f>I159*$F159</f>
        <v>149</v>
      </c>
      <c r="L159" s="26">
        <v>1</v>
      </c>
      <c r="M159" s="16">
        <f>L159*$E159</f>
        <v>38.140000000000015</v>
      </c>
      <c r="N159" s="16">
        <f>L159*$F159</f>
        <v>74.5</v>
      </c>
      <c r="O159" s="26">
        <v>0</v>
      </c>
      <c r="P159" s="16">
        <f>O159*$E159</f>
        <v>0</v>
      </c>
      <c r="Q159" s="16">
        <f>O159*$F159</f>
        <v>0</v>
      </c>
      <c r="R159" s="26">
        <v>0</v>
      </c>
      <c r="S159" s="16">
        <f>R159*$E159</f>
        <v>0</v>
      </c>
      <c r="T159" s="16">
        <f>R159*$F159</f>
        <v>0</v>
      </c>
      <c r="U159" s="26">
        <v>0</v>
      </c>
      <c r="V159" s="16">
        <f>U159*$E159</f>
        <v>0</v>
      </c>
      <c r="W159" s="16">
        <f>U159*$F159</f>
        <v>0</v>
      </c>
      <c r="X159" s="26">
        <v>0</v>
      </c>
      <c r="Y159" s="16">
        <f>X159*$E159</f>
        <v>0</v>
      </c>
      <c r="Z159" s="16">
        <f>X159*$F159</f>
        <v>0</v>
      </c>
      <c r="AA159" s="16">
        <v>0</v>
      </c>
      <c r="AB159" s="289">
        <f>AA159*E159</f>
        <v>0</v>
      </c>
      <c r="AC159" s="289">
        <f>AA159*F159</f>
        <v>0</v>
      </c>
      <c r="AD159" s="16">
        <v>0</v>
      </c>
      <c r="AE159" s="289">
        <f>AD159*E159</f>
        <v>0</v>
      </c>
      <c r="AF159" s="289">
        <f>AD159*F159</f>
        <v>0</v>
      </c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289">
        <v>8</v>
      </c>
      <c r="AU159" s="289">
        <v>2</v>
      </c>
      <c r="AV159" s="268"/>
      <c r="AW159" s="52">
        <f>SUM(I159,L159,O159,R159,U159,X159,AA159,AD159,AG159,AJ159,AM159,AP159)</f>
        <v>3</v>
      </c>
      <c r="AX159" s="16">
        <f>AW159*E159</f>
        <v>114.42000000000004</v>
      </c>
      <c r="AY159" s="37">
        <f>AW159*F159</f>
        <v>223.5</v>
      </c>
      <c r="AZ159" s="42">
        <f>AW159/(((AT159-1)*30)+(AU159*7))</f>
        <v>1.3392857142857142E-2</v>
      </c>
      <c r="BA159" s="37">
        <f>AZ159*30</f>
        <v>0.40178571428571425</v>
      </c>
      <c r="BB159" s="63">
        <f>BA159*F159</f>
        <v>29.933035714285712</v>
      </c>
      <c r="BC159" s="26">
        <v>2</v>
      </c>
      <c r="BD159" s="37">
        <f>BC159*F159</f>
        <v>149</v>
      </c>
      <c r="BE159" s="37">
        <f>IFERROR(BC159/AZ159, "-")</f>
        <v>149.33333333333334</v>
      </c>
      <c r="BF159" s="37">
        <f>IFERROR(BE159/7,"-")</f>
        <v>21.333333333333336</v>
      </c>
      <c r="BG159" s="52">
        <f>IFERROR(BE159/30,"-")</f>
        <v>4.9777777777777779</v>
      </c>
      <c r="BH159" s="35">
        <f>IFERROR(C$1+BE159,"-")</f>
        <v>43822.333333333336</v>
      </c>
    </row>
    <row r="160" spans="1:60" x14ac:dyDescent="0.25">
      <c r="A160" s="118">
        <v>6953156279155</v>
      </c>
      <c r="B160" s="31">
        <v>742295</v>
      </c>
      <c r="C160" s="18" t="s">
        <v>166</v>
      </c>
      <c r="D160" s="18" t="s">
        <v>469</v>
      </c>
      <c r="E160" s="57">
        <v>17.77999999999999</v>
      </c>
      <c r="F160" s="57">
        <v>39.5</v>
      </c>
      <c r="G160" s="58">
        <v>79</v>
      </c>
      <c r="H160" s="261"/>
      <c r="I160" s="26">
        <v>11</v>
      </c>
      <c r="J160" s="16">
        <f>I160*$E160</f>
        <v>195.5799999999999</v>
      </c>
      <c r="K160" s="16">
        <f>I160*$F160</f>
        <v>434.5</v>
      </c>
      <c r="L160" s="26">
        <v>7</v>
      </c>
      <c r="M160" s="16">
        <f>L160*$E160</f>
        <v>124.45999999999994</v>
      </c>
      <c r="N160" s="16">
        <f>L160*$F160</f>
        <v>276.5</v>
      </c>
      <c r="O160" s="26">
        <v>2</v>
      </c>
      <c r="P160" s="16">
        <f>O160*$E160</f>
        <v>35.559999999999981</v>
      </c>
      <c r="Q160" s="16">
        <f>O160*$F160</f>
        <v>79</v>
      </c>
      <c r="R160" s="26">
        <v>9</v>
      </c>
      <c r="S160" s="16">
        <f>R160*$E160</f>
        <v>160.01999999999992</v>
      </c>
      <c r="T160" s="16">
        <f>R160*$F160</f>
        <v>355.5</v>
      </c>
      <c r="U160" s="26">
        <v>16</v>
      </c>
      <c r="V160" s="16">
        <f>U160*$E160</f>
        <v>284.47999999999985</v>
      </c>
      <c r="W160" s="16">
        <f>U160*$F160</f>
        <v>632</v>
      </c>
      <c r="X160" s="26">
        <v>7</v>
      </c>
      <c r="Y160" s="16">
        <f>X160*$E160</f>
        <v>124.45999999999994</v>
      </c>
      <c r="Z160" s="16">
        <f>X160*$F160</f>
        <v>276.5</v>
      </c>
      <c r="AA160" s="16">
        <v>3</v>
      </c>
      <c r="AB160" s="289">
        <f>AA160*E160</f>
        <v>53.339999999999975</v>
      </c>
      <c r="AC160" s="289">
        <f>AA160*F160</f>
        <v>118.5</v>
      </c>
      <c r="AD160" s="16">
        <v>6</v>
      </c>
      <c r="AE160" s="289">
        <f>AD160*E160</f>
        <v>106.67999999999995</v>
      </c>
      <c r="AF160" s="289">
        <f>AD160*F160</f>
        <v>237</v>
      </c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289">
        <v>8</v>
      </c>
      <c r="AU160" s="289">
        <v>2</v>
      </c>
      <c r="AV160" s="268"/>
      <c r="AW160" s="52">
        <f>SUM(I160,L160,O160,R160,U160,X160,AA160,AD160,AG160,AJ160,AM160,AP160)</f>
        <v>61</v>
      </c>
      <c r="AX160" s="16">
        <f>AW160*E160</f>
        <v>1084.5799999999995</v>
      </c>
      <c r="AY160" s="37">
        <f>AW160*F160</f>
        <v>2409.5</v>
      </c>
      <c r="AZ160" s="42">
        <f>AW160/(((AT160-1)*30)+(AU160*7))</f>
        <v>0.27232142857142855</v>
      </c>
      <c r="BA160" s="37">
        <f>AZ160*30</f>
        <v>8.1696428571428559</v>
      </c>
      <c r="BB160" s="63">
        <f>BA160*F160</f>
        <v>322.70089285714283</v>
      </c>
      <c r="BC160" s="26">
        <v>13</v>
      </c>
      <c r="BD160" s="37">
        <f>BC160*F160</f>
        <v>513.5</v>
      </c>
      <c r="BE160" s="37">
        <f>IFERROR(BC160/AZ160, "-")</f>
        <v>47.73770491803279</v>
      </c>
      <c r="BF160" s="37">
        <f>IFERROR(BE160/7,"-")</f>
        <v>6.8196721311475414</v>
      </c>
      <c r="BG160" s="52">
        <f>IFERROR(BE160/30,"-")</f>
        <v>1.591256830601093</v>
      </c>
      <c r="BH160" s="35">
        <f>IFERROR(C$1+BE160,"-")</f>
        <v>43720.737704918036</v>
      </c>
    </row>
    <row r="161" spans="1:60" x14ac:dyDescent="0.25">
      <c r="A161" s="118">
        <v>6953156279148</v>
      </c>
      <c r="B161" s="31">
        <v>742296</v>
      </c>
      <c r="C161" s="18" t="s">
        <v>167</v>
      </c>
      <c r="D161" s="18" t="s">
        <v>470</v>
      </c>
      <c r="E161" s="57">
        <v>17.770731707317079</v>
      </c>
      <c r="F161" s="57">
        <v>39.5</v>
      </c>
      <c r="G161" s="58">
        <v>79</v>
      </c>
      <c r="H161" s="261"/>
      <c r="I161" s="26">
        <v>10</v>
      </c>
      <c r="J161" s="16">
        <f>I161*$E161</f>
        <v>177.7073170731708</v>
      </c>
      <c r="K161" s="16">
        <f>I161*$F161</f>
        <v>395</v>
      </c>
      <c r="L161" s="26">
        <v>8</v>
      </c>
      <c r="M161" s="16">
        <f>L161*$E161</f>
        <v>142.16585365853663</v>
      </c>
      <c r="N161" s="16">
        <f>L161*$F161</f>
        <v>316</v>
      </c>
      <c r="O161" s="26">
        <v>9</v>
      </c>
      <c r="P161" s="16">
        <f>O161*$E161</f>
        <v>159.93658536585372</v>
      </c>
      <c r="Q161" s="16">
        <f>O161*$F161</f>
        <v>355.5</v>
      </c>
      <c r="R161" s="26">
        <v>10</v>
      </c>
      <c r="S161" s="16">
        <f>R161*$E161</f>
        <v>177.7073170731708</v>
      </c>
      <c r="T161" s="16">
        <f>R161*$F161</f>
        <v>395</v>
      </c>
      <c r="U161" s="26">
        <v>18</v>
      </c>
      <c r="V161" s="16">
        <f>U161*$E161</f>
        <v>319.87317073170743</v>
      </c>
      <c r="W161" s="16">
        <f>U161*$F161</f>
        <v>711</v>
      </c>
      <c r="X161" s="26">
        <v>6</v>
      </c>
      <c r="Y161" s="16">
        <f>X161*$E161</f>
        <v>106.62439024390247</v>
      </c>
      <c r="Z161" s="16">
        <f>X161*$F161</f>
        <v>237</v>
      </c>
      <c r="AA161" s="16">
        <v>19</v>
      </c>
      <c r="AB161" s="289">
        <f>AA161*E161</f>
        <v>337.64390243902449</v>
      </c>
      <c r="AC161" s="289">
        <f>AA161*F161</f>
        <v>750.5</v>
      </c>
      <c r="AD161" s="16">
        <v>5</v>
      </c>
      <c r="AE161" s="289">
        <f>AD161*E161</f>
        <v>88.853658536585399</v>
      </c>
      <c r="AF161" s="289">
        <f>AD161*F161</f>
        <v>197.5</v>
      </c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289">
        <v>8</v>
      </c>
      <c r="AU161" s="289">
        <v>2</v>
      </c>
      <c r="AV161" s="268"/>
      <c r="AW161" s="52">
        <f>SUM(I161,L161,O161,R161,U161,X161,AA161,AD161,AG161,AJ161,AM161,AP161)</f>
        <v>85</v>
      </c>
      <c r="AX161" s="16">
        <f>AW161*E161</f>
        <v>1510.5121951219517</v>
      </c>
      <c r="AY161" s="37">
        <f>AW161*F161</f>
        <v>3357.5</v>
      </c>
      <c r="AZ161" s="42">
        <f>AW161/(((AT161-1)*30)+(AU161*7))</f>
        <v>0.3794642857142857</v>
      </c>
      <c r="BA161" s="37">
        <f>AZ161*30</f>
        <v>11.383928571428571</v>
      </c>
      <c r="BB161" s="63">
        <f>BA161*F161</f>
        <v>449.66517857142856</v>
      </c>
      <c r="BC161" s="26">
        <v>17</v>
      </c>
      <c r="BD161" s="37">
        <f>BC161*F161</f>
        <v>671.5</v>
      </c>
      <c r="BE161" s="37">
        <f>IFERROR(BC161/AZ161, "-")</f>
        <v>44.800000000000004</v>
      </c>
      <c r="BF161" s="37">
        <f>IFERROR(BE161/7,"-")</f>
        <v>6.4</v>
      </c>
      <c r="BG161" s="52">
        <f>IFERROR(BE161/30,"-")</f>
        <v>1.4933333333333334</v>
      </c>
      <c r="BH161" s="35">
        <f>IFERROR(C$1+BE161,"-")</f>
        <v>43717.8</v>
      </c>
    </row>
    <row r="162" spans="1:60" x14ac:dyDescent="0.25">
      <c r="A162" s="118">
        <v>6953156272668</v>
      </c>
      <c r="B162" s="31">
        <v>742297</v>
      </c>
      <c r="C162" s="18" t="s">
        <v>168</v>
      </c>
      <c r="D162" s="18" t="s">
        <v>471</v>
      </c>
      <c r="E162" s="57">
        <v>63.54</v>
      </c>
      <c r="F162" s="57">
        <v>119.5</v>
      </c>
      <c r="G162" s="58">
        <v>249</v>
      </c>
      <c r="H162" s="261"/>
      <c r="I162" s="26">
        <v>3</v>
      </c>
      <c r="J162" s="16">
        <f>I162*$E162</f>
        <v>190.62</v>
      </c>
      <c r="K162" s="16">
        <f>I162*$F162</f>
        <v>358.5</v>
      </c>
      <c r="L162" s="26">
        <v>1</v>
      </c>
      <c r="M162" s="16">
        <f>L162*$E162</f>
        <v>63.54</v>
      </c>
      <c r="N162" s="16">
        <f>L162*$F162</f>
        <v>119.5</v>
      </c>
      <c r="O162" s="26">
        <v>1</v>
      </c>
      <c r="P162" s="16">
        <f>O162*$E162</f>
        <v>63.54</v>
      </c>
      <c r="Q162" s="16">
        <f>O162*$F162</f>
        <v>119.5</v>
      </c>
      <c r="R162" s="26">
        <v>2</v>
      </c>
      <c r="S162" s="16">
        <f>R162*$E162</f>
        <v>127.08</v>
      </c>
      <c r="T162" s="16">
        <f>R162*$F162</f>
        <v>239</v>
      </c>
      <c r="U162" s="26">
        <v>0</v>
      </c>
      <c r="V162" s="16">
        <f>U162*$E162</f>
        <v>0</v>
      </c>
      <c r="W162" s="16">
        <f>U162*$F162</f>
        <v>0</v>
      </c>
      <c r="X162" s="26">
        <v>0</v>
      </c>
      <c r="Y162" s="16">
        <f>X162*$E162</f>
        <v>0</v>
      </c>
      <c r="Z162" s="16">
        <f>X162*$F162</f>
        <v>0</v>
      </c>
      <c r="AA162" s="16">
        <v>0</v>
      </c>
      <c r="AB162" s="289">
        <f>AA162*E162</f>
        <v>0</v>
      </c>
      <c r="AC162" s="289">
        <f>AA162*F162</f>
        <v>0</v>
      </c>
      <c r="AD162" s="16">
        <v>0</v>
      </c>
      <c r="AE162" s="289">
        <f>AD162*E162</f>
        <v>0</v>
      </c>
      <c r="AF162" s="289">
        <f>AD162*F162</f>
        <v>0</v>
      </c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289">
        <v>8</v>
      </c>
      <c r="AU162" s="289">
        <v>2</v>
      </c>
      <c r="AV162" s="268"/>
      <c r="AW162" s="52">
        <f>SUM(I162,L162,O162,R162,U162,X162,AA162,AD162,AG162,AJ162,AM162,AP162)</f>
        <v>7</v>
      </c>
      <c r="AX162" s="16">
        <f>AW162*E162</f>
        <v>444.78</v>
      </c>
      <c r="AY162" s="37">
        <f>AW162*F162</f>
        <v>836.5</v>
      </c>
      <c r="AZ162" s="42">
        <f>AW162/(((AT162-1)*30)+(AU162*7))</f>
        <v>3.125E-2</v>
      </c>
      <c r="BA162" s="37">
        <f>AZ162*30</f>
        <v>0.9375</v>
      </c>
      <c r="BB162" s="63">
        <f>BA162*F162</f>
        <v>112.03125</v>
      </c>
      <c r="BC162" s="26">
        <v>0</v>
      </c>
      <c r="BD162" s="37">
        <f>BC162*F162</f>
        <v>0</v>
      </c>
      <c r="BE162" s="37">
        <f>IFERROR(BC162/AZ162, "-")</f>
        <v>0</v>
      </c>
      <c r="BF162" s="37">
        <f>IFERROR(BE162/7,"-")</f>
        <v>0</v>
      </c>
      <c r="BG162" s="52">
        <f>IFERROR(BE162/30,"-")</f>
        <v>0</v>
      </c>
      <c r="BH162" s="35">
        <f>IFERROR(C$1+BE162,"-")</f>
        <v>43673</v>
      </c>
    </row>
    <row r="163" spans="1:60" x14ac:dyDescent="0.25">
      <c r="A163" s="118">
        <v>6953156270640</v>
      </c>
      <c r="B163" s="31">
        <v>742298</v>
      </c>
      <c r="C163" s="18" t="s">
        <v>169</v>
      </c>
      <c r="D163" s="18" t="s">
        <v>472</v>
      </c>
      <c r="E163" s="57">
        <v>46.776027397260265</v>
      </c>
      <c r="F163" s="57">
        <v>89.5</v>
      </c>
      <c r="G163" s="58">
        <v>189</v>
      </c>
      <c r="H163" s="261"/>
      <c r="I163" s="26">
        <v>5</v>
      </c>
      <c r="J163" s="16">
        <f>I163*$E163</f>
        <v>233.88013698630132</v>
      </c>
      <c r="K163" s="16">
        <f>I163*$F163</f>
        <v>447.5</v>
      </c>
      <c r="L163" s="26">
        <v>2</v>
      </c>
      <c r="M163" s="16">
        <f>L163*$E163</f>
        <v>93.552054794520529</v>
      </c>
      <c r="N163" s="16">
        <f>L163*$F163</f>
        <v>179</v>
      </c>
      <c r="O163" s="26">
        <v>0</v>
      </c>
      <c r="P163" s="16">
        <f>O163*$E163</f>
        <v>0</v>
      </c>
      <c r="Q163" s="16">
        <f>O163*$F163</f>
        <v>0</v>
      </c>
      <c r="R163" s="26">
        <v>0</v>
      </c>
      <c r="S163" s="16">
        <f>R163*$E163</f>
        <v>0</v>
      </c>
      <c r="T163" s="16">
        <f>R163*$F163</f>
        <v>0</v>
      </c>
      <c r="U163" s="26">
        <v>0</v>
      </c>
      <c r="V163" s="16">
        <f>U163*$E163</f>
        <v>0</v>
      </c>
      <c r="W163" s="16">
        <f>U163*$F163</f>
        <v>0</v>
      </c>
      <c r="X163" s="26">
        <v>0</v>
      </c>
      <c r="Y163" s="16">
        <f>X163*$E163</f>
        <v>0</v>
      </c>
      <c r="Z163" s="16">
        <f>X163*$F163</f>
        <v>0</v>
      </c>
      <c r="AA163" s="16">
        <v>0</v>
      </c>
      <c r="AB163" s="289">
        <f>AA163*E163</f>
        <v>0</v>
      </c>
      <c r="AC163" s="289">
        <f>AA163*F163</f>
        <v>0</v>
      </c>
      <c r="AD163" s="16">
        <v>0</v>
      </c>
      <c r="AE163" s="289">
        <f>AD163*E163</f>
        <v>0</v>
      </c>
      <c r="AF163" s="289">
        <f>AD163*F163</f>
        <v>0</v>
      </c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289">
        <v>8</v>
      </c>
      <c r="AU163" s="289">
        <v>2</v>
      </c>
      <c r="AV163" s="268"/>
      <c r="AW163" s="52">
        <f>SUM(I163,L163,O163,R163,U163,X163,AA163,AD163,AG163,AJ163,AM163,AP163)</f>
        <v>7</v>
      </c>
      <c r="AX163" s="16">
        <f>AW163*E163</f>
        <v>327.43219178082188</v>
      </c>
      <c r="AY163" s="37">
        <f>AW163*F163</f>
        <v>626.5</v>
      </c>
      <c r="AZ163" s="42">
        <f>AW163/(((AT163-1)*30)+(AU163*7))</f>
        <v>3.125E-2</v>
      </c>
      <c r="BA163" s="37">
        <f>AZ163*30</f>
        <v>0.9375</v>
      </c>
      <c r="BB163" s="63">
        <f>BA163*F163</f>
        <v>83.90625</v>
      </c>
      <c r="BC163" s="26">
        <v>0</v>
      </c>
      <c r="BD163" s="37">
        <f>BC163*F163</f>
        <v>0</v>
      </c>
      <c r="BE163" s="37">
        <f>IFERROR(BC163/AZ163, "-")</f>
        <v>0</v>
      </c>
      <c r="BF163" s="37">
        <f>IFERROR(BE163/7,"-")</f>
        <v>0</v>
      </c>
      <c r="BG163" s="52">
        <f>IFERROR(BE163/30,"-")</f>
        <v>0</v>
      </c>
      <c r="BH163" s="35">
        <f>IFERROR(C$1+BE163,"-")</f>
        <v>43673</v>
      </c>
    </row>
    <row r="164" spans="1:60" x14ac:dyDescent="0.25">
      <c r="A164" s="118">
        <v>6953156284401</v>
      </c>
      <c r="B164" s="31">
        <v>742300</v>
      </c>
      <c r="C164" s="18" t="s">
        <v>170</v>
      </c>
      <c r="D164" s="18" t="s">
        <v>473</v>
      </c>
      <c r="E164" s="57">
        <v>14.474971098265899</v>
      </c>
      <c r="F164" s="57">
        <v>29.5</v>
      </c>
      <c r="G164" s="58">
        <v>59</v>
      </c>
      <c r="H164" s="261"/>
      <c r="I164" s="26">
        <v>12</v>
      </c>
      <c r="J164" s="16">
        <f>I164*$E164</f>
        <v>173.69965317919079</v>
      </c>
      <c r="K164" s="16">
        <f>I164*$F164</f>
        <v>354</v>
      </c>
      <c r="L164" s="26">
        <v>9</v>
      </c>
      <c r="M164" s="16">
        <f>L164*$E164</f>
        <v>130.27473988439309</v>
      </c>
      <c r="N164" s="16">
        <f>L164*$F164</f>
        <v>265.5</v>
      </c>
      <c r="O164" s="26">
        <v>18</v>
      </c>
      <c r="P164" s="16">
        <f>O164*$E164</f>
        <v>260.54947976878617</v>
      </c>
      <c r="Q164" s="16">
        <f>O164*$F164</f>
        <v>531</v>
      </c>
      <c r="R164" s="26">
        <v>18</v>
      </c>
      <c r="S164" s="16">
        <f>R164*$E164</f>
        <v>260.54947976878617</v>
      </c>
      <c r="T164" s="16">
        <f>R164*$F164</f>
        <v>531</v>
      </c>
      <c r="U164" s="26">
        <v>15</v>
      </c>
      <c r="V164" s="16">
        <f>U164*$E164</f>
        <v>217.12456647398847</v>
      </c>
      <c r="W164" s="16">
        <f>U164*$F164</f>
        <v>442.5</v>
      </c>
      <c r="X164" s="26">
        <v>7</v>
      </c>
      <c r="Y164" s="16">
        <f>X164*$E164</f>
        <v>101.32479768786129</v>
      </c>
      <c r="Z164" s="16">
        <f>X164*$F164</f>
        <v>206.5</v>
      </c>
      <c r="AA164" s="16">
        <v>8</v>
      </c>
      <c r="AB164" s="289">
        <f>AA164*E164</f>
        <v>115.79976878612719</v>
      </c>
      <c r="AC164" s="289">
        <f>AA164*F164</f>
        <v>236</v>
      </c>
      <c r="AD164" s="16">
        <v>13</v>
      </c>
      <c r="AE164" s="289">
        <f>AD164*E164</f>
        <v>188.17462427745667</v>
      </c>
      <c r="AF164" s="289">
        <f>AD164*F164</f>
        <v>383.5</v>
      </c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289">
        <v>8</v>
      </c>
      <c r="AU164" s="289">
        <v>2</v>
      </c>
      <c r="AV164" s="268"/>
      <c r="AW164" s="52">
        <f>SUM(I164,L164,O164,R164,U164,X164,AA164,AD164,AG164,AJ164,AM164,AP164)</f>
        <v>100</v>
      </c>
      <c r="AX164" s="16">
        <f>AW164*E164</f>
        <v>1447.4971098265898</v>
      </c>
      <c r="AY164" s="37">
        <f>AW164*F164</f>
        <v>2950</v>
      </c>
      <c r="AZ164" s="42">
        <f>AW164/(((AT164-1)*30)+(AU164*7))</f>
        <v>0.44642857142857145</v>
      </c>
      <c r="BA164" s="37">
        <f>AZ164*30</f>
        <v>13.392857142857144</v>
      </c>
      <c r="BB164" s="63">
        <f>BA164*F164</f>
        <v>395.08928571428578</v>
      </c>
      <c r="BC164" s="26">
        <v>11</v>
      </c>
      <c r="BD164" s="37">
        <f>BC164*F164</f>
        <v>324.5</v>
      </c>
      <c r="BE164" s="37">
        <f>IFERROR(BC164/AZ164, "-")</f>
        <v>24.639999999999997</v>
      </c>
      <c r="BF164" s="37">
        <f>IFERROR(BE164/7,"-")</f>
        <v>3.5199999999999996</v>
      </c>
      <c r="BG164" s="52">
        <f>IFERROR(BE164/30,"-")</f>
        <v>0.82133333333333325</v>
      </c>
      <c r="BH164" s="35">
        <f>IFERROR(C$1+BE164,"-")</f>
        <v>43697.64</v>
      </c>
    </row>
    <row r="165" spans="1:60" x14ac:dyDescent="0.25">
      <c r="A165" s="118">
        <v>6958444961736</v>
      </c>
      <c r="B165" s="31">
        <v>742301</v>
      </c>
      <c r="C165" s="18" t="s">
        <v>171</v>
      </c>
      <c r="D165" s="18" t="s">
        <v>474</v>
      </c>
      <c r="E165" s="57">
        <v>45</v>
      </c>
      <c r="F165" s="57">
        <v>94.5</v>
      </c>
      <c r="G165" s="58">
        <v>199</v>
      </c>
      <c r="H165" s="261"/>
      <c r="I165" s="26">
        <v>34</v>
      </c>
      <c r="J165" s="16">
        <f>I165*$E165</f>
        <v>1530</v>
      </c>
      <c r="K165" s="16">
        <f>I165*$F165</f>
        <v>3213</v>
      </c>
      <c r="L165" s="26">
        <v>9</v>
      </c>
      <c r="M165" s="16">
        <f>L165*$E165</f>
        <v>405</v>
      </c>
      <c r="N165" s="16">
        <f>L165*$F165</f>
        <v>850.5</v>
      </c>
      <c r="O165" s="26">
        <v>0</v>
      </c>
      <c r="P165" s="16">
        <f>O165*$E165</f>
        <v>0</v>
      </c>
      <c r="Q165" s="16">
        <f>O165*$F165</f>
        <v>0</v>
      </c>
      <c r="R165" s="26">
        <v>0</v>
      </c>
      <c r="S165" s="16">
        <f>R165*$E165</f>
        <v>0</v>
      </c>
      <c r="T165" s="16">
        <f>R165*$F165</f>
        <v>0</v>
      </c>
      <c r="U165" s="26">
        <v>0</v>
      </c>
      <c r="V165" s="16">
        <f>U165*$E165</f>
        <v>0</v>
      </c>
      <c r="W165" s="16">
        <f>U165*$F165</f>
        <v>0</v>
      </c>
      <c r="X165" s="26">
        <v>0</v>
      </c>
      <c r="Y165" s="16">
        <f>X165*$E165</f>
        <v>0</v>
      </c>
      <c r="Z165" s="16">
        <f>X165*$F165</f>
        <v>0</v>
      </c>
      <c r="AA165" s="16">
        <v>0</v>
      </c>
      <c r="AB165" s="289">
        <f>AA165*E165</f>
        <v>0</v>
      </c>
      <c r="AC165" s="289">
        <f>AA165*F165</f>
        <v>0</v>
      </c>
      <c r="AD165" s="16">
        <v>0</v>
      </c>
      <c r="AE165" s="289">
        <f>AD165*E165</f>
        <v>0</v>
      </c>
      <c r="AF165" s="289">
        <f>AD165*F165</f>
        <v>0</v>
      </c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289">
        <v>8</v>
      </c>
      <c r="AU165" s="289">
        <v>2</v>
      </c>
      <c r="AV165" s="268"/>
      <c r="AW165" s="52">
        <f>SUM(I165,L165,O165,R165,U165,X165,AA165,AD165,AG165,AJ165,AM165,AP165)</f>
        <v>43</v>
      </c>
      <c r="AX165" s="16">
        <f>AW165*E165</f>
        <v>1935</v>
      </c>
      <c r="AY165" s="37">
        <f>AW165*F165</f>
        <v>4063.5</v>
      </c>
      <c r="AZ165" s="42">
        <f>AW165/(((AT165-1)*30)+(AU165*7))</f>
        <v>0.19196428571428573</v>
      </c>
      <c r="BA165" s="37">
        <f>AZ165*30</f>
        <v>5.7589285714285721</v>
      </c>
      <c r="BB165" s="63">
        <f>BA165*F165</f>
        <v>544.21875000000011</v>
      </c>
      <c r="BC165" s="26">
        <v>0</v>
      </c>
      <c r="BD165" s="37">
        <f>BC165*F165</f>
        <v>0</v>
      </c>
      <c r="BE165" s="37">
        <f>IFERROR(BC165/AZ165, "-")</f>
        <v>0</v>
      </c>
      <c r="BF165" s="37">
        <f>IFERROR(BE165/7,"-")</f>
        <v>0</v>
      </c>
      <c r="BG165" s="52">
        <f>IFERROR(BE165/30,"-")</f>
        <v>0</v>
      </c>
      <c r="BH165" s="35">
        <f>IFERROR(C$1+BE165,"-")</f>
        <v>43673</v>
      </c>
    </row>
    <row r="166" spans="1:60" x14ac:dyDescent="0.25">
      <c r="A166" s="118">
        <v>6953156282247</v>
      </c>
      <c r="B166" s="31">
        <v>743939</v>
      </c>
      <c r="C166" s="18" t="s">
        <v>172</v>
      </c>
      <c r="D166" s="18" t="s">
        <v>475</v>
      </c>
      <c r="E166" s="57">
        <v>76</v>
      </c>
      <c r="F166" s="57">
        <v>140</v>
      </c>
      <c r="G166" s="58">
        <v>289</v>
      </c>
      <c r="H166" s="261"/>
      <c r="I166" s="26">
        <v>23</v>
      </c>
      <c r="J166" s="16">
        <f>I166*$E166</f>
        <v>1748</v>
      </c>
      <c r="K166" s="16">
        <f>I166*$F166</f>
        <v>3220</v>
      </c>
      <c r="L166" s="26">
        <v>5</v>
      </c>
      <c r="M166" s="16">
        <f>L166*$E166</f>
        <v>380</v>
      </c>
      <c r="N166" s="16">
        <f>L166*$F166</f>
        <v>700</v>
      </c>
      <c r="O166" s="26">
        <v>9</v>
      </c>
      <c r="P166" s="16">
        <f>O166*$E166</f>
        <v>684</v>
      </c>
      <c r="Q166" s="16">
        <f>O166*$F166</f>
        <v>1260</v>
      </c>
      <c r="R166" s="26">
        <v>9</v>
      </c>
      <c r="S166" s="16">
        <f>R166*$E166</f>
        <v>684</v>
      </c>
      <c r="T166" s="16">
        <f>R166*$F166</f>
        <v>1260</v>
      </c>
      <c r="U166" s="26">
        <v>6</v>
      </c>
      <c r="V166" s="16">
        <f>U166*$E166</f>
        <v>456</v>
      </c>
      <c r="W166" s="16">
        <f>U166*$F166</f>
        <v>840</v>
      </c>
      <c r="X166" s="26">
        <v>6</v>
      </c>
      <c r="Y166" s="16">
        <f>X166*$E166</f>
        <v>456</v>
      </c>
      <c r="Z166" s="16">
        <f>X166*$F166</f>
        <v>840</v>
      </c>
      <c r="AA166" s="16">
        <v>3</v>
      </c>
      <c r="AB166" s="289">
        <f>AA166*E166</f>
        <v>228</v>
      </c>
      <c r="AC166" s="289">
        <f>AA166*F166</f>
        <v>420</v>
      </c>
      <c r="AD166" s="16">
        <v>2</v>
      </c>
      <c r="AE166" s="289">
        <f>AD166*E166</f>
        <v>152</v>
      </c>
      <c r="AF166" s="289">
        <f>AD166*F166</f>
        <v>280</v>
      </c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289">
        <v>8</v>
      </c>
      <c r="AU166" s="289">
        <v>2</v>
      </c>
      <c r="AV166" s="268"/>
      <c r="AW166" s="52">
        <f>SUM(I166,L166,O166,R166,U166,X166,AA166,AD166,AG166,AJ166,AM166,AP166)</f>
        <v>63</v>
      </c>
      <c r="AX166" s="16">
        <f>AW166*E166</f>
        <v>4788</v>
      </c>
      <c r="AY166" s="37">
        <f>AW166*F166</f>
        <v>8820</v>
      </c>
      <c r="AZ166" s="42">
        <f>AW166/(((AT166-1)*30)+(AU166*7))</f>
        <v>0.28125</v>
      </c>
      <c r="BA166" s="37">
        <f>AZ166*30</f>
        <v>8.4375</v>
      </c>
      <c r="BB166" s="63">
        <f>BA166*F166</f>
        <v>1181.25</v>
      </c>
      <c r="BC166" s="26">
        <v>6</v>
      </c>
      <c r="BD166" s="37">
        <f>BC166*F166</f>
        <v>840</v>
      </c>
      <c r="BE166" s="37">
        <f>IFERROR(BC166/AZ166, "-")</f>
        <v>21.333333333333332</v>
      </c>
      <c r="BF166" s="37">
        <f>IFERROR(BE166/7,"-")</f>
        <v>3.0476190476190474</v>
      </c>
      <c r="BG166" s="52">
        <f>IFERROR(BE166/30,"-")</f>
        <v>0.71111111111111103</v>
      </c>
      <c r="BH166" s="35">
        <f>IFERROR(C$1+BE166,"-")</f>
        <v>43694.333333333336</v>
      </c>
    </row>
    <row r="167" spans="1:60" x14ac:dyDescent="0.25">
      <c r="A167" s="118">
        <v>6953156282254</v>
      </c>
      <c r="B167" s="31">
        <v>743940</v>
      </c>
      <c r="C167" s="18" t="s">
        <v>173</v>
      </c>
      <c r="D167" s="18" t="s">
        <v>476</v>
      </c>
      <c r="E167" s="57">
        <v>76</v>
      </c>
      <c r="F167" s="57">
        <v>140</v>
      </c>
      <c r="G167" s="58">
        <v>289</v>
      </c>
      <c r="H167" s="261"/>
      <c r="I167" s="26">
        <v>14</v>
      </c>
      <c r="J167" s="16">
        <f>I167*$E167</f>
        <v>1064</v>
      </c>
      <c r="K167" s="16">
        <f>I167*$F167</f>
        <v>1960</v>
      </c>
      <c r="L167" s="26">
        <v>9</v>
      </c>
      <c r="M167" s="16">
        <f>L167*$E167</f>
        <v>684</v>
      </c>
      <c r="N167" s="16">
        <f>L167*$F167</f>
        <v>1260</v>
      </c>
      <c r="O167" s="26">
        <v>5</v>
      </c>
      <c r="P167" s="16">
        <f>O167*$E167</f>
        <v>380</v>
      </c>
      <c r="Q167" s="16">
        <f>O167*$F167</f>
        <v>700</v>
      </c>
      <c r="R167" s="26">
        <v>2</v>
      </c>
      <c r="S167" s="16">
        <f>R167*$E167</f>
        <v>152</v>
      </c>
      <c r="T167" s="16">
        <f>R167*$F167</f>
        <v>280</v>
      </c>
      <c r="U167" s="26">
        <v>3</v>
      </c>
      <c r="V167" s="16">
        <f>U167*$E167</f>
        <v>228</v>
      </c>
      <c r="W167" s="16">
        <f>U167*$F167</f>
        <v>420</v>
      </c>
      <c r="X167" s="26">
        <v>0</v>
      </c>
      <c r="Y167" s="16">
        <f>X167*$E167</f>
        <v>0</v>
      </c>
      <c r="Z167" s="16">
        <f>X167*$F167</f>
        <v>0</v>
      </c>
      <c r="AA167" s="16">
        <v>0</v>
      </c>
      <c r="AB167" s="289">
        <f>AA167*E167</f>
        <v>0</v>
      </c>
      <c r="AC167" s="289">
        <f>AA167*F167</f>
        <v>0</v>
      </c>
      <c r="AD167" s="16">
        <v>0</v>
      </c>
      <c r="AE167" s="289">
        <f>AD167*E167</f>
        <v>0</v>
      </c>
      <c r="AF167" s="289">
        <f>AD167*F167</f>
        <v>0</v>
      </c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289">
        <v>8</v>
      </c>
      <c r="AU167" s="289">
        <v>2</v>
      </c>
      <c r="AV167" s="268"/>
      <c r="AW167" s="52">
        <f>SUM(I167,L167,O167,R167,U167,X167,AA167,AD167,AG167,AJ167,AM167,AP167)</f>
        <v>33</v>
      </c>
      <c r="AX167" s="16">
        <f>AW167*E167</f>
        <v>2508</v>
      </c>
      <c r="AY167" s="37">
        <f>AW167*F167</f>
        <v>4620</v>
      </c>
      <c r="AZ167" s="42">
        <f>AW167/(((AT167-1)*30)+(AU167*7))</f>
        <v>0.14732142857142858</v>
      </c>
      <c r="BA167" s="37">
        <f>AZ167*30</f>
        <v>4.4196428571428577</v>
      </c>
      <c r="BB167" s="63">
        <f>BA167*F167</f>
        <v>618.75000000000011</v>
      </c>
      <c r="BC167" s="26">
        <v>3</v>
      </c>
      <c r="BD167" s="37">
        <f>BC167*F167</f>
        <v>420</v>
      </c>
      <c r="BE167" s="37">
        <f>IFERROR(BC167/AZ167, "-")</f>
        <v>20.363636363636363</v>
      </c>
      <c r="BF167" s="37">
        <f>IFERROR(BE167/7,"-")</f>
        <v>2.9090909090909092</v>
      </c>
      <c r="BG167" s="52">
        <f>IFERROR(BE167/30,"-")</f>
        <v>0.67878787878787883</v>
      </c>
      <c r="BH167" s="35">
        <f>IFERROR(C$1+BE167,"-")</f>
        <v>43693.36363636364</v>
      </c>
    </row>
    <row r="168" spans="1:60" x14ac:dyDescent="0.25">
      <c r="A168" s="118">
        <v>6953156271357</v>
      </c>
      <c r="B168" s="31">
        <v>743943</v>
      </c>
      <c r="C168" s="18" t="s">
        <v>174</v>
      </c>
      <c r="D168" s="18" t="s">
        <v>477</v>
      </c>
      <c r="E168" s="57">
        <v>27.24</v>
      </c>
      <c r="F168" s="57">
        <v>49.5</v>
      </c>
      <c r="G168" s="58">
        <v>99</v>
      </c>
      <c r="H168" s="261"/>
      <c r="I168" s="26">
        <v>0</v>
      </c>
      <c r="J168" s="16">
        <f>I168*$E168</f>
        <v>0</v>
      </c>
      <c r="K168" s="16">
        <f>I168*$F168</f>
        <v>0</v>
      </c>
      <c r="L168" s="26">
        <v>1</v>
      </c>
      <c r="M168" s="16">
        <f>L168*$E168</f>
        <v>27.24</v>
      </c>
      <c r="N168" s="16">
        <f>L168*$F168</f>
        <v>49.5</v>
      </c>
      <c r="O168" s="26">
        <v>0</v>
      </c>
      <c r="P168" s="16">
        <f>O168*$E168</f>
        <v>0</v>
      </c>
      <c r="Q168" s="16">
        <f>O168*$F168</f>
        <v>0</v>
      </c>
      <c r="R168" s="26">
        <v>0</v>
      </c>
      <c r="S168" s="16">
        <f>R168*$E168</f>
        <v>0</v>
      </c>
      <c r="T168" s="16">
        <f>R168*$F168</f>
        <v>0</v>
      </c>
      <c r="U168" s="26">
        <v>0</v>
      </c>
      <c r="V168" s="16">
        <f>U168*$E168</f>
        <v>0</v>
      </c>
      <c r="W168" s="16">
        <f>U168*$F168</f>
        <v>0</v>
      </c>
      <c r="X168" s="26">
        <v>0</v>
      </c>
      <c r="Y168" s="16">
        <f>X168*$E168</f>
        <v>0</v>
      </c>
      <c r="Z168" s="16">
        <f>X168*$F168</f>
        <v>0</v>
      </c>
      <c r="AA168" s="16">
        <v>0</v>
      </c>
      <c r="AB168" s="289">
        <f>AA168*E168</f>
        <v>0</v>
      </c>
      <c r="AC168" s="289">
        <f>AA168*F168</f>
        <v>0</v>
      </c>
      <c r="AD168" s="16">
        <v>0</v>
      </c>
      <c r="AE168" s="289">
        <f>AD168*E168</f>
        <v>0</v>
      </c>
      <c r="AF168" s="289">
        <f>AD168*F168</f>
        <v>0</v>
      </c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289">
        <v>8</v>
      </c>
      <c r="AU168" s="289">
        <v>2</v>
      </c>
      <c r="AV168" s="268"/>
      <c r="AW168" s="52">
        <f>SUM(I168,L168,O168,R168,U168,X168,AA168,AD168,AG168,AJ168,AM168,AP168)</f>
        <v>1</v>
      </c>
      <c r="AX168" s="16">
        <f>AW168*E168</f>
        <v>27.24</v>
      </c>
      <c r="AY168" s="37">
        <f>AW168*F168</f>
        <v>49.5</v>
      </c>
      <c r="AZ168" s="42">
        <f>AW168/(((AT168-1)*30)+(AU168*7))</f>
        <v>4.464285714285714E-3</v>
      </c>
      <c r="BA168" s="37">
        <f>AZ168*30</f>
        <v>0.13392857142857142</v>
      </c>
      <c r="BB168" s="63">
        <f>BA168*F168</f>
        <v>6.6294642857142856</v>
      </c>
      <c r="BC168" s="26">
        <v>5</v>
      </c>
      <c r="BD168" s="37">
        <f>BC168*F168</f>
        <v>247.5</v>
      </c>
      <c r="BE168" s="37">
        <f>IFERROR(BC168/AZ168, "-")</f>
        <v>1120</v>
      </c>
      <c r="BF168" s="37">
        <f>IFERROR(BE168/7,"-")</f>
        <v>160</v>
      </c>
      <c r="BG168" s="52">
        <f>IFERROR(BE168/30,"-")</f>
        <v>37.333333333333336</v>
      </c>
      <c r="BH168" s="35">
        <f>IFERROR(C$1+BE168,"-")</f>
        <v>44793</v>
      </c>
    </row>
    <row r="169" spans="1:60" x14ac:dyDescent="0.25">
      <c r="A169" s="118">
        <v>6953156271371</v>
      </c>
      <c r="B169" s="17">
        <v>743945</v>
      </c>
      <c r="C169" s="18" t="s">
        <v>175</v>
      </c>
      <c r="D169" s="18" t="s">
        <v>478</v>
      </c>
      <c r="E169" s="57">
        <v>26.99</v>
      </c>
      <c r="F169" s="57">
        <v>49.5</v>
      </c>
      <c r="G169" s="58">
        <v>99</v>
      </c>
      <c r="H169" s="261"/>
      <c r="I169" s="26">
        <v>0</v>
      </c>
      <c r="J169" s="16">
        <f>I169*$E169</f>
        <v>0</v>
      </c>
      <c r="K169" s="16">
        <f>I169*$F169</f>
        <v>0</v>
      </c>
      <c r="L169" s="26">
        <v>0</v>
      </c>
      <c r="M169" s="16">
        <f>L169*$E169</f>
        <v>0</v>
      </c>
      <c r="N169" s="16">
        <f>L169*$F169</f>
        <v>0</v>
      </c>
      <c r="O169" s="26">
        <v>0</v>
      </c>
      <c r="P169" s="16">
        <f>O169*$E169</f>
        <v>0</v>
      </c>
      <c r="Q169" s="16">
        <f>O169*$F169</f>
        <v>0</v>
      </c>
      <c r="R169" s="26">
        <v>0</v>
      </c>
      <c r="S169" s="16">
        <f>R169*$E169</f>
        <v>0</v>
      </c>
      <c r="T169" s="16">
        <f>R169*$F169</f>
        <v>0</v>
      </c>
      <c r="U169" s="26">
        <v>0</v>
      </c>
      <c r="V169" s="16">
        <f>U169*$E169</f>
        <v>0</v>
      </c>
      <c r="W169" s="16">
        <f>U169*$F169</f>
        <v>0</v>
      </c>
      <c r="X169" s="26">
        <v>0</v>
      </c>
      <c r="Y169" s="16">
        <f>X169*$E169</f>
        <v>0</v>
      </c>
      <c r="Z169" s="16">
        <f>X169*$F169</f>
        <v>0</v>
      </c>
      <c r="AA169" s="16">
        <v>0</v>
      </c>
      <c r="AB169" s="289">
        <f>AA169*E169</f>
        <v>0</v>
      </c>
      <c r="AC169" s="289">
        <f>AA169*F169</f>
        <v>0</v>
      </c>
      <c r="AD169" s="16">
        <v>0</v>
      </c>
      <c r="AE169" s="289">
        <f>AD169*E169</f>
        <v>0</v>
      </c>
      <c r="AF169" s="289">
        <f>AD169*F169</f>
        <v>0</v>
      </c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289">
        <v>8</v>
      </c>
      <c r="AU169" s="289">
        <v>2</v>
      </c>
      <c r="AV169" s="268"/>
      <c r="AW169" s="52">
        <f>SUM(I169,L169,O169,R169,U169,X169,AA169,AD169,AG169,AJ169,AM169,AP169)</f>
        <v>0</v>
      </c>
      <c r="AX169" s="16">
        <f>AW169*E169</f>
        <v>0</v>
      </c>
      <c r="AY169" s="37">
        <f>AW169*F169</f>
        <v>0</v>
      </c>
      <c r="AZ169" s="42">
        <f>AW169/(((AT169-1)*30)+(AU169*7))</f>
        <v>0</v>
      </c>
      <c r="BA169" s="37">
        <f>AZ169*30</f>
        <v>0</v>
      </c>
      <c r="BB169" s="63">
        <f>BA169*F169</f>
        <v>0</v>
      </c>
      <c r="BC169" s="26">
        <v>0</v>
      </c>
      <c r="BD169" s="37">
        <f>BC169*F169</f>
        <v>0</v>
      </c>
      <c r="BE169" s="37" t="str">
        <f>IFERROR(BC169/AZ169, "-")</f>
        <v>-</v>
      </c>
      <c r="BF169" s="37" t="str">
        <f>IFERROR(BE169/7,"-")</f>
        <v>-</v>
      </c>
      <c r="BG169" s="52" t="str">
        <f>IFERROR(BE169/30,"-")</f>
        <v>-</v>
      </c>
      <c r="BH169" s="35" t="str">
        <f>IFERROR(C$1+BE169,"-")</f>
        <v>-</v>
      </c>
    </row>
    <row r="170" spans="1:60" x14ac:dyDescent="0.25">
      <c r="A170" s="118">
        <v>6953156271364</v>
      </c>
      <c r="B170" s="17">
        <v>743947</v>
      </c>
      <c r="C170" s="18" t="s">
        <v>176</v>
      </c>
      <c r="D170" s="18" t="s">
        <v>479</v>
      </c>
      <c r="E170" s="57">
        <v>27.24</v>
      </c>
      <c r="F170" s="57">
        <v>49.5</v>
      </c>
      <c r="G170" s="58">
        <v>99</v>
      </c>
      <c r="H170" s="261"/>
      <c r="I170" s="26">
        <v>0</v>
      </c>
      <c r="J170" s="16">
        <f>I170*$E170</f>
        <v>0</v>
      </c>
      <c r="K170" s="16">
        <f>I170*$F170</f>
        <v>0</v>
      </c>
      <c r="L170" s="26">
        <v>0</v>
      </c>
      <c r="M170" s="16">
        <f>L170*$E170</f>
        <v>0</v>
      </c>
      <c r="N170" s="16">
        <f>L170*$F170</f>
        <v>0</v>
      </c>
      <c r="O170" s="26">
        <v>0</v>
      </c>
      <c r="P170" s="16">
        <f>O170*$E170</f>
        <v>0</v>
      </c>
      <c r="Q170" s="16">
        <f>O170*$F170</f>
        <v>0</v>
      </c>
      <c r="R170" s="26">
        <v>0</v>
      </c>
      <c r="S170" s="16">
        <f>R170*$E170</f>
        <v>0</v>
      </c>
      <c r="T170" s="16">
        <f>R170*$F170</f>
        <v>0</v>
      </c>
      <c r="U170" s="26">
        <v>0</v>
      </c>
      <c r="V170" s="16">
        <f>U170*$E170</f>
        <v>0</v>
      </c>
      <c r="W170" s="16">
        <f>U170*$F170</f>
        <v>0</v>
      </c>
      <c r="X170" s="26">
        <v>0</v>
      </c>
      <c r="Y170" s="16">
        <f>X170*$E170</f>
        <v>0</v>
      </c>
      <c r="Z170" s="16">
        <f>X170*$F170</f>
        <v>0</v>
      </c>
      <c r="AA170" s="16">
        <v>0</v>
      </c>
      <c r="AB170" s="289">
        <f>AA170*E170</f>
        <v>0</v>
      </c>
      <c r="AC170" s="289">
        <f>AA170*F170</f>
        <v>0</v>
      </c>
      <c r="AD170" s="16">
        <v>0</v>
      </c>
      <c r="AE170" s="289">
        <f>AD170*E170</f>
        <v>0</v>
      </c>
      <c r="AF170" s="289">
        <f>AD170*F170</f>
        <v>0</v>
      </c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289">
        <v>8</v>
      </c>
      <c r="AU170" s="289">
        <v>2</v>
      </c>
      <c r="AV170" s="268"/>
      <c r="AW170" s="52">
        <f>SUM(I170,L170,O170,R170,U170,X170,AA170,AD170,AG170,AJ170,AM170,AP170)</f>
        <v>0</v>
      </c>
      <c r="AX170" s="16">
        <f>AW170*E170</f>
        <v>0</v>
      </c>
      <c r="AY170" s="37">
        <f>AW170*F170</f>
        <v>0</v>
      </c>
      <c r="AZ170" s="42">
        <f>AW170/(((AT170-1)*30)+(AU170*7))</f>
        <v>0</v>
      </c>
      <c r="BA170" s="37">
        <f>AZ170*30</f>
        <v>0</v>
      </c>
      <c r="BB170" s="63">
        <f>BA170*F170</f>
        <v>0</v>
      </c>
      <c r="BC170" s="26">
        <v>0</v>
      </c>
      <c r="BD170" s="37">
        <f>BC170*F170</f>
        <v>0</v>
      </c>
      <c r="BE170" s="37" t="str">
        <f>IFERROR(BC170/AZ170, "-")</f>
        <v>-</v>
      </c>
      <c r="BF170" s="37" t="str">
        <f>IFERROR(BE170/7,"-")</f>
        <v>-</v>
      </c>
      <c r="BG170" s="52" t="str">
        <f>IFERROR(BE170/30,"-")</f>
        <v>-</v>
      </c>
      <c r="BH170" s="35" t="str">
        <f>IFERROR(C$1+BE170,"-")</f>
        <v>-</v>
      </c>
    </row>
    <row r="171" spans="1:60" x14ac:dyDescent="0.25">
      <c r="A171" s="118">
        <v>6953156287372</v>
      </c>
      <c r="B171" s="31">
        <v>743948</v>
      </c>
      <c r="C171" s="27" t="s">
        <v>177</v>
      </c>
      <c r="D171" s="27" t="s">
        <v>480</v>
      </c>
      <c r="E171" s="57">
        <v>0</v>
      </c>
      <c r="F171" s="57">
        <v>79.5</v>
      </c>
      <c r="G171" s="58">
        <v>169</v>
      </c>
      <c r="H171" s="261"/>
      <c r="I171" s="26">
        <v>0</v>
      </c>
      <c r="J171" s="16">
        <f>I171*$E171</f>
        <v>0</v>
      </c>
      <c r="K171" s="16">
        <f>I171*$F171</f>
        <v>0</v>
      </c>
      <c r="L171" s="26">
        <v>0</v>
      </c>
      <c r="M171" s="16">
        <f>L171*$E171</f>
        <v>0</v>
      </c>
      <c r="N171" s="16">
        <f>L171*$F171</f>
        <v>0</v>
      </c>
      <c r="O171" s="26">
        <v>0</v>
      </c>
      <c r="P171" s="16">
        <f>O171*$E171</f>
        <v>0</v>
      </c>
      <c r="Q171" s="16">
        <f>O171*$F171</f>
        <v>0</v>
      </c>
      <c r="R171" s="26">
        <v>0</v>
      </c>
      <c r="S171" s="16">
        <f>R171*$E171</f>
        <v>0</v>
      </c>
      <c r="T171" s="16">
        <f>R171*$F171</f>
        <v>0</v>
      </c>
      <c r="U171" s="26">
        <v>0</v>
      </c>
      <c r="V171" s="16">
        <f>U171*$E171</f>
        <v>0</v>
      </c>
      <c r="W171" s="16">
        <f>U171*$F171</f>
        <v>0</v>
      </c>
      <c r="X171" s="26">
        <v>0</v>
      </c>
      <c r="Y171" s="16">
        <f>X171*$E171</f>
        <v>0</v>
      </c>
      <c r="Z171" s="16">
        <f>X171*$F171</f>
        <v>0</v>
      </c>
      <c r="AA171" s="16">
        <v>0</v>
      </c>
      <c r="AB171" s="289">
        <f>AA171*E171</f>
        <v>0</v>
      </c>
      <c r="AC171" s="289">
        <f>AA171*F171</f>
        <v>0</v>
      </c>
      <c r="AD171" s="16">
        <v>0</v>
      </c>
      <c r="AE171" s="289">
        <f>AD171*E171</f>
        <v>0</v>
      </c>
      <c r="AF171" s="289">
        <f>AD171*F171</f>
        <v>0</v>
      </c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289">
        <v>8</v>
      </c>
      <c r="AU171" s="289">
        <v>2</v>
      </c>
      <c r="AV171" s="268"/>
      <c r="AW171" s="52">
        <f>SUM(I171,L171,O171,R171,U171,X171,AA171,AD171,AG171,AJ171,AM171,AP171)</f>
        <v>0</v>
      </c>
      <c r="AX171" s="16">
        <f>AW171*E171</f>
        <v>0</v>
      </c>
      <c r="AY171" s="37">
        <f>AW171*F171</f>
        <v>0</v>
      </c>
      <c r="AZ171" s="42">
        <f>AW171/(((AT171-1)*30)+(AU171*7))</f>
        <v>0</v>
      </c>
      <c r="BA171" s="37">
        <f>AZ171*30</f>
        <v>0</v>
      </c>
      <c r="BB171" s="63">
        <f>BA171*F171</f>
        <v>0</v>
      </c>
      <c r="BC171" s="26">
        <v>0</v>
      </c>
      <c r="BD171" s="37">
        <f>BC171*F171</f>
        <v>0</v>
      </c>
      <c r="BE171" s="37" t="str">
        <f>IFERROR(BC171/AZ171, "-")</f>
        <v>-</v>
      </c>
      <c r="BF171" s="37" t="str">
        <f>IFERROR(BE171/7,"-")</f>
        <v>-</v>
      </c>
      <c r="BG171" s="52" t="str">
        <f>IFERROR(BE171/30,"-")</f>
        <v>-</v>
      </c>
      <c r="BH171" s="35" t="str">
        <f>IFERROR(C$1+BE171,"-")</f>
        <v>-</v>
      </c>
    </row>
    <row r="172" spans="1:60" x14ac:dyDescent="0.25">
      <c r="A172" s="118">
        <v>6953156284814</v>
      </c>
      <c r="B172" s="31">
        <v>743953</v>
      </c>
      <c r="C172" s="18" t="s">
        <v>178</v>
      </c>
      <c r="D172" s="18" t="s">
        <v>481</v>
      </c>
      <c r="E172" s="57">
        <v>11.700000000000045</v>
      </c>
      <c r="F172" s="57">
        <v>34.5</v>
      </c>
      <c r="G172" s="58">
        <v>69</v>
      </c>
      <c r="H172" s="261"/>
      <c r="I172" s="26">
        <v>16</v>
      </c>
      <c r="J172" s="16">
        <f>I172*$E172</f>
        <v>187.20000000000073</v>
      </c>
      <c r="K172" s="16">
        <f>I172*$F172</f>
        <v>552</v>
      </c>
      <c r="L172" s="26">
        <v>18</v>
      </c>
      <c r="M172" s="16">
        <f>L172*$E172</f>
        <v>210.60000000000082</v>
      </c>
      <c r="N172" s="16">
        <f>L172*$F172</f>
        <v>621</v>
      </c>
      <c r="O172" s="26">
        <v>24</v>
      </c>
      <c r="P172" s="16">
        <f>O172*$E172</f>
        <v>280.80000000000109</v>
      </c>
      <c r="Q172" s="16">
        <f>O172*$F172</f>
        <v>828</v>
      </c>
      <c r="R172" s="26">
        <v>26</v>
      </c>
      <c r="S172" s="16">
        <f>R172*$E172</f>
        <v>304.20000000000118</v>
      </c>
      <c r="T172" s="16">
        <f>R172*$F172</f>
        <v>897</v>
      </c>
      <c r="U172" s="26">
        <v>17</v>
      </c>
      <c r="V172" s="16">
        <f>U172*$E172</f>
        <v>198.90000000000077</v>
      </c>
      <c r="W172" s="16">
        <f>U172*$F172</f>
        <v>586.5</v>
      </c>
      <c r="X172" s="26">
        <v>4</v>
      </c>
      <c r="Y172" s="16">
        <f>X172*$E172</f>
        <v>46.800000000000182</v>
      </c>
      <c r="Z172" s="16">
        <f>X172*$F172</f>
        <v>138</v>
      </c>
      <c r="AA172" s="16">
        <v>1</v>
      </c>
      <c r="AB172" s="289">
        <f>AA172*E172</f>
        <v>11.700000000000045</v>
      </c>
      <c r="AC172" s="289">
        <f>AA172*F172</f>
        <v>34.5</v>
      </c>
      <c r="AD172" s="16">
        <v>0</v>
      </c>
      <c r="AE172" s="289">
        <f>AD172*E172</f>
        <v>0</v>
      </c>
      <c r="AF172" s="289">
        <f>AD172*F172</f>
        <v>0</v>
      </c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289">
        <v>8</v>
      </c>
      <c r="AU172" s="289">
        <v>2</v>
      </c>
      <c r="AV172" s="268"/>
      <c r="AW172" s="52">
        <f>SUM(I172,L172,O172,R172,U172,X172,AA172,AD172,AG172,AJ172,AM172,AP172)</f>
        <v>106</v>
      </c>
      <c r="AX172" s="16">
        <f>AW172*E172</f>
        <v>1240.2000000000048</v>
      </c>
      <c r="AY172" s="37">
        <f>AW172*F172</f>
        <v>3657</v>
      </c>
      <c r="AZ172" s="42">
        <f>AW172/(((AT172-1)*30)+(AU172*7))</f>
        <v>0.4732142857142857</v>
      </c>
      <c r="BA172" s="37">
        <f>AZ172*30</f>
        <v>14.196428571428571</v>
      </c>
      <c r="BB172" s="63">
        <f>BA172*F172</f>
        <v>489.77678571428572</v>
      </c>
      <c r="BC172" s="26">
        <v>4</v>
      </c>
      <c r="BD172" s="37">
        <f>BC172*F172</f>
        <v>138</v>
      </c>
      <c r="BE172" s="37">
        <f>IFERROR(BC172/AZ172, "-")</f>
        <v>8.4528301886792452</v>
      </c>
      <c r="BF172" s="37">
        <f>IFERROR(BE172/7,"-")</f>
        <v>1.2075471698113207</v>
      </c>
      <c r="BG172" s="52">
        <f>IFERROR(BE172/30,"-")</f>
        <v>0.28176100628930817</v>
      </c>
      <c r="BH172" s="35">
        <f>IFERROR(C$1+BE172,"-")</f>
        <v>43681.452830188682</v>
      </c>
    </row>
    <row r="173" spans="1:60" x14ac:dyDescent="0.25">
      <c r="A173" s="118">
        <v>6953156284821</v>
      </c>
      <c r="B173" s="31">
        <v>743955</v>
      </c>
      <c r="C173" s="18" t="s">
        <v>179</v>
      </c>
      <c r="D173" s="18" t="s">
        <v>482</v>
      </c>
      <c r="E173" s="57">
        <v>12.379999999999997</v>
      </c>
      <c r="F173" s="57">
        <v>34.5</v>
      </c>
      <c r="G173" s="58">
        <v>69</v>
      </c>
      <c r="H173" s="261"/>
      <c r="I173" s="26">
        <v>15</v>
      </c>
      <c r="J173" s="16">
        <f>I173*$E173</f>
        <v>185.69999999999996</v>
      </c>
      <c r="K173" s="16">
        <f>I173*$F173</f>
        <v>517.5</v>
      </c>
      <c r="L173" s="26">
        <v>7</v>
      </c>
      <c r="M173" s="16">
        <f>L173*$E173</f>
        <v>86.659999999999982</v>
      </c>
      <c r="N173" s="16">
        <f>L173*$F173</f>
        <v>241.5</v>
      </c>
      <c r="O173" s="26">
        <v>10</v>
      </c>
      <c r="P173" s="16">
        <f>O173*$E173</f>
        <v>123.79999999999997</v>
      </c>
      <c r="Q173" s="16">
        <f>O173*$F173</f>
        <v>345</v>
      </c>
      <c r="R173" s="26">
        <v>12</v>
      </c>
      <c r="S173" s="16">
        <f>R173*$E173</f>
        <v>148.55999999999997</v>
      </c>
      <c r="T173" s="16">
        <f>R173*$F173</f>
        <v>414</v>
      </c>
      <c r="U173" s="26">
        <v>8</v>
      </c>
      <c r="V173" s="16">
        <f>U173*$E173</f>
        <v>99.039999999999978</v>
      </c>
      <c r="W173" s="16">
        <f>U173*$F173</f>
        <v>276</v>
      </c>
      <c r="X173" s="26">
        <v>5</v>
      </c>
      <c r="Y173" s="16">
        <f>X173*$E173</f>
        <v>61.899999999999984</v>
      </c>
      <c r="Z173" s="16">
        <f>X173*$F173</f>
        <v>172.5</v>
      </c>
      <c r="AA173" s="16">
        <v>7</v>
      </c>
      <c r="AB173" s="289">
        <f>AA173*E173</f>
        <v>86.659999999999982</v>
      </c>
      <c r="AC173" s="289">
        <f>AA173*F173</f>
        <v>241.5</v>
      </c>
      <c r="AD173" s="16">
        <v>1</v>
      </c>
      <c r="AE173" s="289">
        <f>AD173*E173</f>
        <v>12.379999999999997</v>
      </c>
      <c r="AF173" s="289">
        <f>AD173*F173</f>
        <v>34.5</v>
      </c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289">
        <v>8</v>
      </c>
      <c r="AU173" s="289">
        <v>2</v>
      </c>
      <c r="AV173" s="268"/>
      <c r="AW173" s="52">
        <f>SUM(I173,L173,O173,R173,U173,X173,AA173,AD173,AG173,AJ173,AM173,AP173)</f>
        <v>65</v>
      </c>
      <c r="AX173" s="16">
        <f>AW173*E173</f>
        <v>804.69999999999982</v>
      </c>
      <c r="AY173" s="37">
        <f>AW173*F173</f>
        <v>2242.5</v>
      </c>
      <c r="AZ173" s="42">
        <f>AW173/(((AT173-1)*30)+(AU173*7))</f>
        <v>0.29017857142857145</v>
      </c>
      <c r="BA173" s="37">
        <f>AZ173*30</f>
        <v>8.7053571428571441</v>
      </c>
      <c r="BB173" s="63">
        <f>BA173*F173</f>
        <v>300.33482142857144</v>
      </c>
      <c r="BC173" s="26">
        <v>5</v>
      </c>
      <c r="BD173" s="37">
        <f>BC173*F173</f>
        <v>172.5</v>
      </c>
      <c r="BE173" s="37">
        <f>IFERROR(BC173/AZ173, "-")</f>
        <v>17.23076923076923</v>
      </c>
      <c r="BF173" s="37">
        <f>IFERROR(BE173/7,"-")</f>
        <v>2.4615384615384612</v>
      </c>
      <c r="BG173" s="52">
        <f>IFERROR(BE173/30,"-")</f>
        <v>0.57435897435897432</v>
      </c>
      <c r="BH173" s="35">
        <f>IFERROR(C$1+BE173,"-")</f>
        <v>43690.230769230766</v>
      </c>
    </row>
    <row r="174" spans="1:60" x14ac:dyDescent="0.25">
      <c r="A174" s="118">
        <v>6953156284838</v>
      </c>
      <c r="B174" s="31">
        <v>743956</v>
      </c>
      <c r="C174" s="18" t="s">
        <v>180</v>
      </c>
      <c r="D174" s="18" t="s">
        <v>483</v>
      </c>
      <c r="E174" s="57">
        <v>12.679999999999998</v>
      </c>
      <c r="F174" s="57">
        <v>34.5</v>
      </c>
      <c r="G174" s="58">
        <v>69</v>
      </c>
      <c r="H174" s="261"/>
      <c r="I174" s="26">
        <v>16</v>
      </c>
      <c r="J174" s="16">
        <f>I174*$E174</f>
        <v>202.87999999999997</v>
      </c>
      <c r="K174" s="16">
        <f>I174*$F174</f>
        <v>552</v>
      </c>
      <c r="L174" s="26">
        <v>5</v>
      </c>
      <c r="M174" s="16">
        <f>L174*$E174</f>
        <v>63.399999999999991</v>
      </c>
      <c r="N174" s="16">
        <f>L174*$F174</f>
        <v>172.5</v>
      </c>
      <c r="O174" s="26">
        <v>16</v>
      </c>
      <c r="P174" s="16">
        <f>O174*$E174</f>
        <v>202.87999999999997</v>
      </c>
      <c r="Q174" s="16">
        <f>O174*$F174</f>
        <v>552</v>
      </c>
      <c r="R174" s="26">
        <v>12</v>
      </c>
      <c r="S174" s="16">
        <f>R174*$E174</f>
        <v>152.15999999999997</v>
      </c>
      <c r="T174" s="16">
        <f>R174*$F174</f>
        <v>414</v>
      </c>
      <c r="U174" s="26">
        <v>13</v>
      </c>
      <c r="V174" s="16">
        <f>U174*$E174</f>
        <v>164.83999999999997</v>
      </c>
      <c r="W174" s="16">
        <f>U174*$F174</f>
        <v>448.5</v>
      </c>
      <c r="X174" s="26">
        <v>2</v>
      </c>
      <c r="Y174" s="16">
        <f>X174*$E174</f>
        <v>25.359999999999996</v>
      </c>
      <c r="Z174" s="16">
        <f>X174*$F174</f>
        <v>69</v>
      </c>
      <c r="AA174" s="16">
        <v>1</v>
      </c>
      <c r="AB174" s="289">
        <f>AA174*E174</f>
        <v>12.679999999999998</v>
      </c>
      <c r="AC174" s="289">
        <f>AA174*F174</f>
        <v>34.5</v>
      </c>
      <c r="AD174" s="16">
        <v>1</v>
      </c>
      <c r="AE174" s="289">
        <f>AD174*E174</f>
        <v>12.679999999999998</v>
      </c>
      <c r="AF174" s="289">
        <f>AD174*F174</f>
        <v>34.5</v>
      </c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289">
        <v>8</v>
      </c>
      <c r="AU174" s="289">
        <v>2</v>
      </c>
      <c r="AV174" s="268"/>
      <c r="AW174" s="52">
        <f>SUM(I174,L174,O174,R174,U174,X174,AA174,AD174,AG174,AJ174,AM174,AP174)</f>
        <v>66</v>
      </c>
      <c r="AX174" s="16">
        <f>AW174*E174</f>
        <v>836.87999999999988</v>
      </c>
      <c r="AY174" s="37">
        <f>AW174*F174</f>
        <v>2277</v>
      </c>
      <c r="AZ174" s="42">
        <f>AW174/(((AT174-1)*30)+(AU174*7))</f>
        <v>0.29464285714285715</v>
      </c>
      <c r="BA174" s="37">
        <f>AZ174*30</f>
        <v>8.8392857142857153</v>
      </c>
      <c r="BB174" s="63">
        <f>BA174*F174</f>
        <v>304.95535714285717</v>
      </c>
      <c r="BC174" s="26">
        <v>1</v>
      </c>
      <c r="BD174" s="37">
        <f>BC174*F174</f>
        <v>34.5</v>
      </c>
      <c r="BE174" s="37">
        <f>IFERROR(BC174/AZ174, "-")</f>
        <v>3.393939393939394</v>
      </c>
      <c r="BF174" s="37">
        <f>IFERROR(BE174/7,"-")</f>
        <v>0.48484848484848486</v>
      </c>
      <c r="BG174" s="52">
        <f>IFERROR(BE174/30,"-")</f>
        <v>0.11313131313131314</v>
      </c>
      <c r="BH174" s="35">
        <f>IFERROR(C$1+BE174,"-")</f>
        <v>43676.393939393936</v>
      </c>
    </row>
    <row r="175" spans="1:60" x14ac:dyDescent="0.25">
      <c r="A175" s="118">
        <v>6953156284845</v>
      </c>
      <c r="B175" s="31">
        <v>743958</v>
      </c>
      <c r="C175" s="18" t="s">
        <v>181</v>
      </c>
      <c r="D175" s="18" t="s">
        <v>484</v>
      </c>
      <c r="E175" s="57">
        <v>12.38</v>
      </c>
      <c r="F175" s="57">
        <v>34.5</v>
      </c>
      <c r="G175" s="58">
        <v>69</v>
      </c>
      <c r="H175" s="261"/>
      <c r="I175" s="26">
        <v>10</v>
      </c>
      <c r="J175" s="16">
        <f>I175*$E175</f>
        <v>123.80000000000001</v>
      </c>
      <c r="K175" s="16">
        <f>I175*$F175</f>
        <v>345</v>
      </c>
      <c r="L175" s="26">
        <v>5</v>
      </c>
      <c r="M175" s="16">
        <f>L175*$E175</f>
        <v>61.900000000000006</v>
      </c>
      <c r="N175" s="16">
        <f>L175*$F175</f>
        <v>172.5</v>
      </c>
      <c r="O175" s="26">
        <v>9</v>
      </c>
      <c r="P175" s="16">
        <f>O175*$E175</f>
        <v>111.42</v>
      </c>
      <c r="Q175" s="16">
        <f>O175*$F175</f>
        <v>310.5</v>
      </c>
      <c r="R175" s="26">
        <v>5</v>
      </c>
      <c r="S175" s="16">
        <f>R175*$E175</f>
        <v>61.900000000000006</v>
      </c>
      <c r="T175" s="16">
        <f>R175*$F175</f>
        <v>172.5</v>
      </c>
      <c r="U175" s="26">
        <v>3</v>
      </c>
      <c r="V175" s="16">
        <f>U175*$E175</f>
        <v>37.14</v>
      </c>
      <c r="W175" s="16">
        <f>U175*$F175</f>
        <v>103.5</v>
      </c>
      <c r="X175" s="26">
        <v>3</v>
      </c>
      <c r="Y175" s="16">
        <f>X175*$E175</f>
        <v>37.14</v>
      </c>
      <c r="Z175" s="16">
        <f>X175*$F175</f>
        <v>103.5</v>
      </c>
      <c r="AA175" s="16">
        <v>7</v>
      </c>
      <c r="AB175" s="289">
        <f>AA175*E175</f>
        <v>86.660000000000011</v>
      </c>
      <c r="AC175" s="289">
        <f>AA175*F175</f>
        <v>241.5</v>
      </c>
      <c r="AD175" s="16">
        <v>0</v>
      </c>
      <c r="AE175" s="289">
        <f>AD175*E175</f>
        <v>0</v>
      </c>
      <c r="AF175" s="289">
        <f>AD175*F175</f>
        <v>0</v>
      </c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289">
        <v>8</v>
      </c>
      <c r="AU175" s="289">
        <v>2</v>
      </c>
      <c r="AV175" s="268"/>
      <c r="AW175" s="52">
        <f>SUM(I175,L175,O175,R175,U175,X175,AA175,AD175,AG175,AJ175,AM175,AP175)</f>
        <v>42</v>
      </c>
      <c r="AX175" s="16">
        <f>AW175*E175</f>
        <v>519.96</v>
      </c>
      <c r="AY175" s="37">
        <f>AW175*F175</f>
        <v>1449</v>
      </c>
      <c r="AZ175" s="42">
        <f>AW175/(((AT175-1)*30)+(AU175*7))</f>
        <v>0.1875</v>
      </c>
      <c r="BA175" s="37">
        <f>AZ175*30</f>
        <v>5.625</v>
      </c>
      <c r="BB175" s="63">
        <f>BA175*F175</f>
        <v>194.0625</v>
      </c>
      <c r="BC175" s="26">
        <v>3</v>
      </c>
      <c r="BD175" s="37">
        <f>BC175*F175</f>
        <v>103.5</v>
      </c>
      <c r="BE175" s="37">
        <f>IFERROR(BC175/AZ175, "-")</f>
        <v>16</v>
      </c>
      <c r="BF175" s="37">
        <f>IFERROR(BE175/7,"-")</f>
        <v>2.2857142857142856</v>
      </c>
      <c r="BG175" s="52">
        <f>IFERROR(BE175/30,"-")</f>
        <v>0.53333333333333333</v>
      </c>
      <c r="BH175" s="35">
        <f>IFERROR(C$1+BE175,"-")</f>
        <v>43689</v>
      </c>
    </row>
    <row r="176" spans="1:60" x14ac:dyDescent="0.25">
      <c r="A176" s="118">
        <v>6953156284890</v>
      </c>
      <c r="B176" s="31">
        <v>743960</v>
      </c>
      <c r="C176" s="18" t="s">
        <v>182</v>
      </c>
      <c r="D176" s="18" t="s">
        <v>485</v>
      </c>
      <c r="E176" s="57">
        <v>11.99000000000002</v>
      </c>
      <c r="F176" s="57">
        <v>34.5</v>
      </c>
      <c r="G176" s="58">
        <v>69</v>
      </c>
      <c r="H176" s="261"/>
      <c r="I176" s="26">
        <v>11</v>
      </c>
      <c r="J176" s="16">
        <f>I176*$E176</f>
        <v>131.89000000000021</v>
      </c>
      <c r="K176" s="16">
        <f>I176*$F176</f>
        <v>379.5</v>
      </c>
      <c r="L176" s="26">
        <v>12</v>
      </c>
      <c r="M176" s="16">
        <f>L176*$E176</f>
        <v>143.88000000000022</v>
      </c>
      <c r="N176" s="16">
        <f>L176*$F176</f>
        <v>414</v>
      </c>
      <c r="O176" s="26">
        <v>11</v>
      </c>
      <c r="P176" s="16">
        <f>O176*$E176</f>
        <v>131.89000000000021</v>
      </c>
      <c r="Q176" s="16">
        <f>O176*$F176</f>
        <v>379.5</v>
      </c>
      <c r="R176" s="26">
        <v>8</v>
      </c>
      <c r="S176" s="16">
        <f>R176*$E176</f>
        <v>95.920000000000158</v>
      </c>
      <c r="T176" s="16">
        <f>R176*$F176</f>
        <v>276</v>
      </c>
      <c r="U176" s="26">
        <v>9</v>
      </c>
      <c r="V176" s="16">
        <f>U176*$E176</f>
        <v>107.91000000000018</v>
      </c>
      <c r="W176" s="16">
        <f>U176*$F176</f>
        <v>310.5</v>
      </c>
      <c r="X176" s="26">
        <v>8</v>
      </c>
      <c r="Y176" s="16">
        <f>X176*$E176</f>
        <v>95.920000000000158</v>
      </c>
      <c r="Z176" s="16">
        <f>X176*$F176</f>
        <v>276</v>
      </c>
      <c r="AA176" s="16">
        <v>2</v>
      </c>
      <c r="AB176" s="289">
        <f>AA176*E176</f>
        <v>23.98000000000004</v>
      </c>
      <c r="AC176" s="289">
        <f>AA176*F176</f>
        <v>69</v>
      </c>
      <c r="AD176" s="16">
        <v>0</v>
      </c>
      <c r="AE176" s="289">
        <f>AD176*E176</f>
        <v>0</v>
      </c>
      <c r="AF176" s="289">
        <f>AD176*F176</f>
        <v>0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289">
        <v>8</v>
      </c>
      <c r="AU176" s="289">
        <v>2</v>
      </c>
      <c r="AV176" s="268"/>
      <c r="AW176" s="52">
        <f>SUM(I176,L176,O176,R176,U176,X176,AA176,AD176,AG176,AJ176,AM176,AP176)</f>
        <v>61</v>
      </c>
      <c r="AX176" s="16">
        <f>AW176*E176</f>
        <v>731.39000000000124</v>
      </c>
      <c r="AY176" s="37">
        <f>AW176*F176</f>
        <v>2104.5</v>
      </c>
      <c r="AZ176" s="42">
        <f>AW176/(((AT176-1)*30)+(AU176*7))</f>
        <v>0.27232142857142855</v>
      </c>
      <c r="BA176" s="37">
        <f>AZ176*30</f>
        <v>8.1696428571428559</v>
      </c>
      <c r="BB176" s="63">
        <f>BA176*F176</f>
        <v>281.85267857142856</v>
      </c>
      <c r="BC176" s="26">
        <v>6</v>
      </c>
      <c r="BD176" s="37">
        <f>BC176*F176</f>
        <v>207</v>
      </c>
      <c r="BE176" s="37">
        <f>IFERROR(BC176/AZ176, "-")</f>
        <v>22.032786885245905</v>
      </c>
      <c r="BF176" s="37">
        <f>IFERROR(BE176/7,"-")</f>
        <v>3.1475409836065578</v>
      </c>
      <c r="BG176" s="52">
        <f>IFERROR(BE176/30,"-")</f>
        <v>0.7344262295081968</v>
      </c>
      <c r="BH176" s="35">
        <f>IFERROR(C$1+BE176,"-")</f>
        <v>43695.032786885247</v>
      </c>
    </row>
    <row r="177" spans="1:60" x14ac:dyDescent="0.25">
      <c r="A177" s="118">
        <v>6953156284906</v>
      </c>
      <c r="B177" s="31">
        <v>743961</v>
      </c>
      <c r="C177" s="18" t="s">
        <v>183</v>
      </c>
      <c r="D177" s="18" t="s">
        <v>486</v>
      </c>
      <c r="E177" s="57">
        <v>11.99</v>
      </c>
      <c r="F177" s="57">
        <v>34.5</v>
      </c>
      <c r="G177" s="58">
        <v>69</v>
      </c>
      <c r="H177" s="261"/>
      <c r="I177" s="26">
        <v>3</v>
      </c>
      <c r="J177" s="16">
        <f>I177*$E177</f>
        <v>35.97</v>
      </c>
      <c r="K177" s="16">
        <f>I177*$F177</f>
        <v>103.5</v>
      </c>
      <c r="L177" s="26">
        <v>5</v>
      </c>
      <c r="M177" s="16">
        <f>L177*$E177</f>
        <v>59.95</v>
      </c>
      <c r="N177" s="16">
        <f>L177*$F177</f>
        <v>172.5</v>
      </c>
      <c r="O177" s="26">
        <v>2</v>
      </c>
      <c r="P177" s="16">
        <f>O177*$E177</f>
        <v>23.98</v>
      </c>
      <c r="Q177" s="16">
        <f>O177*$F177</f>
        <v>69</v>
      </c>
      <c r="R177" s="26">
        <v>3</v>
      </c>
      <c r="S177" s="16">
        <f>R177*$E177</f>
        <v>35.97</v>
      </c>
      <c r="T177" s="16">
        <f>R177*$F177</f>
        <v>103.5</v>
      </c>
      <c r="U177" s="26">
        <v>1</v>
      </c>
      <c r="V177" s="16">
        <f>U177*$E177</f>
        <v>11.99</v>
      </c>
      <c r="W177" s="16">
        <f>U177*$F177</f>
        <v>34.5</v>
      </c>
      <c r="X177" s="26">
        <v>0</v>
      </c>
      <c r="Y177" s="16">
        <f>X177*$E177</f>
        <v>0</v>
      </c>
      <c r="Z177" s="16">
        <f>X177*$F177</f>
        <v>0</v>
      </c>
      <c r="AA177" s="16">
        <v>1</v>
      </c>
      <c r="AB177" s="289">
        <f>AA177*E177</f>
        <v>11.99</v>
      </c>
      <c r="AC177" s="289">
        <f>AA177*F177</f>
        <v>34.5</v>
      </c>
      <c r="AD177" s="16">
        <v>0</v>
      </c>
      <c r="AE177" s="289">
        <f>AD177*E177</f>
        <v>0</v>
      </c>
      <c r="AF177" s="289">
        <f>AD177*F177</f>
        <v>0</v>
      </c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289">
        <v>8</v>
      </c>
      <c r="AU177" s="289">
        <v>2</v>
      </c>
      <c r="AV177" s="268"/>
      <c r="AW177" s="52">
        <f>SUM(I177,L177,O177,R177,U177,X177,AA177,AD177,AG177,AJ177,AM177,AP177)</f>
        <v>15</v>
      </c>
      <c r="AX177" s="16">
        <f>AW177*E177</f>
        <v>179.85</v>
      </c>
      <c r="AY177" s="37">
        <f>AW177*F177</f>
        <v>517.5</v>
      </c>
      <c r="AZ177" s="42">
        <f>AW177/(((AT177-1)*30)+(AU177*7))</f>
        <v>6.6964285714285712E-2</v>
      </c>
      <c r="BA177" s="37">
        <f>AZ177*30</f>
        <v>2.0089285714285712</v>
      </c>
      <c r="BB177" s="63">
        <f>BA177*F177</f>
        <v>69.308035714285708</v>
      </c>
      <c r="BC177" s="26">
        <v>1</v>
      </c>
      <c r="BD177" s="37">
        <f>BC177*F177</f>
        <v>34.5</v>
      </c>
      <c r="BE177" s="37">
        <f>IFERROR(BC177/AZ177, "-")</f>
        <v>14.933333333333334</v>
      </c>
      <c r="BF177" s="37">
        <f>IFERROR(BE177/7,"-")</f>
        <v>2.1333333333333333</v>
      </c>
      <c r="BG177" s="52">
        <f>IFERROR(BE177/30,"-")</f>
        <v>0.49777777777777776</v>
      </c>
      <c r="BH177" s="35">
        <f>IFERROR(C$1+BE177,"-")</f>
        <v>43687.933333333334</v>
      </c>
    </row>
    <row r="178" spans="1:60" x14ac:dyDescent="0.25">
      <c r="A178" s="118">
        <v>6953156284913</v>
      </c>
      <c r="B178" s="31">
        <v>743963</v>
      </c>
      <c r="C178" s="18" t="s">
        <v>184</v>
      </c>
      <c r="D178" s="18" t="s">
        <v>487</v>
      </c>
      <c r="E178" s="57">
        <v>11.99</v>
      </c>
      <c r="F178" s="57">
        <v>34.5</v>
      </c>
      <c r="G178" s="58">
        <v>69</v>
      </c>
      <c r="H178" s="261"/>
      <c r="I178" s="26">
        <v>5</v>
      </c>
      <c r="J178" s="16">
        <f>I178*$E178</f>
        <v>59.95</v>
      </c>
      <c r="K178" s="16">
        <f>I178*$F178</f>
        <v>172.5</v>
      </c>
      <c r="L178" s="26">
        <v>4</v>
      </c>
      <c r="M178" s="16">
        <f>L178*$E178</f>
        <v>47.96</v>
      </c>
      <c r="N178" s="16">
        <f>L178*$F178</f>
        <v>138</v>
      </c>
      <c r="O178" s="26">
        <v>4</v>
      </c>
      <c r="P178" s="16">
        <f>O178*$E178</f>
        <v>47.96</v>
      </c>
      <c r="Q178" s="16">
        <f>O178*$F178</f>
        <v>138</v>
      </c>
      <c r="R178" s="26">
        <v>4</v>
      </c>
      <c r="S178" s="16">
        <f>R178*$E178</f>
        <v>47.96</v>
      </c>
      <c r="T178" s="16">
        <f>R178*$F178</f>
        <v>138</v>
      </c>
      <c r="U178" s="26">
        <v>3</v>
      </c>
      <c r="V178" s="16">
        <f>U178*$E178</f>
        <v>35.97</v>
      </c>
      <c r="W178" s="16">
        <f>U178*$F178</f>
        <v>103.5</v>
      </c>
      <c r="X178" s="26">
        <v>0</v>
      </c>
      <c r="Y178" s="16">
        <f>X178*$E178</f>
        <v>0</v>
      </c>
      <c r="Z178" s="16">
        <f>X178*$F178</f>
        <v>0</v>
      </c>
      <c r="AA178" s="16">
        <v>0</v>
      </c>
      <c r="AB178" s="289">
        <f>AA178*E178</f>
        <v>0</v>
      </c>
      <c r="AC178" s="289">
        <f>AA178*F178</f>
        <v>0</v>
      </c>
      <c r="AD178" s="16">
        <v>0</v>
      </c>
      <c r="AE178" s="289">
        <f>AD178*E178</f>
        <v>0</v>
      </c>
      <c r="AF178" s="289">
        <f>AD178*F178</f>
        <v>0</v>
      </c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289">
        <v>8</v>
      </c>
      <c r="AU178" s="289">
        <v>2</v>
      </c>
      <c r="AV178" s="268"/>
      <c r="AW178" s="52">
        <f>SUM(I178,L178,O178,R178,U178,X178,AA178,AD178,AG178,AJ178,AM178,AP178)</f>
        <v>20</v>
      </c>
      <c r="AX178" s="16">
        <f>AW178*E178</f>
        <v>239.8</v>
      </c>
      <c r="AY178" s="37">
        <f>AW178*F178</f>
        <v>690</v>
      </c>
      <c r="AZ178" s="42">
        <f>AW178/(((AT178-1)*30)+(AU178*7))</f>
        <v>8.9285714285714288E-2</v>
      </c>
      <c r="BA178" s="37">
        <f>AZ178*30</f>
        <v>2.6785714285714288</v>
      </c>
      <c r="BB178" s="63">
        <f>BA178*F178</f>
        <v>92.410714285714292</v>
      </c>
      <c r="BC178" s="26">
        <v>0</v>
      </c>
      <c r="BD178" s="37">
        <f>BC178*F178</f>
        <v>0</v>
      </c>
      <c r="BE178" s="37">
        <f>IFERROR(BC178/AZ178, "-")</f>
        <v>0</v>
      </c>
      <c r="BF178" s="37">
        <f>IFERROR(BE178/7,"-")</f>
        <v>0</v>
      </c>
      <c r="BG178" s="52">
        <f>IFERROR(BE178/30,"-")</f>
        <v>0</v>
      </c>
      <c r="BH178" s="35">
        <f>IFERROR(C$1+BE178,"-")</f>
        <v>43673</v>
      </c>
    </row>
    <row r="179" spans="1:60" x14ac:dyDescent="0.25">
      <c r="A179" s="118">
        <v>6953156284920</v>
      </c>
      <c r="B179" s="31">
        <v>743965</v>
      </c>
      <c r="C179" s="18" t="s">
        <v>185</v>
      </c>
      <c r="D179" s="18" t="s">
        <v>488</v>
      </c>
      <c r="E179" s="57">
        <v>11.99</v>
      </c>
      <c r="F179" s="57">
        <v>34.5</v>
      </c>
      <c r="G179" s="58">
        <v>69</v>
      </c>
      <c r="H179" s="261"/>
      <c r="I179" s="26">
        <v>2</v>
      </c>
      <c r="J179" s="16">
        <f>I179*$E179</f>
        <v>23.98</v>
      </c>
      <c r="K179" s="16">
        <f>I179*$F179</f>
        <v>69</v>
      </c>
      <c r="L179" s="26">
        <v>3</v>
      </c>
      <c r="M179" s="16">
        <f>L179*$E179</f>
        <v>35.97</v>
      </c>
      <c r="N179" s="16">
        <f>L179*$F179</f>
        <v>103.5</v>
      </c>
      <c r="O179" s="26">
        <v>6</v>
      </c>
      <c r="P179" s="16">
        <f>O179*$E179</f>
        <v>71.94</v>
      </c>
      <c r="Q179" s="16">
        <f>O179*$F179</f>
        <v>207</v>
      </c>
      <c r="R179" s="26">
        <v>0</v>
      </c>
      <c r="S179" s="16">
        <f>R179*$E179</f>
        <v>0</v>
      </c>
      <c r="T179" s="16">
        <f>R179*$F179</f>
        <v>0</v>
      </c>
      <c r="U179" s="26">
        <v>0</v>
      </c>
      <c r="V179" s="16">
        <f>U179*$E179</f>
        <v>0</v>
      </c>
      <c r="W179" s="16">
        <f>U179*$F179</f>
        <v>0</v>
      </c>
      <c r="X179" s="26">
        <v>0</v>
      </c>
      <c r="Y179" s="16">
        <f>X179*$E179</f>
        <v>0</v>
      </c>
      <c r="Z179" s="16">
        <f>X179*$F179</f>
        <v>0</v>
      </c>
      <c r="AA179" s="16">
        <v>0</v>
      </c>
      <c r="AB179" s="289">
        <f>AA179*E179</f>
        <v>0</v>
      </c>
      <c r="AC179" s="289">
        <f>AA179*F179</f>
        <v>0</v>
      </c>
      <c r="AD179" s="16">
        <v>0</v>
      </c>
      <c r="AE179" s="289">
        <f>AD179*E179</f>
        <v>0</v>
      </c>
      <c r="AF179" s="289">
        <f>AD179*F179</f>
        <v>0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289">
        <v>8</v>
      </c>
      <c r="AU179" s="289">
        <v>2</v>
      </c>
      <c r="AV179" s="268"/>
      <c r="AW179" s="52">
        <f>SUM(I179,L179,O179,R179,U179,X179,AA179,AD179,AG179,AJ179,AM179,AP179)</f>
        <v>11</v>
      </c>
      <c r="AX179" s="16">
        <f>AW179*E179</f>
        <v>131.89000000000001</v>
      </c>
      <c r="AY179" s="37">
        <f>AW179*F179</f>
        <v>379.5</v>
      </c>
      <c r="AZ179" s="42">
        <f>AW179/(((AT179-1)*30)+(AU179*7))</f>
        <v>4.9107142857142856E-2</v>
      </c>
      <c r="BA179" s="37">
        <f>AZ179*30</f>
        <v>1.4732142857142856</v>
      </c>
      <c r="BB179" s="63">
        <f>BA179*F179</f>
        <v>50.825892857142854</v>
      </c>
      <c r="BC179" s="26">
        <v>0</v>
      </c>
      <c r="BD179" s="37">
        <f>BC179*F179</f>
        <v>0</v>
      </c>
      <c r="BE179" s="37">
        <f>IFERROR(BC179/AZ179, "-")</f>
        <v>0</v>
      </c>
      <c r="BF179" s="37">
        <f>IFERROR(BE179/7,"-")</f>
        <v>0</v>
      </c>
      <c r="BG179" s="52">
        <f>IFERROR(BE179/30,"-")</f>
        <v>0</v>
      </c>
      <c r="BH179" s="35">
        <f>IFERROR(C$1+BE179,"-")</f>
        <v>43673</v>
      </c>
    </row>
    <row r="180" spans="1:60" x14ac:dyDescent="0.25">
      <c r="A180" s="118">
        <v>6953156285798</v>
      </c>
      <c r="B180" s="31">
        <v>743966</v>
      </c>
      <c r="C180" s="18" t="s">
        <v>186</v>
      </c>
      <c r="D180" s="18" t="s">
        <v>489</v>
      </c>
      <c r="E180" s="57">
        <v>7.27</v>
      </c>
      <c r="F180" s="57">
        <v>29.5</v>
      </c>
      <c r="G180" s="58">
        <v>59</v>
      </c>
      <c r="H180" s="261"/>
      <c r="I180" s="26">
        <v>1</v>
      </c>
      <c r="J180" s="16">
        <f>I180*$E180</f>
        <v>7.27</v>
      </c>
      <c r="K180" s="16">
        <f>I180*$F180</f>
        <v>29.5</v>
      </c>
      <c r="L180" s="26">
        <v>3</v>
      </c>
      <c r="M180" s="16">
        <f>L180*$E180</f>
        <v>21.81</v>
      </c>
      <c r="N180" s="16">
        <f>L180*$F180</f>
        <v>88.5</v>
      </c>
      <c r="O180" s="26">
        <v>11</v>
      </c>
      <c r="P180" s="16">
        <f>O180*$E180</f>
        <v>79.97</v>
      </c>
      <c r="Q180" s="16">
        <f>O180*$F180</f>
        <v>324.5</v>
      </c>
      <c r="R180" s="26">
        <v>3</v>
      </c>
      <c r="S180" s="16">
        <f>R180*$E180</f>
        <v>21.81</v>
      </c>
      <c r="T180" s="16">
        <f>R180*$F180</f>
        <v>88.5</v>
      </c>
      <c r="U180" s="26">
        <v>11</v>
      </c>
      <c r="V180" s="16">
        <f>U180*$E180</f>
        <v>79.97</v>
      </c>
      <c r="W180" s="16">
        <f>U180*$F180</f>
        <v>324.5</v>
      </c>
      <c r="X180" s="26">
        <v>7</v>
      </c>
      <c r="Y180" s="16">
        <f>X180*$E180</f>
        <v>50.89</v>
      </c>
      <c r="Z180" s="16">
        <f>X180*$F180</f>
        <v>206.5</v>
      </c>
      <c r="AA180" s="16">
        <v>8</v>
      </c>
      <c r="AB180" s="289">
        <f>AA180*E180</f>
        <v>58.16</v>
      </c>
      <c r="AC180" s="289">
        <f>AA180*F180</f>
        <v>236</v>
      </c>
      <c r="AD180" s="16">
        <v>5</v>
      </c>
      <c r="AE180" s="289">
        <f>AD180*E180</f>
        <v>36.349999999999994</v>
      </c>
      <c r="AF180" s="289">
        <f>AD180*F180</f>
        <v>147.5</v>
      </c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289">
        <v>8</v>
      </c>
      <c r="AU180" s="289">
        <v>2</v>
      </c>
      <c r="AV180" s="268"/>
      <c r="AW180" s="52">
        <f>SUM(I180,L180,O180,R180,U180,X180,AA180,AD180,AG180,AJ180,AM180,AP180)</f>
        <v>49</v>
      </c>
      <c r="AX180" s="16">
        <f>AW180*E180</f>
        <v>356.22999999999996</v>
      </c>
      <c r="AY180" s="37">
        <f>AW180*F180</f>
        <v>1445.5</v>
      </c>
      <c r="AZ180" s="42">
        <f>AW180/(((AT180-1)*30)+(AU180*7))</f>
        <v>0.21875</v>
      </c>
      <c r="BA180" s="37">
        <f>AZ180*30</f>
        <v>6.5625</v>
      </c>
      <c r="BB180" s="63">
        <f>BA180*F180</f>
        <v>193.59375</v>
      </c>
      <c r="BC180" s="26">
        <v>12</v>
      </c>
      <c r="BD180" s="37">
        <f>BC180*F180</f>
        <v>354</v>
      </c>
      <c r="BE180" s="37">
        <f>IFERROR(BC180/AZ180, "-")</f>
        <v>54.857142857142854</v>
      </c>
      <c r="BF180" s="37">
        <f>IFERROR(BE180/7,"-")</f>
        <v>7.8367346938775508</v>
      </c>
      <c r="BG180" s="52">
        <f>IFERROR(BE180/30,"-")</f>
        <v>1.8285714285714285</v>
      </c>
      <c r="BH180" s="35">
        <f>IFERROR(C$1+BE180,"-")</f>
        <v>43727.857142857145</v>
      </c>
    </row>
    <row r="181" spans="1:60" x14ac:dyDescent="0.25">
      <c r="A181" s="118">
        <v>6953156279025</v>
      </c>
      <c r="B181" s="32">
        <v>743968</v>
      </c>
      <c r="C181" s="18" t="s">
        <v>187</v>
      </c>
      <c r="D181" s="18" t="s">
        <v>490</v>
      </c>
      <c r="E181" s="57">
        <v>5.2599999999999989</v>
      </c>
      <c r="F181" s="57">
        <v>24.5</v>
      </c>
      <c r="G181" s="58">
        <v>49</v>
      </c>
      <c r="H181" s="261"/>
      <c r="I181" s="26">
        <v>36</v>
      </c>
      <c r="J181" s="16">
        <f>I181*$E181</f>
        <v>189.35999999999996</v>
      </c>
      <c r="K181" s="16">
        <f>I181*$F181</f>
        <v>882</v>
      </c>
      <c r="L181" s="26">
        <v>12</v>
      </c>
      <c r="M181" s="16">
        <f>L181*$E181</f>
        <v>63.11999999999999</v>
      </c>
      <c r="N181" s="16">
        <f>L181*$F181</f>
        <v>294</v>
      </c>
      <c r="O181" s="26">
        <v>14</v>
      </c>
      <c r="P181" s="16">
        <f>O181*$E181</f>
        <v>73.639999999999986</v>
      </c>
      <c r="Q181" s="16">
        <f>O181*$F181</f>
        <v>343</v>
      </c>
      <c r="R181" s="26">
        <v>16</v>
      </c>
      <c r="S181" s="16">
        <f>R181*$E181</f>
        <v>84.159999999999982</v>
      </c>
      <c r="T181" s="16">
        <f>R181*$F181</f>
        <v>392</v>
      </c>
      <c r="U181" s="26">
        <v>23</v>
      </c>
      <c r="V181" s="16">
        <f>U181*$E181</f>
        <v>120.97999999999998</v>
      </c>
      <c r="W181" s="16">
        <f>U181*$F181</f>
        <v>563.5</v>
      </c>
      <c r="X181" s="26">
        <v>31</v>
      </c>
      <c r="Y181" s="16">
        <f>X181*$E181</f>
        <v>163.05999999999997</v>
      </c>
      <c r="Z181" s="16">
        <f>X181*$F181</f>
        <v>759.5</v>
      </c>
      <c r="AA181" s="16">
        <v>21</v>
      </c>
      <c r="AB181" s="289">
        <f>AA181*E181</f>
        <v>110.45999999999998</v>
      </c>
      <c r="AC181" s="289">
        <f>AA181*F181</f>
        <v>514.5</v>
      </c>
      <c r="AD181" s="16">
        <v>3</v>
      </c>
      <c r="AE181" s="289">
        <f>AD181*E181</f>
        <v>15.779999999999998</v>
      </c>
      <c r="AF181" s="289">
        <f>AD181*F181</f>
        <v>73.5</v>
      </c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289">
        <v>8</v>
      </c>
      <c r="AU181" s="289">
        <v>2</v>
      </c>
      <c r="AV181" s="268"/>
      <c r="AW181" s="52">
        <f>SUM(I181,L181,O181,R181,U181,X181,AA181,AD181,AG181,AJ181,AM181,AP181)</f>
        <v>156</v>
      </c>
      <c r="AX181" s="16">
        <f>AW181*E181</f>
        <v>820.55999999999983</v>
      </c>
      <c r="AY181" s="37">
        <f>AW181*F181</f>
        <v>3822</v>
      </c>
      <c r="AZ181" s="42">
        <f>AW181/(((AT181-1)*30)+(AU181*7))</f>
        <v>0.6964285714285714</v>
      </c>
      <c r="BA181" s="37">
        <f>AZ181*30</f>
        <v>20.892857142857142</v>
      </c>
      <c r="BB181" s="63">
        <f>BA181*F181</f>
        <v>511.875</v>
      </c>
      <c r="BC181" s="26">
        <v>40</v>
      </c>
      <c r="BD181" s="37">
        <f>BC181*F181</f>
        <v>980</v>
      </c>
      <c r="BE181" s="37">
        <f>IFERROR(BC181/AZ181, "-")</f>
        <v>57.435897435897438</v>
      </c>
      <c r="BF181" s="37">
        <f>IFERROR(BE181/7,"-")</f>
        <v>8.2051282051282062</v>
      </c>
      <c r="BG181" s="52">
        <f>IFERROR(BE181/30,"-")</f>
        <v>1.9145299145299146</v>
      </c>
      <c r="BH181" s="35">
        <f>IFERROR(C$1+BE181,"-")</f>
        <v>43730.435897435898</v>
      </c>
    </row>
    <row r="182" spans="1:60" x14ac:dyDescent="0.25">
      <c r="A182" s="118">
        <v>6953156279018</v>
      </c>
      <c r="B182" s="31">
        <v>743975</v>
      </c>
      <c r="C182" s="18" t="s">
        <v>188</v>
      </c>
      <c r="D182" s="18" t="s">
        <v>491</v>
      </c>
      <c r="E182" s="57">
        <v>5.259999999999998</v>
      </c>
      <c r="F182" s="57">
        <v>24.5</v>
      </c>
      <c r="G182" s="58">
        <v>49</v>
      </c>
      <c r="H182" s="261"/>
      <c r="I182" s="26">
        <v>38</v>
      </c>
      <c r="J182" s="16">
        <f>I182*$E182</f>
        <v>199.87999999999994</v>
      </c>
      <c r="K182" s="16">
        <f>I182*$F182</f>
        <v>931</v>
      </c>
      <c r="L182" s="26">
        <v>20</v>
      </c>
      <c r="M182" s="16">
        <f>L182*$E182</f>
        <v>105.19999999999996</v>
      </c>
      <c r="N182" s="16">
        <f>L182*$F182</f>
        <v>490</v>
      </c>
      <c r="O182" s="26">
        <v>12</v>
      </c>
      <c r="P182" s="16">
        <f>O182*$E182</f>
        <v>63.119999999999976</v>
      </c>
      <c r="Q182" s="16">
        <f>O182*$F182</f>
        <v>294</v>
      </c>
      <c r="R182" s="26">
        <v>10</v>
      </c>
      <c r="S182" s="16">
        <f>R182*$E182</f>
        <v>52.59999999999998</v>
      </c>
      <c r="T182" s="16">
        <f>R182*$F182</f>
        <v>245</v>
      </c>
      <c r="U182" s="26">
        <v>7</v>
      </c>
      <c r="V182" s="16">
        <f>U182*$E182</f>
        <v>36.819999999999986</v>
      </c>
      <c r="W182" s="16">
        <f>U182*$F182</f>
        <v>171.5</v>
      </c>
      <c r="X182" s="26">
        <v>3</v>
      </c>
      <c r="Y182" s="16">
        <f>X182*$E182</f>
        <v>15.779999999999994</v>
      </c>
      <c r="Z182" s="16">
        <f>X182*$F182</f>
        <v>73.5</v>
      </c>
      <c r="AA182" s="16">
        <v>4</v>
      </c>
      <c r="AB182" s="289">
        <f>AA182*E182</f>
        <v>21.039999999999992</v>
      </c>
      <c r="AC182" s="289">
        <f>AA182*F182</f>
        <v>98</v>
      </c>
      <c r="AD182" s="16">
        <v>1</v>
      </c>
      <c r="AE182" s="289">
        <f>AD182*E182</f>
        <v>5.259999999999998</v>
      </c>
      <c r="AF182" s="289">
        <f>AD182*F182</f>
        <v>24.5</v>
      </c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289">
        <v>8</v>
      </c>
      <c r="AU182" s="289">
        <v>2</v>
      </c>
      <c r="AV182" s="268"/>
      <c r="AW182" s="52">
        <f>SUM(I182,L182,O182,R182,U182,X182,AA182,AD182,AG182,AJ182,AM182,AP182)</f>
        <v>95</v>
      </c>
      <c r="AX182" s="16">
        <f>AW182*E182</f>
        <v>499.69999999999982</v>
      </c>
      <c r="AY182" s="37">
        <f>AW182*F182</f>
        <v>2327.5</v>
      </c>
      <c r="AZ182" s="42">
        <f>AW182/(((AT182-1)*30)+(AU182*7))</f>
        <v>0.42410714285714285</v>
      </c>
      <c r="BA182" s="37">
        <f>AZ182*30</f>
        <v>12.723214285714285</v>
      </c>
      <c r="BB182" s="63">
        <f>BA182*F182</f>
        <v>311.71875</v>
      </c>
      <c r="BC182" s="26">
        <v>9</v>
      </c>
      <c r="BD182" s="37">
        <f>BC182*F182</f>
        <v>220.5</v>
      </c>
      <c r="BE182" s="37">
        <f>IFERROR(BC182/AZ182, "-")</f>
        <v>21.221052631578949</v>
      </c>
      <c r="BF182" s="37">
        <f>IFERROR(BE182/7,"-")</f>
        <v>3.0315789473684212</v>
      </c>
      <c r="BG182" s="52">
        <f>IFERROR(BE182/30,"-")</f>
        <v>0.70736842105263165</v>
      </c>
      <c r="BH182" s="35">
        <f>IFERROR(C$1+BE182,"-")</f>
        <v>43694.221052631576</v>
      </c>
    </row>
    <row r="183" spans="1:60" x14ac:dyDescent="0.25">
      <c r="A183" s="118">
        <v>6953156285804</v>
      </c>
      <c r="B183" s="31">
        <v>744168</v>
      </c>
      <c r="C183" s="18" t="s">
        <v>189</v>
      </c>
      <c r="D183" s="18" t="s">
        <v>492</v>
      </c>
      <c r="E183" s="57">
        <v>7.27</v>
      </c>
      <c r="F183" s="57">
        <v>29.5</v>
      </c>
      <c r="G183" s="58">
        <v>59</v>
      </c>
      <c r="H183" s="261"/>
      <c r="I183" s="26">
        <v>10</v>
      </c>
      <c r="J183" s="16">
        <f>I183*$E183</f>
        <v>72.699999999999989</v>
      </c>
      <c r="K183" s="16">
        <f>I183*$F183</f>
        <v>295</v>
      </c>
      <c r="L183" s="26">
        <v>3</v>
      </c>
      <c r="M183" s="16">
        <f>L183*$E183</f>
        <v>21.81</v>
      </c>
      <c r="N183" s="16">
        <f>L183*$F183</f>
        <v>88.5</v>
      </c>
      <c r="O183" s="26">
        <v>5</v>
      </c>
      <c r="P183" s="16">
        <f>O183*$E183</f>
        <v>36.349999999999994</v>
      </c>
      <c r="Q183" s="16">
        <f>O183*$F183</f>
        <v>147.5</v>
      </c>
      <c r="R183" s="26">
        <v>1</v>
      </c>
      <c r="S183" s="16">
        <f>R183*$E183</f>
        <v>7.27</v>
      </c>
      <c r="T183" s="16">
        <f>R183*$F183</f>
        <v>29.5</v>
      </c>
      <c r="U183" s="26">
        <v>4</v>
      </c>
      <c r="V183" s="16">
        <f>U183*$E183</f>
        <v>29.08</v>
      </c>
      <c r="W183" s="16">
        <f>U183*$F183</f>
        <v>118</v>
      </c>
      <c r="X183" s="26">
        <v>7</v>
      </c>
      <c r="Y183" s="16">
        <f>X183*$E183</f>
        <v>50.89</v>
      </c>
      <c r="Z183" s="16">
        <f>X183*$F183</f>
        <v>206.5</v>
      </c>
      <c r="AA183" s="16">
        <v>3</v>
      </c>
      <c r="AB183" s="289">
        <f>AA183*E183</f>
        <v>21.81</v>
      </c>
      <c r="AC183" s="289">
        <f>AA183*F183</f>
        <v>88.5</v>
      </c>
      <c r="AD183" s="16">
        <v>1</v>
      </c>
      <c r="AE183" s="289">
        <f>AD183*E183</f>
        <v>7.27</v>
      </c>
      <c r="AF183" s="289">
        <f>AD183*F183</f>
        <v>29.5</v>
      </c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289">
        <v>8</v>
      </c>
      <c r="AU183" s="289">
        <v>2</v>
      </c>
      <c r="AV183" s="268"/>
      <c r="AW183" s="52">
        <f>SUM(I183,L183,O183,R183,U183,X183,AA183,AD183,AG183,AJ183,AM183,AP183)</f>
        <v>34</v>
      </c>
      <c r="AX183" s="16">
        <f>AW183*E183</f>
        <v>247.17999999999998</v>
      </c>
      <c r="AY183" s="37">
        <f>AW183*F183</f>
        <v>1003</v>
      </c>
      <c r="AZ183" s="42">
        <f>AW183/(((AT183-1)*30)+(AU183*7))</f>
        <v>0.15178571428571427</v>
      </c>
      <c r="BA183" s="37">
        <f>AZ183*30</f>
        <v>4.5535714285714279</v>
      </c>
      <c r="BB183" s="63">
        <f>BA183*F183</f>
        <v>134.33035714285711</v>
      </c>
      <c r="BC183" s="26">
        <v>9</v>
      </c>
      <c r="BD183" s="37">
        <f>BC183*F183</f>
        <v>265.5</v>
      </c>
      <c r="BE183" s="37">
        <f>IFERROR(BC183/AZ183, "-")</f>
        <v>59.294117647058826</v>
      </c>
      <c r="BF183" s="37">
        <f>IFERROR(BE183/7,"-")</f>
        <v>8.4705882352941178</v>
      </c>
      <c r="BG183" s="52">
        <f>IFERROR(BE183/30,"-")</f>
        <v>1.9764705882352942</v>
      </c>
      <c r="BH183" s="35">
        <f>IFERROR(C$1+BE183,"-")</f>
        <v>43732.294117647056</v>
      </c>
    </row>
    <row r="184" spans="1:60" x14ac:dyDescent="0.25">
      <c r="A184" s="118">
        <v>6953156285460</v>
      </c>
      <c r="B184" s="31">
        <v>746545</v>
      </c>
      <c r="C184" s="18" t="s">
        <v>190</v>
      </c>
      <c r="D184" s="18" t="s">
        <v>493</v>
      </c>
      <c r="E184" s="57">
        <v>0</v>
      </c>
      <c r="F184" s="57">
        <v>74.5</v>
      </c>
      <c r="G184" s="58">
        <v>159</v>
      </c>
      <c r="H184" s="261"/>
      <c r="I184" s="26">
        <v>0</v>
      </c>
      <c r="J184" s="16">
        <f>I184*$E184</f>
        <v>0</v>
      </c>
      <c r="K184" s="16">
        <f>I184*$F184</f>
        <v>0</v>
      </c>
      <c r="L184" s="26">
        <v>0</v>
      </c>
      <c r="M184" s="16">
        <f>L184*$E184</f>
        <v>0</v>
      </c>
      <c r="N184" s="16">
        <f>L184*$F184</f>
        <v>0</v>
      </c>
      <c r="O184" s="26">
        <v>0</v>
      </c>
      <c r="P184" s="16">
        <f>O184*$E184</f>
        <v>0</v>
      </c>
      <c r="Q184" s="16">
        <f>O184*$F184</f>
        <v>0</v>
      </c>
      <c r="R184" s="26">
        <v>0</v>
      </c>
      <c r="S184" s="16">
        <f>R184*$E184</f>
        <v>0</v>
      </c>
      <c r="T184" s="16">
        <f>R184*$F184</f>
        <v>0</v>
      </c>
      <c r="U184" s="26">
        <v>0</v>
      </c>
      <c r="V184" s="16">
        <f>U184*$E184</f>
        <v>0</v>
      </c>
      <c r="W184" s="16">
        <f>U184*$F184</f>
        <v>0</v>
      </c>
      <c r="X184" s="26">
        <v>0</v>
      </c>
      <c r="Y184" s="16">
        <f>X184*$E184</f>
        <v>0</v>
      </c>
      <c r="Z184" s="16">
        <f>X184*$F184</f>
        <v>0</v>
      </c>
      <c r="AA184" s="16">
        <v>0</v>
      </c>
      <c r="AB184" s="289">
        <f>AA184*E184</f>
        <v>0</v>
      </c>
      <c r="AC184" s="289">
        <f>AA184*F184</f>
        <v>0</v>
      </c>
      <c r="AD184" s="16">
        <v>0</v>
      </c>
      <c r="AE184" s="289">
        <f>AD184*E184</f>
        <v>0</v>
      </c>
      <c r="AF184" s="289">
        <f>AD184*F184</f>
        <v>0</v>
      </c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289">
        <v>8</v>
      </c>
      <c r="AU184" s="289">
        <v>2</v>
      </c>
      <c r="AV184" s="268"/>
      <c r="AW184" s="52">
        <f>SUM(I184,L184,O184,R184,U184,X184,AA184,AD184,AG184,AJ184,AM184,AP184)</f>
        <v>0</v>
      </c>
      <c r="AX184" s="16">
        <f>AW184*E184</f>
        <v>0</v>
      </c>
      <c r="AY184" s="37">
        <f>AW184*F184</f>
        <v>0</v>
      </c>
      <c r="AZ184" s="42">
        <f>AW184/(((AT184-1)*30)+(AU184*7))</f>
        <v>0</v>
      </c>
      <c r="BA184" s="37">
        <f>AZ184*30</f>
        <v>0</v>
      </c>
      <c r="BB184" s="63">
        <f>BA184*F184</f>
        <v>0</v>
      </c>
      <c r="BC184" s="26">
        <v>0</v>
      </c>
      <c r="BD184" s="37">
        <f>BC184*F184</f>
        <v>0</v>
      </c>
      <c r="BE184" s="37" t="str">
        <f>IFERROR(BC184/AZ184, "-")</f>
        <v>-</v>
      </c>
      <c r="BF184" s="37" t="str">
        <f>IFERROR(BE184/7,"-")</f>
        <v>-</v>
      </c>
      <c r="BG184" s="52" t="str">
        <f>IFERROR(BE184/30,"-")</f>
        <v>-</v>
      </c>
      <c r="BH184" s="35" t="str">
        <f>IFERROR(C$1+BE184,"-")</f>
        <v>-</v>
      </c>
    </row>
    <row r="185" spans="1:60" x14ac:dyDescent="0.25">
      <c r="A185" s="118">
        <v>6953156279643</v>
      </c>
      <c r="B185" s="31">
        <v>746546</v>
      </c>
      <c r="C185" s="18" t="s">
        <v>191</v>
      </c>
      <c r="D185" s="18" t="s">
        <v>494</v>
      </c>
      <c r="E185" s="57">
        <v>21.8</v>
      </c>
      <c r="F185" s="57">
        <v>44.5</v>
      </c>
      <c r="G185" s="58">
        <v>99</v>
      </c>
      <c r="H185" s="261"/>
      <c r="I185" s="26">
        <v>2</v>
      </c>
      <c r="J185" s="16">
        <f>I185*$E185</f>
        <v>43.6</v>
      </c>
      <c r="K185" s="16">
        <f>I185*$F185</f>
        <v>89</v>
      </c>
      <c r="L185" s="26">
        <v>1</v>
      </c>
      <c r="M185" s="16">
        <f>L185*$E185</f>
        <v>21.8</v>
      </c>
      <c r="N185" s="16">
        <f>L185*$F185</f>
        <v>44.5</v>
      </c>
      <c r="O185" s="26">
        <v>4</v>
      </c>
      <c r="P185" s="16">
        <f>O185*$E185</f>
        <v>87.2</v>
      </c>
      <c r="Q185" s="16">
        <f>O185*$F185</f>
        <v>178</v>
      </c>
      <c r="R185" s="26">
        <v>4</v>
      </c>
      <c r="S185" s="16">
        <f>R185*$E185</f>
        <v>87.2</v>
      </c>
      <c r="T185" s="16">
        <f>R185*$F185</f>
        <v>178</v>
      </c>
      <c r="U185" s="26">
        <v>2</v>
      </c>
      <c r="V185" s="16">
        <f>U185*$E185</f>
        <v>43.6</v>
      </c>
      <c r="W185" s="16">
        <f>U185*$F185</f>
        <v>89</v>
      </c>
      <c r="X185" s="26">
        <v>5</v>
      </c>
      <c r="Y185" s="16">
        <f>X185*$E185</f>
        <v>109</v>
      </c>
      <c r="Z185" s="16">
        <f>X185*$F185</f>
        <v>222.5</v>
      </c>
      <c r="AA185" s="16">
        <v>4</v>
      </c>
      <c r="AB185" s="289">
        <f>AA185*E185</f>
        <v>87.2</v>
      </c>
      <c r="AC185" s="289">
        <f>AA185*F185</f>
        <v>178</v>
      </c>
      <c r="AD185" s="16">
        <v>1</v>
      </c>
      <c r="AE185" s="289">
        <f>AD185*E185</f>
        <v>21.8</v>
      </c>
      <c r="AF185" s="289">
        <f>AD185*F185</f>
        <v>44.5</v>
      </c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289">
        <v>8</v>
      </c>
      <c r="AU185" s="289">
        <v>2</v>
      </c>
      <c r="AV185" s="268"/>
      <c r="AW185" s="52">
        <f>SUM(I185,L185,O185,R185,U185,X185,AA185,AD185,AG185,AJ185,AM185,AP185)</f>
        <v>23</v>
      </c>
      <c r="AX185" s="16">
        <f>AW185*E185</f>
        <v>501.40000000000003</v>
      </c>
      <c r="AY185" s="37">
        <f>AW185*F185</f>
        <v>1023.5</v>
      </c>
      <c r="AZ185" s="42">
        <f>AW185/(((AT185-1)*30)+(AU185*7))</f>
        <v>0.10267857142857142</v>
      </c>
      <c r="BA185" s="37">
        <f>AZ185*30</f>
        <v>3.0803571428571428</v>
      </c>
      <c r="BB185" s="63">
        <f>BA185*F185</f>
        <v>137.07589285714286</v>
      </c>
      <c r="BC185" s="26">
        <v>0</v>
      </c>
      <c r="BD185" s="37">
        <f>BC185*F185</f>
        <v>0</v>
      </c>
      <c r="BE185" s="37">
        <f>IFERROR(BC185/AZ185, "-")</f>
        <v>0</v>
      </c>
      <c r="BF185" s="37">
        <f>IFERROR(BE185/7,"-")</f>
        <v>0</v>
      </c>
      <c r="BG185" s="52">
        <f>IFERROR(BE185/30,"-")</f>
        <v>0</v>
      </c>
      <c r="BH185" s="35">
        <f>IFERROR(C$1+BE185,"-")</f>
        <v>43673</v>
      </c>
    </row>
    <row r="186" spans="1:60" x14ac:dyDescent="0.25">
      <c r="A186" s="118">
        <v>6953156282094</v>
      </c>
      <c r="B186" s="31">
        <v>746547</v>
      </c>
      <c r="C186" s="18" t="s">
        <v>192</v>
      </c>
      <c r="D186" s="18" t="s">
        <v>495</v>
      </c>
      <c r="E186" s="57">
        <v>38.392475247524757</v>
      </c>
      <c r="F186" s="57">
        <v>74.5</v>
      </c>
      <c r="G186" s="58">
        <v>159</v>
      </c>
      <c r="H186" s="261"/>
      <c r="I186" s="26">
        <v>4</v>
      </c>
      <c r="J186" s="16">
        <f>I186*$E186</f>
        <v>153.56990099009903</v>
      </c>
      <c r="K186" s="16">
        <f>I186*$F186</f>
        <v>298</v>
      </c>
      <c r="L186" s="26">
        <v>2</v>
      </c>
      <c r="M186" s="16">
        <f>L186*$E186</f>
        <v>76.784950495049515</v>
      </c>
      <c r="N186" s="16">
        <f>L186*$F186</f>
        <v>149</v>
      </c>
      <c r="O186" s="26">
        <v>0</v>
      </c>
      <c r="P186" s="16">
        <f>O186*$E186</f>
        <v>0</v>
      </c>
      <c r="Q186" s="16">
        <f>O186*$F186</f>
        <v>0</v>
      </c>
      <c r="R186" s="26">
        <v>2</v>
      </c>
      <c r="S186" s="16">
        <f>R186*$E186</f>
        <v>76.784950495049515</v>
      </c>
      <c r="T186" s="16">
        <f>R186*$F186</f>
        <v>149</v>
      </c>
      <c r="U186" s="26">
        <v>0</v>
      </c>
      <c r="V186" s="16">
        <f>U186*$E186</f>
        <v>0</v>
      </c>
      <c r="W186" s="16">
        <f>U186*$F186</f>
        <v>0</v>
      </c>
      <c r="X186" s="26">
        <v>0</v>
      </c>
      <c r="Y186" s="16">
        <f>X186*$E186</f>
        <v>0</v>
      </c>
      <c r="Z186" s="16">
        <f>X186*$F186</f>
        <v>0</v>
      </c>
      <c r="AA186" s="16">
        <v>0</v>
      </c>
      <c r="AB186" s="289">
        <f>AA186*E186</f>
        <v>0</v>
      </c>
      <c r="AC186" s="289">
        <f>AA186*F186</f>
        <v>0</v>
      </c>
      <c r="AD186" s="16">
        <v>0</v>
      </c>
      <c r="AE186" s="289">
        <f>AD186*E186</f>
        <v>0</v>
      </c>
      <c r="AF186" s="289">
        <f>AD186*F186</f>
        <v>0</v>
      </c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289">
        <v>8</v>
      </c>
      <c r="AU186" s="289">
        <v>2</v>
      </c>
      <c r="AV186" s="268"/>
      <c r="AW186" s="52">
        <f>SUM(I186,L186,O186,R186,U186,X186,AA186,AD186,AG186,AJ186,AM186,AP186)</f>
        <v>8</v>
      </c>
      <c r="AX186" s="16">
        <f>AW186*E186</f>
        <v>307.13980198019806</v>
      </c>
      <c r="AY186" s="37">
        <f>AW186*F186</f>
        <v>596</v>
      </c>
      <c r="AZ186" s="42">
        <f>AW186/(((AT186-1)*30)+(AU186*7))</f>
        <v>3.5714285714285712E-2</v>
      </c>
      <c r="BA186" s="37">
        <f>AZ186*30</f>
        <v>1.0714285714285714</v>
      </c>
      <c r="BB186" s="63">
        <f>BA186*F186</f>
        <v>79.821428571428569</v>
      </c>
      <c r="BC186" s="26">
        <v>0</v>
      </c>
      <c r="BD186" s="37">
        <f>BC186*F186</f>
        <v>0</v>
      </c>
      <c r="BE186" s="37">
        <f>IFERROR(BC186/AZ186, "-")</f>
        <v>0</v>
      </c>
      <c r="BF186" s="37">
        <f>IFERROR(BE186/7,"-")</f>
        <v>0</v>
      </c>
      <c r="BG186" s="52">
        <f>IFERROR(BE186/30,"-")</f>
        <v>0</v>
      </c>
      <c r="BH186" s="35">
        <f>IFERROR(C$1+BE186,"-")</f>
        <v>43673</v>
      </c>
    </row>
    <row r="187" spans="1:60" x14ac:dyDescent="0.25">
      <c r="A187" s="118">
        <v>6953156282117</v>
      </c>
      <c r="B187" s="31">
        <v>746548</v>
      </c>
      <c r="C187" s="18" t="s">
        <v>193</v>
      </c>
      <c r="D187" s="18" t="s">
        <v>496</v>
      </c>
      <c r="E187" s="57">
        <v>44.200000000000024</v>
      </c>
      <c r="F187" s="57">
        <v>89.5</v>
      </c>
      <c r="G187" s="58">
        <v>189</v>
      </c>
      <c r="H187" s="261"/>
      <c r="I187" s="26">
        <v>3</v>
      </c>
      <c r="J187" s="16">
        <f>I187*$E187</f>
        <v>132.60000000000008</v>
      </c>
      <c r="K187" s="16">
        <f>I187*$F187</f>
        <v>268.5</v>
      </c>
      <c r="L187" s="26">
        <v>2</v>
      </c>
      <c r="M187" s="16">
        <f>L187*$E187</f>
        <v>88.400000000000048</v>
      </c>
      <c r="N187" s="16">
        <f>L187*$F187</f>
        <v>179</v>
      </c>
      <c r="O187" s="26">
        <v>0</v>
      </c>
      <c r="P187" s="16">
        <f>O187*$E187</f>
        <v>0</v>
      </c>
      <c r="Q187" s="16">
        <f>O187*$F187</f>
        <v>0</v>
      </c>
      <c r="R187" s="26">
        <v>0</v>
      </c>
      <c r="S187" s="16">
        <f>R187*$E187</f>
        <v>0</v>
      </c>
      <c r="T187" s="16">
        <f>R187*$F187</f>
        <v>0</v>
      </c>
      <c r="U187" s="26">
        <v>0</v>
      </c>
      <c r="V187" s="16">
        <f>U187*$E187</f>
        <v>0</v>
      </c>
      <c r="W187" s="16">
        <f>U187*$F187</f>
        <v>0</v>
      </c>
      <c r="X187" s="26">
        <v>0</v>
      </c>
      <c r="Y187" s="16">
        <f>X187*$E187</f>
        <v>0</v>
      </c>
      <c r="Z187" s="16">
        <f>X187*$F187</f>
        <v>0</v>
      </c>
      <c r="AA187" s="16">
        <v>0</v>
      </c>
      <c r="AB187" s="289">
        <f>AA187*E187</f>
        <v>0</v>
      </c>
      <c r="AC187" s="289">
        <f>AA187*F187</f>
        <v>0</v>
      </c>
      <c r="AD187" s="16">
        <v>0</v>
      </c>
      <c r="AE187" s="289">
        <f>AD187*E187</f>
        <v>0</v>
      </c>
      <c r="AF187" s="289">
        <f>AD187*F187</f>
        <v>0</v>
      </c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289">
        <v>8</v>
      </c>
      <c r="AU187" s="289">
        <v>2</v>
      </c>
      <c r="AV187" s="268"/>
      <c r="AW187" s="52">
        <f>SUM(I187,L187,O187,R187,U187,X187,AA187,AD187,AG187,AJ187,AM187,AP187)</f>
        <v>5</v>
      </c>
      <c r="AX187" s="16">
        <f>AW187*E187</f>
        <v>221.00000000000011</v>
      </c>
      <c r="AY187" s="37">
        <f>AW187*F187</f>
        <v>447.5</v>
      </c>
      <c r="AZ187" s="42">
        <f>AW187/(((AT187-1)*30)+(AU187*7))</f>
        <v>2.2321428571428572E-2</v>
      </c>
      <c r="BA187" s="37">
        <f>AZ187*30</f>
        <v>0.66964285714285721</v>
      </c>
      <c r="BB187" s="63">
        <f>BA187*F187</f>
        <v>59.933035714285722</v>
      </c>
      <c r="BC187" s="26">
        <v>0</v>
      </c>
      <c r="BD187" s="37">
        <f>BC187*F187</f>
        <v>0</v>
      </c>
      <c r="BE187" s="37">
        <f>IFERROR(BC187/AZ187, "-")</f>
        <v>0</v>
      </c>
      <c r="BF187" s="37">
        <f>IFERROR(BE187/7,"-")</f>
        <v>0</v>
      </c>
      <c r="BG187" s="52">
        <f>IFERROR(BE187/30,"-")</f>
        <v>0</v>
      </c>
      <c r="BH187" s="35">
        <f>IFERROR(C$1+BE187,"-")</f>
        <v>43673</v>
      </c>
    </row>
    <row r="188" spans="1:60" x14ac:dyDescent="0.25">
      <c r="A188" s="118">
        <v>6953156282124</v>
      </c>
      <c r="B188" s="31">
        <v>746549</v>
      </c>
      <c r="C188" s="18" t="s">
        <v>194</v>
      </c>
      <c r="D188" s="18" t="s">
        <v>497</v>
      </c>
      <c r="E188" s="57">
        <v>44.337062937062946</v>
      </c>
      <c r="F188" s="57">
        <v>89.5</v>
      </c>
      <c r="G188" s="58">
        <v>189</v>
      </c>
      <c r="H188" s="261"/>
      <c r="I188" s="26">
        <v>7</v>
      </c>
      <c r="J188" s="16">
        <f>I188*$E188</f>
        <v>310.3594405594406</v>
      </c>
      <c r="K188" s="16">
        <f>I188*$F188</f>
        <v>626.5</v>
      </c>
      <c r="L188" s="26">
        <v>0</v>
      </c>
      <c r="M188" s="16">
        <f>L188*$E188</f>
        <v>0</v>
      </c>
      <c r="N188" s="16">
        <f>L188*$F188</f>
        <v>0</v>
      </c>
      <c r="O188" s="26">
        <v>1</v>
      </c>
      <c r="P188" s="16">
        <f>O188*$E188</f>
        <v>44.337062937062946</v>
      </c>
      <c r="Q188" s="16">
        <f>O188*$F188</f>
        <v>89.5</v>
      </c>
      <c r="R188" s="26">
        <v>0</v>
      </c>
      <c r="S188" s="16">
        <f>R188*$E188</f>
        <v>0</v>
      </c>
      <c r="T188" s="16">
        <f>R188*$F188</f>
        <v>0</v>
      </c>
      <c r="U188" s="26">
        <v>1</v>
      </c>
      <c r="V188" s="16">
        <f>U188*$E188</f>
        <v>44.337062937062946</v>
      </c>
      <c r="W188" s="16">
        <f>U188*$F188</f>
        <v>89.5</v>
      </c>
      <c r="X188" s="26">
        <v>0</v>
      </c>
      <c r="Y188" s="16">
        <f>X188*$E188</f>
        <v>0</v>
      </c>
      <c r="Z188" s="16">
        <f>X188*$F188</f>
        <v>0</v>
      </c>
      <c r="AA188" s="16">
        <v>0</v>
      </c>
      <c r="AB188" s="289">
        <f>AA188*E188</f>
        <v>0</v>
      </c>
      <c r="AC188" s="289">
        <f>AA188*F188</f>
        <v>0</v>
      </c>
      <c r="AD188" s="16">
        <v>0</v>
      </c>
      <c r="AE188" s="289">
        <f>AD188*E188</f>
        <v>0</v>
      </c>
      <c r="AF188" s="289">
        <f>AD188*F188</f>
        <v>0</v>
      </c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289">
        <v>8</v>
      </c>
      <c r="AU188" s="289">
        <v>2</v>
      </c>
      <c r="AV188" s="268"/>
      <c r="AW188" s="52">
        <f>SUM(I188,L188,O188,R188,U188,X188,AA188,AD188,AG188,AJ188,AM188,AP188)</f>
        <v>9</v>
      </c>
      <c r="AX188" s="16">
        <f>AW188*E188</f>
        <v>399.03356643356653</v>
      </c>
      <c r="AY188" s="37">
        <f>AW188*F188</f>
        <v>805.5</v>
      </c>
      <c r="AZ188" s="42">
        <f>AW188/(((AT188-1)*30)+(AU188*7))</f>
        <v>4.0178571428571432E-2</v>
      </c>
      <c r="BA188" s="37">
        <f>AZ188*30</f>
        <v>1.205357142857143</v>
      </c>
      <c r="BB188" s="63">
        <f>BA188*F188</f>
        <v>107.87946428571431</v>
      </c>
      <c r="BC188" s="26">
        <v>0</v>
      </c>
      <c r="BD188" s="37">
        <f>BC188*F188</f>
        <v>0</v>
      </c>
      <c r="BE188" s="37">
        <f>IFERROR(BC188/AZ188, "-")</f>
        <v>0</v>
      </c>
      <c r="BF188" s="37">
        <f>IFERROR(BE188/7,"-")</f>
        <v>0</v>
      </c>
      <c r="BG188" s="52">
        <f>IFERROR(BE188/30,"-")</f>
        <v>0</v>
      </c>
      <c r="BH188" s="35">
        <f>IFERROR(C$1+BE188,"-")</f>
        <v>43673</v>
      </c>
    </row>
    <row r="189" spans="1:60" x14ac:dyDescent="0.25">
      <c r="A189" s="118">
        <v>744790317374</v>
      </c>
      <c r="B189" s="31">
        <v>746699</v>
      </c>
      <c r="C189" s="18" t="s">
        <v>195</v>
      </c>
      <c r="D189" s="18" t="s">
        <v>498</v>
      </c>
      <c r="E189" s="57">
        <v>12.99</v>
      </c>
      <c r="F189" s="57">
        <v>34.5</v>
      </c>
      <c r="G189" s="58">
        <v>69</v>
      </c>
      <c r="H189" s="261"/>
      <c r="I189" s="26">
        <v>6</v>
      </c>
      <c r="J189" s="16">
        <f>I189*$E189</f>
        <v>77.94</v>
      </c>
      <c r="K189" s="16">
        <f>I189*$F189</f>
        <v>207</v>
      </c>
      <c r="L189" s="26">
        <v>13</v>
      </c>
      <c r="M189" s="16">
        <f>L189*$E189</f>
        <v>168.87</v>
      </c>
      <c r="N189" s="16">
        <f>L189*$F189</f>
        <v>448.5</v>
      </c>
      <c r="O189" s="26">
        <v>16</v>
      </c>
      <c r="P189" s="16">
        <f>O189*$E189</f>
        <v>207.84</v>
      </c>
      <c r="Q189" s="16">
        <f>O189*$F189</f>
        <v>552</v>
      </c>
      <c r="R189" s="26">
        <v>21</v>
      </c>
      <c r="S189" s="16">
        <f>R189*$E189</f>
        <v>272.79000000000002</v>
      </c>
      <c r="T189" s="16">
        <f>R189*$F189</f>
        <v>724.5</v>
      </c>
      <c r="U189" s="26">
        <v>5</v>
      </c>
      <c r="V189" s="16">
        <f>U189*$E189</f>
        <v>64.95</v>
      </c>
      <c r="W189" s="16">
        <f>U189*$F189</f>
        <v>172.5</v>
      </c>
      <c r="X189" s="26">
        <v>10</v>
      </c>
      <c r="Y189" s="16">
        <f>X189*$E189</f>
        <v>129.9</v>
      </c>
      <c r="Z189" s="16">
        <f>X189*$F189</f>
        <v>345</v>
      </c>
      <c r="AA189" s="16">
        <v>30</v>
      </c>
      <c r="AB189" s="289">
        <f>AA189*E189</f>
        <v>389.7</v>
      </c>
      <c r="AC189" s="289">
        <f>AA189*F189</f>
        <v>1035</v>
      </c>
      <c r="AD189" s="16">
        <v>11</v>
      </c>
      <c r="AE189" s="289">
        <f>AD189*E189</f>
        <v>142.89000000000001</v>
      </c>
      <c r="AF189" s="289">
        <f>AD189*F189</f>
        <v>379.5</v>
      </c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289">
        <v>8</v>
      </c>
      <c r="AU189" s="289">
        <v>2</v>
      </c>
      <c r="AV189" s="268"/>
      <c r="AW189" s="52">
        <f>SUM(I189,L189,O189,R189,U189,X189,AA189,AD189,AG189,AJ189,AM189,AP189)</f>
        <v>112</v>
      </c>
      <c r="AX189" s="16">
        <f>AW189*E189</f>
        <v>1454.88</v>
      </c>
      <c r="AY189" s="37">
        <f>AW189*F189</f>
        <v>3864</v>
      </c>
      <c r="AZ189" s="42">
        <f>AW189/(((AT189-1)*30)+(AU189*7))</f>
        <v>0.5</v>
      </c>
      <c r="BA189" s="37">
        <f>AZ189*30</f>
        <v>15</v>
      </c>
      <c r="BB189" s="63">
        <f>BA189*F189</f>
        <v>517.5</v>
      </c>
      <c r="BC189" s="26">
        <v>31</v>
      </c>
      <c r="BD189" s="37">
        <f>BC189*F189</f>
        <v>1069.5</v>
      </c>
      <c r="BE189" s="37">
        <f>IFERROR(BC189/AZ189, "-")</f>
        <v>62</v>
      </c>
      <c r="BF189" s="37">
        <f>IFERROR(BE189/7,"-")</f>
        <v>8.8571428571428577</v>
      </c>
      <c r="BG189" s="52">
        <f>IFERROR(BE189/30,"-")</f>
        <v>2.0666666666666669</v>
      </c>
      <c r="BH189" s="35">
        <f>IFERROR(C$1+BE189,"-")</f>
        <v>43735</v>
      </c>
    </row>
    <row r="190" spans="1:60" x14ac:dyDescent="0.25">
      <c r="A190" s="118">
        <v>744790317381</v>
      </c>
      <c r="B190" s="31">
        <v>746700</v>
      </c>
      <c r="C190" s="18" t="s">
        <v>196</v>
      </c>
      <c r="D190" s="18" t="s">
        <v>499</v>
      </c>
      <c r="E190" s="57">
        <v>12.81</v>
      </c>
      <c r="F190" s="57">
        <v>29.5</v>
      </c>
      <c r="G190" s="58">
        <v>59</v>
      </c>
      <c r="H190" s="261"/>
      <c r="I190" s="26">
        <v>12</v>
      </c>
      <c r="J190" s="16">
        <f>I190*$E190</f>
        <v>153.72</v>
      </c>
      <c r="K190" s="16">
        <f>I190*$F190</f>
        <v>354</v>
      </c>
      <c r="L190" s="26">
        <v>18</v>
      </c>
      <c r="M190" s="16">
        <f>L190*$E190</f>
        <v>230.58</v>
      </c>
      <c r="N190" s="16">
        <f>L190*$F190</f>
        <v>531</v>
      </c>
      <c r="O190" s="26">
        <v>14</v>
      </c>
      <c r="P190" s="16">
        <f>O190*$E190</f>
        <v>179.34</v>
      </c>
      <c r="Q190" s="16">
        <f>O190*$F190</f>
        <v>413</v>
      </c>
      <c r="R190" s="26">
        <v>44</v>
      </c>
      <c r="S190" s="16">
        <f>R190*$E190</f>
        <v>563.64</v>
      </c>
      <c r="T190" s="16">
        <f>R190*$F190</f>
        <v>1298</v>
      </c>
      <c r="U190" s="26">
        <v>30</v>
      </c>
      <c r="V190" s="16">
        <f>U190*$E190</f>
        <v>384.3</v>
      </c>
      <c r="W190" s="16">
        <f>U190*$F190</f>
        <v>885</v>
      </c>
      <c r="X190" s="26">
        <v>47</v>
      </c>
      <c r="Y190" s="16">
        <f>X190*$E190</f>
        <v>602.07000000000005</v>
      </c>
      <c r="Z190" s="16">
        <f>X190*$F190</f>
        <v>1386.5</v>
      </c>
      <c r="AA190" s="16">
        <v>40</v>
      </c>
      <c r="AB190" s="289">
        <f>AA190*E190</f>
        <v>512.4</v>
      </c>
      <c r="AC190" s="289">
        <f>AA190*F190</f>
        <v>1180</v>
      </c>
      <c r="AD190" s="16">
        <v>24</v>
      </c>
      <c r="AE190" s="289">
        <f>AD190*E190</f>
        <v>307.44</v>
      </c>
      <c r="AF190" s="289">
        <f>AD190*F190</f>
        <v>708</v>
      </c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289">
        <v>8</v>
      </c>
      <c r="AU190" s="289">
        <v>2</v>
      </c>
      <c r="AV190" s="268"/>
      <c r="AW190" s="52">
        <f>SUM(I190,L190,O190,R190,U190,X190,AA190,AD190,AG190,AJ190,AM190,AP190)</f>
        <v>229</v>
      </c>
      <c r="AX190" s="16">
        <f>AW190*E190</f>
        <v>2933.4900000000002</v>
      </c>
      <c r="AY190" s="37">
        <f>AW190*F190</f>
        <v>6755.5</v>
      </c>
      <c r="AZ190" s="42">
        <f>AW190/(((AT190-1)*30)+(AU190*7))</f>
        <v>1.0223214285714286</v>
      </c>
      <c r="BA190" s="37">
        <f>AZ190*30</f>
        <v>30.669642857142858</v>
      </c>
      <c r="BB190" s="63">
        <f>BA190*F190</f>
        <v>904.75446428571433</v>
      </c>
      <c r="BC190" s="26">
        <v>36</v>
      </c>
      <c r="BD190" s="37">
        <f>BC190*F190</f>
        <v>1062</v>
      </c>
      <c r="BE190" s="37">
        <f>IFERROR(BC190/AZ190, "-")</f>
        <v>35.213973799126634</v>
      </c>
      <c r="BF190" s="37">
        <f>IFERROR(BE190/7,"-")</f>
        <v>5.0305676855895189</v>
      </c>
      <c r="BG190" s="52">
        <f>IFERROR(BE190/30,"-")</f>
        <v>1.1737991266375545</v>
      </c>
      <c r="BH190" s="35">
        <f>IFERROR(C$1+BE190,"-")</f>
        <v>43708.213973799124</v>
      </c>
    </row>
    <row r="191" spans="1:60" x14ac:dyDescent="0.25">
      <c r="A191" s="118">
        <v>7447902860838</v>
      </c>
      <c r="B191" s="31">
        <v>748116</v>
      </c>
      <c r="C191" s="18" t="s">
        <v>197</v>
      </c>
      <c r="D191" s="18" t="s">
        <v>500</v>
      </c>
      <c r="E191" s="57">
        <v>197.68</v>
      </c>
      <c r="F191" s="57">
        <v>487</v>
      </c>
      <c r="G191" s="58">
        <v>787</v>
      </c>
      <c r="H191" s="261"/>
      <c r="I191" s="26">
        <v>1</v>
      </c>
      <c r="J191" s="16">
        <f>I191*$E191</f>
        <v>197.68</v>
      </c>
      <c r="K191" s="16">
        <f>I191*$F191</f>
        <v>487</v>
      </c>
      <c r="L191" s="26">
        <v>3</v>
      </c>
      <c r="M191" s="16">
        <f>L191*$E191</f>
        <v>593.04</v>
      </c>
      <c r="N191" s="16">
        <f>L191*$F191</f>
        <v>1461</v>
      </c>
      <c r="O191" s="26">
        <v>0</v>
      </c>
      <c r="P191" s="16">
        <f>O191*$E191</f>
        <v>0</v>
      </c>
      <c r="Q191" s="16">
        <f>O191*$F191</f>
        <v>0</v>
      </c>
      <c r="R191" s="26">
        <v>2</v>
      </c>
      <c r="S191" s="16">
        <f>R191*$E191</f>
        <v>395.36</v>
      </c>
      <c r="T191" s="16">
        <f>R191*$F191</f>
        <v>974</v>
      </c>
      <c r="U191" s="26">
        <v>0</v>
      </c>
      <c r="V191" s="16">
        <f>U191*$E191</f>
        <v>0</v>
      </c>
      <c r="W191" s="16">
        <f>U191*$F191</f>
        <v>0</v>
      </c>
      <c r="X191" s="26">
        <v>0</v>
      </c>
      <c r="Y191" s="16">
        <f>X191*$E191</f>
        <v>0</v>
      </c>
      <c r="Z191" s="16">
        <f>X191*$F191</f>
        <v>0</v>
      </c>
      <c r="AA191" s="16">
        <v>0</v>
      </c>
      <c r="AB191" s="289">
        <f>AA191*E191</f>
        <v>0</v>
      </c>
      <c r="AC191" s="289">
        <f>AA191*F191</f>
        <v>0</v>
      </c>
      <c r="AD191" s="16">
        <v>0</v>
      </c>
      <c r="AE191" s="289">
        <f>AD191*E191</f>
        <v>0</v>
      </c>
      <c r="AF191" s="289">
        <f>AD191*F191</f>
        <v>0</v>
      </c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289">
        <v>8</v>
      </c>
      <c r="AU191" s="289">
        <v>2</v>
      </c>
      <c r="AV191" s="268"/>
      <c r="AW191" s="52">
        <f>SUM(I191,L191,O191,R191,U191,X191,AA191,AD191,AG191,AJ191,AM191,AP191)</f>
        <v>6</v>
      </c>
      <c r="AX191" s="16">
        <f>AW191*E191</f>
        <v>1186.08</v>
      </c>
      <c r="AY191" s="37">
        <f>AW191*F191</f>
        <v>2922</v>
      </c>
      <c r="AZ191" s="42">
        <f>AW191/(((AT191-1)*30)+(AU191*7))</f>
        <v>2.6785714285714284E-2</v>
      </c>
      <c r="BA191" s="37">
        <f>AZ191*30</f>
        <v>0.80357142857142849</v>
      </c>
      <c r="BB191" s="63">
        <f>BA191*F191</f>
        <v>391.33928571428567</v>
      </c>
      <c r="BC191" s="26">
        <v>0</v>
      </c>
      <c r="BD191" s="37">
        <f>BC191*F191</f>
        <v>0</v>
      </c>
      <c r="BE191" s="37">
        <f>IFERROR(BC191/AZ191, "-")</f>
        <v>0</v>
      </c>
      <c r="BF191" s="37">
        <f>IFERROR(BE191/7,"-")</f>
        <v>0</v>
      </c>
      <c r="BG191" s="52">
        <f>IFERROR(BE191/30,"-")</f>
        <v>0</v>
      </c>
      <c r="BH191" s="35">
        <f>IFERROR(C$1+BE191,"-")</f>
        <v>43673</v>
      </c>
    </row>
    <row r="192" spans="1:60" x14ac:dyDescent="0.25">
      <c r="A192" s="118">
        <v>7447902860692</v>
      </c>
      <c r="B192" s="32">
        <v>748118</v>
      </c>
      <c r="C192" s="18" t="s">
        <v>198</v>
      </c>
      <c r="D192" s="18" t="s">
        <v>501</v>
      </c>
      <c r="E192" s="57">
        <v>197.68</v>
      </c>
      <c r="F192" s="57">
        <v>487</v>
      </c>
      <c r="G192" s="58">
        <v>787</v>
      </c>
      <c r="H192" s="261"/>
      <c r="I192" s="26">
        <v>1</v>
      </c>
      <c r="J192" s="16">
        <f>I192*$E192</f>
        <v>197.68</v>
      </c>
      <c r="K192" s="16">
        <f>I192*$F192</f>
        <v>487</v>
      </c>
      <c r="L192" s="26">
        <v>5</v>
      </c>
      <c r="M192" s="16">
        <f>L192*$E192</f>
        <v>988.40000000000009</v>
      </c>
      <c r="N192" s="16">
        <f>L192*$F192</f>
        <v>2435</v>
      </c>
      <c r="O192" s="26">
        <v>0</v>
      </c>
      <c r="P192" s="16">
        <f>O192*$E192</f>
        <v>0</v>
      </c>
      <c r="Q192" s="16">
        <f>O192*$F192</f>
        <v>0</v>
      </c>
      <c r="R192" s="26">
        <v>2</v>
      </c>
      <c r="S192" s="16">
        <f>R192*$E192</f>
        <v>395.36</v>
      </c>
      <c r="T192" s="16">
        <f>R192*$F192</f>
        <v>974</v>
      </c>
      <c r="U192" s="26">
        <v>0</v>
      </c>
      <c r="V192" s="16">
        <f>U192*$E192</f>
        <v>0</v>
      </c>
      <c r="W192" s="16">
        <f>U192*$F192</f>
        <v>0</v>
      </c>
      <c r="X192" s="26">
        <v>0</v>
      </c>
      <c r="Y192" s="16">
        <f>X192*$E192</f>
        <v>0</v>
      </c>
      <c r="Z192" s="16">
        <f>X192*$F192</f>
        <v>0</v>
      </c>
      <c r="AA192" s="16">
        <v>0</v>
      </c>
      <c r="AB192" s="289">
        <f>AA192*E192</f>
        <v>0</v>
      </c>
      <c r="AC192" s="289">
        <f>AA192*F192</f>
        <v>0</v>
      </c>
      <c r="AD192" s="16">
        <v>0</v>
      </c>
      <c r="AE192" s="289">
        <f>AD192*E192</f>
        <v>0</v>
      </c>
      <c r="AF192" s="289">
        <f>AD192*F192</f>
        <v>0</v>
      </c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289">
        <v>8</v>
      </c>
      <c r="AU192" s="289">
        <v>2</v>
      </c>
      <c r="AV192" s="268"/>
      <c r="AW192" s="52">
        <f>SUM(I192,L192,O192,R192,U192,X192,AA192,AD192,AG192,AJ192,AM192,AP192)</f>
        <v>8</v>
      </c>
      <c r="AX192" s="16">
        <f>AW192*E192</f>
        <v>1581.44</v>
      </c>
      <c r="AY192" s="37">
        <f>AW192*F192</f>
        <v>3896</v>
      </c>
      <c r="AZ192" s="42">
        <f>AW192/(((AT192-1)*30)+(AU192*7))</f>
        <v>3.5714285714285712E-2</v>
      </c>
      <c r="BA192" s="37">
        <f>AZ192*30</f>
        <v>1.0714285714285714</v>
      </c>
      <c r="BB192" s="63">
        <f>BA192*F192</f>
        <v>521.78571428571422</v>
      </c>
      <c r="BC192" s="26">
        <v>0</v>
      </c>
      <c r="BD192" s="37">
        <f>BC192*F192</f>
        <v>0</v>
      </c>
      <c r="BE192" s="37">
        <f>IFERROR(BC192/AZ192, "-")</f>
        <v>0</v>
      </c>
      <c r="BF192" s="37">
        <f>IFERROR(BE192/7,"-")</f>
        <v>0</v>
      </c>
      <c r="BG192" s="52">
        <f>IFERROR(BE192/30,"-")</f>
        <v>0</v>
      </c>
      <c r="BH192" s="35">
        <f>IFERROR(C$1+BE192,"-")</f>
        <v>43673</v>
      </c>
    </row>
    <row r="193" spans="1:60" x14ac:dyDescent="0.25">
      <c r="A193" s="118">
        <v>7447902860524</v>
      </c>
      <c r="B193" s="31">
        <v>748119</v>
      </c>
      <c r="C193" s="18" t="s">
        <v>199</v>
      </c>
      <c r="D193" s="18" t="s">
        <v>502</v>
      </c>
      <c r="E193" s="57">
        <v>197.68</v>
      </c>
      <c r="F193" s="57">
        <v>487</v>
      </c>
      <c r="G193" s="58">
        <v>787</v>
      </c>
      <c r="H193" s="261"/>
      <c r="I193" s="26">
        <v>0</v>
      </c>
      <c r="J193" s="16">
        <f>I193*$E193</f>
        <v>0</v>
      </c>
      <c r="K193" s="16">
        <f>I193*$F193</f>
        <v>0</v>
      </c>
      <c r="L193" s="26">
        <v>0</v>
      </c>
      <c r="M193" s="16">
        <f>L193*$E193</f>
        <v>0</v>
      </c>
      <c r="N193" s="16">
        <f>L193*$F193</f>
        <v>0</v>
      </c>
      <c r="O193" s="26">
        <v>1</v>
      </c>
      <c r="P193" s="16">
        <f>O193*$E193</f>
        <v>197.68</v>
      </c>
      <c r="Q193" s="16">
        <f>O193*$F193</f>
        <v>487</v>
      </c>
      <c r="R193" s="26">
        <v>2</v>
      </c>
      <c r="S193" s="16">
        <f>R193*$E193</f>
        <v>395.36</v>
      </c>
      <c r="T193" s="16">
        <f>R193*$F193</f>
        <v>974</v>
      </c>
      <c r="U193" s="26">
        <v>0</v>
      </c>
      <c r="V193" s="16">
        <f>U193*$E193</f>
        <v>0</v>
      </c>
      <c r="W193" s="16">
        <f>U193*$F193</f>
        <v>0</v>
      </c>
      <c r="X193" s="26">
        <v>0</v>
      </c>
      <c r="Y193" s="16">
        <f>X193*$E193</f>
        <v>0</v>
      </c>
      <c r="Z193" s="16">
        <f>X193*$F193</f>
        <v>0</v>
      </c>
      <c r="AA193" s="16">
        <v>0</v>
      </c>
      <c r="AB193" s="289">
        <f>AA193*E193</f>
        <v>0</v>
      </c>
      <c r="AC193" s="289">
        <f>AA193*F193</f>
        <v>0</v>
      </c>
      <c r="AD193" s="16">
        <v>0</v>
      </c>
      <c r="AE193" s="289">
        <f>AD193*E193</f>
        <v>0</v>
      </c>
      <c r="AF193" s="289">
        <f>AD193*F193</f>
        <v>0</v>
      </c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289">
        <v>8</v>
      </c>
      <c r="AU193" s="289">
        <v>2</v>
      </c>
      <c r="AV193" s="268"/>
      <c r="AW193" s="52">
        <f>SUM(I193,L193,O193,R193,U193,X193,AA193,AD193,AG193,AJ193,AM193,AP193)</f>
        <v>3</v>
      </c>
      <c r="AX193" s="16">
        <f>AW193*E193</f>
        <v>593.04</v>
      </c>
      <c r="AY193" s="37">
        <f>AW193*F193</f>
        <v>1461</v>
      </c>
      <c r="AZ193" s="42">
        <f>AW193/(((AT193-1)*30)+(AU193*7))</f>
        <v>1.3392857142857142E-2</v>
      </c>
      <c r="BA193" s="37">
        <f>AZ193*30</f>
        <v>0.40178571428571425</v>
      </c>
      <c r="BB193" s="63">
        <f>BA193*F193</f>
        <v>195.66964285714283</v>
      </c>
      <c r="BC193" s="26">
        <v>-1</v>
      </c>
      <c r="BD193" s="37">
        <f>BC193*F193</f>
        <v>-487</v>
      </c>
      <c r="BE193" s="37">
        <f>IFERROR(BC193/AZ193, "-")</f>
        <v>-74.666666666666671</v>
      </c>
      <c r="BF193" s="37">
        <f>IFERROR(BE193/7,"-")</f>
        <v>-10.666666666666668</v>
      </c>
      <c r="BG193" s="52">
        <f>IFERROR(BE193/30,"-")</f>
        <v>-2.4888888888888889</v>
      </c>
      <c r="BH193" s="35">
        <f>IFERROR(C$1+BE193,"-")</f>
        <v>43598.333333333336</v>
      </c>
    </row>
    <row r="194" spans="1:60" x14ac:dyDescent="0.25">
      <c r="A194" s="118">
        <v>7447902860456</v>
      </c>
      <c r="B194" s="31">
        <v>748120</v>
      </c>
      <c r="C194" s="18" t="s">
        <v>200</v>
      </c>
      <c r="D194" s="18" t="s">
        <v>503</v>
      </c>
      <c r="E194" s="57">
        <v>197.68</v>
      </c>
      <c r="F194" s="57">
        <v>487</v>
      </c>
      <c r="G194" s="58">
        <v>787</v>
      </c>
      <c r="H194" s="261"/>
      <c r="I194" s="26">
        <v>1</v>
      </c>
      <c r="J194" s="16">
        <f>I194*$E194</f>
        <v>197.68</v>
      </c>
      <c r="K194" s="16">
        <f>I194*$F194</f>
        <v>487</v>
      </c>
      <c r="L194" s="26">
        <v>2</v>
      </c>
      <c r="M194" s="16">
        <f>L194*$E194</f>
        <v>395.36</v>
      </c>
      <c r="N194" s="16">
        <f>L194*$F194</f>
        <v>974</v>
      </c>
      <c r="O194" s="26">
        <v>1</v>
      </c>
      <c r="P194" s="16">
        <f>O194*$E194</f>
        <v>197.68</v>
      </c>
      <c r="Q194" s="16">
        <f>O194*$F194</f>
        <v>487</v>
      </c>
      <c r="R194" s="26">
        <v>3</v>
      </c>
      <c r="S194" s="16">
        <f>R194*$E194</f>
        <v>593.04</v>
      </c>
      <c r="T194" s="16">
        <f>R194*$F194</f>
        <v>1461</v>
      </c>
      <c r="U194" s="26">
        <v>0</v>
      </c>
      <c r="V194" s="16">
        <f>U194*$E194</f>
        <v>0</v>
      </c>
      <c r="W194" s="16">
        <f>U194*$F194</f>
        <v>0</v>
      </c>
      <c r="X194" s="26">
        <v>0</v>
      </c>
      <c r="Y194" s="16">
        <f>X194*$E194</f>
        <v>0</v>
      </c>
      <c r="Z194" s="16">
        <f>X194*$F194</f>
        <v>0</v>
      </c>
      <c r="AA194" s="16">
        <v>0</v>
      </c>
      <c r="AB194" s="289">
        <f>AA194*E194</f>
        <v>0</v>
      </c>
      <c r="AC194" s="289">
        <f>AA194*F194</f>
        <v>0</v>
      </c>
      <c r="AD194" s="16">
        <v>0</v>
      </c>
      <c r="AE194" s="289">
        <f>AD194*E194</f>
        <v>0</v>
      </c>
      <c r="AF194" s="289">
        <f>AD194*F194</f>
        <v>0</v>
      </c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289">
        <v>8</v>
      </c>
      <c r="AU194" s="289">
        <v>2</v>
      </c>
      <c r="AV194" s="268"/>
      <c r="AW194" s="52">
        <f>SUM(I194,L194,O194,R194,U194,X194,AA194,AD194,AG194,AJ194,AM194,AP194)</f>
        <v>7</v>
      </c>
      <c r="AX194" s="16">
        <f>AW194*E194</f>
        <v>1383.76</v>
      </c>
      <c r="AY194" s="37">
        <f>AW194*F194</f>
        <v>3409</v>
      </c>
      <c r="AZ194" s="42">
        <f>AW194/(((AT194-1)*30)+(AU194*7))</f>
        <v>3.125E-2</v>
      </c>
      <c r="BA194" s="37">
        <f>AZ194*30</f>
        <v>0.9375</v>
      </c>
      <c r="BB194" s="63">
        <f>BA194*F194</f>
        <v>456.5625</v>
      </c>
      <c r="BC194" s="26">
        <v>0</v>
      </c>
      <c r="BD194" s="37">
        <f>BC194*F194</f>
        <v>0</v>
      </c>
      <c r="BE194" s="37">
        <f>IFERROR(BC194/AZ194, "-")</f>
        <v>0</v>
      </c>
      <c r="BF194" s="37">
        <f>IFERROR(BE194/7,"-")</f>
        <v>0</v>
      </c>
      <c r="BG194" s="52">
        <f>IFERROR(BE194/30,"-")</f>
        <v>0</v>
      </c>
      <c r="BH194" s="35">
        <f>IFERROR(C$1+BE194,"-")</f>
        <v>43673</v>
      </c>
    </row>
    <row r="195" spans="1:60" x14ac:dyDescent="0.25">
      <c r="A195" s="118">
        <v>7447902860388</v>
      </c>
      <c r="B195" s="31">
        <v>748121</v>
      </c>
      <c r="C195" s="18" t="s">
        <v>201</v>
      </c>
      <c r="D195" s="18" t="s">
        <v>504</v>
      </c>
      <c r="E195" s="57">
        <v>197.68</v>
      </c>
      <c r="F195" s="57">
        <v>487</v>
      </c>
      <c r="G195" s="58">
        <v>787</v>
      </c>
      <c r="H195" s="261"/>
      <c r="I195" s="26">
        <v>0</v>
      </c>
      <c r="J195" s="16">
        <f>I195*$E195</f>
        <v>0</v>
      </c>
      <c r="K195" s="16">
        <f>I195*$F195</f>
        <v>0</v>
      </c>
      <c r="L195" s="26">
        <v>1</v>
      </c>
      <c r="M195" s="16">
        <f>L195*$E195</f>
        <v>197.68</v>
      </c>
      <c r="N195" s="16">
        <f>L195*$F195</f>
        <v>487</v>
      </c>
      <c r="O195" s="26">
        <v>0</v>
      </c>
      <c r="P195" s="16">
        <f>O195*$E195</f>
        <v>0</v>
      </c>
      <c r="Q195" s="16">
        <f>O195*$F195</f>
        <v>0</v>
      </c>
      <c r="R195" s="26">
        <v>1</v>
      </c>
      <c r="S195" s="16">
        <f>R195*$E195</f>
        <v>197.68</v>
      </c>
      <c r="T195" s="16">
        <f>R195*$F195</f>
        <v>487</v>
      </c>
      <c r="U195" s="26">
        <v>0</v>
      </c>
      <c r="V195" s="16">
        <f>U195*$E195</f>
        <v>0</v>
      </c>
      <c r="W195" s="16">
        <f>U195*$F195</f>
        <v>0</v>
      </c>
      <c r="X195" s="26">
        <v>0</v>
      </c>
      <c r="Y195" s="16">
        <f>X195*$E195</f>
        <v>0</v>
      </c>
      <c r="Z195" s="16">
        <f>X195*$F195</f>
        <v>0</v>
      </c>
      <c r="AA195" s="16">
        <v>0</v>
      </c>
      <c r="AB195" s="289">
        <f>AA195*E195</f>
        <v>0</v>
      </c>
      <c r="AC195" s="289">
        <f>AA195*F195</f>
        <v>0</v>
      </c>
      <c r="AD195" s="16">
        <v>0</v>
      </c>
      <c r="AE195" s="289">
        <f>AD195*E195</f>
        <v>0</v>
      </c>
      <c r="AF195" s="289">
        <f>AD195*F195</f>
        <v>0</v>
      </c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289">
        <v>8</v>
      </c>
      <c r="AU195" s="289">
        <v>2</v>
      </c>
      <c r="AV195" s="268"/>
      <c r="AW195" s="52">
        <f>SUM(I195,L195,O195,R195,U195,X195,AA195,AD195,AG195,AJ195,AM195,AP195)</f>
        <v>2</v>
      </c>
      <c r="AX195" s="16">
        <f>AW195*E195</f>
        <v>395.36</v>
      </c>
      <c r="AY195" s="37">
        <f>AW195*F195</f>
        <v>974</v>
      </c>
      <c r="AZ195" s="42">
        <f>AW195/(((AT195-1)*30)+(AU195*7))</f>
        <v>8.9285714285714281E-3</v>
      </c>
      <c r="BA195" s="37">
        <f>AZ195*30</f>
        <v>0.26785714285714285</v>
      </c>
      <c r="BB195" s="63">
        <f>BA195*F195</f>
        <v>130.44642857142856</v>
      </c>
      <c r="BC195" s="26">
        <v>0</v>
      </c>
      <c r="BD195" s="37">
        <f>BC195*F195</f>
        <v>0</v>
      </c>
      <c r="BE195" s="37">
        <f>IFERROR(BC195/AZ195, "-")</f>
        <v>0</v>
      </c>
      <c r="BF195" s="37">
        <f>IFERROR(BE195/7,"-")</f>
        <v>0</v>
      </c>
      <c r="BG195" s="52">
        <f>IFERROR(BE195/30,"-")</f>
        <v>0</v>
      </c>
      <c r="BH195" s="35">
        <f>IFERROR(C$1+BE195,"-")</f>
        <v>43673</v>
      </c>
    </row>
    <row r="196" spans="1:60" x14ac:dyDescent="0.25">
      <c r="A196" s="118">
        <v>4716076167467</v>
      </c>
      <c r="B196" s="31">
        <v>748127</v>
      </c>
      <c r="C196" s="18" t="s">
        <v>202</v>
      </c>
      <c r="D196" s="18" t="s">
        <v>505</v>
      </c>
      <c r="E196" s="57">
        <v>28.950000000000003</v>
      </c>
      <c r="F196" s="57">
        <v>69.5</v>
      </c>
      <c r="G196" s="58">
        <v>149</v>
      </c>
      <c r="H196" s="261"/>
      <c r="I196" s="26">
        <v>11</v>
      </c>
      <c r="J196" s="16">
        <f>I196*$E196</f>
        <v>318.45000000000005</v>
      </c>
      <c r="K196" s="16">
        <f>I196*$F196</f>
        <v>764.5</v>
      </c>
      <c r="L196" s="26">
        <v>2</v>
      </c>
      <c r="M196" s="16">
        <f>L196*$E196</f>
        <v>57.900000000000006</v>
      </c>
      <c r="N196" s="16">
        <f>L196*$F196</f>
        <v>139</v>
      </c>
      <c r="O196" s="26">
        <v>6</v>
      </c>
      <c r="P196" s="16">
        <f>O196*$E196</f>
        <v>173.70000000000002</v>
      </c>
      <c r="Q196" s="16">
        <f>O196*$F196</f>
        <v>417</v>
      </c>
      <c r="R196" s="26">
        <v>0</v>
      </c>
      <c r="S196" s="16">
        <f>R196*$E196</f>
        <v>0</v>
      </c>
      <c r="T196" s="16">
        <f>R196*$F196</f>
        <v>0</v>
      </c>
      <c r="U196" s="26">
        <v>1</v>
      </c>
      <c r="V196" s="16">
        <f>U196*$E196</f>
        <v>28.950000000000003</v>
      </c>
      <c r="W196" s="16">
        <f>U196*$F196</f>
        <v>69.5</v>
      </c>
      <c r="X196" s="26">
        <v>2</v>
      </c>
      <c r="Y196" s="16">
        <f>X196*$E196</f>
        <v>57.900000000000006</v>
      </c>
      <c r="Z196" s="16">
        <f>X196*$F196</f>
        <v>139</v>
      </c>
      <c r="AA196" s="16">
        <v>4</v>
      </c>
      <c r="AB196" s="289">
        <f>AA196*E196</f>
        <v>115.80000000000001</v>
      </c>
      <c r="AC196" s="289">
        <f>AA196*F196</f>
        <v>278</v>
      </c>
      <c r="AD196" s="16">
        <v>2</v>
      </c>
      <c r="AE196" s="289">
        <f>AD196*E196</f>
        <v>57.900000000000006</v>
      </c>
      <c r="AF196" s="289">
        <f>AD196*F196</f>
        <v>139</v>
      </c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289">
        <v>8</v>
      </c>
      <c r="AU196" s="289">
        <v>2</v>
      </c>
      <c r="AV196" s="268"/>
      <c r="AW196" s="52">
        <f>SUM(I196,L196,O196,R196,U196,X196,AA196,AD196,AG196,AJ196,AM196,AP196)</f>
        <v>28</v>
      </c>
      <c r="AX196" s="16">
        <f>AW196*E196</f>
        <v>810.60000000000014</v>
      </c>
      <c r="AY196" s="37">
        <f>AW196*F196</f>
        <v>1946</v>
      </c>
      <c r="AZ196" s="42">
        <f>AW196/(((AT196-1)*30)+(AU196*7))</f>
        <v>0.125</v>
      </c>
      <c r="BA196" s="37">
        <f>AZ196*30</f>
        <v>3.75</v>
      </c>
      <c r="BB196" s="63">
        <f>BA196*F196</f>
        <v>260.625</v>
      </c>
      <c r="BC196" s="26">
        <v>23</v>
      </c>
      <c r="BD196" s="37">
        <f>BC196*F196</f>
        <v>1598.5</v>
      </c>
      <c r="BE196" s="37">
        <f>IFERROR(BC196/AZ196, "-")</f>
        <v>184</v>
      </c>
      <c r="BF196" s="37">
        <f>IFERROR(BE196/7,"-")</f>
        <v>26.285714285714285</v>
      </c>
      <c r="BG196" s="52">
        <f>IFERROR(BE196/30,"-")</f>
        <v>6.1333333333333337</v>
      </c>
      <c r="BH196" s="35">
        <f>IFERROR(C$1+BE196,"-")</f>
        <v>43857</v>
      </c>
    </row>
    <row r="197" spans="1:60" x14ac:dyDescent="0.25">
      <c r="A197" s="118">
        <v>4716076167443</v>
      </c>
      <c r="B197" s="31">
        <v>748128</v>
      </c>
      <c r="C197" s="18" t="s">
        <v>203</v>
      </c>
      <c r="D197" s="18" t="s">
        <v>506</v>
      </c>
      <c r="E197" s="57">
        <v>28.950000000000067</v>
      </c>
      <c r="F197" s="57">
        <v>69.5</v>
      </c>
      <c r="G197" s="58">
        <v>149</v>
      </c>
      <c r="H197" s="261"/>
      <c r="I197" s="26">
        <v>7</v>
      </c>
      <c r="J197" s="16">
        <f>I197*$E197</f>
        <v>202.65000000000046</v>
      </c>
      <c r="K197" s="16">
        <f>I197*$F197</f>
        <v>486.5</v>
      </c>
      <c r="L197" s="26">
        <v>6</v>
      </c>
      <c r="M197" s="16">
        <f>L197*$E197</f>
        <v>173.70000000000039</v>
      </c>
      <c r="N197" s="16">
        <f>L197*$F197</f>
        <v>417</v>
      </c>
      <c r="O197" s="26">
        <v>1</v>
      </c>
      <c r="P197" s="16">
        <f>O197*$E197</f>
        <v>28.950000000000067</v>
      </c>
      <c r="Q197" s="16">
        <f>O197*$F197</f>
        <v>69.5</v>
      </c>
      <c r="R197" s="26">
        <v>0</v>
      </c>
      <c r="S197" s="16">
        <f>R197*$E197</f>
        <v>0</v>
      </c>
      <c r="T197" s="16">
        <f>R197*$F197</f>
        <v>0</v>
      </c>
      <c r="U197" s="26">
        <v>1</v>
      </c>
      <c r="V197" s="16">
        <f>U197*$E197</f>
        <v>28.950000000000067</v>
      </c>
      <c r="W197" s="16">
        <f>U197*$F197</f>
        <v>69.5</v>
      </c>
      <c r="X197" s="26">
        <v>1</v>
      </c>
      <c r="Y197" s="16">
        <f>X197*$E197</f>
        <v>28.950000000000067</v>
      </c>
      <c r="Z197" s="16">
        <f>X197*$F197</f>
        <v>69.5</v>
      </c>
      <c r="AA197" s="16">
        <v>0</v>
      </c>
      <c r="AB197" s="289">
        <f>AA197*E197</f>
        <v>0</v>
      </c>
      <c r="AC197" s="289">
        <f>AA197*F197</f>
        <v>0</v>
      </c>
      <c r="AD197" s="16">
        <v>0</v>
      </c>
      <c r="AE197" s="289">
        <f>AD197*E197</f>
        <v>0</v>
      </c>
      <c r="AF197" s="289">
        <f>AD197*F197</f>
        <v>0</v>
      </c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289">
        <v>8</v>
      </c>
      <c r="AU197" s="289">
        <v>2</v>
      </c>
      <c r="AV197" s="268"/>
      <c r="AW197" s="52">
        <f>SUM(I197,L197,O197,R197,U197,X197,AA197,AD197,AG197,AJ197,AM197,AP197)</f>
        <v>16</v>
      </c>
      <c r="AX197" s="16">
        <f>AW197*E197</f>
        <v>463.20000000000107</v>
      </c>
      <c r="AY197" s="37">
        <f>AW197*F197</f>
        <v>1112</v>
      </c>
      <c r="AZ197" s="42">
        <f>AW197/(((AT197-1)*30)+(AU197*7))</f>
        <v>7.1428571428571425E-2</v>
      </c>
      <c r="BA197" s="37">
        <f>AZ197*30</f>
        <v>2.1428571428571428</v>
      </c>
      <c r="BB197" s="63">
        <f>BA197*F197</f>
        <v>148.92857142857142</v>
      </c>
      <c r="BC197" s="26">
        <v>2</v>
      </c>
      <c r="BD197" s="37">
        <f>BC197*F197</f>
        <v>139</v>
      </c>
      <c r="BE197" s="37">
        <f>IFERROR(BC197/AZ197, "-")</f>
        <v>28</v>
      </c>
      <c r="BF197" s="37">
        <f>IFERROR(BE197/7,"-")</f>
        <v>4</v>
      </c>
      <c r="BG197" s="52">
        <f>IFERROR(BE197/30,"-")</f>
        <v>0.93333333333333335</v>
      </c>
      <c r="BH197" s="35">
        <f>IFERROR(C$1+BE197,"-")</f>
        <v>43701</v>
      </c>
    </row>
    <row r="198" spans="1:60" x14ac:dyDescent="0.25">
      <c r="A198" s="118">
        <v>4716076167313</v>
      </c>
      <c r="B198" s="31">
        <v>748129</v>
      </c>
      <c r="C198" s="18" t="s">
        <v>204</v>
      </c>
      <c r="D198" s="18" t="s">
        <v>507</v>
      </c>
      <c r="E198" s="57">
        <v>38.220000000000006</v>
      </c>
      <c r="F198" s="57">
        <v>116.35</v>
      </c>
      <c r="G198" s="58">
        <v>189</v>
      </c>
      <c r="H198" s="261"/>
      <c r="I198" s="26">
        <v>3</v>
      </c>
      <c r="J198" s="16">
        <f>I198*$E198</f>
        <v>114.66000000000003</v>
      </c>
      <c r="K198" s="16">
        <f>I198*$F198</f>
        <v>349.04999999999995</v>
      </c>
      <c r="L198" s="26">
        <v>2</v>
      </c>
      <c r="M198" s="16">
        <f>L198*$E198</f>
        <v>76.440000000000012</v>
      </c>
      <c r="N198" s="16">
        <f>L198*$F198</f>
        <v>232.7</v>
      </c>
      <c r="O198" s="26">
        <v>2</v>
      </c>
      <c r="P198" s="16">
        <f>O198*$E198</f>
        <v>76.440000000000012</v>
      </c>
      <c r="Q198" s="16">
        <f>O198*$F198</f>
        <v>232.7</v>
      </c>
      <c r="R198" s="26">
        <v>1</v>
      </c>
      <c r="S198" s="16">
        <f>R198*$E198</f>
        <v>38.220000000000006</v>
      </c>
      <c r="T198" s="16">
        <f>R198*$F198</f>
        <v>116.35</v>
      </c>
      <c r="U198" s="26">
        <v>0</v>
      </c>
      <c r="V198" s="16">
        <f>U198*$E198</f>
        <v>0</v>
      </c>
      <c r="W198" s="16">
        <f>U198*$F198</f>
        <v>0</v>
      </c>
      <c r="X198" s="26">
        <v>4</v>
      </c>
      <c r="Y198" s="16">
        <f>X198*$E198</f>
        <v>152.88000000000002</v>
      </c>
      <c r="Z198" s="16">
        <f>X198*$F198</f>
        <v>465.4</v>
      </c>
      <c r="AA198" s="16">
        <v>2</v>
      </c>
      <c r="AB198" s="289">
        <f>AA198*E198</f>
        <v>76.440000000000012</v>
      </c>
      <c r="AC198" s="289">
        <f>AA198*F198</f>
        <v>232.7</v>
      </c>
      <c r="AD198" s="16">
        <v>2</v>
      </c>
      <c r="AE198" s="289">
        <f>AD198*E198</f>
        <v>76.440000000000012</v>
      </c>
      <c r="AF198" s="289">
        <f>AD198*F198</f>
        <v>232.7</v>
      </c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289">
        <v>8</v>
      </c>
      <c r="AU198" s="289">
        <v>2</v>
      </c>
      <c r="AV198" s="268"/>
      <c r="AW198" s="52">
        <f>SUM(I198,L198,O198,R198,U198,X198,AA198,AD198,AG198,AJ198,AM198,AP198)</f>
        <v>16</v>
      </c>
      <c r="AX198" s="16">
        <f>AW198*E198</f>
        <v>611.5200000000001</v>
      </c>
      <c r="AY198" s="37">
        <f>AW198*F198</f>
        <v>1861.6</v>
      </c>
      <c r="AZ198" s="42">
        <f>AW198/(((AT198-1)*30)+(AU198*7))</f>
        <v>7.1428571428571425E-2</v>
      </c>
      <c r="BA198" s="37">
        <f>AZ198*30</f>
        <v>2.1428571428571428</v>
      </c>
      <c r="BB198" s="63">
        <f>BA198*F198</f>
        <v>249.32142857142856</v>
      </c>
      <c r="BC198" s="26">
        <v>56</v>
      </c>
      <c r="BD198" s="37">
        <f>BC198*F198</f>
        <v>6515.5999999999995</v>
      </c>
      <c r="BE198" s="37">
        <f>IFERROR(BC198/AZ198, "-")</f>
        <v>784</v>
      </c>
      <c r="BF198" s="37">
        <f>IFERROR(BE198/7,"-")</f>
        <v>112</v>
      </c>
      <c r="BG198" s="52">
        <f>IFERROR(BE198/30,"-")</f>
        <v>26.133333333333333</v>
      </c>
      <c r="BH198" s="35">
        <f>IFERROR(C$1+BE198,"-")</f>
        <v>44457</v>
      </c>
    </row>
    <row r="199" spans="1:60" x14ac:dyDescent="0.25">
      <c r="A199" s="118">
        <v>4716076167337</v>
      </c>
      <c r="B199" s="31">
        <v>748131</v>
      </c>
      <c r="C199" s="18" t="s">
        <v>205</v>
      </c>
      <c r="D199" s="18" t="s">
        <v>508</v>
      </c>
      <c r="E199" s="57">
        <v>38.220000000000006</v>
      </c>
      <c r="F199" s="57">
        <v>116.35</v>
      </c>
      <c r="G199" s="58">
        <v>189</v>
      </c>
      <c r="H199" s="261"/>
      <c r="I199" s="26">
        <v>1</v>
      </c>
      <c r="J199" s="16">
        <f>I199*$E199</f>
        <v>38.220000000000006</v>
      </c>
      <c r="K199" s="16">
        <f>I199*$F199</f>
        <v>116.35</v>
      </c>
      <c r="L199" s="26">
        <v>1</v>
      </c>
      <c r="M199" s="16">
        <f>L199*$E199</f>
        <v>38.220000000000006</v>
      </c>
      <c r="N199" s="16">
        <f>L199*$F199</f>
        <v>116.35</v>
      </c>
      <c r="O199" s="26">
        <v>0</v>
      </c>
      <c r="P199" s="16">
        <f>O199*$E199</f>
        <v>0</v>
      </c>
      <c r="Q199" s="16">
        <f>O199*$F199</f>
        <v>0</v>
      </c>
      <c r="R199" s="26">
        <v>0</v>
      </c>
      <c r="S199" s="16">
        <f>R199*$E199</f>
        <v>0</v>
      </c>
      <c r="T199" s="16">
        <f>R199*$F199</f>
        <v>0</v>
      </c>
      <c r="U199" s="26">
        <v>0</v>
      </c>
      <c r="V199" s="16">
        <f>U199*$E199</f>
        <v>0</v>
      </c>
      <c r="W199" s="16">
        <f>U199*$F199</f>
        <v>0</v>
      </c>
      <c r="X199" s="26">
        <v>5</v>
      </c>
      <c r="Y199" s="16">
        <f>X199*$E199</f>
        <v>191.10000000000002</v>
      </c>
      <c r="Z199" s="16">
        <f>X199*$F199</f>
        <v>581.75</v>
      </c>
      <c r="AA199" s="16">
        <v>2</v>
      </c>
      <c r="AB199" s="289">
        <f>AA199*E199</f>
        <v>76.440000000000012</v>
      </c>
      <c r="AC199" s="289">
        <f>AA199*F199</f>
        <v>232.7</v>
      </c>
      <c r="AD199" s="16">
        <v>3</v>
      </c>
      <c r="AE199" s="289">
        <f>AD199*E199</f>
        <v>114.66000000000003</v>
      </c>
      <c r="AF199" s="289">
        <f>AD199*F199</f>
        <v>349.04999999999995</v>
      </c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289">
        <v>8</v>
      </c>
      <c r="AU199" s="289">
        <v>2</v>
      </c>
      <c r="AV199" s="268"/>
      <c r="AW199" s="52">
        <f>SUM(I199,L199,O199,R199,U199,X199,AA199,AD199,AG199,AJ199,AM199,AP199)</f>
        <v>12</v>
      </c>
      <c r="AX199" s="16">
        <f>AW199*E199</f>
        <v>458.6400000000001</v>
      </c>
      <c r="AY199" s="37">
        <f>AW199*F199</f>
        <v>1396.1999999999998</v>
      </c>
      <c r="AZ199" s="42">
        <f>AW199/(((AT199-1)*30)+(AU199*7))</f>
        <v>5.3571428571428568E-2</v>
      </c>
      <c r="BA199" s="37">
        <f>AZ199*30</f>
        <v>1.607142857142857</v>
      </c>
      <c r="BB199" s="63">
        <f>BA199*F199</f>
        <v>186.99107142857139</v>
      </c>
      <c r="BC199" s="26">
        <v>58</v>
      </c>
      <c r="BD199" s="37">
        <f>BC199*F199</f>
        <v>6748.2999999999993</v>
      </c>
      <c r="BE199" s="37">
        <f>IFERROR(BC199/AZ199, "-")</f>
        <v>1082.6666666666667</v>
      </c>
      <c r="BF199" s="37">
        <f>IFERROR(BE199/7,"-")</f>
        <v>154.66666666666669</v>
      </c>
      <c r="BG199" s="52">
        <f>IFERROR(BE199/30,"-")</f>
        <v>36.088888888888889</v>
      </c>
      <c r="BH199" s="35">
        <f>IFERROR(C$1+BE199,"-")</f>
        <v>44755.666666666664</v>
      </c>
    </row>
    <row r="200" spans="1:60" x14ac:dyDescent="0.25">
      <c r="A200" s="118">
        <v>4716076161304</v>
      </c>
      <c r="B200" s="31">
        <v>748133</v>
      </c>
      <c r="C200" s="18" t="s">
        <v>206</v>
      </c>
      <c r="D200" s="18" t="s">
        <v>509</v>
      </c>
      <c r="E200" s="57">
        <v>25.089999999999989</v>
      </c>
      <c r="F200" s="57">
        <v>59.5</v>
      </c>
      <c r="G200" s="58">
        <v>129</v>
      </c>
      <c r="H200" s="261"/>
      <c r="I200" s="26">
        <v>1</v>
      </c>
      <c r="J200" s="16">
        <f>I200*$E200</f>
        <v>25.089999999999989</v>
      </c>
      <c r="K200" s="16">
        <f>I200*$F200</f>
        <v>59.5</v>
      </c>
      <c r="L200" s="26">
        <v>7</v>
      </c>
      <c r="M200" s="16">
        <f>L200*$E200</f>
        <v>175.62999999999994</v>
      </c>
      <c r="N200" s="16">
        <f>L200*$F200</f>
        <v>416.5</v>
      </c>
      <c r="O200" s="26">
        <v>0</v>
      </c>
      <c r="P200" s="16">
        <f>O200*$E200</f>
        <v>0</v>
      </c>
      <c r="Q200" s="16">
        <f>O200*$F200</f>
        <v>0</v>
      </c>
      <c r="R200" s="26">
        <v>2</v>
      </c>
      <c r="S200" s="16">
        <f>R200*$E200</f>
        <v>50.179999999999978</v>
      </c>
      <c r="T200" s="16">
        <f>R200*$F200</f>
        <v>119</v>
      </c>
      <c r="U200" s="26">
        <v>0</v>
      </c>
      <c r="V200" s="16">
        <f>U200*$E200</f>
        <v>0</v>
      </c>
      <c r="W200" s="16">
        <f>U200*$F200</f>
        <v>0</v>
      </c>
      <c r="X200" s="26">
        <v>0</v>
      </c>
      <c r="Y200" s="16">
        <f>X200*$E200</f>
        <v>0</v>
      </c>
      <c r="Z200" s="16">
        <f>X200*$F200</f>
        <v>0</v>
      </c>
      <c r="AA200" s="16">
        <v>0</v>
      </c>
      <c r="AB200" s="289">
        <f>AA200*E200</f>
        <v>0</v>
      </c>
      <c r="AC200" s="289">
        <f>AA200*F200</f>
        <v>0</v>
      </c>
      <c r="AD200" s="16">
        <v>0</v>
      </c>
      <c r="AE200" s="289">
        <f>AD200*E200</f>
        <v>0</v>
      </c>
      <c r="AF200" s="289">
        <f>AD200*F200</f>
        <v>0</v>
      </c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289">
        <v>8</v>
      </c>
      <c r="AU200" s="289">
        <v>2</v>
      </c>
      <c r="AV200" s="268"/>
      <c r="AW200" s="52">
        <f>SUM(I200,L200,O200,R200,U200,X200,AA200,AD200,AG200,AJ200,AM200,AP200)</f>
        <v>10</v>
      </c>
      <c r="AX200" s="16">
        <f>AW200*E200</f>
        <v>250.89999999999989</v>
      </c>
      <c r="AY200" s="37">
        <f>AW200*F200</f>
        <v>595</v>
      </c>
      <c r="AZ200" s="42">
        <f>AW200/(((AT200-1)*30)+(AU200*7))</f>
        <v>4.4642857142857144E-2</v>
      </c>
      <c r="BA200" s="37">
        <f>AZ200*30</f>
        <v>1.3392857142857144</v>
      </c>
      <c r="BB200" s="63">
        <f>BA200*F200</f>
        <v>79.687500000000014</v>
      </c>
      <c r="BC200" s="26">
        <v>2</v>
      </c>
      <c r="BD200" s="37">
        <f>BC200*F200</f>
        <v>119</v>
      </c>
      <c r="BE200" s="37">
        <f>IFERROR(BC200/AZ200, "-")</f>
        <v>44.8</v>
      </c>
      <c r="BF200" s="37">
        <f>IFERROR(BE200/7,"-")</f>
        <v>6.3999999999999995</v>
      </c>
      <c r="BG200" s="52">
        <f>IFERROR(BE200/30,"-")</f>
        <v>1.4933333333333332</v>
      </c>
      <c r="BH200" s="35">
        <f>IFERROR(C$1+BE200,"-")</f>
        <v>43717.8</v>
      </c>
    </row>
    <row r="201" spans="1:60" x14ac:dyDescent="0.25">
      <c r="A201" s="118">
        <v>6953156288492</v>
      </c>
      <c r="B201" s="31">
        <v>751056</v>
      </c>
      <c r="C201" s="18" t="s">
        <v>207</v>
      </c>
      <c r="D201" s="18" t="s">
        <v>510</v>
      </c>
      <c r="E201" s="57">
        <v>9.509999999999982</v>
      </c>
      <c r="F201" s="57">
        <v>34.5</v>
      </c>
      <c r="G201" s="58">
        <v>69</v>
      </c>
      <c r="H201" s="261"/>
      <c r="I201" s="26">
        <v>0</v>
      </c>
      <c r="J201" s="16">
        <f>I201*$E201</f>
        <v>0</v>
      </c>
      <c r="K201" s="16">
        <f>I201*$F201</f>
        <v>0</v>
      </c>
      <c r="L201" s="26">
        <v>12</v>
      </c>
      <c r="M201" s="16">
        <f>L201*$E201</f>
        <v>114.11999999999978</v>
      </c>
      <c r="N201" s="16">
        <f>L201*$F201</f>
        <v>414</v>
      </c>
      <c r="O201" s="26">
        <v>24</v>
      </c>
      <c r="P201" s="16">
        <f>O201*$E201</f>
        <v>228.23999999999955</v>
      </c>
      <c r="Q201" s="16">
        <f>O201*$F201</f>
        <v>828</v>
      </c>
      <c r="R201" s="26">
        <v>9</v>
      </c>
      <c r="S201" s="16">
        <f>R201*$E201</f>
        <v>85.589999999999833</v>
      </c>
      <c r="T201" s="16">
        <f>R201*$F201</f>
        <v>310.5</v>
      </c>
      <c r="U201" s="26">
        <v>20</v>
      </c>
      <c r="V201" s="16">
        <f>U201*$E201</f>
        <v>190.19999999999965</v>
      </c>
      <c r="W201" s="16">
        <f>U201*$F201</f>
        <v>690</v>
      </c>
      <c r="X201" s="26">
        <v>21</v>
      </c>
      <c r="Y201" s="16">
        <f>X201*$E201</f>
        <v>199.70999999999961</v>
      </c>
      <c r="Z201" s="16">
        <f>X201*$F201</f>
        <v>724.5</v>
      </c>
      <c r="AA201" s="16">
        <v>6</v>
      </c>
      <c r="AB201" s="289">
        <f>AA201*E201</f>
        <v>57.059999999999889</v>
      </c>
      <c r="AC201" s="289">
        <f>AA201*F201</f>
        <v>207</v>
      </c>
      <c r="AD201" s="16">
        <v>3</v>
      </c>
      <c r="AE201" s="289">
        <f>AD201*E201</f>
        <v>28.529999999999944</v>
      </c>
      <c r="AF201" s="289">
        <f>AD201*F201</f>
        <v>103.5</v>
      </c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289">
        <v>7</v>
      </c>
      <c r="AU201" s="289">
        <v>2</v>
      </c>
      <c r="AV201" s="268"/>
      <c r="AW201" s="52">
        <f>SUM(I201,L201,O201,R201,U201,X201,AA201,AD201,AG201,AJ201,AM201,AP201)</f>
        <v>95</v>
      </c>
      <c r="AX201" s="16">
        <f>AW201*E201</f>
        <v>903.44999999999834</v>
      </c>
      <c r="AY201" s="37">
        <f>AW201*F201</f>
        <v>3277.5</v>
      </c>
      <c r="AZ201" s="42">
        <f>AW201/(((AT201-1)*30)+(AU201*7))</f>
        <v>0.48969072164948452</v>
      </c>
      <c r="BA201" s="37">
        <f>AZ201*30</f>
        <v>14.690721649484535</v>
      </c>
      <c r="BB201" s="63">
        <f>BA201*F201</f>
        <v>506.82989690721649</v>
      </c>
      <c r="BC201" s="26">
        <v>20</v>
      </c>
      <c r="BD201" s="37">
        <f>BC201*F201</f>
        <v>690</v>
      </c>
      <c r="BE201" s="37">
        <f>IFERROR(BC201/AZ201, "-")</f>
        <v>40.842105263157897</v>
      </c>
      <c r="BF201" s="37">
        <f>IFERROR(BE201/7,"-")</f>
        <v>5.8345864661654137</v>
      </c>
      <c r="BG201" s="52">
        <f>IFERROR(BE201/30,"-")</f>
        <v>1.3614035087719298</v>
      </c>
      <c r="BH201" s="35">
        <f>IFERROR(C$1+BE201,"-")</f>
        <v>43713.84210526316</v>
      </c>
    </row>
    <row r="202" spans="1:60" x14ac:dyDescent="0.25">
      <c r="A202" s="118">
        <v>6953156288508</v>
      </c>
      <c r="B202" s="31">
        <v>751059</v>
      </c>
      <c r="C202" s="18" t="s">
        <v>208</v>
      </c>
      <c r="D202" s="18" t="s">
        <v>511</v>
      </c>
      <c r="E202" s="57">
        <v>9.5099999999999891</v>
      </c>
      <c r="F202" s="57">
        <v>34.5</v>
      </c>
      <c r="G202" s="58">
        <v>69</v>
      </c>
      <c r="H202" s="261"/>
      <c r="I202" s="26">
        <v>0</v>
      </c>
      <c r="J202" s="16">
        <f>I202*$E202</f>
        <v>0</v>
      </c>
      <c r="K202" s="16">
        <f>I202*$F202</f>
        <v>0</v>
      </c>
      <c r="L202" s="26">
        <v>10</v>
      </c>
      <c r="M202" s="16">
        <f>L202*$E202</f>
        <v>95.099999999999895</v>
      </c>
      <c r="N202" s="16">
        <f>L202*$F202</f>
        <v>345</v>
      </c>
      <c r="O202" s="26">
        <v>25</v>
      </c>
      <c r="P202" s="16">
        <f>O202*$E202</f>
        <v>237.74999999999972</v>
      </c>
      <c r="Q202" s="16">
        <f>O202*$F202</f>
        <v>862.5</v>
      </c>
      <c r="R202" s="26">
        <v>22</v>
      </c>
      <c r="S202" s="16">
        <f>R202*$E202</f>
        <v>209.21999999999977</v>
      </c>
      <c r="T202" s="16">
        <f>R202*$F202</f>
        <v>759</v>
      </c>
      <c r="U202" s="26">
        <v>19</v>
      </c>
      <c r="V202" s="16">
        <f>U202*$E202</f>
        <v>180.6899999999998</v>
      </c>
      <c r="W202" s="16">
        <f>U202*$F202</f>
        <v>655.5</v>
      </c>
      <c r="X202" s="26">
        <v>13</v>
      </c>
      <c r="Y202" s="16">
        <f>X202*$E202</f>
        <v>123.62999999999985</v>
      </c>
      <c r="Z202" s="16">
        <f>X202*$F202</f>
        <v>448.5</v>
      </c>
      <c r="AA202" s="16">
        <v>11</v>
      </c>
      <c r="AB202" s="289">
        <f>AA202*E202</f>
        <v>104.60999999999989</v>
      </c>
      <c r="AC202" s="289">
        <f>AA202*F202</f>
        <v>379.5</v>
      </c>
      <c r="AD202" s="16">
        <v>3</v>
      </c>
      <c r="AE202" s="289">
        <f>AD202*E202</f>
        <v>28.529999999999966</v>
      </c>
      <c r="AF202" s="289">
        <f>AD202*F202</f>
        <v>103.5</v>
      </c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289">
        <v>7</v>
      </c>
      <c r="AU202" s="289">
        <v>2</v>
      </c>
      <c r="AV202" s="268"/>
      <c r="AW202" s="52">
        <f>SUM(I202,L202,O202,R202,U202,X202,AA202,AD202,AG202,AJ202,AM202,AP202)</f>
        <v>103</v>
      </c>
      <c r="AX202" s="16">
        <f>AW202*E202</f>
        <v>979.52999999999884</v>
      </c>
      <c r="AY202" s="37">
        <f>AW202*F202</f>
        <v>3553.5</v>
      </c>
      <c r="AZ202" s="42">
        <f>AW202/(((AT202-1)*30)+(AU202*7))</f>
        <v>0.53092783505154639</v>
      </c>
      <c r="BA202" s="37">
        <f>AZ202*30</f>
        <v>15.927835051546392</v>
      </c>
      <c r="BB202" s="63">
        <f>BA202*F202</f>
        <v>549.51030927835052</v>
      </c>
      <c r="BC202" s="26">
        <v>25</v>
      </c>
      <c r="BD202" s="37">
        <f>BC202*F202</f>
        <v>862.5</v>
      </c>
      <c r="BE202" s="37">
        <f>IFERROR(BC202/AZ202, "-")</f>
        <v>47.087378640776699</v>
      </c>
      <c r="BF202" s="37">
        <f>IFERROR(BE202/7,"-")</f>
        <v>6.7267683772538138</v>
      </c>
      <c r="BG202" s="52">
        <f>IFERROR(BE202/30,"-")</f>
        <v>1.5695792880258899</v>
      </c>
      <c r="BH202" s="35">
        <f>IFERROR(C$1+BE202,"-")</f>
        <v>43720.087378640776</v>
      </c>
    </row>
    <row r="203" spans="1:60" x14ac:dyDescent="0.25">
      <c r="A203" s="118">
        <v>6953156287884</v>
      </c>
      <c r="B203" s="31">
        <v>751060</v>
      </c>
      <c r="C203" s="18" t="s">
        <v>209</v>
      </c>
      <c r="D203" s="18" t="s">
        <v>512</v>
      </c>
      <c r="E203" s="57">
        <v>13.189999999999635</v>
      </c>
      <c r="F203" s="57">
        <v>29.5</v>
      </c>
      <c r="G203" s="58">
        <v>59</v>
      </c>
      <c r="H203" s="261"/>
      <c r="I203" s="26">
        <v>0</v>
      </c>
      <c r="J203" s="16">
        <f>I203*$E203</f>
        <v>0</v>
      </c>
      <c r="K203" s="16">
        <f>I203*$F203</f>
        <v>0</v>
      </c>
      <c r="L203" s="26">
        <v>21</v>
      </c>
      <c r="M203" s="16">
        <f>L203*$E203</f>
        <v>276.98999999999234</v>
      </c>
      <c r="N203" s="16">
        <f>L203*$F203</f>
        <v>619.5</v>
      </c>
      <c r="O203" s="26">
        <v>40</v>
      </c>
      <c r="P203" s="16">
        <f>O203*$E203</f>
        <v>527.59999999998536</v>
      </c>
      <c r="Q203" s="16">
        <f>O203*$F203</f>
        <v>1180</v>
      </c>
      <c r="R203" s="26">
        <v>30</v>
      </c>
      <c r="S203" s="16">
        <f>R203*$E203</f>
        <v>395.69999999998907</v>
      </c>
      <c r="T203" s="16">
        <f>R203*$F203</f>
        <v>885</v>
      </c>
      <c r="U203" s="26">
        <v>16</v>
      </c>
      <c r="V203" s="16">
        <f>U203*$E203</f>
        <v>211.03999999999417</v>
      </c>
      <c r="W203" s="16">
        <f>U203*$F203</f>
        <v>472</v>
      </c>
      <c r="X203" s="26">
        <v>6</v>
      </c>
      <c r="Y203" s="16">
        <f>X203*$E203</f>
        <v>79.139999999997812</v>
      </c>
      <c r="Z203" s="16">
        <f>X203*$F203</f>
        <v>177</v>
      </c>
      <c r="AA203" s="16">
        <v>2</v>
      </c>
      <c r="AB203" s="289">
        <f>AA203*E203</f>
        <v>26.379999999999271</v>
      </c>
      <c r="AC203" s="289">
        <f>AA203*F203</f>
        <v>59</v>
      </c>
      <c r="AD203" s="16">
        <v>1</v>
      </c>
      <c r="AE203" s="289">
        <f>AD203*E203</f>
        <v>13.189999999999635</v>
      </c>
      <c r="AF203" s="289">
        <f>AD203*F203</f>
        <v>29.5</v>
      </c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289">
        <v>7</v>
      </c>
      <c r="AU203" s="289">
        <v>2</v>
      </c>
      <c r="AV203" s="268"/>
      <c r="AW203" s="52">
        <f>SUM(I203,L203,O203,R203,U203,X203,AA203,AD203,AG203,AJ203,AM203,AP203)</f>
        <v>116</v>
      </c>
      <c r="AX203" s="16">
        <f>AW203*E203</f>
        <v>1530.0399999999577</v>
      </c>
      <c r="AY203" s="37">
        <f>AW203*F203</f>
        <v>3422</v>
      </c>
      <c r="AZ203" s="42">
        <f>AW203/(((AT203-1)*30)+(AU203*7))</f>
        <v>0.59793814432989689</v>
      </c>
      <c r="BA203" s="37">
        <f>AZ203*30</f>
        <v>17.938144329896907</v>
      </c>
      <c r="BB203" s="63">
        <f>BA203*F203</f>
        <v>529.17525773195882</v>
      </c>
      <c r="BC203" s="26">
        <v>16</v>
      </c>
      <c r="BD203" s="37">
        <f>BC203*F203</f>
        <v>472</v>
      </c>
      <c r="BE203" s="37">
        <f>IFERROR(BC203/AZ203, "-")</f>
        <v>26.758620689655174</v>
      </c>
      <c r="BF203" s="37">
        <f>IFERROR(BE203/7,"-")</f>
        <v>3.8226600985221677</v>
      </c>
      <c r="BG203" s="52">
        <f>IFERROR(BE203/30,"-")</f>
        <v>0.89195402298850579</v>
      </c>
      <c r="BH203" s="35">
        <f>IFERROR(C$1+BE203,"-")</f>
        <v>43699.758620689652</v>
      </c>
    </row>
    <row r="204" spans="1:60" x14ac:dyDescent="0.25">
      <c r="A204" s="118">
        <v>6953156287891</v>
      </c>
      <c r="B204" s="31">
        <v>751063</v>
      </c>
      <c r="C204" s="18" t="s">
        <v>210</v>
      </c>
      <c r="D204" s="18" t="s">
        <v>513</v>
      </c>
      <c r="E204" s="57">
        <v>13.95</v>
      </c>
      <c r="F204" s="57">
        <v>29.5</v>
      </c>
      <c r="G204" s="58">
        <v>59</v>
      </c>
      <c r="H204" s="261"/>
      <c r="I204" s="26">
        <v>0</v>
      </c>
      <c r="J204" s="16">
        <f>I204*$E204</f>
        <v>0</v>
      </c>
      <c r="K204" s="16">
        <f>I204*$F204</f>
        <v>0</v>
      </c>
      <c r="L204" s="26">
        <v>37</v>
      </c>
      <c r="M204" s="16">
        <f>L204*$E204</f>
        <v>516.15</v>
      </c>
      <c r="N204" s="16">
        <f>L204*$F204</f>
        <v>1091.5</v>
      </c>
      <c r="O204" s="26">
        <v>52</v>
      </c>
      <c r="P204" s="16">
        <f>O204*$E204</f>
        <v>725.4</v>
      </c>
      <c r="Q204" s="16">
        <f>O204*$F204</f>
        <v>1534</v>
      </c>
      <c r="R204" s="26">
        <v>11</v>
      </c>
      <c r="S204" s="16">
        <f>R204*$E204</f>
        <v>153.44999999999999</v>
      </c>
      <c r="T204" s="16">
        <f>R204*$F204</f>
        <v>324.5</v>
      </c>
      <c r="U204" s="26">
        <v>6</v>
      </c>
      <c r="V204" s="16">
        <f>U204*$E204</f>
        <v>83.699999999999989</v>
      </c>
      <c r="W204" s="16">
        <f>U204*$F204</f>
        <v>177</v>
      </c>
      <c r="X204" s="26">
        <v>0</v>
      </c>
      <c r="Y204" s="16">
        <f>X204*$E204</f>
        <v>0</v>
      </c>
      <c r="Z204" s="16">
        <f>X204*$F204</f>
        <v>0</v>
      </c>
      <c r="AA204" s="16">
        <v>0</v>
      </c>
      <c r="AB204" s="289">
        <f>AA204*E204</f>
        <v>0</v>
      </c>
      <c r="AC204" s="289">
        <f>AA204*F204</f>
        <v>0</v>
      </c>
      <c r="AD204" s="16">
        <v>0</v>
      </c>
      <c r="AE204" s="289">
        <f>AD204*E204</f>
        <v>0</v>
      </c>
      <c r="AF204" s="289">
        <f>AD204*F204</f>
        <v>0</v>
      </c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289">
        <v>7</v>
      </c>
      <c r="AU204" s="289">
        <v>2</v>
      </c>
      <c r="AV204" s="268"/>
      <c r="AW204" s="52">
        <f>SUM(I204,L204,O204,R204,U204,X204,AA204,AD204,AG204,AJ204,AM204,AP204)</f>
        <v>106</v>
      </c>
      <c r="AX204" s="16">
        <f>AW204*E204</f>
        <v>1478.6999999999998</v>
      </c>
      <c r="AY204" s="37">
        <f>AW204*F204</f>
        <v>3127</v>
      </c>
      <c r="AZ204" s="42">
        <f>AW204/(((AT204-1)*30)+(AU204*7))</f>
        <v>0.54639175257731953</v>
      </c>
      <c r="BA204" s="37">
        <f>AZ204*30</f>
        <v>16.391752577319586</v>
      </c>
      <c r="BB204" s="63">
        <f>BA204*F204</f>
        <v>483.5567010309278</v>
      </c>
      <c r="BC204" s="26">
        <v>6</v>
      </c>
      <c r="BD204" s="37">
        <f>BC204*F204</f>
        <v>177</v>
      </c>
      <c r="BE204" s="37">
        <f>IFERROR(BC204/AZ204, "-")</f>
        <v>10.981132075471699</v>
      </c>
      <c r="BF204" s="37">
        <f>IFERROR(BE204/7,"-")</f>
        <v>1.568733153638814</v>
      </c>
      <c r="BG204" s="52">
        <f>IFERROR(BE204/30,"-")</f>
        <v>0.36603773584905663</v>
      </c>
      <c r="BH204" s="35">
        <f>IFERROR(C$1+BE204,"-")</f>
        <v>43683.981132075474</v>
      </c>
    </row>
    <row r="205" spans="1:60" x14ac:dyDescent="0.25">
      <c r="A205" s="118">
        <v>7447902861996</v>
      </c>
      <c r="B205" s="32">
        <v>758117</v>
      </c>
      <c r="C205" s="18" t="s">
        <v>214</v>
      </c>
      <c r="D205" s="18" t="s">
        <v>514</v>
      </c>
      <c r="E205" s="57">
        <v>23</v>
      </c>
      <c r="F205" s="57">
        <v>44.5</v>
      </c>
      <c r="G205" s="58">
        <v>93</v>
      </c>
      <c r="H205" s="261"/>
      <c r="I205" s="26"/>
      <c r="J205" s="16">
        <f>I205*$E205</f>
        <v>0</v>
      </c>
      <c r="K205" s="16">
        <f>I205*$F205</f>
        <v>0</v>
      </c>
      <c r="L205" s="26"/>
      <c r="M205" s="16">
        <f>L205*$E205</f>
        <v>0</v>
      </c>
      <c r="N205" s="16">
        <f>L205*$F205</f>
        <v>0</v>
      </c>
      <c r="O205" s="26">
        <v>0</v>
      </c>
      <c r="P205" s="16">
        <f>O205*$E205</f>
        <v>0</v>
      </c>
      <c r="Q205" s="16">
        <f>O205*$F205</f>
        <v>0</v>
      </c>
      <c r="R205" s="26">
        <v>2</v>
      </c>
      <c r="S205" s="16">
        <f>R205*$E205</f>
        <v>46</v>
      </c>
      <c r="T205" s="16">
        <f>R205*$F205</f>
        <v>89</v>
      </c>
      <c r="U205" s="26">
        <v>14</v>
      </c>
      <c r="V205" s="16">
        <f>U205*$E205</f>
        <v>322</v>
      </c>
      <c r="W205" s="16">
        <f>U205*$F205</f>
        <v>623</v>
      </c>
      <c r="X205" s="26">
        <v>25</v>
      </c>
      <c r="Y205" s="16">
        <f>X205*$E205</f>
        <v>575</v>
      </c>
      <c r="Z205" s="16">
        <f>X205*$F205</f>
        <v>1112.5</v>
      </c>
      <c r="AA205" s="16">
        <v>15</v>
      </c>
      <c r="AB205" s="289">
        <f>AA205*E205</f>
        <v>345</v>
      </c>
      <c r="AC205" s="289">
        <f>AA205*F205</f>
        <v>667.5</v>
      </c>
      <c r="AD205" s="16">
        <v>5</v>
      </c>
      <c r="AE205" s="289">
        <f>AD205*E205</f>
        <v>115</v>
      </c>
      <c r="AF205" s="289">
        <f>AD205*F205</f>
        <v>222.5</v>
      </c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289">
        <v>5</v>
      </c>
      <c r="AU205" s="289">
        <v>2</v>
      </c>
      <c r="AV205" s="268"/>
      <c r="AW205" s="52">
        <f>SUM(I205,L205,O205,R205,U205,X205,AA205,AD205,AG205,AJ205,AM205,AP205)</f>
        <v>61</v>
      </c>
      <c r="AX205" s="16">
        <f>AW205*E205</f>
        <v>1403</v>
      </c>
      <c r="AY205" s="37">
        <f>AW205*F205</f>
        <v>2714.5</v>
      </c>
      <c r="AZ205" s="42">
        <f>AW205/(((AT205-1)*30)+(AU205*7))</f>
        <v>0.45522388059701491</v>
      </c>
      <c r="BA205" s="37">
        <f>AZ205*30</f>
        <v>13.656716417910447</v>
      </c>
      <c r="BB205" s="63">
        <f>BA205*F205</f>
        <v>607.72388059701484</v>
      </c>
      <c r="BC205" s="26">
        <v>35</v>
      </c>
      <c r="BD205" s="37">
        <f>BC205*F205</f>
        <v>1557.5</v>
      </c>
      <c r="BE205" s="37">
        <f>IFERROR(BC205/AZ205, "-")</f>
        <v>76.885245901639351</v>
      </c>
      <c r="BF205" s="37">
        <f>IFERROR(BE205/7,"-")</f>
        <v>10.983606557377049</v>
      </c>
      <c r="BG205" s="52">
        <f>IFERROR(BE205/30,"-")</f>
        <v>2.5628415300546452</v>
      </c>
      <c r="BH205" s="35">
        <f>IFERROR(C$1+BE205,"-")</f>
        <v>43749.885245901642</v>
      </c>
    </row>
    <row r="206" spans="1:60" x14ac:dyDescent="0.25">
      <c r="A206" s="118">
        <v>744790286205</v>
      </c>
      <c r="B206" s="31">
        <v>758119</v>
      </c>
      <c r="C206" s="18" t="s">
        <v>215</v>
      </c>
      <c r="D206" s="18" t="s">
        <v>515</v>
      </c>
      <c r="E206" s="57">
        <v>22</v>
      </c>
      <c r="F206" s="57">
        <v>44.5</v>
      </c>
      <c r="G206" s="58">
        <v>93</v>
      </c>
      <c r="H206" s="261"/>
      <c r="I206" s="26"/>
      <c r="J206" s="16">
        <f>I206*$E206</f>
        <v>0</v>
      </c>
      <c r="K206" s="16">
        <f>I206*$F206</f>
        <v>0</v>
      </c>
      <c r="L206" s="26"/>
      <c r="M206" s="16">
        <f>L206*$E206</f>
        <v>0</v>
      </c>
      <c r="N206" s="16">
        <f>L206*$F206</f>
        <v>0</v>
      </c>
      <c r="O206" s="26">
        <v>0</v>
      </c>
      <c r="P206" s="16">
        <f>O206*$E206</f>
        <v>0</v>
      </c>
      <c r="Q206" s="16">
        <f>O206*$F206</f>
        <v>0</v>
      </c>
      <c r="R206" s="26">
        <v>0</v>
      </c>
      <c r="S206" s="16">
        <f>R206*$E206</f>
        <v>0</v>
      </c>
      <c r="T206" s="16">
        <f>R206*$F206</f>
        <v>0</v>
      </c>
      <c r="U206" s="26">
        <v>12</v>
      </c>
      <c r="V206" s="16">
        <f>U206*$E206</f>
        <v>264</v>
      </c>
      <c r="W206" s="16">
        <f>U206*$F206</f>
        <v>534</v>
      </c>
      <c r="X206" s="26">
        <v>20</v>
      </c>
      <c r="Y206" s="16">
        <f>X206*$E206</f>
        <v>440</v>
      </c>
      <c r="Z206" s="16">
        <f>X206*$F206</f>
        <v>890</v>
      </c>
      <c r="AA206" s="16">
        <v>20</v>
      </c>
      <c r="AB206" s="289">
        <f>AA206*E206</f>
        <v>440</v>
      </c>
      <c r="AC206" s="289">
        <f>AA206*F206</f>
        <v>890</v>
      </c>
      <c r="AD206" s="16">
        <v>9</v>
      </c>
      <c r="AE206" s="289">
        <f>AD206*E206</f>
        <v>198</v>
      </c>
      <c r="AF206" s="289">
        <f>AD206*F206</f>
        <v>400.5</v>
      </c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289">
        <v>5</v>
      </c>
      <c r="AU206" s="289">
        <v>2</v>
      </c>
      <c r="AV206" s="268"/>
      <c r="AW206" s="52">
        <f>SUM(I206,L206,O206,R206,U206,X206,AA206,AD206,AG206,AJ206,AM206,AP206)</f>
        <v>61</v>
      </c>
      <c r="AX206" s="16">
        <f>AW206*E206</f>
        <v>1342</v>
      </c>
      <c r="AY206" s="37">
        <f>AW206*F206</f>
        <v>2714.5</v>
      </c>
      <c r="AZ206" s="42">
        <f>AW206/(((AT206-1)*30)+(AU206*7))</f>
        <v>0.45522388059701491</v>
      </c>
      <c r="BA206" s="37">
        <f>AZ206*30</f>
        <v>13.656716417910447</v>
      </c>
      <c r="BB206" s="63">
        <f>BA206*F206</f>
        <v>607.72388059701484</v>
      </c>
      <c r="BC206" s="26">
        <v>28</v>
      </c>
      <c r="BD206" s="37">
        <f>BC206*F206</f>
        <v>1246</v>
      </c>
      <c r="BE206" s="37">
        <f>IFERROR(BC206/AZ206, "-")</f>
        <v>61.508196721311478</v>
      </c>
      <c r="BF206" s="37">
        <f>IFERROR(BE206/7,"-")</f>
        <v>8.7868852459016402</v>
      </c>
      <c r="BG206" s="52">
        <f>IFERROR(BE206/30,"-")</f>
        <v>2.0502732240437158</v>
      </c>
      <c r="BH206" s="35">
        <f>IFERROR(C$1+BE206,"-")</f>
        <v>43734.508196721312</v>
      </c>
    </row>
    <row r="207" spans="1:60" x14ac:dyDescent="0.25">
      <c r="A207" s="118">
        <v>6953156288126</v>
      </c>
      <c r="B207" s="31">
        <v>758121</v>
      </c>
      <c r="C207" s="18" t="s">
        <v>216</v>
      </c>
      <c r="D207" s="18" t="s">
        <v>516</v>
      </c>
      <c r="E207" s="57">
        <v>7.61</v>
      </c>
      <c r="F207" s="57">
        <v>29.5</v>
      </c>
      <c r="G207" s="58">
        <v>62</v>
      </c>
      <c r="H207" s="261"/>
      <c r="I207" s="26"/>
      <c r="J207" s="16">
        <f>I207*$E207</f>
        <v>0</v>
      </c>
      <c r="K207" s="16">
        <f>I207*$F207</f>
        <v>0</v>
      </c>
      <c r="L207" s="26"/>
      <c r="M207" s="16">
        <f>L207*$E207</f>
        <v>0</v>
      </c>
      <c r="N207" s="16">
        <f>L207*$F207</f>
        <v>0</v>
      </c>
      <c r="O207" s="26">
        <v>0</v>
      </c>
      <c r="P207" s="16">
        <f>O207*$E207</f>
        <v>0</v>
      </c>
      <c r="Q207" s="16">
        <f>O207*$F207</f>
        <v>0</v>
      </c>
      <c r="R207" s="26">
        <v>0</v>
      </c>
      <c r="S207" s="16">
        <f>R207*$E207</f>
        <v>0</v>
      </c>
      <c r="T207" s="16">
        <f>R207*$F207</f>
        <v>0</v>
      </c>
      <c r="U207" s="26">
        <v>2</v>
      </c>
      <c r="V207" s="16">
        <f>U207*$E207</f>
        <v>15.22</v>
      </c>
      <c r="W207" s="16">
        <f>U207*$F207</f>
        <v>59</v>
      </c>
      <c r="X207" s="26">
        <v>1</v>
      </c>
      <c r="Y207" s="16">
        <f>X207*$E207</f>
        <v>7.61</v>
      </c>
      <c r="Z207" s="16">
        <f>X207*$F207</f>
        <v>29.5</v>
      </c>
      <c r="AA207" s="16">
        <v>1</v>
      </c>
      <c r="AB207" s="289">
        <f>AA207*E207</f>
        <v>7.61</v>
      </c>
      <c r="AC207" s="289">
        <f>AA207*F207</f>
        <v>29.5</v>
      </c>
      <c r="AD207" s="16">
        <v>1</v>
      </c>
      <c r="AE207" s="289">
        <f>AD207*E207</f>
        <v>7.61</v>
      </c>
      <c r="AF207" s="289">
        <f>AD207*F207</f>
        <v>29.5</v>
      </c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289">
        <v>5</v>
      </c>
      <c r="AU207" s="289">
        <v>2</v>
      </c>
      <c r="AV207" s="268"/>
      <c r="AW207" s="52">
        <f>SUM(I207,L207,O207,R207,U207,X207,AA207,AD207,AG207,AJ207,AM207,AP207)</f>
        <v>5</v>
      </c>
      <c r="AX207" s="16">
        <f>AW207*E207</f>
        <v>38.050000000000004</v>
      </c>
      <c r="AY207" s="37">
        <f>AW207*F207</f>
        <v>147.5</v>
      </c>
      <c r="AZ207" s="42">
        <f>AW207/(((AT207-1)*30)+(AU207*7))</f>
        <v>3.7313432835820892E-2</v>
      </c>
      <c r="BA207" s="37">
        <f>AZ207*30</f>
        <v>1.1194029850746268</v>
      </c>
      <c r="BB207" s="63">
        <f>BA207*F207</f>
        <v>33.022388059701491</v>
      </c>
      <c r="BC207" s="26">
        <v>8</v>
      </c>
      <c r="BD207" s="37">
        <f>BC207*F207</f>
        <v>236</v>
      </c>
      <c r="BE207" s="37">
        <f>IFERROR(BC207/AZ207, "-")</f>
        <v>214.4</v>
      </c>
      <c r="BF207" s="37">
        <f>IFERROR(BE207/7,"-")</f>
        <v>30.62857142857143</v>
      </c>
      <c r="BG207" s="52">
        <f>IFERROR(BE207/30,"-")</f>
        <v>7.1466666666666665</v>
      </c>
      <c r="BH207" s="35">
        <f>IFERROR(C$1+BE207,"-")</f>
        <v>43887.4</v>
      </c>
    </row>
    <row r="208" spans="1:60" x14ac:dyDescent="0.25">
      <c r="A208" s="118">
        <v>6953156288133</v>
      </c>
      <c r="B208" s="31">
        <v>758124</v>
      </c>
      <c r="C208" s="18" t="s">
        <v>217</v>
      </c>
      <c r="D208" s="18" t="s">
        <v>517</v>
      </c>
      <c r="E208" s="57">
        <v>7.61</v>
      </c>
      <c r="F208" s="57">
        <v>29.5</v>
      </c>
      <c r="G208" s="58">
        <v>62</v>
      </c>
      <c r="H208" s="261"/>
      <c r="I208" s="26"/>
      <c r="J208" s="16">
        <f>I208*$E208</f>
        <v>0</v>
      </c>
      <c r="K208" s="16">
        <f>I208*$F208</f>
        <v>0</v>
      </c>
      <c r="L208" s="26"/>
      <c r="M208" s="16">
        <f>L208*$E208</f>
        <v>0</v>
      </c>
      <c r="N208" s="16">
        <f>L208*$F208</f>
        <v>0</v>
      </c>
      <c r="O208" s="26">
        <v>0</v>
      </c>
      <c r="P208" s="16">
        <f>O208*$E208</f>
        <v>0</v>
      </c>
      <c r="Q208" s="16">
        <f>O208*$F208</f>
        <v>0</v>
      </c>
      <c r="R208" s="26">
        <v>1</v>
      </c>
      <c r="S208" s="16">
        <f>R208*$E208</f>
        <v>7.61</v>
      </c>
      <c r="T208" s="16">
        <f>R208*$F208</f>
        <v>29.5</v>
      </c>
      <c r="U208" s="26">
        <v>12</v>
      </c>
      <c r="V208" s="16">
        <f>U208*$E208</f>
        <v>91.320000000000007</v>
      </c>
      <c r="W208" s="16">
        <f>U208*$F208</f>
        <v>354</v>
      </c>
      <c r="X208" s="26">
        <v>14</v>
      </c>
      <c r="Y208" s="16">
        <f>X208*$E208</f>
        <v>106.54</v>
      </c>
      <c r="Z208" s="16">
        <f>X208*$F208</f>
        <v>413</v>
      </c>
      <c r="AA208" s="16">
        <v>6</v>
      </c>
      <c r="AB208" s="289">
        <f>AA208*E208</f>
        <v>45.660000000000004</v>
      </c>
      <c r="AC208" s="289">
        <f>AA208*F208</f>
        <v>177</v>
      </c>
      <c r="AD208" s="16">
        <v>0</v>
      </c>
      <c r="AE208" s="289">
        <f>AD208*E208</f>
        <v>0</v>
      </c>
      <c r="AF208" s="289">
        <f>AD208*F208</f>
        <v>0</v>
      </c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289">
        <v>5</v>
      </c>
      <c r="AU208" s="289">
        <v>2</v>
      </c>
      <c r="AV208" s="268"/>
      <c r="AW208" s="52">
        <f>SUM(I208,L208,O208,R208,U208,X208,AA208,AD208,AG208,AJ208,AM208,AP208)</f>
        <v>33</v>
      </c>
      <c r="AX208" s="16">
        <f>AW208*E208</f>
        <v>251.13000000000002</v>
      </c>
      <c r="AY208" s="37">
        <f>AW208*F208</f>
        <v>973.5</v>
      </c>
      <c r="AZ208" s="42">
        <f>AW208/(((AT208-1)*30)+(AU208*7))</f>
        <v>0.2462686567164179</v>
      </c>
      <c r="BA208" s="37">
        <f>AZ208*30</f>
        <v>7.3880597014925371</v>
      </c>
      <c r="BB208" s="63">
        <f>BA208*F208</f>
        <v>217.94776119402985</v>
      </c>
      <c r="BC208" s="26">
        <v>9</v>
      </c>
      <c r="BD208" s="37">
        <f>BC208*F208</f>
        <v>265.5</v>
      </c>
      <c r="BE208" s="37">
        <f>IFERROR(BC208/AZ208, "-")</f>
        <v>36.545454545454547</v>
      </c>
      <c r="BF208" s="37">
        <f>IFERROR(BE208/7,"-")</f>
        <v>5.220779220779221</v>
      </c>
      <c r="BG208" s="52">
        <f>IFERROR(BE208/30,"-")</f>
        <v>1.2181818181818183</v>
      </c>
      <c r="BH208" s="35">
        <f>IFERROR(C$1+BE208,"-")</f>
        <v>43709.545454545456</v>
      </c>
    </row>
    <row r="209" spans="1:60" x14ac:dyDescent="0.25">
      <c r="A209" s="118">
        <v>6953156271791</v>
      </c>
      <c r="B209" s="31">
        <v>758125</v>
      </c>
      <c r="C209" s="18" t="s">
        <v>218</v>
      </c>
      <c r="D209" s="18" t="s">
        <v>518</v>
      </c>
      <c r="E209" s="57">
        <v>37.130000000000003</v>
      </c>
      <c r="F209" s="57">
        <v>74.5</v>
      </c>
      <c r="G209" s="58">
        <v>156</v>
      </c>
      <c r="H209" s="261"/>
      <c r="I209" s="26"/>
      <c r="J209" s="16">
        <f>I209*$E209</f>
        <v>0</v>
      </c>
      <c r="K209" s="16">
        <f>I209*$F209</f>
        <v>0</v>
      </c>
      <c r="L209" s="26"/>
      <c r="M209" s="16">
        <f>L209*$E209</f>
        <v>0</v>
      </c>
      <c r="N209" s="16">
        <f>L209*$F209</f>
        <v>0</v>
      </c>
      <c r="O209" s="26">
        <v>0</v>
      </c>
      <c r="P209" s="16">
        <f>O209*$E209</f>
        <v>0</v>
      </c>
      <c r="Q209" s="16">
        <f>O209*$F209</f>
        <v>0</v>
      </c>
      <c r="R209" s="26">
        <v>8</v>
      </c>
      <c r="S209" s="16">
        <f>R209*$E209</f>
        <v>297.04000000000002</v>
      </c>
      <c r="T209" s="16">
        <f>R209*$F209</f>
        <v>596</v>
      </c>
      <c r="U209" s="26">
        <v>16</v>
      </c>
      <c r="V209" s="16">
        <f>U209*$E209</f>
        <v>594.08000000000004</v>
      </c>
      <c r="W209" s="16">
        <f>U209*$F209</f>
        <v>1192</v>
      </c>
      <c r="X209" s="26">
        <v>9</v>
      </c>
      <c r="Y209" s="16">
        <f>X209*$E209</f>
        <v>334.17</v>
      </c>
      <c r="Z209" s="16">
        <f>X209*$F209</f>
        <v>670.5</v>
      </c>
      <c r="AA209" s="16">
        <v>12</v>
      </c>
      <c r="AB209" s="289">
        <f>AA209*E209</f>
        <v>445.56000000000006</v>
      </c>
      <c r="AC209" s="289">
        <f>AA209*F209</f>
        <v>894</v>
      </c>
      <c r="AD209" s="16">
        <v>0</v>
      </c>
      <c r="AE209" s="289">
        <f>AD209*E209</f>
        <v>0</v>
      </c>
      <c r="AF209" s="289">
        <f>AD209*F209</f>
        <v>0</v>
      </c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289">
        <v>5</v>
      </c>
      <c r="AU209" s="289">
        <v>2</v>
      </c>
      <c r="AV209" s="268"/>
      <c r="AW209" s="52">
        <f>SUM(I209,L209,O209,R209,U209,X209,AA209,AD209,AG209,AJ209,AM209,AP209)</f>
        <v>45</v>
      </c>
      <c r="AX209" s="16">
        <f>AW209*E209</f>
        <v>1670.8500000000001</v>
      </c>
      <c r="AY209" s="37">
        <f>AW209*F209</f>
        <v>3352.5</v>
      </c>
      <c r="AZ209" s="42">
        <f>AW209/(((AT209-1)*30)+(AU209*7))</f>
        <v>0.33582089552238809</v>
      </c>
      <c r="BA209" s="37">
        <f>AZ209*30</f>
        <v>10.074626865671643</v>
      </c>
      <c r="BB209" s="63">
        <f>BA209*F209</f>
        <v>750.55970149253744</v>
      </c>
      <c r="BC209" s="26">
        <v>26</v>
      </c>
      <c r="BD209" s="37">
        <f>BC209*F209</f>
        <v>1937</v>
      </c>
      <c r="BE209" s="37">
        <f>IFERROR(BC209/AZ209, "-")</f>
        <v>77.422222222222217</v>
      </c>
      <c r="BF209" s="37">
        <f>IFERROR(BE209/7,"-")</f>
        <v>11.06031746031746</v>
      </c>
      <c r="BG209" s="52">
        <f>IFERROR(BE209/30,"-")</f>
        <v>2.5807407407407408</v>
      </c>
      <c r="BH209" s="35">
        <f>IFERROR(C$1+BE209,"-")</f>
        <v>43750.422222222223</v>
      </c>
    </row>
    <row r="210" spans="1:60" x14ac:dyDescent="0.25">
      <c r="A210" s="118">
        <v>6953156278585</v>
      </c>
      <c r="B210" s="32">
        <v>758126</v>
      </c>
      <c r="C210" s="18" t="s">
        <v>219</v>
      </c>
      <c r="D210" s="18" t="s">
        <v>519</v>
      </c>
      <c r="E210" s="57">
        <v>9.66</v>
      </c>
      <c r="F210" s="57">
        <v>29.5</v>
      </c>
      <c r="G210" s="58">
        <v>62</v>
      </c>
      <c r="H210" s="261"/>
      <c r="I210" s="26"/>
      <c r="J210" s="16">
        <f>I210*$E210</f>
        <v>0</v>
      </c>
      <c r="K210" s="16">
        <f>I210*$F210</f>
        <v>0</v>
      </c>
      <c r="L210" s="26"/>
      <c r="M210" s="16">
        <f>L210*$E210</f>
        <v>0</v>
      </c>
      <c r="N210" s="16">
        <f>L210*$F210</f>
        <v>0</v>
      </c>
      <c r="O210" s="26">
        <v>0</v>
      </c>
      <c r="P210" s="16">
        <f>O210*$E210</f>
        <v>0</v>
      </c>
      <c r="Q210" s="16">
        <f>O210*$F210</f>
        <v>0</v>
      </c>
      <c r="R210" s="26">
        <v>2</v>
      </c>
      <c r="S210" s="16">
        <f>R210*$E210</f>
        <v>19.32</v>
      </c>
      <c r="T210" s="16">
        <f>R210*$F210</f>
        <v>59</v>
      </c>
      <c r="U210" s="26">
        <v>13</v>
      </c>
      <c r="V210" s="16">
        <f>U210*$E210</f>
        <v>125.58</v>
      </c>
      <c r="W210" s="16">
        <f>U210*$F210</f>
        <v>383.5</v>
      </c>
      <c r="X210" s="26">
        <v>8</v>
      </c>
      <c r="Y210" s="16">
        <f>X210*$E210</f>
        <v>77.28</v>
      </c>
      <c r="Z210" s="16">
        <f>X210*$F210</f>
        <v>236</v>
      </c>
      <c r="AA210" s="16">
        <v>8</v>
      </c>
      <c r="AB210" s="289">
        <f>AA210*E210</f>
        <v>77.28</v>
      </c>
      <c r="AC210" s="289">
        <f>AA210*F210</f>
        <v>236</v>
      </c>
      <c r="AD210" s="16">
        <v>2</v>
      </c>
      <c r="AE210" s="289">
        <f>AD210*E210</f>
        <v>19.32</v>
      </c>
      <c r="AF210" s="289">
        <f>AD210*F210</f>
        <v>59</v>
      </c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289">
        <v>5</v>
      </c>
      <c r="AU210" s="289">
        <v>2</v>
      </c>
      <c r="AV210" s="268"/>
      <c r="AW210" s="52">
        <f>SUM(I210,L210,O210,R210,U210,X210,AA210,AD210,AG210,AJ210,AM210,AP210)</f>
        <v>33</v>
      </c>
      <c r="AX210" s="16">
        <f>AW210*E210</f>
        <v>318.78000000000003</v>
      </c>
      <c r="AY210" s="37">
        <f>AW210*F210</f>
        <v>973.5</v>
      </c>
      <c r="AZ210" s="42">
        <f>AW210/(((AT210-1)*30)+(AU210*7))</f>
        <v>0.2462686567164179</v>
      </c>
      <c r="BA210" s="37">
        <f>AZ210*30</f>
        <v>7.3880597014925371</v>
      </c>
      <c r="BB210" s="63">
        <f>BA210*F210</f>
        <v>217.94776119402985</v>
      </c>
      <c r="BC210" s="26">
        <v>14</v>
      </c>
      <c r="BD210" s="37">
        <f>BC210*F210</f>
        <v>413</v>
      </c>
      <c r="BE210" s="37">
        <f>IFERROR(BC210/AZ210, "-")</f>
        <v>56.848484848484851</v>
      </c>
      <c r="BF210" s="37">
        <f>IFERROR(BE210/7,"-")</f>
        <v>8.1212121212121211</v>
      </c>
      <c r="BG210" s="52">
        <f>IFERROR(BE210/30,"-")</f>
        <v>1.8949494949494949</v>
      </c>
      <c r="BH210" s="35">
        <f>IFERROR(C$1+BE210,"-")</f>
        <v>43729.848484848488</v>
      </c>
    </row>
    <row r="211" spans="1:60" x14ac:dyDescent="0.25">
      <c r="A211" s="118">
        <v>6953156282278</v>
      </c>
      <c r="B211" s="31">
        <v>758127</v>
      </c>
      <c r="C211" s="18" t="s">
        <v>220</v>
      </c>
      <c r="D211" s="18" t="s">
        <v>520</v>
      </c>
      <c r="E211" s="57">
        <v>9.9</v>
      </c>
      <c r="F211" s="57">
        <v>29.5</v>
      </c>
      <c r="G211" s="58">
        <v>62</v>
      </c>
      <c r="H211" s="261"/>
      <c r="I211" s="26"/>
      <c r="J211" s="16">
        <f>I211*$E211</f>
        <v>0</v>
      </c>
      <c r="K211" s="16">
        <f>I211*$F211</f>
        <v>0</v>
      </c>
      <c r="L211" s="26"/>
      <c r="M211" s="16">
        <f>L211*$E211</f>
        <v>0</v>
      </c>
      <c r="N211" s="16">
        <f>L211*$F211</f>
        <v>0</v>
      </c>
      <c r="O211" s="26">
        <v>0</v>
      </c>
      <c r="P211" s="16">
        <f>O211*$E211</f>
        <v>0</v>
      </c>
      <c r="Q211" s="16">
        <f>O211*$F211</f>
        <v>0</v>
      </c>
      <c r="R211" s="26">
        <v>0</v>
      </c>
      <c r="S211" s="16">
        <f>R211*$E211</f>
        <v>0</v>
      </c>
      <c r="T211" s="16">
        <f>R211*$F211</f>
        <v>0</v>
      </c>
      <c r="U211" s="26">
        <v>0</v>
      </c>
      <c r="V211" s="16">
        <f>U211*$E211</f>
        <v>0</v>
      </c>
      <c r="W211" s="16">
        <f>U211*$F211</f>
        <v>0</v>
      </c>
      <c r="X211" s="26">
        <v>0</v>
      </c>
      <c r="Y211" s="16">
        <f>X211*$E211</f>
        <v>0</v>
      </c>
      <c r="Z211" s="16">
        <f>X211*$F211</f>
        <v>0</v>
      </c>
      <c r="AA211" s="16">
        <v>0</v>
      </c>
      <c r="AB211" s="289">
        <f>AA211*E211</f>
        <v>0</v>
      </c>
      <c r="AC211" s="289">
        <f>AA211*F211</f>
        <v>0</v>
      </c>
      <c r="AD211" s="16">
        <v>0</v>
      </c>
      <c r="AE211" s="289">
        <f>AD211*E211</f>
        <v>0</v>
      </c>
      <c r="AF211" s="289">
        <f>AD211*F211</f>
        <v>0</v>
      </c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289">
        <v>5</v>
      </c>
      <c r="AU211" s="289">
        <v>2</v>
      </c>
      <c r="AV211" s="268"/>
      <c r="AW211" s="52">
        <f>SUM(I211,L211,O211,R211,U211,X211,AA211,AD211,AG211,AJ211,AM211,AP211)</f>
        <v>0</v>
      </c>
      <c r="AX211" s="16">
        <f>AW211*E211</f>
        <v>0</v>
      </c>
      <c r="AY211" s="37">
        <f>AW211*F211</f>
        <v>0</v>
      </c>
      <c r="AZ211" s="42">
        <f>AW211/(((AT211-1)*30)+(AU211*7))</f>
        <v>0</v>
      </c>
      <c r="BA211" s="37">
        <f>AZ211*30</f>
        <v>0</v>
      </c>
      <c r="BB211" s="63">
        <f>BA211*F211</f>
        <v>0</v>
      </c>
      <c r="BC211" s="26">
        <v>0</v>
      </c>
      <c r="BD211" s="37">
        <f>BC211*F211</f>
        <v>0</v>
      </c>
      <c r="BE211" s="37" t="str">
        <f>IFERROR(BC211/AZ211, "-")</f>
        <v>-</v>
      </c>
      <c r="BF211" s="37" t="str">
        <f>IFERROR(BE211/7,"-")</f>
        <v>-</v>
      </c>
      <c r="BG211" s="52" t="str">
        <f>IFERROR(BE211/30,"-")</f>
        <v>-</v>
      </c>
      <c r="BH211" s="35" t="str">
        <f>IFERROR(C$1+BE211,"-")</f>
        <v>-</v>
      </c>
    </row>
    <row r="212" spans="1:60" x14ac:dyDescent="0.25">
      <c r="A212" s="118">
        <v>6953156285101</v>
      </c>
      <c r="B212" s="31">
        <v>758128</v>
      </c>
      <c r="C212" s="18" t="s">
        <v>221</v>
      </c>
      <c r="D212" s="18" t="s">
        <v>521</v>
      </c>
      <c r="E212" s="57">
        <v>52.61</v>
      </c>
      <c r="F212" s="57">
        <v>99.5</v>
      </c>
      <c r="G212" s="58">
        <v>209</v>
      </c>
      <c r="H212" s="261"/>
      <c r="I212" s="26"/>
      <c r="J212" s="16">
        <f>I212*$E212</f>
        <v>0</v>
      </c>
      <c r="K212" s="16">
        <f>I212*$F212</f>
        <v>0</v>
      </c>
      <c r="L212" s="26"/>
      <c r="M212" s="16">
        <f>L212*$E212</f>
        <v>0</v>
      </c>
      <c r="N212" s="16">
        <f>L212*$F212</f>
        <v>0</v>
      </c>
      <c r="O212" s="26">
        <v>0</v>
      </c>
      <c r="P212" s="16">
        <f>O212*$E212</f>
        <v>0</v>
      </c>
      <c r="Q212" s="16">
        <f>O212*$F212</f>
        <v>0</v>
      </c>
      <c r="R212" s="26">
        <v>1</v>
      </c>
      <c r="S212" s="16">
        <f>R212*$E212</f>
        <v>52.61</v>
      </c>
      <c r="T212" s="16">
        <f>R212*$F212</f>
        <v>99.5</v>
      </c>
      <c r="U212" s="26">
        <v>10</v>
      </c>
      <c r="V212" s="16">
        <f>U212*$E212</f>
        <v>526.1</v>
      </c>
      <c r="W212" s="16">
        <f>U212*$F212</f>
        <v>995</v>
      </c>
      <c r="X212" s="26">
        <v>11</v>
      </c>
      <c r="Y212" s="16">
        <f>X212*$E212</f>
        <v>578.71</v>
      </c>
      <c r="Z212" s="16">
        <f>X212*$F212</f>
        <v>1094.5</v>
      </c>
      <c r="AA212" s="16">
        <v>12</v>
      </c>
      <c r="AB212" s="289">
        <f>AA212*E212</f>
        <v>631.31999999999994</v>
      </c>
      <c r="AC212" s="289">
        <f>AA212*F212</f>
        <v>1194</v>
      </c>
      <c r="AD212" s="16">
        <v>4</v>
      </c>
      <c r="AE212" s="289">
        <f>AD212*E212</f>
        <v>210.44</v>
      </c>
      <c r="AF212" s="289">
        <f>AD212*F212</f>
        <v>398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289">
        <v>5</v>
      </c>
      <c r="AU212" s="289">
        <v>2</v>
      </c>
      <c r="AV212" s="268"/>
      <c r="AW212" s="52">
        <f>SUM(I212,L212,O212,R212,U212,X212,AA212,AD212,AG212,AJ212,AM212,AP212)</f>
        <v>38</v>
      </c>
      <c r="AX212" s="16">
        <f>AW212*E212</f>
        <v>1999.18</v>
      </c>
      <c r="AY212" s="37">
        <f>AW212*F212</f>
        <v>3781</v>
      </c>
      <c r="AZ212" s="42">
        <f>AW212/(((AT212-1)*30)+(AU212*7))</f>
        <v>0.28358208955223879</v>
      </c>
      <c r="BA212" s="37">
        <f>AZ212*30</f>
        <v>8.5074626865671643</v>
      </c>
      <c r="BB212" s="63">
        <f>BA212*F212</f>
        <v>846.49253731343288</v>
      </c>
      <c r="BC212" s="26">
        <v>20</v>
      </c>
      <c r="BD212" s="37">
        <f>BC212*F212</f>
        <v>1990</v>
      </c>
      <c r="BE212" s="37">
        <f>IFERROR(BC212/AZ212, "-")</f>
        <v>70.526315789473685</v>
      </c>
      <c r="BF212" s="37">
        <f>IFERROR(BE212/7,"-")</f>
        <v>10.075187969924812</v>
      </c>
      <c r="BG212" s="52">
        <f>IFERROR(BE212/30,"-")</f>
        <v>2.3508771929824563</v>
      </c>
      <c r="BH212" s="35">
        <f>IFERROR(C$1+BE212,"-")</f>
        <v>43743.526315789473</v>
      </c>
    </row>
    <row r="213" spans="1:60" x14ac:dyDescent="0.25">
      <c r="A213" s="118">
        <v>6953156290853</v>
      </c>
      <c r="B213" s="31">
        <v>758226</v>
      </c>
      <c r="C213" s="18" t="s">
        <v>222</v>
      </c>
      <c r="D213" s="18" t="s">
        <v>522</v>
      </c>
      <c r="E213" s="57">
        <v>26</v>
      </c>
      <c r="F213" s="57">
        <v>50</v>
      </c>
      <c r="G213" s="58">
        <v>104</v>
      </c>
      <c r="H213" s="261"/>
      <c r="I213" s="26"/>
      <c r="J213" s="16">
        <f>I213*$E213</f>
        <v>0</v>
      </c>
      <c r="K213" s="16">
        <f>I213*$F213</f>
        <v>0</v>
      </c>
      <c r="L213" s="26"/>
      <c r="M213" s="16">
        <f>L213*$E213</f>
        <v>0</v>
      </c>
      <c r="N213" s="16">
        <f>L213*$F213</f>
        <v>0</v>
      </c>
      <c r="O213" s="26">
        <v>0</v>
      </c>
      <c r="P213" s="16">
        <f>O213*$E213</f>
        <v>0</v>
      </c>
      <c r="Q213" s="16">
        <f>O213*$F213</f>
        <v>0</v>
      </c>
      <c r="R213" s="26">
        <v>0</v>
      </c>
      <c r="S213" s="16">
        <f>R213*$E213</f>
        <v>0</v>
      </c>
      <c r="T213" s="16">
        <f>R213*$F213</f>
        <v>0</v>
      </c>
      <c r="U213" s="26">
        <v>1</v>
      </c>
      <c r="V213" s="16">
        <f>U213*$E213</f>
        <v>26</v>
      </c>
      <c r="W213" s="16">
        <f>U213*$F213</f>
        <v>50</v>
      </c>
      <c r="X213" s="26">
        <v>2</v>
      </c>
      <c r="Y213" s="16">
        <f>X213*$E213</f>
        <v>52</v>
      </c>
      <c r="Z213" s="16">
        <f>X213*$F213</f>
        <v>100</v>
      </c>
      <c r="AA213" s="16">
        <v>2</v>
      </c>
      <c r="AB213" s="289">
        <f>AA213*E213</f>
        <v>52</v>
      </c>
      <c r="AC213" s="289">
        <f>AA213*F213</f>
        <v>100</v>
      </c>
      <c r="AD213" s="16">
        <v>1</v>
      </c>
      <c r="AE213" s="289">
        <f>AD213*E213</f>
        <v>26</v>
      </c>
      <c r="AF213" s="289">
        <f>AD213*F213</f>
        <v>50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289">
        <v>5</v>
      </c>
      <c r="AU213" s="289">
        <v>2</v>
      </c>
      <c r="AV213" s="268"/>
      <c r="AW213" s="52">
        <f>SUM(I213,L213,O213,R213,U213,X213,AA213,AD213,AG213,AJ213,AM213,AP213)</f>
        <v>6</v>
      </c>
      <c r="AX213" s="16">
        <f>AW213*E213</f>
        <v>156</v>
      </c>
      <c r="AY213" s="37">
        <f>AW213*F213</f>
        <v>300</v>
      </c>
      <c r="AZ213" s="42">
        <f>AW213/(((AT213-1)*30)+(AU213*7))</f>
        <v>4.4776119402985072E-2</v>
      </c>
      <c r="BA213" s="37">
        <f>AZ213*30</f>
        <v>1.3432835820895521</v>
      </c>
      <c r="BB213" s="63">
        <f>BA213*F213</f>
        <v>67.164179104477611</v>
      </c>
      <c r="BC213" s="26">
        <v>11</v>
      </c>
      <c r="BD213" s="37">
        <f>BC213*F213</f>
        <v>550</v>
      </c>
      <c r="BE213" s="37">
        <f>IFERROR(BC213/AZ213, "-")</f>
        <v>245.66666666666669</v>
      </c>
      <c r="BF213" s="37">
        <f>IFERROR(BE213/7,"-")</f>
        <v>35.095238095238095</v>
      </c>
      <c r="BG213" s="52">
        <f>IFERROR(BE213/30,"-")</f>
        <v>8.18888888888889</v>
      </c>
      <c r="BH213" s="35">
        <f>IFERROR(C$1+BE213,"-")</f>
        <v>43918.666666666664</v>
      </c>
    </row>
    <row r="214" spans="1:60" x14ac:dyDescent="0.25">
      <c r="A214" s="118">
        <v>6953156290860</v>
      </c>
      <c r="B214" s="32">
        <v>758227</v>
      </c>
      <c r="C214" s="18" t="s">
        <v>223</v>
      </c>
      <c r="D214" s="18" t="s">
        <v>523</v>
      </c>
      <c r="E214" s="57">
        <v>26</v>
      </c>
      <c r="F214" s="57">
        <v>50</v>
      </c>
      <c r="G214" s="58">
        <v>104</v>
      </c>
      <c r="H214" s="261"/>
      <c r="I214" s="26"/>
      <c r="J214" s="16">
        <f>I214*$E214</f>
        <v>0</v>
      </c>
      <c r="K214" s="16">
        <f>I214*$F214</f>
        <v>0</v>
      </c>
      <c r="L214" s="26"/>
      <c r="M214" s="16">
        <f>L214*$E214</f>
        <v>0</v>
      </c>
      <c r="N214" s="16">
        <f>L214*$F214</f>
        <v>0</v>
      </c>
      <c r="O214" s="26">
        <v>0</v>
      </c>
      <c r="P214" s="16">
        <f>O214*$E214</f>
        <v>0</v>
      </c>
      <c r="Q214" s="16">
        <f>O214*$F214</f>
        <v>0</v>
      </c>
      <c r="R214" s="26">
        <v>0</v>
      </c>
      <c r="S214" s="16">
        <f>R214*$E214</f>
        <v>0</v>
      </c>
      <c r="T214" s="16">
        <f>R214*$F214</f>
        <v>0</v>
      </c>
      <c r="U214" s="26">
        <v>0</v>
      </c>
      <c r="V214" s="16">
        <f>U214*$E214</f>
        <v>0</v>
      </c>
      <c r="W214" s="16">
        <f>U214*$F214</f>
        <v>0</v>
      </c>
      <c r="X214" s="26">
        <v>3</v>
      </c>
      <c r="Y214" s="16">
        <f>X214*$E214</f>
        <v>78</v>
      </c>
      <c r="Z214" s="16">
        <f>X214*$F214</f>
        <v>150</v>
      </c>
      <c r="AA214" s="16">
        <v>1</v>
      </c>
      <c r="AB214" s="289">
        <f>AA214*E214</f>
        <v>26</v>
      </c>
      <c r="AC214" s="289">
        <f>AA214*F214</f>
        <v>50</v>
      </c>
      <c r="AD214" s="16">
        <v>0</v>
      </c>
      <c r="AE214" s="289">
        <f>AD214*E214</f>
        <v>0</v>
      </c>
      <c r="AF214" s="289">
        <f>AD214*F214</f>
        <v>0</v>
      </c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289">
        <v>5</v>
      </c>
      <c r="AU214" s="289">
        <v>2</v>
      </c>
      <c r="AV214" s="268"/>
      <c r="AW214" s="52">
        <f>SUM(I214,L214,O214,R214,U214,X214,AA214,AD214,AG214,AJ214,AM214,AP214)</f>
        <v>4</v>
      </c>
      <c r="AX214" s="16">
        <f>AW214*E214</f>
        <v>104</v>
      </c>
      <c r="AY214" s="37">
        <f>AW214*F214</f>
        <v>200</v>
      </c>
      <c r="AZ214" s="42">
        <f>AW214/(((AT214-1)*30)+(AU214*7))</f>
        <v>2.9850746268656716E-2</v>
      </c>
      <c r="BA214" s="37">
        <f>AZ214*30</f>
        <v>0.89552238805970152</v>
      </c>
      <c r="BB214" s="63">
        <f>BA214*F214</f>
        <v>44.776119402985074</v>
      </c>
      <c r="BC214" s="26">
        <v>9</v>
      </c>
      <c r="BD214" s="37">
        <f>BC214*F214</f>
        <v>450</v>
      </c>
      <c r="BE214" s="37">
        <f>IFERROR(BC214/AZ214, "-")</f>
        <v>301.5</v>
      </c>
      <c r="BF214" s="37">
        <f>IFERROR(BE214/7,"-")</f>
        <v>43.071428571428569</v>
      </c>
      <c r="BG214" s="52">
        <f>IFERROR(BE214/30,"-")</f>
        <v>10.050000000000001</v>
      </c>
      <c r="BH214" s="35">
        <f>IFERROR(C$1+BE214,"-")</f>
        <v>43974.5</v>
      </c>
    </row>
    <row r="215" spans="1:60" x14ac:dyDescent="0.25">
      <c r="A215" s="118">
        <v>6953156261358</v>
      </c>
      <c r="B215" s="31">
        <v>758228</v>
      </c>
      <c r="C215" s="18" t="s">
        <v>224</v>
      </c>
      <c r="D215" s="18" t="s">
        <v>524</v>
      </c>
      <c r="E215" s="57">
        <v>14</v>
      </c>
      <c r="F215" s="57">
        <v>35</v>
      </c>
      <c r="G215" s="58">
        <v>73</v>
      </c>
      <c r="H215" s="261"/>
      <c r="I215" s="26"/>
      <c r="J215" s="16">
        <f>I215*$E215</f>
        <v>0</v>
      </c>
      <c r="K215" s="16">
        <f>I215*$F215</f>
        <v>0</v>
      </c>
      <c r="L215" s="26"/>
      <c r="M215" s="16">
        <f>L215*$E215</f>
        <v>0</v>
      </c>
      <c r="N215" s="16">
        <f>L215*$F215</f>
        <v>0</v>
      </c>
      <c r="O215" s="26">
        <v>0</v>
      </c>
      <c r="P215" s="16">
        <f>O215*$E215</f>
        <v>0</v>
      </c>
      <c r="Q215" s="16">
        <f>O215*$F215</f>
        <v>0</v>
      </c>
      <c r="R215" s="26">
        <v>0</v>
      </c>
      <c r="S215" s="16">
        <f>R215*$E215</f>
        <v>0</v>
      </c>
      <c r="T215" s="16">
        <f>R215*$F215</f>
        <v>0</v>
      </c>
      <c r="U215" s="26">
        <v>2</v>
      </c>
      <c r="V215" s="16">
        <f>U215*$E215</f>
        <v>28</v>
      </c>
      <c r="W215" s="16">
        <f>U215*$F215</f>
        <v>70</v>
      </c>
      <c r="X215" s="26">
        <v>14</v>
      </c>
      <c r="Y215" s="16">
        <f>X215*$E215</f>
        <v>196</v>
      </c>
      <c r="Z215" s="16">
        <f>X215*$F215</f>
        <v>490</v>
      </c>
      <c r="AA215" s="16">
        <v>16</v>
      </c>
      <c r="AB215" s="289">
        <f>AA215*E215</f>
        <v>224</v>
      </c>
      <c r="AC215" s="289">
        <f>AA215*F215</f>
        <v>560</v>
      </c>
      <c r="AD215" s="16">
        <v>1</v>
      </c>
      <c r="AE215" s="289">
        <f>AD215*E215</f>
        <v>14</v>
      </c>
      <c r="AF215" s="289">
        <f>AD215*F215</f>
        <v>35</v>
      </c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289">
        <v>5</v>
      </c>
      <c r="AU215" s="289">
        <v>2</v>
      </c>
      <c r="AV215" s="268"/>
      <c r="AW215" s="52">
        <f>SUM(I215,L215,O215,R215,U215,X215,AA215,AD215,AG215,AJ215,AM215,AP215)</f>
        <v>33</v>
      </c>
      <c r="AX215" s="16">
        <f>AW215*E215</f>
        <v>462</v>
      </c>
      <c r="AY215" s="37">
        <f>AW215*F215</f>
        <v>1155</v>
      </c>
      <c r="AZ215" s="42">
        <f>AW215/(((AT215-1)*30)+(AU215*7))</f>
        <v>0.2462686567164179</v>
      </c>
      <c r="BA215" s="37">
        <f>AZ215*30</f>
        <v>7.3880597014925371</v>
      </c>
      <c r="BB215" s="63">
        <f>BA215*F215</f>
        <v>258.58208955223881</v>
      </c>
      <c r="BC215" s="26">
        <v>7</v>
      </c>
      <c r="BD215" s="37">
        <f>BC215*F215</f>
        <v>245</v>
      </c>
      <c r="BE215" s="37">
        <f>IFERROR(BC215/AZ215, "-")</f>
        <v>28.424242424242426</v>
      </c>
      <c r="BF215" s="37">
        <f>IFERROR(BE215/7,"-")</f>
        <v>4.0606060606060606</v>
      </c>
      <c r="BG215" s="52">
        <f>IFERROR(BE215/30,"-")</f>
        <v>0.94747474747474747</v>
      </c>
      <c r="BH215" s="35">
        <f>IFERROR(C$1+BE215,"-")</f>
        <v>43701.42424242424</v>
      </c>
    </row>
    <row r="216" spans="1:60" x14ac:dyDescent="0.25">
      <c r="A216" s="118">
        <v>6953156261365</v>
      </c>
      <c r="B216" s="31">
        <v>758229</v>
      </c>
      <c r="C216" s="18" t="s">
        <v>225</v>
      </c>
      <c r="D216" s="18" t="s">
        <v>525</v>
      </c>
      <c r="E216" s="57">
        <v>14</v>
      </c>
      <c r="F216" s="57">
        <v>35</v>
      </c>
      <c r="G216" s="58">
        <v>73</v>
      </c>
      <c r="H216" s="261"/>
      <c r="I216" s="26"/>
      <c r="J216" s="16">
        <f>I216*$E216</f>
        <v>0</v>
      </c>
      <c r="K216" s="16">
        <f>I216*$F216</f>
        <v>0</v>
      </c>
      <c r="L216" s="26"/>
      <c r="M216" s="16">
        <f>L216*$E216</f>
        <v>0</v>
      </c>
      <c r="N216" s="16">
        <f>L216*$F216</f>
        <v>0</v>
      </c>
      <c r="O216" s="26">
        <v>0</v>
      </c>
      <c r="P216" s="16">
        <f>O216*$E216</f>
        <v>0</v>
      </c>
      <c r="Q216" s="16">
        <f>O216*$F216</f>
        <v>0</v>
      </c>
      <c r="R216" s="26">
        <v>0</v>
      </c>
      <c r="S216" s="16">
        <f>R216*$E216</f>
        <v>0</v>
      </c>
      <c r="T216" s="16">
        <f>R216*$F216</f>
        <v>0</v>
      </c>
      <c r="U216" s="26">
        <v>0</v>
      </c>
      <c r="V216" s="16">
        <f>U216*$E216</f>
        <v>0</v>
      </c>
      <c r="W216" s="16">
        <f>U216*$F216</f>
        <v>0</v>
      </c>
      <c r="X216" s="26">
        <v>0</v>
      </c>
      <c r="Y216" s="16">
        <f>X216*$E216</f>
        <v>0</v>
      </c>
      <c r="Z216" s="16">
        <f>X216*$F216</f>
        <v>0</v>
      </c>
      <c r="AA216" s="16">
        <v>0</v>
      </c>
      <c r="AB216" s="289">
        <f>AA216*E216</f>
        <v>0</v>
      </c>
      <c r="AC216" s="289">
        <f>AA216*F216</f>
        <v>0</v>
      </c>
      <c r="AD216" s="16">
        <v>0</v>
      </c>
      <c r="AE216" s="289">
        <f>AD216*E216</f>
        <v>0</v>
      </c>
      <c r="AF216" s="289">
        <f>AD216*F216</f>
        <v>0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289">
        <v>5</v>
      </c>
      <c r="AU216" s="289">
        <v>2</v>
      </c>
      <c r="AV216" s="268"/>
      <c r="AW216" s="52">
        <f>SUM(I216,L216,O216,R216,U216,X216,AA216,AD216,AG216,AJ216,AM216,AP216)</f>
        <v>0</v>
      </c>
      <c r="AX216" s="16">
        <f>AW216*E216</f>
        <v>0</v>
      </c>
      <c r="AY216" s="37">
        <f>AW216*F216</f>
        <v>0</v>
      </c>
      <c r="AZ216" s="42">
        <f>AW216/(((AT216-1)*30)+(AU216*7))</f>
        <v>0</v>
      </c>
      <c r="BA216" s="37">
        <f>AZ216*30</f>
        <v>0</v>
      </c>
      <c r="BB216" s="63">
        <f>BA216*F216</f>
        <v>0</v>
      </c>
      <c r="BC216" s="26">
        <v>0</v>
      </c>
      <c r="BD216" s="37">
        <f>BC216*F216</f>
        <v>0</v>
      </c>
      <c r="BE216" s="37" t="str">
        <f>IFERROR(BC216/AZ216, "-")</f>
        <v>-</v>
      </c>
      <c r="BF216" s="37" t="str">
        <f>IFERROR(BE216/7,"-")</f>
        <v>-</v>
      </c>
      <c r="BG216" s="52" t="str">
        <f>IFERROR(BE216/30,"-")</f>
        <v>-</v>
      </c>
      <c r="BH216" s="35" t="str">
        <f>IFERROR(C$1+BE216,"-")</f>
        <v>-</v>
      </c>
    </row>
    <row r="217" spans="1:60" x14ac:dyDescent="0.25">
      <c r="A217" s="118">
        <v>6971680477397</v>
      </c>
      <c r="B217" s="31">
        <v>758230</v>
      </c>
      <c r="C217" s="18" t="s">
        <v>226</v>
      </c>
      <c r="D217" s="18" t="s">
        <v>526</v>
      </c>
      <c r="E217" s="57">
        <v>18</v>
      </c>
      <c r="F217" s="57">
        <v>35</v>
      </c>
      <c r="G217" s="58">
        <v>73</v>
      </c>
      <c r="H217" s="261"/>
      <c r="I217" s="26"/>
      <c r="J217" s="16">
        <f>I217*$E217</f>
        <v>0</v>
      </c>
      <c r="K217" s="16">
        <f>I217*$F217</f>
        <v>0</v>
      </c>
      <c r="L217" s="26"/>
      <c r="M217" s="16">
        <f>L217*$E217</f>
        <v>0</v>
      </c>
      <c r="N217" s="16">
        <f>L217*$F217</f>
        <v>0</v>
      </c>
      <c r="O217" s="26">
        <v>0</v>
      </c>
      <c r="P217" s="16">
        <f>O217*$E217</f>
        <v>0</v>
      </c>
      <c r="Q217" s="16">
        <f>O217*$F217</f>
        <v>0</v>
      </c>
      <c r="R217" s="26">
        <v>0</v>
      </c>
      <c r="S217" s="16">
        <f>R217*$E217</f>
        <v>0</v>
      </c>
      <c r="T217" s="16">
        <f>R217*$F217</f>
        <v>0</v>
      </c>
      <c r="U217" s="26">
        <v>0</v>
      </c>
      <c r="V217" s="16">
        <f>U217*$E217</f>
        <v>0</v>
      </c>
      <c r="W217" s="16">
        <f>U217*$F217</f>
        <v>0</v>
      </c>
      <c r="X217" s="26">
        <v>0</v>
      </c>
      <c r="Y217" s="16">
        <f>X217*$E217</f>
        <v>0</v>
      </c>
      <c r="Z217" s="16">
        <f>X217*$F217</f>
        <v>0</v>
      </c>
      <c r="AA217" s="16">
        <v>0</v>
      </c>
      <c r="AB217" s="289">
        <f>AA217*E217</f>
        <v>0</v>
      </c>
      <c r="AC217" s="289">
        <f>AA217*F217</f>
        <v>0</v>
      </c>
      <c r="AD217" s="16">
        <v>0</v>
      </c>
      <c r="AE217" s="289">
        <f>AD217*E217</f>
        <v>0</v>
      </c>
      <c r="AF217" s="289">
        <f>AD217*F217</f>
        <v>0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289">
        <v>5</v>
      </c>
      <c r="AU217" s="289">
        <v>2</v>
      </c>
      <c r="AV217" s="268"/>
      <c r="AW217" s="52">
        <f>SUM(I217,L217,O217,R217,U217,X217,AA217,AD217,AG217,AJ217,AM217,AP217)</f>
        <v>0</v>
      </c>
      <c r="AX217" s="16">
        <f>AW217*E217</f>
        <v>0</v>
      </c>
      <c r="AY217" s="37">
        <f>AW217*F217</f>
        <v>0</v>
      </c>
      <c r="AZ217" s="42">
        <f>AW217/(((AT217-1)*30)+(AU217*7))</f>
        <v>0</v>
      </c>
      <c r="BA217" s="37">
        <f>AZ217*30</f>
        <v>0</v>
      </c>
      <c r="BB217" s="63">
        <f>BA217*F217</f>
        <v>0</v>
      </c>
      <c r="BC217" s="26">
        <v>0</v>
      </c>
      <c r="BD217" s="37">
        <f>BC217*F217</f>
        <v>0</v>
      </c>
      <c r="BE217" s="37" t="str">
        <f>IFERROR(BC217/AZ217, "-")</f>
        <v>-</v>
      </c>
      <c r="BF217" s="37" t="str">
        <f>IFERROR(BE217/7,"-")</f>
        <v>-</v>
      </c>
      <c r="BG217" s="52" t="str">
        <f>IFERROR(BE217/30,"-")</f>
        <v>-</v>
      </c>
      <c r="BH217" s="35" t="str">
        <f>IFERROR(C$1+BE217,"-")</f>
        <v>-</v>
      </c>
    </row>
    <row r="218" spans="1:60" x14ac:dyDescent="0.25">
      <c r="A218" s="118">
        <v>7447902862290</v>
      </c>
      <c r="B218" s="31">
        <v>758231</v>
      </c>
      <c r="C218" s="18" t="s">
        <v>227</v>
      </c>
      <c r="D218" s="18" t="s">
        <v>499</v>
      </c>
      <c r="E218" s="57">
        <v>12</v>
      </c>
      <c r="F218" s="57">
        <v>30</v>
      </c>
      <c r="G218" s="58">
        <v>62</v>
      </c>
      <c r="H218" s="261"/>
      <c r="I218" s="26"/>
      <c r="J218" s="16">
        <f>I218*$E218</f>
        <v>0</v>
      </c>
      <c r="K218" s="16">
        <f>I218*$F218</f>
        <v>0</v>
      </c>
      <c r="L218" s="26"/>
      <c r="M218" s="16">
        <f>L218*$E218</f>
        <v>0</v>
      </c>
      <c r="N218" s="16">
        <f>L218*$F218</f>
        <v>0</v>
      </c>
      <c r="O218" s="26">
        <v>0</v>
      </c>
      <c r="P218" s="16">
        <f>O218*$E218</f>
        <v>0</v>
      </c>
      <c r="Q218" s="16">
        <f>O218*$F218</f>
        <v>0</v>
      </c>
      <c r="R218" s="26">
        <v>0</v>
      </c>
      <c r="S218" s="16">
        <f>R218*$E218</f>
        <v>0</v>
      </c>
      <c r="T218" s="16">
        <f>R218*$F218</f>
        <v>0</v>
      </c>
      <c r="U218" s="26">
        <v>33</v>
      </c>
      <c r="V218" s="16">
        <f>U218*$E218</f>
        <v>396</v>
      </c>
      <c r="W218" s="16">
        <f>U218*$F218</f>
        <v>990</v>
      </c>
      <c r="X218" s="26">
        <v>50</v>
      </c>
      <c r="Y218" s="16">
        <f>X218*$E218</f>
        <v>600</v>
      </c>
      <c r="Z218" s="16">
        <f>X218*$F218</f>
        <v>1500</v>
      </c>
      <c r="AA218" s="16">
        <v>34</v>
      </c>
      <c r="AB218" s="289">
        <f>AA218*E218</f>
        <v>408</v>
      </c>
      <c r="AC218" s="289">
        <f>AA218*F218</f>
        <v>1020</v>
      </c>
      <c r="AD218" s="16">
        <v>15</v>
      </c>
      <c r="AE218" s="289">
        <f>AD218*E218</f>
        <v>180</v>
      </c>
      <c r="AF218" s="289">
        <f>AD218*F218</f>
        <v>450</v>
      </c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289">
        <v>5</v>
      </c>
      <c r="AU218" s="289">
        <v>2</v>
      </c>
      <c r="AV218" s="268"/>
      <c r="AW218" s="52">
        <f>SUM(I218,L218,O218,R218,U218,X218,AA218,AD218,AG218,AJ218,AM218,AP218)</f>
        <v>132</v>
      </c>
      <c r="AX218" s="16">
        <f>AW218*E218</f>
        <v>1584</v>
      </c>
      <c r="AY218" s="37">
        <f>AW218*F218</f>
        <v>3960</v>
      </c>
      <c r="AZ218" s="42">
        <f>AW218/(((AT218-1)*30)+(AU218*7))</f>
        <v>0.9850746268656716</v>
      </c>
      <c r="BA218" s="37">
        <f>AZ218*30</f>
        <v>29.552238805970148</v>
      </c>
      <c r="BB218" s="63">
        <f>BA218*F218</f>
        <v>886.56716417910445</v>
      </c>
      <c r="BC218" s="26">
        <v>25</v>
      </c>
      <c r="BD218" s="37">
        <f>BC218*F218</f>
        <v>750</v>
      </c>
      <c r="BE218" s="37">
        <f>IFERROR(BC218/AZ218, "-")</f>
        <v>25.378787878787879</v>
      </c>
      <c r="BF218" s="37">
        <f>IFERROR(BE218/7,"-")</f>
        <v>3.6255411255411256</v>
      </c>
      <c r="BG218" s="52">
        <f>IFERROR(BE218/30,"-")</f>
        <v>0.84595959595959591</v>
      </c>
      <c r="BH218" s="35">
        <f>IFERROR(C$1+BE218,"-")</f>
        <v>43698.378787878784</v>
      </c>
    </row>
    <row r="219" spans="1:60" x14ac:dyDescent="0.25">
      <c r="A219" s="118">
        <v>6953156289734</v>
      </c>
      <c r="B219" s="32">
        <v>758233</v>
      </c>
      <c r="C219" s="18" t="s">
        <v>228</v>
      </c>
      <c r="D219" s="18" t="s">
        <v>527</v>
      </c>
      <c r="E219" s="57">
        <v>9.66</v>
      </c>
      <c r="F219" s="57">
        <v>40</v>
      </c>
      <c r="G219" s="58">
        <v>83</v>
      </c>
      <c r="H219" s="261"/>
      <c r="I219" s="26"/>
      <c r="J219" s="16">
        <f>I219*$E219</f>
        <v>0</v>
      </c>
      <c r="K219" s="16">
        <f>I219*$F219</f>
        <v>0</v>
      </c>
      <c r="L219" s="26"/>
      <c r="M219" s="16">
        <f>L219*$E219</f>
        <v>0</v>
      </c>
      <c r="N219" s="16">
        <f>L219*$F219</f>
        <v>0</v>
      </c>
      <c r="O219" s="26">
        <v>0</v>
      </c>
      <c r="P219" s="16">
        <f>O219*$E219</f>
        <v>0</v>
      </c>
      <c r="Q219" s="16">
        <f>O219*$F219</f>
        <v>0</v>
      </c>
      <c r="R219" s="26">
        <v>0</v>
      </c>
      <c r="S219" s="16">
        <f>R219*$E219</f>
        <v>0</v>
      </c>
      <c r="T219" s="16">
        <f>R219*$F219</f>
        <v>0</v>
      </c>
      <c r="U219" s="26">
        <v>10</v>
      </c>
      <c r="V219" s="16">
        <f>U219*$E219</f>
        <v>96.6</v>
      </c>
      <c r="W219" s="16">
        <f>U219*$F219</f>
        <v>400</v>
      </c>
      <c r="X219" s="26">
        <v>23</v>
      </c>
      <c r="Y219" s="16">
        <f>X219*$E219</f>
        <v>222.18</v>
      </c>
      <c r="Z219" s="16">
        <f>X219*$F219</f>
        <v>920</v>
      </c>
      <c r="AA219" s="16">
        <v>26</v>
      </c>
      <c r="AB219" s="289">
        <f>AA219*E219</f>
        <v>251.16</v>
      </c>
      <c r="AC219" s="289">
        <f>AA219*F219</f>
        <v>1040</v>
      </c>
      <c r="AD219" s="16">
        <v>9</v>
      </c>
      <c r="AE219" s="289">
        <f>AD219*E219</f>
        <v>86.94</v>
      </c>
      <c r="AF219" s="289">
        <f>AD219*F219</f>
        <v>360</v>
      </c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289">
        <v>5</v>
      </c>
      <c r="AU219" s="289">
        <v>2</v>
      </c>
      <c r="AV219" s="268"/>
      <c r="AW219" s="52">
        <f>SUM(I219,L219,O219,R219,U219,X219,AA219,AD219,AG219,AJ219,AM219,AP219)</f>
        <v>68</v>
      </c>
      <c r="AX219" s="16">
        <f>AW219*E219</f>
        <v>656.88</v>
      </c>
      <c r="AY219" s="37">
        <f>AW219*F219</f>
        <v>2720</v>
      </c>
      <c r="AZ219" s="42">
        <f>AW219/(((AT219-1)*30)+(AU219*7))</f>
        <v>0.5074626865671642</v>
      </c>
      <c r="BA219" s="37">
        <f>AZ219*30</f>
        <v>15.223880597014926</v>
      </c>
      <c r="BB219" s="63">
        <f>BA219*F219</f>
        <v>608.95522388059703</v>
      </c>
      <c r="BC219" s="26">
        <v>9</v>
      </c>
      <c r="BD219" s="37">
        <f>BC219*F219</f>
        <v>360</v>
      </c>
      <c r="BE219" s="37">
        <f>IFERROR(BC219/AZ219, "-")</f>
        <v>17.735294117647058</v>
      </c>
      <c r="BF219" s="37">
        <f>IFERROR(BE219/7,"-")</f>
        <v>2.5336134453781511</v>
      </c>
      <c r="BG219" s="52">
        <f>IFERROR(BE219/30,"-")</f>
        <v>0.5911764705882353</v>
      </c>
      <c r="BH219" s="35">
        <f>IFERROR(C$1+BE219,"-")</f>
        <v>43690.73529411765</v>
      </c>
    </row>
    <row r="220" spans="1:60" x14ac:dyDescent="0.25">
      <c r="A220" s="118">
        <v>6953156289796</v>
      </c>
      <c r="B220" s="31">
        <v>758234</v>
      </c>
      <c r="C220" s="18" t="s">
        <v>229</v>
      </c>
      <c r="D220" s="18" t="s">
        <v>528</v>
      </c>
      <c r="E220" s="57">
        <v>10.26</v>
      </c>
      <c r="F220" s="57">
        <v>40</v>
      </c>
      <c r="G220" s="58">
        <v>83</v>
      </c>
      <c r="H220" s="261"/>
      <c r="I220" s="26"/>
      <c r="J220" s="16">
        <f>I220*$E220</f>
        <v>0</v>
      </c>
      <c r="K220" s="16">
        <f>I220*$F220</f>
        <v>0</v>
      </c>
      <c r="L220" s="26"/>
      <c r="M220" s="16">
        <f>L220*$E220</f>
        <v>0</v>
      </c>
      <c r="N220" s="16">
        <f>L220*$F220</f>
        <v>0</v>
      </c>
      <c r="O220" s="26">
        <v>0</v>
      </c>
      <c r="P220" s="16">
        <f>O220*$E220</f>
        <v>0</v>
      </c>
      <c r="Q220" s="16">
        <f>O220*$F220</f>
        <v>0</v>
      </c>
      <c r="R220" s="26">
        <v>0</v>
      </c>
      <c r="S220" s="16">
        <f>R220*$E220</f>
        <v>0</v>
      </c>
      <c r="T220" s="16">
        <f>R220*$F220</f>
        <v>0</v>
      </c>
      <c r="U220" s="26">
        <v>2</v>
      </c>
      <c r="V220" s="16">
        <f>U220*$E220</f>
        <v>20.52</v>
      </c>
      <c r="W220" s="16">
        <f>U220*$F220</f>
        <v>80</v>
      </c>
      <c r="X220" s="26">
        <v>14</v>
      </c>
      <c r="Y220" s="16">
        <f>X220*$E220</f>
        <v>143.63999999999999</v>
      </c>
      <c r="Z220" s="16">
        <f>X220*$F220</f>
        <v>560</v>
      </c>
      <c r="AA220" s="16">
        <v>7</v>
      </c>
      <c r="AB220" s="289">
        <f>AA220*E220</f>
        <v>71.819999999999993</v>
      </c>
      <c r="AC220" s="289">
        <f>AA220*F220</f>
        <v>280</v>
      </c>
      <c r="AD220" s="16">
        <v>0</v>
      </c>
      <c r="AE220" s="289">
        <f>AD220*E220</f>
        <v>0</v>
      </c>
      <c r="AF220" s="289">
        <f>AD220*F220</f>
        <v>0</v>
      </c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289">
        <v>5</v>
      </c>
      <c r="AU220" s="289">
        <v>2</v>
      </c>
      <c r="AV220" s="268"/>
      <c r="AW220" s="52">
        <f>SUM(I220,L220,O220,R220,U220,X220,AA220,AD220,AG220,AJ220,AM220,AP220)</f>
        <v>23</v>
      </c>
      <c r="AX220" s="16">
        <f>AW220*E220</f>
        <v>235.98</v>
      </c>
      <c r="AY220" s="37">
        <f>AW220*F220</f>
        <v>920</v>
      </c>
      <c r="AZ220" s="42">
        <f>AW220/(((AT220-1)*30)+(AU220*7))</f>
        <v>0.17164179104477612</v>
      </c>
      <c r="BA220" s="37">
        <f>AZ220*30</f>
        <v>5.1492537313432836</v>
      </c>
      <c r="BB220" s="63">
        <f>BA220*F220</f>
        <v>205.97014925373134</v>
      </c>
      <c r="BC220" s="26">
        <v>6</v>
      </c>
      <c r="BD220" s="37">
        <f>BC220*F220</f>
        <v>240</v>
      </c>
      <c r="BE220" s="37">
        <f>IFERROR(BC220/AZ220, "-")</f>
        <v>34.956521739130437</v>
      </c>
      <c r="BF220" s="37">
        <f>IFERROR(BE220/7,"-")</f>
        <v>4.9937888198757765</v>
      </c>
      <c r="BG220" s="52">
        <f>IFERROR(BE220/30,"-")</f>
        <v>1.165217391304348</v>
      </c>
      <c r="BH220" s="35">
        <f>IFERROR(C$1+BE220,"-")</f>
        <v>43707.956521739128</v>
      </c>
    </row>
    <row r="221" spans="1:60" x14ac:dyDescent="0.25">
      <c r="A221" s="118">
        <v>6953156289758</v>
      </c>
      <c r="B221" s="31">
        <v>758235</v>
      </c>
      <c r="C221" s="18" t="s">
        <v>230</v>
      </c>
      <c r="D221" s="18" t="s">
        <v>529</v>
      </c>
      <c r="E221" s="57">
        <v>15.69</v>
      </c>
      <c r="F221" s="57">
        <v>45</v>
      </c>
      <c r="G221" s="58">
        <v>93</v>
      </c>
      <c r="H221" s="261"/>
      <c r="I221" s="26"/>
      <c r="J221" s="16">
        <f>I221*$E221</f>
        <v>0</v>
      </c>
      <c r="K221" s="16">
        <f>I221*$F221</f>
        <v>0</v>
      </c>
      <c r="L221" s="26"/>
      <c r="M221" s="16">
        <f>L221*$E221</f>
        <v>0</v>
      </c>
      <c r="N221" s="16">
        <f>L221*$F221</f>
        <v>0</v>
      </c>
      <c r="O221" s="26">
        <v>0</v>
      </c>
      <c r="P221" s="16">
        <f>O221*$E221</f>
        <v>0</v>
      </c>
      <c r="Q221" s="16">
        <f>O221*$F221</f>
        <v>0</v>
      </c>
      <c r="R221" s="26">
        <v>0</v>
      </c>
      <c r="S221" s="16">
        <f>R221*$E221</f>
        <v>0</v>
      </c>
      <c r="T221" s="16">
        <f>R221*$F221</f>
        <v>0</v>
      </c>
      <c r="U221" s="26">
        <v>12</v>
      </c>
      <c r="V221" s="16">
        <f>U221*$E221</f>
        <v>188.28</v>
      </c>
      <c r="W221" s="16">
        <f>U221*$F221</f>
        <v>540</v>
      </c>
      <c r="X221" s="26">
        <v>15</v>
      </c>
      <c r="Y221" s="16">
        <f>X221*$E221</f>
        <v>235.35</v>
      </c>
      <c r="Z221" s="16">
        <f>X221*$F221</f>
        <v>675</v>
      </c>
      <c r="AA221" s="16">
        <v>21</v>
      </c>
      <c r="AB221" s="289">
        <f>AA221*E221</f>
        <v>329.49</v>
      </c>
      <c r="AC221" s="289">
        <f>AA221*F221</f>
        <v>945</v>
      </c>
      <c r="AD221" s="16">
        <v>4</v>
      </c>
      <c r="AE221" s="289">
        <f>AD221*E221</f>
        <v>62.76</v>
      </c>
      <c r="AF221" s="289">
        <f>AD221*F221</f>
        <v>180</v>
      </c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289">
        <v>5</v>
      </c>
      <c r="AU221" s="289">
        <v>2</v>
      </c>
      <c r="AV221" s="268"/>
      <c r="AW221" s="52">
        <f>SUM(I221,L221,O221,R221,U221,X221,AA221,AD221,AG221,AJ221,AM221,AP221)</f>
        <v>52</v>
      </c>
      <c r="AX221" s="16">
        <f>AW221*E221</f>
        <v>815.88</v>
      </c>
      <c r="AY221" s="37">
        <f>AW221*F221</f>
        <v>2340</v>
      </c>
      <c r="AZ221" s="42">
        <f>AW221/(((AT221-1)*30)+(AU221*7))</f>
        <v>0.38805970149253732</v>
      </c>
      <c r="BA221" s="37">
        <f>AZ221*30</f>
        <v>11.64179104477612</v>
      </c>
      <c r="BB221" s="63">
        <f>BA221*F221</f>
        <v>523.88059701492546</v>
      </c>
      <c r="BC221" s="26">
        <v>27</v>
      </c>
      <c r="BD221" s="37">
        <f>BC221*F221</f>
        <v>1215</v>
      </c>
      <c r="BE221" s="37">
        <f>IFERROR(BC221/AZ221, "-")</f>
        <v>69.57692307692308</v>
      </c>
      <c r="BF221" s="37">
        <f>IFERROR(BE221/7,"-")</f>
        <v>9.9395604395604398</v>
      </c>
      <c r="BG221" s="52">
        <f>IFERROR(BE221/30,"-")</f>
        <v>2.3192307692307694</v>
      </c>
      <c r="BH221" s="35">
        <f>IFERROR(C$1+BE221,"-")</f>
        <v>43742.576923076922</v>
      </c>
    </row>
    <row r="222" spans="1:60" x14ac:dyDescent="0.25">
      <c r="A222" s="118">
        <v>6953156289819</v>
      </c>
      <c r="B222" s="31">
        <v>758236</v>
      </c>
      <c r="C222" s="18" t="s">
        <v>231</v>
      </c>
      <c r="D222" s="18" t="s">
        <v>530</v>
      </c>
      <c r="E222" s="57">
        <v>16</v>
      </c>
      <c r="F222" s="57">
        <v>45</v>
      </c>
      <c r="G222" s="58">
        <v>93</v>
      </c>
      <c r="H222" s="261"/>
      <c r="I222" s="26"/>
      <c r="J222" s="16">
        <f>I222*$E222</f>
        <v>0</v>
      </c>
      <c r="K222" s="16">
        <f>I222*$F222</f>
        <v>0</v>
      </c>
      <c r="L222" s="26"/>
      <c r="M222" s="16">
        <f>L222*$E222</f>
        <v>0</v>
      </c>
      <c r="N222" s="16">
        <f>L222*$F222</f>
        <v>0</v>
      </c>
      <c r="O222" s="26">
        <v>0</v>
      </c>
      <c r="P222" s="16">
        <f>O222*$E222</f>
        <v>0</v>
      </c>
      <c r="Q222" s="16">
        <f>O222*$F222</f>
        <v>0</v>
      </c>
      <c r="R222" s="26">
        <v>0</v>
      </c>
      <c r="S222" s="16">
        <f>R222*$E222</f>
        <v>0</v>
      </c>
      <c r="T222" s="16">
        <f>R222*$F222</f>
        <v>0</v>
      </c>
      <c r="U222" s="26">
        <v>11</v>
      </c>
      <c r="V222" s="16">
        <f>U222*$E222</f>
        <v>176</v>
      </c>
      <c r="W222" s="16">
        <f>U222*$F222</f>
        <v>495</v>
      </c>
      <c r="X222" s="26">
        <v>15</v>
      </c>
      <c r="Y222" s="16">
        <f>X222*$E222</f>
        <v>240</v>
      </c>
      <c r="Z222" s="16">
        <f>X222*$F222</f>
        <v>675</v>
      </c>
      <c r="AA222" s="16">
        <v>19</v>
      </c>
      <c r="AB222" s="289">
        <f>AA222*E222</f>
        <v>304</v>
      </c>
      <c r="AC222" s="289">
        <f>AA222*F222</f>
        <v>855</v>
      </c>
      <c r="AD222" s="16">
        <v>0</v>
      </c>
      <c r="AE222" s="289">
        <f>AD222*E222</f>
        <v>0</v>
      </c>
      <c r="AF222" s="289">
        <f>AD222*F222</f>
        <v>0</v>
      </c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289">
        <v>5</v>
      </c>
      <c r="AU222" s="289">
        <v>2</v>
      </c>
      <c r="AV222" s="268"/>
      <c r="AW222" s="52">
        <f>SUM(I222,L222,O222,R222,U222,X222,AA222,AD222,AG222,AJ222,AM222,AP222)</f>
        <v>45</v>
      </c>
      <c r="AX222" s="16">
        <f>AW222*E222</f>
        <v>720</v>
      </c>
      <c r="AY222" s="37">
        <f>AW222*F222</f>
        <v>2025</v>
      </c>
      <c r="AZ222" s="42">
        <f>AW222/(((AT222-1)*30)+(AU222*7))</f>
        <v>0.33582089552238809</v>
      </c>
      <c r="BA222" s="37">
        <f>AZ222*30</f>
        <v>10.074626865671643</v>
      </c>
      <c r="BB222" s="63">
        <f>BA222*F222</f>
        <v>453.35820895522392</v>
      </c>
      <c r="BC222" s="26">
        <v>21</v>
      </c>
      <c r="BD222" s="37">
        <f>BC222*F222</f>
        <v>945</v>
      </c>
      <c r="BE222" s="37">
        <f>IFERROR(BC222/AZ222, "-")</f>
        <v>62.533333333333331</v>
      </c>
      <c r="BF222" s="37">
        <f>IFERROR(BE222/7,"-")</f>
        <v>8.9333333333333336</v>
      </c>
      <c r="BG222" s="52">
        <f>IFERROR(BE222/30,"-")</f>
        <v>2.0844444444444443</v>
      </c>
      <c r="BH222" s="35">
        <f>IFERROR(C$1+BE222,"-")</f>
        <v>43735.533333333333</v>
      </c>
    </row>
    <row r="223" spans="1:60" x14ac:dyDescent="0.25">
      <c r="A223" s="118">
        <v>6953156288935</v>
      </c>
      <c r="B223" s="31">
        <v>758241</v>
      </c>
      <c r="C223" s="18" t="s">
        <v>232</v>
      </c>
      <c r="D223" s="18" t="s">
        <v>531</v>
      </c>
      <c r="E223" s="57">
        <v>55.18</v>
      </c>
      <c r="F223" s="57">
        <v>114.5</v>
      </c>
      <c r="G223" s="58">
        <v>241</v>
      </c>
      <c r="H223" s="261"/>
      <c r="I223" s="26"/>
      <c r="J223" s="16">
        <f>I223*$E223</f>
        <v>0</v>
      </c>
      <c r="K223" s="16">
        <f>I223*$F223</f>
        <v>0</v>
      </c>
      <c r="L223" s="26"/>
      <c r="M223" s="16">
        <f>L223*$E223</f>
        <v>0</v>
      </c>
      <c r="N223" s="16">
        <f>L223*$F223</f>
        <v>0</v>
      </c>
      <c r="O223" s="26">
        <v>0</v>
      </c>
      <c r="P223" s="16">
        <f>O223*$E223</f>
        <v>0</v>
      </c>
      <c r="Q223" s="16">
        <f>O223*$F223</f>
        <v>0</v>
      </c>
      <c r="R223" s="26">
        <v>0</v>
      </c>
      <c r="S223" s="16">
        <f>R223*$E223</f>
        <v>0</v>
      </c>
      <c r="T223" s="16">
        <f>R223*$F223</f>
        <v>0</v>
      </c>
      <c r="U223" s="26">
        <v>0</v>
      </c>
      <c r="V223" s="16">
        <f>U223*$E223</f>
        <v>0</v>
      </c>
      <c r="W223" s="16">
        <f>U223*$F223</f>
        <v>0</v>
      </c>
      <c r="X223" s="26">
        <v>0</v>
      </c>
      <c r="Y223" s="16">
        <f>X223*$E223</f>
        <v>0</v>
      </c>
      <c r="Z223" s="16">
        <f>X223*$F223</f>
        <v>0</v>
      </c>
      <c r="AA223" s="16">
        <v>0</v>
      </c>
      <c r="AB223" s="289">
        <f>AA223*E223</f>
        <v>0</v>
      </c>
      <c r="AC223" s="289">
        <f>AA223*F223</f>
        <v>0</v>
      </c>
      <c r="AD223" s="16">
        <v>0</v>
      </c>
      <c r="AE223" s="289">
        <f>AD223*E223</f>
        <v>0</v>
      </c>
      <c r="AF223" s="289">
        <f>AD223*F223</f>
        <v>0</v>
      </c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289">
        <v>5</v>
      </c>
      <c r="AU223" s="289">
        <v>2</v>
      </c>
      <c r="AV223" s="268"/>
      <c r="AW223" s="52">
        <f>SUM(I223,L223,O223,R223,U223,X223,AA223,AD223,AG223,AJ223,AM223,AP223)</f>
        <v>0</v>
      </c>
      <c r="AX223" s="16">
        <f>AW223*E223</f>
        <v>0</v>
      </c>
      <c r="AY223" s="37">
        <f>AW223*F223</f>
        <v>0</v>
      </c>
      <c r="AZ223" s="42">
        <f>AW223/(((AT223-1)*30)+(AU223*7))</f>
        <v>0</v>
      </c>
      <c r="BA223" s="37">
        <f>AZ223*30</f>
        <v>0</v>
      </c>
      <c r="BB223" s="63">
        <f>BA223*F223</f>
        <v>0</v>
      </c>
      <c r="BC223" s="26">
        <v>0</v>
      </c>
      <c r="BD223" s="37">
        <f>BC223*F223</f>
        <v>0</v>
      </c>
      <c r="BE223" s="37" t="str">
        <f>IFERROR(BC223/AZ223, "-")</f>
        <v>-</v>
      </c>
      <c r="BF223" s="37" t="str">
        <f>IFERROR(BE223/7,"-")</f>
        <v>-</v>
      </c>
      <c r="BG223" s="52" t="str">
        <f>IFERROR(BE223/30,"-")</f>
        <v>-</v>
      </c>
      <c r="BH223" s="35" t="str">
        <f>IFERROR(C$1+BE223,"-")</f>
        <v>-</v>
      </c>
    </row>
    <row r="224" spans="1:60" x14ac:dyDescent="0.25">
      <c r="A224" s="118">
        <v>6953156290488</v>
      </c>
      <c r="B224" s="32">
        <v>758244</v>
      </c>
      <c r="C224" s="18" t="s">
        <v>233</v>
      </c>
      <c r="D224" s="18" t="s">
        <v>532</v>
      </c>
      <c r="E224" s="57">
        <v>18.32</v>
      </c>
      <c r="F224" s="57">
        <v>44.5</v>
      </c>
      <c r="G224" s="58">
        <v>94</v>
      </c>
      <c r="H224" s="261"/>
      <c r="I224" s="26"/>
      <c r="J224" s="16">
        <f>I224*$E224</f>
        <v>0</v>
      </c>
      <c r="K224" s="16">
        <f>I224*$F224</f>
        <v>0</v>
      </c>
      <c r="L224" s="26"/>
      <c r="M224" s="16">
        <f>L224*$E224</f>
        <v>0</v>
      </c>
      <c r="N224" s="16">
        <f>L224*$F224</f>
        <v>0</v>
      </c>
      <c r="O224" s="26">
        <v>0</v>
      </c>
      <c r="P224" s="16">
        <f>O224*$E224</f>
        <v>0</v>
      </c>
      <c r="Q224" s="16">
        <f>O224*$F224</f>
        <v>0</v>
      </c>
      <c r="R224" s="26">
        <v>0</v>
      </c>
      <c r="S224" s="16">
        <f>R224*$E224</f>
        <v>0</v>
      </c>
      <c r="T224" s="16">
        <f>R224*$F224</f>
        <v>0</v>
      </c>
      <c r="U224" s="26">
        <v>0</v>
      </c>
      <c r="V224" s="16">
        <f>U224*$E224</f>
        <v>0</v>
      </c>
      <c r="W224" s="16">
        <f>U224*$F224</f>
        <v>0</v>
      </c>
      <c r="X224" s="26">
        <v>0</v>
      </c>
      <c r="Y224" s="16">
        <f>X224*$E224</f>
        <v>0</v>
      </c>
      <c r="Z224" s="16">
        <f>X224*$F224</f>
        <v>0</v>
      </c>
      <c r="AA224" s="16">
        <v>0</v>
      </c>
      <c r="AB224" s="289">
        <f>AA224*E224</f>
        <v>0</v>
      </c>
      <c r="AC224" s="289">
        <f>AA224*F224</f>
        <v>0</v>
      </c>
      <c r="AD224" s="16">
        <v>0</v>
      </c>
      <c r="AE224" s="289">
        <f>AD224*E224</f>
        <v>0</v>
      </c>
      <c r="AF224" s="289">
        <f>AD224*F224</f>
        <v>0</v>
      </c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289">
        <v>5</v>
      </c>
      <c r="AU224" s="289">
        <v>2</v>
      </c>
      <c r="AV224" s="268"/>
      <c r="AW224" s="52">
        <f>SUM(I224,L224,O224,R224,U224,X224,AA224,AD224,AG224,AJ224,AM224,AP224)</f>
        <v>0</v>
      </c>
      <c r="AX224" s="16">
        <f>AW224*E224</f>
        <v>0</v>
      </c>
      <c r="AY224" s="37">
        <f>AW224*F224</f>
        <v>0</v>
      </c>
      <c r="AZ224" s="42">
        <f>AW224/(((AT224-1)*30)+(AU224*7))</f>
        <v>0</v>
      </c>
      <c r="BA224" s="37">
        <f>AZ224*30</f>
        <v>0</v>
      </c>
      <c r="BB224" s="63">
        <f>BA224*F224</f>
        <v>0</v>
      </c>
      <c r="BC224" s="26">
        <v>0</v>
      </c>
      <c r="BD224" s="37">
        <f>BC224*F224</f>
        <v>0</v>
      </c>
      <c r="BE224" s="37" t="str">
        <f>IFERROR(BC224/AZ224, "-")</f>
        <v>-</v>
      </c>
      <c r="BF224" s="37" t="str">
        <f>IFERROR(BE224/7,"-")</f>
        <v>-</v>
      </c>
      <c r="BG224" s="52" t="str">
        <f>IFERROR(BE224/30,"-")</f>
        <v>-</v>
      </c>
      <c r="BH224" s="35" t="str">
        <f>IFERROR(C$1+BE224,"-")</f>
        <v>-</v>
      </c>
    </row>
    <row r="225" spans="1:60" x14ac:dyDescent="0.25">
      <c r="A225" s="118">
        <v>6953156290495</v>
      </c>
      <c r="B225" s="31">
        <v>758245</v>
      </c>
      <c r="C225" s="18" t="s">
        <v>234</v>
      </c>
      <c r="D225" s="18" t="s">
        <v>533</v>
      </c>
      <c r="E225" s="57">
        <v>18.32</v>
      </c>
      <c r="F225" s="57">
        <v>44.5</v>
      </c>
      <c r="G225" s="58">
        <v>94</v>
      </c>
      <c r="H225" s="261"/>
      <c r="I225" s="26"/>
      <c r="J225" s="16">
        <f>I225*$E225</f>
        <v>0</v>
      </c>
      <c r="K225" s="16">
        <f>I225*$F225</f>
        <v>0</v>
      </c>
      <c r="L225" s="26"/>
      <c r="M225" s="16">
        <f>L225*$E225</f>
        <v>0</v>
      </c>
      <c r="N225" s="16">
        <f>L225*$F225</f>
        <v>0</v>
      </c>
      <c r="O225" s="26">
        <v>0</v>
      </c>
      <c r="P225" s="16">
        <f>O225*$E225</f>
        <v>0</v>
      </c>
      <c r="Q225" s="16">
        <f>O225*$F225</f>
        <v>0</v>
      </c>
      <c r="R225" s="26">
        <v>0</v>
      </c>
      <c r="S225" s="16">
        <f>R225*$E225</f>
        <v>0</v>
      </c>
      <c r="T225" s="16">
        <f>R225*$F225</f>
        <v>0</v>
      </c>
      <c r="U225" s="26">
        <v>0</v>
      </c>
      <c r="V225" s="16">
        <f>U225*$E225</f>
        <v>0</v>
      </c>
      <c r="W225" s="16">
        <f>U225*$F225</f>
        <v>0</v>
      </c>
      <c r="X225" s="26">
        <v>0</v>
      </c>
      <c r="Y225" s="16">
        <f>X225*$E225</f>
        <v>0</v>
      </c>
      <c r="Z225" s="16">
        <f>X225*$F225</f>
        <v>0</v>
      </c>
      <c r="AA225" s="16">
        <v>0</v>
      </c>
      <c r="AB225" s="289">
        <f>AA225*E225</f>
        <v>0</v>
      </c>
      <c r="AC225" s="289">
        <f>AA225*F225</f>
        <v>0</v>
      </c>
      <c r="AD225" s="16">
        <v>0</v>
      </c>
      <c r="AE225" s="289">
        <f>AD225*E225</f>
        <v>0</v>
      </c>
      <c r="AF225" s="289">
        <f>AD225*F225</f>
        <v>0</v>
      </c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289">
        <v>5</v>
      </c>
      <c r="AU225" s="289">
        <v>2</v>
      </c>
      <c r="AV225" s="268"/>
      <c r="AW225" s="52">
        <f>SUM(I225,L225,O225,R225,U225,X225,AA225,AD225,AG225,AJ225,AM225,AP225)</f>
        <v>0</v>
      </c>
      <c r="AX225" s="16">
        <f>AW225*E225</f>
        <v>0</v>
      </c>
      <c r="AY225" s="37">
        <f>AW225*F225</f>
        <v>0</v>
      </c>
      <c r="AZ225" s="42">
        <f>AW225/(((AT225-1)*30)+(AU225*7))</f>
        <v>0</v>
      </c>
      <c r="BA225" s="37">
        <f>AZ225*30</f>
        <v>0</v>
      </c>
      <c r="BB225" s="63">
        <f>BA225*F225</f>
        <v>0</v>
      </c>
      <c r="BC225" s="26">
        <v>0</v>
      </c>
      <c r="BD225" s="37">
        <f>BC225*F225</f>
        <v>0</v>
      </c>
      <c r="BE225" s="37" t="str">
        <f>IFERROR(BC225/AZ225, "-")</f>
        <v>-</v>
      </c>
      <c r="BF225" s="37" t="str">
        <f>IFERROR(BE225/7,"-")</f>
        <v>-</v>
      </c>
      <c r="BG225" s="52" t="str">
        <f>IFERROR(BE225/30,"-")</f>
        <v>-</v>
      </c>
      <c r="BH225" s="35" t="str">
        <f>IFERROR(C$1+BE225,"-")</f>
        <v>-</v>
      </c>
    </row>
    <row r="226" spans="1:60" x14ac:dyDescent="0.25">
      <c r="A226" s="17"/>
      <c r="B226" s="31">
        <v>762676</v>
      </c>
      <c r="C226" s="18" t="s">
        <v>240</v>
      </c>
      <c r="D226" s="18" t="s">
        <v>534</v>
      </c>
      <c r="E226" s="57">
        <v>107.83999999999989</v>
      </c>
      <c r="F226" s="57">
        <v>125</v>
      </c>
      <c r="G226" s="58">
        <v>259</v>
      </c>
      <c r="H226" s="261"/>
      <c r="I226" s="26"/>
      <c r="J226" s="16">
        <f>I226*$E226</f>
        <v>0</v>
      </c>
      <c r="K226" s="16">
        <f>I226*$F226</f>
        <v>0</v>
      </c>
      <c r="L226" s="26"/>
      <c r="M226" s="16">
        <f>L226*$E226</f>
        <v>0</v>
      </c>
      <c r="N226" s="16">
        <f>L226*$F226</f>
        <v>0</v>
      </c>
      <c r="O226" s="26"/>
      <c r="P226" s="16">
        <f>O226*$E226</f>
        <v>0</v>
      </c>
      <c r="Q226" s="16">
        <f>O226*$F226</f>
        <v>0</v>
      </c>
      <c r="R226" s="26"/>
      <c r="S226" s="16">
        <f>R226*$E226</f>
        <v>0</v>
      </c>
      <c r="T226" s="16">
        <f>R226*$F226</f>
        <v>0</v>
      </c>
      <c r="U226" s="26">
        <v>0</v>
      </c>
      <c r="V226" s="16">
        <f>U226*$E226</f>
        <v>0</v>
      </c>
      <c r="W226" s="16">
        <f>U226*$F226</f>
        <v>0</v>
      </c>
      <c r="X226" s="26">
        <v>0</v>
      </c>
      <c r="Y226" s="16">
        <f>X226*$E226</f>
        <v>0</v>
      </c>
      <c r="Z226" s="16">
        <f>X226*$F226</f>
        <v>0</v>
      </c>
      <c r="AA226" s="16">
        <v>0</v>
      </c>
      <c r="AB226" s="289">
        <f>AA226*E226</f>
        <v>0</v>
      </c>
      <c r="AC226" s="289">
        <f>AA226*F226</f>
        <v>0</v>
      </c>
      <c r="AD226" s="16">
        <v>0</v>
      </c>
      <c r="AE226" s="289">
        <f>AD226*E226</f>
        <v>0</v>
      </c>
      <c r="AF226" s="289">
        <f>AD226*F226</f>
        <v>0</v>
      </c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289">
        <v>4</v>
      </c>
      <c r="AU226" s="289">
        <v>2</v>
      </c>
      <c r="AV226" s="268"/>
      <c r="AW226" s="52">
        <f>SUM(I226,L226,O226,R226,U226,X226,AA226,AD226,AG226,AJ226,AM226,AP226)</f>
        <v>0</v>
      </c>
      <c r="AX226" s="16">
        <f>AW226*E226</f>
        <v>0</v>
      </c>
      <c r="AY226" s="37">
        <f>AW226*F226</f>
        <v>0</v>
      </c>
      <c r="AZ226" s="42">
        <f>AW226/(((AT226-1)*30)+(AU226*7))</f>
        <v>0</v>
      </c>
      <c r="BA226" s="37">
        <f>AZ226*30</f>
        <v>0</v>
      </c>
      <c r="BB226" s="63">
        <f>BA226*F226</f>
        <v>0</v>
      </c>
      <c r="BC226" s="26">
        <v>0</v>
      </c>
      <c r="BD226" s="37">
        <f>BC226*F226</f>
        <v>0</v>
      </c>
      <c r="BE226" s="37" t="str">
        <f>IFERROR(BC226/AZ226, "-")</f>
        <v>-</v>
      </c>
      <c r="BF226" s="37" t="str">
        <f>IFERROR(BE226/7,"-")</f>
        <v>-</v>
      </c>
      <c r="BG226" s="52" t="str">
        <f>IFERROR(BE226/30,"-")</f>
        <v>-</v>
      </c>
      <c r="BH226" s="35" t="str">
        <f>IFERROR(C$1+BE226,"-")</f>
        <v>-</v>
      </c>
    </row>
    <row r="227" spans="1:60" x14ac:dyDescent="0.25">
      <c r="A227" s="17"/>
      <c r="B227" s="31">
        <v>762677</v>
      </c>
      <c r="C227" s="18" t="s">
        <v>241</v>
      </c>
      <c r="D227" s="18" t="s">
        <v>535</v>
      </c>
      <c r="E227" s="57">
        <v>21.070000000000007</v>
      </c>
      <c r="F227" s="57">
        <v>45</v>
      </c>
      <c r="G227" s="58">
        <v>89</v>
      </c>
      <c r="H227" s="261"/>
      <c r="I227" s="26"/>
      <c r="J227" s="16">
        <f>I227*$E227</f>
        <v>0</v>
      </c>
      <c r="K227" s="16">
        <f>I227*$F227</f>
        <v>0</v>
      </c>
      <c r="L227" s="26"/>
      <c r="M227" s="16">
        <f>L227*$E227</f>
        <v>0</v>
      </c>
      <c r="N227" s="16">
        <f>L227*$F227</f>
        <v>0</v>
      </c>
      <c r="O227" s="26"/>
      <c r="P227" s="16">
        <f>O227*$E227</f>
        <v>0</v>
      </c>
      <c r="Q227" s="16">
        <f>O227*$F227</f>
        <v>0</v>
      </c>
      <c r="R227" s="26"/>
      <c r="S227" s="16">
        <f>R227*$E227</f>
        <v>0</v>
      </c>
      <c r="T227" s="16">
        <f>R227*$F227</f>
        <v>0</v>
      </c>
      <c r="U227" s="26">
        <v>0</v>
      </c>
      <c r="V227" s="16">
        <f>U227*$E227</f>
        <v>0</v>
      </c>
      <c r="W227" s="16">
        <f>U227*$F227</f>
        <v>0</v>
      </c>
      <c r="X227" s="26">
        <v>9</v>
      </c>
      <c r="Y227" s="16">
        <f>X227*$E227</f>
        <v>189.63000000000005</v>
      </c>
      <c r="Z227" s="16">
        <f>X227*$F227</f>
        <v>405</v>
      </c>
      <c r="AA227" s="16">
        <v>19</v>
      </c>
      <c r="AB227" s="289">
        <f>AA227*E227</f>
        <v>400.33000000000015</v>
      </c>
      <c r="AC227" s="289">
        <f>AA227*F227</f>
        <v>855</v>
      </c>
      <c r="AD227" s="16">
        <v>10</v>
      </c>
      <c r="AE227" s="289">
        <f>AD227*E227</f>
        <v>210.70000000000007</v>
      </c>
      <c r="AF227" s="289">
        <f>AD227*F227</f>
        <v>450</v>
      </c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289">
        <v>4</v>
      </c>
      <c r="AU227" s="289">
        <v>2</v>
      </c>
      <c r="AV227" s="268"/>
      <c r="AW227" s="52">
        <f>SUM(I227,L227,O227,R227,U227,X227,AA227,AD227,AG227,AJ227,AM227,AP227)</f>
        <v>38</v>
      </c>
      <c r="AX227" s="16">
        <f>AW227*E227</f>
        <v>800.66000000000031</v>
      </c>
      <c r="AY227" s="37">
        <f>AW227*F227</f>
        <v>1710</v>
      </c>
      <c r="AZ227" s="42">
        <f>AW227/(((AT227-1)*30)+(AU227*7))</f>
        <v>0.36538461538461536</v>
      </c>
      <c r="BA227" s="37">
        <f>AZ227*30</f>
        <v>10.961538461538462</v>
      </c>
      <c r="BB227" s="63">
        <f>BA227*F227</f>
        <v>493.26923076923077</v>
      </c>
      <c r="BC227" s="26">
        <v>10</v>
      </c>
      <c r="BD227" s="37">
        <f>BC227*F227</f>
        <v>450</v>
      </c>
      <c r="BE227" s="37">
        <f>IFERROR(BC227/AZ227, "-")</f>
        <v>27.368421052631582</v>
      </c>
      <c r="BF227" s="37">
        <f>IFERROR(BE227/7,"-")</f>
        <v>3.9097744360902262</v>
      </c>
      <c r="BG227" s="52">
        <f>IFERROR(BE227/30,"-")</f>
        <v>0.91228070175438603</v>
      </c>
      <c r="BH227" s="35">
        <f>IFERROR(C$1+BE227,"-")</f>
        <v>43700.368421052633</v>
      </c>
    </row>
    <row r="228" spans="1:60" x14ac:dyDescent="0.25">
      <c r="A228" s="17"/>
      <c r="B228" s="31">
        <v>762678</v>
      </c>
      <c r="C228" s="18" t="s">
        <v>242</v>
      </c>
      <c r="D228" s="18" t="s">
        <v>536</v>
      </c>
      <c r="E228" s="57">
        <v>14.404375000000011</v>
      </c>
      <c r="F228" s="57">
        <v>40</v>
      </c>
      <c r="G228" s="58">
        <v>79</v>
      </c>
      <c r="H228" s="261"/>
      <c r="I228" s="26"/>
      <c r="J228" s="16">
        <f>I228*$E228</f>
        <v>0</v>
      </c>
      <c r="K228" s="16">
        <f>I228*$F228</f>
        <v>0</v>
      </c>
      <c r="L228" s="26"/>
      <c r="M228" s="16">
        <f>L228*$E228</f>
        <v>0</v>
      </c>
      <c r="N228" s="16">
        <f>L228*$F228</f>
        <v>0</v>
      </c>
      <c r="O228" s="26"/>
      <c r="P228" s="16">
        <f>O228*$E228</f>
        <v>0</v>
      </c>
      <c r="Q228" s="16">
        <f>O228*$F228</f>
        <v>0</v>
      </c>
      <c r="R228" s="26"/>
      <c r="S228" s="16">
        <f>R228*$E228</f>
        <v>0</v>
      </c>
      <c r="T228" s="16">
        <f>R228*$F228</f>
        <v>0</v>
      </c>
      <c r="U228" s="26">
        <v>0</v>
      </c>
      <c r="V228" s="16">
        <f>U228*$E228</f>
        <v>0</v>
      </c>
      <c r="W228" s="16">
        <f>U228*$F228</f>
        <v>0</v>
      </c>
      <c r="X228" s="26">
        <v>3</v>
      </c>
      <c r="Y228" s="16">
        <f>X228*$E228</f>
        <v>43.213125000000034</v>
      </c>
      <c r="Z228" s="16">
        <f>X228*$F228</f>
        <v>120</v>
      </c>
      <c r="AA228" s="16">
        <v>1</v>
      </c>
      <c r="AB228" s="289">
        <f>AA228*E228</f>
        <v>14.404375000000011</v>
      </c>
      <c r="AC228" s="289">
        <f>AA228*F228</f>
        <v>40</v>
      </c>
      <c r="AD228" s="16">
        <v>0</v>
      </c>
      <c r="AE228" s="289">
        <f>AD228*E228</f>
        <v>0</v>
      </c>
      <c r="AF228" s="289">
        <f>AD228*F228</f>
        <v>0</v>
      </c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289">
        <v>4</v>
      </c>
      <c r="AU228" s="289">
        <v>2</v>
      </c>
      <c r="AV228" s="268"/>
      <c r="AW228" s="52">
        <f>SUM(I228,L228,O228,R228,U228,X228,AA228,AD228,AG228,AJ228,AM228,AP228)</f>
        <v>4</v>
      </c>
      <c r="AX228" s="16">
        <f>AW228*E228</f>
        <v>57.617500000000042</v>
      </c>
      <c r="AY228" s="37">
        <f>AW228*F228</f>
        <v>160</v>
      </c>
      <c r="AZ228" s="42">
        <f>AW228/(((AT228-1)*30)+(AU228*7))</f>
        <v>3.8461538461538464E-2</v>
      </c>
      <c r="BA228" s="37">
        <f>AZ228*30</f>
        <v>1.153846153846154</v>
      </c>
      <c r="BB228" s="63">
        <f>BA228*F228</f>
        <v>46.15384615384616</v>
      </c>
      <c r="BC228" s="26">
        <v>7</v>
      </c>
      <c r="BD228" s="37">
        <f>BC228*F228</f>
        <v>280</v>
      </c>
      <c r="BE228" s="37">
        <f>IFERROR(BC228/AZ228, "-")</f>
        <v>182</v>
      </c>
      <c r="BF228" s="37">
        <f>IFERROR(BE228/7,"-")</f>
        <v>26</v>
      </c>
      <c r="BG228" s="52">
        <f>IFERROR(BE228/30,"-")</f>
        <v>6.0666666666666664</v>
      </c>
      <c r="BH228" s="35">
        <f>IFERROR(C$1+BE228,"-")</f>
        <v>43855</v>
      </c>
    </row>
    <row r="229" spans="1:60" x14ac:dyDescent="0.25">
      <c r="A229" s="17"/>
      <c r="B229" s="31">
        <v>762679</v>
      </c>
      <c r="C229" s="18" t="s">
        <v>243</v>
      </c>
      <c r="D229" s="18" t="s">
        <v>537</v>
      </c>
      <c r="E229" s="57">
        <v>14.390000000000038</v>
      </c>
      <c r="F229" s="57">
        <v>40</v>
      </c>
      <c r="G229" s="58">
        <v>79</v>
      </c>
      <c r="H229" s="261"/>
      <c r="I229" s="26"/>
      <c r="J229" s="16">
        <f>I229*$E229</f>
        <v>0</v>
      </c>
      <c r="K229" s="16">
        <f>I229*$F229</f>
        <v>0</v>
      </c>
      <c r="L229" s="26"/>
      <c r="M229" s="16">
        <f>L229*$E229</f>
        <v>0</v>
      </c>
      <c r="N229" s="16">
        <f>L229*$F229</f>
        <v>0</v>
      </c>
      <c r="O229" s="26"/>
      <c r="P229" s="16">
        <f>O229*$E229</f>
        <v>0</v>
      </c>
      <c r="Q229" s="16">
        <f>O229*$F229</f>
        <v>0</v>
      </c>
      <c r="R229" s="26"/>
      <c r="S229" s="16">
        <f>R229*$E229</f>
        <v>0</v>
      </c>
      <c r="T229" s="16">
        <f>R229*$F229</f>
        <v>0</v>
      </c>
      <c r="U229" s="26">
        <v>5</v>
      </c>
      <c r="V229" s="16">
        <f>U229*$E229</f>
        <v>71.950000000000188</v>
      </c>
      <c r="W229" s="16">
        <f>U229*$F229</f>
        <v>200</v>
      </c>
      <c r="X229" s="26">
        <v>10</v>
      </c>
      <c r="Y229" s="16">
        <f>X229*$E229</f>
        <v>143.90000000000038</v>
      </c>
      <c r="Z229" s="16">
        <f>X229*$F229</f>
        <v>400</v>
      </c>
      <c r="AA229" s="16">
        <v>8</v>
      </c>
      <c r="AB229" s="289">
        <f>AA229*E229</f>
        <v>115.1200000000003</v>
      </c>
      <c r="AC229" s="289">
        <f>AA229*F229</f>
        <v>320</v>
      </c>
      <c r="AD229" s="16">
        <v>2</v>
      </c>
      <c r="AE229" s="289">
        <f>AD229*E229</f>
        <v>28.780000000000076</v>
      </c>
      <c r="AF229" s="289">
        <f>AD229*F229</f>
        <v>80</v>
      </c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289">
        <v>4</v>
      </c>
      <c r="AU229" s="289">
        <v>2</v>
      </c>
      <c r="AV229" s="268"/>
      <c r="AW229" s="52">
        <f>SUM(I229,L229,O229,R229,U229,X229,AA229,AD229,AG229,AJ229,AM229,AP229)</f>
        <v>25</v>
      </c>
      <c r="AX229" s="16">
        <f>AW229*E229</f>
        <v>359.75000000000097</v>
      </c>
      <c r="AY229" s="37">
        <f>AW229*F229</f>
        <v>1000</v>
      </c>
      <c r="AZ229" s="42">
        <f>AW229/(((AT229-1)*30)+(AU229*7))</f>
        <v>0.24038461538461539</v>
      </c>
      <c r="BA229" s="37">
        <f>AZ229*30</f>
        <v>7.2115384615384617</v>
      </c>
      <c r="BB229" s="63">
        <f>BA229*F229</f>
        <v>288.46153846153845</v>
      </c>
      <c r="BC229" s="26">
        <v>22</v>
      </c>
      <c r="BD229" s="37">
        <f>BC229*F229</f>
        <v>880</v>
      </c>
      <c r="BE229" s="37">
        <f>IFERROR(BC229/AZ229, "-")</f>
        <v>91.52</v>
      </c>
      <c r="BF229" s="37">
        <f>IFERROR(BE229/7,"-")</f>
        <v>13.074285714285713</v>
      </c>
      <c r="BG229" s="52">
        <f>IFERROR(BE229/30,"-")</f>
        <v>3.0506666666666664</v>
      </c>
      <c r="BH229" s="35">
        <f>IFERROR(C$1+BE229,"-")</f>
        <v>43764.52</v>
      </c>
    </row>
    <row r="230" spans="1:60" x14ac:dyDescent="0.25">
      <c r="A230" s="17"/>
      <c r="B230" s="31">
        <v>762680</v>
      </c>
      <c r="C230" s="18" t="s">
        <v>244</v>
      </c>
      <c r="D230" s="18" t="s">
        <v>538</v>
      </c>
      <c r="E230" s="57">
        <v>14.39000000000002</v>
      </c>
      <c r="F230" s="57">
        <v>40</v>
      </c>
      <c r="G230" s="58">
        <v>79</v>
      </c>
      <c r="H230" s="261"/>
      <c r="I230" s="26"/>
      <c r="J230" s="16">
        <f>I230*$E230</f>
        <v>0</v>
      </c>
      <c r="K230" s="16">
        <f>I230*$F230</f>
        <v>0</v>
      </c>
      <c r="L230" s="26"/>
      <c r="M230" s="16">
        <f>L230*$E230</f>
        <v>0</v>
      </c>
      <c r="N230" s="16">
        <f>L230*$F230</f>
        <v>0</v>
      </c>
      <c r="O230" s="26"/>
      <c r="P230" s="16">
        <f>O230*$E230</f>
        <v>0</v>
      </c>
      <c r="Q230" s="16">
        <f>O230*$F230</f>
        <v>0</v>
      </c>
      <c r="R230" s="26"/>
      <c r="S230" s="16">
        <f>R230*$E230</f>
        <v>0</v>
      </c>
      <c r="T230" s="16">
        <f>R230*$F230</f>
        <v>0</v>
      </c>
      <c r="U230" s="26">
        <v>0</v>
      </c>
      <c r="V230" s="16">
        <f>U230*$E230</f>
        <v>0</v>
      </c>
      <c r="W230" s="16">
        <f>U230*$F230</f>
        <v>0</v>
      </c>
      <c r="X230" s="26">
        <v>4</v>
      </c>
      <c r="Y230" s="16">
        <f>X230*$E230</f>
        <v>57.56000000000008</v>
      </c>
      <c r="Z230" s="16">
        <f>X230*$F230</f>
        <v>160</v>
      </c>
      <c r="AA230" s="16">
        <v>3</v>
      </c>
      <c r="AB230" s="289">
        <f>AA230*E230</f>
        <v>43.170000000000059</v>
      </c>
      <c r="AC230" s="289">
        <f>AA230*F230</f>
        <v>120</v>
      </c>
      <c r="AD230" s="16">
        <v>0</v>
      </c>
      <c r="AE230" s="289">
        <f>AD230*E230</f>
        <v>0</v>
      </c>
      <c r="AF230" s="289">
        <f>AD230*F230</f>
        <v>0</v>
      </c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289">
        <v>4</v>
      </c>
      <c r="AU230" s="289">
        <v>2</v>
      </c>
      <c r="AV230" s="268"/>
      <c r="AW230" s="52">
        <f>SUM(I230,L230,O230,R230,U230,X230,AA230,AD230,AG230,AJ230,AM230,AP230)</f>
        <v>7</v>
      </c>
      <c r="AX230" s="16">
        <f>AW230*E230</f>
        <v>100.73000000000015</v>
      </c>
      <c r="AY230" s="37">
        <f>AW230*F230</f>
        <v>280</v>
      </c>
      <c r="AZ230" s="42">
        <f>AW230/(((AT230-1)*30)+(AU230*7))</f>
        <v>6.7307692307692304E-2</v>
      </c>
      <c r="BA230" s="37">
        <f>AZ230*30</f>
        <v>2.0192307692307692</v>
      </c>
      <c r="BB230" s="63">
        <f>BA230*F230</f>
        <v>80.769230769230774</v>
      </c>
      <c r="BC230" s="26">
        <v>5</v>
      </c>
      <c r="BD230" s="37">
        <f>BC230*F230</f>
        <v>200</v>
      </c>
      <c r="BE230" s="37">
        <f>IFERROR(BC230/AZ230, "-")</f>
        <v>74.285714285714292</v>
      </c>
      <c r="BF230" s="37">
        <f>IFERROR(BE230/7,"-")</f>
        <v>10.612244897959185</v>
      </c>
      <c r="BG230" s="52">
        <f>IFERROR(BE230/30,"-")</f>
        <v>2.4761904761904763</v>
      </c>
      <c r="BH230" s="35">
        <f>IFERROR(C$1+BE230,"-")</f>
        <v>43747.285714285717</v>
      </c>
    </row>
    <row r="231" spans="1:60" x14ac:dyDescent="0.25">
      <c r="A231" s="17"/>
      <c r="B231" s="31">
        <v>762681</v>
      </c>
      <c r="C231" s="18" t="s">
        <v>245</v>
      </c>
      <c r="D231" s="18" t="s">
        <v>539</v>
      </c>
      <c r="E231" s="57">
        <v>8.43</v>
      </c>
      <c r="F231" s="57">
        <v>30</v>
      </c>
      <c r="G231" s="58">
        <v>59</v>
      </c>
      <c r="H231" s="261"/>
      <c r="I231" s="26"/>
      <c r="J231" s="16">
        <f>I231*$E231</f>
        <v>0</v>
      </c>
      <c r="K231" s="16">
        <f>I231*$F231</f>
        <v>0</v>
      </c>
      <c r="L231" s="26"/>
      <c r="M231" s="16">
        <f>L231*$E231</f>
        <v>0</v>
      </c>
      <c r="N231" s="16">
        <f>L231*$F231</f>
        <v>0</v>
      </c>
      <c r="O231" s="26"/>
      <c r="P231" s="16">
        <f>O231*$E231</f>
        <v>0</v>
      </c>
      <c r="Q231" s="16">
        <f>O231*$F231</f>
        <v>0</v>
      </c>
      <c r="R231" s="26"/>
      <c r="S231" s="16">
        <f>R231*$E231</f>
        <v>0</v>
      </c>
      <c r="T231" s="16">
        <f>R231*$F231</f>
        <v>0</v>
      </c>
      <c r="U231" s="26">
        <v>5</v>
      </c>
      <c r="V231" s="16">
        <f>U231*$E231</f>
        <v>42.15</v>
      </c>
      <c r="W231" s="16">
        <f>U231*$F231</f>
        <v>150</v>
      </c>
      <c r="X231" s="26">
        <v>5</v>
      </c>
      <c r="Y231" s="16">
        <f>X231*$E231</f>
        <v>42.15</v>
      </c>
      <c r="Z231" s="16">
        <f>X231*$F231</f>
        <v>150</v>
      </c>
      <c r="AA231" s="16">
        <v>4</v>
      </c>
      <c r="AB231" s="289">
        <f>AA231*E231</f>
        <v>33.72</v>
      </c>
      <c r="AC231" s="289">
        <f>AA231*F231</f>
        <v>120</v>
      </c>
      <c r="AD231" s="16">
        <v>2</v>
      </c>
      <c r="AE231" s="289">
        <f>AD231*E231</f>
        <v>16.86</v>
      </c>
      <c r="AF231" s="289">
        <f>AD231*F231</f>
        <v>60</v>
      </c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289">
        <v>4</v>
      </c>
      <c r="AU231" s="289">
        <v>2</v>
      </c>
      <c r="AV231" s="268"/>
      <c r="AW231" s="52">
        <f>SUM(I231,L231,O231,R231,U231,X231,AA231,AD231,AG231,AJ231,AM231,AP231)</f>
        <v>16</v>
      </c>
      <c r="AX231" s="16">
        <f>AW231*E231</f>
        <v>134.88</v>
      </c>
      <c r="AY231" s="37">
        <f>AW231*F231</f>
        <v>480</v>
      </c>
      <c r="AZ231" s="42">
        <f>AW231/(((AT231-1)*30)+(AU231*7))</f>
        <v>0.15384615384615385</v>
      </c>
      <c r="BA231" s="37">
        <f>AZ231*30</f>
        <v>4.6153846153846159</v>
      </c>
      <c r="BB231" s="63">
        <f>BA231*F231</f>
        <v>138.46153846153848</v>
      </c>
      <c r="BC231" s="26">
        <v>14</v>
      </c>
      <c r="BD231" s="37">
        <f>BC231*F231</f>
        <v>420</v>
      </c>
      <c r="BE231" s="37">
        <f>IFERROR(BC231/AZ231, "-")</f>
        <v>91</v>
      </c>
      <c r="BF231" s="37">
        <f>IFERROR(BE231/7,"-")</f>
        <v>13</v>
      </c>
      <c r="BG231" s="52">
        <f>IFERROR(BE231/30,"-")</f>
        <v>3.0333333333333332</v>
      </c>
      <c r="BH231" s="35">
        <f>IFERROR(C$1+BE231,"-")</f>
        <v>43764</v>
      </c>
    </row>
    <row r="232" spans="1:60" x14ac:dyDescent="0.25">
      <c r="A232" s="17"/>
      <c r="B232" s="31">
        <v>762682</v>
      </c>
      <c r="C232" s="18" t="s">
        <v>246</v>
      </c>
      <c r="D232" s="18" t="s">
        <v>540</v>
      </c>
      <c r="E232" s="57">
        <v>8.43</v>
      </c>
      <c r="F232" s="57">
        <v>30</v>
      </c>
      <c r="G232" s="58">
        <v>29</v>
      </c>
      <c r="H232" s="261"/>
      <c r="I232" s="26"/>
      <c r="J232" s="16">
        <f>I232*$E232</f>
        <v>0</v>
      </c>
      <c r="K232" s="16">
        <f>I232*$F232</f>
        <v>0</v>
      </c>
      <c r="L232" s="26"/>
      <c r="M232" s="16">
        <f>L232*$E232</f>
        <v>0</v>
      </c>
      <c r="N232" s="16">
        <f>L232*$F232</f>
        <v>0</v>
      </c>
      <c r="O232" s="26"/>
      <c r="P232" s="16">
        <f>O232*$E232</f>
        <v>0</v>
      </c>
      <c r="Q232" s="16">
        <f>O232*$F232</f>
        <v>0</v>
      </c>
      <c r="R232" s="26"/>
      <c r="S232" s="16">
        <f>R232*$E232</f>
        <v>0</v>
      </c>
      <c r="T232" s="16">
        <f>R232*$F232</f>
        <v>0</v>
      </c>
      <c r="U232" s="26">
        <v>2</v>
      </c>
      <c r="V232" s="16">
        <f>U232*$E232</f>
        <v>16.86</v>
      </c>
      <c r="W232" s="16">
        <f>U232*$F232</f>
        <v>60</v>
      </c>
      <c r="X232" s="26">
        <v>6</v>
      </c>
      <c r="Y232" s="16">
        <f>X232*$E232</f>
        <v>50.58</v>
      </c>
      <c r="Z232" s="16">
        <f>X232*$F232</f>
        <v>180</v>
      </c>
      <c r="AA232" s="16">
        <v>10</v>
      </c>
      <c r="AB232" s="289">
        <f>AA232*E232</f>
        <v>84.3</v>
      </c>
      <c r="AC232" s="289">
        <f>AA232*F232</f>
        <v>300</v>
      </c>
      <c r="AD232" s="16">
        <v>0</v>
      </c>
      <c r="AE232" s="289">
        <f>AD232*E232</f>
        <v>0</v>
      </c>
      <c r="AF232" s="289">
        <f>AD232*F232</f>
        <v>0</v>
      </c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289">
        <v>4</v>
      </c>
      <c r="AU232" s="289">
        <v>2</v>
      </c>
      <c r="AV232" s="268"/>
      <c r="AW232" s="52">
        <f>SUM(I232,L232,O232,R232,U232,X232,AA232,AD232,AG232,AJ232,AM232,AP232)</f>
        <v>18</v>
      </c>
      <c r="AX232" s="16">
        <f>AW232*E232</f>
        <v>151.74</v>
      </c>
      <c r="AY232" s="37">
        <f>AW232*F232</f>
        <v>540</v>
      </c>
      <c r="AZ232" s="42">
        <f>AW232/(((AT232-1)*30)+(AU232*7))</f>
        <v>0.17307692307692307</v>
      </c>
      <c r="BA232" s="37">
        <f>AZ232*30</f>
        <v>5.1923076923076925</v>
      </c>
      <c r="BB232" s="63">
        <f>BA232*F232</f>
        <v>155.76923076923077</v>
      </c>
      <c r="BC232" s="26">
        <v>16</v>
      </c>
      <c r="BD232" s="37">
        <f>BC232*F232</f>
        <v>480</v>
      </c>
      <c r="BE232" s="37">
        <f>IFERROR(BC232/AZ232, "-")</f>
        <v>92.444444444444443</v>
      </c>
      <c r="BF232" s="37">
        <f>IFERROR(BE232/7,"-")</f>
        <v>13.206349206349206</v>
      </c>
      <c r="BG232" s="52">
        <f>IFERROR(BE232/30,"-")</f>
        <v>3.0814814814814815</v>
      </c>
      <c r="BH232" s="35">
        <f>IFERROR(C$1+BE232,"-")</f>
        <v>43765.444444444445</v>
      </c>
    </row>
    <row r="233" spans="1:60" x14ac:dyDescent="0.25">
      <c r="A233" s="17"/>
      <c r="B233" s="31">
        <v>762683</v>
      </c>
      <c r="C233" s="18" t="s">
        <v>247</v>
      </c>
      <c r="D233" s="18" t="s">
        <v>541</v>
      </c>
      <c r="E233" s="57">
        <v>13.44</v>
      </c>
      <c r="F233" s="57">
        <v>45</v>
      </c>
      <c r="G233" s="58">
        <v>89</v>
      </c>
      <c r="H233" s="261"/>
      <c r="I233" s="26"/>
      <c r="J233" s="16">
        <f>I233*$E233</f>
        <v>0</v>
      </c>
      <c r="K233" s="16">
        <f>I233*$F233</f>
        <v>0</v>
      </c>
      <c r="L233" s="26"/>
      <c r="M233" s="16">
        <f>L233*$E233</f>
        <v>0</v>
      </c>
      <c r="N233" s="16">
        <f>L233*$F233</f>
        <v>0</v>
      </c>
      <c r="O233" s="26"/>
      <c r="P233" s="16">
        <f>O233*$E233</f>
        <v>0</v>
      </c>
      <c r="Q233" s="16">
        <f>O233*$F233</f>
        <v>0</v>
      </c>
      <c r="R233" s="26"/>
      <c r="S233" s="16">
        <f>R233*$E233</f>
        <v>0</v>
      </c>
      <c r="T233" s="16">
        <f>R233*$F233</f>
        <v>0</v>
      </c>
      <c r="U233" s="26">
        <v>11</v>
      </c>
      <c r="V233" s="16">
        <f>U233*$E233</f>
        <v>147.84</v>
      </c>
      <c r="W233" s="16">
        <f>U233*$F233</f>
        <v>495</v>
      </c>
      <c r="X233" s="26">
        <v>17</v>
      </c>
      <c r="Y233" s="16">
        <f>X233*$E233</f>
        <v>228.48</v>
      </c>
      <c r="Z233" s="16">
        <f>X233*$F233</f>
        <v>765</v>
      </c>
      <c r="AA233" s="16">
        <v>20</v>
      </c>
      <c r="AB233" s="289">
        <f>AA233*E233</f>
        <v>268.8</v>
      </c>
      <c r="AC233" s="289">
        <f>AA233*F233</f>
        <v>900</v>
      </c>
      <c r="AD233" s="16">
        <v>3</v>
      </c>
      <c r="AE233" s="289">
        <f>AD233*E233</f>
        <v>40.32</v>
      </c>
      <c r="AF233" s="289">
        <f>AD233*F233</f>
        <v>135</v>
      </c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289">
        <v>4</v>
      </c>
      <c r="AU233" s="289">
        <v>2</v>
      </c>
      <c r="AV233" s="268"/>
      <c r="AW233" s="52">
        <f>SUM(I233,L233,O233,R233,U233,X233,AA233,AD233,AG233,AJ233,AM233,AP233)</f>
        <v>51</v>
      </c>
      <c r="AX233" s="16">
        <f>AW233*E233</f>
        <v>685.43999999999994</v>
      </c>
      <c r="AY233" s="37">
        <f>AW233*F233</f>
        <v>2295</v>
      </c>
      <c r="AZ233" s="42">
        <f>AW233/(((AT233-1)*30)+(AU233*7))</f>
        <v>0.49038461538461536</v>
      </c>
      <c r="BA233" s="37">
        <f>AZ233*30</f>
        <v>14.711538461538462</v>
      </c>
      <c r="BB233" s="63">
        <f>BA233*F233</f>
        <v>662.01923076923083</v>
      </c>
      <c r="BC233" s="26">
        <v>30</v>
      </c>
      <c r="BD233" s="37">
        <f>BC233*F233</f>
        <v>1350</v>
      </c>
      <c r="BE233" s="37">
        <f>IFERROR(BC233/AZ233, "-")</f>
        <v>61.176470588235297</v>
      </c>
      <c r="BF233" s="37">
        <f>IFERROR(BE233/7,"-")</f>
        <v>8.7394957983193287</v>
      </c>
      <c r="BG233" s="52">
        <f>IFERROR(BE233/30,"-")</f>
        <v>2.0392156862745101</v>
      </c>
      <c r="BH233" s="35">
        <f>IFERROR(C$1+BE233,"-")</f>
        <v>43734.176470588238</v>
      </c>
    </row>
    <row r="234" spans="1:60" x14ac:dyDescent="0.25">
      <c r="A234" s="17"/>
      <c r="B234" s="31">
        <v>766138</v>
      </c>
      <c r="C234" s="18" t="s">
        <v>309</v>
      </c>
      <c r="D234" s="18" t="s">
        <v>542</v>
      </c>
      <c r="E234" s="57">
        <v>51.18</v>
      </c>
      <c r="F234" s="57">
        <v>95</v>
      </c>
      <c r="G234" s="58">
        <v>199</v>
      </c>
      <c r="H234" s="261"/>
      <c r="I234" s="26"/>
      <c r="J234" s="16">
        <f>I234*$E234</f>
        <v>0</v>
      </c>
      <c r="K234" s="16">
        <f>I234*$F234</f>
        <v>0</v>
      </c>
      <c r="L234" s="26"/>
      <c r="M234" s="16">
        <f>L234*$E234</f>
        <v>0</v>
      </c>
      <c r="N234" s="16">
        <f>L234*$F234</f>
        <v>0</v>
      </c>
      <c r="O234" s="26"/>
      <c r="P234" s="16">
        <f>O234*$E234</f>
        <v>0</v>
      </c>
      <c r="Q234" s="16">
        <f>O234*$F234</f>
        <v>0</v>
      </c>
      <c r="R234" s="26"/>
      <c r="S234" s="16">
        <f>R234*$E234</f>
        <v>0</v>
      </c>
      <c r="T234" s="16">
        <f>R234*$F234</f>
        <v>0</v>
      </c>
      <c r="U234" s="26"/>
      <c r="V234" s="16">
        <f>U234*$E234</f>
        <v>0</v>
      </c>
      <c r="W234" s="16">
        <f>U234*$F234</f>
        <v>0</v>
      </c>
      <c r="X234" s="26"/>
      <c r="Y234" s="16">
        <f>X234*$E234</f>
        <v>0</v>
      </c>
      <c r="Z234" s="16">
        <f>X234*$F234</f>
        <v>0</v>
      </c>
      <c r="AA234" s="16">
        <v>9</v>
      </c>
      <c r="AB234" s="289">
        <f>AA234*E234</f>
        <v>460.62</v>
      </c>
      <c r="AC234" s="289">
        <f>AA234*F234</f>
        <v>855</v>
      </c>
      <c r="AD234" s="16">
        <v>5</v>
      </c>
      <c r="AE234" s="289">
        <f>AD234*E234</f>
        <v>255.9</v>
      </c>
      <c r="AF234" s="289">
        <f>AD234*F234</f>
        <v>475</v>
      </c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289">
        <v>2</v>
      </c>
      <c r="AU234" s="289">
        <v>2</v>
      </c>
      <c r="AV234" s="268"/>
      <c r="AW234" s="52">
        <f>SUM(I234,L234,O234,R234,U234,X234,AA234,AD234,AG234,AJ234,AM234,AP234)</f>
        <v>14</v>
      </c>
      <c r="AX234" s="16">
        <f>AW234*E234</f>
        <v>716.52</v>
      </c>
      <c r="AY234" s="37">
        <f>AW234*F234</f>
        <v>1330</v>
      </c>
      <c r="AZ234" s="42">
        <f>AW234/(((AT234-1)*30)+(AU234*7))</f>
        <v>0.31818181818181818</v>
      </c>
      <c r="BA234" s="37">
        <f>AZ234*30</f>
        <v>9.545454545454545</v>
      </c>
      <c r="BB234" s="63">
        <f>BA234*F234</f>
        <v>906.81818181818176</v>
      </c>
      <c r="BC234" s="26">
        <v>33</v>
      </c>
      <c r="BD234" s="37">
        <f>BC234*F234</f>
        <v>3135</v>
      </c>
      <c r="BE234" s="37">
        <f>IFERROR(BC234/AZ234, "-")</f>
        <v>103.71428571428572</v>
      </c>
      <c r="BF234" s="37">
        <f>IFERROR(BE234/7,"-")</f>
        <v>14.816326530612246</v>
      </c>
      <c r="BG234" s="52">
        <f>IFERROR(BE234/30,"-")</f>
        <v>3.4571428571428573</v>
      </c>
      <c r="BH234" s="35">
        <f>IFERROR(C$1+BE234,"-")</f>
        <v>43776.714285714283</v>
      </c>
    </row>
    <row r="235" spans="1:60" x14ac:dyDescent="0.25">
      <c r="A235" s="17"/>
      <c r="B235" s="31">
        <v>766139</v>
      </c>
      <c r="C235" s="18" t="s">
        <v>310</v>
      </c>
      <c r="D235" s="18" t="s">
        <v>543</v>
      </c>
      <c r="E235" s="57">
        <v>55.169999999999845</v>
      </c>
      <c r="F235" s="57">
        <v>95</v>
      </c>
      <c r="G235" s="58">
        <v>199</v>
      </c>
      <c r="H235" s="261"/>
      <c r="I235" s="26"/>
      <c r="J235" s="16">
        <f>I235*$E235</f>
        <v>0</v>
      </c>
      <c r="K235" s="16">
        <f>I235*$F235</f>
        <v>0</v>
      </c>
      <c r="L235" s="26"/>
      <c r="M235" s="16">
        <f>L235*$E235</f>
        <v>0</v>
      </c>
      <c r="N235" s="16">
        <f>L235*$F235</f>
        <v>0</v>
      </c>
      <c r="O235" s="26"/>
      <c r="P235" s="16">
        <f>O235*$E235</f>
        <v>0</v>
      </c>
      <c r="Q235" s="16">
        <f>O235*$F235</f>
        <v>0</v>
      </c>
      <c r="R235" s="26"/>
      <c r="S235" s="16">
        <f>R235*$E235</f>
        <v>0</v>
      </c>
      <c r="T235" s="16">
        <f>R235*$F235</f>
        <v>0</v>
      </c>
      <c r="U235" s="26"/>
      <c r="V235" s="16">
        <f>U235*$E235</f>
        <v>0</v>
      </c>
      <c r="W235" s="16">
        <f>U235*$F235</f>
        <v>0</v>
      </c>
      <c r="X235" s="26"/>
      <c r="Y235" s="16">
        <f>X235*$E235</f>
        <v>0</v>
      </c>
      <c r="Z235" s="16">
        <f>X235*$F235</f>
        <v>0</v>
      </c>
      <c r="AA235" s="16">
        <v>8</v>
      </c>
      <c r="AB235" s="289">
        <f>AA235*E235</f>
        <v>441.35999999999876</v>
      </c>
      <c r="AC235" s="289">
        <f>AA235*F235</f>
        <v>760</v>
      </c>
      <c r="AD235" s="16">
        <v>9</v>
      </c>
      <c r="AE235" s="289">
        <f>AD235*E235</f>
        <v>496.52999999999861</v>
      </c>
      <c r="AF235" s="289">
        <f>AD235*F235</f>
        <v>855</v>
      </c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289">
        <v>2</v>
      </c>
      <c r="AU235" s="289">
        <v>2</v>
      </c>
      <c r="AV235" s="268"/>
      <c r="AW235" s="52">
        <f>SUM(I235,L235,O235,R235,U235,X235,AA235,AD235,AG235,AJ235,AM235,AP235)</f>
        <v>17</v>
      </c>
      <c r="AX235" s="16">
        <f>AW235*E235</f>
        <v>937.88999999999737</v>
      </c>
      <c r="AY235" s="37">
        <f>AW235*F235</f>
        <v>1615</v>
      </c>
      <c r="AZ235" s="42">
        <f>AW235/(((AT235-1)*30)+(AU235*7))</f>
        <v>0.38636363636363635</v>
      </c>
      <c r="BA235" s="37">
        <f>AZ235*30</f>
        <v>11.59090909090909</v>
      </c>
      <c r="BB235" s="63">
        <f>BA235*F235</f>
        <v>1101.1363636363635</v>
      </c>
      <c r="BC235" s="26">
        <v>42</v>
      </c>
      <c r="BD235" s="37">
        <f>BC235*F235</f>
        <v>3990</v>
      </c>
      <c r="BE235" s="37">
        <f>IFERROR(BC235/AZ235, "-")</f>
        <v>108.70588235294117</v>
      </c>
      <c r="BF235" s="37">
        <f>IFERROR(BE235/7,"-")</f>
        <v>15.529411764705882</v>
      </c>
      <c r="BG235" s="52">
        <f>IFERROR(BE235/30,"-")</f>
        <v>3.6235294117647059</v>
      </c>
      <c r="BH235" s="35">
        <f>IFERROR(C$1+BE235,"-")</f>
        <v>43781.705882352944</v>
      </c>
    </row>
    <row r="236" spans="1:60" x14ac:dyDescent="0.25">
      <c r="A236" s="17"/>
      <c r="B236" s="31">
        <v>766140</v>
      </c>
      <c r="C236" s="18" t="s">
        <v>311</v>
      </c>
      <c r="D236" s="18" t="s">
        <v>544</v>
      </c>
      <c r="E236" s="57">
        <v>28.962539682539674</v>
      </c>
      <c r="F236" s="57">
        <v>65</v>
      </c>
      <c r="G236" s="58">
        <v>139</v>
      </c>
      <c r="H236" s="261"/>
      <c r="I236" s="26"/>
      <c r="J236" s="16">
        <f>I236*$E236</f>
        <v>0</v>
      </c>
      <c r="K236" s="16">
        <f>I236*$F236</f>
        <v>0</v>
      </c>
      <c r="L236" s="26"/>
      <c r="M236" s="16">
        <f>L236*$E236</f>
        <v>0</v>
      </c>
      <c r="N236" s="16">
        <f>L236*$F236</f>
        <v>0</v>
      </c>
      <c r="O236" s="26"/>
      <c r="P236" s="16">
        <f>O236*$E236</f>
        <v>0</v>
      </c>
      <c r="Q236" s="16">
        <f>O236*$F236</f>
        <v>0</v>
      </c>
      <c r="R236" s="26"/>
      <c r="S236" s="16">
        <f>R236*$E236</f>
        <v>0</v>
      </c>
      <c r="T236" s="16">
        <f>R236*$F236</f>
        <v>0</v>
      </c>
      <c r="U236" s="26"/>
      <c r="V236" s="16">
        <f>U236*$E236</f>
        <v>0</v>
      </c>
      <c r="W236" s="16">
        <f>U236*$F236</f>
        <v>0</v>
      </c>
      <c r="X236" s="26"/>
      <c r="Y236" s="16">
        <f>X236*$E236</f>
        <v>0</v>
      </c>
      <c r="Z236" s="16">
        <f>X236*$F236</f>
        <v>0</v>
      </c>
      <c r="AA236" s="16">
        <v>0</v>
      </c>
      <c r="AB236" s="289">
        <f>AA236*E236</f>
        <v>0</v>
      </c>
      <c r="AC236" s="289">
        <f>AA236*F236</f>
        <v>0</v>
      </c>
      <c r="AD236" s="16">
        <v>0</v>
      </c>
      <c r="AE236" s="289">
        <f>AD236*E236</f>
        <v>0</v>
      </c>
      <c r="AF236" s="289">
        <f>AD236*F236</f>
        <v>0</v>
      </c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289">
        <v>2</v>
      </c>
      <c r="AU236" s="289">
        <v>2</v>
      </c>
      <c r="AV236" s="268"/>
      <c r="AW236" s="52">
        <f>SUM(I236,L236,O236,R236,U236,X236,AA236,AD236,AG236,AJ236,AM236,AP236)</f>
        <v>0</v>
      </c>
      <c r="AX236" s="16">
        <f>AW236*E236</f>
        <v>0</v>
      </c>
      <c r="AY236" s="37">
        <f>AW236*F236</f>
        <v>0</v>
      </c>
      <c r="AZ236" s="42">
        <f>AW236/(((AT236-1)*30)+(AU236*7))</f>
        <v>0</v>
      </c>
      <c r="BA236" s="37">
        <f>AZ236*30</f>
        <v>0</v>
      </c>
      <c r="BB236" s="63">
        <f>BA236*F236</f>
        <v>0</v>
      </c>
      <c r="BC236" s="26">
        <v>0</v>
      </c>
      <c r="BD236" s="37">
        <f>BC236*F236</f>
        <v>0</v>
      </c>
      <c r="BE236" s="37" t="str">
        <f>IFERROR(BC236/AZ236, "-")</f>
        <v>-</v>
      </c>
      <c r="BF236" s="37" t="str">
        <f>IFERROR(BE236/7,"-")</f>
        <v>-</v>
      </c>
      <c r="BG236" s="52" t="str">
        <f>IFERROR(BE236/30,"-")</f>
        <v>-</v>
      </c>
      <c r="BH236" s="35" t="str">
        <f>IFERROR(C$1+BE236,"-")</f>
        <v>-</v>
      </c>
    </row>
    <row r="237" spans="1:60" x14ac:dyDescent="0.25">
      <c r="A237" s="17"/>
      <c r="B237" s="31">
        <v>766141</v>
      </c>
      <c r="C237" s="18" t="s">
        <v>312</v>
      </c>
      <c r="D237" s="18" t="s">
        <v>545</v>
      </c>
      <c r="E237" s="57">
        <v>6.5999999999999979</v>
      </c>
      <c r="F237" s="57">
        <v>30</v>
      </c>
      <c r="G237" s="58">
        <v>59</v>
      </c>
      <c r="H237" s="261"/>
      <c r="I237" s="26"/>
      <c r="J237" s="16">
        <f>I237*$E237</f>
        <v>0</v>
      </c>
      <c r="K237" s="16">
        <f>I237*$F237</f>
        <v>0</v>
      </c>
      <c r="L237" s="26"/>
      <c r="M237" s="16">
        <f>L237*$E237</f>
        <v>0</v>
      </c>
      <c r="N237" s="16">
        <f>L237*$F237</f>
        <v>0</v>
      </c>
      <c r="O237" s="26"/>
      <c r="P237" s="16">
        <f>O237*$E237</f>
        <v>0</v>
      </c>
      <c r="Q237" s="16">
        <f>O237*$F237</f>
        <v>0</v>
      </c>
      <c r="R237" s="26"/>
      <c r="S237" s="16">
        <f>R237*$E237</f>
        <v>0</v>
      </c>
      <c r="T237" s="16">
        <f>R237*$F237</f>
        <v>0</v>
      </c>
      <c r="U237" s="26"/>
      <c r="V237" s="16">
        <f>U237*$E237</f>
        <v>0</v>
      </c>
      <c r="W237" s="16">
        <f>U237*$F237</f>
        <v>0</v>
      </c>
      <c r="X237" s="26"/>
      <c r="Y237" s="16">
        <f>X237*$E237</f>
        <v>0</v>
      </c>
      <c r="Z237" s="16">
        <f>X237*$F237</f>
        <v>0</v>
      </c>
      <c r="AA237" s="16">
        <v>8</v>
      </c>
      <c r="AB237" s="289">
        <f>AA237*E237</f>
        <v>52.799999999999983</v>
      </c>
      <c r="AC237" s="289">
        <f>AA237*F237</f>
        <v>240</v>
      </c>
      <c r="AD237" s="16">
        <v>2</v>
      </c>
      <c r="AE237" s="289">
        <f>AD237*E237</f>
        <v>13.199999999999996</v>
      </c>
      <c r="AF237" s="289">
        <f>AD237*F237</f>
        <v>60</v>
      </c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289">
        <v>2</v>
      </c>
      <c r="AU237" s="289">
        <v>2</v>
      </c>
      <c r="AV237" s="268"/>
      <c r="AW237" s="52">
        <f>SUM(I237,L237,O237,R237,U237,X237,AA237,AD237,AG237,AJ237,AM237,AP237)</f>
        <v>10</v>
      </c>
      <c r="AX237" s="16">
        <f>AW237*E237</f>
        <v>65.999999999999972</v>
      </c>
      <c r="AY237" s="37">
        <f>AW237*F237</f>
        <v>300</v>
      </c>
      <c r="AZ237" s="42">
        <f>AW237/(((AT237-1)*30)+(AU237*7))</f>
        <v>0.22727272727272727</v>
      </c>
      <c r="BA237" s="37">
        <f>AZ237*30</f>
        <v>6.8181818181818183</v>
      </c>
      <c r="BB237" s="63">
        <f>BA237*F237</f>
        <v>204.54545454545456</v>
      </c>
      <c r="BC237" s="26">
        <v>44</v>
      </c>
      <c r="BD237" s="37">
        <f>BC237*F237</f>
        <v>1320</v>
      </c>
      <c r="BE237" s="37">
        <f>IFERROR(BC237/AZ237, "-")</f>
        <v>193.6</v>
      </c>
      <c r="BF237" s="37">
        <f>IFERROR(BE237/7,"-")</f>
        <v>27.657142857142855</v>
      </c>
      <c r="BG237" s="52">
        <f>IFERROR(BE237/30,"-")</f>
        <v>6.4533333333333331</v>
      </c>
      <c r="BH237" s="35">
        <f>IFERROR(C$1+BE237,"-")</f>
        <v>43866.6</v>
      </c>
    </row>
    <row r="238" spans="1:60" x14ac:dyDescent="0.25">
      <c r="A238" s="17"/>
      <c r="B238" s="31">
        <v>766142</v>
      </c>
      <c r="C238" s="18" t="s">
        <v>313</v>
      </c>
      <c r="D238" s="18" t="s">
        <v>546</v>
      </c>
      <c r="E238" s="57">
        <v>6.5999999999999988</v>
      </c>
      <c r="F238" s="57">
        <v>30</v>
      </c>
      <c r="G238" s="58">
        <v>59</v>
      </c>
      <c r="H238" s="261"/>
      <c r="I238" s="26"/>
      <c r="J238" s="16">
        <f>I238*$E238</f>
        <v>0</v>
      </c>
      <c r="K238" s="16">
        <f>I238*$F238</f>
        <v>0</v>
      </c>
      <c r="L238" s="26"/>
      <c r="M238" s="16">
        <f>L238*$E238</f>
        <v>0</v>
      </c>
      <c r="N238" s="16">
        <f>L238*$F238</f>
        <v>0</v>
      </c>
      <c r="O238" s="26"/>
      <c r="P238" s="16">
        <f>O238*$E238</f>
        <v>0</v>
      </c>
      <c r="Q238" s="16">
        <f>O238*$F238</f>
        <v>0</v>
      </c>
      <c r="R238" s="26"/>
      <c r="S238" s="16">
        <f>R238*$E238</f>
        <v>0</v>
      </c>
      <c r="T238" s="16">
        <f>R238*$F238</f>
        <v>0</v>
      </c>
      <c r="U238" s="26"/>
      <c r="V238" s="16">
        <f>U238*$E238</f>
        <v>0</v>
      </c>
      <c r="W238" s="16">
        <f>U238*$F238</f>
        <v>0</v>
      </c>
      <c r="X238" s="26"/>
      <c r="Y238" s="16">
        <f>X238*$E238</f>
        <v>0</v>
      </c>
      <c r="Z238" s="16">
        <f>X238*$F238</f>
        <v>0</v>
      </c>
      <c r="AA238" s="16">
        <v>7</v>
      </c>
      <c r="AB238" s="289">
        <f>AA238*E238</f>
        <v>46.199999999999989</v>
      </c>
      <c r="AC238" s="289">
        <f>AA238*F238</f>
        <v>210</v>
      </c>
      <c r="AD238" s="16">
        <v>2</v>
      </c>
      <c r="AE238" s="289">
        <f>AD238*E238</f>
        <v>13.199999999999998</v>
      </c>
      <c r="AF238" s="289">
        <f>AD238*F238</f>
        <v>60</v>
      </c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289">
        <v>2</v>
      </c>
      <c r="AU238" s="289">
        <v>2</v>
      </c>
      <c r="AV238" s="268"/>
      <c r="AW238" s="52">
        <f>SUM(I238,L238,O238,R238,U238,X238,AA238,AD238,AG238,AJ238,AM238,AP238)</f>
        <v>9</v>
      </c>
      <c r="AX238" s="16">
        <f>AW238*E238</f>
        <v>59.399999999999991</v>
      </c>
      <c r="AY238" s="37">
        <f>AW238*F238</f>
        <v>270</v>
      </c>
      <c r="AZ238" s="42">
        <f>AW238/(((AT238-1)*30)+(AU238*7))</f>
        <v>0.20454545454545456</v>
      </c>
      <c r="BA238" s="37">
        <f>AZ238*30</f>
        <v>6.1363636363636367</v>
      </c>
      <c r="BB238" s="63">
        <f>BA238*F238</f>
        <v>184.09090909090909</v>
      </c>
      <c r="BC238" s="26">
        <v>44</v>
      </c>
      <c r="BD238" s="37">
        <f>BC238*F238</f>
        <v>1320</v>
      </c>
      <c r="BE238" s="37">
        <f>IFERROR(BC238/AZ238, "-")</f>
        <v>215.11111111111109</v>
      </c>
      <c r="BF238" s="37">
        <f>IFERROR(BE238/7,"-")</f>
        <v>30.730158730158728</v>
      </c>
      <c r="BG238" s="52">
        <f>IFERROR(BE238/30,"-")</f>
        <v>7.1703703703703692</v>
      </c>
      <c r="BH238" s="35">
        <f>IFERROR(C$1+BE238,"-")</f>
        <v>43888.111111111109</v>
      </c>
    </row>
    <row r="239" spans="1:60" x14ac:dyDescent="0.25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ref="J239:J245" si="0">I239*$E239</f>
        <v>0</v>
      </c>
      <c r="K239" s="16">
        <f t="shared" ref="K239:K245" si="1">I239*$F239</f>
        <v>0</v>
      </c>
      <c r="L239" s="26"/>
      <c r="M239" s="16">
        <f t="shared" ref="M239:M245" si="2">L239*$E239</f>
        <v>0</v>
      </c>
      <c r="N239" s="16">
        <f t="shared" ref="N239:N245" si="3">L239*$F239</f>
        <v>0</v>
      </c>
      <c r="O239" s="26"/>
      <c r="P239" s="16">
        <f t="shared" ref="P239:P245" si="4">O239*$E239</f>
        <v>0</v>
      </c>
      <c r="Q239" s="16">
        <f t="shared" ref="Q239:Q245" si="5">O239*$F239</f>
        <v>0</v>
      </c>
      <c r="R239" s="26"/>
      <c r="S239" s="16">
        <f t="shared" ref="S239:S245" si="6">R239*$E239</f>
        <v>0</v>
      </c>
      <c r="T239" s="16">
        <f t="shared" ref="T239:T245" si="7">R239*$F239</f>
        <v>0</v>
      </c>
      <c r="U239" s="26"/>
      <c r="V239" s="16">
        <f t="shared" ref="V239:V245" si="8">U239*$E239</f>
        <v>0</v>
      </c>
      <c r="W239" s="16">
        <f t="shared" ref="W239:W245" si="9">U239*$F239</f>
        <v>0</v>
      </c>
      <c r="X239" s="26"/>
      <c r="Y239" s="16">
        <f t="shared" ref="Y239:Y245" si="10">X239*$E239</f>
        <v>0</v>
      </c>
      <c r="Z239" s="16">
        <f t="shared" ref="Z239:Z245" si="11">X239*$F239</f>
        <v>0</v>
      </c>
      <c r="AA239" s="16"/>
      <c r="AB239" s="289">
        <f t="shared" ref="AB239:AB245" si="12">AA239*E239</f>
        <v>0</v>
      </c>
      <c r="AC239" s="289">
        <f t="shared" ref="AC239:AC245" si="13">AA239*F239</f>
        <v>0</v>
      </c>
      <c r="AD239" s="16"/>
      <c r="AE239" s="289">
        <f t="shared" ref="AE239:AE245" si="14">AD239*E239</f>
        <v>0</v>
      </c>
      <c r="AF239" s="289">
        <f t="shared" ref="AF239:AF245" si="15">AD239*F239</f>
        <v>0</v>
      </c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16"/>
      <c r="AU239" s="16"/>
      <c r="AV239" s="268"/>
      <c r="AW239" s="52">
        <f t="shared" ref="AW239:AW245" si="16">SUM(I239,L239,O239,R239,U239,X239,AA239,AD239,AG239,AJ239,AM239,AP239)</f>
        <v>0</v>
      </c>
      <c r="AX239" s="16">
        <f t="shared" ref="AX239:AX245" si="17">AW239*E239</f>
        <v>0</v>
      </c>
      <c r="AY239" s="37">
        <f t="shared" ref="AY239:AY245" si="18">AW239*F239</f>
        <v>0</v>
      </c>
      <c r="AZ239" s="42">
        <f t="shared" ref="AZ239:AZ245" si="19">AW239/(((AT239-1)*30)+(AU239*7))</f>
        <v>0</v>
      </c>
      <c r="BA239" s="37">
        <f t="shared" ref="BA239:BA245" si="20">AZ239*30</f>
        <v>0</v>
      </c>
      <c r="BB239" s="63">
        <f t="shared" ref="BB239:BB245" si="21">BA239*F239</f>
        <v>0</v>
      </c>
      <c r="BC239" s="26"/>
      <c r="BD239" s="37">
        <f t="shared" ref="BD239:BD245" si="22">BC239*F239</f>
        <v>0</v>
      </c>
      <c r="BE239" s="37" t="str">
        <f t="shared" ref="BE239:BE245" si="23">IFERROR(BC239/AZ239, "-")</f>
        <v>-</v>
      </c>
      <c r="BF239" s="37" t="str">
        <f t="shared" ref="BF239:BF245" si="24">IFERROR(BE239/7,"-")</f>
        <v>-</v>
      </c>
      <c r="BG239" s="52" t="str">
        <f t="shared" ref="BG239:BG245" si="25">IFERROR(BE239/30,"-")</f>
        <v>-</v>
      </c>
      <c r="BH239" s="35" t="str">
        <f t="shared" ref="BH239:BH245" si="26">IFERROR(C$1+BE239,"-")</f>
        <v>-</v>
      </c>
    </row>
    <row r="240" spans="1:60" x14ac:dyDescent="0.25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0"/>
        <v>0</v>
      </c>
      <c r="K240" s="16">
        <f t="shared" si="1"/>
        <v>0</v>
      </c>
      <c r="L240" s="26"/>
      <c r="M240" s="16">
        <f t="shared" si="2"/>
        <v>0</v>
      </c>
      <c r="N240" s="16">
        <f t="shared" si="3"/>
        <v>0</v>
      </c>
      <c r="O240" s="26"/>
      <c r="P240" s="16">
        <f t="shared" si="4"/>
        <v>0</v>
      </c>
      <c r="Q240" s="16">
        <f t="shared" si="5"/>
        <v>0</v>
      </c>
      <c r="R240" s="26"/>
      <c r="S240" s="16">
        <f t="shared" si="6"/>
        <v>0</v>
      </c>
      <c r="T240" s="16">
        <f t="shared" si="7"/>
        <v>0</v>
      </c>
      <c r="U240" s="26"/>
      <c r="V240" s="16">
        <f t="shared" si="8"/>
        <v>0</v>
      </c>
      <c r="W240" s="16">
        <f t="shared" si="9"/>
        <v>0</v>
      </c>
      <c r="X240" s="26"/>
      <c r="Y240" s="16">
        <f t="shared" si="10"/>
        <v>0</v>
      </c>
      <c r="Z240" s="16">
        <f t="shared" si="11"/>
        <v>0</v>
      </c>
      <c r="AA240" s="16"/>
      <c r="AB240" s="289">
        <f t="shared" si="12"/>
        <v>0</v>
      </c>
      <c r="AC240" s="289">
        <f t="shared" si="13"/>
        <v>0</v>
      </c>
      <c r="AD240" s="16"/>
      <c r="AE240" s="289">
        <f t="shared" si="14"/>
        <v>0</v>
      </c>
      <c r="AF240" s="289">
        <f t="shared" si="15"/>
        <v>0</v>
      </c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16"/>
      <c r="AU240" s="16"/>
      <c r="AV240" s="268"/>
      <c r="AW240" s="52">
        <f t="shared" si="16"/>
        <v>0</v>
      </c>
      <c r="AX240" s="16">
        <f t="shared" si="17"/>
        <v>0</v>
      </c>
      <c r="AY240" s="37">
        <f t="shared" si="18"/>
        <v>0</v>
      </c>
      <c r="AZ240" s="42">
        <f t="shared" si="19"/>
        <v>0</v>
      </c>
      <c r="BA240" s="37">
        <f t="shared" si="20"/>
        <v>0</v>
      </c>
      <c r="BB240" s="63">
        <f t="shared" si="21"/>
        <v>0</v>
      </c>
      <c r="BC240" s="26"/>
      <c r="BD240" s="37">
        <f t="shared" si="22"/>
        <v>0</v>
      </c>
      <c r="BE240" s="37" t="str">
        <f t="shared" si="23"/>
        <v>-</v>
      </c>
      <c r="BF240" s="37" t="str">
        <f t="shared" si="24"/>
        <v>-</v>
      </c>
      <c r="BG240" s="52" t="str">
        <f t="shared" si="25"/>
        <v>-</v>
      </c>
      <c r="BH240" s="35" t="str">
        <f t="shared" si="26"/>
        <v>-</v>
      </c>
    </row>
    <row r="241" spans="1:60" x14ac:dyDescent="0.25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0"/>
        <v>0</v>
      </c>
      <c r="K241" s="16">
        <f t="shared" si="1"/>
        <v>0</v>
      </c>
      <c r="L241" s="26"/>
      <c r="M241" s="16">
        <f t="shared" si="2"/>
        <v>0</v>
      </c>
      <c r="N241" s="16">
        <f t="shared" si="3"/>
        <v>0</v>
      </c>
      <c r="O241" s="26"/>
      <c r="P241" s="16">
        <f t="shared" si="4"/>
        <v>0</v>
      </c>
      <c r="Q241" s="16">
        <f t="shared" si="5"/>
        <v>0</v>
      </c>
      <c r="R241" s="26"/>
      <c r="S241" s="16">
        <f t="shared" si="6"/>
        <v>0</v>
      </c>
      <c r="T241" s="16">
        <f t="shared" si="7"/>
        <v>0</v>
      </c>
      <c r="U241" s="26"/>
      <c r="V241" s="16">
        <f t="shared" si="8"/>
        <v>0</v>
      </c>
      <c r="W241" s="16">
        <f t="shared" si="9"/>
        <v>0</v>
      </c>
      <c r="X241" s="26"/>
      <c r="Y241" s="16">
        <f t="shared" si="10"/>
        <v>0</v>
      </c>
      <c r="Z241" s="16">
        <f t="shared" si="11"/>
        <v>0</v>
      </c>
      <c r="AA241" s="16"/>
      <c r="AB241" s="289">
        <f t="shared" si="12"/>
        <v>0</v>
      </c>
      <c r="AC241" s="289">
        <f t="shared" si="13"/>
        <v>0</v>
      </c>
      <c r="AD241" s="16"/>
      <c r="AE241" s="289">
        <f t="shared" si="14"/>
        <v>0</v>
      </c>
      <c r="AF241" s="289">
        <f t="shared" si="15"/>
        <v>0</v>
      </c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16"/>
      <c r="AU241" s="16"/>
      <c r="AV241" s="268"/>
      <c r="AW241" s="52">
        <f t="shared" si="16"/>
        <v>0</v>
      </c>
      <c r="AX241" s="16">
        <f t="shared" si="17"/>
        <v>0</v>
      </c>
      <c r="AY241" s="37">
        <f t="shared" si="18"/>
        <v>0</v>
      </c>
      <c r="AZ241" s="42">
        <f t="shared" si="19"/>
        <v>0</v>
      </c>
      <c r="BA241" s="37">
        <f t="shared" si="20"/>
        <v>0</v>
      </c>
      <c r="BB241" s="63">
        <f t="shared" si="21"/>
        <v>0</v>
      </c>
      <c r="BC241" s="26"/>
      <c r="BD241" s="37">
        <f t="shared" si="22"/>
        <v>0</v>
      </c>
      <c r="BE241" s="37" t="str">
        <f t="shared" si="23"/>
        <v>-</v>
      </c>
      <c r="BF241" s="37" t="str">
        <f t="shared" si="24"/>
        <v>-</v>
      </c>
      <c r="BG241" s="52" t="str">
        <f t="shared" si="25"/>
        <v>-</v>
      </c>
      <c r="BH241" s="35" t="str">
        <f t="shared" si="26"/>
        <v>-</v>
      </c>
    </row>
    <row r="242" spans="1:60" x14ac:dyDescent="0.25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0"/>
        <v>0</v>
      </c>
      <c r="K242" s="16">
        <f t="shared" si="1"/>
        <v>0</v>
      </c>
      <c r="L242" s="26"/>
      <c r="M242" s="16">
        <f t="shared" si="2"/>
        <v>0</v>
      </c>
      <c r="N242" s="16">
        <f t="shared" si="3"/>
        <v>0</v>
      </c>
      <c r="O242" s="26"/>
      <c r="P242" s="16">
        <f t="shared" si="4"/>
        <v>0</v>
      </c>
      <c r="Q242" s="16">
        <f t="shared" si="5"/>
        <v>0</v>
      </c>
      <c r="R242" s="26"/>
      <c r="S242" s="16">
        <f t="shared" si="6"/>
        <v>0</v>
      </c>
      <c r="T242" s="16">
        <f t="shared" si="7"/>
        <v>0</v>
      </c>
      <c r="U242" s="26"/>
      <c r="V242" s="16">
        <f t="shared" si="8"/>
        <v>0</v>
      </c>
      <c r="W242" s="16">
        <f t="shared" si="9"/>
        <v>0</v>
      </c>
      <c r="X242" s="26"/>
      <c r="Y242" s="16">
        <f t="shared" si="10"/>
        <v>0</v>
      </c>
      <c r="Z242" s="16">
        <f t="shared" si="11"/>
        <v>0</v>
      </c>
      <c r="AA242" s="16"/>
      <c r="AB242" s="289">
        <f t="shared" si="12"/>
        <v>0</v>
      </c>
      <c r="AC242" s="289">
        <f t="shared" si="13"/>
        <v>0</v>
      </c>
      <c r="AD242" s="16"/>
      <c r="AE242" s="289">
        <f t="shared" si="14"/>
        <v>0</v>
      </c>
      <c r="AF242" s="289">
        <f t="shared" si="15"/>
        <v>0</v>
      </c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16"/>
      <c r="AU242" s="16"/>
      <c r="AV242" s="268"/>
      <c r="AW242" s="52">
        <f t="shared" si="16"/>
        <v>0</v>
      </c>
      <c r="AX242" s="16">
        <f t="shared" si="17"/>
        <v>0</v>
      </c>
      <c r="AY242" s="37">
        <f t="shared" si="18"/>
        <v>0</v>
      </c>
      <c r="AZ242" s="42">
        <f t="shared" si="19"/>
        <v>0</v>
      </c>
      <c r="BA242" s="37">
        <f t="shared" si="20"/>
        <v>0</v>
      </c>
      <c r="BB242" s="63">
        <f t="shared" si="21"/>
        <v>0</v>
      </c>
      <c r="BC242" s="26"/>
      <c r="BD242" s="37">
        <f t="shared" si="22"/>
        <v>0</v>
      </c>
      <c r="BE242" s="37" t="str">
        <f t="shared" si="23"/>
        <v>-</v>
      </c>
      <c r="BF242" s="37" t="str">
        <f t="shared" si="24"/>
        <v>-</v>
      </c>
      <c r="BG242" s="52" t="str">
        <f t="shared" si="25"/>
        <v>-</v>
      </c>
      <c r="BH242" s="35" t="str">
        <f t="shared" si="26"/>
        <v>-</v>
      </c>
    </row>
    <row r="243" spans="1:60" x14ac:dyDescent="0.25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0"/>
        <v>0</v>
      </c>
      <c r="K243" s="16">
        <f t="shared" si="1"/>
        <v>0</v>
      </c>
      <c r="L243" s="26"/>
      <c r="M243" s="16">
        <f t="shared" si="2"/>
        <v>0</v>
      </c>
      <c r="N243" s="16">
        <f t="shared" si="3"/>
        <v>0</v>
      </c>
      <c r="O243" s="26"/>
      <c r="P243" s="16">
        <f t="shared" si="4"/>
        <v>0</v>
      </c>
      <c r="Q243" s="16">
        <f t="shared" si="5"/>
        <v>0</v>
      </c>
      <c r="R243" s="26"/>
      <c r="S243" s="16">
        <f t="shared" si="6"/>
        <v>0</v>
      </c>
      <c r="T243" s="16">
        <f t="shared" si="7"/>
        <v>0</v>
      </c>
      <c r="U243" s="26"/>
      <c r="V243" s="16">
        <f t="shared" si="8"/>
        <v>0</v>
      </c>
      <c r="W243" s="16">
        <f t="shared" si="9"/>
        <v>0</v>
      </c>
      <c r="X243" s="26"/>
      <c r="Y243" s="16">
        <f t="shared" si="10"/>
        <v>0</v>
      </c>
      <c r="Z243" s="16">
        <f t="shared" si="11"/>
        <v>0</v>
      </c>
      <c r="AA243" s="16"/>
      <c r="AB243" s="289">
        <f t="shared" si="12"/>
        <v>0</v>
      </c>
      <c r="AC243" s="289">
        <f t="shared" si="13"/>
        <v>0</v>
      </c>
      <c r="AD243" s="16"/>
      <c r="AE243" s="289">
        <f t="shared" si="14"/>
        <v>0</v>
      </c>
      <c r="AF243" s="289">
        <f t="shared" si="15"/>
        <v>0</v>
      </c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16"/>
      <c r="AU243" s="16"/>
      <c r="AV243" s="268"/>
      <c r="AW243" s="52">
        <f t="shared" si="16"/>
        <v>0</v>
      </c>
      <c r="AX243" s="16">
        <f t="shared" si="17"/>
        <v>0</v>
      </c>
      <c r="AY243" s="37">
        <f t="shared" si="18"/>
        <v>0</v>
      </c>
      <c r="AZ243" s="42">
        <f t="shared" si="19"/>
        <v>0</v>
      </c>
      <c r="BA243" s="37">
        <f t="shared" si="20"/>
        <v>0</v>
      </c>
      <c r="BB243" s="63">
        <f t="shared" si="21"/>
        <v>0</v>
      </c>
      <c r="BC243" s="26"/>
      <c r="BD243" s="37">
        <f t="shared" si="22"/>
        <v>0</v>
      </c>
      <c r="BE243" s="37" t="str">
        <f t="shared" si="23"/>
        <v>-</v>
      </c>
      <c r="BF243" s="37" t="str">
        <f t="shared" si="24"/>
        <v>-</v>
      </c>
      <c r="BG243" s="52" t="str">
        <f t="shared" si="25"/>
        <v>-</v>
      </c>
      <c r="BH243" s="35" t="str">
        <f t="shared" si="26"/>
        <v>-</v>
      </c>
    </row>
    <row r="244" spans="1:60" x14ac:dyDescent="0.25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0"/>
        <v>0</v>
      </c>
      <c r="K244" s="16">
        <f t="shared" si="1"/>
        <v>0</v>
      </c>
      <c r="L244" s="26"/>
      <c r="M244" s="16">
        <f t="shared" si="2"/>
        <v>0</v>
      </c>
      <c r="N244" s="16">
        <f t="shared" si="3"/>
        <v>0</v>
      </c>
      <c r="O244" s="26"/>
      <c r="P244" s="16">
        <f t="shared" si="4"/>
        <v>0</v>
      </c>
      <c r="Q244" s="16">
        <f t="shared" si="5"/>
        <v>0</v>
      </c>
      <c r="R244" s="26"/>
      <c r="S244" s="16">
        <f t="shared" si="6"/>
        <v>0</v>
      </c>
      <c r="T244" s="16">
        <f t="shared" si="7"/>
        <v>0</v>
      </c>
      <c r="U244" s="26"/>
      <c r="V244" s="16">
        <f t="shared" si="8"/>
        <v>0</v>
      </c>
      <c r="W244" s="16">
        <f t="shared" si="9"/>
        <v>0</v>
      </c>
      <c r="X244" s="26"/>
      <c r="Y244" s="16">
        <f t="shared" si="10"/>
        <v>0</v>
      </c>
      <c r="Z244" s="16">
        <f t="shared" si="11"/>
        <v>0</v>
      </c>
      <c r="AA244" s="16"/>
      <c r="AB244" s="289">
        <f t="shared" si="12"/>
        <v>0</v>
      </c>
      <c r="AC244" s="289">
        <f t="shared" si="13"/>
        <v>0</v>
      </c>
      <c r="AD244" s="16"/>
      <c r="AE244" s="289">
        <f t="shared" si="14"/>
        <v>0</v>
      </c>
      <c r="AF244" s="289">
        <f t="shared" si="15"/>
        <v>0</v>
      </c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16"/>
      <c r="AU244" s="16"/>
      <c r="AV244" s="268"/>
      <c r="AW244" s="52">
        <f t="shared" si="16"/>
        <v>0</v>
      </c>
      <c r="AX244" s="16">
        <f t="shared" si="17"/>
        <v>0</v>
      </c>
      <c r="AY244" s="37">
        <f t="shared" si="18"/>
        <v>0</v>
      </c>
      <c r="AZ244" s="42">
        <f t="shared" si="19"/>
        <v>0</v>
      </c>
      <c r="BA244" s="37">
        <f t="shared" si="20"/>
        <v>0</v>
      </c>
      <c r="BB244" s="63">
        <f t="shared" si="21"/>
        <v>0</v>
      </c>
      <c r="BC244" s="26"/>
      <c r="BD244" s="37">
        <f t="shared" si="22"/>
        <v>0</v>
      </c>
      <c r="BE244" s="37" t="str">
        <f t="shared" si="23"/>
        <v>-</v>
      </c>
      <c r="BF244" s="37" t="str">
        <f t="shared" si="24"/>
        <v>-</v>
      </c>
      <c r="BG244" s="52" t="str">
        <f t="shared" si="25"/>
        <v>-</v>
      </c>
      <c r="BH244" s="35" t="str">
        <f t="shared" si="26"/>
        <v>-</v>
      </c>
    </row>
    <row r="245" spans="1:60" x14ac:dyDescent="0.25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0"/>
        <v>0</v>
      </c>
      <c r="K245" s="16">
        <f t="shared" si="1"/>
        <v>0</v>
      </c>
      <c r="L245" s="26"/>
      <c r="M245" s="16">
        <f t="shared" si="2"/>
        <v>0</v>
      </c>
      <c r="N245" s="16">
        <f t="shared" si="3"/>
        <v>0</v>
      </c>
      <c r="O245" s="26"/>
      <c r="P245" s="16">
        <f t="shared" si="4"/>
        <v>0</v>
      </c>
      <c r="Q245" s="16">
        <f t="shared" si="5"/>
        <v>0</v>
      </c>
      <c r="R245" s="26"/>
      <c r="S245" s="16">
        <f t="shared" si="6"/>
        <v>0</v>
      </c>
      <c r="T245" s="16">
        <f t="shared" si="7"/>
        <v>0</v>
      </c>
      <c r="U245" s="26"/>
      <c r="V245" s="16">
        <f t="shared" si="8"/>
        <v>0</v>
      </c>
      <c r="W245" s="16">
        <f t="shared" si="9"/>
        <v>0</v>
      </c>
      <c r="X245" s="26"/>
      <c r="Y245" s="16">
        <f t="shared" si="10"/>
        <v>0</v>
      </c>
      <c r="Z245" s="16">
        <f t="shared" si="11"/>
        <v>0</v>
      </c>
      <c r="AA245" s="16"/>
      <c r="AB245" s="289">
        <f t="shared" si="12"/>
        <v>0</v>
      </c>
      <c r="AC245" s="289">
        <f t="shared" si="13"/>
        <v>0</v>
      </c>
      <c r="AD245" s="16"/>
      <c r="AE245" s="289">
        <f t="shared" si="14"/>
        <v>0</v>
      </c>
      <c r="AF245" s="289">
        <f t="shared" si="15"/>
        <v>0</v>
      </c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16"/>
      <c r="AU245" s="16"/>
      <c r="AV245" s="268"/>
      <c r="AW245" s="52">
        <f t="shared" si="16"/>
        <v>0</v>
      </c>
      <c r="AX245" s="16">
        <f t="shared" si="17"/>
        <v>0</v>
      </c>
      <c r="AY245" s="37">
        <f t="shared" si="18"/>
        <v>0</v>
      </c>
      <c r="AZ245" s="42">
        <f t="shared" si="19"/>
        <v>0</v>
      </c>
      <c r="BA245" s="37">
        <f t="shared" si="20"/>
        <v>0</v>
      </c>
      <c r="BB245" s="63">
        <f t="shared" si="21"/>
        <v>0</v>
      </c>
      <c r="BC245" s="26"/>
      <c r="BD245" s="37">
        <f t="shared" si="22"/>
        <v>0</v>
      </c>
      <c r="BE245" s="37" t="str">
        <f t="shared" si="23"/>
        <v>-</v>
      </c>
      <c r="BF245" s="37" t="str">
        <f t="shared" si="24"/>
        <v>-</v>
      </c>
      <c r="BG245" s="52" t="str">
        <f t="shared" si="25"/>
        <v>-</v>
      </c>
      <c r="BH245" s="35" t="str">
        <f t="shared" si="26"/>
        <v>-</v>
      </c>
    </row>
    <row r="246" spans="1:60" x14ac:dyDescent="0.25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T246" s="125"/>
      <c r="AU246" s="125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25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Z247" si="27">SUM(I4:I245)</f>
        <v>961</v>
      </c>
      <c r="J247" s="181">
        <f t="shared" si="27"/>
        <v>19153.445449087856</v>
      </c>
      <c r="K247" s="25">
        <f t="shared" si="27"/>
        <v>44687.4</v>
      </c>
      <c r="L247" s="25">
        <f t="shared" si="27"/>
        <v>629</v>
      </c>
      <c r="M247" s="25">
        <f t="shared" si="27"/>
        <v>12556.957727656532</v>
      </c>
      <c r="N247" s="25">
        <f t="shared" si="27"/>
        <v>30324.55</v>
      </c>
      <c r="O247" s="25">
        <f t="shared" si="27"/>
        <v>868</v>
      </c>
      <c r="P247" s="25">
        <f t="shared" si="27"/>
        <v>15699.206499962987</v>
      </c>
      <c r="Q247" s="25">
        <f t="shared" si="27"/>
        <v>37011.699999999997</v>
      </c>
      <c r="R247" s="25">
        <f t="shared" si="27"/>
        <v>804</v>
      </c>
      <c r="S247" s="25">
        <f t="shared" si="27"/>
        <v>16154.300027282312</v>
      </c>
      <c r="T247" s="25">
        <f t="shared" si="27"/>
        <v>38107.85</v>
      </c>
      <c r="U247" s="25">
        <f t="shared" si="27"/>
        <v>829</v>
      </c>
      <c r="V247" s="181">
        <f t="shared" si="27"/>
        <v>15156.536098406468</v>
      </c>
      <c r="W247" s="25">
        <f t="shared" si="27"/>
        <v>35469</v>
      </c>
      <c r="X247" s="25">
        <f t="shared" si="27"/>
        <v>886</v>
      </c>
      <c r="Y247" s="25">
        <f t="shared" si="27"/>
        <v>15607.736345957439</v>
      </c>
      <c r="Z247" s="181">
        <f t="shared" si="27"/>
        <v>36695.65</v>
      </c>
      <c r="AA247" s="181">
        <f t="shared" ref="AA247:AF247" si="28">SUM(AA4:AA245)</f>
        <v>1080</v>
      </c>
      <c r="AB247" s="181">
        <f t="shared" si="28"/>
        <v>21873.161847061012</v>
      </c>
      <c r="AC247" s="181">
        <f t="shared" si="28"/>
        <v>46532.9</v>
      </c>
      <c r="AD247" s="181">
        <f t="shared" si="28"/>
        <v>411</v>
      </c>
      <c r="AE247" s="181">
        <f t="shared" si="28"/>
        <v>9038.6922375077975</v>
      </c>
      <c r="AF247" s="181">
        <f t="shared" si="28"/>
        <v>19093.25</v>
      </c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T247" s="181"/>
      <c r="AU247" s="181"/>
      <c r="AV247" s="270"/>
      <c r="AW247" s="25">
        <f t="shared" ref="AW247:BC247" si="29">SUM(AW4:AW245)</f>
        <v>6468</v>
      </c>
      <c r="AX247" s="25">
        <f t="shared" si="29"/>
        <v>125240.03623292244</v>
      </c>
      <c r="AY247" s="25">
        <f t="shared" si="29"/>
        <v>287922.30000000005</v>
      </c>
      <c r="AZ247" s="25">
        <f t="shared" si="29"/>
        <v>36.532333300004289</v>
      </c>
      <c r="BA247" s="25">
        <f t="shared" si="29"/>
        <v>1095.9699990001286</v>
      </c>
      <c r="BB247" s="25">
        <f t="shared" si="29"/>
        <v>49469.401930710133</v>
      </c>
      <c r="BC247" s="25">
        <f t="shared" si="29"/>
        <v>2260</v>
      </c>
      <c r="BD247" s="181">
        <f>SUM(BD4:BD245)</f>
        <v>122635.40000000001</v>
      </c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T248" s="125"/>
      <c r="AU248" s="125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25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19153.445449087856</v>
      </c>
      <c r="L249" s="78"/>
      <c r="M249" s="78"/>
      <c r="N249" s="78">
        <f>M247</f>
        <v>12556.957727656532</v>
      </c>
      <c r="O249" s="78"/>
      <c r="P249" s="78"/>
      <c r="Q249" s="78">
        <f>P247</f>
        <v>15699.206499962987</v>
      </c>
      <c r="R249" s="78"/>
      <c r="S249" s="78"/>
      <c r="T249" s="78">
        <f>S247</f>
        <v>16154.300027282312</v>
      </c>
      <c r="U249" s="78"/>
      <c r="V249" s="78"/>
      <c r="W249" s="78">
        <f>V247</f>
        <v>15156.536098406468</v>
      </c>
      <c r="X249" s="78"/>
      <c r="Y249" s="78"/>
      <c r="Z249" s="78">
        <f>Y247</f>
        <v>15607.736345957439</v>
      </c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T249" s="78"/>
      <c r="AU249" s="78"/>
      <c r="AV249" s="271"/>
      <c r="AW249" s="78"/>
      <c r="AX249" s="77"/>
      <c r="AY249" s="77">
        <f>AX247</f>
        <v>125240.03623292244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25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T250" s="78"/>
      <c r="AU250" s="78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25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>
        <f>K250/K247</f>
        <v>0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T251" s="126"/>
      <c r="AU251" s="126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25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T252" s="82"/>
      <c r="AU252" s="82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25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25533.954550912145</v>
      </c>
      <c r="L253" s="78"/>
      <c r="M253" s="78"/>
      <c r="N253" s="78">
        <f>N247-N249-N250-N252</f>
        <v>17767.592272343467</v>
      </c>
      <c r="O253" s="78"/>
      <c r="P253" s="78"/>
      <c r="Q253" s="78">
        <f>Q247-Q249-Q250-Q252</f>
        <v>21312.49350003701</v>
      </c>
      <c r="R253" s="78"/>
      <c r="S253" s="78"/>
      <c r="T253" s="78">
        <f>T247-T249-T250-T252</f>
        <v>21953.549972717687</v>
      </c>
      <c r="U253" s="78"/>
      <c r="V253" s="78"/>
      <c r="W253" s="78">
        <f>W247-W249-W250-W252</f>
        <v>20312.463901593532</v>
      </c>
      <c r="X253" s="78"/>
      <c r="Y253" s="78"/>
      <c r="Z253" s="78">
        <f>Z247-Z249-Z250-Z252</f>
        <v>21087.913654042561</v>
      </c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T253" s="78"/>
      <c r="AU253" s="78"/>
      <c r="AV253" s="271"/>
      <c r="AW253" s="78"/>
      <c r="AX253" s="77"/>
      <c r="AY253" s="77">
        <f>AY247-AY249-AY250-AY252</f>
        <v>162682.26376707759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25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>
        <f>K253/K247</f>
        <v>0.57139047138370425</v>
      </c>
      <c r="L254" s="31"/>
      <c r="M254" s="31"/>
      <c r="N254" s="127">
        <f>N253/N247</f>
        <v>0.58591445783510288</v>
      </c>
      <c r="O254" s="31"/>
      <c r="P254" s="31"/>
      <c r="Q254" s="127">
        <f>Q253/Q247</f>
        <v>0.57583125065957552</v>
      </c>
      <c r="R254" s="31"/>
      <c r="S254" s="31"/>
      <c r="T254" s="127">
        <f>T253/T247</f>
        <v>0.57608996499980158</v>
      </c>
      <c r="U254" s="31"/>
      <c r="V254" s="31"/>
      <c r="W254" s="127">
        <f>W253/W247</f>
        <v>0.57268217039086333</v>
      </c>
      <c r="X254" s="31"/>
      <c r="Y254" s="31"/>
      <c r="Z254" s="127">
        <f>Z253/Z247</f>
        <v>0.57467066679681544</v>
      </c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T254" s="127"/>
      <c r="AU254" s="127"/>
      <c r="AV254" s="274"/>
      <c r="AW254" s="87"/>
      <c r="AX254" s="83"/>
      <c r="AY254" s="86">
        <f>AY253/AY247</f>
        <v>0.56502140948123003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autoFilter ref="A3:BH3">
    <sortState ref="A4:BH238">
      <sortCondition ref="B3"/>
    </sortState>
  </autoFilter>
  <mergeCells count="20"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U2"/>
    <mergeCell ref="O1:Q2"/>
    <mergeCell ref="A2:B2"/>
    <mergeCell ref="D2:E2"/>
    <mergeCell ref="F2:G2"/>
    <mergeCell ref="A1:B1"/>
    <mergeCell ref="D1:E1"/>
    <mergeCell ref="F1:G1"/>
    <mergeCell ref="I1:K2"/>
    <mergeCell ref="L1:N2"/>
  </mergeCells>
  <conditionalFormatting sqref="A39">
    <cfRule type="duplicateValues" dxfId="3618" priority="47"/>
  </conditionalFormatting>
  <conditionalFormatting sqref="A61:A64">
    <cfRule type="duplicateValues" dxfId="3617" priority="45"/>
  </conditionalFormatting>
  <conditionalFormatting sqref="A66">
    <cfRule type="duplicateValues" dxfId="3616" priority="43"/>
  </conditionalFormatting>
  <conditionalFormatting sqref="A68">
    <cfRule type="duplicateValues" dxfId="3615" priority="41"/>
  </conditionalFormatting>
  <conditionalFormatting sqref="A72">
    <cfRule type="duplicateValues" dxfId="3614" priority="39"/>
  </conditionalFormatting>
  <conditionalFormatting sqref="A73:A75">
    <cfRule type="duplicateValues" dxfId="3613" priority="37"/>
  </conditionalFormatting>
  <conditionalFormatting sqref="A77:A87">
    <cfRule type="duplicateValues" dxfId="3612" priority="35"/>
  </conditionalFormatting>
  <conditionalFormatting sqref="A90:A98">
    <cfRule type="duplicateValues" dxfId="3611" priority="33"/>
  </conditionalFormatting>
  <conditionalFormatting sqref="A89">
    <cfRule type="duplicateValues" dxfId="3610" priority="31"/>
  </conditionalFormatting>
  <conditionalFormatting sqref="A100">
    <cfRule type="duplicateValues" dxfId="3609" priority="29"/>
  </conditionalFormatting>
  <conditionalFormatting sqref="A102:A103">
    <cfRule type="duplicateValues" dxfId="3608" priority="27"/>
  </conditionalFormatting>
  <conditionalFormatting sqref="A107:A111">
    <cfRule type="duplicateValues" dxfId="3607" priority="25"/>
  </conditionalFormatting>
  <conditionalFormatting sqref="A112:A116">
    <cfRule type="duplicateValues" dxfId="3606" priority="23"/>
  </conditionalFormatting>
  <conditionalFormatting sqref="A89:A98">
    <cfRule type="duplicateValues" dxfId="3605" priority="21"/>
  </conditionalFormatting>
  <conditionalFormatting sqref="A37:A254 A1:A35">
    <cfRule type="duplicateValues" dxfId="3604" priority="20"/>
  </conditionalFormatting>
  <conditionalFormatting sqref="A42">
    <cfRule type="duplicateValues" dxfId="3603" priority="19"/>
  </conditionalFormatting>
  <conditionalFormatting sqref="A67:A75">
    <cfRule type="duplicateValues" dxfId="3602" priority="17"/>
  </conditionalFormatting>
  <conditionalFormatting sqref="A83:A111">
    <cfRule type="duplicateValues" dxfId="3601" priority="15"/>
  </conditionalFormatting>
  <conditionalFormatting sqref="A113:A117">
    <cfRule type="duplicateValues" dxfId="3600" priority="13"/>
  </conditionalFormatting>
  <conditionalFormatting sqref="A247">
    <cfRule type="duplicateValues" dxfId="3599" priority="12"/>
  </conditionalFormatting>
  <conditionalFormatting sqref="A249:A254">
    <cfRule type="duplicateValues" dxfId="3598" priority="10"/>
  </conditionalFormatting>
  <conditionalFormatting sqref="A37:A254">
    <cfRule type="duplicateValues" dxfId="3597" priority="51"/>
  </conditionalFormatting>
  <conditionalFormatting sqref="A36">
    <cfRule type="duplicateValues" dxfId="3596" priority="1"/>
  </conditionalFormatting>
  <conditionalFormatting sqref="A36">
    <cfRule type="duplicateValues" dxfId="3595" priority="4"/>
  </conditionalFormatting>
  <conditionalFormatting sqref="B39">
    <cfRule type="duplicateValues" dxfId="3594" priority="10484"/>
  </conditionalFormatting>
  <conditionalFormatting sqref="B61:B64">
    <cfRule type="duplicateValues" dxfId="3593" priority="10485"/>
  </conditionalFormatting>
  <conditionalFormatting sqref="B66">
    <cfRule type="duplicateValues" dxfId="3592" priority="10486"/>
  </conditionalFormatting>
  <conditionalFormatting sqref="B68">
    <cfRule type="duplicateValues" dxfId="3591" priority="10487"/>
  </conditionalFormatting>
  <conditionalFormatting sqref="B72">
    <cfRule type="duplicateValues" dxfId="3590" priority="10488"/>
  </conditionalFormatting>
  <conditionalFormatting sqref="B73:B75">
    <cfRule type="duplicateValues" dxfId="3589" priority="10489"/>
  </conditionalFormatting>
  <conditionalFormatting sqref="B77:B87">
    <cfRule type="duplicateValues" dxfId="3588" priority="10490"/>
  </conditionalFormatting>
  <conditionalFormatting sqref="B90:B98">
    <cfRule type="duplicateValues" dxfId="3587" priority="10491"/>
  </conditionalFormatting>
  <conditionalFormatting sqref="B89">
    <cfRule type="duplicateValues" dxfId="3586" priority="10492"/>
  </conditionalFormatting>
  <conditionalFormatting sqref="B100">
    <cfRule type="duplicateValues" dxfId="3585" priority="10493"/>
  </conditionalFormatting>
  <conditionalFormatting sqref="B102:B103">
    <cfRule type="duplicateValues" dxfId="3584" priority="10494"/>
  </conditionalFormatting>
  <conditionalFormatting sqref="B107:B111">
    <cfRule type="duplicateValues" dxfId="3583" priority="10495"/>
  </conditionalFormatting>
  <conditionalFormatting sqref="B112:B116">
    <cfRule type="duplicateValues" dxfId="3582" priority="10496"/>
  </conditionalFormatting>
  <conditionalFormatting sqref="B89:B98">
    <cfRule type="duplicateValues" dxfId="3581" priority="10497"/>
  </conditionalFormatting>
  <conditionalFormatting sqref="B67:B75">
    <cfRule type="duplicateValues" dxfId="3580" priority="10498"/>
  </conditionalFormatting>
  <conditionalFormatting sqref="B83:B111">
    <cfRule type="duplicateValues" dxfId="3579" priority="10499"/>
  </conditionalFormatting>
  <conditionalFormatting sqref="B113:B117">
    <cfRule type="duplicateValues" dxfId="3578" priority="10500"/>
  </conditionalFormatting>
  <conditionalFormatting sqref="B247">
    <cfRule type="duplicateValues" dxfId="3577" priority="10501"/>
  </conditionalFormatting>
  <conditionalFormatting sqref="B249:B254">
    <cfRule type="duplicateValues" dxfId="3576" priority="10502"/>
  </conditionalFormatting>
  <conditionalFormatting sqref="B223 B214:B220">
    <cfRule type="duplicateValues" dxfId="3575" priority="10503"/>
  </conditionalFormatting>
  <conditionalFormatting sqref="B210:B211">
    <cfRule type="duplicateValues" dxfId="3574" priority="10505"/>
  </conditionalFormatting>
  <conditionalFormatting sqref="B205:B206 B209">
    <cfRule type="duplicateValues" dxfId="3573" priority="10506"/>
  </conditionalFormatting>
  <conditionalFormatting sqref="B219:B220">
    <cfRule type="duplicateValues" dxfId="3572" priority="10508"/>
  </conditionalFormatting>
  <conditionalFormatting sqref="B224:B225 B244:B254 B1 B37:B202 B3:B35">
    <cfRule type="duplicateValues" dxfId="3571" priority="10509"/>
  </conditionalFormatting>
  <conditionalFormatting sqref="B37:B254 B1 B3:B35">
    <cfRule type="duplicateValues" dxfId="3570" priority="10514"/>
  </conditionalFormatting>
  <conditionalFormatting sqref="B36">
    <cfRule type="duplicateValues" dxfId="3569" priority="10517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S245"/>
  <sheetViews>
    <sheetView workbookViewId="0">
      <selection activeCell="D2" sqref="D2:F2"/>
    </sheetView>
  </sheetViews>
  <sheetFormatPr defaultRowHeight="15" x14ac:dyDescent="0.25"/>
  <cols>
    <col min="7" max="7" width="1.28515625" customWidth="1"/>
    <col min="8" max="8" width="10.140625" bestFit="1" customWidth="1"/>
    <col min="9" max="9" width="10.7109375" bestFit="1" customWidth="1"/>
    <col min="15" max="19" width="0" hidden="1" customWidth="1"/>
    <col min="20" max="20" width="1.42578125" customWidth="1"/>
    <col min="23" max="23" width="2.28515625" customWidth="1"/>
    <col min="34" max="34" width="10.7109375" bestFit="1" customWidth="1"/>
    <col min="36" max="36" width="10.140625" bestFit="1" customWidth="1"/>
    <col min="43" max="43" width="10.140625" bestFit="1" customWidth="1"/>
  </cols>
  <sheetData>
    <row r="1" spans="1:45" x14ac:dyDescent="0.25">
      <c r="A1" s="830" t="s">
        <v>582</v>
      </c>
      <c r="B1" s="831"/>
      <c r="C1" s="832"/>
      <c r="D1" s="839">
        <v>43666</v>
      </c>
      <c r="E1" s="840"/>
      <c r="F1" s="841"/>
      <c r="G1" s="265"/>
      <c r="H1" s="842">
        <v>43496</v>
      </c>
      <c r="I1" s="842">
        <v>43524</v>
      </c>
      <c r="J1" s="842">
        <v>43555</v>
      </c>
      <c r="K1" s="842">
        <v>43585</v>
      </c>
      <c r="L1" s="842">
        <v>43616</v>
      </c>
      <c r="M1" s="842">
        <v>42916</v>
      </c>
      <c r="N1" s="829">
        <v>42946</v>
      </c>
      <c r="O1" s="820">
        <v>42978</v>
      </c>
      <c r="P1" s="820">
        <v>42979</v>
      </c>
      <c r="Q1" s="820">
        <v>43010</v>
      </c>
      <c r="R1" s="820">
        <v>43042</v>
      </c>
      <c r="S1" s="820">
        <v>43073</v>
      </c>
      <c r="T1" s="259"/>
      <c r="U1" s="821" t="s">
        <v>598</v>
      </c>
      <c r="V1" s="822"/>
      <c r="W1" s="259"/>
      <c r="X1" s="827" t="s">
        <v>7</v>
      </c>
      <c r="Y1" s="827"/>
      <c r="Z1" s="827"/>
      <c r="AA1" s="827"/>
      <c r="AB1" s="827"/>
      <c r="AC1" s="827"/>
      <c r="AD1" s="827"/>
      <c r="AE1" s="827"/>
      <c r="AF1" s="827"/>
      <c r="AG1" s="827"/>
      <c r="AH1" s="827"/>
      <c r="AI1" s="827"/>
      <c r="AJ1" s="827"/>
      <c r="AK1" s="827"/>
      <c r="AL1" s="827"/>
      <c r="AM1" s="827"/>
      <c r="AN1" s="827"/>
      <c r="AO1" s="827"/>
      <c r="AP1" s="827"/>
      <c r="AQ1" s="827"/>
      <c r="AR1" s="827"/>
      <c r="AS1" s="827"/>
    </row>
    <row r="2" spans="1:45" x14ac:dyDescent="0.25">
      <c r="A2" s="833" t="s">
        <v>583</v>
      </c>
      <c r="B2" s="834"/>
      <c r="C2" s="835"/>
      <c r="D2" s="843">
        <v>43466</v>
      </c>
      <c r="E2" s="844"/>
      <c r="F2" s="845"/>
      <c r="G2" s="265"/>
      <c r="H2" s="842"/>
      <c r="I2" s="842"/>
      <c r="J2" s="842"/>
      <c r="K2" s="842"/>
      <c r="L2" s="842"/>
      <c r="M2" s="842"/>
      <c r="N2" s="829"/>
      <c r="O2" s="820"/>
      <c r="P2" s="820"/>
      <c r="Q2" s="820"/>
      <c r="R2" s="820"/>
      <c r="S2" s="820"/>
      <c r="T2" s="259"/>
      <c r="U2" s="823"/>
      <c r="V2" s="824"/>
      <c r="W2" s="259"/>
      <c r="X2" s="827"/>
      <c r="Y2" s="827"/>
      <c r="Z2" s="827"/>
      <c r="AA2" s="827"/>
      <c r="AB2" s="827"/>
      <c r="AC2" s="827"/>
      <c r="AD2" s="827"/>
      <c r="AE2" s="827"/>
      <c r="AF2" s="827"/>
      <c r="AG2" s="827"/>
      <c r="AH2" s="827"/>
      <c r="AI2" s="827"/>
      <c r="AJ2" s="827"/>
      <c r="AK2" s="827"/>
      <c r="AL2" s="827"/>
      <c r="AM2" s="827"/>
      <c r="AN2" s="827"/>
      <c r="AO2" s="827"/>
      <c r="AP2" s="827"/>
      <c r="AQ2" s="827"/>
      <c r="AR2" s="827"/>
      <c r="AS2" s="827"/>
    </row>
    <row r="3" spans="1:45" ht="15.75" thickBot="1" x14ac:dyDescent="0.3">
      <c r="A3" s="836" t="s">
        <v>584</v>
      </c>
      <c r="B3" s="837"/>
      <c r="C3" s="838"/>
      <c r="D3" s="846">
        <f>ROUND(D1-D2,0)</f>
        <v>200</v>
      </c>
      <c r="E3" s="847"/>
      <c r="F3" s="848"/>
      <c r="G3" s="265"/>
      <c r="H3" s="842"/>
      <c r="I3" s="842"/>
      <c r="J3" s="842"/>
      <c r="K3" s="842"/>
      <c r="L3" s="842"/>
      <c r="M3" s="842"/>
      <c r="N3" s="829"/>
      <c r="O3" s="820"/>
      <c r="P3" s="820"/>
      <c r="Q3" s="820"/>
      <c r="R3" s="820"/>
      <c r="S3" s="820"/>
      <c r="T3" s="259"/>
      <c r="U3" s="825"/>
      <c r="V3" s="826"/>
      <c r="W3" s="259"/>
      <c r="X3" s="828"/>
      <c r="Y3" s="828"/>
      <c r="Z3" s="828"/>
      <c r="AA3" s="828"/>
      <c r="AB3" s="828"/>
      <c r="AC3" s="828"/>
      <c r="AD3" s="828"/>
      <c r="AE3" s="828"/>
      <c r="AF3" s="828"/>
      <c r="AG3" s="828"/>
      <c r="AH3" s="828"/>
      <c r="AI3" s="828"/>
      <c r="AJ3" s="828"/>
      <c r="AK3" s="828"/>
      <c r="AL3" s="828"/>
      <c r="AM3" s="828"/>
      <c r="AN3" s="828"/>
      <c r="AO3" s="828"/>
      <c r="AP3" s="828"/>
      <c r="AQ3" s="828"/>
      <c r="AR3" s="828"/>
      <c r="AS3" s="828"/>
    </row>
    <row r="4" spans="1:45" ht="60.75" thickBot="1" x14ac:dyDescent="0.3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18" t="s">
        <v>304</v>
      </c>
      <c r="AB4" s="318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25">
      <c r="A5" s="17">
        <v>317277</v>
      </c>
      <c r="B5" s="18" t="s">
        <v>547</v>
      </c>
      <c r="C5" s="18" t="s">
        <v>315</v>
      </c>
      <c r="D5" s="58">
        <v>23.16</v>
      </c>
      <c r="E5" s="57">
        <v>39.5</v>
      </c>
      <c r="F5" s="58">
        <v>79</v>
      </c>
      <c r="G5" s="261"/>
      <c r="H5" s="26"/>
      <c r="I5" s="26"/>
      <c r="J5" s="26"/>
      <c r="K5" s="26"/>
      <c r="L5" s="26"/>
      <c r="M5" s="26">
        <v>0</v>
      </c>
      <c r="N5" s="26">
        <v>2</v>
      </c>
      <c r="O5" s="26"/>
      <c r="P5" s="26"/>
      <c r="Q5" s="26"/>
      <c r="R5" s="26"/>
      <c r="S5" s="26"/>
      <c r="T5" s="260"/>
      <c r="U5" s="322">
        <f>COUNT(H5:S5)</f>
        <v>2</v>
      </c>
      <c r="V5" s="256">
        <v>3</v>
      </c>
      <c r="W5" s="260"/>
      <c r="X5" s="309">
        <f>SUM(H5:S5)</f>
        <v>2</v>
      </c>
      <c r="Y5" s="310">
        <f>X5/(((U5-1)*30)+(V5*7))</f>
        <v>3.9215686274509803E-2</v>
      </c>
      <c r="Z5" s="310">
        <f>Y5*30</f>
        <v>1.1764705882352942</v>
      </c>
      <c r="AA5" s="309">
        <v>1</v>
      </c>
      <c r="AB5" s="309">
        <v>10</v>
      </c>
      <c r="AC5" s="311">
        <f t="shared" ref="AC5:AC36" si="0">AA5+AB5</f>
        <v>11</v>
      </c>
      <c r="AD5" s="310">
        <f t="shared" ref="AD5:AD24" si="1">IFERROR(AC5/Y5,"Not Sold")</f>
        <v>280.5</v>
      </c>
      <c r="AE5" s="310">
        <v>14</v>
      </c>
      <c r="AF5" s="310">
        <f>IFERROR(AD5-AE5,"-")</f>
        <v>266.5</v>
      </c>
      <c r="AG5" s="310">
        <f>Z5*4</f>
        <v>4.7058823529411766</v>
      </c>
      <c r="AH5" s="312">
        <f t="shared" ref="AH5:AH68" si="2">IFERROR(AD5+$D$1,"Not Sold")</f>
        <v>43946.5</v>
      </c>
      <c r="AI5" s="313">
        <f t="shared" ref="AI5:AI68" si="3">$D$1+AE5</f>
        <v>43680</v>
      </c>
      <c r="AJ5" s="313">
        <f>MAX(AH5,AI5)</f>
        <v>43946.5</v>
      </c>
      <c r="AK5" s="314">
        <f>Y5*AE5</f>
        <v>0.5490196078431373</v>
      </c>
      <c r="AL5" s="314">
        <f>AC5-AK5</f>
        <v>10.450980392156863</v>
      </c>
      <c r="AM5" s="309">
        <v>1</v>
      </c>
      <c r="AN5" s="314">
        <f>IF(AG5-AL5&lt;1,0,AG5-AL5)</f>
        <v>0</v>
      </c>
      <c r="AO5" s="314">
        <f>AN5*D5</f>
        <v>0</v>
      </c>
      <c r="AP5" s="314">
        <f>IFERROR(AN5/Y5,"-")</f>
        <v>0</v>
      </c>
      <c r="AQ5" s="313">
        <f>IFERROR(AP5+AJ5,"-")</f>
        <v>43946.5</v>
      </c>
      <c r="AR5" s="309"/>
      <c r="AS5" s="315"/>
    </row>
    <row r="6" spans="1:45" x14ac:dyDescent="0.25">
      <c r="A6" s="17">
        <v>317278</v>
      </c>
      <c r="B6" s="18" t="s">
        <v>548</v>
      </c>
      <c r="C6" s="18" t="s">
        <v>316</v>
      </c>
      <c r="D6" s="58">
        <v>23.16</v>
      </c>
      <c r="E6" s="57">
        <v>39.5</v>
      </c>
      <c r="F6" s="58">
        <v>79</v>
      </c>
      <c r="G6" s="261"/>
      <c r="H6" s="26"/>
      <c r="I6" s="26"/>
      <c r="J6" s="26"/>
      <c r="K6" s="26"/>
      <c r="L6" s="26"/>
      <c r="M6" s="26">
        <v>0</v>
      </c>
      <c r="N6" s="26">
        <v>1</v>
      </c>
      <c r="O6" s="26"/>
      <c r="P6" s="26"/>
      <c r="Q6" s="26"/>
      <c r="R6" s="26"/>
      <c r="S6" s="26"/>
      <c r="T6" s="260"/>
      <c r="U6" s="256">
        <f t="shared" ref="U6:U69" si="4">COUNT(H6:S6)</f>
        <v>2</v>
      </c>
      <c r="V6" s="256">
        <v>3</v>
      </c>
      <c r="W6" s="260"/>
      <c r="X6" s="242">
        <f t="shared" ref="X6:X69" si="5">SUM(H6:S6)</f>
        <v>1</v>
      </c>
      <c r="Y6" s="247">
        <f t="shared" ref="Y6:Y69" si="6">X6/(((U6-1)*30)+(V6*7))</f>
        <v>1.9607843137254902E-2</v>
      </c>
      <c r="Z6" s="247">
        <f t="shared" ref="Z6:Z36" si="7">Y6*30</f>
        <v>0.58823529411764708</v>
      </c>
      <c r="AA6" s="242">
        <v>1</v>
      </c>
      <c r="AB6" s="242">
        <v>36</v>
      </c>
      <c r="AC6" s="243">
        <f t="shared" si="0"/>
        <v>37</v>
      </c>
      <c r="AD6" s="247">
        <f t="shared" si="1"/>
        <v>1887</v>
      </c>
      <c r="AE6" s="247">
        <v>14</v>
      </c>
      <c r="AF6" s="247">
        <f t="shared" ref="AF6:AF69" si="8">IFERROR(AD6-AE6,"-")</f>
        <v>1873</v>
      </c>
      <c r="AG6" s="247">
        <f t="shared" ref="AG6:AG69" si="9">Z6*4</f>
        <v>2.3529411764705883</v>
      </c>
      <c r="AH6" s="248">
        <f t="shared" si="2"/>
        <v>45553</v>
      </c>
      <c r="AI6" s="249">
        <f t="shared" si="3"/>
        <v>43680</v>
      </c>
      <c r="AJ6" s="249">
        <f t="shared" ref="AJ6:AJ69" si="10">MAX(AH6,AI6)</f>
        <v>45553</v>
      </c>
      <c r="AK6" s="253">
        <f t="shared" ref="AK6:AK69" si="11">Y6*AE6</f>
        <v>0.27450980392156865</v>
      </c>
      <c r="AL6" s="253">
        <f t="shared" ref="AL6:AL69" si="12">AC6-AK6</f>
        <v>36.725490196078432</v>
      </c>
      <c r="AM6" s="242">
        <v>1</v>
      </c>
      <c r="AN6" s="253">
        <f t="shared" ref="AN6:AN69" si="13">IF(AG6-AL6&lt;1,0,AG6-AL6)</f>
        <v>0</v>
      </c>
      <c r="AO6" s="253">
        <f t="shared" ref="AO6:AO69" si="14">AN6*D6</f>
        <v>0</v>
      </c>
      <c r="AP6" s="253">
        <f t="shared" ref="AP6:AP69" si="15">IFERROR(AN6/Y6,"-")</f>
        <v>0</v>
      </c>
      <c r="AQ6" s="249">
        <f t="shared" ref="AQ6:AQ69" si="16">IFERROR(AP6+AJ6,"-")</f>
        <v>45553</v>
      </c>
      <c r="AR6" s="242"/>
      <c r="AS6" s="244"/>
    </row>
    <row r="7" spans="1:45" x14ac:dyDescent="0.25">
      <c r="A7" s="17">
        <v>317280</v>
      </c>
      <c r="B7" s="18" t="s">
        <v>549</v>
      </c>
      <c r="C7" s="18" t="s">
        <v>317</v>
      </c>
      <c r="D7" s="58">
        <v>23.16</v>
      </c>
      <c r="E7" s="57">
        <v>39.5</v>
      </c>
      <c r="F7" s="58">
        <v>79</v>
      </c>
      <c r="G7" s="261"/>
      <c r="H7" s="26"/>
      <c r="I7" s="26"/>
      <c r="J7" s="26"/>
      <c r="K7" s="26"/>
      <c r="L7" s="26"/>
      <c r="M7" s="26">
        <v>2</v>
      </c>
      <c r="N7" s="26">
        <v>3</v>
      </c>
      <c r="O7" s="26"/>
      <c r="P7" s="26"/>
      <c r="Q7" s="26"/>
      <c r="R7" s="26"/>
      <c r="S7" s="26"/>
      <c r="T7" s="260"/>
      <c r="U7" s="256">
        <f t="shared" si="4"/>
        <v>2</v>
      </c>
      <c r="V7" s="256">
        <v>3</v>
      </c>
      <c r="W7" s="260"/>
      <c r="X7" s="242">
        <f t="shared" si="5"/>
        <v>5</v>
      </c>
      <c r="Y7" s="247">
        <f t="shared" si="6"/>
        <v>9.8039215686274508E-2</v>
      </c>
      <c r="Z7" s="247">
        <f t="shared" si="7"/>
        <v>2.9411764705882351</v>
      </c>
      <c r="AA7" s="242">
        <v>1</v>
      </c>
      <c r="AB7" s="242">
        <v>33</v>
      </c>
      <c r="AC7" s="243">
        <f t="shared" si="0"/>
        <v>34</v>
      </c>
      <c r="AD7" s="247">
        <f t="shared" si="1"/>
        <v>346.8</v>
      </c>
      <c r="AE7" s="247">
        <v>14</v>
      </c>
      <c r="AF7" s="247">
        <f t="shared" si="8"/>
        <v>332.8</v>
      </c>
      <c r="AG7" s="247">
        <f t="shared" si="9"/>
        <v>11.76470588235294</v>
      </c>
      <c r="AH7" s="248">
        <f t="shared" si="2"/>
        <v>44012.800000000003</v>
      </c>
      <c r="AI7" s="249">
        <f t="shared" si="3"/>
        <v>43680</v>
      </c>
      <c r="AJ7" s="249">
        <f t="shared" si="10"/>
        <v>44012.800000000003</v>
      </c>
      <c r="AK7" s="253">
        <f t="shared" si="11"/>
        <v>1.3725490196078431</v>
      </c>
      <c r="AL7" s="253">
        <f t="shared" si="12"/>
        <v>32.627450980392155</v>
      </c>
      <c r="AM7" s="242">
        <v>1</v>
      </c>
      <c r="AN7" s="253">
        <f t="shared" si="13"/>
        <v>0</v>
      </c>
      <c r="AO7" s="253">
        <f t="shared" si="14"/>
        <v>0</v>
      </c>
      <c r="AP7" s="253">
        <f t="shared" si="15"/>
        <v>0</v>
      </c>
      <c r="AQ7" s="249">
        <f t="shared" si="16"/>
        <v>44012.800000000003</v>
      </c>
      <c r="AR7" s="242"/>
      <c r="AS7" s="244"/>
    </row>
    <row r="8" spans="1:45" x14ac:dyDescent="0.25">
      <c r="A8" s="17">
        <v>317296</v>
      </c>
      <c r="B8" s="18" t="s">
        <v>550</v>
      </c>
      <c r="C8" s="18" t="s">
        <v>318</v>
      </c>
      <c r="D8" s="58">
        <v>28.95</v>
      </c>
      <c r="E8" s="57">
        <v>44.5</v>
      </c>
      <c r="F8" s="58">
        <v>89</v>
      </c>
      <c r="G8" s="261"/>
      <c r="H8" s="26"/>
      <c r="I8" s="26"/>
      <c r="J8" s="26"/>
      <c r="K8" s="26"/>
      <c r="L8" s="26"/>
      <c r="M8" s="26">
        <v>4</v>
      </c>
      <c r="N8" s="26">
        <v>4</v>
      </c>
      <c r="O8" s="26"/>
      <c r="P8" s="26"/>
      <c r="Q8" s="26"/>
      <c r="R8" s="26"/>
      <c r="S8" s="26"/>
      <c r="T8" s="260"/>
      <c r="U8" s="256">
        <f t="shared" si="4"/>
        <v>2</v>
      </c>
      <c r="V8" s="256">
        <v>3</v>
      </c>
      <c r="W8" s="260"/>
      <c r="X8" s="242">
        <f t="shared" si="5"/>
        <v>8</v>
      </c>
      <c r="Y8" s="247">
        <f t="shared" si="6"/>
        <v>0.15686274509803921</v>
      </c>
      <c r="Z8" s="247">
        <f t="shared" si="7"/>
        <v>4.7058823529411766</v>
      </c>
      <c r="AA8" s="242">
        <v>1</v>
      </c>
      <c r="AB8" s="242">
        <v>55</v>
      </c>
      <c r="AC8" s="243">
        <f t="shared" si="0"/>
        <v>56</v>
      </c>
      <c r="AD8" s="247">
        <f t="shared" si="1"/>
        <v>357</v>
      </c>
      <c r="AE8" s="247">
        <v>14</v>
      </c>
      <c r="AF8" s="247">
        <f t="shared" si="8"/>
        <v>343</v>
      </c>
      <c r="AG8" s="247">
        <f t="shared" si="9"/>
        <v>18.823529411764707</v>
      </c>
      <c r="AH8" s="248">
        <f t="shared" si="2"/>
        <v>44023</v>
      </c>
      <c r="AI8" s="249">
        <f t="shared" si="3"/>
        <v>43680</v>
      </c>
      <c r="AJ8" s="249">
        <f t="shared" si="10"/>
        <v>44023</v>
      </c>
      <c r="AK8" s="253">
        <f t="shared" si="11"/>
        <v>2.1960784313725492</v>
      </c>
      <c r="AL8" s="253">
        <f t="shared" si="12"/>
        <v>53.803921568627452</v>
      </c>
      <c r="AM8" s="242">
        <v>1</v>
      </c>
      <c r="AN8" s="253">
        <f t="shared" si="13"/>
        <v>0</v>
      </c>
      <c r="AO8" s="253">
        <f t="shared" si="14"/>
        <v>0</v>
      </c>
      <c r="AP8" s="253">
        <f t="shared" si="15"/>
        <v>0</v>
      </c>
      <c r="AQ8" s="249">
        <f t="shared" si="16"/>
        <v>44023</v>
      </c>
      <c r="AR8" s="242"/>
      <c r="AS8" s="244"/>
    </row>
    <row r="9" spans="1:45" x14ac:dyDescent="0.25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44.5</v>
      </c>
      <c r="F9" s="58">
        <v>89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f t="shared" si="4"/>
        <v>2</v>
      </c>
      <c r="V9" s="256">
        <v>3</v>
      </c>
      <c r="W9" s="260"/>
      <c r="X9" s="242">
        <f t="shared" si="5"/>
        <v>1</v>
      </c>
      <c r="Y9" s="247">
        <f t="shared" si="6"/>
        <v>1.9607843137254902E-2</v>
      </c>
      <c r="Z9" s="247">
        <f t="shared" si="7"/>
        <v>0.58823529411764708</v>
      </c>
      <c r="AA9" s="242">
        <v>1</v>
      </c>
      <c r="AB9" s="242">
        <v>29</v>
      </c>
      <c r="AC9" s="243">
        <f t="shared" si="0"/>
        <v>30</v>
      </c>
      <c r="AD9" s="247">
        <f t="shared" si="1"/>
        <v>1530</v>
      </c>
      <c r="AE9" s="247">
        <v>14</v>
      </c>
      <c r="AF9" s="247">
        <f t="shared" si="8"/>
        <v>1516</v>
      </c>
      <c r="AG9" s="247">
        <f t="shared" si="9"/>
        <v>2.3529411764705883</v>
      </c>
      <c r="AH9" s="248">
        <f t="shared" si="2"/>
        <v>45196</v>
      </c>
      <c r="AI9" s="249">
        <f t="shared" si="3"/>
        <v>43680</v>
      </c>
      <c r="AJ9" s="249">
        <f t="shared" si="10"/>
        <v>45196</v>
      </c>
      <c r="AK9" s="253">
        <f t="shared" si="11"/>
        <v>0.27450980392156865</v>
      </c>
      <c r="AL9" s="253">
        <f t="shared" si="12"/>
        <v>29.725490196078432</v>
      </c>
      <c r="AM9" s="242">
        <v>1</v>
      </c>
      <c r="AN9" s="253">
        <f t="shared" si="13"/>
        <v>0</v>
      </c>
      <c r="AO9" s="253">
        <f t="shared" si="14"/>
        <v>0</v>
      </c>
      <c r="AP9" s="253">
        <f t="shared" si="15"/>
        <v>0</v>
      </c>
      <c r="AQ9" s="249">
        <f t="shared" si="16"/>
        <v>45196</v>
      </c>
      <c r="AR9" s="242"/>
      <c r="AS9" s="244"/>
    </row>
    <row r="10" spans="1:45" x14ac:dyDescent="0.25">
      <c r="A10" s="17">
        <v>317311</v>
      </c>
      <c r="B10" s="18" t="s">
        <v>552</v>
      </c>
      <c r="C10" s="18" t="s">
        <v>320</v>
      </c>
      <c r="D10" s="58">
        <v>22.39</v>
      </c>
      <c r="E10" s="57">
        <v>29.5</v>
      </c>
      <c r="F10" s="58">
        <v>59</v>
      </c>
      <c r="G10" s="261"/>
      <c r="H10" s="26"/>
      <c r="I10" s="26"/>
      <c r="J10" s="26"/>
      <c r="K10" s="26"/>
      <c r="L10" s="26"/>
      <c r="M10" s="26">
        <v>3</v>
      </c>
      <c r="N10" s="26">
        <v>3</v>
      </c>
      <c r="O10" s="26"/>
      <c r="P10" s="26"/>
      <c r="Q10" s="26"/>
      <c r="R10" s="26"/>
      <c r="S10" s="26"/>
      <c r="T10" s="260"/>
      <c r="U10" s="256">
        <f t="shared" si="4"/>
        <v>2</v>
      </c>
      <c r="V10" s="256">
        <v>3</v>
      </c>
      <c r="W10" s="260"/>
      <c r="X10" s="242">
        <f t="shared" si="5"/>
        <v>6</v>
      </c>
      <c r="Y10" s="247">
        <f t="shared" si="6"/>
        <v>0.11764705882352941</v>
      </c>
      <c r="Z10" s="247">
        <f t="shared" si="7"/>
        <v>3.5294117647058822</v>
      </c>
      <c r="AA10" s="242">
        <v>1</v>
      </c>
      <c r="AB10" s="242">
        <v>28</v>
      </c>
      <c r="AC10" s="243">
        <f t="shared" si="0"/>
        <v>29</v>
      </c>
      <c r="AD10" s="247">
        <f t="shared" si="1"/>
        <v>246.5</v>
      </c>
      <c r="AE10" s="247">
        <v>14</v>
      </c>
      <c r="AF10" s="247">
        <f t="shared" si="8"/>
        <v>232.5</v>
      </c>
      <c r="AG10" s="247">
        <f t="shared" si="9"/>
        <v>14.117647058823529</v>
      </c>
      <c r="AH10" s="248">
        <f t="shared" si="2"/>
        <v>43912.5</v>
      </c>
      <c r="AI10" s="249">
        <f t="shared" si="3"/>
        <v>43680</v>
      </c>
      <c r="AJ10" s="249">
        <f t="shared" si="10"/>
        <v>43912.5</v>
      </c>
      <c r="AK10" s="253">
        <f t="shared" si="11"/>
        <v>1.6470588235294117</v>
      </c>
      <c r="AL10" s="253">
        <f t="shared" si="12"/>
        <v>27.352941176470587</v>
      </c>
      <c r="AM10" s="242">
        <v>1</v>
      </c>
      <c r="AN10" s="253">
        <f t="shared" si="13"/>
        <v>0</v>
      </c>
      <c r="AO10" s="253">
        <f t="shared" si="14"/>
        <v>0</v>
      </c>
      <c r="AP10" s="253">
        <f t="shared" si="15"/>
        <v>0</v>
      </c>
      <c r="AQ10" s="249">
        <f t="shared" si="16"/>
        <v>43912.5</v>
      </c>
      <c r="AR10" s="242"/>
      <c r="AS10" s="244"/>
    </row>
    <row r="11" spans="1:45" x14ac:dyDescent="0.25">
      <c r="A11" s="17">
        <v>317312</v>
      </c>
      <c r="B11" s="18" t="s">
        <v>553</v>
      </c>
      <c r="C11" s="18" t="s">
        <v>321</v>
      </c>
      <c r="D11" s="58">
        <v>22.39</v>
      </c>
      <c r="E11" s="57">
        <v>29.5</v>
      </c>
      <c r="F11" s="58">
        <v>59</v>
      </c>
      <c r="G11" s="261"/>
      <c r="H11" s="26"/>
      <c r="I11" s="26"/>
      <c r="J11" s="26"/>
      <c r="K11" s="26"/>
      <c r="L11" s="26"/>
      <c r="M11" s="26">
        <v>2</v>
      </c>
      <c r="N11" s="26">
        <v>4</v>
      </c>
      <c r="O11" s="26"/>
      <c r="P11" s="26"/>
      <c r="Q11" s="26"/>
      <c r="R11" s="26"/>
      <c r="S11" s="26"/>
      <c r="T11" s="260"/>
      <c r="U11" s="256">
        <f t="shared" si="4"/>
        <v>2</v>
      </c>
      <c r="V11" s="256">
        <v>3</v>
      </c>
      <c r="W11" s="260"/>
      <c r="X11" s="242">
        <f t="shared" si="5"/>
        <v>6</v>
      </c>
      <c r="Y11" s="247">
        <f t="shared" si="6"/>
        <v>0.11764705882352941</v>
      </c>
      <c r="Z11" s="247">
        <f t="shared" si="7"/>
        <v>3.5294117647058822</v>
      </c>
      <c r="AA11" s="242">
        <v>1</v>
      </c>
      <c r="AB11" s="242">
        <v>4</v>
      </c>
      <c r="AC11" s="243">
        <f t="shared" si="0"/>
        <v>5</v>
      </c>
      <c r="AD11" s="247">
        <f t="shared" si="1"/>
        <v>42.5</v>
      </c>
      <c r="AE11" s="247">
        <v>14</v>
      </c>
      <c r="AF11" s="247">
        <f t="shared" si="8"/>
        <v>28.5</v>
      </c>
      <c r="AG11" s="247">
        <f t="shared" si="9"/>
        <v>14.117647058823529</v>
      </c>
      <c r="AH11" s="248">
        <f t="shared" si="2"/>
        <v>43708.5</v>
      </c>
      <c r="AI11" s="249">
        <f t="shared" si="3"/>
        <v>43680</v>
      </c>
      <c r="AJ11" s="249">
        <f t="shared" si="10"/>
        <v>43708.5</v>
      </c>
      <c r="AK11" s="253">
        <f t="shared" si="11"/>
        <v>1.6470588235294117</v>
      </c>
      <c r="AL11" s="253">
        <f t="shared" si="12"/>
        <v>3.3529411764705883</v>
      </c>
      <c r="AM11" s="242">
        <v>1</v>
      </c>
      <c r="AN11" s="253">
        <f t="shared" si="13"/>
        <v>10.76470588235294</v>
      </c>
      <c r="AO11" s="253">
        <f t="shared" si="14"/>
        <v>241.02176470588233</v>
      </c>
      <c r="AP11" s="253">
        <f t="shared" si="15"/>
        <v>91.5</v>
      </c>
      <c r="AQ11" s="249">
        <f t="shared" si="16"/>
        <v>43800</v>
      </c>
      <c r="AR11" s="242"/>
      <c r="AS11" s="244"/>
    </row>
    <row r="12" spans="1:45" x14ac:dyDescent="0.25">
      <c r="A12" s="17">
        <v>317316</v>
      </c>
      <c r="B12" s="18" t="s">
        <v>554</v>
      </c>
      <c r="C12" s="18" t="s">
        <v>322</v>
      </c>
      <c r="D12" s="58">
        <v>22.39</v>
      </c>
      <c r="E12" s="57">
        <v>29.5</v>
      </c>
      <c r="F12" s="58">
        <v>59</v>
      </c>
      <c r="G12" s="261"/>
      <c r="H12" s="26"/>
      <c r="I12" s="26"/>
      <c r="J12" s="26"/>
      <c r="K12" s="26"/>
      <c r="L12" s="26"/>
      <c r="M12" s="26">
        <v>7</v>
      </c>
      <c r="N12" s="26">
        <v>6</v>
      </c>
      <c r="O12" s="26"/>
      <c r="P12" s="26"/>
      <c r="Q12" s="26"/>
      <c r="R12" s="26"/>
      <c r="S12" s="26"/>
      <c r="T12" s="260"/>
      <c r="U12" s="256">
        <f t="shared" si="4"/>
        <v>2</v>
      </c>
      <c r="V12" s="256">
        <v>3</v>
      </c>
      <c r="W12" s="260"/>
      <c r="X12" s="242">
        <f t="shared" si="5"/>
        <v>13</v>
      </c>
      <c r="Y12" s="247">
        <f t="shared" si="6"/>
        <v>0.25490196078431371</v>
      </c>
      <c r="Z12" s="247">
        <f t="shared" si="7"/>
        <v>7.6470588235294112</v>
      </c>
      <c r="AA12" s="242">
        <v>1</v>
      </c>
      <c r="AB12" s="242">
        <v>14</v>
      </c>
      <c r="AC12" s="243">
        <f t="shared" si="0"/>
        <v>15</v>
      </c>
      <c r="AD12" s="247">
        <f t="shared" si="1"/>
        <v>58.846153846153847</v>
      </c>
      <c r="AE12" s="247">
        <v>14</v>
      </c>
      <c r="AF12" s="247">
        <f t="shared" si="8"/>
        <v>44.846153846153847</v>
      </c>
      <c r="AG12" s="247">
        <f t="shared" si="9"/>
        <v>30.588235294117645</v>
      </c>
      <c r="AH12" s="248">
        <f t="shared" si="2"/>
        <v>43724.846153846156</v>
      </c>
      <c r="AI12" s="249">
        <f t="shared" si="3"/>
        <v>43680</v>
      </c>
      <c r="AJ12" s="249">
        <f t="shared" si="10"/>
        <v>43724.846153846156</v>
      </c>
      <c r="AK12" s="253">
        <f t="shared" si="11"/>
        <v>3.5686274509803919</v>
      </c>
      <c r="AL12" s="253">
        <f t="shared" si="12"/>
        <v>11.431372549019608</v>
      </c>
      <c r="AM12" s="242">
        <v>1</v>
      </c>
      <c r="AN12" s="253">
        <f t="shared" si="13"/>
        <v>19.156862745098039</v>
      </c>
      <c r="AO12" s="253">
        <f t="shared" si="14"/>
        <v>428.92215686274511</v>
      </c>
      <c r="AP12" s="253">
        <f t="shared" si="15"/>
        <v>75.15384615384616</v>
      </c>
      <c r="AQ12" s="249">
        <f t="shared" si="16"/>
        <v>43800</v>
      </c>
      <c r="AR12" s="242"/>
      <c r="AS12" s="244"/>
    </row>
    <row r="13" spans="1:45" x14ac:dyDescent="0.25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29.5</v>
      </c>
      <c r="F13" s="58">
        <v>59</v>
      </c>
      <c r="G13" s="261"/>
      <c r="H13" s="26"/>
      <c r="I13" s="26"/>
      <c r="J13" s="26"/>
      <c r="K13" s="26"/>
      <c r="L13" s="26"/>
      <c r="M13" s="26">
        <v>2</v>
      </c>
      <c r="N13" s="26">
        <v>5</v>
      </c>
      <c r="O13" s="26"/>
      <c r="P13" s="26"/>
      <c r="Q13" s="26"/>
      <c r="R13" s="26"/>
      <c r="S13" s="26"/>
      <c r="T13" s="260"/>
      <c r="U13" s="256">
        <f t="shared" si="4"/>
        <v>2</v>
      </c>
      <c r="V13" s="256">
        <v>3</v>
      </c>
      <c r="W13" s="260"/>
      <c r="X13" s="242">
        <f t="shared" si="5"/>
        <v>7</v>
      </c>
      <c r="Y13" s="247">
        <f t="shared" si="6"/>
        <v>0.13725490196078433</v>
      </c>
      <c r="Z13" s="247">
        <f t="shared" si="7"/>
        <v>4.1176470588235299</v>
      </c>
      <c r="AA13" s="242">
        <v>1</v>
      </c>
      <c r="AB13" s="242">
        <v>19</v>
      </c>
      <c r="AC13" s="243">
        <f t="shared" si="0"/>
        <v>20</v>
      </c>
      <c r="AD13" s="247">
        <f t="shared" si="1"/>
        <v>145.71428571428569</v>
      </c>
      <c r="AE13" s="247">
        <v>14</v>
      </c>
      <c r="AF13" s="247">
        <f t="shared" si="8"/>
        <v>131.71428571428569</v>
      </c>
      <c r="AG13" s="247">
        <f t="shared" si="9"/>
        <v>16.47058823529412</v>
      </c>
      <c r="AH13" s="248">
        <f t="shared" si="2"/>
        <v>43811.714285714283</v>
      </c>
      <c r="AI13" s="249">
        <f t="shared" si="3"/>
        <v>43680</v>
      </c>
      <c r="AJ13" s="249">
        <f t="shared" si="10"/>
        <v>43811.714285714283</v>
      </c>
      <c r="AK13" s="253">
        <f t="shared" si="11"/>
        <v>1.9215686274509807</v>
      </c>
      <c r="AL13" s="253">
        <f t="shared" si="12"/>
        <v>18.078431372549019</v>
      </c>
      <c r="AM13" s="242">
        <v>1</v>
      </c>
      <c r="AN13" s="253">
        <f t="shared" si="13"/>
        <v>0</v>
      </c>
      <c r="AO13" s="253">
        <f t="shared" si="14"/>
        <v>0</v>
      </c>
      <c r="AP13" s="253">
        <f t="shared" si="15"/>
        <v>0</v>
      </c>
      <c r="AQ13" s="249">
        <f t="shared" si="16"/>
        <v>43811.714285714283</v>
      </c>
      <c r="AR13" s="242"/>
      <c r="AS13" s="244"/>
    </row>
    <row r="14" spans="1:45" x14ac:dyDescent="0.25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29.5</v>
      </c>
      <c r="F14" s="58">
        <v>59</v>
      </c>
      <c r="G14" s="261"/>
      <c r="H14" s="26"/>
      <c r="I14" s="26"/>
      <c r="J14" s="26"/>
      <c r="K14" s="26"/>
      <c r="L14" s="26"/>
      <c r="M14" s="26">
        <v>1</v>
      </c>
      <c r="N14" s="26">
        <v>3</v>
      </c>
      <c r="O14" s="26"/>
      <c r="P14" s="26"/>
      <c r="Q14" s="26"/>
      <c r="R14" s="26"/>
      <c r="S14" s="26"/>
      <c r="T14" s="260"/>
      <c r="U14" s="256">
        <f t="shared" si="4"/>
        <v>2</v>
      </c>
      <c r="V14" s="256">
        <v>3</v>
      </c>
      <c r="W14" s="260"/>
      <c r="X14" s="242">
        <f t="shared" si="5"/>
        <v>4</v>
      </c>
      <c r="Y14" s="247">
        <f t="shared" si="6"/>
        <v>7.8431372549019607E-2</v>
      </c>
      <c r="Z14" s="247">
        <f t="shared" si="7"/>
        <v>2.3529411764705883</v>
      </c>
      <c r="AA14" s="242">
        <v>1</v>
      </c>
      <c r="AB14" s="242">
        <v>2</v>
      </c>
      <c r="AC14" s="243">
        <f t="shared" si="0"/>
        <v>3</v>
      </c>
      <c r="AD14" s="247">
        <f t="shared" si="1"/>
        <v>38.25</v>
      </c>
      <c r="AE14" s="247">
        <v>14</v>
      </c>
      <c r="AF14" s="247">
        <f t="shared" si="8"/>
        <v>24.25</v>
      </c>
      <c r="AG14" s="247">
        <f t="shared" si="9"/>
        <v>9.4117647058823533</v>
      </c>
      <c r="AH14" s="248">
        <f t="shared" si="2"/>
        <v>43704.25</v>
      </c>
      <c r="AI14" s="249">
        <f t="shared" si="3"/>
        <v>43680</v>
      </c>
      <c r="AJ14" s="249">
        <f t="shared" si="10"/>
        <v>43704.25</v>
      </c>
      <c r="AK14" s="253">
        <f t="shared" si="11"/>
        <v>1.0980392156862746</v>
      </c>
      <c r="AL14" s="253">
        <f t="shared" si="12"/>
        <v>1.9019607843137254</v>
      </c>
      <c r="AM14" s="242">
        <v>1</v>
      </c>
      <c r="AN14" s="253">
        <f t="shared" si="13"/>
        <v>7.5098039215686274</v>
      </c>
      <c r="AO14" s="253">
        <f t="shared" si="14"/>
        <v>159.43313725490194</v>
      </c>
      <c r="AP14" s="253">
        <f t="shared" si="15"/>
        <v>95.75</v>
      </c>
      <c r="AQ14" s="249">
        <f t="shared" si="16"/>
        <v>43800</v>
      </c>
      <c r="AR14" s="242"/>
      <c r="AS14" s="244"/>
    </row>
    <row r="15" spans="1:45" x14ac:dyDescent="0.25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29.5</v>
      </c>
      <c r="F15" s="58">
        <v>59</v>
      </c>
      <c r="G15" s="261"/>
      <c r="H15" s="26"/>
      <c r="I15" s="26"/>
      <c r="J15" s="26"/>
      <c r="K15" s="26"/>
      <c r="L15" s="26"/>
      <c r="M15" s="26">
        <v>4</v>
      </c>
      <c r="N15" s="26">
        <v>6</v>
      </c>
      <c r="O15" s="26"/>
      <c r="P15" s="26"/>
      <c r="Q15" s="26"/>
      <c r="R15" s="26"/>
      <c r="S15" s="26"/>
      <c r="T15" s="260"/>
      <c r="U15" s="256">
        <f t="shared" si="4"/>
        <v>2</v>
      </c>
      <c r="V15" s="256">
        <v>3</v>
      </c>
      <c r="W15" s="260"/>
      <c r="X15" s="242">
        <f t="shared" si="5"/>
        <v>10</v>
      </c>
      <c r="Y15" s="247">
        <f t="shared" si="6"/>
        <v>0.19607843137254902</v>
      </c>
      <c r="Z15" s="247">
        <f t="shared" si="7"/>
        <v>5.8823529411764701</v>
      </c>
      <c r="AA15" s="242">
        <v>1</v>
      </c>
      <c r="AB15" s="242">
        <v>13</v>
      </c>
      <c r="AC15" s="243">
        <f t="shared" si="0"/>
        <v>14</v>
      </c>
      <c r="AD15" s="247">
        <f t="shared" si="1"/>
        <v>71.400000000000006</v>
      </c>
      <c r="AE15" s="247">
        <v>14</v>
      </c>
      <c r="AF15" s="247">
        <f t="shared" si="8"/>
        <v>57.400000000000006</v>
      </c>
      <c r="AG15" s="247">
        <f t="shared" si="9"/>
        <v>23.52941176470588</v>
      </c>
      <c r="AH15" s="248">
        <f t="shared" si="2"/>
        <v>43737.4</v>
      </c>
      <c r="AI15" s="249">
        <f t="shared" si="3"/>
        <v>43680</v>
      </c>
      <c r="AJ15" s="249">
        <f t="shared" si="10"/>
        <v>43737.4</v>
      </c>
      <c r="AK15" s="253">
        <f t="shared" si="11"/>
        <v>2.7450980392156863</v>
      </c>
      <c r="AL15" s="253">
        <f t="shared" si="12"/>
        <v>11.254901960784313</v>
      </c>
      <c r="AM15" s="242">
        <v>1</v>
      </c>
      <c r="AN15" s="253">
        <f t="shared" si="13"/>
        <v>12.274509803921568</v>
      </c>
      <c r="AO15" s="253">
        <f t="shared" si="14"/>
        <v>260.58784313725482</v>
      </c>
      <c r="AP15" s="253">
        <f t="shared" si="15"/>
        <v>62.599999999999994</v>
      </c>
      <c r="AQ15" s="249">
        <f t="shared" si="16"/>
        <v>43800</v>
      </c>
      <c r="AR15" s="242"/>
      <c r="AS15" s="244"/>
    </row>
    <row r="16" spans="1:45" x14ac:dyDescent="0.25">
      <c r="A16" s="17">
        <v>317333</v>
      </c>
      <c r="B16" s="18" t="s">
        <v>558</v>
      </c>
      <c r="C16" s="18" t="s">
        <v>326</v>
      </c>
      <c r="D16" s="58">
        <v>22.39</v>
      </c>
      <c r="E16" s="57">
        <v>29.5</v>
      </c>
      <c r="F16" s="58">
        <v>59</v>
      </c>
      <c r="G16" s="261"/>
      <c r="H16" s="26"/>
      <c r="I16" s="26"/>
      <c r="J16" s="26"/>
      <c r="K16" s="26"/>
      <c r="L16" s="26"/>
      <c r="M16" s="26">
        <v>0</v>
      </c>
      <c r="N16" s="26">
        <v>2</v>
      </c>
      <c r="O16" s="26"/>
      <c r="P16" s="26"/>
      <c r="Q16" s="26"/>
      <c r="R16" s="26"/>
      <c r="S16" s="26"/>
      <c r="T16" s="260"/>
      <c r="U16" s="256">
        <f t="shared" si="4"/>
        <v>2</v>
      </c>
      <c r="V16" s="256">
        <v>3</v>
      </c>
      <c r="W16" s="260"/>
      <c r="X16" s="242">
        <f t="shared" si="5"/>
        <v>2</v>
      </c>
      <c r="Y16" s="247">
        <f t="shared" si="6"/>
        <v>3.9215686274509803E-2</v>
      </c>
      <c r="Z16" s="247">
        <f t="shared" si="7"/>
        <v>1.1764705882352942</v>
      </c>
      <c r="AA16" s="242">
        <v>1</v>
      </c>
      <c r="AB16" s="242">
        <v>11</v>
      </c>
      <c r="AC16" s="243">
        <f t="shared" si="0"/>
        <v>12</v>
      </c>
      <c r="AD16" s="247">
        <f t="shared" si="1"/>
        <v>306</v>
      </c>
      <c r="AE16" s="247">
        <v>14</v>
      </c>
      <c r="AF16" s="247">
        <f t="shared" si="8"/>
        <v>292</v>
      </c>
      <c r="AG16" s="247">
        <f t="shared" si="9"/>
        <v>4.7058823529411766</v>
      </c>
      <c r="AH16" s="248">
        <f t="shared" si="2"/>
        <v>43972</v>
      </c>
      <c r="AI16" s="249">
        <f t="shared" si="3"/>
        <v>43680</v>
      </c>
      <c r="AJ16" s="249">
        <f t="shared" si="10"/>
        <v>43972</v>
      </c>
      <c r="AK16" s="253">
        <f t="shared" si="11"/>
        <v>0.5490196078431373</v>
      </c>
      <c r="AL16" s="253">
        <f t="shared" si="12"/>
        <v>11.450980392156863</v>
      </c>
      <c r="AM16" s="242">
        <v>1</v>
      </c>
      <c r="AN16" s="253">
        <f t="shared" si="13"/>
        <v>0</v>
      </c>
      <c r="AO16" s="253">
        <f t="shared" si="14"/>
        <v>0</v>
      </c>
      <c r="AP16" s="253">
        <f t="shared" si="15"/>
        <v>0</v>
      </c>
      <c r="AQ16" s="249">
        <f t="shared" si="16"/>
        <v>43972</v>
      </c>
      <c r="AR16" s="242"/>
      <c r="AS16" s="244"/>
    </row>
    <row r="17" spans="1:45" x14ac:dyDescent="0.25">
      <c r="A17" s="17">
        <v>317335</v>
      </c>
      <c r="B17" s="18" t="s">
        <v>559</v>
      </c>
      <c r="C17" s="18" t="s">
        <v>327</v>
      </c>
      <c r="D17" s="58">
        <v>22.39</v>
      </c>
      <c r="E17" s="57">
        <v>29.5</v>
      </c>
      <c r="F17" s="58">
        <v>59</v>
      </c>
      <c r="G17" s="261"/>
      <c r="H17" s="26"/>
      <c r="I17" s="26"/>
      <c r="J17" s="26"/>
      <c r="K17" s="26"/>
      <c r="L17" s="26"/>
      <c r="M17" s="26">
        <v>0</v>
      </c>
      <c r="N17" s="26">
        <v>5</v>
      </c>
      <c r="O17" s="26"/>
      <c r="P17" s="26"/>
      <c r="Q17" s="26"/>
      <c r="R17" s="26"/>
      <c r="S17" s="26"/>
      <c r="T17" s="260"/>
      <c r="U17" s="256">
        <f t="shared" si="4"/>
        <v>2</v>
      </c>
      <c r="V17" s="256">
        <v>3</v>
      </c>
      <c r="W17" s="260"/>
      <c r="X17" s="242">
        <f t="shared" si="5"/>
        <v>5</v>
      </c>
      <c r="Y17" s="247">
        <f t="shared" si="6"/>
        <v>9.8039215686274508E-2</v>
      </c>
      <c r="Z17" s="247">
        <f t="shared" si="7"/>
        <v>2.9411764705882351</v>
      </c>
      <c r="AA17" s="242">
        <v>1</v>
      </c>
      <c r="AB17" s="242">
        <v>31</v>
      </c>
      <c r="AC17" s="243">
        <f t="shared" si="0"/>
        <v>32</v>
      </c>
      <c r="AD17" s="247">
        <f t="shared" si="1"/>
        <v>326.39999999999998</v>
      </c>
      <c r="AE17" s="247">
        <v>14</v>
      </c>
      <c r="AF17" s="247">
        <f t="shared" si="8"/>
        <v>312.39999999999998</v>
      </c>
      <c r="AG17" s="247">
        <f t="shared" si="9"/>
        <v>11.76470588235294</v>
      </c>
      <c r="AH17" s="248">
        <f t="shared" si="2"/>
        <v>43992.4</v>
      </c>
      <c r="AI17" s="249">
        <f t="shared" si="3"/>
        <v>43680</v>
      </c>
      <c r="AJ17" s="249">
        <f t="shared" si="10"/>
        <v>43992.4</v>
      </c>
      <c r="AK17" s="253">
        <f t="shared" si="11"/>
        <v>1.3725490196078431</v>
      </c>
      <c r="AL17" s="253">
        <f t="shared" si="12"/>
        <v>30.627450980392158</v>
      </c>
      <c r="AM17" s="242">
        <v>1</v>
      </c>
      <c r="AN17" s="253">
        <f t="shared" si="13"/>
        <v>0</v>
      </c>
      <c r="AO17" s="253">
        <f t="shared" si="14"/>
        <v>0</v>
      </c>
      <c r="AP17" s="253">
        <f t="shared" si="15"/>
        <v>0</v>
      </c>
      <c r="AQ17" s="249">
        <f t="shared" si="16"/>
        <v>43992.4</v>
      </c>
      <c r="AR17" s="242"/>
      <c r="AS17" s="244"/>
    </row>
    <row r="18" spans="1:45" x14ac:dyDescent="0.25">
      <c r="A18" s="17">
        <v>317336</v>
      </c>
      <c r="B18" s="18" t="s">
        <v>560</v>
      </c>
      <c r="C18" s="18" t="s">
        <v>328</v>
      </c>
      <c r="D18" s="58">
        <v>22.39</v>
      </c>
      <c r="E18" s="57">
        <v>29.5</v>
      </c>
      <c r="F18" s="58">
        <v>59</v>
      </c>
      <c r="G18" s="261"/>
      <c r="H18" s="26"/>
      <c r="I18" s="26"/>
      <c r="J18" s="26"/>
      <c r="K18" s="26"/>
      <c r="L18" s="26"/>
      <c r="M18" s="26">
        <v>2</v>
      </c>
      <c r="N18" s="26">
        <v>2</v>
      </c>
      <c r="O18" s="26"/>
      <c r="P18" s="26"/>
      <c r="Q18" s="26"/>
      <c r="R18" s="26"/>
      <c r="S18" s="26"/>
      <c r="T18" s="260"/>
      <c r="U18" s="256">
        <f t="shared" si="4"/>
        <v>2</v>
      </c>
      <c r="V18" s="256">
        <v>3</v>
      </c>
      <c r="W18" s="260"/>
      <c r="X18" s="242">
        <f t="shared" si="5"/>
        <v>4</v>
      </c>
      <c r="Y18" s="247">
        <f t="shared" si="6"/>
        <v>7.8431372549019607E-2</v>
      </c>
      <c r="Z18" s="247">
        <f t="shared" si="7"/>
        <v>2.3529411764705883</v>
      </c>
      <c r="AA18" s="242">
        <v>1</v>
      </c>
      <c r="AB18" s="242">
        <v>11</v>
      </c>
      <c r="AC18" s="243">
        <f t="shared" si="0"/>
        <v>12</v>
      </c>
      <c r="AD18" s="247">
        <f t="shared" si="1"/>
        <v>153</v>
      </c>
      <c r="AE18" s="247">
        <v>14</v>
      </c>
      <c r="AF18" s="247">
        <f t="shared" si="8"/>
        <v>139</v>
      </c>
      <c r="AG18" s="247">
        <f t="shared" si="9"/>
        <v>9.4117647058823533</v>
      </c>
      <c r="AH18" s="248">
        <f t="shared" si="2"/>
        <v>43819</v>
      </c>
      <c r="AI18" s="249">
        <f t="shared" si="3"/>
        <v>43680</v>
      </c>
      <c r="AJ18" s="249">
        <f t="shared" si="10"/>
        <v>43819</v>
      </c>
      <c r="AK18" s="253">
        <f t="shared" si="11"/>
        <v>1.0980392156862746</v>
      </c>
      <c r="AL18" s="253">
        <f t="shared" si="12"/>
        <v>10.901960784313726</v>
      </c>
      <c r="AM18" s="242">
        <v>1</v>
      </c>
      <c r="AN18" s="253">
        <f t="shared" si="13"/>
        <v>0</v>
      </c>
      <c r="AO18" s="253">
        <f t="shared" si="14"/>
        <v>0</v>
      </c>
      <c r="AP18" s="253">
        <f t="shared" si="15"/>
        <v>0</v>
      </c>
      <c r="AQ18" s="249">
        <f t="shared" si="16"/>
        <v>43819</v>
      </c>
      <c r="AR18" s="242"/>
      <c r="AS18" s="244"/>
    </row>
    <row r="19" spans="1:45" x14ac:dyDescent="0.25">
      <c r="A19" s="17">
        <v>317339</v>
      </c>
      <c r="B19" s="18" t="s">
        <v>561</v>
      </c>
      <c r="C19" s="18" t="s">
        <v>329</v>
      </c>
      <c r="D19" s="58">
        <v>22.39</v>
      </c>
      <c r="E19" s="57">
        <v>29.5</v>
      </c>
      <c r="F19" s="58">
        <v>59</v>
      </c>
      <c r="G19" s="261"/>
      <c r="H19" s="26"/>
      <c r="I19" s="26"/>
      <c r="J19" s="26"/>
      <c r="K19" s="26"/>
      <c r="L19" s="26"/>
      <c r="M19" s="26">
        <v>1</v>
      </c>
      <c r="N19" s="26">
        <v>5</v>
      </c>
      <c r="O19" s="26"/>
      <c r="P19" s="26"/>
      <c r="Q19" s="26"/>
      <c r="R19" s="26"/>
      <c r="S19" s="26"/>
      <c r="T19" s="260"/>
      <c r="U19" s="256">
        <f t="shared" si="4"/>
        <v>2</v>
      </c>
      <c r="V19" s="256">
        <v>3</v>
      </c>
      <c r="W19" s="260"/>
      <c r="X19" s="242">
        <f t="shared" si="5"/>
        <v>6</v>
      </c>
      <c r="Y19" s="247">
        <f t="shared" si="6"/>
        <v>0.11764705882352941</v>
      </c>
      <c r="Z19" s="247">
        <f t="shared" si="7"/>
        <v>3.5294117647058822</v>
      </c>
      <c r="AA19" s="242">
        <v>1</v>
      </c>
      <c r="AB19" s="242">
        <v>25</v>
      </c>
      <c r="AC19" s="243">
        <f t="shared" si="0"/>
        <v>26</v>
      </c>
      <c r="AD19" s="247">
        <f t="shared" si="1"/>
        <v>221</v>
      </c>
      <c r="AE19" s="247">
        <v>14</v>
      </c>
      <c r="AF19" s="247">
        <f t="shared" si="8"/>
        <v>207</v>
      </c>
      <c r="AG19" s="247">
        <f t="shared" si="9"/>
        <v>14.117647058823529</v>
      </c>
      <c r="AH19" s="248">
        <f t="shared" si="2"/>
        <v>43887</v>
      </c>
      <c r="AI19" s="249">
        <f t="shared" si="3"/>
        <v>43680</v>
      </c>
      <c r="AJ19" s="249">
        <f t="shared" si="10"/>
        <v>43887</v>
      </c>
      <c r="AK19" s="253">
        <f t="shared" si="11"/>
        <v>1.6470588235294117</v>
      </c>
      <c r="AL19" s="253">
        <f t="shared" si="12"/>
        <v>24.352941176470587</v>
      </c>
      <c r="AM19" s="242">
        <v>1</v>
      </c>
      <c r="AN19" s="253">
        <f t="shared" si="13"/>
        <v>0</v>
      </c>
      <c r="AO19" s="253">
        <f t="shared" si="14"/>
        <v>0</v>
      </c>
      <c r="AP19" s="253">
        <f t="shared" si="15"/>
        <v>0</v>
      </c>
      <c r="AQ19" s="249">
        <f t="shared" si="16"/>
        <v>43887</v>
      </c>
      <c r="AR19" s="242"/>
      <c r="AS19" s="244"/>
    </row>
    <row r="20" spans="1:45" x14ac:dyDescent="0.25">
      <c r="A20" s="17">
        <v>317343</v>
      </c>
      <c r="B20" s="18" t="s">
        <v>562</v>
      </c>
      <c r="C20" s="18" t="s">
        <v>330</v>
      </c>
      <c r="D20" s="58">
        <v>22.39</v>
      </c>
      <c r="E20" s="57">
        <v>29.5</v>
      </c>
      <c r="F20" s="58">
        <v>59</v>
      </c>
      <c r="G20" s="261"/>
      <c r="H20" s="26"/>
      <c r="I20" s="26"/>
      <c r="J20" s="26"/>
      <c r="K20" s="26"/>
      <c r="L20" s="26"/>
      <c r="M20" s="26">
        <v>0</v>
      </c>
      <c r="N20" s="26">
        <v>2</v>
      </c>
      <c r="O20" s="26"/>
      <c r="P20" s="26"/>
      <c r="Q20" s="26"/>
      <c r="R20" s="26"/>
      <c r="S20" s="26"/>
      <c r="T20" s="260"/>
      <c r="U20" s="256">
        <f t="shared" si="4"/>
        <v>2</v>
      </c>
      <c r="V20" s="256">
        <v>3</v>
      </c>
      <c r="W20" s="260"/>
      <c r="X20" s="242">
        <f t="shared" si="5"/>
        <v>2</v>
      </c>
      <c r="Y20" s="247">
        <f t="shared" si="6"/>
        <v>3.9215686274509803E-2</v>
      </c>
      <c r="Z20" s="247">
        <f t="shared" si="7"/>
        <v>1.1764705882352942</v>
      </c>
      <c r="AA20" s="242">
        <v>1</v>
      </c>
      <c r="AB20" s="242">
        <v>45</v>
      </c>
      <c r="AC20" s="243">
        <f t="shared" si="0"/>
        <v>46</v>
      </c>
      <c r="AD20" s="247">
        <f t="shared" si="1"/>
        <v>1173</v>
      </c>
      <c r="AE20" s="247">
        <v>14</v>
      </c>
      <c r="AF20" s="247">
        <f t="shared" si="8"/>
        <v>1159</v>
      </c>
      <c r="AG20" s="247">
        <f t="shared" si="9"/>
        <v>4.7058823529411766</v>
      </c>
      <c r="AH20" s="248">
        <f t="shared" si="2"/>
        <v>44839</v>
      </c>
      <c r="AI20" s="249">
        <f t="shared" si="3"/>
        <v>43680</v>
      </c>
      <c r="AJ20" s="249">
        <f t="shared" si="10"/>
        <v>44839</v>
      </c>
      <c r="AK20" s="253">
        <f t="shared" si="11"/>
        <v>0.5490196078431373</v>
      </c>
      <c r="AL20" s="253">
        <f t="shared" si="12"/>
        <v>45.450980392156865</v>
      </c>
      <c r="AM20" s="242">
        <v>1</v>
      </c>
      <c r="AN20" s="253">
        <f t="shared" si="13"/>
        <v>0</v>
      </c>
      <c r="AO20" s="253">
        <f t="shared" si="14"/>
        <v>0</v>
      </c>
      <c r="AP20" s="253">
        <f t="shared" si="15"/>
        <v>0</v>
      </c>
      <c r="AQ20" s="249">
        <f t="shared" si="16"/>
        <v>44839</v>
      </c>
      <c r="AR20" s="242"/>
      <c r="AS20" s="244"/>
    </row>
    <row r="21" spans="1:45" x14ac:dyDescent="0.25">
      <c r="A21" s="17">
        <v>317345</v>
      </c>
      <c r="B21" s="18" t="s">
        <v>563</v>
      </c>
      <c r="C21" s="18" t="s">
        <v>331</v>
      </c>
      <c r="D21" s="58">
        <v>22.39</v>
      </c>
      <c r="E21" s="57">
        <v>29.5</v>
      </c>
      <c r="F21" s="58">
        <v>59</v>
      </c>
      <c r="G21" s="261"/>
      <c r="H21" s="26"/>
      <c r="I21" s="26"/>
      <c r="J21" s="26"/>
      <c r="K21" s="26"/>
      <c r="L21" s="26"/>
      <c r="M21" s="26">
        <v>0</v>
      </c>
      <c r="N21" s="26">
        <v>4</v>
      </c>
      <c r="O21" s="26"/>
      <c r="P21" s="26"/>
      <c r="Q21" s="26"/>
      <c r="R21" s="26"/>
      <c r="S21" s="26"/>
      <c r="T21" s="260"/>
      <c r="U21" s="256">
        <f t="shared" si="4"/>
        <v>2</v>
      </c>
      <c r="V21" s="256">
        <v>3</v>
      </c>
      <c r="W21" s="260"/>
      <c r="X21" s="242">
        <f t="shared" si="5"/>
        <v>4</v>
      </c>
      <c r="Y21" s="247">
        <f t="shared" si="6"/>
        <v>7.8431372549019607E-2</v>
      </c>
      <c r="Z21" s="247">
        <f t="shared" si="7"/>
        <v>2.3529411764705883</v>
      </c>
      <c r="AA21" s="242">
        <v>1</v>
      </c>
      <c r="AB21" s="242">
        <v>31</v>
      </c>
      <c r="AC21" s="243">
        <f t="shared" si="0"/>
        <v>32</v>
      </c>
      <c r="AD21" s="247">
        <f t="shared" si="1"/>
        <v>408</v>
      </c>
      <c r="AE21" s="247">
        <v>14</v>
      </c>
      <c r="AF21" s="247">
        <f t="shared" si="8"/>
        <v>394</v>
      </c>
      <c r="AG21" s="247">
        <f t="shared" si="9"/>
        <v>9.4117647058823533</v>
      </c>
      <c r="AH21" s="248">
        <f t="shared" si="2"/>
        <v>44074</v>
      </c>
      <c r="AI21" s="249">
        <f t="shared" si="3"/>
        <v>43680</v>
      </c>
      <c r="AJ21" s="249">
        <f t="shared" si="10"/>
        <v>44074</v>
      </c>
      <c r="AK21" s="253">
        <f t="shared" si="11"/>
        <v>1.0980392156862746</v>
      </c>
      <c r="AL21" s="253">
        <f t="shared" si="12"/>
        <v>30.901960784313726</v>
      </c>
      <c r="AM21" s="242">
        <v>1</v>
      </c>
      <c r="AN21" s="253">
        <f t="shared" si="13"/>
        <v>0</v>
      </c>
      <c r="AO21" s="253">
        <f t="shared" si="14"/>
        <v>0</v>
      </c>
      <c r="AP21" s="253">
        <f t="shared" si="15"/>
        <v>0</v>
      </c>
      <c r="AQ21" s="249">
        <f t="shared" si="16"/>
        <v>44074</v>
      </c>
      <c r="AR21" s="242"/>
      <c r="AS21" s="244"/>
    </row>
    <row r="22" spans="1:45" x14ac:dyDescent="0.25">
      <c r="A22" s="17">
        <v>663479</v>
      </c>
      <c r="B22" s="18" t="s">
        <v>564</v>
      </c>
      <c r="C22" s="18" t="s">
        <v>332</v>
      </c>
      <c r="D22" s="58">
        <v>102.13</v>
      </c>
      <c r="E22" s="57">
        <v>150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f t="shared" si="4"/>
        <v>2</v>
      </c>
      <c r="V22" s="256">
        <v>3</v>
      </c>
      <c r="W22" s="260"/>
      <c r="X22" s="242">
        <f t="shared" si="5"/>
        <v>0</v>
      </c>
      <c r="Y22" s="247">
        <f t="shared" si="6"/>
        <v>0</v>
      </c>
      <c r="Z22" s="247">
        <f t="shared" si="7"/>
        <v>0</v>
      </c>
      <c r="AA22" s="242">
        <v>1</v>
      </c>
      <c r="AB22" s="242">
        <v>54</v>
      </c>
      <c r="AC22" s="243">
        <f t="shared" si="0"/>
        <v>55</v>
      </c>
      <c r="AD22" s="247" t="str">
        <f t="shared" si="1"/>
        <v>Not Sold</v>
      </c>
      <c r="AE22" s="247">
        <v>14</v>
      </c>
      <c r="AF22" s="247" t="str">
        <f t="shared" si="8"/>
        <v>-</v>
      </c>
      <c r="AG22" s="247">
        <f t="shared" si="9"/>
        <v>0</v>
      </c>
      <c r="AH22" s="248" t="str">
        <f t="shared" si="2"/>
        <v>Not Sold</v>
      </c>
      <c r="AI22" s="249">
        <f t="shared" si="3"/>
        <v>43680</v>
      </c>
      <c r="AJ22" s="249">
        <f t="shared" si="10"/>
        <v>43680</v>
      </c>
      <c r="AK22" s="253">
        <f t="shared" si="11"/>
        <v>0</v>
      </c>
      <c r="AL22" s="253">
        <f t="shared" si="12"/>
        <v>55</v>
      </c>
      <c r="AM22" s="242">
        <v>1</v>
      </c>
      <c r="AN22" s="253">
        <f t="shared" si="13"/>
        <v>0</v>
      </c>
      <c r="AO22" s="253">
        <f t="shared" si="14"/>
        <v>0</v>
      </c>
      <c r="AP22" s="253" t="str">
        <f t="shared" si="15"/>
        <v>-</v>
      </c>
      <c r="AQ22" s="249" t="str">
        <f t="shared" si="16"/>
        <v>-</v>
      </c>
      <c r="AR22" s="242"/>
      <c r="AS22" s="244"/>
    </row>
    <row r="23" spans="1:45" x14ac:dyDescent="0.25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49.5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1</v>
      </c>
      <c r="O23" s="26"/>
      <c r="P23" s="26"/>
      <c r="Q23" s="26"/>
      <c r="R23" s="26"/>
      <c r="S23" s="26"/>
      <c r="T23" s="260"/>
      <c r="U23" s="256">
        <f t="shared" si="4"/>
        <v>2</v>
      </c>
      <c r="V23" s="256">
        <v>3</v>
      </c>
      <c r="W23" s="260"/>
      <c r="X23" s="242">
        <f t="shared" si="5"/>
        <v>1</v>
      </c>
      <c r="Y23" s="247">
        <f t="shared" si="6"/>
        <v>1.9607843137254902E-2</v>
      </c>
      <c r="Z23" s="247">
        <f t="shared" si="7"/>
        <v>0.58823529411764708</v>
      </c>
      <c r="AA23" s="242">
        <v>1</v>
      </c>
      <c r="AB23" s="242">
        <v>61</v>
      </c>
      <c r="AC23" s="243">
        <f t="shared" si="0"/>
        <v>62</v>
      </c>
      <c r="AD23" s="247">
        <f t="shared" si="1"/>
        <v>3162</v>
      </c>
      <c r="AE23" s="247">
        <v>14</v>
      </c>
      <c r="AF23" s="247">
        <f t="shared" si="8"/>
        <v>3148</v>
      </c>
      <c r="AG23" s="247">
        <f t="shared" si="9"/>
        <v>2.3529411764705883</v>
      </c>
      <c r="AH23" s="248">
        <f t="shared" si="2"/>
        <v>46828</v>
      </c>
      <c r="AI23" s="249">
        <f t="shared" si="3"/>
        <v>43680</v>
      </c>
      <c r="AJ23" s="249">
        <f t="shared" si="10"/>
        <v>46828</v>
      </c>
      <c r="AK23" s="253">
        <f t="shared" si="11"/>
        <v>0.27450980392156865</v>
      </c>
      <c r="AL23" s="253">
        <f t="shared" si="12"/>
        <v>61.725490196078432</v>
      </c>
      <c r="AM23" s="242">
        <v>1</v>
      </c>
      <c r="AN23" s="253">
        <f t="shared" si="13"/>
        <v>0</v>
      </c>
      <c r="AO23" s="253">
        <f t="shared" si="14"/>
        <v>0</v>
      </c>
      <c r="AP23" s="253">
        <f t="shared" si="15"/>
        <v>0</v>
      </c>
      <c r="AQ23" s="249">
        <f t="shared" si="16"/>
        <v>46828</v>
      </c>
      <c r="AR23" s="242"/>
      <c r="AS23" s="244"/>
    </row>
    <row r="24" spans="1:45" x14ac:dyDescent="0.25">
      <c r="A24" s="17">
        <v>663481</v>
      </c>
      <c r="B24" s="18" t="s">
        <v>566</v>
      </c>
      <c r="C24" s="18" t="s">
        <v>334</v>
      </c>
      <c r="D24" s="58">
        <v>18.13</v>
      </c>
      <c r="E24" s="57">
        <v>49.5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1</v>
      </c>
      <c r="O24" s="26"/>
      <c r="P24" s="26"/>
      <c r="Q24" s="26"/>
      <c r="R24" s="26"/>
      <c r="S24" s="26"/>
      <c r="T24" s="260"/>
      <c r="U24" s="256">
        <f t="shared" si="4"/>
        <v>2</v>
      </c>
      <c r="V24" s="256">
        <v>3</v>
      </c>
      <c r="W24" s="260"/>
      <c r="X24" s="242">
        <f t="shared" si="5"/>
        <v>1</v>
      </c>
      <c r="Y24" s="247">
        <f t="shared" si="6"/>
        <v>1.9607843137254902E-2</v>
      </c>
      <c r="Z24" s="247">
        <f t="shared" si="7"/>
        <v>0.58823529411764708</v>
      </c>
      <c r="AA24" s="242">
        <v>1</v>
      </c>
      <c r="AB24" s="242">
        <v>61</v>
      </c>
      <c r="AC24" s="243">
        <f t="shared" si="0"/>
        <v>62</v>
      </c>
      <c r="AD24" s="247">
        <f t="shared" si="1"/>
        <v>3162</v>
      </c>
      <c r="AE24" s="247">
        <v>14</v>
      </c>
      <c r="AF24" s="247">
        <f t="shared" si="8"/>
        <v>3148</v>
      </c>
      <c r="AG24" s="247">
        <f t="shared" si="9"/>
        <v>2.3529411764705883</v>
      </c>
      <c r="AH24" s="248">
        <f t="shared" si="2"/>
        <v>46828</v>
      </c>
      <c r="AI24" s="249">
        <f t="shared" si="3"/>
        <v>43680</v>
      </c>
      <c r="AJ24" s="249">
        <f t="shared" si="10"/>
        <v>46828</v>
      </c>
      <c r="AK24" s="253">
        <f t="shared" si="11"/>
        <v>0.27450980392156865</v>
      </c>
      <c r="AL24" s="253">
        <f t="shared" si="12"/>
        <v>61.725490196078432</v>
      </c>
      <c r="AM24" s="242">
        <v>1</v>
      </c>
      <c r="AN24" s="253">
        <f t="shared" si="13"/>
        <v>0</v>
      </c>
      <c r="AO24" s="253">
        <f t="shared" si="14"/>
        <v>0</v>
      </c>
      <c r="AP24" s="253">
        <f t="shared" si="15"/>
        <v>0</v>
      </c>
      <c r="AQ24" s="249">
        <f t="shared" si="16"/>
        <v>46828</v>
      </c>
      <c r="AR24" s="242"/>
      <c r="AS24" s="244"/>
    </row>
    <row r="25" spans="1:45" x14ac:dyDescent="0.25">
      <c r="A25" s="17">
        <v>663501</v>
      </c>
      <c r="B25" s="18" t="s">
        <v>567</v>
      </c>
      <c r="C25" s="18" t="s">
        <v>335</v>
      </c>
      <c r="D25" s="58">
        <v>66.22</v>
      </c>
      <c r="E25" s="57">
        <v>114.5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f t="shared" si="4"/>
        <v>2</v>
      </c>
      <c r="V25" s="256">
        <v>3</v>
      </c>
      <c r="W25" s="260"/>
      <c r="X25" s="242">
        <f t="shared" si="5"/>
        <v>0</v>
      </c>
      <c r="Y25" s="247">
        <f t="shared" si="6"/>
        <v>0</v>
      </c>
      <c r="Z25" s="247">
        <f t="shared" si="7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8"/>
        <v>-</v>
      </c>
      <c r="AG25" s="247">
        <f t="shared" si="9"/>
        <v>0</v>
      </c>
      <c r="AH25" s="248" t="str">
        <f t="shared" si="2"/>
        <v>Not Sold</v>
      </c>
      <c r="AI25" s="249">
        <f t="shared" si="3"/>
        <v>43680</v>
      </c>
      <c r="AJ25" s="249">
        <f t="shared" si="10"/>
        <v>43680</v>
      </c>
      <c r="AK25" s="253">
        <f t="shared" si="11"/>
        <v>0</v>
      </c>
      <c r="AL25" s="253">
        <f t="shared" si="12"/>
        <v>1</v>
      </c>
      <c r="AM25" s="242">
        <v>1</v>
      </c>
      <c r="AN25" s="253">
        <f t="shared" si="13"/>
        <v>0</v>
      </c>
      <c r="AO25" s="253">
        <f t="shared" si="14"/>
        <v>0</v>
      </c>
      <c r="AP25" s="253" t="str">
        <f t="shared" si="15"/>
        <v>-</v>
      </c>
      <c r="AQ25" s="249" t="str">
        <f t="shared" si="16"/>
        <v>-</v>
      </c>
      <c r="AR25" s="242"/>
      <c r="AS25" s="244"/>
    </row>
    <row r="26" spans="1:45" x14ac:dyDescent="0.25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114.5</v>
      </c>
      <c r="F26" s="58">
        <v>239</v>
      </c>
      <c r="G26" s="261"/>
      <c r="H26" s="26"/>
      <c r="I26" s="26"/>
      <c r="J26" s="26"/>
      <c r="K26" s="26"/>
      <c r="L26" s="26"/>
      <c r="M26" s="26">
        <v>4</v>
      </c>
      <c r="N26" s="26">
        <v>3</v>
      </c>
      <c r="O26" s="26"/>
      <c r="P26" s="26"/>
      <c r="Q26" s="26"/>
      <c r="R26" s="26"/>
      <c r="S26" s="26"/>
      <c r="T26" s="260"/>
      <c r="U26" s="256">
        <f t="shared" si="4"/>
        <v>2</v>
      </c>
      <c r="V26" s="256">
        <v>3</v>
      </c>
      <c r="W26" s="260"/>
      <c r="X26" s="242">
        <f t="shared" si="5"/>
        <v>7</v>
      </c>
      <c r="Y26" s="247">
        <f t="shared" si="6"/>
        <v>0.13725490196078433</v>
      </c>
      <c r="Z26" s="247">
        <f t="shared" si="7"/>
        <v>4.1176470588235299</v>
      </c>
      <c r="AA26" s="242">
        <v>1</v>
      </c>
      <c r="AB26" s="242">
        <v>3</v>
      </c>
      <c r="AC26" s="243">
        <f t="shared" si="0"/>
        <v>4</v>
      </c>
      <c r="AD26" s="247">
        <f t="shared" ref="AD26:AD89" si="17">IFERROR(AC26/Y26,"Not Sold")</f>
        <v>29.142857142857139</v>
      </c>
      <c r="AE26" s="247">
        <v>14</v>
      </c>
      <c r="AF26" s="247">
        <f t="shared" si="8"/>
        <v>15.142857142857139</v>
      </c>
      <c r="AG26" s="247">
        <f t="shared" si="9"/>
        <v>16.47058823529412</v>
      </c>
      <c r="AH26" s="248">
        <f t="shared" si="2"/>
        <v>43695.142857142855</v>
      </c>
      <c r="AI26" s="249">
        <f t="shared" si="3"/>
        <v>43680</v>
      </c>
      <c r="AJ26" s="249">
        <f t="shared" si="10"/>
        <v>43695.142857142855</v>
      </c>
      <c r="AK26" s="253">
        <f t="shared" si="11"/>
        <v>1.9215686274509807</v>
      </c>
      <c r="AL26" s="253">
        <f t="shared" si="12"/>
        <v>2.0784313725490193</v>
      </c>
      <c r="AM26" s="242">
        <v>1</v>
      </c>
      <c r="AN26" s="253">
        <f t="shared" si="13"/>
        <v>14.3921568627451</v>
      </c>
      <c r="AO26" s="253">
        <f t="shared" si="14"/>
        <v>953.04862745098069</v>
      </c>
      <c r="AP26" s="253">
        <f t="shared" si="15"/>
        <v>104.85714285714286</v>
      </c>
      <c r="AQ26" s="249">
        <f t="shared" si="16"/>
        <v>43800</v>
      </c>
      <c r="AR26" s="242"/>
      <c r="AS26" s="244"/>
    </row>
    <row r="27" spans="1:45" x14ac:dyDescent="0.25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69.5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8</v>
      </c>
      <c r="O27" s="26"/>
      <c r="P27" s="26"/>
      <c r="Q27" s="26"/>
      <c r="R27" s="26"/>
      <c r="S27" s="26"/>
      <c r="T27" s="260"/>
      <c r="U27" s="256">
        <f t="shared" si="4"/>
        <v>2</v>
      </c>
      <c r="V27" s="256">
        <v>3</v>
      </c>
      <c r="W27" s="260"/>
      <c r="X27" s="242">
        <f t="shared" si="5"/>
        <v>8</v>
      </c>
      <c r="Y27" s="247">
        <f t="shared" si="6"/>
        <v>0.15686274509803921</v>
      </c>
      <c r="Z27" s="247">
        <f t="shared" si="7"/>
        <v>4.7058823529411766</v>
      </c>
      <c r="AA27" s="242">
        <v>1</v>
      </c>
      <c r="AB27" s="242">
        <v>44</v>
      </c>
      <c r="AC27" s="243">
        <f t="shared" si="0"/>
        <v>45</v>
      </c>
      <c r="AD27" s="247">
        <f t="shared" si="17"/>
        <v>286.875</v>
      </c>
      <c r="AE27" s="247">
        <v>14</v>
      </c>
      <c r="AF27" s="247">
        <f t="shared" si="8"/>
        <v>272.875</v>
      </c>
      <c r="AG27" s="247">
        <f t="shared" si="9"/>
        <v>18.823529411764707</v>
      </c>
      <c r="AH27" s="248">
        <f t="shared" si="2"/>
        <v>43952.875</v>
      </c>
      <c r="AI27" s="249">
        <f t="shared" si="3"/>
        <v>43680</v>
      </c>
      <c r="AJ27" s="249">
        <f t="shared" si="10"/>
        <v>43952.875</v>
      </c>
      <c r="AK27" s="253">
        <f t="shared" si="11"/>
        <v>2.1960784313725492</v>
      </c>
      <c r="AL27" s="253">
        <f t="shared" si="12"/>
        <v>42.803921568627452</v>
      </c>
      <c r="AM27" s="242">
        <v>1</v>
      </c>
      <c r="AN27" s="253">
        <f t="shared" si="13"/>
        <v>0</v>
      </c>
      <c r="AO27" s="253">
        <f t="shared" si="14"/>
        <v>0</v>
      </c>
      <c r="AP27" s="253">
        <f t="shared" si="15"/>
        <v>0</v>
      </c>
      <c r="AQ27" s="249">
        <f t="shared" si="16"/>
        <v>43952.875</v>
      </c>
      <c r="AR27" s="242"/>
      <c r="AS27" s="244"/>
    </row>
    <row r="28" spans="1:45" x14ac:dyDescent="0.25">
      <c r="A28" s="17">
        <v>665860</v>
      </c>
      <c r="B28" s="18" t="s">
        <v>570</v>
      </c>
      <c r="C28" s="18" t="s">
        <v>338</v>
      </c>
      <c r="D28" s="58">
        <v>27.19</v>
      </c>
      <c r="E28" s="57">
        <v>69.5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7</v>
      </c>
      <c r="O28" s="26"/>
      <c r="P28" s="26"/>
      <c r="Q28" s="26"/>
      <c r="R28" s="26"/>
      <c r="S28" s="26"/>
      <c r="T28" s="260"/>
      <c r="U28" s="256">
        <f t="shared" si="4"/>
        <v>2</v>
      </c>
      <c r="V28" s="256">
        <v>3</v>
      </c>
      <c r="W28" s="260"/>
      <c r="X28" s="242">
        <f t="shared" si="5"/>
        <v>7</v>
      </c>
      <c r="Y28" s="247">
        <f t="shared" si="6"/>
        <v>0.13725490196078433</v>
      </c>
      <c r="Z28" s="247">
        <f t="shared" si="7"/>
        <v>4.1176470588235299</v>
      </c>
      <c r="AA28" s="242">
        <v>1</v>
      </c>
      <c r="AB28" s="242">
        <v>57</v>
      </c>
      <c r="AC28" s="243">
        <f t="shared" si="0"/>
        <v>58</v>
      </c>
      <c r="AD28" s="247">
        <f t="shared" si="17"/>
        <v>422.57142857142856</v>
      </c>
      <c r="AE28" s="247">
        <v>14</v>
      </c>
      <c r="AF28" s="247">
        <f t="shared" si="8"/>
        <v>408.57142857142856</v>
      </c>
      <c r="AG28" s="247">
        <f t="shared" si="9"/>
        <v>16.47058823529412</v>
      </c>
      <c r="AH28" s="248">
        <f t="shared" si="2"/>
        <v>44088.571428571428</v>
      </c>
      <c r="AI28" s="249">
        <f t="shared" si="3"/>
        <v>43680</v>
      </c>
      <c r="AJ28" s="249">
        <f t="shared" si="10"/>
        <v>44088.571428571428</v>
      </c>
      <c r="AK28" s="253">
        <f t="shared" si="11"/>
        <v>1.9215686274509807</v>
      </c>
      <c r="AL28" s="253">
        <f t="shared" si="12"/>
        <v>56.078431372549019</v>
      </c>
      <c r="AM28" s="242">
        <v>1</v>
      </c>
      <c r="AN28" s="253">
        <f t="shared" si="13"/>
        <v>0</v>
      </c>
      <c r="AO28" s="253">
        <f t="shared" si="14"/>
        <v>0</v>
      </c>
      <c r="AP28" s="253">
        <f t="shared" si="15"/>
        <v>0</v>
      </c>
      <c r="AQ28" s="249">
        <f t="shared" si="16"/>
        <v>44088.571428571428</v>
      </c>
      <c r="AR28" s="242"/>
      <c r="AS28" s="244"/>
    </row>
    <row r="29" spans="1:45" x14ac:dyDescent="0.25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49.5</v>
      </c>
      <c r="F29" s="58">
        <v>109</v>
      </c>
      <c r="G29" s="261"/>
      <c r="H29" s="26"/>
      <c r="I29" s="26"/>
      <c r="J29" s="26"/>
      <c r="K29" s="26"/>
      <c r="L29" s="26"/>
      <c r="M29" s="26">
        <v>1</v>
      </c>
      <c r="N29" s="26">
        <v>5</v>
      </c>
      <c r="O29" s="26"/>
      <c r="P29" s="26"/>
      <c r="Q29" s="26"/>
      <c r="R29" s="26"/>
      <c r="S29" s="26"/>
      <c r="T29" s="260"/>
      <c r="U29" s="256">
        <f t="shared" si="4"/>
        <v>2</v>
      </c>
      <c r="V29" s="256">
        <v>3</v>
      </c>
      <c r="W29" s="260"/>
      <c r="X29" s="242">
        <f t="shared" si="5"/>
        <v>6</v>
      </c>
      <c r="Y29" s="247">
        <f t="shared" si="6"/>
        <v>0.11764705882352941</v>
      </c>
      <c r="Z29" s="247">
        <f t="shared" si="7"/>
        <v>3.5294117647058822</v>
      </c>
      <c r="AA29" s="242">
        <v>1</v>
      </c>
      <c r="AB29" s="242">
        <v>28</v>
      </c>
      <c r="AC29" s="243">
        <f t="shared" si="0"/>
        <v>29</v>
      </c>
      <c r="AD29" s="247">
        <f t="shared" si="17"/>
        <v>246.5</v>
      </c>
      <c r="AE29" s="247">
        <v>14</v>
      </c>
      <c r="AF29" s="247">
        <f t="shared" si="8"/>
        <v>232.5</v>
      </c>
      <c r="AG29" s="247">
        <f t="shared" si="9"/>
        <v>14.117647058823529</v>
      </c>
      <c r="AH29" s="248">
        <f t="shared" si="2"/>
        <v>43912.5</v>
      </c>
      <c r="AI29" s="249">
        <f t="shared" si="3"/>
        <v>43680</v>
      </c>
      <c r="AJ29" s="249">
        <f t="shared" si="10"/>
        <v>43912.5</v>
      </c>
      <c r="AK29" s="253">
        <f t="shared" si="11"/>
        <v>1.6470588235294117</v>
      </c>
      <c r="AL29" s="253">
        <f t="shared" si="12"/>
        <v>27.352941176470587</v>
      </c>
      <c r="AM29" s="242">
        <v>1</v>
      </c>
      <c r="AN29" s="253">
        <f t="shared" si="13"/>
        <v>0</v>
      </c>
      <c r="AO29" s="253">
        <f t="shared" si="14"/>
        <v>0</v>
      </c>
      <c r="AP29" s="253">
        <f t="shared" si="15"/>
        <v>0</v>
      </c>
      <c r="AQ29" s="249">
        <f t="shared" si="16"/>
        <v>43912.5</v>
      </c>
      <c r="AR29" s="242"/>
      <c r="AS29" s="244"/>
    </row>
    <row r="30" spans="1:45" x14ac:dyDescent="0.25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49.5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1</v>
      </c>
      <c r="O30" s="26"/>
      <c r="P30" s="26"/>
      <c r="Q30" s="26"/>
      <c r="R30" s="26"/>
      <c r="S30" s="26"/>
      <c r="T30" s="260"/>
      <c r="U30" s="256">
        <f t="shared" si="4"/>
        <v>2</v>
      </c>
      <c r="V30" s="256">
        <v>3</v>
      </c>
      <c r="W30" s="260"/>
      <c r="X30" s="242">
        <f t="shared" si="5"/>
        <v>1</v>
      </c>
      <c r="Y30" s="247">
        <f t="shared" si="6"/>
        <v>1.9607843137254902E-2</v>
      </c>
      <c r="Z30" s="247">
        <f t="shared" si="7"/>
        <v>0.58823529411764708</v>
      </c>
      <c r="AA30" s="242">
        <v>1</v>
      </c>
      <c r="AB30" s="242">
        <v>36</v>
      </c>
      <c r="AC30" s="243">
        <f t="shared" si="0"/>
        <v>37</v>
      </c>
      <c r="AD30" s="247">
        <f t="shared" si="17"/>
        <v>1887</v>
      </c>
      <c r="AE30" s="247">
        <v>14</v>
      </c>
      <c r="AF30" s="247">
        <f t="shared" si="8"/>
        <v>1873</v>
      </c>
      <c r="AG30" s="247">
        <f t="shared" si="9"/>
        <v>2.3529411764705883</v>
      </c>
      <c r="AH30" s="248">
        <f t="shared" si="2"/>
        <v>45553</v>
      </c>
      <c r="AI30" s="249">
        <f t="shared" si="3"/>
        <v>43680</v>
      </c>
      <c r="AJ30" s="249">
        <f t="shared" si="10"/>
        <v>45553</v>
      </c>
      <c r="AK30" s="253">
        <f t="shared" si="11"/>
        <v>0.27450980392156865</v>
      </c>
      <c r="AL30" s="253">
        <f t="shared" si="12"/>
        <v>36.725490196078432</v>
      </c>
      <c r="AM30" s="242">
        <v>1</v>
      </c>
      <c r="AN30" s="253">
        <f t="shared" si="13"/>
        <v>0</v>
      </c>
      <c r="AO30" s="253">
        <f t="shared" si="14"/>
        <v>0</v>
      </c>
      <c r="AP30" s="253">
        <f t="shared" si="15"/>
        <v>0</v>
      </c>
      <c r="AQ30" s="249">
        <f t="shared" si="16"/>
        <v>45553</v>
      </c>
      <c r="AR30" s="242"/>
      <c r="AS30" s="244"/>
    </row>
    <row r="31" spans="1:45" x14ac:dyDescent="0.25">
      <c r="A31" s="17">
        <v>671812</v>
      </c>
      <c r="B31" s="18" t="s">
        <v>573</v>
      </c>
      <c r="C31" s="18" t="s">
        <v>341</v>
      </c>
      <c r="D31" s="58">
        <v>88.91</v>
      </c>
      <c r="E31" s="57">
        <v>144.5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f t="shared" si="4"/>
        <v>2</v>
      </c>
      <c r="V31" s="256">
        <v>3</v>
      </c>
      <c r="W31" s="260"/>
      <c r="X31" s="242">
        <f t="shared" si="5"/>
        <v>0</v>
      </c>
      <c r="Y31" s="247">
        <f t="shared" si="6"/>
        <v>0</v>
      </c>
      <c r="Z31" s="247">
        <f t="shared" si="7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7"/>
        <v>Not Sold</v>
      </c>
      <c r="AE31" s="247">
        <v>14</v>
      </c>
      <c r="AF31" s="247" t="str">
        <f t="shared" si="8"/>
        <v>-</v>
      </c>
      <c r="AG31" s="247">
        <f t="shared" si="9"/>
        <v>0</v>
      </c>
      <c r="AH31" s="248" t="str">
        <f t="shared" si="2"/>
        <v>Not Sold</v>
      </c>
      <c r="AI31" s="249">
        <f t="shared" si="3"/>
        <v>43680</v>
      </c>
      <c r="AJ31" s="249">
        <f t="shared" si="10"/>
        <v>43680</v>
      </c>
      <c r="AK31" s="253">
        <f t="shared" si="11"/>
        <v>0</v>
      </c>
      <c r="AL31" s="253">
        <f t="shared" si="12"/>
        <v>1</v>
      </c>
      <c r="AM31" s="242">
        <v>1</v>
      </c>
      <c r="AN31" s="253">
        <f t="shared" si="13"/>
        <v>0</v>
      </c>
      <c r="AO31" s="253">
        <f t="shared" si="14"/>
        <v>0</v>
      </c>
      <c r="AP31" s="253" t="str">
        <f t="shared" si="15"/>
        <v>-</v>
      </c>
      <c r="AQ31" s="249" t="str">
        <f t="shared" si="16"/>
        <v>-</v>
      </c>
      <c r="AR31" s="242"/>
      <c r="AS31" s="244"/>
    </row>
    <row r="32" spans="1:45" x14ac:dyDescent="0.25">
      <c r="A32" s="17">
        <v>674011</v>
      </c>
      <c r="B32" s="18" t="s">
        <v>574</v>
      </c>
      <c r="C32" s="18" t="s">
        <v>342</v>
      </c>
      <c r="D32" s="58">
        <v>45.32</v>
      </c>
      <c r="E32" s="57">
        <v>74.5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f t="shared" si="4"/>
        <v>2</v>
      </c>
      <c r="V32" s="256">
        <v>3</v>
      </c>
      <c r="W32" s="260"/>
      <c r="X32" s="242">
        <f t="shared" si="5"/>
        <v>0</v>
      </c>
      <c r="Y32" s="247">
        <f t="shared" si="6"/>
        <v>0</v>
      </c>
      <c r="Z32" s="247">
        <f t="shared" si="7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7"/>
        <v>Not Sold</v>
      </c>
      <c r="AE32" s="247">
        <v>14</v>
      </c>
      <c r="AF32" s="247" t="str">
        <f t="shared" si="8"/>
        <v>-</v>
      </c>
      <c r="AG32" s="247">
        <f t="shared" si="9"/>
        <v>0</v>
      </c>
      <c r="AH32" s="248" t="str">
        <f t="shared" si="2"/>
        <v>Not Sold</v>
      </c>
      <c r="AI32" s="249">
        <f t="shared" si="3"/>
        <v>43680</v>
      </c>
      <c r="AJ32" s="249">
        <f t="shared" si="10"/>
        <v>43680</v>
      </c>
      <c r="AK32" s="253">
        <f t="shared" si="11"/>
        <v>0</v>
      </c>
      <c r="AL32" s="253">
        <f t="shared" si="12"/>
        <v>1</v>
      </c>
      <c r="AM32" s="242">
        <v>1</v>
      </c>
      <c r="AN32" s="253">
        <f t="shared" si="13"/>
        <v>0</v>
      </c>
      <c r="AO32" s="253">
        <f t="shared" si="14"/>
        <v>0</v>
      </c>
      <c r="AP32" s="253" t="str">
        <f t="shared" si="15"/>
        <v>-</v>
      </c>
      <c r="AQ32" s="249" t="str">
        <f t="shared" si="16"/>
        <v>-</v>
      </c>
      <c r="AR32" s="242"/>
      <c r="AS32" s="244"/>
    </row>
    <row r="33" spans="1:45" x14ac:dyDescent="0.25">
      <c r="A33" s="17">
        <v>676636</v>
      </c>
      <c r="B33" s="18" t="s">
        <v>575</v>
      </c>
      <c r="C33" s="18" t="s">
        <v>343</v>
      </c>
      <c r="D33" s="58">
        <v>45.32</v>
      </c>
      <c r="E33" s="57">
        <v>74.5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2</v>
      </c>
      <c r="O33" s="26"/>
      <c r="P33" s="26"/>
      <c r="Q33" s="26"/>
      <c r="R33" s="26"/>
      <c r="S33" s="26"/>
      <c r="T33" s="260"/>
      <c r="U33" s="256">
        <f t="shared" si="4"/>
        <v>2</v>
      </c>
      <c r="V33" s="256">
        <v>3</v>
      </c>
      <c r="W33" s="260"/>
      <c r="X33" s="242">
        <f t="shared" si="5"/>
        <v>2</v>
      </c>
      <c r="Y33" s="247">
        <f t="shared" si="6"/>
        <v>3.9215686274509803E-2</v>
      </c>
      <c r="Z33" s="247">
        <f t="shared" si="7"/>
        <v>1.1764705882352942</v>
      </c>
      <c r="AA33" s="242">
        <v>1</v>
      </c>
      <c r="AB33" s="242">
        <v>58</v>
      </c>
      <c r="AC33" s="243">
        <f t="shared" si="0"/>
        <v>59</v>
      </c>
      <c r="AD33" s="247">
        <f t="shared" si="17"/>
        <v>1504.5</v>
      </c>
      <c r="AE33" s="247">
        <v>14</v>
      </c>
      <c r="AF33" s="247">
        <f t="shared" si="8"/>
        <v>1490.5</v>
      </c>
      <c r="AG33" s="247">
        <f t="shared" si="9"/>
        <v>4.7058823529411766</v>
      </c>
      <c r="AH33" s="248">
        <f t="shared" si="2"/>
        <v>45170.5</v>
      </c>
      <c r="AI33" s="249">
        <f t="shared" si="3"/>
        <v>43680</v>
      </c>
      <c r="AJ33" s="249">
        <f t="shared" si="10"/>
        <v>45170.5</v>
      </c>
      <c r="AK33" s="253">
        <f t="shared" si="11"/>
        <v>0.5490196078431373</v>
      </c>
      <c r="AL33" s="253">
        <f t="shared" si="12"/>
        <v>58.450980392156865</v>
      </c>
      <c r="AM33" s="242">
        <v>1</v>
      </c>
      <c r="AN33" s="253">
        <f t="shared" si="13"/>
        <v>0</v>
      </c>
      <c r="AO33" s="253">
        <f t="shared" si="14"/>
        <v>0</v>
      </c>
      <c r="AP33" s="253">
        <f t="shared" si="15"/>
        <v>0</v>
      </c>
      <c r="AQ33" s="249">
        <f t="shared" si="16"/>
        <v>45170.5</v>
      </c>
      <c r="AR33" s="242"/>
      <c r="AS33" s="244"/>
    </row>
    <row r="34" spans="1:45" x14ac:dyDescent="0.25">
      <c r="A34" s="17">
        <v>676638</v>
      </c>
      <c r="B34" s="18" t="s">
        <v>576</v>
      </c>
      <c r="C34" s="18" t="s">
        <v>344</v>
      </c>
      <c r="D34" s="58">
        <v>45.32</v>
      </c>
      <c r="E34" s="57">
        <v>74.5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f t="shared" si="4"/>
        <v>2</v>
      </c>
      <c r="V34" s="256">
        <v>3</v>
      </c>
      <c r="W34" s="260"/>
      <c r="X34" s="242">
        <f t="shared" si="5"/>
        <v>0</v>
      </c>
      <c r="Y34" s="247">
        <f t="shared" si="6"/>
        <v>0</v>
      </c>
      <c r="Z34" s="247">
        <f t="shared" si="7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7"/>
        <v>Not Sold</v>
      </c>
      <c r="AE34" s="247">
        <v>14</v>
      </c>
      <c r="AF34" s="247" t="str">
        <f t="shared" si="8"/>
        <v>-</v>
      </c>
      <c r="AG34" s="247">
        <f t="shared" si="9"/>
        <v>0</v>
      </c>
      <c r="AH34" s="248" t="str">
        <f t="shared" si="2"/>
        <v>Not Sold</v>
      </c>
      <c r="AI34" s="249">
        <f t="shared" si="3"/>
        <v>43680</v>
      </c>
      <c r="AJ34" s="249">
        <f t="shared" si="10"/>
        <v>43680</v>
      </c>
      <c r="AK34" s="253">
        <f t="shared" si="11"/>
        <v>0</v>
      </c>
      <c r="AL34" s="253">
        <f t="shared" si="12"/>
        <v>1</v>
      </c>
      <c r="AM34" s="242">
        <v>1</v>
      </c>
      <c r="AN34" s="253">
        <f t="shared" si="13"/>
        <v>0</v>
      </c>
      <c r="AO34" s="253">
        <f t="shared" si="14"/>
        <v>0</v>
      </c>
      <c r="AP34" s="253" t="str">
        <f t="shared" si="15"/>
        <v>-</v>
      </c>
      <c r="AQ34" s="249" t="str">
        <f t="shared" si="16"/>
        <v>-</v>
      </c>
      <c r="AR34" s="242"/>
      <c r="AS34" s="244"/>
    </row>
    <row r="35" spans="1:45" x14ac:dyDescent="0.25">
      <c r="A35" s="17">
        <v>676641</v>
      </c>
      <c r="B35" s="18" t="s">
        <v>577</v>
      </c>
      <c r="C35" s="18" t="s">
        <v>345</v>
      </c>
      <c r="D35" s="58">
        <v>15.43</v>
      </c>
      <c r="E35" s="57">
        <v>29.5</v>
      </c>
      <c r="F35" s="58">
        <v>59</v>
      </c>
      <c r="G35" s="261"/>
      <c r="H35" s="26"/>
      <c r="I35" s="26"/>
      <c r="J35" s="26"/>
      <c r="K35" s="26"/>
      <c r="L35" s="26"/>
      <c r="M35" s="26">
        <v>5</v>
      </c>
      <c r="N35" s="26">
        <v>15</v>
      </c>
      <c r="O35" s="26"/>
      <c r="P35" s="26"/>
      <c r="Q35" s="26"/>
      <c r="R35" s="26"/>
      <c r="S35" s="26"/>
      <c r="T35" s="260"/>
      <c r="U35" s="256">
        <f t="shared" si="4"/>
        <v>2</v>
      </c>
      <c r="V35" s="256">
        <v>3</v>
      </c>
      <c r="W35" s="260"/>
      <c r="X35" s="242">
        <f t="shared" si="5"/>
        <v>20</v>
      </c>
      <c r="Y35" s="247">
        <f t="shared" si="6"/>
        <v>0.39215686274509803</v>
      </c>
      <c r="Z35" s="247">
        <f t="shared" si="7"/>
        <v>11.76470588235294</v>
      </c>
      <c r="AA35" s="242">
        <v>1</v>
      </c>
      <c r="AB35" s="242">
        <v>57</v>
      </c>
      <c r="AC35" s="243">
        <f t="shared" si="0"/>
        <v>58</v>
      </c>
      <c r="AD35" s="247">
        <f t="shared" si="17"/>
        <v>147.9</v>
      </c>
      <c r="AE35" s="247">
        <v>14</v>
      </c>
      <c r="AF35" s="247">
        <f t="shared" si="8"/>
        <v>133.9</v>
      </c>
      <c r="AG35" s="247">
        <f t="shared" si="9"/>
        <v>47.058823529411761</v>
      </c>
      <c r="AH35" s="248">
        <f t="shared" si="2"/>
        <v>43813.9</v>
      </c>
      <c r="AI35" s="249">
        <f t="shared" si="3"/>
        <v>43680</v>
      </c>
      <c r="AJ35" s="249">
        <f t="shared" si="10"/>
        <v>43813.9</v>
      </c>
      <c r="AK35" s="253">
        <f t="shared" si="11"/>
        <v>5.4901960784313726</v>
      </c>
      <c r="AL35" s="253">
        <f t="shared" si="12"/>
        <v>52.509803921568626</v>
      </c>
      <c r="AM35" s="242">
        <v>1</v>
      </c>
      <c r="AN35" s="253">
        <f t="shared" si="13"/>
        <v>0</v>
      </c>
      <c r="AO35" s="253">
        <f t="shared" si="14"/>
        <v>0</v>
      </c>
      <c r="AP35" s="253">
        <f t="shared" si="15"/>
        <v>0</v>
      </c>
      <c r="AQ35" s="249">
        <f t="shared" si="16"/>
        <v>43813.9</v>
      </c>
      <c r="AR35" s="242"/>
      <c r="AS35" s="244"/>
    </row>
    <row r="36" spans="1:45" x14ac:dyDescent="0.25">
      <c r="A36" s="17">
        <v>676642</v>
      </c>
      <c r="B36" s="18" t="s">
        <v>578</v>
      </c>
      <c r="C36" s="18" t="s">
        <v>346</v>
      </c>
      <c r="D36" s="58">
        <v>15.43</v>
      </c>
      <c r="E36" s="57">
        <v>29.5</v>
      </c>
      <c r="F36" s="58">
        <v>59</v>
      </c>
      <c r="G36" s="261"/>
      <c r="H36" s="26"/>
      <c r="I36" s="26"/>
      <c r="J36" s="26"/>
      <c r="K36" s="26"/>
      <c r="L36" s="26"/>
      <c r="M36" s="26">
        <v>5</v>
      </c>
      <c r="N36" s="26">
        <v>27</v>
      </c>
      <c r="O36" s="26"/>
      <c r="P36" s="26"/>
      <c r="Q36" s="26"/>
      <c r="R36" s="26"/>
      <c r="S36" s="26"/>
      <c r="T36" s="260"/>
      <c r="U36" s="256">
        <f t="shared" si="4"/>
        <v>2</v>
      </c>
      <c r="V36" s="256">
        <v>3</v>
      </c>
      <c r="W36" s="260"/>
      <c r="X36" s="242">
        <f t="shared" si="5"/>
        <v>32</v>
      </c>
      <c r="Y36" s="247">
        <f t="shared" si="6"/>
        <v>0.62745098039215685</v>
      </c>
      <c r="Z36" s="247">
        <f t="shared" si="7"/>
        <v>18.823529411764707</v>
      </c>
      <c r="AA36" s="242">
        <v>1</v>
      </c>
      <c r="AB36" s="242">
        <v>47</v>
      </c>
      <c r="AC36" s="243">
        <f t="shared" si="0"/>
        <v>48</v>
      </c>
      <c r="AD36" s="247">
        <f t="shared" si="17"/>
        <v>76.5</v>
      </c>
      <c r="AE36" s="247">
        <v>14</v>
      </c>
      <c r="AF36" s="247">
        <f t="shared" si="8"/>
        <v>62.5</v>
      </c>
      <c r="AG36" s="247">
        <f t="shared" si="9"/>
        <v>75.294117647058826</v>
      </c>
      <c r="AH36" s="248">
        <f t="shared" si="2"/>
        <v>43742.5</v>
      </c>
      <c r="AI36" s="249">
        <f t="shared" si="3"/>
        <v>43680</v>
      </c>
      <c r="AJ36" s="249">
        <f t="shared" si="10"/>
        <v>43742.5</v>
      </c>
      <c r="AK36" s="253">
        <f t="shared" si="11"/>
        <v>8.7843137254901968</v>
      </c>
      <c r="AL36" s="253">
        <f t="shared" si="12"/>
        <v>39.215686274509807</v>
      </c>
      <c r="AM36" s="242">
        <v>1</v>
      </c>
      <c r="AN36" s="253">
        <f t="shared" si="13"/>
        <v>36.078431372549019</v>
      </c>
      <c r="AO36" s="253">
        <f t="shared" si="14"/>
        <v>556.69019607843131</v>
      </c>
      <c r="AP36" s="253">
        <f t="shared" si="15"/>
        <v>57.5</v>
      </c>
      <c r="AQ36" s="249">
        <f t="shared" si="16"/>
        <v>43800</v>
      </c>
      <c r="AR36" s="242"/>
      <c r="AS36" s="244"/>
    </row>
    <row r="37" spans="1:45" x14ac:dyDescent="0.25">
      <c r="A37" s="17">
        <v>734835</v>
      </c>
      <c r="B37" s="18" t="s">
        <v>42</v>
      </c>
      <c r="C37" s="18" t="s">
        <v>347</v>
      </c>
      <c r="D37" s="58">
        <v>34.569999999999986</v>
      </c>
      <c r="E37" s="57">
        <v>49.5</v>
      </c>
      <c r="F37" s="58">
        <v>99</v>
      </c>
      <c r="G37" s="261"/>
      <c r="H37" s="26">
        <v>4</v>
      </c>
      <c r="I37" s="26">
        <v>1</v>
      </c>
      <c r="J37" s="26">
        <v>1</v>
      </c>
      <c r="K37" s="26">
        <v>0</v>
      </c>
      <c r="L37" s="26">
        <v>0</v>
      </c>
      <c r="M37" s="26">
        <v>0</v>
      </c>
      <c r="N37" s="26">
        <v>0</v>
      </c>
      <c r="O37" s="26"/>
      <c r="P37" s="26"/>
      <c r="Q37" s="26"/>
      <c r="R37" s="26"/>
      <c r="S37" s="26"/>
      <c r="T37" s="260"/>
      <c r="U37" s="256">
        <f t="shared" si="4"/>
        <v>7</v>
      </c>
      <c r="V37" s="256">
        <v>3</v>
      </c>
      <c r="W37" s="260"/>
      <c r="X37" s="242">
        <f t="shared" si="5"/>
        <v>6</v>
      </c>
      <c r="Y37" s="247">
        <f t="shared" si="6"/>
        <v>2.9850746268656716E-2</v>
      </c>
      <c r="Z37" s="247">
        <f>Y37*30</f>
        <v>0.89552238805970152</v>
      </c>
      <c r="AA37" s="242">
        <v>1</v>
      </c>
      <c r="AB37" s="242">
        <v>0</v>
      </c>
      <c r="AC37" s="243">
        <f>AA37+AB37</f>
        <v>1</v>
      </c>
      <c r="AD37" s="247">
        <f t="shared" si="17"/>
        <v>33.5</v>
      </c>
      <c r="AE37" s="247">
        <v>14</v>
      </c>
      <c r="AF37" s="247">
        <f t="shared" si="8"/>
        <v>19.5</v>
      </c>
      <c r="AG37" s="247">
        <f t="shared" si="9"/>
        <v>3.5820895522388061</v>
      </c>
      <c r="AH37" s="248">
        <f t="shared" si="2"/>
        <v>43699.5</v>
      </c>
      <c r="AI37" s="249">
        <f t="shared" si="3"/>
        <v>43680</v>
      </c>
      <c r="AJ37" s="249">
        <f t="shared" si="10"/>
        <v>43699.5</v>
      </c>
      <c r="AK37" s="253">
        <f t="shared" si="11"/>
        <v>0.41791044776119401</v>
      </c>
      <c r="AL37" s="253">
        <f t="shared" si="12"/>
        <v>0.58208955223880599</v>
      </c>
      <c r="AM37" s="242">
        <v>1</v>
      </c>
      <c r="AN37" s="253">
        <f t="shared" si="13"/>
        <v>3</v>
      </c>
      <c r="AO37" s="253">
        <f t="shared" si="14"/>
        <v>103.70999999999995</v>
      </c>
      <c r="AP37" s="253">
        <f t="shared" si="15"/>
        <v>100.5</v>
      </c>
      <c r="AQ37" s="249">
        <f t="shared" si="16"/>
        <v>43800</v>
      </c>
      <c r="AR37" s="242"/>
      <c r="AS37" s="244"/>
    </row>
    <row r="38" spans="1:45" x14ac:dyDescent="0.25">
      <c r="A38" s="17">
        <v>734836</v>
      </c>
      <c r="B38" s="18" t="s">
        <v>43</v>
      </c>
      <c r="C38" s="18" t="s">
        <v>348</v>
      </c>
      <c r="D38" s="58">
        <v>51.990000000000009</v>
      </c>
      <c r="E38" s="57">
        <v>69.5</v>
      </c>
      <c r="F38" s="58">
        <v>149</v>
      </c>
      <c r="G38" s="261"/>
      <c r="H38" s="26">
        <v>6</v>
      </c>
      <c r="I38" s="26">
        <v>4</v>
      </c>
      <c r="J38" s="26">
        <v>14</v>
      </c>
      <c r="K38" s="26">
        <v>6</v>
      </c>
      <c r="L38" s="26">
        <v>15</v>
      </c>
      <c r="M38" s="26">
        <v>9</v>
      </c>
      <c r="N38" s="26">
        <v>18</v>
      </c>
      <c r="O38" s="26"/>
      <c r="P38" s="26"/>
      <c r="Q38" s="26"/>
      <c r="R38" s="26"/>
      <c r="S38" s="26"/>
      <c r="T38" s="260"/>
      <c r="U38" s="256">
        <f t="shared" si="4"/>
        <v>7</v>
      </c>
      <c r="V38" s="256">
        <v>3</v>
      </c>
      <c r="W38" s="260"/>
      <c r="X38" s="242">
        <f t="shared" si="5"/>
        <v>72</v>
      </c>
      <c r="Y38" s="247">
        <f t="shared" si="6"/>
        <v>0.35820895522388058</v>
      </c>
      <c r="Z38" s="247">
        <f t="shared" ref="Z38:Z101" si="18">Y38*30</f>
        <v>10.746268656716417</v>
      </c>
      <c r="AA38" s="242">
        <v>1</v>
      </c>
      <c r="AB38" s="242">
        <v>24</v>
      </c>
      <c r="AC38" s="243">
        <f t="shared" ref="AC38:AC101" si="19">AA38+AB38</f>
        <v>25</v>
      </c>
      <c r="AD38" s="247">
        <f t="shared" si="17"/>
        <v>69.791666666666671</v>
      </c>
      <c r="AE38" s="247">
        <v>14</v>
      </c>
      <c r="AF38" s="247">
        <f t="shared" si="8"/>
        <v>55.791666666666671</v>
      </c>
      <c r="AG38" s="247">
        <f t="shared" si="9"/>
        <v>42.985074626865668</v>
      </c>
      <c r="AH38" s="248">
        <f t="shared" si="2"/>
        <v>43735.791666666664</v>
      </c>
      <c r="AI38" s="249">
        <f t="shared" si="3"/>
        <v>43680</v>
      </c>
      <c r="AJ38" s="249">
        <f t="shared" si="10"/>
        <v>43735.791666666664</v>
      </c>
      <c r="AK38" s="253">
        <f t="shared" si="11"/>
        <v>5.0149253731343277</v>
      </c>
      <c r="AL38" s="253">
        <f t="shared" si="12"/>
        <v>19.985074626865671</v>
      </c>
      <c r="AM38" s="242">
        <v>1</v>
      </c>
      <c r="AN38" s="253">
        <f t="shared" si="13"/>
        <v>22.999999999999996</v>
      </c>
      <c r="AO38" s="253">
        <f t="shared" si="14"/>
        <v>1195.77</v>
      </c>
      <c r="AP38" s="253">
        <f t="shared" si="15"/>
        <v>64.208333333333329</v>
      </c>
      <c r="AQ38" s="249">
        <f t="shared" si="16"/>
        <v>43800</v>
      </c>
      <c r="AR38" s="242"/>
      <c r="AS38" s="244"/>
    </row>
    <row r="39" spans="1:45" x14ac:dyDescent="0.25">
      <c r="A39" s="17">
        <v>734837</v>
      </c>
      <c r="B39" s="27" t="s">
        <v>44</v>
      </c>
      <c r="C39" s="27" t="s">
        <v>349</v>
      </c>
      <c r="D39" s="58">
        <v>5.2600000000000016</v>
      </c>
      <c r="E39" s="57">
        <v>24.5</v>
      </c>
      <c r="F39" s="58">
        <v>49</v>
      </c>
      <c r="G39" s="261"/>
      <c r="H39" s="26">
        <v>82</v>
      </c>
      <c r="I39" s="26">
        <v>36</v>
      </c>
      <c r="J39" s="26">
        <v>40</v>
      </c>
      <c r="K39" s="26">
        <v>32</v>
      </c>
      <c r="L39" s="26">
        <v>33</v>
      </c>
      <c r="M39" s="26">
        <v>25</v>
      </c>
      <c r="N39" s="26">
        <v>2</v>
      </c>
      <c r="O39" s="26"/>
      <c r="P39" s="26"/>
      <c r="Q39" s="26"/>
      <c r="R39" s="26"/>
      <c r="S39" s="26"/>
      <c r="T39" s="260"/>
      <c r="U39" s="256">
        <f t="shared" si="4"/>
        <v>7</v>
      </c>
      <c r="V39" s="256">
        <v>3</v>
      </c>
      <c r="W39" s="260"/>
      <c r="X39" s="242">
        <f t="shared" si="5"/>
        <v>250</v>
      </c>
      <c r="Y39" s="247">
        <f t="shared" si="6"/>
        <v>1.2437810945273631</v>
      </c>
      <c r="Z39" s="247">
        <f t="shared" si="18"/>
        <v>37.31343283582089</v>
      </c>
      <c r="AA39" s="242">
        <v>1</v>
      </c>
      <c r="AB39" s="242">
        <v>10</v>
      </c>
      <c r="AC39" s="243">
        <f t="shared" si="19"/>
        <v>11</v>
      </c>
      <c r="AD39" s="247">
        <f t="shared" si="17"/>
        <v>8.8440000000000012</v>
      </c>
      <c r="AE39" s="247">
        <v>14</v>
      </c>
      <c r="AF39" s="247">
        <f t="shared" si="8"/>
        <v>-5.1559999999999988</v>
      </c>
      <c r="AG39" s="247">
        <f t="shared" si="9"/>
        <v>149.25373134328356</v>
      </c>
      <c r="AH39" s="248">
        <f t="shared" si="2"/>
        <v>43674.843999999997</v>
      </c>
      <c r="AI39" s="249">
        <f t="shared" si="3"/>
        <v>43680</v>
      </c>
      <c r="AJ39" s="249">
        <f t="shared" si="10"/>
        <v>43680</v>
      </c>
      <c r="AK39" s="253">
        <f t="shared" si="11"/>
        <v>17.412935323383081</v>
      </c>
      <c r="AL39" s="253">
        <f t="shared" si="12"/>
        <v>-6.4129353233830813</v>
      </c>
      <c r="AM39" s="242">
        <v>1</v>
      </c>
      <c r="AN39" s="253">
        <f t="shared" si="13"/>
        <v>155.66666666666663</v>
      </c>
      <c r="AO39" s="253">
        <f t="shared" si="14"/>
        <v>818.80666666666673</v>
      </c>
      <c r="AP39" s="253">
        <f t="shared" si="15"/>
        <v>125.15599999999998</v>
      </c>
      <c r="AQ39" s="249">
        <f t="shared" si="16"/>
        <v>43805.156000000003</v>
      </c>
      <c r="AR39" s="242"/>
      <c r="AS39" s="244"/>
    </row>
    <row r="40" spans="1:45" x14ac:dyDescent="0.25">
      <c r="A40" s="99">
        <v>734838</v>
      </c>
      <c r="B40" s="100" t="s">
        <v>45</v>
      </c>
      <c r="C40" s="100" t="s">
        <v>350</v>
      </c>
      <c r="D40" s="112">
        <v>5.3899999999999917</v>
      </c>
      <c r="E40" s="101">
        <v>24.5</v>
      </c>
      <c r="F40" s="101">
        <v>49</v>
      </c>
      <c r="G40" s="267"/>
      <c r="H40" s="103">
        <v>67</v>
      </c>
      <c r="I40" s="103">
        <v>37</v>
      </c>
      <c r="J40" s="103">
        <v>33</v>
      </c>
      <c r="K40" s="103">
        <v>37</v>
      </c>
      <c r="L40" s="103">
        <v>36</v>
      </c>
      <c r="M40" s="103">
        <v>15</v>
      </c>
      <c r="N40" s="103">
        <v>15</v>
      </c>
      <c r="O40" s="103"/>
      <c r="P40" s="103"/>
      <c r="Q40" s="103"/>
      <c r="R40" s="103"/>
      <c r="S40" s="103"/>
      <c r="T40" s="260"/>
      <c r="U40" s="256">
        <f t="shared" si="4"/>
        <v>7</v>
      </c>
      <c r="V40" s="256">
        <v>3</v>
      </c>
      <c r="W40" s="260"/>
      <c r="X40" s="242">
        <f t="shared" si="5"/>
        <v>240</v>
      </c>
      <c r="Y40" s="247">
        <f t="shared" si="6"/>
        <v>1.1940298507462686</v>
      </c>
      <c r="Z40" s="247">
        <f t="shared" si="18"/>
        <v>35.820895522388057</v>
      </c>
      <c r="AA40" s="242">
        <v>1</v>
      </c>
      <c r="AB40" s="242">
        <v>36</v>
      </c>
      <c r="AC40" s="243">
        <f t="shared" si="19"/>
        <v>37</v>
      </c>
      <c r="AD40" s="247">
        <f t="shared" si="17"/>
        <v>30.987500000000004</v>
      </c>
      <c r="AE40" s="247">
        <v>14</v>
      </c>
      <c r="AF40" s="247">
        <f t="shared" si="8"/>
        <v>16.987500000000004</v>
      </c>
      <c r="AG40" s="247">
        <f t="shared" si="9"/>
        <v>143.28358208955223</v>
      </c>
      <c r="AH40" s="248">
        <f t="shared" si="2"/>
        <v>43696.987500000003</v>
      </c>
      <c r="AI40" s="249">
        <f t="shared" si="3"/>
        <v>43680</v>
      </c>
      <c r="AJ40" s="249">
        <f t="shared" si="10"/>
        <v>43696.987500000003</v>
      </c>
      <c r="AK40" s="253">
        <f t="shared" si="11"/>
        <v>16.71641791044776</v>
      </c>
      <c r="AL40" s="253">
        <f t="shared" si="12"/>
        <v>20.28358208955224</v>
      </c>
      <c r="AM40" s="242">
        <v>1</v>
      </c>
      <c r="AN40" s="253">
        <f t="shared" si="13"/>
        <v>122.99999999999999</v>
      </c>
      <c r="AO40" s="253">
        <f t="shared" si="14"/>
        <v>662.96999999999889</v>
      </c>
      <c r="AP40" s="253">
        <f t="shared" si="15"/>
        <v>103.0125</v>
      </c>
      <c r="AQ40" s="249">
        <f t="shared" si="16"/>
        <v>43800</v>
      </c>
      <c r="AR40" s="246"/>
      <c r="AS40" s="244"/>
    </row>
    <row r="41" spans="1:45" x14ac:dyDescent="0.25">
      <c r="A41" s="111">
        <v>734839</v>
      </c>
      <c r="B41" s="100" t="s">
        <v>46</v>
      </c>
      <c r="C41" s="100" t="s">
        <v>351</v>
      </c>
      <c r="D41" s="112">
        <v>67.549999999999912</v>
      </c>
      <c r="E41" s="101">
        <v>129.5</v>
      </c>
      <c r="F41" s="112">
        <v>269</v>
      </c>
      <c r="G41" s="261"/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/>
      <c r="P41" s="103"/>
      <c r="Q41" s="103"/>
      <c r="R41" s="103"/>
      <c r="S41" s="103"/>
      <c r="T41" s="260"/>
      <c r="U41" s="256">
        <f t="shared" si="4"/>
        <v>7</v>
      </c>
      <c r="V41" s="256">
        <v>3</v>
      </c>
      <c r="W41" s="260"/>
      <c r="X41" s="242">
        <f t="shared" si="5"/>
        <v>0</v>
      </c>
      <c r="Y41" s="247">
        <f t="shared" si="6"/>
        <v>0</v>
      </c>
      <c r="Z41" s="247">
        <f t="shared" si="18"/>
        <v>0</v>
      </c>
      <c r="AA41" s="242">
        <v>1</v>
      </c>
      <c r="AB41" s="242">
        <v>0</v>
      </c>
      <c r="AC41" s="243">
        <f t="shared" si="19"/>
        <v>1</v>
      </c>
      <c r="AD41" s="247" t="str">
        <f t="shared" si="17"/>
        <v>Not Sold</v>
      </c>
      <c r="AE41" s="247">
        <v>14</v>
      </c>
      <c r="AF41" s="247" t="str">
        <f t="shared" si="8"/>
        <v>-</v>
      </c>
      <c r="AG41" s="247">
        <f t="shared" si="9"/>
        <v>0</v>
      </c>
      <c r="AH41" s="248" t="str">
        <f t="shared" si="2"/>
        <v>Not Sold</v>
      </c>
      <c r="AI41" s="249">
        <f t="shared" si="3"/>
        <v>43680</v>
      </c>
      <c r="AJ41" s="249">
        <f t="shared" si="10"/>
        <v>43680</v>
      </c>
      <c r="AK41" s="253">
        <f t="shared" si="11"/>
        <v>0</v>
      </c>
      <c r="AL41" s="253">
        <f t="shared" si="12"/>
        <v>1</v>
      </c>
      <c r="AM41" s="242">
        <v>1</v>
      </c>
      <c r="AN41" s="253">
        <f t="shared" si="13"/>
        <v>0</v>
      </c>
      <c r="AO41" s="253">
        <f t="shared" si="14"/>
        <v>0</v>
      </c>
      <c r="AP41" s="253" t="str">
        <f t="shared" si="15"/>
        <v>-</v>
      </c>
      <c r="AQ41" s="249" t="str">
        <f t="shared" si="16"/>
        <v>-</v>
      </c>
      <c r="AR41" s="245"/>
      <c r="AS41" s="244"/>
    </row>
    <row r="42" spans="1:45" x14ac:dyDescent="0.25">
      <c r="A42" s="111">
        <v>734840</v>
      </c>
      <c r="B42" s="100" t="s">
        <v>47</v>
      </c>
      <c r="C42" s="100" t="s">
        <v>352</v>
      </c>
      <c r="D42" s="112">
        <v>67.55</v>
      </c>
      <c r="E42" s="101">
        <v>129.5</v>
      </c>
      <c r="F42" s="112">
        <v>269</v>
      </c>
      <c r="G42" s="261"/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/>
      <c r="P42" s="103"/>
      <c r="Q42" s="103"/>
      <c r="R42" s="103"/>
      <c r="S42" s="103"/>
      <c r="T42" s="260"/>
      <c r="U42" s="256">
        <f t="shared" si="4"/>
        <v>7</v>
      </c>
      <c r="V42" s="256">
        <v>3</v>
      </c>
      <c r="W42" s="260"/>
      <c r="X42" s="242">
        <f t="shared" si="5"/>
        <v>0</v>
      </c>
      <c r="Y42" s="247">
        <f t="shared" si="6"/>
        <v>0</v>
      </c>
      <c r="Z42" s="247">
        <f t="shared" si="18"/>
        <v>0</v>
      </c>
      <c r="AA42" s="242">
        <v>1</v>
      </c>
      <c r="AB42" s="242">
        <v>0</v>
      </c>
      <c r="AC42" s="243">
        <f t="shared" si="19"/>
        <v>1</v>
      </c>
      <c r="AD42" s="247" t="str">
        <f t="shared" si="17"/>
        <v>Not Sold</v>
      </c>
      <c r="AE42" s="247">
        <v>14</v>
      </c>
      <c r="AF42" s="247" t="str">
        <f t="shared" si="8"/>
        <v>-</v>
      </c>
      <c r="AG42" s="247">
        <f t="shared" si="9"/>
        <v>0</v>
      </c>
      <c r="AH42" s="248" t="str">
        <f t="shared" si="2"/>
        <v>Not Sold</v>
      </c>
      <c r="AI42" s="249">
        <f t="shared" si="3"/>
        <v>43680</v>
      </c>
      <c r="AJ42" s="249">
        <f t="shared" si="10"/>
        <v>43680</v>
      </c>
      <c r="AK42" s="253">
        <f t="shared" si="11"/>
        <v>0</v>
      </c>
      <c r="AL42" s="253">
        <f t="shared" si="12"/>
        <v>1</v>
      </c>
      <c r="AM42" s="242">
        <v>1</v>
      </c>
      <c r="AN42" s="253">
        <f t="shared" si="13"/>
        <v>0</v>
      </c>
      <c r="AO42" s="253">
        <f t="shared" si="14"/>
        <v>0</v>
      </c>
      <c r="AP42" s="253" t="str">
        <f t="shared" si="15"/>
        <v>-</v>
      </c>
      <c r="AQ42" s="249" t="str">
        <f t="shared" si="16"/>
        <v>-</v>
      </c>
      <c r="AR42" s="245"/>
      <c r="AS42" s="244"/>
    </row>
    <row r="43" spans="1:45" x14ac:dyDescent="0.25">
      <c r="A43" s="111">
        <v>734841</v>
      </c>
      <c r="B43" s="100" t="s">
        <v>48</v>
      </c>
      <c r="C43" s="100" t="s">
        <v>353</v>
      </c>
      <c r="D43" s="112" t="e">
        <v>#N/A</v>
      </c>
      <c r="E43" s="101">
        <v>29.5</v>
      </c>
      <c r="F43" s="112">
        <v>59</v>
      </c>
      <c r="G43" s="261"/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/>
      <c r="P43" s="103"/>
      <c r="Q43" s="103"/>
      <c r="R43" s="103"/>
      <c r="S43" s="103"/>
      <c r="T43" s="260"/>
      <c r="U43" s="256">
        <f t="shared" si="4"/>
        <v>7</v>
      </c>
      <c r="V43" s="256">
        <v>3</v>
      </c>
      <c r="W43" s="260"/>
      <c r="X43" s="242">
        <f t="shared" si="5"/>
        <v>0</v>
      </c>
      <c r="Y43" s="247">
        <f t="shared" si="6"/>
        <v>0</v>
      </c>
      <c r="Z43" s="247">
        <f t="shared" si="18"/>
        <v>0</v>
      </c>
      <c r="AA43" s="242">
        <v>1</v>
      </c>
      <c r="AB43" s="242">
        <v>0</v>
      </c>
      <c r="AC43" s="243">
        <f t="shared" si="19"/>
        <v>1</v>
      </c>
      <c r="AD43" s="247" t="str">
        <f t="shared" si="17"/>
        <v>Not Sold</v>
      </c>
      <c r="AE43" s="247">
        <v>14</v>
      </c>
      <c r="AF43" s="247" t="str">
        <f t="shared" si="8"/>
        <v>-</v>
      </c>
      <c r="AG43" s="247">
        <f t="shared" si="9"/>
        <v>0</v>
      </c>
      <c r="AH43" s="248" t="str">
        <f t="shared" si="2"/>
        <v>Not Sold</v>
      </c>
      <c r="AI43" s="249">
        <f t="shared" si="3"/>
        <v>43680</v>
      </c>
      <c r="AJ43" s="249">
        <f t="shared" si="10"/>
        <v>43680</v>
      </c>
      <c r="AK43" s="253">
        <f t="shared" si="11"/>
        <v>0</v>
      </c>
      <c r="AL43" s="253">
        <f t="shared" si="12"/>
        <v>1</v>
      </c>
      <c r="AM43" s="242">
        <v>1</v>
      </c>
      <c r="AN43" s="253">
        <f t="shared" si="13"/>
        <v>0</v>
      </c>
      <c r="AO43" s="253" t="e">
        <f t="shared" si="14"/>
        <v>#N/A</v>
      </c>
      <c r="AP43" s="253" t="str">
        <f t="shared" si="15"/>
        <v>-</v>
      </c>
      <c r="AQ43" s="249" t="str">
        <f t="shared" si="16"/>
        <v>-</v>
      </c>
      <c r="AR43" s="245"/>
      <c r="AS43" s="244"/>
    </row>
    <row r="44" spans="1:45" x14ac:dyDescent="0.25">
      <c r="A44" s="111">
        <v>734843</v>
      </c>
      <c r="B44" s="116" t="s">
        <v>49</v>
      </c>
      <c r="C44" s="116" t="s">
        <v>354</v>
      </c>
      <c r="D44" s="112" t="e">
        <v>#N/A</v>
      </c>
      <c r="E44" s="101">
        <v>29.5</v>
      </c>
      <c r="F44" s="112">
        <v>59</v>
      </c>
      <c r="G44" s="261"/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/>
      <c r="P44" s="103"/>
      <c r="Q44" s="103"/>
      <c r="R44" s="103"/>
      <c r="S44" s="103"/>
      <c r="T44" s="260"/>
      <c r="U44" s="256">
        <f t="shared" si="4"/>
        <v>7</v>
      </c>
      <c r="V44" s="256">
        <v>3</v>
      </c>
      <c r="W44" s="260"/>
      <c r="X44" s="242">
        <f t="shared" si="5"/>
        <v>0</v>
      </c>
      <c r="Y44" s="247">
        <f t="shared" si="6"/>
        <v>0</v>
      </c>
      <c r="Z44" s="247">
        <f t="shared" si="18"/>
        <v>0</v>
      </c>
      <c r="AA44" s="242">
        <v>1</v>
      </c>
      <c r="AB44" s="242">
        <v>0</v>
      </c>
      <c r="AC44" s="243">
        <f t="shared" si="19"/>
        <v>1</v>
      </c>
      <c r="AD44" s="247" t="str">
        <f t="shared" si="17"/>
        <v>Not Sold</v>
      </c>
      <c r="AE44" s="247">
        <v>14</v>
      </c>
      <c r="AF44" s="247" t="str">
        <f t="shared" si="8"/>
        <v>-</v>
      </c>
      <c r="AG44" s="247">
        <f t="shared" si="9"/>
        <v>0</v>
      </c>
      <c r="AH44" s="248" t="str">
        <f t="shared" si="2"/>
        <v>Not Sold</v>
      </c>
      <c r="AI44" s="249">
        <f t="shared" si="3"/>
        <v>43680</v>
      </c>
      <c r="AJ44" s="249">
        <f t="shared" si="10"/>
        <v>43680</v>
      </c>
      <c r="AK44" s="253">
        <f t="shared" si="11"/>
        <v>0</v>
      </c>
      <c r="AL44" s="253">
        <f t="shared" si="12"/>
        <v>1</v>
      </c>
      <c r="AM44" s="242">
        <v>1</v>
      </c>
      <c r="AN44" s="253">
        <f t="shared" si="13"/>
        <v>0</v>
      </c>
      <c r="AO44" s="253" t="e">
        <f t="shared" si="14"/>
        <v>#N/A</v>
      </c>
      <c r="AP44" s="253" t="str">
        <f t="shared" si="15"/>
        <v>-</v>
      </c>
      <c r="AQ44" s="249" t="str">
        <f t="shared" si="16"/>
        <v>-</v>
      </c>
      <c r="AR44" s="245"/>
      <c r="AS44" s="244"/>
    </row>
    <row r="45" spans="1:45" x14ac:dyDescent="0.25">
      <c r="A45" s="111">
        <v>734845</v>
      </c>
      <c r="B45" s="100" t="s">
        <v>50</v>
      </c>
      <c r="C45" s="100" t="s">
        <v>355</v>
      </c>
      <c r="D45" s="112" t="e">
        <v>#N/A</v>
      </c>
      <c r="E45" s="101">
        <v>29.5</v>
      </c>
      <c r="F45" s="112">
        <v>59</v>
      </c>
      <c r="G45" s="261"/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/>
      <c r="P45" s="103"/>
      <c r="Q45" s="103"/>
      <c r="R45" s="103"/>
      <c r="S45" s="103"/>
      <c r="T45" s="260"/>
      <c r="U45" s="256">
        <f t="shared" si="4"/>
        <v>7</v>
      </c>
      <c r="V45" s="256">
        <v>3</v>
      </c>
      <c r="W45" s="260"/>
      <c r="X45" s="242">
        <f t="shared" si="5"/>
        <v>0</v>
      </c>
      <c r="Y45" s="247">
        <f t="shared" si="6"/>
        <v>0</v>
      </c>
      <c r="Z45" s="247">
        <f t="shared" si="18"/>
        <v>0</v>
      </c>
      <c r="AA45" s="242">
        <v>1</v>
      </c>
      <c r="AB45" s="242">
        <v>0</v>
      </c>
      <c r="AC45" s="243">
        <f t="shared" si="19"/>
        <v>1</v>
      </c>
      <c r="AD45" s="247" t="str">
        <f t="shared" si="17"/>
        <v>Not Sold</v>
      </c>
      <c r="AE45" s="247">
        <v>14</v>
      </c>
      <c r="AF45" s="247" t="str">
        <f t="shared" si="8"/>
        <v>-</v>
      </c>
      <c r="AG45" s="247">
        <f t="shared" si="9"/>
        <v>0</v>
      </c>
      <c r="AH45" s="248" t="str">
        <f t="shared" si="2"/>
        <v>Not Sold</v>
      </c>
      <c r="AI45" s="249">
        <f t="shared" si="3"/>
        <v>43680</v>
      </c>
      <c r="AJ45" s="249">
        <f t="shared" si="10"/>
        <v>43680</v>
      </c>
      <c r="AK45" s="253">
        <f t="shared" si="11"/>
        <v>0</v>
      </c>
      <c r="AL45" s="253">
        <f t="shared" si="12"/>
        <v>1</v>
      </c>
      <c r="AM45" s="242">
        <v>1</v>
      </c>
      <c r="AN45" s="253">
        <f t="shared" si="13"/>
        <v>0</v>
      </c>
      <c r="AO45" s="253" t="e">
        <f t="shared" si="14"/>
        <v>#N/A</v>
      </c>
      <c r="AP45" s="253" t="str">
        <f t="shared" si="15"/>
        <v>-</v>
      </c>
      <c r="AQ45" s="249" t="str">
        <f t="shared" si="16"/>
        <v>-</v>
      </c>
      <c r="AR45" s="245"/>
      <c r="AS45" s="244"/>
    </row>
    <row r="46" spans="1:45" x14ac:dyDescent="0.25">
      <c r="A46" s="111">
        <v>734848</v>
      </c>
      <c r="B46" s="100" t="s">
        <v>51</v>
      </c>
      <c r="C46" s="100" t="s">
        <v>356</v>
      </c>
      <c r="D46" s="112" t="e">
        <v>#N/A</v>
      </c>
      <c r="E46" s="101">
        <v>29.5</v>
      </c>
      <c r="F46" s="112">
        <v>59</v>
      </c>
      <c r="G46" s="261"/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/>
      <c r="P46" s="103"/>
      <c r="Q46" s="103"/>
      <c r="R46" s="103"/>
      <c r="S46" s="103"/>
      <c r="T46" s="260"/>
      <c r="U46" s="256">
        <f t="shared" si="4"/>
        <v>7</v>
      </c>
      <c r="V46" s="256">
        <v>3</v>
      </c>
      <c r="W46" s="260"/>
      <c r="X46" s="242">
        <f t="shared" si="5"/>
        <v>0</v>
      </c>
      <c r="Y46" s="247">
        <f t="shared" si="6"/>
        <v>0</v>
      </c>
      <c r="Z46" s="247">
        <f t="shared" si="18"/>
        <v>0</v>
      </c>
      <c r="AA46" s="242">
        <v>1</v>
      </c>
      <c r="AB46" s="242">
        <v>0</v>
      </c>
      <c r="AC46" s="243">
        <f t="shared" si="19"/>
        <v>1</v>
      </c>
      <c r="AD46" s="247" t="str">
        <f t="shared" si="17"/>
        <v>Not Sold</v>
      </c>
      <c r="AE46" s="247">
        <v>14</v>
      </c>
      <c r="AF46" s="247" t="str">
        <f t="shared" si="8"/>
        <v>-</v>
      </c>
      <c r="AG46" s="247">
        <f t="shared" si="9"/>
        <v>0</v>
      </c>
      <c r="AH46" s="248" t="str">
        <f t="shared" si="2"/>
        <v>Not Sold</v>
      </c>
      <c r="AI46" s="249">
        <f t="shared" si="3"/>
        <v>43680</v>
      </c>
      <c r="AJ46" s="249">
        <f t="shared" si="10"/>
        <v>43680</v>
      </c>
      <c r="AK46" s="253">
        <f t="shared" si="11"/>
        <v>0</v>
      </c>
      <c r="AL46" s="253">
        <f t="shared" si="12"/>
        <v>1</v>
      </c>
      <c r="AM46" s="242">
        <v>1</v>
      </c>
      <c r="AN46" s="253">
        <f t="shared" si="13"/>
        <v>0</v>
      </c>
      <c r="AO46" s="253" t="e">
        <f t="shared" si="14"/>
        <v>#N/A</v>
      </c>
      <c r="AP46" s="253" t="str">
        <f t="shared" si="15"/>
        <v>-</v>
      </c>
      <c r="AQ46" s="249" t="str">
        <f t="shared" si="16"/>
        <v>-</v>
      </c>
      <c r="AR46" s="245"/>
      <c r="AS46" s="244"/>
    </row>
    <row r="47" spans="1:45" x14ac:dyDescent="0.25">
      <c r="A47" s="111">
        <v>734864</v>
      </c>
      <c r="B47" s="100" t="s">
        <v>52</v>
      </c>
      <c r="C47" s="100" t="s">
        <v>357</v>
      </c>
      <c r="D47" s="112">
        <v>9.3699999999999992</v>
      </c>
      <c r="E47" s="101">
        <v>24.5</v>
      </c>
      <c r="F47" s="112">
        <v>49</v>
      </c>
      <c r="G47" s="261"/>
      <c r="H47" s="103">
        <v>0</v>
      </c>
      <c r="I47" s="103">
        <v>0</v>
      </c>
      <c r="J47" s="103">
        <v>1</v>
      </c>
      <c r="K47" s="103">
        <v>1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f t="shared" si="4"/>
        <v>7</v>
      </c>
      <c r="V47" s="256">
        <v>3</v>
      </c>
      <c r="W47" s="260"/>
      <c r="X47" s="242">
        <f t="shared" si="5"/>
        <v>2</v>
      </c>
      <c r="Y47" s="247">
        <f t="shared" si="6"/>
        <v>9.9502487562189053E-3</v>
      </c>
      <c r="Z47" s="247">
        <f t="shared" si="18"/>
        <v>0.29850746268656714</v>
      </c>
      <c r="AA47" s="242">
        <v>1</v>
      </c>
      <c r="AB47" s="242">
        <v>3</v>
      </c>
      <c r="AC47" s="243">
        <f t="shared" si="19"/>
        <v>4</v>
      </c>
      <c r="AD47" s="247">
        <f t="shared" si="17"/>
        <v>402</v>
      </c>
      <c r="AE47" s="247">
        <v>14</v>
      </c>
      <c r="AF47" s="247">
        <f t="shared" si="8"/>
        <v>388</v>
      </c>
      <c r="AG47" s="247">
        <f t="shared" si="9"/>
        <v>1.1940298507462686</v>
      </c>
      <c r="AH47" s="248">
        <f t="shared" si="2"/>
        <v>44068</v>
      </c>
      <c r="AI47" s="249">
        <f t="shared" si="3"/>
        <v>43680</v>
      </c>
      <c r="AJ47" s="249">
        <f t="shared" si="10"/>
        <v>44068</v>
      </c>
      <c r="AK47" s="253">
        <f t="shared" si="11"/>
        <v>0.13930348258706468</v>
      </c>
      <c r="AL47" s="253">
        <f t="shared" si="12"/>
        <v>3.8606965174129355</v>
      </c>
      <c r="AM47" s="242">
        <v>1</v>
      </c>
      <c r="AN47" s="253">
        <f t="shared" si="13"/>
        <v>0</v>
      </c>
      <c r="AO47" s="253">
        <f t="shared" si="14"/>
        <v>0</v>
      </c>
      <c r="AP47" s="253">
        <f t="shared" si="15"/>
        <v>0</v>
      </c>
      <c r="AQ47" s="249">
        <f t="shared" si="16"/>
        <v>44068</v>
      </c>
      <c r="AR47" s="245"/>
      <c r="AS47" s="244"/>
    </row>
    <row r="48" spans="1:45" x14ac:dyDescent="0.25">
      <c r="A48" s="111">
        <v>734865</v>
      </c>
      <c r="B48" s="100" t="s">
        <v>53</v>
      </c>
      <c r="C48" s="100" t="s">
        <v>358</v>
      </c>
      <c r="D48" s="112">
        <v>9.3699999999999974</v>
      </c>
      <c r="E48" s="101">
        <v>24.5</v>
      </c>
      <c r="F48" s="112">
        <v>49</v>
      </c>
      <c r="G48" s="261"/>
      <c r="H48" s="103">
        <v>1</v>
      </c>
      <c r="I48" s="103">
        <v>0</v>
      </c>
      <c r="J48" s="103">
        <v>1</v>
      </c>
      <c r="K48" s="103">
        <v>0</v>
      </c>
      <c r="L48" s="103">
        <v>1</v>
      </c>
      <c r="M48" s="103">
        <v>0</v>
      </c>
      <c r="N48" s="103">
        <v>0</v>
      </c>
      <c r="O48" s="103"/>
      <c r="P48" s="103"/>
      <c r="Q48" s="103"/>
      <c r="R48" s="103"/>
      <c r="S48" s="103"/>
      <c r="T48" s="260"/>
      <c r="U48" s="256">
        <f t="shared" si="4"/>
        <v>7</v>
      </c>
      <c r="V48" s="256">
        <v>3</v>
      </c>
      <c r="W48" s="260"/>
      <c r="X48" s="242">
        <f t="shared" si="5"/>
        <v>3</v>
      </c>
      <c r="Y48" s="247">
        <f t="shared" si="6"/>
        <v>1.4925373134328358E-2</v>
      </c>
      <c r="Z48" s="247">
        <f t="shared" si="18"/>
        <v>0.44776119402985076</v>
      </c>
      <c r="AA48" s="242">
        <v>1</v>
      </c>
      <c r="AB48" s="242">
        <v>3</v>
      </c>
      <c r="AC48" s="243">
        <f t="shared" si="19"/>
        <v>4</v>
      </c>
      <c r="AD48" s="247">
        <f t="shared" si="17"/>
        <v>268</v>
      </c>
      <c r="AE48" s="247">
        <v>14</v>
      </c>
      <c r="AF48" s="247">
        <f t="shared" si="8"/>
        <v>254</v>
      </c>
      <c r="AG48" s="247">
        <f t="shared" si="9"/>
        <v>1.791044776119403</v>
      </c>
      <c r="AH48" s="248">
        <f t="shared" si="2"/>
        <v>43934</v>
      </c>
      <c r="AI48" s="249">
        <f t="shared" si="3"/>
        <v>43680</v>
      </c>
      <c r="AJ48" s="249">
        <f t="shared" si="10"/>
        <v>43934</v>
      </c>
      <c r="AK48" s="253">
        <f t="shared" si="11"/>
        <v>0.20895522388059701</v>
      </c>
      <c r="AL48" s="253">
        <f t="shared" si="12"/>
        <v>3.7910447761194028</v>
      </c>
      <c r="AM48" s="242">
        <v>1</v>
      </c>
      <c r="AN48" s="253">
        <f t="shared" si="13"/>
        <v>0</v>
      </c>
      <c r="AO48" s="253">
        <f t="shared" si="14"/>
        <v>0</v>
      </c>
      <c r="AP48" s="253">
        <f t="shared" si="15"/>
        <v>0</v>
      </c>
      <c r="AQ48" s="249">
        <f t="shared" si="16"/>
        <v>43934</v>
      </c>
      <c r="AR48" s="245"/>
      <c r="AS48" s="244"/>
    </row>
    <row r="49" spans="1:45" x14ac:dyDescent="0.25">
      <c r="A49" s="111">
        <v>734866</v>
      </c>
      <c r="B49" s="100" t="s">
        <v>54</v>
      </c>
      <c r="C49" s="100" t="s">
        <v>359</v>
      </c>
      <c r="D49" s="112">
        <v>9.3699999999999974</v>
      </c>
      <c r="E49" s="101">
        <v>24.5</v>
      </c>
      <c r="F49" s="112">
        <v>49</v>
      </c>
      <c r="G49" s="261"/>
      <c r="H49" s="103">
        <v>1</v>
      </c>
      <c r="I49" s="103">
        <v>1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/>
      <c r="P49" s="103"/>
      <c r="Q49" s="103"/>
      <c r="R49" s="103"/>
      <c r="S49" s="103"/>
      <c r="T49" s="260"/>
      <c r="U49" s="256">
        <f t="shared" si="4"/>
        <v>7</v>
      </c>
      <c r="V49" s="256">
        <v>3</v>
      </c>
      <c r="W49" s="260"/>
      <c r="X49" s="242">
        <f t="shared" si="5"/>
        <v>2</v>
      </c>
      <c r="Y49" s="247">
        <f t="shared" si="6"/>
        <v>9.9502487562189053E-3</v>
      </c>
      <c r="Z49" s="247">
        <f t="shared" si="18"/>
        <v>0.29850746268656714</v>
      </c>
      <c r="AA49" s="242">
        <v>1</v>
      </c>
      <c r="AB49" s="242">
        <v>0</v>
      </c>
      <c r="AC49" s="243">
        <f t="shared" si="19"/>
        <v>1</v>
      </c>
      <c r="AD49" s="247">
        <f t="shared" si="17"/>
        <v>100.5</v>
      </c>
      <c r="AE49" s="247">
        <v>14</v>
      </c>
      <c r="AF49" s="247">
        <f t="shared" si="8"/>
        <v>86.5</v>
      </c>
      <c r="AG49" s="247">
        <f t="shared" si="9"/>
        <v>1.1940298507462686</v>
      </c>
      <c r="AH49" s="248">
        <f t="shared" si="2"/>
        <v>43766.5</v>
      </c>
      <c r="AI49" s="249">
        <f t="shared" si="3"/>
        <v>43680</v>
      </c>
      <c r="AJ49" s="249">
        <f t="shared" si="10"/>
        <v>43766.5</v>
      </c>
      <c r="AK49" s="253">
        <f t="shared" si="11"/>
        <v>0.13930348258706468</v>
      </c>
      <c r="AL49" s="253">
        <f t="shared" si="12"/>
        <v>0.86069651741293529</v>
      </c>
      <c r="AM49" s="242">
        <v>1</v>
      </c>
      <c r="AN49" s="253">
        <f t="shared" si="13"/>
        <v>0</v>
      </c>
      <c r="AO49" s="253">
        <f t="shared" si="14"/>
        <v>0</v>
      </c>
      <c r="AP49" s="253">
        <f t="shared" si="15"/>
        <v>0</v>
      </c>
      <c r="AQ49" s="249">
        <f t="shared" si="16"/>
        <v>43766.5</v>
      </c>
      <c r="AR49" s="245"/>
      <c r="AS49" s="244"/>
    </row>
    <row r="50" spans="1:45" x14ac:dyDescent="0.25">
      <c r="A50" s="111">
        <v>734867</v>
      </c>
      <c r="B50" s="100" t="s">
        <v>55</v>
      </c>
      <c r="C50" s="100" t="s">
        <v>360</v>
      </c>
      <c r="D50" s="112">
        <v>57.060000000000038</v>
      </c>
      <c r="E50" s="101">
        <v>104.5</v>
      </c>
      <c r="F50" s="112">
        <v>219</v>
      </c>
      <c r="G50" s="261"/>
      <c r="H50" s="103">
        <v>10</v>
      </c>
      <c r="I50" s="103">
        <v>4</v>
      </c>
      <c r="J50" s="103">
        <v>11</v>
      </c>
      <c r="K50" s="103">
        <v>5</v>
      </c>
      <c r="L50" s="103">
        <v>7</v>
      </c>
      <c r="M50" s="103">
        <v>1</v>
      </c>
      <c r="N50" s="103">
        <v>2</v>
      </c>
      <c r="O50" s="103"/>
      <c r="P50" s="103"/>
      <c r="Q50" s="103"/>
      <c r="R50" s="103"/>
      <c r="S50" s="103"/>
      <c r="T50" s="260"/>
      <c r="U50" s="256">
        <f t="shared" si="4"/>
        <v>7</v>
      </c>
      <c r="V50" s="256">
        <v>3</v>
      </c>
      <c r="W50" s="260"/>
      <c r="X50" s="242">
        <f t="shared" si="5"/>
        <v>40</v>
      </c>
      <c r="Y50" s="247">
        <f t="shared" si="6"/>
        <v>0.19900497512437812</v>
      </c>
      <c r="Z50" s="247">
        <f t="shared" si="18"/>
        <v>5.9701492537313436</v>
      </c>
      <c r="AA50" s="242">
        <v>1</v>
      </c>
      <c r="AB50" s="242">
        <v>8</v>
      </c>
      <c r="AC50" s="243">
        <f t="shared" si="19"/>
        <v>9</v>
      </c>
      <c r="AD50" s="247">
        <f t="shared" si="17"/>
        <v>45.224999999999994</v>
      </c>
      <c r="AE50" s="247">
        <v>14</v>
      </c>
      <c r="AF50" s="247">
        <f t="shared" si="8"/>
        <v>31.224999999999994</v>
      </c>
      <c r="AG50" s="247">
        <f t="shared" si="9"/>
        <v>23.880597014925375</v>
      </c>
      <c r="AH50" s="248">
        <f t="shared" si="2"/>
        <v>43711.224999999999</v>
      </c>
      <c r="AI50" s="249">
        <f t="shared" si="3"/>
        <v>43680</v>
      </c>
      <c r="AJ50" s="249">
        <f t="shared" si="10"/>
        <v>43711.224999999999</v>
      </c>
      <c r="AK50" s="253">
        <f t="shared" si="11"/>
        <v>2.7860696517412937</v>
      </c>
      <c r="AL50" s="253">
        <f t="shared" si="12"/>
        <v>6.2139303482587067</v>
      </c>
      <c r="AM50" s="242">
        <v>1</v>
      </c>
      <c r="AN50" s="253">
        <f t="shared" si="13"/>
        <v>17.666666666666668</v>
      </c>
      <c r="AO50" s="253">
        <f t="shared" si="14"/>
        <v>1008.0600000000007</v>
      </c>
      <c r="AP50" s="253">
        <f t="shared" si="15"/>
        <v>88.775000000000006</v>
      </c>
      <c r="AQ50" s="249">
        <f t="shared" si="16"/>
        <v>43800</v>
      </c>
      <c r="AR50" s="245"/>
      <c r="AS50" s="244"/>
    </row>
    <row r="51" spans="1:45" x14ac:dyDescent="0.25">
      <c r="A51" s="111">
        <v>734868</v>
      </c>
      <c r="B51" s="100" t="s">
        <v>56</v>
      </c>
      <c r="C51" s="100" t="s">
        <v>361</v>
      </c>
      <c r="D51" s="112">
        <v>53.97</v>
      </c>
      <c r="E51" s="101">
        <v>104.5</v>
      </c>
      <c r="F51" s="112">
        <v>219</v>
      </c>
      <c r="G51" s="261"/>
      <c r="H51" s="103">
        <v>3</v>
      </c>
      <c r="I51" s="103">
        <v>4</v>
      </c>
      <c r="J51" s="103">
        <v>4</v>
      </c>
      <c r="K51" s="103">
        <v>4</v>
      </c>
      <c r="L51" s="103">
        <v>1</v>
      </c>
      <c r="M51" s="103">
        <v>1</v>
      </c>
      <c r="N51" s="103">
        <v>0</v>
      </c>
      <c r="O51" s="103"/>
      <c r="P51" s="103"/>
      <c r="Q51" s="103"/>
      <c r="R51" s="103"/>
      <c r="S51" s="103"/>
      <c r="T51" s="260"/>
      <c r="U51" s="256">
        <f t="shared" si="4"/>
        <v>7</v>
      </c>
      <c r="V51" s="256">
        <v>3</v>
      </c>
      <c r="W51" s="260"/>
      <c r="X51" s="242">
        <f t="shared" si="5"/>
        <v>17</v>
      </c>
      <c r="Y51" s="247">
        <f t="shared" si="6"/>
        <v>8.45771144278607E-2</v>
      </c>
      <c r="Z51" s="247">
        <f t="shared" si="18"/>
        <v>2.5373134328358211</v>
      </c>
      <c r="AA51" s="242">
        <v>1</v>
      </c>
      <c r="AB51" s="242">
        <v>6</v>
      </c>
      <c r="AC51" s="243">
        <f t="shared" si="19"/>
        <v>7</v>
      </c>
      <c r="AD51" s="247">
        <f t="shared" si="17"/>
        <v>82.764705882352942</v>
      </c>
      <c r="AE51" s="247">
        <v>14</v>
      </c>
      <c r="AF51" s="247">
        <f t="shared" si="8"/>
        <v>68.764705882352942</v>
      </c>
      <c r="AG51" s="247">
        <f t="shared" si="9"/>
        <v>10.149253731343284</v>
      </c>
      <c r="AH51" s="248">
        <f t="shared" si="2"/>
        <v>43748.76470588235</v>
      </c>
      <c r="AI51" s="249">
        <f t="shared" si="3"/>
        <v>43680</v>
      </c>
      <c r="AJ51" s="249">
        <f t="shared" si="10"/>
        <v>43748.76470588235</v>
      </c>
      <c r="AK51" s="253">
        <f t="shared" si="11"/>
        <v>1.1840796019900499</v>
      </c>
      <c r="AL51" s="253">
        <f t="shared" si="12"/>
        <v>5.8159203980099505</v>
      </c>
      <c r="AM51" s="242">
        <v>1</v>
      </c>
      <c r="AN51" s="253">
        <f t="shared" si="13"/>
        <v>4.3333333333333339</v>
      </c>
      <c r="AO51" s="253">
        <f t="shared" si="14"/>
        <v>233.87000000000003</v>
      </c>
      <c r="AP51" s="253">
        <f t="shared" si="15"/>
        <v>51.235294117647065</v>
      </c>
      <c r="AQ51" s="249">
        <f t="shared" si="16"/>
        <v>43800</v>
      </c>
      <c r="AR51" s="245"/>
      <c r="AS51" s="244"/>
    </row>
    <row r="52" spans="1:45" x14ac:dyDescent="0.25">
      <c r="A52" s="111">
        <v>734869</v>
      </c>
      <c r="B52" s="100" t="s">
        <v>57</v>
      </c>
      <c r="C52" s="100" t="s">
        <v>362</v>
      </c>
      <c r="D52" s="112">
        <v>46.64</v>
      </c>
      <c r="E52" s="101">
        <v>99.5</v>
      </c>
      <c r="F52" s="112">
        <v>209</v>
      </c>
      <c r="G52" s="261"/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/>
      <c r="P52" s="103"/>
      <c r="Q52" s="103"/>
      <c r="R52" s="103"/>
      <c r="S52" s="103"/>
      <c r="T52" s="260"/>
      <c r="U52" s="256">
        <f t="shared" si="4"/>
        <v>7</v>
      </c>
      <c r="V52" s="256">
        <v>3</v>
      </c>
      <c r="W52" s="260"/>
      <c r="X52" s="242">
        <f t="shared" si="5"/>
        <v>0</v>
      </c>
      <c r="Y52" s="247">
        <f t="shared" si="6"/>
        <v>0</v>
      </c>
      <c r="Z52" s="247">
        <f t="shared" si="18"/>
        <v>0</v>
      </c>
      <c r="AA52" s="242">
        <v>1</v>
      </c>
      <c r="AB52" s="242">
        <v>0</v>
      </c>
      <c r="AC52" s="243">
        <f t="shared" si="19"/>
        <v>1</v>
      </c>
      <c r="AD52" s="247" t="str">
        <f t="shared" si="17"/>
        <v>Not Sold</v>
      </c>
      <c r="AE52" s="247">
        <v>14</v>
      </c>
      <c r="AF52" s="247" t="str">
        <f t="shared" si="8"/>
        <v>-</v>
      </c>
      <c r="AG52" s="247">
        <f t="shared" si="9"/>
        <v>0</v>
      </c>
      <c r="AH52" s="248" t="str">
        <f t="shared" si="2"/>
        <v>Not Sold</v>
      </c>
      <c r="AI52" s="249">
        <f t="shared" si="3"/>
        <v>43680</v>
      </c>
      <c r="AJ52" s="249">
        <f t="shared" si="10"/>
        <v>43680</v>
      </c>
      <c r="AK52" s="253">
        <f t="shared" si="11"/>
        <v>0</v>
      </c>
      <c r="AL52" s="253">
        <f t="shared" si="12"/>
        <v>1</v>
      </c>
      <c r="AM52" s="242">
        <v>1</v>
      </c>
      <c r="AN52" s="253">
        <f t="shared" si="13"/>
        <v>0</v>
      </c>
      <c r="AO52" s="253">
        <f t="shared" si="14"/>
        <v>0</v>
      </c>
      <c r="AP52" s="253" t="str">
        <f t="shared" si="15"/>
        <v>-</v>
      </c>
      <c r="AQ52" s="249" t="str">
        <f t="shared" si="16"/>
        <v>-</v>
      </c>
      <c r="AR52" s="245"/>
      <c r="AS52" s="244"/>
    </row>
    <row r="53" spans="1:45" x14ac:dyDescent="0.25">
      <c r="A53" s="111">
        <v>734870</v>
      </c>
      <c r="B53" s="100" t="s">
        <v>58</v>
      </c>
      <c r="C53" s="100" t="s">
        <v>363</v>
      </c>
      <c r="D53" s="112">
        <v>46.370000000000033</v>
      </c>
      <c r="E53" s="101">
        <v>99.5</v>
      </c>
      <c r="F53" s="112">
        <v>209</v>
      </c>
      <c r="G53" s="261"/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/>
      <c r="P53" s="103"/>
      <c r="Q53" s="103"/>
      <c r="R53" s="103"/>
      <c r="S53" s="103"/>
      <c r="T53" s="260"/>
      <c r="U53" s="256">
        <f t="shared" si="4"/>
        <v>7</v>
      </c>
      <c r="V53" s="256">
        <v>3</v>
      </c>
      <c r="W53" s="260"/>
      <c r="X53" s="242">
        <f t="shared" si="5"/>
        <v>0</v>
      </c>
      <c r="Y53" s="247">
        <f t="shared" si="6"/>
        <v>0</v>
      </c>
      <c r="Z53" s="247">
        <f t="shared" si="18"/>
        <v>0</v>
      </c>
      <c r="AA53" s="242">
        <v>1</v>
      </c>
      <c r="AB53" s="242">
        <v>0</v>
      </c>
      <c r="AC53" s="243">
        <f t="shared" si="19"/>
        <v>1</v>
      </c>
      <c r="AD53" s="247" t="str">
        <f t="shared" si="17"/>
        <v>Not Sold</v>
      </c>
      <c r="AE53" s="247">
        <v>14</v>
      </c>
      <c r="AF53" s="247" t="str">
        <f t="shared" si="8"/>
        <v>-</v>
      </c>
      <c r="AG53" s="247">
        <f t="shared" si="9"/>
        <v>0</v>
      </c>
      <c r="AH53" s="248" t="str">
        <f t="shared" si="2"/>
        <v>Not Sold</v>
      </c>
      <c r="AI53" s="249">
        <f t="shared" si="3"/>
        <v>43680</v>
      </c>
      <c r="AJ53" s="249">
        <f t="shared" si="10"/>
        <v>43680</v>
      </c>
      <c r="AK53" s="253">
        <f t="shared" si="11"/>
        <v>0</v>
      </c>
      <c r="AL53" s="253">
        <f t="shared" si="12"/>
        <v>1</v>
      </c>
      <c r="AM53" s="242">
        <v>1</v>
      </c>
      <c r="AN53" s="253">
        <f t="shared" si="13"/>
        <v>0</v>
      </c>
      <c r="AO53" s="253">
        <f t="shared" si="14"/>
        <v>0</v>
      </c>
      <c r="AP53" s="253" t="str">
        <f t="shared" si="15"/>
        <v>-</v>
      </c>
      <c r="AQ53" s="249" t="str">
        <f t="shared" si="16"/>
        <v>-</v>
      </c>
      <c r="AR53" s="245"/>
      <c r="AS53" s="244"/>
    </row>
    <row r="54" spans="1:45" x14ac:dyDescent="0.25">
      <c r="A54" s="111">
        <v>734871</v>
      </c>
      <c r="B54" s="100" t="s">
        <v>59</v>
      </c>
      <c r="C54" s="100" t="s">
        <v>364</v>
      </c>
      <c r="D54" s="112">
        <v>31.09</v>
      </c>
      <c r="E54" s="101">
        <v>79.5</v>
      </c>
      <c r="F54" s="112">
        <v>169</v>
      </c>
      <c r="G54" s="261"/>
      <c r="H54" s="103">
        <v>0</v>
      </c>
      <c r="I54" s="103">
        <v>1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/>
      <c r="P54" s="103"/>
      <c r="Q54" s="103"/>
      <c r="R54" s="103"/>
      <c r="S54" s="103"/>
      <c r="T54" s="260"/>
      <c r="U54" s="256">
        <f t="shared" si="4"/>
        <v>7</v>
      </c>
      <c r="V54" s="256">
        <v>3</v>
      </c>
      <c r="W54" s="260"/>
      <c r="X54" s="242">
        <f t="shared" si="5"/>
        <v>1</v>
      </c>
      <c r="Y54" s="247">
        <f t="shared" si="6"/>
        <v>4.9751243781094526E-3</v>
      </c>
      <c r="Z54" s="247">
        <f t="shared" si="18"/>
        <v>0.14925373134328357</v>
      </c>
      <c r="AA54" s="242">
        <v>1</v>
      </c>
      <c r="AB54" s="242">
        <v>0</v>
      </c>
      <c r="AC54" s="243">
        <f t="shared" si="19"/>
        <v>1</v>
      </c>
      <c r="AD54" s="247">
        <f t="shared" si="17"/>
        <v>201</v>
      </c>
      <c r="AE54" s="247">
        <v>14</v>
      </c>
      <c r="AF54" s="247">
        <f t="shared" si="8"/>
        <v>187</v>
      </c>
      <c r="AG54" s="247">
        <f t="shared" si="9"/>
        <v>0.59701492537313428</v>
      </c>
      <c r="AH54" s="248">
        <f t="shared" si="2"/>
        <v>43867</v>
      </c>
      <c r="AI54" s="249">
        <f t="shared" si="3"/>
        <v>43680</v>
      </c>
      <c r="AJ54" s="249">
        <f t="shared" si="10"/>
        <v>43867</v>
      </c>
      <c r="AK54" s="253">
        <f t="shared" si="11"/>
        <v>6.965174129353234E-2</v>
      </c>
      <c r="AL54" s="253">
        <f t="shared" si="12"/>
        <v>0.93034825870646765</v>
      </c>
      <c r="AM54" s="242">
        <v>1</v>
      </c>
      <c r="AN54" s="253">
        <f t="shared" si="13"/>
        <v>0</v>
      </c>
      <c r="AO54" s="253">
        <f t="shared" si="14"/>
        <v>0</v>
      </c>
      <c r="AP54" s="253">
        <f t="shared" si="15"/>
        <v>0</v>
      </c>
      <c r="AQ54" s="249">
        <f t="shared" si="16"/>
        <v>43867</v>
      </c>
      <c r="AR54" s="245"/>
      <c r="AS54" s="244"/>
    </row>
    <row r="55" spans="1:45" x14ac:dyDescent="0.25">
      <c r="A55" s="111">
        <v>734872</v>
      </c>
      <c r="B55" s="100" t="s">
        <v>60</v>
      </c>
      <c r="C55" s="100" t="s">
        <v>365</v>
      </c>
      <c r="D55" s="112">
        <v>31.03</v>
      </c>
      <c r="E55" s="101">
        <v>79.5</v>
      </c>
      <c r="F55" s="112">
        <v>169</v>
      </c>
      <c r="G55" s="261"/>
      <c r="H55" s="103">
        <v>1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/>
      <c r="P55" s="103"/>
      <c r="Q55" s="103"/>
      <c r="R55" s="103"/>
      <c r="S55" s="103"/>
      <c r="T55" s="260"/>
      <c r="U55" s="256">
        <f t="shared" si="4"/>
        <v>7</v>
      </c>
      <c r="V55" s="256">
        <v>3</v>
      </c>
      <c r="W55" s="260"/>
      <c r="X55" s="242">
        <f t="shared" si="5"/>
        <v>1</v>
      </c>
      <c r="Y55" s="247">
        <f t="shared" si="6"/>
        <v>4.9751243781094526E-3</v>
      </c>
      <c r="Z55" s="247">
        <f t="shared" si="18"/>
        <v>0.14925373134328357</v>
      </c>
      <c r="AA55" s="242">
        <v>1</v>
      </c>
      <c r="AB55" s="242">
        <v>0</v>
      </c>
      <c r="AC55" s="243">
        <f t="shared" si="19"/>
        <v>1</v>
      </c>
      <c r="AD55" s="247">
        <f t="shared" si="17"/>
        <v>201</v>
      </c>
      <c r="AE55" s="247">
        <v>14</v>
      </c>
      <c r="AF55" s="247">
        <f t="shared" si="8"/>
        <v>187</v>
      </c>
      <c r="AG55" s="247">
        <f t="shared" si="9"/>
        <v>0.59701492537313428</v>
      </c>
      <c r="AH55" s="248">
        <f t="shared" si="2"/>
        <v>43867</v>
      </c>
      <c r="AI55" s="249">
        <f t="shared" si="3"/>
        <v>43680</v>
      </c>
      <c r="AJ55" s="249">
        <f t="shared" si="10"/>
        <v>43867</v>
      </c>
      <c r="AK55" s="253">
        <f t="shared" si="11"/>
        <v>6.965174129353234E-2</v>
      </c>
      <c r="AL55" s="253">
        <f t="shared" si="12"/>
        <v>0.93034825870646765</v>
      </c>
      <c r="AM55" s="242">
        <v>1</v>
      </c>
      <c r="AN55" s="253">
        <f t="shared" si="13"/>
        <v>0</v>
      </c>
      <c r="AO55" s="253">
        <f t="shared" si="14"/>
        <v>0</v>
      </c>
      <c r="AP55" s="253">
        <f t="shared" si="15"/>
        <v>0</v>
      </c>
      <c r="AQ55" s="249">
        <f t="shared" si="16"/>
        <v>43867</v>
      </c>
      <c r="AR55" s="245"/>
      <c r="AS55" s="244"/>
    </row>
    <row r="56" spans="1:45" x14ac:dyDescent="0.25">
      <c r="A56" s="111">
        <v>734873</v>
      </c>
      <c r="B56" s="100" t="s">
        <v>61</v>
      </c>
      <c r="C56" s="100" t="s">
        <v>366</v>
      </c>
      <c r="D56" s="112">
        <v>20.21</v>
      </c>
      <c r="E56" s="101">
        <v>44.5</v>
      </c>
      <c r="F56" s="112">
        <v>99</v>
      </c>
      <c r="G56" s="261"/>
      <c r="H56" s="103">
        <v>2</v>
      </c>
      <c r="I56" s="103">
        <v>1</v>
      </c>
      <c r="J56" s="103">
        <v>3</v>
      </c>
      <c r="K56" s="103">
        <v>0</v>
      </c>
      <c r="L56" s="103">
        <v>0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f t="shared" si="4"/>
        <v>7</v>
      </c>
      <c r="V56" s="256">
        <v>3</v>
      </c>
      <c r="W56" s="260"/>
      <c r="X56" s="242">
        <f t="shared" si="5"/>
        <v>6</v>
      </c>
      <c r="Y56" s="247">
        <f t="shared" si="6"/>
        <v>2.9850746268656716E-2</v>
      </c>
      <c r="Z56" s="247">
        <f t="shared" si="18"/>
        <v>0.89552238805970152</v>
      </c>
      <c r="AA56" s="242">
        <v>1</v>
      </c>
      <c r="AB56" s="242">
        <v>0</v>
      </c>
      <c r="AC56" s="243">
        <f t="shared" si="19"/>
        <v>1</v>
      </c>
      <c r="AD56" s="247">
        <f t="shared" si="17"/>
        <v>33.5</v>
      </c>
      <c r="AE56" s="247">
        <v>14</v>
      </c>
      <c r="AF56" s="247">
        <f t="shared" si="8"/>
        <v>19.5</v>
      </c>
      <c r="AG56" s="247">
        <f t="shared" si="9"/>
        <v>3.5820895522388061</v>
      </c>
      <c r="AH56" s="248">
        <f t="shared" si="2"/>
        <v>43699.5</v>
      </c>
      <c r="AI56" s="249">
        <f t="shared" si="3"/>
        <v>43680</v>
      </c>
      <c r="AJ56" s="249">
        <f t="shared" si="10"/>
        <v>43699.5</v>
      </c>
      <c r="AK56" s="253">
        <f t="shared" si="11"/>
        <v>0.41791044776119401</v>
      </c>
      <c r="AL56" s="253">
        <f t="shared" si="12"/>
        <v>0.58208955223880599</v>
      </c>
      <c r="AM56" s="242">
        <v>1</v>
      </c>
      <c r="AN56" s="253">
        <f t="shared" si="13"/>
        <v>3</v>
      </c>
      <c r="AO56" s="253">
        <f t="shared" si="14"/>
        <v>60.63</v>
      </c>
      <c r="AP56" s="253">
        <f t="shared" si="15"/>
        <v>100.5</v>
      </c>
      <c r="AQ56" s="249">
        <f t="shared" si="16"/>
        <v>43800</v>
      </c>
      <c r="AR56" s="245"/>
      <c r="AS56" s="244"/>
    </row>
    <row r="57" spans="1:45" x14ac:dyDescent="0.25">
      <c r="A57" s="111">
        <v>734874</v>
      </c>
      <c r="B57" s="100" t="s">
        <v>62</v>
      </c>
      <c r="C57" s="100" t="s">
        <v>367</v>
      </c>
      <c r="D57" s="112">
        <v>20.25</v>
      </c>
      <c r="E57" s="101">
        <v>44.5</v>
      </c>
      <c r="F57" s="112">
        <v>99</v>
      </c>
      <c r="G57" s="261"/>
      <c r="H57" s="103">
        <v>0</v>
      </c>
      <c r="I57" s="103">
        <v>0</v>
      </c>
      <c r="J57" s="103">
        <v>3</v>
      </c>
      <c r="K57" s="103">
        <v>0</v>
      </c>
      <c r="L57" s="103">
        <v>0</v>
      </c>
      <c r="M57" s="103">
        <v>0</v>
      </c>
      <c r="N57" s="103">
        <v>0</v>
      </c>
      <c r="O57" s="103"/>
      <c r="P57" s="103"/>
      <c r="Q57" s="103"/>
      <c r="R57" s="103"/>
      <c r="S57" s="103"/>
      <c r="T57" s="260"/>
      <c r="U57" s="256">
        <f t="shared" si="4"/>
        <v>7</v>
      </c>
      <c r="V57" s="256">
        <v>3</v>
      </c>
      <c r="W57" s="260"/>
      <c r="X57" s="242">
        <f t="shared" si="5"/>
        <v>3</v>
      </c>
      <c r="Y57" s="247">
        <f t="shared" si="6"/>
        <v>1.4925373134328358E-2</v>
      </c>
      <c r="Z57" s="247">
        <f t="shared" si="18"/>
        <v>0.44776119402985076</v>
      </c>
      <c r="AA57" s="242">
        <v>1</v>
      </c>
      <c r="AB57" s="242">
        <v>0</v>
      </c>
      <c r="AC57" s="243">
        <f t="shared" si="19"/>
        <v>1</v>
      </c>
      <c r="AD57" s="247">
        <f t="shared" si="17"/>
        <v>67</v>
      </c>
      <c r="AE57" s="247">
        <v>14</v>
      </c>
      <c r="AF57" s="247">
        <f t="shared" si="8"/>
        <v>53</v>
      </c>
      <c r="AG57" s="247">
        <f t="shared" si="9"/>
        <v>1.791044776119403</v>
      </c>
      <c r="AH57" s="248">
        <f t="shared" si="2"/>
        <v>43733</v>
      </c>
      <c r="AI57" s="249">
        <f t="shared" si="3"/>
        <v>43680</v>
      </c>
      <c r="AJ57" s="249">
        <f t="shared" si="10"/>
        <v>43733</v>
      </c>
      <c r="AK57" s="253">
        <f t="shared" si="11"/>
        <v>0.20895522388059701</v>
      </c>
      <c r="AL57" s="253">
        <f t="shared" si="12"/>
        <v>0.79104477611940305</v>
      </c>
      <c r="AM57" s="242">
        <v>1</v>
      </c>
      <c r="AN57" s="253">
        <f t="shared" si="13"/>
        <v>1</v>
      </c>
      <c r="AO57" s="253">
        <f t="shared" si="14"/>
        <v>20.25</v>
      </c>
      <c r="AP57" s="253">
        <f t="shared" si="15"/>
        <v>67</v>
      </c>
      <c r="AQ57" s="249">
        <f t="shared" si="16"/>
        <v>43800</v>
      </c>
      <c r="AR57" s="245"/>
      <c r="AS57" s="244"/>
    </row>
    <row r="58" spans="1:45" x14ac:dyDescent="0.25">
      <c r="A58" s="111">
        <v>734875</v>
      </c>
      <c r="B58" s="100" t="s">
        <v>63</v>
      </c>
      <c r="C58" s="100" t="s">
        <v>368</v>
      </c>
      <c r="D58" s="112">
        <v>20.25</v>
      </c>
      <c r="E58" s="101">
        <v>44.5</v>
      </c>
      <c r="F58" s="112">
        <v>99</v>
      </c>
      <c r="G58" s="261"/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/>
      <c r="P58" s="103"/>
      <c r="Q58" s="103"/>
      <c r="R58" s="103"/>
      <c r="S58" s="103"/>
      <c r="T58" s="260"/>
      <c r="U58" s="256">
        <f t="shared" si="4"/>
        <v>7</v>
      </c>
      <c r="V58" s="256">
        <v>3</v>
      </c>
      <c r="W58" s="260"/>
      <c r="X58" s="242">
        <f t="shared" si="5"/>
        <v>0</v>
      </c>
      <c r="Y58" s="247">
        <f t="shared" si="6"/>
        <v>0</v>
      </c>
      <c r="Z58" s="247">
        <f t="shared" si="18"/>
        <v>0</v>
      </c>
      <c r="AA58" s="242">
        <v>1</v>
      </c>
      <c r="AB58" s="242">
        <v>0</v>
      </c>
      <c r="AC58" s="243">
        <f t="shared" si="19"/>
        <v>1</v>
      </c>
      <c r="AD58" s="247" t="str">
        <f t="shared" si="17"/>
        <v>Not Sold</v>
      </c>
      <c r="AE58" s="247">
        <v>14</v>
      </c>
      <c r="AF58" s="247" t="str">
        <f t="shared" si="8"/>
        <v>-</v>
      </c>
      <c r="AG58" s="247">
        <f t="shared" si="9"/>
        <v>0</v>
      </c>
      <c r="AH58" s="248" t="str">
        <f t="shared" si="2"/>
        <v>Not Sold</v>
      </c>
      <c r="AI58" s="249">
        <f t="shared" si="3"/>
        <v>43680</v>
      </c>
      <c r="AJ58" s="249">
        <f t="shared" si="10"/>
        <v>43680</v>
      </c>
      <c r="AK58" s="253">
        <f t="shared" si="11"/>
        <v>0</v>
      </c>
      <c r="AL58" s="253">
        <f t="shared" si="12"/>
        <v>1</v>
      </c>
      <c r="AM58" s="242">
        <v>1</v>
      </c>
      <c r="AN58" s="253">
        <f t="shared" si="13"/>
        <v>0</v>
      </c>
      <c r="AO58" s="253">
        <f t="shared" si="14"/>
        <v>0</v>
      </c>
      <c r="AP58" s="253" t="str">
        <f t="shared" si="15"/>
        <v>-</v>
      </c>
      <c r="AQ58" s="249" t="str">
        <f t="shared" si="16"/>
        <v>-</v>
      </c>
      <c r="AR58" s="245"/>
      <c r="AS58" s="244"/>
    </row>
    <row r="59" spans="1:45" x14ac:dyDescent="0.25">
      <c r="A59" s="111">
        <v>734876</v>
      </c>
      <c r="B59" s="100" t="s">
        <v>64</v>
      </c>
      <c r="C59" s="100" t="s">
        <v>369</v>
      </c>
      <c r="D59" s="112">
        <v>25.97</v>
      </c>
      <c r="E59" s="101">
        <v>54.5</v>
      </c>
      <c r="F59" s="112">
        <v>119</v>
      </c>
      <c r="G59" s="261"/>
      <c r="H59" s="103">
        <v>1</v>
      </c>
      <c r="I59" s="103">
        <v>1</v>
      </c>
      <c r="J59" s="103">
        <v>3</v>
      </c>
      <c r="K59" s="103">
        <v>0</v>
      </c>
      <c r="L59" s="103">
        <v>0</v>
      </c>
      <c r="M59" s="103">
        <v>0</v>
      </c>
      <c r="N59" s="103">
        <v>0</v>
      </c>
      <c r="O59" s="103"/>
      <c r="P59" s="103"/>
      <c r="Q59" s="103"/>
      <c r="R59" s="103"/>
      <c r="S59" s="103"/>
      <c r="T59" s="260"/>
      <c r="U59" s="256">
        <f t="shared" si="4"/>
        <v>7</v>
      </c>
      <c r="V59" s="256">
        <v>3</v>
      </c>
      <c r="W59" s="260"/>
      <c r="X59" s="242">
        <f t="shared" si="5"/>
        <v>5</v>
      </c>
      <c r="Y59" s="247">
        <f t="shared" si="6"/>
        <v>2.4875621890547265E-2</v>
      </c>
      <c r="Z59" s="247">
        <f t="shared" si="18"/>
        <v>0.74626865671641796</v>
      </c>
      <c r="AA59" s="242">
        <v>1</v>
      </c>
      <c r="AB59" s="242">
        <v>0</v>
      </c>
      <c r="AC59" s="243">
        <f t="shared" si="19"/>
        <v>1</v>
      </c>
      <c r="AD59" s="247">
        <f t="shared" si="17"/>
        <v>40.199999999999996</v>
      </c>
      <c r="AE59" s="247">
        <v>14</v>
      </c>
      <c r="AF59" s="247">
        <f t="shared" si="8"/>
        <v>26.199999999999996</v>
      </c>
      <c r="AG59" s="247">
        <f t="shared" si="9"/>
        <v>2.9850746268656718</v>
      </c>
      <c r="AH59" s="248">
        <f t="shared" si="2"/>
        <v>43706.2</v>
      </c>
      <c r="AI59" s="249">
        <f t="shared" si="3"/>
        <v>43680</v>
      </c>
      <c r="AJ59" s="249">
        <f t="shared" si="10"/>
        <v>43706.2</v>
      </c>
      <c r="AK59" s="253">
        <f t="shared" si="11"/>
        <v>0.34825870646766172</v>
      </c>
      <c r="AL59" s="253">
        <f t="shared" si="12"/>
        <v>0.65174129353233834</v>
      </c>
      <c r="AM59" s="242">
        <v>1</v>
      </c>
      <c r="AN59" s="253">
        <f t="shared" si="13"/>
        <v>2.3333333333333335</v>
      </c>
      <c r="AO59" s="253">
        <f t="shared" si="14"/>
        <v>60.596666666666671</v>
      </c>
      <c r="AP59" s="253">
        <f t="shared" si="15"/>
        <v>93.8</v>
      </c>
      <c r="AQ59" s="249">
        <f t="shared" si="16"/>
        <v>43800</v>
      </c>
      <c r="AR59" s="245"/>
      <c r="AS59" s="244"/>
    </row>
    <row r="60" spans="1:45" x14ac:dyDescent="0.25">
      <c r="A60" s="111">
        <v>734877</v>
      </c>
      <c r="B60" s="100" t="s">
        <v>65</v>
      </c>
      <c r="C60" s="100" t="s">
        <v>370</v>
      </c>
      <c r="D60" s="112">
        <v>25.65</v>
      </c>
      <c r="E60" s="101">
        <v>54.5</v>
      </c>
      <c r="F60" s="112">
        <v>119</v>
      </c>
      <c r="G60" s="261"/>
      <c r="H60" s="103">
        <v>3</v>
      </c>
      <c r="I60" s="103">
        <v>0</v>
      </c>
      <c r="J60" s="103">
        <v>1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f t="shared" si="4"/>
        <v>7</v>
      </c>
      <c r="V60" s="256">
        <v>3</v>
      </c>
      <c r="W60" s="260"/>
      <c r="X60" s="242">
        <f t="shared" si="5"/>
        <v>4</v>
      </c>
      <c r="Y60" s="247">
        <f t="shared" si="6"/>
        <v>1.9900497512437811E-2</v>
      </c>
      <c r="Z60" s="247">
        <f t="shared" si="18"/>
        <v>0.59701492537313428</v>
      </c>
      <c r="AA60" s="242">
        <v>1</v>
      </c>
      <c r="AB60" s="242">
        <v>1</v>
      </c>
      <c r="AC60" s="243">
        <f t="shared" si="19"/>
        <v>2</v>
      </c>
      <c r="AD60" s="247">
        <f t="shared" si="17"/>
        <v>100.5</v>
      </c>
      <c r="AE60" s="247">
        <v>14</v>
      </c>
      <c r="AF60" s="247">
        <f t="shared" si="8"/>
        <v>86.5</v>
      </c>
      <c r="AG60" s="247">
        <f t="shared" si="9"/>
        <v>2.3880597014925371</v>
      </c>
      <c r="AH60" s="248">
        <f t="shared" si="2"/>
        <v>43766.5</v>
      </c>
      <c r="AI60" s="249">
        <f t="shared" si="3"/>
        <v>43680</v>
      </c>
      <c r="AJ60" s="249">
        <f t="shared" si="10"/>
        <v>43766.5</v>
      </c>
      <c r="AK60" s="253">
        <f t="shared" si="11"/>
        <v>0.27860696517412936</v>
      </c>
      <c r="AL60" s="253">
        <f t="shared" si="12"/>
        <v>1.7213930348258706</v>
      </c>
      <c r="AM60" s="242">
        <v>1</v>
      </c>
      <c r="AN60" s="253">
        <f t="shared" si="13"/>
        <v>0</v>
      </c>
      <c r="AO60" s="253">
        <f t="shared" si="14"/>
        <v>0</v>
      </c>
      <c r="AP60" s="253">
        <f t="shared" si="15"/>
        <v>0</v>
      </c>
      <c r="AQ60" s="249">
        <f t="shared" si="16"/>
        <v>43766.5</v>
      </c>
      <c r="AR60" s="245"/>
      <c r="AS60" s="244"/>
    </row>
    <row r="61" spans="1:45" x14ac:dyDescent="0.25">
      <c r="A61" s="111">
        <v>734878</v>
      </c>
      <c r="B61" s="100" t="s">
        <v>66</v>
      </c>
      <c r="C61" s="100" t="s">
        <v>371</v>
      </c>
      <c r="D61" s="112">
        <v>24.62</v>
      </c>
      <c r="E61" s="101">
        <v>54.5</v>
      </c>
      <c r="F61" s="112">
        <v>119</v>
      </c>
      <c r="G61" s="261"/>
      <c r="H61" s="103">
        <v>1</v>
      </c>
      <c r="I61" s="103">
        <v>2</v>
      </c>
      <c r="J61" s="103">
        <v>2</v>
      </c>
      <c r="K61" s="103">
        <v>0</v>
      </c>
      <c r="L61" s="103">
        <v>0</v>
      </c>
      <c r="M61" s="103">
        <v>0</v>
      </c>
      <c r="N61" s="103">
        <v>0</v>
      </c>
      <c r="O61" s="103"/>
      <c r="P61" s="103"/>
      <c r="Q61" s="103"/>
      <c r="R61" s="103"/>
      <c r="S61" s="103"/>
      <c r="T61" s="260"/>
      <c r="U61" s="256">
        <f t="shared" si="4"/>
        <v>7</v>
      </c>
      <c r="V61" s="256">
        <v>3</v>
      </c>
      <c r="W61" s="260"/>
      <c r="X61" s="242">
        <f t="shared" si="5"/>
        <v>5</v>
      </c>
      <c r="Y61" s="247">
        <f t="shared" si="6"/>
        <v>2.4875621890547265E-2</v>
      </c>
      <c r="Z61" s="247">
        <f t="shared" si="18"/>
        <v>0.74626865671641796</v>
      </c>
      <c r="AA61" s="242">
        <v>1</v>
      </c>
      <c r="AB61" s="242">
        <v>0</v>
      </c>
      <c r="AC61" s="243">
        <f t="shared" si="19"/>
        <v>1</v>
      </c>
      <c r="AD61" s="247">
        <f t="shared" si="17"/>
        <v>40.199999999999996</v>
      </c>
      <c r="AE61" s="247">
        <v>14</v>
      </c>
      <c r="AF61" s="247">
        <f t="shared" si="8"/>
        <v>26.199999999999996</v>
      </c>
      <c r="AG61" s="247">
        <f t="shared" si="9"/>
        <v>2.9850746268656718</v>
      </c>
      <c r="AH61" s="248">
        <f t="shared" si="2"/>
        <v>43706.2</v>
      </c>
      <c r="AI61" s="249">
        <f t="shared" si="3"/>
        <v>43680</v>
      </c>
      <c r="AJ61" s="249">
        <f t="shared" si="10"/>
        <v>43706.2</v>
      </c>
      <c r="AK61" s="253">
        <f t="shared" si="11"/>
        <v>0.34825870646766172</v>
      </c>
      <c r="AL61" s="253">
        <f t="shared" si="12"/>
        <v>0.65174129353233834</v>
      </c>
      <c r="AM61" s="242">
        <v>1</v>
      </c>
      <c r="AN61" s="253">
        <f t="shared" si="13"/>
        <v>2.3333333333333335</v>
      </c>
      <c r="AO61" s="253">
        <f t="shared" si="14"/>
        <v>57.446666666666673</v>
      </c>
      <c r="AP61" s="253">
        <f t="shared" si="15"/>
        <v>93.8</v>
      </c>
      <c r="AQ61" s="249">
        <f t="shared" si="16"/>
        <v>43800</v>
      </c>
      <c r="AR61" s="245"/>
      <c r="AS61" s="244"/>
    </row>
    <row r="62" spans="1:45" x14ac:dyDescent="0.25">
      <c r="A62" s="111">
        <v>734879</v>
      </c>
      <c r="B62" s="116" t="s">
        <v>67</v>
      </c>
      <c r="C62" s="116" t="s">
        <v>372</v>
      </c>
      <c r="D62" s="112">
        <v>77.209999999999994</v>
      </c>
      <c r="E62" s="101">
        <v>139.5</v>
      </c>
      <c r="F62" s="112">
        <v>289</v>
      </c>
      <c r="G62" s="261"/>
      <c r="H62" s="103">
        <v>5</v>
      </c>
      <c r="I62" s="103">
        <v>1</v>
      </c>
      <c r="J62" s="103">
        <v>3</v>
      </c>
      <c r="K62" s="103">
        <v>0</v>
      </c>
      <c r="L62" s="103">
        <v>0</v>
      </c>
      <c r="M62" s="103">
        <v>0</v>
      </c>
      <c r="N62" s="103">
        <v>0</v>
      </c>
      <c r="O62" s="103"/>
      <c r="P62" s="103"/>
      <c r="Q62" s="103"/>
      <c r="R62" s="103"/>
      <c r="S62" s="103"/>
      <c r="T62" s="260"/>
      <c r="U62" s="256">
        <f t="shared" si="4"/>
        <v>7</v>
      </c>
      <c r="V62" s="256">
        <v>3</v>
      </c>
      <c r="W62" s="260"/>
      <c r="X62" s="242">
        <f t="shared" si="5"/>
        <v>9</v>
      </c>
      <c r="Y62" s="247">
        <f t="shared" si="6"/>
        <v>4.4776119402985072E-2</v>
      </c>
      <c r="Z62" s="247">
        <f t="shared" si="18"/>
        <v>1.3432835820895521</v>
      </c>
      <c r="AA62" s="242">
        <v>1</v>
      </c>
      <c r="AB62" s="242">
        <v>0</v>
      </c>
      <c r="AC62" s="243">
        <f t="shared" si="19"/>
        <v>1</v>
      </c>
      <c r="AD62" s="247">
        <f t="shared" si="17"/>
        <v>22.333333333333336</v>
      </c>
      <c r="AE62" s="247">
        <v>14</v>
      </c>
      <c r="AF62" s="247">
        <f t="shared" si="8"/>
        <v>8.3333333333333357</v>
      </c>
      <c r="AG62" s="247">
        <f t="shared" si="9"/>
        <v>5.3731343283582085</v>
      </c>
      <c r="AH62" s="248">
        <f t="shared" si="2"/>
        <v>43688.333333333336</v>
      </c>
      <c r="AI62" s="249">
        <f t="shared" si="3"/>
        <v>43680</v>
      </c>
      <c r="AJ62" s="249">
        <f t="shared" si="10"/>
        <v>43688.333333333336</v>
      </c>
      <c r="AK62" s="253">
        <f t="shared" si="11"/>
        <v>0.62686567164179097</v>
      </c>
      <c r="AL62" s="253">
        <f t="shared" si="12"/>
        <v>0.37313432835820903</v>
      </c>
      <c r="AM62" s="242">
        <v>1</v>
      </c>
      <c r="AN62" s="253">
        <f t="shared" si="13"/>
        <v>4.9999999999999991</v>
      </c>
      <c r="AO62" s="253">
        <f t="shared" si="14"/>
        <v>386.0499999999999</v>
      </c>
      <c r="AP62" s="253">
        <f t="shared" si="15"/>
        <v>111.66666666666666</v>
      </c>
      <c r="AQ62" s="249">
        <f t="shared" si="16"/>
        <v>43800</v>
      </c>
      <c r="AR62" s="245"/>
      <c r="AS62" s="244"/>
    </row>
    <row r="63" spans="1:45" x14ac:dyDescent="0.25">
      <c r="A63" s="111">
        <v>734880</v>
      </c>
      <c r="B63" s="100" t="s">
        <v>68</v>
      </c>
      <c r="C63" s="100" t="s">
        <v>373</v>
      </c>
      <c r="D63" s="112">
        <v>76.08</v>
      </c>
      <c r="E63" s="101">
        <v>139.5</v>
      </c>
      <c r="F63" s="112">
        <v>289</v>
      </c>
      <c r="G63" s="261"/>
      <c r="H63" s="103">
        <v>0</v>
      </c>
      <c r="I63" s="103">
        <v>0</v>
      </c>
      <c r="J63" s="103">
        <v>4</v>
      </c>
      <c r="K63" s="103">
        <v>8</v>
      </c>
      <c r="L63" s="103">
        <v>7</v>
      </c>
      <c r="M63" s="103">
        <v>12</v>
      </c>
      <c r="N63" s="103">
        <v>0</v>
      </c>
      <c r="O63" s="103"/>
      <c r="P63" s="103"/>
      <c r="Q63" s="103"/>
      <c r="R63" s="103"/>
      <c r="S63" s="103"/>
      <c r="T63" s="260"/>
      <c r="U63" s="256">
        <f t="shared" si="4"/>
        <v>7</v>
      </c>
      <c r="V63" s="256">
        <v>3</v>
      </c>
      <c r="W63" s="260"/>
      <c r="X63" s="242">
        <f t="shared" si="5"/>
        <v>31</v>
      </c>
      <c r="Y63" s="247">
        <f t="shared" si="6"/>
        <v>0.15422885572139303</v>
      </c>
      <c r="Z63" s="247">
        <f t="shared" si="18"/>
        <v>4.6268656716417906</v>
      </c>
      <c r="AA63" s="242">
        <v>1</v>
      </c>
      <c r="AB63" s="242">
        <v>16</v>
      </c>
      <c r="AC63" s="243">
        <f t="shared" si="19"/>
        <v>17</v>
      </c>
      <c r="AD63" s="247">
        <f t="shared" si="17"/>
        <v>110.22580645161291</v>
      </c>
      <c r="AE63" s="247">
        <v>14</v>
      </c>
      <c r="AF63" s="247">
        <f t="shared" si="8"/>
        <v>96.225806451612911</v>
      </c>
      <c r="AG63" s="247">
        <f t="shared" si="9"/>
        <v>18.507462686567163</v>
      </c>
      <c r="AH63" s="248">
        <f t="shared" si="2"/>
        <v>43776.225806451614</v>
      </c>
      <c r="AI63" s="249">
        <f t="shared" si="3"/>
        <v>43680</v>
      </c>
      <c r="AJ63" s="249">
        <f t="shared" si="10"/>
        <v>43776.225806451614</v>
      </c>
      <c r="AK63" s="253">
        <f t="shared" si="11"/>
        <v>2.1592039800995022</v>
      </c>
      <c r="AL63" s="253">
        <f t="shared" si="12"/>
        <v>14.840796019900498</v>
      </c>
      <c r="AM63" s="242">
        <v>1</v>
      </c>
      <c r="AN63" s="253">
        <f t="shared" si="13"/>
        <v>3.6666666666666643</v>
      </c>
      <c r="AO63" s="253">
        <f t="shared" si="14"/>
        <v>278.95999999999981</v>
      </c>
      <c r="AP63" s="253">
        <f t="shared" si="15"/>
        <v>23.774193548387082</v>
      </c>
      <c r="AQ63" s="249">
        <f t="shared" si="16"/>
        <v>43800</v>
      </c>
      <c r="AR63" s="245"/>
      <c r="AS63" s="244"/>
    </row>
    <row r="64" spans="1:45" x14ac:dyDescent="0.25">
      <c r="A64" s="111">
        <v>734881</v>
      </c>
      <c r="B64" s="100" t="s">
        <v>69</v>
      </c>
      <c r="C64" s="100" t="s">
        <v>374</v>
      </c>
      <c r="D64" s="112">
        <v>41.149999999999771</v>
      </c>
      <c r="E64" s="101">
        <v>84.5</v>
      </c>
      <c r="F64" s="112">
        <v>179</v>
      </c>
      <c r="G64" s="261"/>
      <c r="H64" s="103">
        <v>19</v>
      </c>
      <c r="I64" s="103">
        <v>4</v>
      </c>
      <c r="J64" s="103">
        <v>14</v>
      </c>
      <c r="K64" s="103">
        <v>29</v>
      </c>
      <c r="L64" s="103">
        <v>23</v>
      </c>
      <c r="M64" s="103">
        <v>12</v>
      </c>
      <c r="N64" s="103">
        <v>9</v>
      </c>
      <c r="O64" s="103"/>
      <c r="P64" s="103"/>
      <c r="Q64" s="103"/>
      <c r="R64" s="103"/>
      <c r="S64" s="103"/>
      <c r="T64" s="260"/>
      <c r="U64" s="256">
        <f t="shared" si="4"/>
        <v>7</v>
      </c>
      <c r="V64" s="256">
        <v>3</v>
      </c>
      <c r="W64" s="260"/>
      <c r="X64" s="242">
        <f t="shared" si="5"/>
        <v>110</v>
      </c>
      <c r="Y64" s="247">
        <f t="shared" si="6"/>
        <v>0.54726368159203975</v>
      </c>
      <c r="Z64" s="247">
        <f t="shared" si="18"/>
        <v>16.417910447761194</v>
      </c>
      <c r="AA64" s="242">
        <v>1</v>
      </c>
      <c r="AB64" s="242">
        <v>26</v>
      </c>
      <c r="AC64" s="243">
        <f t="shared" si="19"/>
        <v>27</v>
      </c>
      <c r="AD64" s="247">
        <f t="shared" si="17"/>
        <v>49.336363636363643</v>
      </c>
      <c r="AE64" s="247">
        <v>14</v>
      </c>
      <c r="AF64" s="247">
        <f t="shared" si="8"/>
        <v>35.336363636363643</v>
      </c>
      <c r="AG64" s="247">
        <f t="shared" si="9"/>
        <v>65.671641791044777</v>
      </c>
      <c r="AH64" s="248">
        <f t="shared" si="2"/>
        <v>43715.336363636365</v>
      </c>
      <c r="AI64" s="249">
        <f t="shared" si="3"/>
        <v>43680</v>
      </c>
      <c r="AJ64" s="249">
        <f t="shared" si="10"/>
        <v>43715.336363636365</v>
      </c>
      <c r="AK64" s="253">
        <f t="shared" si="11"/>
        <v>7.6616915422885565</v>
      </c>
      <c r="AL64" s="253">
        <f t="shared" si="12"/>
        <v>19.338308457711442</v>
      </c>
      <c r="AM64" s="242">
        <v>1</v>
      </c>
      <c r="AN64" s="253">
        <f t="shared" si="13"/>
        <v>46.333333333333336</v>
      </c>
      <c r="AO64" s="253">
        <f t="shared" si="14"/>
        <v>1906.6166666666561</v>
      </c>
      <c r="AP64" s="253">
        <f t="shared" si="15"/>
        <v>84.663636363636371</v>
      </c>
      <c r="AQ64" s="249">
        <f t="shared" si="16"/>
        <v>43800</v>
      </c>
      <c r="AR64" s="245"/>
      <c r="AS64" s="244"/>
    </row>
    <row r="65" spans="1:45" x14ac:dyDescent="0.25">
      <c r="A65" s="111">
        <v>734882</v>
      </c>
      <c r="B65" s="100" t="s">
        <v>70</v>
      </c>
      <c r="C65" s="100" t="s">
        <v>375</v>
      </c>
      <c r="D65" s="112">
        <v>37.618672566371679</v>
      </c>
      <c r="E65" s="101">
        <v>64.5</v>
      </c>
      <c r="F65" s="112">
        <v>139</v>
      </c>
      <c r="G65" s="261"/>
      <c r="H65" s="103">
        <v>4</v>
      </c>
      <c r="I65" s="103">
        <v>3</v>
      </c>
      <c r="J65" s="103">
        <v>10</v>
      </c>
      <c r="K65" s="103">
        <v>8</v>
      </c>
      <c r="L65" s="103">
        <v>6</v>
      </c>
      <c r="M65" s="103">
        <v>5</v>
      </c>
      <c r="N65" s="103">
        <v>16</v>
      </c>
      <c r="O65" s="103"/>
      <c r="P65" s="103"/>
      <c r="Q65" s="103"/>
      <c r="R65" s="103"/>
      <c r="S65" s="103"/>
      <c r="T65" s="260"/>
      <c r="U65" s="256">
        <f t="shared" si="4"/>
        <v>7</v>
      </c>
      <c r="V65" s="256">
        <v>3</v>
      </c>
      <c r="W65" s="260"/>
      <c r="X65" s="242">
        <f t="shared" si="5"/>
        <v>52</v>
      </c>
      <c r="Y65" s="247">
        <f t="shared" si="6"/>
        <v>0.25870646766169153</v>
      </c>
      <c r="Z65" s="247">
        <f t="shared" si="18"/>
        <v>7.7611940298507456</v>
      </c>
      <c r="AA65" s="242">
        <v>1</v>
      </c>
      <c r="AB65" s="242">
        <v>17</v>
      </c>
      <c r="AC65" s="243">
        <f t="shared" si="19"/>
        <v>18</v>
      </c>
      <c r="AD65" s="247">
        <f t="shared" si="17"/>
        <v>69.57692307692308</v>
      </c>
      <c r="AE65" s="247">
        <v>14</v>
      </c>
      <c r="AF65" s="247">
        <f t="shared" si="8"/>
        <v>55.57692307692308</v>
      </c>
      <c r="AG65" s="247">
        <f t="shared" si="9"/>
        <v>31.044776119402982</v>
      </c>
      <c r="AH65" s="248">
        <f t="shared" si="2"/>
        <v>43735.576923076922</v>
      </c>
      <c r="AI65" s="249">
        <f t="shared" si="3"/>
        <v>43680</v>
      </c>
      <c r="AJ65" s="249">
        <f t="shared" si="10"/>
        <v>43735.576923076922</v>
      </c>
      <c r="AK65" s="253">
        <f t="shared" si="11"/>
        <v>3.6218905472636815</v>
      </c>
      <c r="AL65" s="253">
        <f t="shared" si="12"/>
        <v>14.378109452736318</v>
      </c>
      <c r="AM65" s="242">
        <v>1</v>
      </c>
      <c r="AN65" s="253">
        <f t="shared" si="13"/>
        <v>16.666666666666664</v>
      </c>
      <c r="AO65" s="253">
        <f t="shared" si="14"/>
        <v>626.97787610619457</v>
      </c>
      <c r="AP65" s="253">
        <f t="shared" si="15"/>
        <v>64.42307692307692</v>
      </c>
      <c r="AQ65" s="249">
        <f t="shared" si="16"/>
        <v>43800</v>
      </c>
      <c r="AR65" s="245"/>
      <c r="AS65" s="244"/>
    </row>
    <row r="66" spans="1:45" x14ac:dyDescent="0.25">
      <c r="A66" s="111">
        <v>734883</v>
      </c>
      <c r="B66" s="100" t="s">
        <v>71</v>
      </c>
      <c r="C66" s="100" t="s">
        <v>376</v>
      </c>
      <c r="D66" s="112">
        <v>31.070000000000004</v>
      </c>
      <c r="E66" s="101">
        <v>64.5</v>
      </c>
      <c r="F66" s="112">
        <v>139</v>
      </c>
      <c r="G66" s="261"/>
      <c r="H66" s="103">
        <v>1</v>
      </c>
      <c r="I66" s="103">
        <v>0</v>
      </c>
      <c r="J66" s="103">
        <v>2</v>
      </c>
      <c r="K66" s="103">
        <v>3</v>
      </c>
      <c r="L66" s="103">
        <v>7</v>
      </c>
      <c r="M66" s="103">
        <v>5</v>
      </c>
      <c r="N66" s="103">
        <v>3</v>
      </c>
      <c r="O66" s="103"/>
      <c r="P66" s="103"/>
      <c r="Q66" s="103"/>
      <c r="R66" s="103"/>
      <c r="S66" s="103"/>
      <c r="T66" s="260"/>
      <c r="U66" s="256">
        <f t="shared" si="4"/>
        <v>7</v>
      </c>
      <c r="V66" s="256">
        <v>3</v>
      </c>
      <c r="W66" s="260"/>
      <c r="X66" s="242">
        <f t="shared" si="5"/>
        <v>21</v>
      </c>
      <c r="Y66" s="247">
        <f t="shared" si="6"/>
        <v>0.1044776119402985</v>
      </c>
      <c r="Z66" s="247">
        <f t="shared" si="18"/>
        <v>3.1343283582089549</v>
      </c>
      <c r="AA66" s="242">
        <v>1</v>
      </c>
      <c r="AB66" s="242">
        <v>9</v>
      </c>
      <c r="AC66" s="243">
        <f t="shared" si="19"/>
        <v>10</v>
      </c>
      <c r="AD66" s="247">
        <f t="shared" si="17"/>
        <v>95.714285714285722</v>
      </c>
      <c r="AE66" s="247">
        <v>14</v>
      </c>
      <c r="AF66" s="247">
        <f t="shared" si="8"/>
        <v>81.714285714285722</v>
      </c>
      <c r="AG66" s="247">
        <f t="shared" si="9"/>
        <v>12.53731343283582</v>
      </c>
      <c r="AH66" s="248">
        <f t="shared" si="2"/>
        <v>43761.714285714283</v>
      </c>
      <c r="AI66" s="249">
        <f t="shared" si="3"/>
        <v>43680</v>
      </c>
      <c r="AJ66" s="249">
        <f t="shared" si="10"/>
        <v>43761.714285714283</v>
      </c>
      <c r="AK66" s="253">
        <f t="shared" si="11"/>
        <v>1.4626865671641791</v>
      </c>
      <c r="AL66" s="253">
        <f t="shared" si="12"/>
        <v>8.5373134328358216</v>
      </c>
      <c r="AM66" s="242">
        <v>1</v>
      </c>
      <c r="AN66" s="253">
        <f t="shared" si="13"/>
        <v>3.9999999999999982</v>
      </c>
      <c r="AO66" s="253">
        <f t="shared" si="14"/>
        <v>124.27999999999996</v>
      </c>
      <c r="AP66" s="253">
        <f t="shared" si="15"/>
        <v>38.28571428571427</v>
      </c>
      <c r="AQ66" s="249">
        <f t="shared" si="16"/>
        <v>43800</v>
      </c>
      <c r="AR66" s="245"/>
      <c r="AS66" s="244"/>
    </row>
    <row r="67" spans="1:45" x14ac:dyDescent="0.25">
      <c r="A67" s="111">
        <v>734884</v>
      </c>
      <c r="B67" s="100" t="s">
        <v>72</v>
      </c>
      <c r="C67" s="100" t="s">
        <v>377</v>
      </c>
      <c r="D67" s="112">
        <v>43.38</v>
      </c>
      <c r="E67" s="101">
        <v>79.5</v>
      </c>
      <c r="F67" s="112">
        <v>169</v>
      </c>
      <c r="G67" s="261"/>
      <c r="H67" s="103">
        <v>4</v>
      </c>
      <c r="I67" s="103">
        <v>3</v>
      </c>
      <c r="J67" s="103">
        <v>4</v>
      </c>
      <c r="K67" s="103">
        <v>9</v>
      </c>
      <c r="L67" s="103">
        <v>0</v>
      </c>
      <c r="M67" s="103">
        <v>0</v>
      </c>
      <c r="N67" s="103">
        <v>1</v>
      </c>
      <c r="O67" s="103"/>
      <c r="P67" s="103"/>
      <c r="Q67" s="103"/>
      <c r="R67" s="103"/>
      <c r="S67" s="103"/>
      <c r="T67" s="260"/>
      <c r="U67" s="256">
        <f t="shared" si="4"/>
        <v>7</v>
      </c>
      <c r="V67" s="256">
        <v>3</v>
      </c>
      <c r="W67" s="260"/>
      <c r="X67" s="242">
        <f t="shared" si="5"/>
        <v>21</v>
      </c>
      <c r="Y67" s="247">
        <f t="shared" si="6"/>
        <v>0.1044776119402985</v>
      </c>
      <c r="Z67" s="247">
        <f t="shared" si="18"/>
        <v>3.1343283582089549</v>
      </c>
      <c r="AA67" s="242">
        <v>1</v>
      </c>
      <c r="AB67" s="242">
        <v>1</v>
      </c>
      <c r="AC67" s="243">
        <f t="shared" si="19"/>
        <v>2</v>
      </c>
      <c r="AD67" s="247">
        <f t="shared" si="17"/>
        <v>19.142857142857142</v>
      </c>
      <c r="AE67" s="247">
        <v>14</v>
      </c>
      <c r="AF67" s="247">
        <f t="shared" si="8"/>
        <v>5.1428571428571423</v>
      </c>
      <c r="AG67" s="247">
        <f t="shared" si="9"/>
        <v>12.53731343283582</v>
      </c>
      <c r="AH67" s="248">
        <f t="shared" si="2"/>
        <v>43685.142857142855</v>
      </c>
      <c r="AI67" s="249">
        <f t="shared" si="3"/>
        <v>43680</v>
      </c>
      <c r="AJ67" s="249">
        <f t="shared" si="10"/>
        <v>43685.142857142855</v>
      </c>
      <c r="AK67" s="253">
        <f t="shared" si="11"/>
        <v>1.4626865671641791</v>
      </c>
      <c r="AL67" s="253">
        <f t="shared" si="12"/>
        <v>0.53731343283582089</v>
      </c>
      <c r="AM67" s="242">
        <v>1</v>
      </c>
      <c r="AN67" s="253">
        <f t="shared" si="13"/>
        <v>11.999999999999998</v>
      </c>
      <c r="AO67" s="253">
        <f t="shared" si="14"/>
        <v>520.55999999999995</v>
      </c>
      <c r="AP67" s="253">
        <f t="shared" si="15"/>
        <v>114.85714285714285</v>
      </c>
      <c r="AQ67" s="249">
        <f t="shared" si="16"/>
        <v>43800</v>
      </c>
      <c r="AR67" s="245"/>
      <c r="AS67" s="244"/>
    </row>
    <row r="68" spans="1:45" x14ac:dyDescent="0.25">
      <c r="A68" s="99">
        <v>734885</v>
      </c>
      <c r="B68" s="100" t="s">
        <v>73</v>
      </c>
      <c r="C68" s="100" t="s">
        <v>378</v>
      </c>
      <c r="D68" s="112">
        <v>43.134477611940298</v>
      </c>
      <c r="E68" s="101">
        <v>79.5</v>
      </c>
      <c r="F68" s="101">
        <v>169</v>
      </c>
      <c r="G68" s="267"/>
      <c r="H68" s="103">
        <v>1</v>
      </c>
      <c r="I68" s="103">
        <v>1</v>
      </c>
      <c r="J68" s="103">
        <v>5</v>
      </c>
      <c r="K68" s="103">
        <v>1</v>
      </c>
      <c r="L68" s="103">
        <v>0</v>
      </c>
      <c r="M68" s="103">
        <v>1</v>
      </c>
      <c r="N68" s="103">
        <v>0</v>
      </c>
      <c r="O68" s="103"/>
      <c r="P68" s="103"/>
      <c r="Q68" s="103"/>
      <c r="R68" s="103"/>
      <c r="S68" s="103"/>
      <c r="T68" s="260"/>
      <c r="U68" s="256">
        <f t="shared" si="4"/>
        <v>7</v>
      </c>
      <c r="V68" s="256">
        <v>3</v>
      </c>
      <c r="W68" s="260"/>
      <c r="X68" s="242">
        <f t="shared" si="5"/>
        <v>9</v>
      </c>
      <c r="Y68" s="247">
        <f t="shared" si="6"/>
        <v>4.4776119402985072E-2</v>
      </c>
      <c r="Z68" s="247">
        <f t="shared" si="18"/>
        <v>1.3432835820895521</v>
      </c>
      <c r="AA68" s="242">
        <v>1</v>
      </c>
      <c r="AB68" s="242">
        <v>4</v>
      </c>
      <c r="AC68" s="243">
        <f t="shared" si="19"/>
        <v>5</v>
      </c>
      <c r="AD68" s="247">
        <f t="shared" si="17"/>
        <v>111.66666666666667</v>
      </c>
      <c r="AE68" s="247">
        <v>14</v>
      </c>
      <c r="AF68" s="247">
        <f t="shared" si="8"/>
        <v>97.666666666666671</v>
      </c>
      <c r="AG68" s="247">
        <f t="shared" si="9"/>
        <v>5.3731343283582085</v>
      </c>
      <c r="AH68" s="248">
        <f t="shared" si="2"/>
        <v>43777.666666666664</v>
      </c>
      <c r="AI68" s="249">
        <f t="shared" si="3"/>
        <v>43680</v>
      </c>
      <c r="AJ68" s="249">
        <f t="shared" si="10"/>
        <v>43777.666666666664</v>
      </c>
      <c r="AK68" s="253">
        <f t="shared" si="11"/>
        <v>0.62686567164179097</v>
      </c>
      <c r="AL68" s="253">
        <f t="shared" si="12"/>
        <v>4.3731343283582094</v>
      </c>
      <c r="AM68" s="242">
        <v>1</v>
      </c>
      <c r="AN68" s="253">
        <f t="shared" si="13"/>
        <v>0</v>
      </c>
      <c r="AO68" s="253">
        <f t="shared" si="14"/>
        <v>0</v>
      </c>
      <c r="AP68" s="253">
        <f t="shared" si="15"/>
        <v>0</v>
      </c>
      <c r="AQ68" s="249">
        <f t="shared" si="16"/>
        <v>43777.666666666664</v>
      </c>
      <c r="AR68" s="246"/>
      <c r="AS68" s="244"/>
    </row>
    <row r="69" spans="1:45" x14ac:dyDescent="0.25">
      <c r="A69" s="99">
        <v>734886</v>
      </c>
      <c r="B69" s="100" t="s">
        <v>74</v>
      </c>
      <c r="C69" s="100" t="s">
        <v>379</v>
      </c>
      <c r="D69" s="112">
        <v>26.900000000000013</v>
      </c>
      <c r="E69" s="101">
        <v>59.5</v>
      </c>
      <c r="F69" s="101">
        <v>129</v>
      </c>
      <c r="G69" s="267"/>
      <c r="H69" s="103">
        <v>2</v>
      </c>
      <c r="I69" s="103">
        <v>0</v>
      </c>
      <c r="J69" s="103">
        <v>0</v>
      </c>
      <c r="K69" s="103">
        <v>4</v>
      </c>
      <c r="L69" s="103">
        <v>1</v>
      </c>
      <c r="M69" s="103">
        <v>1</v>
      </c>
      <c r="N69" s="103">
        <v>0</v>
      </c>
      <c r="O69" s="103"/>
      <c r="P69" s="103"/>
      <c r="Q69" s="103"/>
      <c r="R69" s="103"/>
      <c r="S69" s="103"/>
      <c r="T69" s="260"/>
      <c r="U69" s="256">
        <f t="shared" si="4"/>
        <v>7</v>
      </c>
      <c r="V69" s="256">
        <v>3</v>
      </c>
      <c r="W69" s="260"/>
      <c r="X69" s="242">
        <f t="shared" si="5"/>
        <v>8</v>
      </c>
      <c r="Y69" s="247">
        <f t="shared" si="6"/>
        <v>3.9800995024875621E-2</v>
      </c>
      <c r="Z69" s="247">
        <f t="shared" si="18"/>
        <v>1.1940298507462686</v>
      </c>
      <c r="AA69" s="242">
        <v>1</v>
      </c>
      <c r="AB69" s="242">
        <v>0</v>
      </c>
      <c r="AC69" s="243">
        <f t="shared" si="19"/>
        <v>1</v>
      </c>
      <c r="AD69" s="247">
        <f t="shared" si="17"/>
        <v>25.125</v>
      </c>
      <c r="AE69" s="247">
        <v>14</v>
      </c>
      <c r="AF69" s="247">
        <f t="shared" si="8"/>
        <v>11.125</v>
      </c>
      <c r="AG69" s="247">
        <f t="shared" si="9"/>
        <v>4.7761194029850742</v>
      </c>
      <c r="AH69" s="248">
        <f t="shared" ref="AH69:AH132" si="20">IFERROR(AD69+$D$1,"Not Sold")</f>
        <v>43691.125</v>
      </c>
      <c r="AI69" s="249">
        <f t="shared" ref="AI69:AI132" si="21">$D$1+AE69</f>
        <v>43680</v>
      </c>
      <c r="AJ69" s="249">
        <f t="shared" si="10"/>
        <v>43691.125</v>
      </c>
      <c r="AK69" s="253">
        <f t="shared" si="11"/>
        <v>0.55721393034825872</v>
      </c>
      <c r="AL69" s="253">
        <f t="shared" si="12"/>
        <v>0.44278606965174128</v>
      </c>
      <c r="AM69" s="242">
        <v>1</v>
      </c>
      <c r="AN69" s="253">
        <f t="shared" si="13"/>
        <v>4.333333333333333</v>
      </c>
      <c r="AO69" s="253">
        <f t="shared" si="14"/>
        <v>116.56666666666672</v>
      </c>
      <c r="AP69" s="253">
        <f t="shared" si="15"/>
        <v>108.875</v>
      </c>
      <c r="AQ69" s="249">
        <f t="shared" si="16"/>
        <v>43800</v>
      </c>
      <c r="AR69" s="246"/>
      <c r="AS69" s="244"/>
    </row>
    <row r="70" spans="1:45" x14ac:dyDescent="0.25">
      <c r="A70" s="99">
        <v>734887</v>
      </c>
      <c r="B70" s="100" t="s">
        <v>75</v>
      </c>
      <c r="C70" s="100" t="s">
        <v>380</v>
      </c>
      <c r="D70" s="112">
        <v>26.9</v>
      </c>
      <c r="E70" s="101">
        <v>59.5</v>
      </c>
      <c r="F70" s="101">
        <v>129</v>
      </c>
      <c r="G70" s="267"/>
      <c r="H70" s="103">
        <v>0</v>
      </c>
      <c r="I70" s="103">
        <v>1</v>
      </c>
      <c r="J70" s="103">
        <v>7</v>
      </c>
      <c r="K70" s="103">
        <v>5</v>
      </c>
      <c r="L70" s="103">
        <v>9</v>
      </c>
      <c r="M70" s="103">
        <v>5</v>
      </c>
      <c r="N70" s="103">
        <v>3</v>
      </c>
      <c r="O70" s="103"/>
      <c r="P70" s="103"/>
      <c r="Q70" s="103"/>
      <c r="R70" s="103"/>
      <c r="S70" s="103"/>
      <c r="T70" s="260"/>
      <c r="U70" s="256">
        <f t="shared" ref="U70:U133" si="22">COUNT(H70:S70)</f>
        <v>7</v>
      </c>
      <c r="V70" s="256">
        <v>3</v>
      </c>
      <c r="W70" s="260"/>
      <c r="X70" s="242">
        <f t="shared" ref="X70:X133" si="23">SUM(H70:S70)</f>
        <v>30</v>
      </c>
      <c r="Y70" s="247">
        <f t="shared" ref="Y70:Y133" si="24">X70/(((U70-1)*30)+(V70*7))</f>
        <v>0.14925373134328357</v>
      </c>
      <c r="Z70" s="247">
        <f t="shared" si="18"/>
        <v>4.4776119402985071</v>
      </c>
      <c r="AA70" s="242">
        <v>1</v>
      </c>
      <c r="AB70" s="242">
        <v>11</v>
      </c>
      <c r="AC70" s="243">
        <f t="shared" si="19"/>
        <v>12</v>
      </c>
      <c r="AD70" s="247">
        <f t="shared" si="17"/>
        <v>80.400000000000006</v>
      </c>
      <c r="AE70" s="247">
        <v>14</v>
      </c>
      <c r="AF70" s="247">
        <f t="shared" ref="AF70:AF133" si="25">IFERROR(AD70-AE70,"-")</f>
        <v>66.400000000000006</v>
      </c>
      <c r="AG70" s="247">
        <f t="shared" ref="AG70:AG133" si="26">Z70*4</f>
        <v>17.910447761194028</v>
      </c>
      <c r="AH70" s="248">
        <f t="shared" si="20"/>
        <v>43746.400000000001</v>
      </c>
      <c r="AI70" s="249">
        <f t="shared" si="21"/>
        <v>43680</v>
      </c>
      <c r="AJ70" s="249">
        <f t="shared" ref="AJ70:AJ133" si="27">MAX(AH70,AI70)</f>
        <v>43746.400000000001</v>
      </c>
      <c r="AK70" s="253">
        <f t="shared" ref="AK70:AK133" si="28">Y70*AE70</f>
        <v>2.08955223880597</v>
      </c>
      <c r="AL70" s="253">
        <f t="shared" ref="AL70:AL133" si="29">AC70-AK70</f>
        <v>9.91044776119403</v>
      </c>
      <c r="AM70" s="242">
        <v>1</v>
      </c>
      <c r="AN70" s="253">
        <f t="shared" ref="AN70:AN133" si="30">IF(AG70-AL70&lt;1,0,AG70-AL70)</f>
        <v>7.9999999999999982</v>
      </c>
      <c r="AO70" s="253">
        <f t="shared" ref="AO70:AO133" si="31">AN70*D70</f>
        <v>215.19999999999993</v>
      </c>
      <c r="AP70" s="253">
        <f t="shared" ref="AP70:AP133" si="32">IFERROR(AN70/Y70,"-")</f>
        <v>53.599999999999994</v>
      </c>
      <c r="AQ70" s="249">
        <f t="shared" ref="AQ70:AQ133" si="33">IFERROR(AP70+AJ70,"-")</f>
        <v>43800</v>
      </c>
      <c r="AR70" s="246"/>
      <c r="AS70" s="244"/>
    </row>
    <row r="71" spans="1:45" x14ac:dyDescent="0.25">
      <c r="A71" s="99">
        <v>734888</v>
      </c>
      <c r="B71" s="100" t="s">
        <v>76</v>
      </c>
      <c r="C71" s="100" t="s">
        <v>381</v>
      </c>
      <c r="D71" s="112">
        <v>26.960000000000004</v>
      </c>
      <c r="E71" s="101">
        <v>59.5</v>
      </c>
      <c r="F71" s="101">
        <v>129</v>
      </c>
      <c r="G71" s="267"/>
      <c r="H71" s="103">
        <v>0</v>
      </c>
      <c r="I71" s="103">
        <v>0</v>
      </c>
      <c r="J71" s="103">
        <v>0</v>
      </c>
      <c r="K71" s="103">
        <v>0</v>
      </c>
      <c r="L71" s="103">
        <v>0</v>
      </c>
      <c r="M71" s="103">
        <v>0</v>
      </c>
      <c r="N71" s="103">
        <v>0</v>
      </c>
      <c r="O71" s="103"/>
      <c r="P71" s="103"/>
      <c r="Q71" s="103"/>
      <c r="R71" s="103"/>
      <c r="S71" s="103"/>
      <c r="T71" s="260"/>
      <c r="U71" s="256">
        <f t="shared" si="22"/>
        <v>7</v>
      </c>
      <c r="V71" s="256">
        <v>3</v>
      </c>
      <c r="W71" s="260"/>
      <c r="X71" s="242">
        <f t="shared" si="23"/>
        <v>0</v>
      </c>
      <c r="Y71" s="247">
        <f t="shared" si="24"/>
        <v>0</v>
      </c>
      <c r="Z71" s="247">
        <f t="shared" si="18"/>
        <v>0</v>
      </c>
      <c r="AA71" s="242">
        <v>1</v>
      </c>
      <c r="AB71" s="242">
        <v>0</v>
      </c>
      <c r="AC71" s="243">
        <f t="shared" si="19"/>
        <v>1</v>
      </c>
      <c r="AD71" s="247" t="str">
        <f t="shared" si="17"/>
        <v>Not Sold</v>
      </c>
      <c r="AE71" s="247">
        <v>14</v>
      </c>
      <c r="AF71" s="247" t="str">
        <f t="shared" si="25"/>
        <v>-</v>
      </c>
      <c r="AG71" s="247">
        <f t="shared" si="26"/>
        <v>0</v>
      </c>
      <c r="AH71" s="248" t="str">
        <f t="shared" si="20"/>
        <v>Not Sold</v>
      </c>
      <c r="AI71" s="249">
        <f t="shared" si="21"/>
        <v>43680</v>
      </c>
      <c r="AJ71" s="249">
        <f t="shared" si="27"/>
        <v>43680</v>
      </c>
      <c r="AK71" s="253">
        <f t="shared" si="28"/>
        <v>0</v>
      </c>
      <c r="AL71" s="253">
        <f t="shared" si="29"/>
        <v>1</v>
      </c>
      <c r="AM71" s="242">
        <v>1</v>
      </c>
      <c r="AN71" s="253">
        <f t="shared" si="30"/>
        <v>0</v>
      </c>
      <c r="AO71" s="253">
        <f t="shared" si="31"/>
        <v>0</v>
      </c>
      <c r="AP71" s="253" t="str">
        <f t="shared" si="32"/>
        <v>-</v>
      </c>
      <c r="AQ71" s="249" t="str">
        <f t="shared" si="33"/>
        <v>-</v>
      </c>
      <c r="AR71" s="246"/>
      <c r="AS71" s="244"/>
    </row>
    <row r="72" spans="1:45" x14ac:dyDescent="0.25">
      <c r="A72" s="99">
        <v>734889</v>
      </c>
      <c r="B72" s="100" t="s">
        <v>77</v>
      </c>
      <c r="C72" s="100" t="s">
        <v>382</v>
      </c>
      <c r="D72" s="112">
        <v>61.89</v>
      </c>
      <c r="E72" s="101">
        <v>119.5</v>
      </c>
      <c r="F72" s="101">
        <v>249</v>
      </c>
      <c r="G72" s="267"/>
      <c r="H72" s="103">
        <v>1</v>
      </c>
      <c r="I72" s="103">
        <v>0</v>
      </c>
      <c r="J72" s="103">
        <v>0</v>
      </c>
      <c r="K72" s="103">
        <v>4</v>
      </c>
      <c r="L72" s="103">
        <v>5</v>
      </c>
      <c r="M72" s="103">
        <v>5</v>
      </c>
      <c r="N72" s="103">
        <v>5</v>
      </c>
      <c r="O72" s="103"/>
      <c r="P72" s="103"/>
      <c r="Q72" s="103"/>
      <c r="R72" s="103"/>
      <c r="S72" s="103"/>
      <c r="T72" s="260"/>
      <c r="U72" s="256">
        <f t="shared" si="22"/>
        <v>7</v>
      </c>
      <c r="V72" s="256">
        <v>3</v>
      </c>
      <c r="W72" s="260"/>
      <c r="X72" s="242">
        <f t="shared" si="23"/>
        <v>20</v>
      </c>
      <c r="Y72" s="247">
        <f t="shared" si="24"/>
        <v>9.950248756218906E-2</v>
      </c>
      <c r="Z72" s="247">
        <f t="shared" si="18"/>
        <v>2.9850746268656718</v>
      </c>
      <c r="AA72" s="242">
        <v>1</v>
      </c>
      <c r="AB72" s="242">
        <v>14</v>
      </c>
      <c r="AC72" s="243">
        <f t="shared" si="19"/>
        <v>15</v>
      </c>
      <c r="AD72" s="247">
        <f t="shared" si="17"/>
        <v>150.75</v>
      </c>
      <c r="AE72" s="247">
        <v>14</v>
      </c>
      <c r="AF72" s="247">
        <f t="shared" si="25"/>
        <v>136.75</v>
      </c>
      <c r="AG72" s="247">
        <f t="shared" si="26"/>
        <v>11.940298507462687</v>
      </c>
      <c r="AH72" s="248">
        <f t="shared" si="20"/>
        <v>43816.75</v>
      </c>
      <c r="AI72" s="249">
        <f t="shared" si="21"/>
        <v>43680</v>
      </c>
      <c r="AJ72" s="249">
        <f t="shared" si="27"/>
        <v>43816.75</v>
      </c>
      <c r="AK72" s="253">
        <f t="shared" si="28"/>
        <v>1.3930348258706469</v>
      </c>
      <c r="AL72" s="253">
        <f t="shared" si="29"/>
        <v>13.606965174129353</v>
      </c>
      <c r="AM72" s="242">
        <v>1</v>
      </c>
      <c r="AN72" s="253">
        <f t="shared" si="30"/>
        <v>0</v>
      </c>
      <c r="AO72" s="253">
        <f t="shared" si="31"/>
        <v>0</v>
      </c>
      <c r="AP72" s="253">
        <f t="shared" si="32"/>
        <v>0</v>
      </c>
      <c r="AQ72" s="249">
        <f t="shared" si="33"/>
        <v>43816.75</v>
      </c>
      <c r="AR72" s="246"/>
      <c r="AS72" s="244"/>
    </row>
    <row r="73" spans="1:45" x14ac:dyDescent="0.25">
      <c r="A73" s="99">
        <v>734890</v>
      </c>
      <c r="B73" s="100" t="s">
        <v>78</v>
      </c>
      <c r="C73" s="100" t="s">
        <v>383</v>
      </c>
      <c r="D73" s="112">
        <v>63.400000000000006</v>
      </c>
      <c r="E73" s="101">
        <v>119.5</v>
      </c>
      <c r="F73" s="101">
        <v>249</v>
      </c>
      <c r="G73" s="267"/>
      <c r="H73" s="103">
        <v>0</v>
      </c>
      <c r="I73" s="103">
        <v>0</v>
      </c>
      <c r="J73" s="103">
        <v>1</v>
      </c>
      <c r="K73" s="103">
        <v>1</v>
      </c>
      <c r="L73" s="103">
        <v>4</v>
      </c>
      <c r="M73" s="103">
        <v>4</v>
      </c>
      <c r="N73" s="103">
        <v>2</v>
      </c>
      <c r="O73" s="103"/>
      <c r="P73" s="103"/>
      <c r="Q73" s="103"/>
      <c r="R73" s="103"/>
      <c r="S73" s="103"/>
      <c r="T73" s="260"/>
      <c r="U73" s="256">
        <f t="shared" si="22"/>
        <v>7</v>
      </c>
      <c r="V73" s="256">
        <v>3</v>
      </c>
      <c r="W73" s="260"/>
      <c r="X73" s="242">
        <f t="shared" si="23"/>
        <v>12</v>
      </c>
      <c r="Y73" s="247">
        <f t="shared" si="24"/>
        <v>5.9701492537313432E-2</v>
      </c>
      <c r="Z73" s="247">
        <f t="shared" si="18"/>
        <v>1.791044776119403</v>
      </c>
      <c r="AA73" s="242">
        <v>1</v>
      </c>
      <c r="AB73" s="242">
        <v>4</v>
      </c>
      <c r="AC73" s="243">
        <f t="shared" si="19"/>
        <v>5</v>
      </c>
      <c r="AD73" s="247">
        <f t="shared" si="17"/>
        <v>83.75</v>
      </c>
      <c r="AE73" s="247">
        <v>14</v>
      </c>
      <c r="AF73" s="247">
        <f t="shared" si="25"/>
        <v>69.75</v>
      </c>
      <c r="AG73" s="247">
        <f t="shared" si="26"/>
        <v>7.1641791044776122</v>
      </c>
      <c r="AH73" s="248">
        <f t="shared" si="20"/>
        <v>43749.75</v>
      </c>
      <c r="AI73" s="249">
        <f t="shared" si="21"/>
        <v>43680</v>
      </c>
      <c r="AJ73" s="249">
        <f t="shared" si="27"/>
        <v>43749.75</v>
      </c>
      <c r="AK73" s="253">
        <f t="shared" si="28"/>
        <v>0.83582089552238803</v>
      </c>
      <c r="AL73" s="253">
        <f t="shared" si="29"/>
        <v>4.1641791044776122</v>
      </c>
      <c r="AM73" s="242">
        <v>1</v>
      </c>
      <c r="AN73" s="253">
        <f t="shared" si="30"/>
        <v>3</v>
      </c>
      <c r="AO73" s="253">
        <f t="shared" si="31"/>
        <v>190.20000000000002</v>
      </c>
      <c r="AP73" s="253">
        <f t="shared" si="32"/>
        <v>50.25</v>
      </c>
      <c r="AQ73" s="249">
        <f t="shared" si="33"/>
        <v>43800</v>
      </c>
      <c r="AR73" s="246"/>
      <c r="AS73" s="244"/>
    </row>
    <row r="74" spans="1:45" x14ac:dyDescent="0.25">
      <c r="A74" s="99">
        <v>734891</v>
      </c>
      <c r="B74" s="100" t="s">
        <v>79</v>
      </c>
      <c r="C74" s="100" t="s">
        <v>384</v>
      </c>
      <c r="D74" s="112">
        <v>63.400000000000006</v>
      </c>
      <c r="E74" s="101">
        <v>119.5</v>
      </c>
      <c r="F74" s="101">
        <v>249</v>
      </c>
      <c r="G74" s="267"/>
      <c r="H74" s="103">
        <v>0</v>
      </c>
      <c r="I74" s="103">
        <v>0</v>
      </c>
      <c r="J74" s="103">
        <v>2</v>
      </c>
      <c r="K74" s="103">
        <v>1</v>
      </c>
      <c r="L74" s="103">
        <v>2</v>
      </c>
      <c r="M74" s="103">
        <v>1</v>
      </c>
      <c r="N74" s="103">
        <v>0</v>
      </c>
      <c r="O74" s="103"/>
      <c r="P74" s="103"/>
      <c r="Q74" s="103"/>
      <c r="R74" s="103"/>
      <c r="S74" s="103"/>
      <c r="T74" s="260"/>
      <c r="U74" s="256">
        <f t="shared" si="22"/>
        <v>7</v>
      </c>
      <c r="V74" s="256">
        <v>3</v>
      </c>
      <c r="W74" s="260"/>
      <c r="X74" s="242">
        <f t="shared" si="23"/>
        <v>6</v>
      </c>
      <c r="Y74" s="247">
        <f t="shared" si="24"/>
        <v>2.9850746268656716E-2</v>
      </c>
      <c r="Z74" s="247">
        <f t="shared" si="18"/>
        <v>0.89552238805970152</v>
      </c>
      <c r="AA74" s="242">
        <v>1</v>
      </c>
      <c r="AB74" s="242">
        <v>0</v>
      </c>
      <c r="AC74" s="243">
        <f t="shared" si="19"/>
        <v>1</v>
      </c>
      <c r="AD74" s="247">
        <f t="shared" si="17"/>
        <v>33.5</v>
      </c>
      <c r="AE74" s="247">
        <v>14</v>
      </c>
      <c r="AF74" s="247">
        <f t="shared" si="25"/>
        <v>19.5</v>
      </c>
      <c r="AG74" s="247">
        <f t="shared" si="26"/>
        <v>3.5820895522388061</v>
      </c>
      <c r="AH74" s="248">
        <f t="shared" si="20"/>
        <v>43699.5</v>
      </c>
      <c r="AI74" s="249">
        <f t="shared" si="21"/>
        <v>43680</v>
      </c>
      <c r="AJ74" s="249">
        <f t="shared" si="27"/>
        <v>43699.5</v>
      </c>
      <c r="AK74" s="253">
        <f t="shared" si="28"/>
        <v>0.41791044776119401</v>
      </c>
      <c r="AL74" s="253">
        <f t="shared" si="29"/>
        <v>0.58208955223880599</v>
      </c>
      <c r="AM74" s="242">
        <v>1</v>
      </c>
      <c r="AN74" s="253">
        <f t="shared" si="30"/>
        <v>3</v>
      </c>
      <c r="AO74" s="253">
        <f t="shared" si="31"/>
        <v>190.20000000000002</v>
      </c>
      <c r="AP74" s="253">
        <f t="shared" si="32"/>
        <v>100.5</v>
      </c>
      <c r="AQ74" s="249">
        <f t="shared" si="33"/>
        <v>43800</v>
      </c>
      <c r="AR74" s="246"/>
      <c r="AS74" s="244"/>
    </row>
    <row r="75" spans="1:45" x14ac:dyDescent="0.25">
      <c r="A75" s="99">
        <v>734892</v>
      </c>
      <c r="B75" s="100" t="s">
        <v>80</v>
      </c>
      <c r="C75" s="100" t="s">
        <v>385</v>
      </c>
      <c r="D75" s="112">
        <v>50.97</v>
      </c>
      <c r="E75" s="101">
        <v>109.5</v>
      </c>
      <c r="F75" s="101">
        <v>229</v>
      </c>
      <c r="G75" s="267"/>
      <c r="H75" s="103">
        <v>0</v>
      </c>
      <c r="I75" s="103">
        <v>1</v>
      </c>
      <c r="J75" s="103">
        <v>2</v>
      </c>
      <c r="K75" s="103">
        <v>0</v>
      </c>
      <c r="L75" s="103">
        <v>0</v>
      </c>
      <c r="M75" s="103">
        <v>0</v>
      </c>
      <c r="N75" s="103">
        <v>0</v>
      </c>
      <c r="O75" s="103"/>
      <c r="P75" s="103"/>
      <c r="Q75" s="103"/>
      <c r="R75" s="103"/>
      <c r="S75" s="103"/>
      <c r="T75" s="260"/>
      <c r="U75" s="256">
        <f t="shared" si="22"/>
        <v>7</v>
      </c>
      <c r="V75" s="256">
        <v>3</v>
      </c>
      <c r="W75" s="260"/>
      <c r="X75" s="242">
        <f t="shared" si="23"/>
        <v>3</v>
      </c>
      <c r="Y75" s="247">
        <f t="shared" si="24"/>
        <v>1.4925373134328358E-2</v>
      </c>
      <c r="Z75" s="247">
        <f t="shared" si="18"/>
        <v>0.44776119402985076</v>
      </c>
      <c r="AA75" s="242">
        <v>1</v>
      </c>
      <c r="AB75" s="242">
        <v>3</v>
      </c>
      <c r="AC75" s="243">
        <f t="shared" si="19"/>
        <v>4</v>
      </c>
      <c r="AD75" s="247">
        <f t="shared" si="17"/>
        <v>268</v>
      </c>
      <c r="AE75" s="247">
        <v>14</v>
      </c>
      <c r="AF75" s="247">
        <f t="shared" si="25"/>
        <v>254</v>
      </c>
      <c r="AG75" s="247">
        <f t="shared" si="26"/>
        <v>1.791044776119403</v>
      </c>
      <c r="AH75" s="248">
        <f t="shared" si="20"/>
        <v>43934</v>
      </c>
      <c r="AI75" s="249">
        <f t="shared" si="21"/>
        <v>43680</v>
      </c>
      <c r="AJ75" s="249">
        <f t="shared" si="27"/>
        <v>43934</v>
      </c>
      <c r="AK75" s="253">
        <f t="shared" si="28"/>
        <v>0.20895522388059701</v>
      </c>
      <c r="AL75" s="253">
        <f t="shared" si="29"/>
        <v>3.7910447761194028</v>
      </c>
      <c r="AM75" s="242">
        <v>1</v>
      </c>
      <c r="AN75" s="253">
        <f t="shared" si="30"/>
        <v>0</v>
      </c>
      <c r="AO75" s="253">
        <f t="shared" si="31"/>
        <v>0</v>
      </c>
      <c r="AP75" s="253">
        <f t="shared" si="32"/>
        <v>0</v>
      </c>
      <c r="AQ75" s="249">
        <f t="shared" si="33"/>
        <v>43934</v>
      </c>
      <c r="AR75" s="246"/>
      <c r="AS75" s="244"/>
    </row>
    <row r="76" spans="1:45" x14ac:dyDescent="0.25">
      <c r="A76" s="99">
        <v>734893</v>
      </c>
      <c r="B76" s="100" t="s">
        <v>81</v>
      </c>
      <c r="C76" s="100" t="s">
        <v>386</v>
      </c>
      <c r="D76" s="112">
        <v>49.81</v>
      </c>
      <c r="E76" s="101">
        <v>109.5</v>
      </c>
      <c r="F76" s="101">
        <v>229</v>
      </c>
      <c r="G76" s="267"/>
      <c r="H76" s="103">
        <v>0</v>
      </c>
      <c r="I76" s="103">
        <v>0</v>
      </c>
      <c r="J76" s="103">
        <v>5</v>
      </c>
      <c r="K76" s="103">
        <v>6</v>
      </c>
      <c r="L76" s="103">
        <v>6</v>
      </c>
      <c r="M76" s="103">
        <v>4</v>
      </c>
      <c r="N76" s="103">
        <v>2</v>
      </c>
      <c r="O76" s="103"/>
      <c r="P76" s="103"/>
      <c r="Q76" s="103"/>
      <c r="R76" s="103"/>
      <c r="S76" s="103"/>
      <c r="T76" s="260"/>
      <c r="U76" s="256">
        <f t="shared" si="22"/>
        <v>7</v>
      </c>
      <c r="V76" s="256">
        <v>3</v>
      </c>
      <c r="W76" s="260"/>
      <c r="X76" s="242">
        <f t="shared" si="23"/>
        <v>23</v>
      </c>
      <c r="Y76" s="247">
        <f t="shared" si="24"/>
        <v>0.11442786069651742</v>
      </c>
      <c r="Z76" s="247">
        <f t="shared" si="18"/>
        <v>3.4328358208955225</v>
      </c>
      <c r="AA76" s="242">
        <v>1</v>
      </c>
      <c r="AB76" s="242">
        <v>4</v>
      </c>
      <c r="AC76" s="243">
        <f t="shared" si="19"/>
        <v>5</v>
      </c>
      <c r="AD76" s="247">
        <f t="shared" si="17"/>
        <v>43.695652173913039</v>
      </c>
      <c r="AE76" s="247">
        <v>14</v>
      </c>
      <c r="AF76" s="247">
        <f t="shared" si="25"/>
        <v>29.695652173913039</v>
      </c>
      <c r="AG76" s="247">
        <f t="shared" si="26"/>
        <v>13.73134328358209</v>
      </c>
      <c r="AH76" s="248">
        <f t="shared" si="20"/>
        <v>43709.695652173912</v>
      </c>
      <c r="AI76" s="249">
        <f t="shared" si="21"/>
        <v>43680</v>
      </c>
      <c r="AJ76" s="249">
        <f t="shared" si="27"/>
        <v>43709.695652173912</v>
      </c>
      <c r="AK76" s="253">
        <f t="shared" si="28"/>
        <v>1.6019900497512438</v>
      </c>
      <c r="AL76" s="253">
        <f t="shared" si="29"/>
        <v>3.3980099502487562</v>
      </c>
      <c r="AM76" s="242">
        <v>1</v>
      </c>
      <c r="AN76" s="253">
        <f t="shared" si="30"/>
        <v>10.333333333333334</v>
      </c>
      <c r="AO76" s="253">
        <f t="shared" si="31"/>
        <v>514.70333333333338</v>
      </c>
      <c r="AP76" s="253">
        <f t="shared" si="32"/>
        <v>90.304347826086953</v>
      </c>
      <c r="AQ76" s="249">
        <f t="shared" si="33"/>
        <v>43800</v>
      </c>
      <c r="AR76" s="246"/>
      <c r="AS76" s="244"/>
    </row>
    <row r="77" spans="1:45" x14ac:dyDescent="0.25">
      <c r="A77" s="111">
        <v>734894</v>
      </c>
      <c r="B77" s="100" t="s">
        <v>82</v>
      </c>
      <c r="C77" s="100" t="s">
        <v>387</v>
      </c>
      <c r="D77" s="112">
        <v>49.81</v>
      </c>
      <c r="E77" s="101">
        <v>109.5</v>
      </c>
      <c r="F77" s="112">
        <v>229</v>
      </c>
      <c r="G77" s="261"/>
      <c r="H77" s="103">
        <v>0</v>
      </c>
      <c r="I77" s="103">
        <v>0</v>
      </c>
      <c r="J77" s="103">
        <v>0</v>
      </c>
      <c r="K77" s="103">
        <v>0</v>
      </c>
      <c r="L77" s="103">
        <v>0</v>
      </c>
      <c r="M77" s="103">
        <v>0</v>
      </c>
      <c r="N77" s="103">
        <v>0</v>
      </c>
      <c r="O77" s="103"/>
      <c r="P77" s="103"/>
      <c r="Q77" s="103"/>
      <c r="R77" s="103"/>
      <c r="S77" s="103"/>
      <c r="T77" s="260"/>
      <c r="U77" s="256">
        <f t="shared" si="22"/>
        <v>7</v>
      </c>
      <c r="V77" s="256">
        <v>3</v>
      </c>
      <c r="W77" s="260"/>
      <c r="X77" s="242">
        <f t="shared" si="23"/>
        <v>0</v>
      </c>
      <c r="Y77" s="247">
        <f t="shared" si="24"/>
        <v>0</v>
      </c>
      <c r="Z77" s="247">
        <f t="shared" si="18"/>
        <v>0</v>
      </c>
      <c r="AA77" s="242">
        <v>1</v>
      </c>
      <c r="AB77" s="242">
        <v>1</v>
      </c>
      <c r="AC77" s="243">
        <f t="shared" si="19"/>
        <v>2</v>
      </c>
      <c r="AD77" s="247" t="str">
        <f t="shared" si="17"/>
        <v>Not Sold</v>
      </c>
      <c r="AE77" s="247">
        <v>14</v>
      </c>
      <c r="AF77" s="247" t="str">
        <f t="shared" si="25"/>
        <v>-</v>
      </c>
      <c r="AG77" s="247">
        <f t="shared" si="26"/>
        <v>0</v>
      </c>
      <c r="AH77" s="248" t="str">
        <f t="shared" si="20"/>
        <v>Not Sold</v>
      </c>
      <c r="AI77" s="249">
        <f t="shared" si="21"/>
        <v>43680</v>
      </c>
      <c r="AJ77" s="249">
        <f t="shared" si="27"/>
        <v>43680</v>
      </c>
      <c r="AK77" s="253">
        <f t="shared" si="28"/>
        <v>0</v>
      </c>
      <c r="AL77" s="253">
        <f t="shared" si="29"/>
        <v>2</v>
      </c>
      <c r="AM77" s="242">
        <v>1</v>
      </c>
      <c r="AN77" s="253">
        <f t="shared" si="30"/>
        <v>0</v>
      </c>
      <c r="AO77" s="253">
        <f t="shared" si="31"/>
        <v>0</v>
      </c>
      <c r="AP77" s="253" t="str">
        <f t="shared" si="32"/>
        <v>-</v>
      </c>
      <c r="AQ77" s="249" t="str">
        <f t="shared" si="33"/>
        <v>-</v>
      </c>
      <c r="AR77" s="245"/>
      <c r="AS77" s="244"/>
    </row>
    <row r="78" spans="1:45" x14ac:dyDescent="0.25">
      <c r="A78" s="111">
        <v>734895</v>
      </c>
      <c r="B78" s="116" t="s">
        <v>83</v>
      </c>
      <c r="C78" s="116" t="s">
        <v>388</v>
      </c>
      <c r="D78" s="112">
        <v>24.729999999999976</v>
      </c>
      <c r="E78" s="101">
        <v>44.5</v>
      </c>
      <c r="F78" s="112">
        <v>99</v>
      </c>
      <c r="G78" s="261"/>
      <c r="H78" s="103">
        <v>12</v>
      </c>
      <c r="I78" s="103">
        <v>8</v>
      </c>
      <c r="J78" s="103">
        <v>13</v>
      </c>
      <c r="K78" s="103">
        <v>3</v>
      </c>
      <c r="L78" s="103">
        <v>3</v>
      </c>
      <c r="M78" s="103">
        <v>3</v>
      </c>
      <c r="N78" s="103">
        <v>0</v>
      </c>
      <c r="O78" s="103"/>
      <c r="P78" s="103"/>
      <c r="Q78" s="103"/>
      <c r="R78" s="103"/>
      <c r="S78" s="103"/>
      <c r="T78" s="260"/>
      <c r="U78" s="256">
        <f t="shared" si="22"/>
        <v>7</v>
      </c>
      <c r="V78" s="256">
        <v>3</v>
      </c>
      <c r="W78" s="260"/>
      <c r="X78" s="242">
        <f t="shared" si="23"/>
        <v>42</v>
      </c>
      <c r="Y78" s="247">
        <f t="shared" si="24"/>
        <v>0.20895522388059701</v>
      </c>
      <c r="Z78" s="247">
        <f t="shared" si="18"/>
        <v>6.2686567164179099</v>
      </c>
      <c r="AA78" s="242">
        <v>1</v>
      </c>
      <c r="AB78" s="242">
        <v>4</v>
      </c>
      <c r="AC78" s="243">
        <f t="shared" si="19"/>
        <v>5</v>
      </c>
      <c r="AD78" s="247">
        <f t="shared" si="17"/>
        <v>23.928571428571431</v>
      </c>
      <c r="AE78" s="247">
        <v>14</v>
      </c>
      <c r="AF78" s="247">
        <f t="shared" si="25"/>
        <v>9.9285714285714306</v>
      </c>
      <c r="AG78" s="247">
        <f t="shared" si="26"/>
        <v>25.07462686567164</v>
      </c>
      <c r="AH78" s="248">
        <f t="shared" si="20"/>
        <v>43689.928571428572</v>
      </c>
      <c r="AI78" s="249">
        <f t="shared" si="21"/>
        <v>43680</v>
      </c>
      <c r="AJ78" s="249">
        <f t="shared" si="27"/>
        <v>43689.928571428572</v>
      </c>
      <c r="AK78" s="253">
        <f t="shared" si="28"/>
        <v>2.9253731343283582</v>
      </c>
      <c r="AL78" s="253">
        <f t="shared" si="29"/>
        <v>2.0746268656716418</v>
      </c>
      <c r="AM78" s="242">
        <v>1</v>
      </c>
      <c r="AN78" s="253">
        <f t="shared" si="30"/>
        <v>22.999999999999996</v>
      </c>
      <c r="AO78" s="253">
        <f t="shared" si="31"/>
        <v>568.7899999999994</v>
      </c>
      <c r="AP78" s="253">
        <f t="shared" si="32"/>
        <v>110.07142857142856</v>
      </c>
      <c r="AQ78" s="249">
        <f t="shared" si="33"/>
        <v>43800</v>
      </c>
      <c r="AR78" s="245"/>
      <c r="AS78" s="244"/>
    </row>
    <row r="79" spans="1:45" x14ac:dyDescent="0.25">
      <c r="A79" s="111">
        <v>734896</v>
      </c>
      <c r="B79" s="100" t="s">
        <v>84</v>
      </c>
      <c r="C79" s="100" t="s">
        <v>389</v>
      </c>
      <c r="D79" s="112">
        <v>24.02</v>
      </c>
      <c r="E79" s="101">
        <v>49.5</v>
      </c>
      <c r="F79" s="112">
        <v>109</v>
      </c>
      <c r="G79" s="261"/>
      <c r="H79" s="103">
        <v>3</v>
      </c>
      <c r="I79" s="103">
        <v>2</v>
      </c>
      <c r="J79" s="103">
        <v>1</v>
      </c>
      <c r="K79" s="103">
        <v>1</v>
      </c>
      <c r="L79" s="103">
        <v>0</v>
      </c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f t="shared" si="22"/>
        <v>7</v>
      </c>
      <c r="V79" s="256">
        <v>3</v>
      </c>
      <c r="W79" s="260"/>
      <c r="X79" s="242">
        <f t="shared" si="23"/>
        <v>7</v>
      </c>
      <c r="Y79" s="247">
        <f t="shared" si="24"/>
        <v>3.482587064676617E-2</v>
      </c>
      <c r="Z79" s="247">
        <f t="shared" si="18"/>
        <v>1.0447761194029852</v>
      </c>
      <c r="AA79" s="242">
        <v>1</v>
      </c>
      <c r="AB79" s="242">
        <v>0</v>
      </c>
      <c r="AC79" s="243">
        <f t="shared" si="19"/>
        <v>1</v>
      </c>
      <c r="AD79" s="247">
        <f t="shared" si="17"/>
        <v>28.714285714285712</v>
      </c>
      <c r="AE79" s="247">
        <v>14</v>
      </c>
      <c r="AF79" s="247">
        <f t="shared" si="25"/>
        <v>14.714285714285712</v>
      </c>
      <c r="AG79" s="247">
        <f t="shared" si="26"/>
        <v>4.1791044776119408</v>
      </c>
      <c r="AH79" s="248">
        <f t="shared" si="20"/>
        <v>43694.714285714283</v>
      </c>
      <c r="AI79" s="249">
        <f t="shared" si="21"/>
        <v>43680</v>
      </c>
      <c r="AJ79" s="249">
        <f t="shared" si="27"/>
        <v>43694.714285714283</v>
      </c>
      <c r="AK79" s="253">
        <f t="shared" si="28"/>
        <v>0.48756218905472637</v>
      </c>
      <c r="AL79" s="253">
        <f t="shared" si="29"/>
        <v>0.51243781094527363</v>
      </c>
      <c r="AM79" s="242">
        <v>1</v>
      </c>
      <c r="AN79" s="253">
        <f t="shared" si="30"/>
        <v>3.666666666666667</v>
      </c>
      <c r="AO79" s="253">
        <f t="shared" si="31"/>
        <v>88.073333333333338</v>
      </c>
      <c r="AP79" s="253">
        <f t="shared" si="32"/>
        <v>105.28571428571429</v>
      </c>
      <c r="AQ79" s="249">
        <f t="shared" si="33"/>
        <v>43800</v>
      </c>
      <c r="AR79" s="245"/>
      <c r="AS79" s="244"/>
    </row>
    <row r="80" spans="1:45" x14ac:dyDescent="0.25">
      <c r="A80" s="111">
        <v>734897</v>
      </c>
      <c r="B80" s="100" t="s">
        <v>85</v>
      </c>
      <c r="C80" s="100" t="s">
        <v>390</v>
      </c>
      <c r="D80" s="112">
        <v>23.39</v>
      </c>
      <c r="E80" s="101">
        <v>49.5</v>
      </c>
      <c r="F80" s="112">
        <v>109</v>
      </c>
      <c r="G80" s="261"/>
      <c r="H80" s="103">
        <v>0</v>
      </c>
      <c r="I80" s="103">
        <v>0</v>
      </c>
      <c r="J80" s="103">
        <v>1</v>
      </c>
      <c r="K80" s="103">
        <v>0</v>
      </c>
      <c r="L80" s="103">
        <v>0</v>
      </c>
      <c r="M80" s="103">
        <v>0</v>
      </c>
      <c r="N80" s="103">
        <v>0</v>
      </c>
      <c r="O80" s="103"/>
      <c r="P80" s="103"/>
      <c r="Q80" s="103"/>
      <c r="R80" s="103"/>
      <c r="S80" s="103"/>
      <c r="T80" s="260"/>
      <c r="U80" s="256">
        <f t="shared" si="22"/>
        <v>7</v>
      </c>
      <c r="V80" s="256">
        <v>3</v>
      </c>
      <c r="W80" s="260"/>
      <c r="X80" s="242">
        <f t="shared" si="23"/>
        <v>1</v>
      </c>
      <c r="Y80" s="247">
        <f t="shared" si="24"/>
        <v>4.9751243781094526E-3</v>
      </c>
      <c r="Z80" s="247">
        <f t="shared" si="18"/>
        <v>0.14925373134328357</v>
      </c>
      <c r="AA80" s="242">
        <v>1</v>
      </c>
      <c r="AB80" s="242">
        <v>0</v>
      </c>
      <c r="AC80" s="243">
        <f t="shared" si="19"/>
        <v>1</v>
      </c>
      <c r="AD80" s="247">
        <f t="shared" si="17"/>
        <v>201</v>
      </c>
      <c r="AE80" s="247">
        <v>14</v>
      </c>
      <c r="AF80" s="247">
        <f t="shared" si="25"/>
        <v>187</v>
      </c>
      <c r="AG80" s="247">
        <f t="shared" si="26"/>
        <v>0.59701492537313428</v>
      </c>
      <c r="AH80" s="248">
        <f t="shared" si="20"/>
        <v>43867</v>
      </c>
      <c r="AI80" s="249">
        <f t="shared" si="21"/>
        <v>43680</v>
      </c>
      <c r="AJ80" s="249">
        <f t="shared" si="27"/>
        <v>43867</v>
      </c>
      <c r="AK80" s="253">
        <f t="shared" si="28"/>
        <v>6.965174129353234E-2</v>
      </c>
      <c r="AL80" s="253">
        <f t="shared" si="29"/>
        <v>0.93034825870646765</v>
      </c>
      <c r="AM80" s="242">
        <v>1</v>
      </c>
      <c r="AN80" s="253">
        <f t="shared" si="30"/>
        <v>0</v>
      </c>
      <c r="AO80" s="253">
        <f t="shared" si="31"/>
        <v>0</v>
      </c>
      <c r="AP80" s="253">
        <f t="shared" si="32"/>
        <v>0</v>
      </c>
      <c r="AQ80" s="249">
        <f t="shared" si="33"/>
        <v>43867</v>
      </c>
      <c r="AR80" s="245"/>
      <c r="AS80" s="244"/>
    </row>
    <row r="81" spans="1:45" x14ac:dyDescent="0.25">
      <c r="A81" s="111">
        <v>734898</v>
      </c>
      <c r="B81" s="100" t="s">
        <v>86</v>
      </c>
      <c r="C81" s="100" t="s">
        <v>391</v>
      </c>
      <c r="D81" s="112">
        <v>22.859999999999964</v>
      </c>
      <c r="E81" s="101">
        <v>49.5</v>
      </c>
      <c r="F81" s="112">
        <v>109</v>
      </c>
      <c r="G81" s="261"/>
      <c r="H81" s="103">
        <v>0</v>
      </c>
      <c r="I81" s="103">
        <v>0</v>
      </c>
      <c r="J81" s="103">
        <v>3</v>
      </c>
      <c r="K81" s="103">
        <v>4</v>
      </c>
      <c r="L81" s="103">
        <v>1</v>
      </c>
      <c r="M81" s="103">
        <v>0</v>
      </c>
      <c r="N81" s="103">
        <v>0</v>
      </c>
      <c r="O81" s="103"/>
      <c r="P81" s="103"/>
      <c r="Q81" s="103"/>
      <c r="R81" s="103"/>
      <c r="S81" s="103"/>
      <c r="T81" s="260"/>
      <c r="U81" s="256">
        <f t="shared" si="22"/>
        <v>7</v>
      </c>
      <c r="V81" s="256">
        <v>3</v>
      </c>
      <c r="W81" s="260"/>
      <c r="X81" s="242">
        <f t="shared" si="23"/>
        <v>8</v>
      </c>
      <c r="Y81" s="247">
        <f t="shared" si="24"/>
        <v>3.9800995024875621E-2</v>
      </c>
      <c r="Z81" s="247">
        <f t="shared" si="18"/>
        <v>1.1940298507462686</v>
      </c>
      <c r="AA81" s="242">
        <v>1</v>
      </c>
      <c r="AB81" s="242">
        <v>1</v>
      </c>
      <c r="AC81" s="243">
        <f t="shared" si="19"/>
        <v>2</v>
      </c>
      <c r="AD81" s="247">
        <f t="shared" si="17"/>
        <v>50.25</v>
      </c>
      <c r="AE81" s="247">
        <v>14</v>
      </c>
      <c r="AF81" s="247">
        <f t="shared" si="25"/>
        <v>36.25</v>
      </c>
      <c r="AG81" s="247">
        <f t="shared" si="26"/>
        <v>4.7761194029850742</v>
      </c>
      <c r="AH81" s="248">
        <f t="shared" si="20"/>
        <v>43716.25</v>
      </c>
      <c r="AI81" s="249">
        <f t="shared" si="21"/>
        <v>43680</v>
      </c>
      <c r="AJ81" s="249">
        <f t="shared" si="27"/>
        <v>43716.25</v>
      </c>
      <c r="AK81" s="253">
        <f t="shared" si="28"/>
        <v>0.55721393034825872</v>
      </c>
      <c r="AL81" s="253">
        <f t="shared" si="29"/>
        <v>1.4427860696517412</v>
      </c>
      <c r="AM81" s="242">
        <v>1</v>
      </c>
      <c r="AN81" s="253">
        <f t="shared" si="30"/>
        <v>3.333333333333333</v>
      </c>
      <c r="AO81" s="253">
        <f t="shared" si="31"/>
        <v>76.199999999999875</v>
      </c>
      <c r="AP81" s="253">
        <f t="shared" si="32"/>
        <v>83.75</v>
      </c>
      <c r="AQ81" s="249">
        <f t="shared" si="33"/>
        <v>43800</v>
      </c>
      <c r="AR81" s="245"/>
      <c r="AS81" s="244"/>
    </row>
    <row r="82" spans="1:45" x14ac:dyDescent="0.25">
      <c r="A82" s="111">
        <v>734899</v>
      </c>
      <c r="B82" s="100" t="s">
        <v>87</v>
      </c>
      <c r="C82" s="100" t="s">
        <v>392</v>
      </c>
      <c r="D82" s="112">
        <v>25.360000000000003</v>
      </c>
      <c r="E82" s="101">
        <v>49.5</v>
      </c>
      <c r="F82" s="112">
        <v>109</v>
      </c>
      <c r="G82" s="261"/>
      <c r="H82" s="103">
        <v>4</v>
      </c>
      <c r="I82" s="103">
        <v>3</v>
      </c>
      <c r="J82" s="103">
        <v>2</v>
      </c>
      <c r="K82" s="103">
        <v>10</v>
      </c>
      <c r="L82" s="103">
        <v>5</v>
      </c>
      <c r="M82" s="103">
        <v>11</v>
      </c>
      <c r="N82" s="103">
        <v>6</v>
      </c>
      <c r="O82" s="103"/>
      <c r="P82" s="103"/>
      <c r="Q82" s="103"/>
      <c r="R82" s="103"/>
      <c r="S82" s="103"/>
      <c r="T82" s="260"/>
      <c r="U82" s="256">
        <f t="shared" si="22"/>
        <v>7</v>
      </c>
      <c r="V82" s="256">
        <v>3</v>
      </c>
      <c r="W82" s="260"/>
      <c r="X82" s="242">
        <f t="shared" si="23"/>
        <v>41</v>
      </c>
      <c r="Y82" s="247">
        <f t="shared" si="24"/>
        <v>0.20398009950248755</v>
      </c>
      <c r="Z82" s="247">
        <f t="shared" si="18"/>
        <v>6.1194029850746263</v>
      </c>
      <c r="AA82" s="242">
        <v>1</v>
      </c>
      <c r="AB82" s="242">
        <v>9</v>
      </c>
      <c r="AC82" s="243">
        <f t="shared" si="19"/>
        <v>10</v>
      </c>
      <c r="AD82" s="247">
        <f t="shared" si="17"/>
        <v>49.024390243902445</v>
      </c>
      <c r="AE82" s="247">
        <v>14</v>
      </c>
      <c r="AF82" s="247">
        <f t="shared" si="25"/>
        <v>35.024390243902445</v>
      </c>
      <c r="AG82" s="247">
        <f t="shared" si="26"/>
        <v>24.477611940298505</v>
      </c>
      <c r="AH82" s="248">
        <f t="shared" si="20"/>
        <v>43715.024390243903</v>
      </c>
      <c r="AI82" s="249">
        <f t="shared" si="21"/>
        <v>43680</v>
      </c>
      <c r="AJ82" s="249">
        <f t="shared" si="27"/>
        <v>43715.024390243903</v>
      </c>
      <c r="AK82" s="253">
        <f t="shared" si="28"/>
        <v>2.8557213930348255</v>
      </c>
      <c r="AL82" s="253">
        <f t="shared" si="29"/>
        <v>7.1442786069651749</v>
      </c>
      <c r="AM82" s="242">
        <v>1</v>
      </c>
      <c r="AN82" s="253">
        <f t="shared" si="30"/>
        <v>17.333333333333329</v>
      </c>
      <c r="AO82" s="253">
        <f t="shared" si="31"/>
        <v>439.57333333333327</v>
      </c>
      <c r="AP82" s="253">
        <f t="shared" si="32"/>
        <v>84.975609756097541</v>
      </c>
      <c r="AQ82" s="249">
        <f t="shared" si="33"/>
        <v>43800</v>
      </c>
      <c r="AR82" s="245"/>
      <c r="AS82" s="244"/>
    </row>
    <row r="83" spans="1:45" x14ac:dyDescent="0.25">
      <c r="A83" s="111">
        <v>734900</v>
      </c>
      <c r="B83" s="100" t="s">
        <v>88</v>
      </c>
      <c r="C83" s="100" t="s">
        <v>393</v>
      </c>
      <c r="D83" s="112">
        <v>17.549999999999994</v>
      </c>
      <c r="E83" s="101">
        <v>39.5</v>
      </c>
      <c r="F83" s="112">
        <v>79</v>
      </c>
      <c r="G83" s="261"/>
      <c r="H83" s="103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/>
      <c r="P83" s="103"/>
      <c r="Q83" s="103"/>
      <c r="R83" s="103"/>
      <c r="S83" s="103"/>
      <c r="T83" s="260"/>
      <c r="U83" s="256">
        <f t="shared" si="22"/>
        <v>7</v>
      </c>
      <c r="V83" s="256">
        <v>3</v>
      </c>
      <c r="W83" s="260"/>
      <c r="X83" s="242">
        <f t="shared" si="23"/>
        <v>0</v>
      </c>
      <c r="Y83" s="247">
        <f t="shared" si="24"/>
        <v>0</v>
      </c>
      <c r="Z83" s="247">
        <f t="shared" si="18"/>
        <v>0</v>
      </c>
      <c r="AA83" s="242">
        <v>1</v>
      </c>
      <c r="AB83" s="242">
        <v>0</v>
      </c>
      <c r="AC83" s="243">
        <f t="shared" si="19"/>
        <v>1</v>
      </c>
      <c r="AD83" s="247" t="str">
        <f t="shared" si="17"/>
        <v>Not Sold</v>
      </c>
      <c r="AE83" s="247">
        <v>14</v>
      </c>
      <c r="AF83" s="247" t="str">
        <f t="shared" si="25"/>
        <v>-</v>
      </c>
      <c r="AG83" s="247">
        <f t="shared" si="26"/>
        <v>0</v>
      </c>
      <c r="AH83" s="248" t="str">
        <f t="shared" si="20"/>
        <v>Not Sold</v>
      </c>
      <c r="AI83" s="249">
        <f t="shared" si="21"/>
        <v>43680</v>
      </c>
      <c r="AJ83" s="249">
        <f t="shared" si="27"/>
        <v>43680</v>
      </c>
      <c r="AK83" s="253">
        <f t="shared" si="28"/>
        <v>0</v>
      </c>
      <c r="AL83" s="253">
        <f t="shared" si="29"/>
        <v>1</v>
      </c>
      <c r="AM83" s="242">
        <v>1</v>
      </c>
      <c r="AN83" s="253">
        <f t="shared" si="30"/>
        <v>0</v>
      </c>
      <c r="AO83" s="253">
        <f t="shared" si="31"/>
        <v>0</v>
      </c>
      <c r="AP83" s="253" t="str">
        <f t="shared" si="32"/>
        <v>-</v>
      </c>
      <c r="AQ83" s="249" t="str">
        <f t="shared" si="33"/>
        <v>-</v>
      </c>
      <c r="AR83" s="245"/>
      <c r="AS83" s="244"/>
    </row>
    <row r="84" spans="1:45" x14ac:dyDescent="0.25">
      <c r="A84" s="99">
        <v>734901</v>
      </c>
      <c r="B84" s="100" t="s">
        <v>89</v>
      </c>
      <c r="C84" s="100" t="s">
        <v>394</v>
      </c>
      <c r="D84" s="112">
        <v>17.55</v>
      </c>
      <c r="E84" s="101">
        <v>39.5</v>
      </c>
      <c r="F84" s="101">
        <v>79</v>
      </c>
      <c r="G84" s="267"/>
      <c r="H84" s="103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/>
      <c r="P84" s="103"/>
      <c r="Q84" s="103"/>
      <c r="R84" s="103"/>
      <c r="S84" s="103"/>
      <c r="T84" s="260"/>
      <c r="U84" s="256">
        <f t="shared" si="22"/>
        <v>7</v>
      </c>
      <c r="V84" s="256">
        <v>3</v>
      </c>
      <c r="W84" s="260"/>
      <c r="X84" s="242">
        <f t="shared" si="23"/>
        <v>0</v>
      </c>
      <c r="Y84" s="247">
        <f t="shared" si="24"/>
        <v>0</v>
      </c>
      <c r="Z84" s="247">
        <f t="shared" si="18"/>
        <v>0</v>
      </c>
      <c r="AA84" s="242">
        <v>1</v>
      </c>
      <c r="AB84" s="242">
        <v>0</v>
      </c>
      <c r="AC84" s="243">
        <f t="shared" si="19"/>
        <v>1</v>
      </c>
      <c r="AD84" s="247" t="str">
        <f t="shared" si="17"/>
        <v>Not Sold</v>
      </c>
      <c r="AE84" s="247">
        <v>14</v>
      </c>
      <c r="AF84" s="247" t="str">
        <f t="shared" si="25"/>
        <v>-</v>
      </c>
      <c r="AG84" s="247">
        <f t="shared" si="26"/>
        <v>0</v>
      </c>
      <c r="AH84" s="248" t="str">
        <f t="shared" si="20"/>
        <v>Not Sold</v>
      </c>
      <c r="AI84" s="249">
        <f t="shared" si="21"/>
        <v>43680</v>
      </c>
      <c r="AJ84" s="249">
        <f t="shared" si="27"/>
        <v>43680</v>
      </c>
      <c r="AK84" s="253">
        <f t="shared" si="28"/>
        <v>0</v>
      </c>
      <c r="AL84" s="253">
        <f t="shared" si="29"/>
        <v>1</v>
      </c>
      <c r="AM84" s="242">
        <v>1</v>
      </c>
      <c r="AN84" s="253">
        <f t="shared" si="30"/>
        <v>0</v>
      </c>
      <c r="AO84" s="253">
        <f t="shared" si="31"/>
        <v>0</v>
      </c>
      <c r="AP84" s="253" t="str">
        <f t="shared" si="32"/>
        <v>-</v>
      </c>
      <c r="AQ84" s="249" t="str">
        <f t="shared" si="33"/>
        <v>-</v>
      </c>
      <c r="AR84" s="246"/>
      <c r="AS84" s="245"/>
    </row>
    <row r="85" spans="1:45" x14ac:dyDescent="0.25">
      <c r="A85" s="99">
        <v>734902</v>
      </c>
      <c r="B85" s="100" t="s">
        <v>90</v>
      </c>
      <c r="C85" s="100" t="s">
        <v>395</v>
      </c>
      <c r="D85" s="112">
        <v>47.3</v>
      </c>
      <c r="E85" s="101">
        <v>104.5</v>
      </c>
      <c r="F85" s="101">
        <v>219</v>
      </c>
      <c r="G85" s="267"/>
      <c r="H85" s="103">
        <v>2</v>
      </c>
      <c r="I85" s="103">
        <v>0</v>
      </c>
      <c r="J85" s="103">
        <v>0</v>
      </c>
      <c r="K85" s="103">
        <v>0</v>
      </c>
      <c r="L85" s="103">
        <v>1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f t="shared" si="22"/>
        <v>7</v>
      </c>
      <c r="V85" s="256">
        <v>3</v>
      </c>
      <c r="W85" s="260"/>
      <c r="X85" s="242">
        <f t="shared" si="23"/>
        <v>3</v>
      </c>
      <c r="Y85" s="247">
        <f t="shared" si="24"/>
        <v>1.4925373134328358E-2</v>
      </c>
      <c r="Z85" s="247">
        <f t="shared" si="18"/>
        <v>0.44776119402985076</v>
      </c>
      <c r="AA85" s="242">
        <v>1</v>
      </c>
      <c r="AB85" s="242">
        <v>1</v>
      </c>
      <c r="AC85" s="243">
        <f t="shared" si="19"/>
        <v>2</v>
      </c>
      <c r="AD85" s="247">
        <f t="shared" si="17"/>
        <v>134</v>
      </c>
      <c r="AE85" s="247">
        <v>14</v>
      </c>
      <c r="AF85" s="247">
        <f t="shared" si="25"/>
        <v>120</v>
      </c>
      <c r="AG85" s="247">
        <f t="shared" si="26"/>
        <v>1.791044776119403</v>
      </c>
      <c r="AH85" s="248">
        <f t="shared" si="20"/>
        <v>43800</v>
      </c>
      <c r="AI85" s="249">
        <f t="shared" si="21"/>
        <v>43680</v>
      </c>
      <c r="AJ85" s="249">
        <f t="shared" si="27"/>
        <v>43800</v>
      </c>
      <c r="AK85" s="253">
        <f t="shared" si="28"/>
        <v>0.20895522388059701</v>
      </c>
      <c r="AL85" s="253">
        <f t="shared" si="29"/>
        <v>1.791044776119403</v>
      </c>
      <c r="AM85" s="242">
        <v>1</v>
      </c>
      <c r="AN85" s="253">
        <f t="shared" si="30"/>
        <v>0</v>
      </c>
      <c r="AO85" s="253">
        <f t="shared" si="31"/>
        <v>0</v>
      </c>
      <c r="AP85" s="253">
        <f t="shared" si="32"/>
        <v>0</v>
      </c>
      <c r="AQ85" s="249">
        <f t="shared" si="33"/>
        <v>43800</v>
      </c>
      <c r="AR85" s="246"/>
      <c r="AS85" s="244"/>
    </row>
    <row r="86" spans="1:45" x14ac:dyDescent="0.25">
      <c r="A86" s="99">
        <v>734903</v>
      </c>
      <c r="B86" s="100" t="s">
        <v>91</v>
      </c>
      <c r="C86" s="100" t="s">
        <v>396</v>
      </c>
      <c r="D86" s="112">
        <v>79.89</v>
      </c>
      <c r="E86" s="101">
        <v>169.5</v>
      </c>
      <c r="F86" s="101">
        <v>359</v>
      </c>
      <c r="G86" s="267"/>
      <c r="H86" s="103">
        <v>5</v>
      </c>
      <c r="I86" s="103">
        <v>1</v>
      </c>
      <c r="J86" s="103">
        <v>3</v>
      </c>
      <c r="K86" s="103">
        <v>2</v>
      </c>
      <c r="L86" s="103">
        <v>6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f t="shared" si="22"/>
        <v>7</v>
      </c>
      <c r="V86" s="256">
        <v>3</v>
      </c>
      <c r="W86" s="260"/>
      <c r="X86" s="242">
        <f t="shared" si="23"/>
        <v>17</v>
      </c>
      <c r="Y86" s="247">
        <f t="shared" si="24"/>
        <v>8.45771144278607E-2</v>
      </c>
      <c r="Z86" s="247">
        <f t="shared" si="18"/>
        <v>2.5373134328358211</v>
      </c>
      <c r="AA86" s="242">
        <v>1</v>
      </c>
      <c r="AB86" s="242">
        <v>1</v>
      </c>
      <c r="AC86" s="243">
        <f t="shared" si="19"/>
        <v>2</v>
      </c>
      <c r="AD86" s="247">
        <f t="shared" si="17"/>
        <v>23.647058823529409</v>
      </c>
      <c r="AE86" s="247">
        <v>14</v>
      </c>
      <c r="AF86" s="247">
        <f t="shared" si="25"/>
        <v>9.6470588235294095</v>
      </c>
      <c r="AG86" s="247">
        <f t="shared" si="26"/>
        <v>10.149253731343284</v>
      </c>
      <c r="AH86" s="248">
        <f t="shared" si="20"/>
        <v>43689.647058823532</v>
      </c>
      <c r="AI86" s="249">
        <f t="shared" si="21"/>
        <v>43680</v>
      </c>
      <c r="AJ86" s="249">
        <f t="shared" si="27"/>
        <v>43689.647058823532</v>
      </c>
      <c r="AK86" s="253">
        <f t="shared" si="28"/>
        <v>1.1840796019900499</v>
      </c>
      <c r="AL86" s="253">
        <f t="shared" si="29"/>
        <v>0.81592039800995009</v>
      </c>
      <c r="AM86" s="242">
        <v>1</v>
      </c>
      <c r="AN86" s="253">
        <f t="shared" si="30"/>
        <v>9.3333333333333339</v>
      </c>
      <c r="AO86" s="253">
        <f t="shared" si="31"/>
        <v>745.6400000000001</v>
      </c>
      <c r="AP86" s="253">
        <f t="shared" si="32"/>
        <v>110.35294117647059</v>
      </c>
      <c r="AQ86" s="249">
        <f t="shared" si="33"/>
        <v>43800</v>
      </c>
      <c r="AR86" s="246"/>
      <c r="AS86" s="244"/>
    </row>
    <row r="87" spans="1:45" x14ac:dyDescent="0.25">
      <c r="A87" s="99">
        <v>734904</v>
      </c>
      <c r="B87" s="100" t="s">
        <v>92</v>
      </c>
      <c r="C87" s="100" t="s">
        <v>397</v>
      </c>
      <c r="D87" s="112">
        <v>27</v>
      </c>
      <c r="E87" s="101">
        <v>59.5</v>
      </c>
      <c r="F87" s="101">
        <v>129</v>
      </c>
      <c r="G87" s="267"/>
      <c r="H87" s="103">
        <v>8</v>
      </c>
      <c r="I87" s="103">
        <v>7</v>
      </c>
      <c r="J87" s="103">
        <v>5</v>
      </c>
      <c r="K87" s="103">
        <v>3</v>
      </c>
      <c r="L87" s="103">
        <v>0</v>
      </c>
      <c r="M87" s="103">
        <v>0</v>
      </c>
      <c r="N87" s="103">
        <v>1</v>
      </c>
      <c r="O87" s="103"/>
      <c r="P87" s="103"/>
      <c r="Q87" s="103"/>
      <c r="R87" s="103"/>
      <c r="S87" s="103"/>
      <c r="T87" s="260"/>
      <c r="U87" s="256">
        <f t="shared" si="22"/>
        <v>7</v>
      </c>
      <c r="V87" s="256">
        <v>3</v>
      </c>
      <c r="W87" s="260"/>
      <c r="X87" s="242">
        <f t="shared" si="23"/>
        <v>24</v>
      </c>
      <c r="Y87" s="247">
        <f t="shared" si="24"/>
        <v>0.11940298507462686</v>
      </c>
      <c r="Z87" s="247">
        <f t="shared" si="18"/>
        <v>3.5820895522388061</v>
      </c>
      <c r="AA87" s="242">
        <v>1</v>
      </c>
      <c r="AB87" s="242">
        <v>0</v>
      </c>
      <c r="AC87" s="243">
        <f t="shared" si="19"/>
        <v>1</v>
      </c>
      <c r="AD87" s="247">
        <f t="shared" si="17"/>
        <v>8.375</v>
      </c>
      <c r="AE87" s="247">
        <v>14</v>
      </c>
      <c r="AF87" s="247">
        <f t="shared" si="25"/>
        <v>-5.625</v>
      </c>
      <c r="AG87" s="247">
        <f t="shared" si="26"/>
        <v>14.328358208955224</v>
      </c>
      <c r="AH87" s="248">
        <f t="shared" si="20"/>
        <v>43674.375</v>
      </c>
      <c r="AI87" s="249">
        <f t="shared" si="21"/>
        <v>43680</v>
      </c>
      <c r="AJ87" s="249">
        <f t="shared" si="27"/>
        <v>43680</v>
      </c>
      <c r="AK87" s="253">
        <f t="shared" si="28"/>
        <v>1.6716417910447761</v>
      </c>
      <c r="AL87" s="253">
        <f t="shared" si="29"/>
        <v>-0.67164179104477606</v>
      </c>
      <c r="AM87" s="242">
        <v>1</v>
      </c>
      <c r="AN87" s="253">
        <f t="shared" si="30"/>
        <v>15</v>
      </c>
      <c r="AO87" s="253">
        <f t="shared" si="31"/>
        <v>405</v>
      </c>
      <c r="AP87" s="253">
        <f t="shared" si="32"/>
        <v>125.625</v>
      </c>
      <c r="AQ87" s="249">
        <f t="shared" si="33"/>
        <v>43805.625</v>
      </c>
      <c r="AR87" s="246"/>
      <c r="AS87" s="244"/>
    </row>
    <row r="88" spans="1:45" x14ac:dyDescent="0.25">
      <c r="A88" s="99">
        <v>734905</v>
      </c>
      <c r="B88" s="100" t="s">
        <v>93</v>
      </c>
      <c r="C88" s="100" t="s">
        <v>398</v>
      </c>
      <c r="D88" s="112">
        <v>55.699999999999989</v>
      </c>
      <c r="E88" s="101">
        <v>114.5</v>
      </c>
      <c r="F88" s="101">
        <v>239</v>
      </c>
      <c r="G88" s="267"/>
      <c r="H88" s="103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f t="shared" si="22"/>
        <v>7</v>
      </c>
      <c r="V88" s="256">
        <v>3</v>
      </c>
      <c r="W88" s="260"/>
      <c r="X88" s="242">
        <f t="shared" si="23"/>
        <v>0</v>
      </c>
      <c r="Y88" s="247">
        <f t="shared" si="24"/>
        <v>0</v>
      </c>
      <c r="Z88" s="247">
        <f t="shared" si="18"/>
        <v>0</v>
      </c>
      <c r="AA88" s="242">
        <v>1</v>
      </c>
      <c r="AB88" s="242">
        <v>0</v>
      </c>
      <c r="AC88" s="243">
        <f t="shared" si="19"/>
        <v>1</v>
      </c>
      <c r="AD88" s="247" t="str">
        <f t="shared" si="17"/>
        <v>Not Sold</v>
      </c>
      <c r="AE88" s="247">
        <v>14</v>
      </c>
      <c r="AF88" s="247" t="str">
        <f t="shared" si="25"/>
        <v>-</v>
      </c>
      <c r="AG88" s="247">
        <f t="shared" si="26"/>
        <v>0</v>
      </c>
      <c r="AH88" s="248" t="str">
        <f t="shared" si="20"/>
        <v>Not Sold</v>
      </c>
      <c r="AI88" s="249">
        <f t="shared" si="21"/>
        <v>43680</v>
      </c>
      <c r="AJ88" s="249">
        <f t="shared" si="27"/>
        <v>43680</v>
      </c>
      <c r="AK88" s="253">
        <f t="shared" si="28"/>
        <v>0</v>
      </c>
      <c r="AL88" s="253">
        <f t="shared" si="29"/>
        <v>1</v>
      </c>
      <c r="AM88" s="242">
        <v>1</v>
      </c>
      <c r="AN88" s="253">
        <f t="shared" si="30"/>
        <v>0</v>
      </c>
      <c r="AO88" s="253">
        <f t="shared" si="31"/>
        <v>0</v>
      </c>
      <c r="AP88" s="253" t="str">
        <f t="shared" si="32"/>
        <v>-</v>
      </c>
      <c r="AQ88" s="249" t="str">
        <f t="shared" si="33"/>
        <v>-</v>
      </c>
      <c r="AR88" s="246"/>
      <c r="AS88" s="244"/>
    </row>
    <row r="89" spans="1:45" x14ac:dyDescent="0.25">
      <c r="A89" s="99">
        <v>734906</v>
      </c>
      <c r="B89" s="100" t="s">
        <v>94</v>
      </c>
      <c r="C89" s="100" t="s">
        <v>399</v>
      </c>
      <c r="D89" s="112">
        <v>11.770000000000003</v>
      </c>
      <c r="E89" s="101">
        <v>49.5</v>
      </c>
      <c r="F89" s="101">
        <v>109</v>
      </c>
      <c r="G89" s="267"/>
      <c r="H89" s="103">
        <v>0</v>
      </c>
      <c r="I89" s="103">
        <v>1</v>
      </c>
      <c r="J89" s="103">
        <v>14</v>
      </c>
      <c r="K89" s="103">
        <v>14</v>
      </c>
      <c r="L89" s="103">
        <v>6</v>
      </c>
      <c r="M89" s="103">
        <v>15</v>
      </c>
      <c r="N89" s="103">
        <v>1</v>
      </c>
      <c r="O89" s="103"/>
      <c r="P89" s="103"/>
      <c r="Q89" s="103"/>
      <c r="R89" s="103"/>
      <c r="S89" s="103"/>
      <c r="T89" s="260"/>
      <c r="U89" s="256">
        <f t="shared" si="22"/>
        <v>7</v>
      </c>
      <c r="V89" s="256">
        <v>3</v>
      </c>
      <c r="W89" s="260"/>
      <c r="X89" s="242">
        <f t="shared" si="23"/>
        <v>51</v>
      </c>
      <c r="Y89" s="247">
        <f t="shared" si="24"/>
        <v>0.2537313432835821</v>
      </c>
      <c r="Z89" s="247">
        <f t="shared" si="18"/>
        <v>7.6119402985074629</v>
      </c>
      <c r="AA89" s="242">
        <v>1</v>
      </c>
      <c r="AB89" s="242">
        <v>18</v>
      </c>
      <c r="AC89" s="243">
        <f t="shared" si="19"/>
        <v>19</v>
      </c>
      <c r="AD89" s="247">
        <f t="shared" si="17"/>
        <v>74.882352941176464</v>
      </c>
      <c r="AE89" s="247">
        <v>14</v>
      </c>
      <c r="AF89" s="247">
        <f t="shared" si="25"/>
        <v>60.882352941176464</v>
      </c>
      <c r="AG89" s="247">
        <f t="shared" si="26"/>
        <v>30.447761194029852</v>
      </c>
      <c r="AH89" s="248">
        <f t="shared" si="20"/>
        <v>43740.882352941175</v>
      </c>
      <c r="AI89" s="249">
        <f t="shared" si="21"/>
        <v>43680</v>
      </c>
      <c r="AJ89" s="249">
        <f t="shared" si="27"/>
        <v>43740.882352941175</v>
      </c>
      <c r="AK89" s="253">
        <f t="shared" si="28"/>
        <v>3.5522388059701493</v>
      </c>
      <c r="AL89" s="253">
        <f t="shared" si="29"/>
        <v>15.447761194029852</v>
      </c>
      <c r="AM89" s="242">
        <v>1</v>
      </c>
      <c r="AN89" s="253">
        <f t="shared" si="30"/>
        <v>15</v>
      </c>
      <c r="AO89" s="253">
        <f t="shared" si="31"/>
        <v>176.55000000000004</v>
      </c>
      <c r="AP89" s="253">
        <f t="shared" si="32"/>
        <v>59.117647058823529</v>
      </c>
      <c r="AQ89" s="249">
        <f t="shared" si="33"/>
        <v>43800</v>
      </c>
      <c r="AR89" s="246"/>
      <c r="AS89" s="244"/>
    </row>
    <row r="90" spans="1:45" x14ac:dyDescent="0.25">
      <c r="A90" s="99">
        <v>734907</v>
      </c>
      <c r="B90" s="100" t="s">
        <v>95</v>
      </c>
      <c r="C90" s="100" t="s">
        <v>400</v>
      </c>
      <c r="D90" s="112">
        <v>11</v>
      </c>
      <c r="E90" s="101">
        <v>24.5</v>
      </c>
      <c r="F90" s="101">
        <v>49</v>
      </c>
      <c r="G90" s="267"/>
      <c r="H90" s="103">
        <v>0</v>
      </c>
      <c r="I90" s="103">
        <v>0</v>
      </c>
      <c r="J90" s="103">
        <v>2</v>
      </c>
      <c r="K90" s="103">
        <v>0</v>
      </c>
      <c r="L90" s="103">
        <v>0</v>
      </c>
      <c r="M90" s="103">
        <v>0</v>
      </c>
      <c r="N90" s="103">
        <v>0</v>
      </c>
      <c r="O90" s="103"/>
      <c r="P90" s="103"/>
      <c r="Q90" s="103"/>
      <c r="R90" s="103"/>
      <c r="S90" s="103"/>
      <c r="T90" s="260"/>
      <c r="U90" s="256">
        <f t="shared" si="22"/>
        <v>7</v>
      </c>
      <c r="V90" s="256">
        <v>3</v>
      </c>
      <c r="W90" s="260"/>
      <c r="X90" s="242">
        <f t="shared" si="23"/>
        <v>2</v>
      </c>
      <c r="Y90" s="247">
        <f t="shared" si="24"/>
        <v>9.9502487562189053E-3</v>
      </c>
      <c r="Z90" s="247">
        <f t="shared" si="18"/>
        <v>0.29850746268656714</v>
      </c>
      <c r="AA90" s="242">
        <v>1</v>
      </c>
      <c r="AB90" s="242">
        <v>0</v>
      </c>
      <c r="AC90" s="243">
        <f t="shared" si="19"/>
        <v>1</v>
      </c>
      <c r="AD90" s="247">
        <f t="shared" ref="AD90:AD153" si="34">IFERROR(AC90/Y90,"Not Sold")</f>
        <v>100.5</v>
      </c>
      <c r="AE90" s="247">
        <v>14</v>
      </c>
      <c r="AF90" s="247">
        <f t="shared" si="25"/>
        <v>86.5</v>
      </c>
      <c r="AG90" s="247">
        <f t="shared" si="26"/>
        <v>1.1940298507462686</v>
      </c>
      <c r="AH90" s="248">
        <f t="shared" si="20"/>
        <v>43766.5</v>
      </c>
      <c r="AI90" s="249">
        <f t="shared" si="21"/>
        <v>43680</v>
      </c>
      <c r="AJ90" s="249">
        <f t="shared" si="27"/>
        <v>43766.5</v>
      </c>
      <c r="AK90" s="253">
        <f t="shared" si="28"/>
        <v>0.13930348258706468</v>
      </c>
      <c r="AL90" s="253">
        <f t="shared" si="29"/>
        <v>0.86069651741293529</v>
      </c>
      <c r="AM90" s="242">
        <v>1</v>
      </c>
      <c r="AN90" s="253">
        <f t="shared" si="30"/>
        <v>0</v>
      </c>
      <c r="AO90" s="253">
        <f t="shared" si="31"/>
        <v>0</v>
      </c>
      <c r="AP90" s="253">
        <f t="shared" si="32"/>
        <v>0</v>
      </c>
      <c r="AQ90" s="249">
        <f t="shared" si="33"/>
        <v>43766.5</v>
      </c>
      <c r="AR90" s="246"/>
      <c r="AS90" s="244"/>
    </row>
    <row r="91" spans="1:45" x14ac:dyDescent="0.25">
      <c r="A91" s="99">
        <v>734909</v>
      </c>
      <c r="B91" s="100" t="s">
        <v>96</v>
      </c>
      <c r="C91" s="100" t="s">
        <v>401</v>
      </c>
      <c r="D91" s="112">
        <v>11.76</v>
      </c>
      <c r="E91" s="101">
        <v>24.5</v>
      </c>
      <c r="F91" s="101">
        <v>49</v>
      </c>
      <c r="G91" s="267"/>
      <c r="H91" s="103">
        <v>3</v>
      </c>
      <c r="I91" s="103">
        <v>6</v>
      </c>
      <c r="J91" s="103">
        <v>11</v>
      </c>
      <c r="K91" s="103">
        <v>8</v>
      </c>
      <c r="L91" s="103">
        <v>5</v>
      </c>
      <c r="M91" s="103">
        <v>15</v>
      </c>
      <c r="N91" s="103">
        <v>1</v>
      </c>
      <c r="O91" s="103"/>
      <c r="P91" s="103"/>
      <c r="Q91" s="103"/>
      <c r="R91" s="103"/>
      <c r="S91" s="103"/>
      <c r="T91" s="260"/>
      <c r="U91" s="256">
        <f t="shared" si="22"/>
        <v>7</v>
      </c>
      <c r="V91" s="256">
        <v>3</v>
      </c>
      <c r="W91" s="260"/>
      <c r="X91" s="242">
        <f t="shared" si="23"/>
        <v>49</v>
      </c>
      <c r="Y91" s="247">
        <f t="shared" si="24"/>
        <v>0.24378109452736318</v>
      </c>
      <c r="Z91" s="247">
        <f t="shared" si="18"/>
        <v>7.3134328358208958</v>
      </c>
      <c r="AA91" s="242">
        <v>1</v>
      </c>
      <c r="AB91" s="242">
        <v>6</v>
      </c>
      <c r="AC91" s="243">
        <f t="shared" si="19"/>
        <v>7</v>
      </c>
      <c r="AD91" s="247">
        <f t="shared" si="34"/>
        <v>28.714285714285715</v>
      </c>
      <c r="AE91" s="247">
        <v>14</v>
      </c>
      <c r="AF91" s="247">
        <f t="shared" si="25"/>
        <v>14.714285714285715</v>
      </c>
      <c r="AG91" s="247">
        <f t="shared" si="26"/>
        <v>29.253731343283583</v>
      </c>
      <c r="AH91" s="248">
        <f t="shared" si="20"/>
        <v>43694.714285714283</v>
      </c>
      <c r="AI91" s="249">
        <f t="shared" si="21"/>
        <v>43680</v>
      </c>
      <c r="AJ91" s="249">
        <f t="shared" si="27"/>
        <v>43694.714285714283</v>
      </c>
      <c r="AK91" s="253">
        <f t="shared" si="28"/>
        <v>3.4129353233830848</v>
      </c>
      <c r="AL91" s="253">
        <f t="shared" si="29"/>
        <v>3.5870646766169152</v>
      </c>
      <c r="AM91" s="242">
        <v>1</v>
      </c>
      <c r="AN91" s="253">
        <f t="shared" si="30"/>
        <v>25.666666666666668</v>
      </c>
      <c r="AO91" s="253">
        <f t="shared" si="31"/>
        <v>301.84000000000003</v>
      </c>
      <c r="AP91" s="253">
        <f t="shared" si="32"/>
        <v>105.28571428571429</v>
      </c>
      <c r="AQ91" s="249">
        <f t="shared" si="33"/>
        <v>43800</v>
      </c>
      <c r="AR91" s="246"/>
      <c r="AS91" s="244"/>
    </row>
    <row r="92" spans="1:45" x14ac:dyDescent="0.25">
      <c r="A92" s="99">
        <v>734910</v>
      </c>
      <c r="B92" s="100" t="s">
        <v>97</v>
      </c>
      <c r="C92" s="100" t="s">
        <v>402</v>
      </c>
      <c r="D92" s="112">
        <v>11.109999999999998</v>
      </c>
      <c r="E92" s="101">
        <v>24.5</v>
      </c>
      <c r="F92" s="101">
        <v>49</v>
      </c>
      <c r="G92" s="267"/>
      <c r="H92" s="103">
        <v>2</v>
      </c>
      <c r="I92" s="103">
        <v>1</v>
      </c>
      <c r="J92" s="103">
        <v>1</v>
      </c>
      <c r="K92" s="103">
        <v>0</v>
      </c>
      <c r="L92" s="103">
        <v>0</v>
      </c>
      <c r="M92" s="103">
        <v>1</v>
      </c>
      <c r="N92" s="103">
        <v>0</v>
      </c>
      <c r="O92" s="103"/>
      <c r="P92" s="103"/>
      <c r="Q92" s="103"/>
      <c r="R92" s="103"/>
      <c r="S92" s="103"/>
      <c r="T92" s="260"/>
      <c r="U92" s="256">
        <f t="shared" si="22"/>
        <v>7</v>
      </c>
      <c r="V92" s="256">
        <v>3</v>
      </c>
      <c r="W92" s="260"/>
      <c r="X92" s="242">
        <f t="shared" si="23"/>
        <v>5</v>
      </c>
      <c r="Y92" s="247">
        <f t="shared" si="24"/>
        <v>2.4875621890547265E-2</v>
      </c>
      <c r="Z92" s="247">
        <f t="shared" si="18"/>
        <v>0.74626865671641796</v>
      </c>
      <c r="AA92" s="242">
        <v>1</v>
      </c>
      <c r="AB92" s="242">
        <v>2</v>
      </c>
      <c r="AC92" s="243">
        <f t="shared" si="19"/>
        <v>3</v>
      </c>
      <c r="AD92" s="247">
        <f t="shared" si="34"/>
        <v>120.6</v>
      </c>
      <c r="AE92" s="247">
        <v>14</v>
      </c>
      <c r="AF92" s="247">
        <f t="shared" si="25"/>
        <v>106.6</v>
      </c>
      <c r="AG92" s="247">
        <f t="shared" si="26"/>
        <v>2.9850746268656718</v>
      </c>
      <c r="AH92" s="248">
        <f t="shared" si="20"/>
        <v>43786.6</v>
      </c>
      <c r="AI92" s="249">
        <f t="shared" si="21"/>
        <v>43680</v>
      </c>
      <c r="AJ92" s="249">
        <f t="shared" si="27"/>
        <v>43786.6</v>
      </c>
      <c r="AK92" s="253">
        <f t="shared" si="28"/>
        <v>0.34825870646766172</v>
      </c>
      <c r="AL92" s="253">
        <f t="shared" si="29"/>
        <v>2.6517412935323383</v>
      </c>
      <c r="AM92" s="242">
        <v>1</v>
      </c>
      <c r="AN92" s="253">
        <f t="shared" si="30"/>
        <v>0</v>
      </c>
      <c r="AO92" s="253">
        <f t="shared" si="31"/>
        <v>0</v>
      </c>
      <c r="AP92" s="253">
        <f t="shared" si="32"/>
        <v>0</v>
      </c>
      <c r="AQ92" s="249">
        <f t="shared" si="33"/>
        <v>43786.6</v>
      </c>
      <c r="AR92" s="246"/>
      <c r="AS92" s="244"/>
    </row>
    <row r="93" spans="1:45" x14ac:dyDescent="0.25">
      <c r="A93" s="99">
        <v>734911</v>
      </c>
      <c r="B93" s="100" t="s">
        <v>98</v>
      </c>
      <c r="C93" s="100" t="s">
        <v>403</v>
      </c>
      <c r="D93" s="112">
        <v>12.049999999999997</v>
      </c>
      <c r="E93" s="101">
        <v>24.5</v>
      </c>
      <c r="F93" s="101">
        <v>49</v>
      </c>
      <c r="G93" s="267"/>
      <c r="H93" s="103">
        <v>4</v>
      </c>
      <c r="I93" s="103">
        <v>5</v>
      </c>
      <c r="J93" s="103">
        <v>9</v>
      </c>
      <c r="K93" s="103">
        <v>10</v>
      </c>
      <c r="L93" s="103">
        <v>4</v>
      </c>
      <c r="M93" s="103">
        <v>4</v>
      </c>
      <c r="N93" s="103">
        <v>0</v>
      </c>
      <c r="O93" s="103"/>
      <c r="P93" s="103"/>
      <c r="Q93" s="103"/>
      <c r="R93" s="103"/>
      <c r="S93" s="103"/>
      <c r="T93" s="260"/>
      <c r="U93" s="256">
        <f t="shared" si="22"/>
        <v>7</v>
      </c>
      <c r="V93" s="256">
        <v>3</v>
      </c>
      <c r="W93" s="260"/>
      <c r="X93" s="242">
        <f t="shared" si="23"/>
        <v>36</v>
      </c>
      <c r="Y93" s="247">
        <f t="shared" si="24"/>
        <v>0.17910447761194029</v>
      </c>
      <c r="Z93" s="247">
        <f t="shared" si="18"/>
        <v>5.3731343283582085</v>
      </c>
      <c r="AA93" s="242">
        <v>1</v>
      </c>
      <c r="AB93" s="242">
        <v>6</v>
      </c>
      <c r="AC93" s="243">
        <f t="shared" si="19"/>
        <v>7</v>
      </c>
      <c r="AD93" s="247">
        <f t="shared" si="34"/>
        <v>39.083333333333336</v>
      </c>
      <c r="AE93" s="247">
        <v>14</v>
      </c>
      <c r="AF93" s="247">
        <f t="shared" si="25"/>
        <v>25.083333333333336</v>
      </c>
      <c r="AG93" s="247">
        <f t="shared" si="26"/>
        <v>21.492537313432834</v>
      </c>
      <c r="AH93" s="248">
        <f t="shared" si="20"/>
        <v>43705.083333333336</v>
      </c>
      <c r="AI93" s="249">
        <f t="shared" si="21"/>
        <v>43680</v>
      </c>
      <c r="AJ93" s="249">
        <f t="shared" si="27"/>
        <v>43705.083333333336</v>
      </c>
      <c r="AK93" s="253">
        <f t="shared" si="28"/>
        <v>2.5074626865671639</v>
      </c>
      <c r="AL93" s="253">
        <f t="shared" si="29"/>
        <v>4.4925373134328357</v>
      </c>
      <c r="AM93" s="242">
        <v>1</v>
      </c>
      <c r="AN93" s="253">
        <f t="shared" si="30"/>
        <v>17</v>
      </c>
      <c r="AO93" s="253">
        <f t="shared" si="31"/>
        <v>204.84999999999997</v>
      </c>
      <c r="AP93" s="253">
        <f t="shared" si="32"/>
        <v>94.916666666666671</v>
      </c>
      <c r="AQ93" s="249">
        <f t="shared" si="33"/>
        <v>43800</v>
      </c>
      <c r="AR93" s="246"/>
      <c r="AS93" s="244"/>
    </row>
    <row r="94" spans="1:45" x14ac:dyDescent="0.25">
      <c r="A94" s="99">
        <v>734912</v>
      </c>
      <c r="B94" s="100" t="s">
        <v>99</v>
      </c>
      <c r="C94" s="100" t="s">
        <v>404</v>
      </c>
      <c r="D94" s="112">
        <v>11.109999999999989</v>
      </c>
      <c r="E94" s="101">
        <v>24.5</v>
      </c>
      <c r="F94" s="101">
        <v>49</v>
      </c>
      <c r="G94" s="267"/>
      <c r="H94" s="103">
        <v>1</v>
      </c>
      <c r="I94" s="103">
        <v>2</v>
      </c>
      <c r="J94" s="103">
        <v>0</v>
      </c>
      <c r="K94" s="103">
        <v>0</v>
      </c>
      <c r="L94" s="103">
        <v>2</v>
      </c>
      <c r="M94" s="103">
        <v>1</v>
      </c>
      <c r="N94" s="103">
        <v>0</v>
      </c>
      <c r="O94" s="103"/>
      <c r="P94" s="103"/>
      <c r="Q94" s="103"/>
      <c r="R94" s="103"/>
      <c r="S94" s="103"/>
      <c r="T94" s="260"/>
      <c r="U94" s="256">
        <f t="shared" si="22"/>
        <v>7</v>
      </c>
      <c r="V94" s="256">
        <v>3</v>
      </c>
      <c r="W94" s="260"/>
      <c r="X94" s="242">
        <f t="shared" si="23"/>
        <v>6</v>
      </c>
      <c r="Y94" s="247">
        <f t="shared" si="24"/>
        <v>2.9850746268656716E-2</v>
      </c>
      <c r="Z94" s="247">
        <f t="shared" si="18"/>
        <v>0.89552238805970152</v>
      </c>
      <c r="AA94" s="242">
        <v>1</v>
      </c>
      <c r="AB94" s="242">
        <v>1</v>
      </c>
      <c r="AC94" s="243">
        <f t="shared" si="19"/>
        <v>2</v>
      </c>
      <c r="AD94" s="247">
        <f t="shared" si="34"/>
        <v>67</v>
      </c>
      <c r="AE94" s="247">
        <v>14</v>
      </c>
      <c r="AF94" s="247">
        <f t="shared" si="25"/>
        <v>53</v>
      </c>
      <c r="AG94" s="247">
        <f t="shared" si="26"/>
        <v>3.5820895522388061</v>
      </c>
      <c r="AH94" s="248">
        <f t="shared" si="20"/>
        <v>43733</v>
      </c>
      <c r="AI94" s="249">
        <f t="shared" si="21"/>
        <v>43680</v>
      </c>
      <c r="AJ94" s="249">
        <f t="shared" si="27"/>
        <v>43733</v>
      </c>
      <c r="AK94" s="253">
        <f t="shared" si="28"/>
        <v>0.41791044776119401</v>
      </c>
      <c r="AL94" s="253">
        <f t="shared" si="29"/>
        <v>1.5820895522388061</v>
      </c>
      <c r="AM94" s="242">
        <v>1</v>
      </c>
      <c r="AN94" s="253">
        <f t="shared" si="30"/>
        <v>2</v>
      </c>
      <c r="AO94" s="253">
        <f t="shared" si="31"/>
        <v>22.219999999999978</v>
      </c>
      <c r="AP94" s="253">
        <f t="shared" si="32"/>
        <v>67</v>
      </c>
      <c r="AQ94" s="249">
        <f t="shared" si="33"/>
        <v>43800</v>
      </c>
      <c r="AR94" s="246"/>
      <c r="AS94" s="244"/>
    </row>
    <row r="95" spans="1:45" x14ac:dyDescent="0.25">
      <c r="A95" s="99">
        <v>734913</v>
      </c>
      <c r="B95" s="100" t="s">
        <v>100</v>
      </c>
      <c r="C95" s="100" t="s">
        <v>402</v>
      </c>
      <c r="D95" s="112">
        <v>11.109999999999996</v>
      </c>
      <c r="E95" s="101">
        <v>24.5</v>
      </c>
      <c r="F95" s="101">
        <v>49</v>
      </c>
      <c r="G95" s="267"/>
      <c r="H95" s="103">
        <v>3</v>
      </c>
      <c r="I95" s="103">
        <v>0</v>
      </c>
      <c r="J95" s="103">
        <v>6</v>
      </c>
      <c r="K95" s="103">
        <v>1</v>
      </c>
      <c r="L95" s="103">
        <v>0</v>
      </c>
      <c r="M95" s="103">
        <v>4</v>
      </c>
      <c r="N95" s="103">
        <v>1</v>
      </c>
      <c r="O95" s="103"/>
      <c r="P95" s="103"/>
      <c r="Q95" s="103"/>
      <c r="R95" s="103"/>
      <c r="S95" s="103"/>
      <c r="T95" s="260"/>
      <c r="U95" s="256">
        <f t="shared" si="22"/>
        <v>7</v>
      </c>
      <c r="V95" s="256">
        <v>3</v>
      </c>
      <c r="W95" s="260"/>
      <c r="X95" s="242">
        <f t="shared" si="23"/>
        <v>15</v>
      </c>
      <c r="Y95" s="247">
        <f t="shared" si="24"/>
        <v>7.4626865671641784E-2</v>
      </c>
      <c r="Z95" s="247">
        <f t="shared" si="18"/>
        <v>2.2388059701492535</v>
      </c>
      <c r="AA95" s="242">
        <v>1</v>
      </c>
      <c r="AB95" s="242">
        <v>3</v>
      </c>
      <c r="AC95" s="243">
        <f t="shared" si="19"/>
        <v>4</v>
      </c>
      <c r="AD95" s="247">
        <f t="shared" si="34"/>
        <v>53.6</v>
      </c>
      <c r="AE95" s="247">
        <v>14</v>
      </c>
      <c r="AF95" s="247">
        <f t="shared" si="25"/>
        <v>39.6</v>
      </c>
      <c r="AG95" s="247">
        <f t="shared" si="26"/>
        <v>8.9552238805970141</v>
      </c>
      <c r="AH95" s="248">
        <f t="shared" si="20"/>
        <v>43719.6</v>
      </c>
      <c r="AI95" s="249">
        <f t="shared" si="21"/>
        <v>43680</v>
      </c>
      <c r="AJ95" s="249">
        <f t="shared" si="27"/>
        <v>43719.6</v>
      </c>
      <c r="AK95" s="253">
        <f t="shared" si="28"/>
        <v>1.044776119402985</v>
      </c>
      <c r="AL95" s="253">
        <f t="shared" si="29"/>
        <v>2.955223880597015</v>
      </c>
      <c r="AM95" s="242">
        <v>1</v>
      </c>
      <c r="AN95" s="253">
        <f t="shared" si="30"/>
        <v>5.9999999999999991</v>
      </c>
      <c r="AO95" s="253">
        <f t="shared" si="31"/>
        <v>66.659999999999968</v>
      </c>
      <c r="AP95" s="253">
        <f t="shared" si="32"/>
        <v>80.399999999999991</v>
      </c>
      <c r="AQ95" s="249">
        <f t="shared" si="33"/>
        <v>43800</v>
      </c>
      <c r="AR95" s="246"/>
      <c r="AS95" s="244"/>
    </row>
    <row r="96" spans="1:45" x14ac:dyDescent="0.25">
      <c r="A96" s="99">
        <v>734914</v>
      </c>
      <c r="B96" s="100" t="s">
        <v>101</v>
      </c>
      <c r="C96" s="100" t="s">
        <v>405</v>
      </c>
      <c r="D96" s="112">
        <v>10.259999999999996</v>
      </c>
      <c r="E96" s="101">
        <v>24.5</v>
      </c>
      <c r="F96" s="101">
        <v>49</v>
      </c>
      <c r="G96" s="267"/>
      <c r="H96" s="103">
        <v>1</v>
      </c>
      <c r="I96" s="103">
        <v>0</v>
      </c>
      <c r="J96" s="103">
        <v>2</v>
      </c>
      <c r="K96" s="103">
        <v>0</v>
      </c>
      <c r="L96" s="103">
        <v>1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f t="shared" si="22"/>
        <v>7</v>
      </c>
      <c r="V96" s="256">
        <v>3</v>
      </c>
      <c r="W96" s="260"/>
      <c r="X96" s="242">
        <f t="shared" si="23"/>
        <v>4</v>
      </c>
      <c r="Y96" s="247">
        <f t="shared" si="24"/>
        <v>1.9900497512437811E-2</v>
      </c>
      <c r="Z96" s="247">
        <f t="shared" si="18"/>
        <v>0.59701492537313428</v>
      </c>
      <c r="AA96" s="242">
        <v>1</v>
      </c>
      <c r="AB96" s="242">
        <v>0</v>
      </c>
      <c r="AC96" s="243">
        <f t="shared" si="19"/>
        <v>1</v>
      </c>
      <c r="AD96" s="247">
        <f t="shared" si="34"/>
        <v>50.25</v>
      </c>
      <c r="AE96" s="247">
        <v>14</v>
      </c>
      <c r="AF96" s="247">
        <f t="shared" si="25"/>
        <v>36.25</v>
      </c>
      <c r="AG96" s="247">
        <f t="shared" si="26"/>
        <v>2.3880597014925371</v>
      </c>
      <c r="AH96" s="248">
        <f t="shared" si="20"/>
        <v>43716.25</v>
      </c>
      <c r="AI96" s="249">
        <f t="shared" si="21"/>
        <v>43680</v>
      </c>
      <c r="AJ96" s="249">
        <f t="shared" si="27"/>
        <v>43716.25</v>
      </c>
      <c r="AK96" s="253">
        <f t="shared" si="28"/>
        <v>0.27860696517412936</v>
      </c>
      <c r="AL96" s="253">
        <f t="shared" si="29"/>
        <v>0.72139303482587058</v>
      </c>
      <c r="AM96" s="242">
        <v>1</v>
      </c>
      <c r="AN96" s="253">
        <f t="shared" si="30"/>
        <v>1.6666666666666665</v>
      </c>
      <c r="AO96" s="253">
        <f t="shared" si="31"/>
        <v>17.099999999999991</v>
      </c>
      <c r="AP96" s="253">
        <f t="shared" si="32"/>
        <v>83.75</v>
      </c>
      <c r="AQ96" s="249">
        <f t="shared" si="33"/>
        <v>43800</v>
      </c>
      <c r="AR96" s="246"/>
      <c r="AS96" s="244"/>
    </row>
    <row r="97" spans="1:45" x14ac:dyDescent="0.25">
      <c r="A97" s="99">
        <v>734915</v>
      </c>
      <c r="B97" s="100" t="s">
        <v>102</v>
      </c>
      <c r="C97" s="100" t="s">
        <v>406</v>
      </c>
      <c r="D97" s="112">
        <v>10.199999999999999</v>
      </c>
      <c r="E97" s="101">
        <v>24.5</v>
      </c>
      <c r="F97" s="101">
        <v>49</v>
      </c>
      <c r="G97" s="267"/>
      <c r="H97" s="103">
        <v>1</v>
      </c>
      <c r="I97" s="103">
        <v>0</v>
      </c>
      <c r="J97" s="103">
        <v>0</v>
      </c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f t="shared" si="22"/>
        <v>7</v>
      </c>
      <c r="V97" s="256">
        <v>3</v>
      </c>
      <c r="W97" s="260"/>
      <c r="X97" s="242">
        <f t="shared" si="23"/>
        <v>1</v>
      </c>
      <c r="Y97" s="247">
        <f t="shared" si="24"/>
        <v>4.9751243781094526E-3</v>
      </c>
      <c r="Z97" s="247">
        <f t="shared" si="18"/>
        <v>0.14925373134328357</v>
      </c>
      <c r="AA97" s="242">
        <v>1</v>
      </c>
      <c r="AB97" s="242">
        <v>0</v>
      </c>
      <c r="AC97" s="243">
        <f t="shared" si="19"/>
        <v>1</v>
      </c>
      <c r="AD97" s="247">
        <f t="shared" si="34"/>
        <v>201</v>
      </c>
      <c r="AE97" s="247">
        <v>14</v>
      </c>
      <c r="AF97" s="247">
        <f t="shared" si="25"/>
        <v>187</v>
      </c>
      <c r="AG97" s="247">
        <f t="shared" si="26"/>
        <v>0.59701492537313428</v>
      </c>
      <c r="AH97" s="248">
        <f t="shared" si="20"/>
        <v>43867</v>
      </c>
      <c r="AI97" s="249">
        <f t="shared" si="21"/>
        <v>43680</v>
      </c>
      <c r="AJ97" s="249">
        <f t="shared" si="27"/>
        <v>43867</v>
      </c>
      <c r="AK97" s="253">
        <f t="shared" si="28"/>
        <v>6.965174129353234E-2</v>
      </c>
      <c r="AL97" s="253">
        <f t="shared" si="29"/>
        <v>0.93034825870646765</v>
      </c>
      <c r="AM97" s="242">
        <v>1</v>
      </c>
      <c r="AN97" s="253">
        <f t="shared" si="30"/>
        <v>0</v>
      </c>
      <c r="AO97" s="253">
        <f t="shared" si="31"/>
        <v>0</v>
      </c>
      <c r="AP97" s="253">
        <f t="shared" si="32"/>
        <v>0</v>
      </c>
      <c r="AQ97" s="249">
        <f t="shared" si="33"/>
        <v>43867</v>
      </c>
      <c r="AR97" s="246"/>
      <c r="AS97" s="244"/>
    </row>
    <row r="98" spans="1:45" x14ac:dyDescent="0.25">
      <c r="A98" s="99">
        <v>734916</v>
      </c>
      <c r="B98" s="100" t="s">
        <v>103</v>
      </c>
      <c r="C98" s="100" t="s">
        <v>407</v>
      </c>
      <c r="D98" s="112">
        <v>13.479999999999993</v>
      </c>
      <c r="E98" s="101">
        <v>29.5</v>
      </c>
      <c r="F98" s="101">
        <v>59</v>
      </c>
      <c r="G98" s="267"/>
      <c r="H98" s="103">
        <v>5</v>
      </c>
      <c r="I98" s="103">
        <v>1</v>
      </c>
      <c r="J98" s="103">
        <v>4</v>
      </c>
      <c r="K98" s="103">
        <v>1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f t="shared" si="22"/>
        <v>7</v>
      </c>
      <c r="V98" s="256">
        <v>3</v>
      </c>
      <c r="W98" s="260"/>
      <c r="X98" s="242">
        <f t="shared" si="23"/>
        <v>11</v>
      </c>
      <c r="Y98" s="247">
        <f t="shared" si="24"/>
        <v>5.4726368159203981E-2</v>
      </c>
      <c r="Z98" s="247">
        <f t="shared" si="18"/>
        <v>1.6417910447761195</v>
      </c>
      <c r="AA98" s="242">
        <v>1</v>
      </c>
      <c r="AB98" s="242">
        <v>0</v>
      </c>
      <c r="AC98" s="243">
        <f t="shared" si="19"/>
        <v>1</v>
      </c>
      <c r="AD98" s="247">
        <f t="shared" si="34"/>
        <v>18.272727272727273</v>
      </c>
      <c r="AE98" s="247">
        <v>14</v>
      </c>
      <c r="AF98" s="247">
        <f t="shared" si="25"/>
        <v>4.2727272727272734</v>
      </c>
      <c r="AG98" s="247">
        <f t="shared" si="26"/>
        <v>6.5671641791044779</v>
      </c>
      <c r="AH98" s="248">
        <f t="shared" si="20"/>
        <v>43684.272727272728</v>
      </c>
      <c r="AI98" s="249">
        <f t="shared" si="21"/>
        <v>43680</v>
      </c>
      <c r="AJ98" s="249">
        <f t="shared" si="27"/>
        <v>43684.272727272728</v>
      </c>
      <c r="AK98" s="253">
        <f t="shared" si="28"/>
        <v>0.76616915422885579</v>
      </c>
      <c r="AL98" s="253">
        <f t="shared" si="29"/>
        <v>0.23383084577114421</v>
      </c>
      <c r="AM98" s="242">
        <v>1</v>
      </c>
      <c r="AN98" s="253">
        <f t="shared" si="30"/>
        <v>6.3333333333333339</v>
      </c>
      <c r="AO98" s="253">
        <f t="shared" si="31"/>
        <v>85.373333333333292</v>
      </c>
      <c r="AP98" s="253">
        <f t="shared" si="32"/>
        <v>115.72727272727273</v>
      </c>
      <c r="AQ98" s="249">
        <f t="shared" si="33"/>
        <v>43800</v>
      </c>
      <c r="AR98" s="246"/>
      <c r="AS98" s="244"/>
    </row>
    <row r="99" spans="1:45" x14ac:dyDescent="0.25">
      <c r="A99" s="99">
        <v>734917</v>
      </c>
      <c r="B99" s="100" t="s">
        <v>104</v>
      </c>
      <c r="C99" s="100" t="s">
        <v>408</v>
      </c>
      <c r="D99" s="112">
        <v>13.51</v>
      </c>
      <c r="E99" s="101">
        <v>29.5</v>
      </c>
      <c r="F99" s="101">
        <v>59</v>
      </c>
      <c r="G99" s="267"/>
      <c r="H99" s="103">
        <v>3</v>
      </c>
      <c r="I99" s="103">
        <v>2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f t="shared" si="22"/>
        <v>7</v>
      </c>
      <c r="V99" s="256">
        <v>3</v>
      </c>
      <c r="W99" s="260"/>
      <c r="X99" s="242">
        <f t="shared" si="23"/>
        <v>5</v>
      </c>
      <c r="Y99" s="247">
        <f t="shared" si="24"/>
        <v>2.4875621890547265E-2</v>
      </c>
      <c r="Z99" s="247">
        <f t="shared" si="18"/>
        <v>0.74626865671641796</v>
      </c>
      <c r="AA99" s="242">
        <v>1</v>
      </c>
      <c r="AB99" s="242">
        <v>0</v>
      </c>
      <c r="AC99" s="243">
        <f t="shared" si="19"/>
        <v>1</v>
      </c>
      <c r="AD99" s="247">
        <f t="shared" si="34"/>
        <v>40.199999999999996</v>
      </c>
      <c r="AE99" s="247">
        <v>14</v>
      </c>
      <c r="AF99" s="247">
        <f t="shared" si="25"/>
        <v>26.199999999999996</v>
      </c>
      <c r="AG99" s="247">
        <f t="shared" si="26"/>
        <v>2.9850746268656718</v>
      </c>
      <c r="AH99" s="248">
        <f t="shared" si="20"/>
        <v>43706.2</v>
      </c>
      <c r="AI99" s="249">
        <f t="shared" si="21"/>
        <v>43680</v>
      </c>
      <c r="AJ99" s="249">
        <f t="shared" si="27"/>
        <v>43706.2</v>
      </c>
      <c r="AK99" s="253">
        <f t="shared" si="28"/>
        <v>0.34825870646766172</v>
      </c>
      <c r="AL99" s="253">
        <f t="shared" si="29"/>
        <v>0.65174129353233834</v>
      </c>
      <c r="AM99" s="242">
        <v>1</v>
      </c>
      <c r="AN99" s="253">
        <f t="shared" si="30"/>
        <v>2.3333333333333335</v>
      </c>
      <c r="AO99" s="253">
        <f t="shared" si="31"/>
        <v>31.523333333333333</v>
      </c>
      <c r="AP99" s="253">
        <f t="shared" si="32"/>
        <v>93.8</v>
      </c>
      <c r="AQ99" s="249">
        <f t="shared" si="33"/>
        <v>43800</v>
      </c>
      <c r="AR99" s="246"/>
      <c r="AS99" s="244"/>
    </row>
    <row r="100" spans="1:45" x14ac:dyDescent="0.25">
      <c r="A100" s="99">
        <v>734918</v>
      </c>
      <c r="B100" s="100" t="s">
        <v>105</v>
      </c>
      <c r="C100" s="100" t="s">
        <v>409</v>
      </c>
      <c r="D100" s="112">
        <v>22</v>
      </c>
      <c r="E100" s="101">
        <v>44.5</v>
      </c>
      <c r="F100" s="101">
        <v>99</v>
      </c>
      <c r="G100" s="267"/>
      <c r="H100" s="103">
        <v>3</v>
      </c>
      <c r="I100" s="103">
        <v>1</v>
      </c>
      <c r="J100" s="103">
        <v>2</v>
      </c>
      <c r="K100" s="103">
        <v>0</v>
      </c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f t="shared" si="22"/>
        <v>7</v>
      </c>
      <c r="V100" s="256">
        <v>3</v>
      </c>
      <c r="W100" s="260"/>
      <c r="X100" s="242">
        <f t="shared" si="23"/>
        <v>6</v>
      </c>
      <c r="Y100" s="247">
        <f t="shared" si="24"/>
        <v>2.9850746268656716E-2</v>
      </c>
      <c r="Z100" s="247">
        <f t="shared" si="18"/>
        <v>0.89552238805970152</v>
      </c>
      <c r="AA100" s="242">
        <v>1</v>
      </c>
      <c r="AB100" s="242">
        <v>0</v>
      </c>
      <c r="AC100" s="243">
        <f t="shared" si="19"/>
        <v>1</v>
      </c>
      <c r="AD100" s="247">
        <f t="shared" si="34"/>
        <v>33.5</v>
      </c>
      <c r="AE100" s="247">
        <v>14</v>
      </c>
      <c r="AF100" s="247">
        <f t="shared" si="25"/>
        <v>19.5</v>
      </c>
      <c r="AG100" s="247">
        <f t="shared" si="26"/>
        <v>3.5820895522388061</v>
      </c>
      <c r="AH100" s="248">
        <f t="shared" si="20"/>
        <v>43699.5</v>
      </c>
      <c r="AI100" s="249">
        <f t="shared" si="21"/>
        <v>43680</v>
      </c>
      <c r="AJ100" s="249">
        <f t="shared" si="27"/>
        <v>43699.5</v>
      </c>
      <c r="AK100" s="253">
        <f t="shared" si="28"/>
        <v>0.41791044776119401</v>
      </c>
      <c r="AL100" s="253">
        <f t="shared" si="29"/>
        <v>0.58208955223880599</v>
      </c>
      <c r="AM100" s="242">
        <v>1</v>
      </c>
      <c r="AN100" s="253">
        <f t="shared" si="30"/>
        <v>3</v>
      </c>
      <c r="AO100" s="253">
        <f t="shared" si="31"/>
        <v>66</v>
      </c>
      <c r="AP100" s="253">
        <f t="shared" si="32"/>
        <v>100.5</v>
      </c>
      <c r="AQ100" s="249">
        <f t="shared" si="33"/>
        <v>43800</v>
      </c>
      <c r="AR100" s="246"/>
      <c r="AS100" s="244"/>
    </row>
    <row r="101" spans="1:45" x14ac:dyDescent="0.25">
      <c r="A101" s="99">
        <v>734920</v>
      </c>
      <c r="B101" s="100" t="s">
        <v>106</v>
      </c>
      <c r="C101" s="100" t="s">
        <v>410</v>
      </c>
      <c r="D101" s="112">
        <v>13.620000000000053</v>
      </c>
      <c r="E101" s="101">
        <v>34.5</v>
      </c>
      <c r="F101" s="101">
        <v>69</v>
      </c>
      <c r="G101" s="267"/>
      <c r="H101" s="103">
        <v>11</v>
      </c>
      <c r="I101" s="103">
        <v>11</v>
      </c>
      <c r="J101" s="103">
        <v>19</v>
      </c>
      <c r="K101" s="103">
        <v>26</v>
      </c>
      <c r="L101" s="103">
        <v>28</v>
      </c>
      <c r="M101" s="103">
        <v>23</v>
      </c>
      <c r="N101" s="103">
        <v>16</v>
      </c>
      <c r="O101" s="103"/>
      <c r="P101" s="103"/>
      <c r="Q101" s="103"/>
      <c r="R101" s="103"/>
      <c r="S101" s="103"/>
      <c r="T101" s="260"/>
      <c r="U101" s="256">
        <f t="shared" si="22"/>
        <v>7</v>
      </c>
      <c r="V101" s="256">
        <v>3</v>
      </c>
      <c r="W101" s="260"/>
      <c r="X101" s="242">
        <f t="shared" si="23"/>
        <v>134</v>
      </c>
      <c r="Y101" s="247">
        <f t="shared" si="24"/>
        <v>0.66666666666666663</v>
      </c>
      <c r="Z101" s="247">
        <f t="shared" si="18"/>
        <v>20</v>
      </c>
      <c r="AA101" s="242">
        <v>1</v>
      </c>
      <c r="AB101" s="242">
        <v>37</v>
      </c>
      <c r="AC101" s="243">
        <f t="shared" si="19"/>
        <v>38</v>
      </c>
      <c r="AD101" s="247">
        <f t="shared" si="34"/>
        <v>57</v>
      </c>
      <c r="AE101" s="247">
        <v>14</v>
      </c>
      <c r="AF101" s="247">
        <f t="shared" si="25"/>
        <v>43</v>
      </c>
      <c r="AG101" s="247">
        <f t="shared" si="26"/>
        <v>80</v>
      </c>
      <c r="AH101" s="248">
        <f t="shared" si="20"/>
        <v>43723</v>
      </c>
      <c r="AI101" s="249">
        <f t="shared" si="21"/>
        <v>43680</v>
      </c>
      <c r="AJ101" s="249">
        <f t="shared" si="27"/>
        <v>43723</v>
      </c>
      <c r="AK101" s="253">
        <f t="shared" si="28"/>
        <v>9.3333333333333321</v>
      </c>
      <c r="AL101" s="253">
        <f t="shared" si="29"/>
        <v>28.666666666666668</v>
      </c>
      <c r="AM101" s="242">
        <v>1</v>
      </c>
      <c r="AN101" s="253">
        <f t="shared" si="30"/>
        <v>51.333333333333329</v>
      </c>
      <c r="AO101" s="253">
        <f t="shared" si="31"/>
        <v>699.16000000000258</v>
      </c>
      <c r="AP101" s="253">
        <f t="shared" si="32"/>
        <v>77</v>
      </c>
      <c r="AQ101" s="249">
        <f t="shared" si="33"/>
        <v>43800</v>
      </c>
      <c r="AR101" s="246"/>
      <c r="AS101" s="244"/>
    </row>
    <row r="102" spans="1:45" x14ac:dyDescent="0.25">
      <c r="A102" s="99">
        <v>734921</v>
      </c>
      <c r="B102" s="100" t="s">
        <v>107</v>
      </c>
      <c r="C102" s="100" t="s">
        <v>411</v>
      </c>
      <c r="D102" s="112">
        <v>13.949999999999998</v>
      </c>
      <c r="E102" s="101">
        <v>34.5</v>
      </c>
      <c r="F102" s="101">
        <v>69</v>
      </c>
      <c r="G102" s="267"/>
      <c r="H102" s="103">
        <v>8</v>
      </c>
      <c r="I102" s="103">
        <v>2</v>
      </c>
      <c r="J102" s="103">
        <v>5</v>
      </c>
      <c r="K102" s="103">
        <v>8</v>
      </c>
      <c r="L102" s="103">
        <v>6</v>
      </c>
      <c r="M102" s="103">
        <v>5</v>
      </c>
      <c r="N102" s="103">
        <v>7</v>
      </c>
      <c r="O102" s="103"/>
      <c r="P102" s="103"/>
      <c r="Q102" s="103"/>
      <c r="R102" s="103"/>
      <c r="S102" s="103"/>
      <c r="T102" s="260"/>
      <c r="U102" s="256">
        <f t="shared" si="22"/>
        <v>7</v>
      </c>
      <c r="V102" s="256">
        <v>3</v>
      </c>
      <c r="W102" s="260"/>
      <c r="X102" s="242">
        <f t="shared" si="23"/>
        <v>41</v>
      </c>
      <c r="Y102" s="247">
        <f t="shared" si="24"/>
        <v>0.20398009950248755</v>
      </c>
      <c r="Z102" s="247">
        <f t="shared" ref="Z102:Z165" si="35">Y102*30</f>
        <v>6.1194029850746263</v>
      </c>
      <c r="AA102" s="242">
        <v>1</v>
      </c>
      <c r="AB102" s="242">
        <v>14</v>
      </c>
      <c r="AC102" s="243">
        <f t="shared" ref="AC102:AC165" si="36">AA102+AB102</f>
        <v>15</v>
      </c>
      <c r="AD102" s="247">
        <f t="shared" si="34"/>
        <v>73.536585365853668</v>
      </c>
      <c r="AE102" s="247">
        <v>14</v>
      </c>
      <c r="AF102" s="247">
        <f t="shared" si="25"/>
        <v>59.536585365853668</v>
      </c>
      <c r="AG102" s="247">
        <f t="shared" si="26"/>
        <v>24.477611940298505</v>
      </c>
      <c r="AH102" s="248">
        <f t="shared" si="20"/>
        <v>43739.536585365851</v>
      </c>
      <c r="AI102" s="249">
        <f t="shared" si="21"/>
        <v>43680</v>
      </c>
      <c r="AJ102" s="249">
        <f t="shared" si="27"/>
        <v>43739.536585365851</v>
      </c>
      <c r="AK102" s="253">
        <f t="shared" si="28"/>
        <v>2.8557213930348255</v>
      </c>
      <c r="AL102" s="253">
        <f t="shared" si="29"/>
        <v>12.144278606965175</v>
      </c>
      <c r="AM102" s="242">
        <v>1</v>
      </c>
      <c r="AN102" s="253">
        <f t="shared" si="30"/>
        <v>12.33333333333333</v>
      </c>
      <c r="AO102" s="253">
        <f t="shared" si="31"/>
        <v>172.04999999999993</v>
      </c>
      <c r="AP102" s="253">
        <f t="shared" si="32"/>
        <v>60.463414634146332</v>
      </c>
      <c r="AQ102" s="249">
        <f t="shared" si="33"/>
        <v>43800</v>
      </c>
      <c r="AR102" s="246"/>
      <c r="AS102" s="244"/>
    </row>
    <row r="103" spans="1:45" x14ac:dyDescent="0.25">
      <c r="A103" s="99">
        <v>734922</v>
      </c>
      <c r="B103" s="100" t="s">
        <v>108</v>
      </c>
      <c r="C103" s="100" t="s">
        <v>412</v>
      </c>
      <c r="D103" s="112">
        <v>13.950000000000014</v>
      </c>
      <c r="E103" s="101">
        <v>34.5</v>
      </c>
      <c r="F103" s="101">
        <v>69</v>
      </c>
      <c r="G103" s="267"/>
      <c r="H103" s="103">
        <v>11</v>
      </c>
      <c r="I103" s="103">
        <v>4</v>
      </c>
      <c r="J103" s="103">
        <v>22</v>
      </c>
      <c r="K103" s="103">
        <v>18</v>
      </c>
      <c r="L103" s="103">
        <v>9</v>
      </c>
      <c r="M103" s="103">
        <v>8</v>
      </c>
      <c r="N103" s="103">
        <v>7</v>
      </c>
      <c r="O103" s="103"/>
      <c r="P103" s="103"/>
      <c r="Q103" s="103"/>
      <c r="R103" s="103"/>
      <c r="S103" s="103"/>
      <c r="T103" s="260"/>
      <c r="U103" s="256">
        <f t="shared" si="22"/>
        <v>7</v>
      </c>
      <c r="V103" s="256">
        <v>3</v>
      </c>
      <c r="W103" s="260"/>
      <c r="X103" s="242">
        <f t="shared" si="23"/>
        <v>79</v>
      </c>
      <c r="Y103" s="247">
        <f t="shared" si="24"/>
        <v>0.39303482587064675</v>
      </c>
      <c r="Z103" s="247">
        <f t="shared" si="35"/>
        <v>11.791044776119403</v>
      </c>
      <c r="AA103" s="242">
        <v>1</v>
      </c>
      <c r="AB103" s="242">
        <v>41</v>
      </c>
      <c r="AC103" s="243">
        <f t="shared" si="36"/>
        <v>42</v>
      </c>
      <c r="AD103" s="247">
        <f t="shared" si="34"/>
        <v>106.86075949367088</v>
      </c>
      <c r="AE103" s="247">
        <v>14</v>
      </c>
      <c r="AF103" s="247">
        <f t="shared" si="25"/>
        <v>92.860759493670884</v>
      </c>
      <c r="AG103" s="247">
        <f t="shared" si="26"/>
        <v>47.164179104477611</v>
      </c>
      <c r="AH103" s="248">
        <f t="shared" si="20"/>
        <v>43772.860759493669</v>
      </c>
      <c r="AI103" s="249">
        <f t="shared" si="21"/>
        <v>43680</v>
      </c>
      <c r="AJ103" s="249">
        <f t="shared" si="27"/>
        <v>43772.860759493669</v>
      </c>
      <c r="AK103" s="253">
        <f t="shared" si="28"/>
        <v>5.5024875621890548</v>
      </c>
      <c r="AL103" s="253">
        <f t="shared" si="29"/>
        <v>36.497512437810947</v>
      </c>
      <c r="AM103" s="242">
        <v>1</v>
      </c>
      <c r="AN103" s="253">
        <f t="shared" si="30"/>
        <v>10.666666666666664</v>
      </c>
      <c r="AO103" s="253">
        <f t="shared" si="31"/>
        <v>148.80000000000013</v>
      </c>
      <c r="AP103" s="253">
        <f t="shared" si="32"/>
        <v>27.139240506329109</v>
      </c>
      <c r="AQ103" s="249">
        <f t="shared" si="33"/>
        <v>43800</v>
      </c>
      <c r="AR103" s="246"/>
      <c r="AS103" s="244"/>
    </row>
    <row r="104" spans="1:45" x14ac:dyDescent="0.25">
      <c r="A104" s="99">
        <v>734923</v>
      </c>
      <c r="B104" s="100" t="s">
        <v>109</v>
      </c>
      <c r="C104" s="100" t="s">
        <v>413</v>
      </c>
      <c r="D104" s="112">
        <v>12.04999999999999</v>
      </c>
      <c r="E104" s="101">
        <v>29.5</v>
      </c>
      <c r="F104" s="101">
        <v>59</v>
      </c>
      <c r="G104" s="267"/>
      <c r="H104" s="103">
        <v>0</v>
      </c>
      <c r="I104" s="103">
        <v>0</v>
      </c>
      <c r="J104" s="103">
        <v>0</v>
      </c>
      <c r="K104" s="103">
        <v>0</v>
      </c>
      <c r="L104" s="103">
        <v>0</v>
      </c>
      <c r="M104" s="103">
        <v>0</v>
      </c>
      <c r="N104" s="103">
        <v>0</v>
      </c>
      <c r="O104" s="103"/>
      <c r="P104" s="103"/>
      <c r="Q104" s="103"/>
      <c r="R104" s="103"/>
      <c r="S104" s="103"/>
      <c r="T104" s="260"/>
      <c r="U104" s="256">
        <f t="shared" si="22"/>
        <v>7</v>
      </c>
      <c r="V104" s="256">
        <v>3</v>
      </c>
      <c r="W104" s="260"/>
      <c r="X104" s="242">
        <f t="shared" si="23"/>
        <v>0</v>
      </c>
      <c r="Y104" s="247">
        <f t="shared" si="24"/>
        <v>0</v>
      </c>
      <c r="Z104" s="247">
        <f t="shared" si="35"/>
        <v>0</v>
      </c>
      <c r="AA104" s="242">
        <v>1</v>
      </c>
      <c r="AB104" s="242">
        <v>0</v>
      </c>
      <c r="AC104" s="243">
        <f t="shared" si="36"/>
        <v>1</v>
      </c>
      <c r="AD104" s="247" t="str">
        <f t="shared" si="34"/>
        <v>Not Sold</v>
      </c>
      <c r="AE104" s="247">
        <v>14</v>
      </c>
      <c r="AF104" s="247" t="str">
        <f t="shared" si="25"/>
        <v>-</v>
      </c>
      <c r="AG104" s="247">
        <f t="shared" si="26"/>
        <v>0</v>
      </c>
      <c r="AH104" s="248" t="str">
        <f t="shared" si="20"/>
        <v>Not Sold</v>
      </c>
      <c r="AI104" s="249">
        <f t="shared" si="21"/>
        <v>43680</v>
      </c>
      <c r="AJ104" s="249">
        <f t="shared" si="27"/>
        <v>43680</v>
      </c>
      <c r="AK104" s="253">
        <f t="shared" si="28"/>
        <v>0</v>
      </c>
      <c r="AL104" s="253">
        <f t="shared" si="29"/>
        <v>1</v>
      </c>
      <c r="AM104" s="242">
        <v>1</v>
      </c>
      <c r="AN104" s="253">
        <f t="shared" si="30"/>
        <v>0</v>
      </c>
      <c r="AO104" s="253">
        <f t="shared" si="31"/>
        <v>0</v>
      </c>
      <c r="AP104" s="253" t="str">
        <f t="shared" si="32"/>
        <v>-</v>
      </c>
      <c r="AQ104" s="249" t="str">
        <f t="shared" si="33"/>
        <v>-</v>
      </c>
      <c r="AR104" s="246"/>
      <c r="AS104" s="244"/>
    </row>
    <row r="105" spans="1:45" x14ac:dyDescent="0.25">
      <c r="A105" s="99">
        <v>734924</v>
      </c>
      <c r="B105" s="100" t="s">
        <v>110</v>
      </c>
      <c r="C105" s="100" t="s">
        <v>414</v>
      </c>
      <c r="D105" s="112">
        <v>11.760000000000034</v>
      </c>
      <c r="E105" s="101">
        <v>29.5</v>
      </c>
      <c r="F105" s="101">
        <v>59</v>
      </c>
      <c r="G105" s="267"/>
      <c r="H105" s="103">
        <v>0</v>
      </c>
      <c r="I105" s="103">
        <v>0</v>
      </c>
      <c r="J105" s="103">
        <v>0</v>
      </c>
      <c r="K105" s="103">
        <v>0</v>
      </c>
      <c r="L105" s="103">
        <v>0</v>
      </c>
      <c r="M105" s="103">
        <v>0</v>
      </c>
      <c r="N105" s="103">
        <v>0</v>
      </c>
      <c r="O105" s="103"/>
      <c r="P105" s="103"/>
      <c r="Q105" s="103"/>
      <c r="R105" s="103"/>
      <c r="S105" s="103"/>
      <c r="T105" s="260"/>
      <c r="U105" s="256">
        <f t="shared" si="22"/>
        <v>7</v>
      </c>
      <c r="V105" s="256">
        <v>3</v>
      </c>
      <c r="W105" s="260"/>
      <c r="X105" s="242">
        <f t="shared" si="23"/>
        <v>0</v>
      </c>
      <c r="Y105" s="247">
        <f t="shared" si="24"/>
        <v>0</v>
      </c>
      <c r="Z105" s="247">
        <f t="shared" si="35"/>
        <v>0</v>
      </c>
      <c r="AA105" s="242">
        <v>1</v>
      </c>
      <c r="AB105" s="242">
        <v>0</v>
      </c>
      <c r="AC105" s="243">
        <f t="shared" si="36"/>
        <v>1</v>
      </c>
      <c r="AD105" s="247" t="str">
        <f t="shared" si="34"/>
        <v>Not Sold</v>
      </c>
      <c r="AE105" s="247">
        <v>14</v>
      </c>
      <c r="AF105" s="247" t="str">
        <f t="shared" si="25"/>
        <v>-</v>
      </c>
      <c r="AG105" s="247">
        <f t="shared" si="26"/>
        <v>0</v>
      </c>
      <c r="AH105" s="248" t="str">
        <f t="shared" si="20"/>
        <v>Not Sold</v>
      </c>
      <c r="AI105" s="249">
        <f t="shared" si="21"/>
        <v>43680</v>
      </c>
      <c r="AJ105" s="249">
        <f t="shared" si="27"/>
        <v>43680</v>
      </c>
      <c r="AK105" s="253">
        <f t="shared" si="28"/>
        <v>0</v>
      </c>
      <c r="AL105" s="253">
        <f t="shared" si="29"/>
        <v>1</v>
      </c>
      <c r="AM105" s="242">
        <v>1</v>
      </c>
      <c r="AN105" s="253">
        <f t="shared" si="30"/>
        <v>0</v>
      </c>
      <c r="AO105" s="253">
        <f t="shared" si="31"/>
        <v>0</v>
      </c>
      <c r="AP105" s="253" t="str">
        <f t="shared" si="32"/>
        <v>-</v>
      </c>
      <c r="AQ105" s="249" t="str">
        <f t="shared" si="33"/>
        <v>-</v>
      </c>
      <c r="AR105" s="246"/>
      <c r="AS105" s="244"/>
    </row>
    <row r="106" spans="1:45" x14ac:dyDescent="0.25">
      <c r="A106" s="99">
        <v>734925</v>
      </c>
      <c r="B106" s="100" t="s">
        <v>111</v>
      </c>
      <c r="C106" s="100" t="s">
        <v>415</v>
      </c>
      <c r="D106" s="112">
        <v>11.65</v>
      </c>
      <c r="E106" s="101">
        <v>29.5</v>
      </c>
      <c r="F106" s="101">
        <v>59</v>
      </c>
      <c r="G106" s="267"/>
      <c r="H106" s="103">
        <v>0</v>
      </c>
      <c r="I106" s="103">
        <v>0</v>
      </c>
      <c r="J106" s="103">
        <v>0</v>
      </c>
      <c r="K106" s="103">
        <v>0</v>
      </c>
      <c r="L106" s="103">
        <v>0</v>
      </c>
      <c r="M106" s="103">
        <v>0</v>
      </c>
      <c r="N106" s="103">
        <v>0</v>
      </c>
      <c r="O106" s="103"/>
      <c r="P106" s="103"/>
      <c r="Q106" s="103"/>
      <c r="R106" s="103"/>
      <c r="S106" s="103"/>
      <c r="T106" s="260"/>
      <c r="U106" s="256">
        <f t="shared" si="22"/>
        <v>7</v>
      </c>
      <c r="V106" s="256">
        <v>3</v>
      </c>
      <c r="W106" s="260"/>
      <c r="X106" s="242">
        <f t="shared" si="23"/>
        <v>0</v>
      </c>
      <c r="Y106" s="247">
        <f t="shared" si="24"/>
        <v>0</v>
      </c>
      <c r="Z106" s="247">
        <f t="shared" si="35"/>
        <v>0</v>
      </c>
      <c r="AA106" s="242">
        <v>1</v>
      </c>
      <c r="AB106" s="242">
        <v>0</v>
      </c>
      <c r="AC106" s="243">
        <f t="shared" si="36"/>
        <v>1</v>
      </c>
      <c r="AD106" s="247" t="str">
        <f t="shared" si="34"/>
        <v>Not Sold</v>
      </c>
      <c r="AE106" s="247">
        <v>14</v>
      </c>
      <c r="AF106" s="247" t="str">
        <f t="shared" si="25"/>
        <v>-</v>
      </c>
      <c r="AG106" s="247">
        <f t="shared" si="26"/>
        <v>0</v>
      </c>
      <c r="AH106" s="248" t="str">
        <f t="shared" si="20"/>
        <v>Not Sold</v>
      </c>
      <c r="AI106" s="249">
        <f t="shared" si="21"/>
        <v>43680</v>
      </c>
      <c r="AJ106" s="249">
        <f t="shared" si="27"/>
        <v>43680</v>
      </c>
      <c r="AK106" s="253">
        <f t="shared" si="28"/>
        <v>0</v>
      </c>
      <c r="AL106" s="253">
        <f t="shared" si="29"/>
        <v>1</v>
      </c>
      <c r="AM106" s="242">
        <v>1</v>
      </c>
      <c r="AN106" s="253">
        <f t="shared" si="30"/>
        <v>0</v>
      </c>
      <c r="AO106" s="253">
        <f t="shared" si="31"/>
        <v>0</v>
      </c>
      <c r="AP106" s="253" t="str">
        <f t="shared" si="32"/>
        <v>-</v>
      </c>
      <c r="AQ106" s="249" t="str">
        <f t="shared" si="33"/>
        <v>-</v>
      </c>
      <c r="AR106" s="246"/>
      <c r="AS106" s="244"/>
    </row>
    <row r="107" spans="1:45" x14ac:dyDescent="0.25">
      <c r="A107" s="99">
        <v>734926</v>
      </c>
      <c r="B107" s="100" t="s">
        <v>112</v>
      </c>
      <c r="C107" s="100" t="s">
        <v>416</v>
      </c>
      <c r="D107" s="112">
        <v>11.699999999999987</v>
      </c>
      <c r="E107" s="101">
        <v>24.5</v>
      </c>
      <c r="F107" s="101">
        <v>49</v>
      </c>
      <c r="G107" s="267"/>
      <c r="H107" s="103">
        <v>0</v>
      </c>
      <c r="I107" s="103">
        <v>0</v>
      </c>
      <c r="J107" s="103">
        <v>0</v>
      </c>
      <c r="K107" s="103">
        <v>0</v>
      </c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f t="shared" si="22"/>
        <v>7</v>
      </c>
      <c r="V107" s="256">
        <v>3</v>
      </c>
      <c r="W107" s="260"/>
      <c r="X107" s="242">
        <f t="shared" si="23"/>
        <v>0</v>
      </c>
      <c r="Y107" s="247">
        <f t="shared" si="24"/>
        <v>0</v>
      </c>
      <c r="Z107" s="247">
        <f t="shared" si="35"/>
        <v>0</v>
      </c>
      <c r="AA107" s="242">
        <v>1</v>
      </c>
      <c r="AB107" s="242">
        <v>0</v>
      </c>
      <c r="AC107" s="243">
        <f t="shared" si="36"/>
        <v>1</v>
      </c>
      <c r="AD107" s="247" t="str">
        <f t="shared" si="34"/>
        <v>Not Sold</v>
      </c>
      <c r="AE107" s="247">
        <v>14</v>
      </c>
      <c r="AF107" s="247" t="str">
        <f t="shared" si="25"/>
        <v>-</v>
      </c>
      <c r="AG107" s="247">
        <f t="shared" si="26"/>
        <v>0</v>
      </c>
      <c r="AH107" s="248" t="str">
        <f t="shared" si="20"/>
        <v>Not Sold</v>
      </c>
      <c r="AI107" s="249">
        <f t="shared" si="21"/>
        <v>43680</v>
      </c>
      <c r="AJ107" s="249">
        <f t="shared" si="27"/>
        <v>43680</v>
      </c>
      <c r="AK107" s="253">
        <f t="shared" si="28"/>
        <v>0</v>
      </c>
      <c r="AL107" s="253">
        <f t="shared" si="29"/>
        <v>1</v>
      </c>
      <c r="AM107" s="242">
        <v>1</v>
      </c>
      <c r="AN107" s="253">
        <f t="shared" si="30"/>
        <v>0</v>
      </c>
      <c r="AO107" s="253">
        <f t="shared" si="31"/>
        <v>0</v>
      </c>
      <c r="AP107" s="253" t="str">
        <f t="shared" si="32"/>
        <v>-</v>
      </c>
      <c r="AQ107" s="249" t="str">
        <f t="shared" si="33"/>
        <v>-</v>
      </c>
      <c r="AR107" s="246"/>
      <c r="AS107" s="244"/>
    </row>
    <row r="108" spans="1:45" x14ac:dyDescent="0.25">
      <c r="A108" s="99">
        <v>734927</v>
      </c>
      <c r="B108" s="100" t="s">
        <v>113</v>
      </c>
      <c r="C108" s="100" t="s">
        <v>417</v>
      </c>
      <c r="D108" s="112">
        <v>11.760000000000007</v>
      </c>
      <c r="E108" s="101">
        <v>24.5</v>
      </c>
      <c r="F108" s="101">
        <v>49</v>
      </c>
      <c r="G108" s="267"/>
      <c r="H108" s="103">
        <v>12</v>
      </c>
      <c r="I108" s="103">
        <v>12</v>
      </c>
      <c r="J108" s="103">
        <v>16</v>
      </c>
      <c r="K108" s="103">
        <v>21</v>
      </c>
      <c r="L108" s="103">
        <v>21</v>
      </c>
      <c r="M108" s="103">
        <v>11</v>
      </c>
      <c r="N108" s="103">
        <v>3</v>
      </c>
      <c r="O108" s="103"/>
      <c r="P108" s="103"/>
      <c r="Q108" s="103"/>
      <c r="R108" s="103"/>
      <c r="S108" s="103"/>
      <c r="T108" s="260"/>
      <c r="U108" s="256">
        <f t="shared" si="22"/>
        <v>7</v>
      </c>
      <c r="V108" s="256">
        <v>3</v>
      </c>
      <c r="W108" s="260"/>
      <c r="X108" s="242">
        <f t="shared" si="23"/>
        <v>96</v>
      </c>
      <c r="Y108" s="247">
        <f t="shared" si="24"/>
        <v>0.47761194029850745</v>
      </c>
      <c r="Z108" s="247">
        <f t="shared" si="35"/>
        <v>14.328358208955224</v>
      </c>
      <c r="AA108" s="242">
        <v>1</v>
      </c>
      <c r="AB108" s="242">
        <v>18</v>
      </c>
      <c r="AC108" s="243">
        <f t="shared" si="36"/>
        <v>19</v>
      </c>
      <c r="AD108" s="247">
        <f t="shared" si="34"/>
        <v>39.78125</v>
      </c>
      <c r="AE108" s="247">
        <v>14</v>
      </c>
      <c r="AF108" s="247">
        <f t="shared" si="25"/>
        <v>25.78125</v>
      </c>
      <c r="AG108" s="247">
        <f t="shared" si="26"/>
        <v>57.313432835820898</v>
      </c>
      <c r="AH108" s="248">
        <f t="shared" si="20"/>
        <v>43705.78125</v>
      </c>
      <c r="AI108" s="249">
        <f t="shared" si="21"/>
        <v>43680</v>
      </c>
      <c r="AJ108" s="249">
        <f t="shared" si="27"/>
        <v>43705.78125</v>
      </c>
      <c r="AK108" s="253">
        <f t="shared" si="28"/>
        <v>6.6865671641791042</v>
      </c>
      <c r="AL108" s="253">
        <f t="shared" si="29"/>
        <v>12.313432835820896</v>
      </c>
      <c r="AM108" s="242">
        <v>1</v>
      </c>
      <c r="AN108" s="253">
        <f t="shared" si="30"/>
        <v>45</v>
      </c>
      <c r="AO108" s="253">
        <f t="shared" si="31"/>
        <v>529.20000000000027</v>
      </c>
      <c r="AP108" s="253">
        <f t="shared" si="32"/>
        <v>94.21875</v>
      </c>
      <c r="AQ108" s="249">
        <f t="shared" si="33"/>
        <v>43800</v>
      </c>
      <c r="AR108" s="246"/>
      <c r="AS108" s="244"/>
    </row>
    <row r="109" spans="1:45" x14ac:dyDescent="0.25">
      <c r="A109" s="99">
        <v>734928</v>
      </c>
      <c r="B109" s="100" t="s">
        <v>114</v>
      </c>
      <c r="C109" s="100" t="s">
        <v>418</v>
      </c>
      <c r="D109" s="112">
        <v>11.76</v>
      </c>
      <c r="E109" s="101">
        <v>24</v>
      </c>
      <c r="F109" s="101">
        <v>49</v>
      </c>
      <c r="G109" s="267"/>
      <c r="H109" s="103">
        <v>1</v>
      </c>
      <c r="I109" s="103">
        <v>2</v>
      </c>
      <c r="J109" s="103">
        <v>10</v>
      </c>
      <c r="K109" s="103">
        <v>5</v>
      </c>
      <c r="L109" s="103">
        <v>6</v>
      </c>
      <c r="M109" s="103">
        <v>12</v>
      </c>
      <c r="N109" s="103">
        <v>17</v>
      </c>
      <c r="O109" s="103"/>
      <c r="P109" s="103"/>
      <c r="Q109" s="103"/>
      <c r="R109" s="103"/>
      <c r="S109" s="103"/>
      <c r="T109" s="260"/>
      <c r="U109" s="256">
        <f t="shared" si="22"/>
        <v>7</v>
      </c>
      <c r="V109" s="256">
        <v>3</v>
      </c>
      <c r="W109" s="260"/>
      <c r="X109" s="242">
        <f t="shared" si="23"/>
        <v>53</v>
      </c>
      <c r="Y109" s="247">
        <f t="shared" si="24"/>
        <v>0.26368159203980102</v>
      </c>
      <c r="Z109" s="247">
        <f t="shared" si="35"/>
        <v>7.91044776119403</v>
      </c>
      <c r="AA109" s="242">
        <v>1</v>
      </c>
      <c r="AB109" s="242">
        <v>20</v>
      </c>
      <c r="AC109" s="243">
        <f t="shared" si="36"/>
        <v>21</v>
      </c>
      <c r="AD109" s="247">
        <f t="shared" si="34"/>
        <v>79.641509433962256</v>
      </c>
      <c r="AE109" s="247">
        <v>14</v>
      </c>
      <c r="AF109" s="247">
        <f t="shared" si="25"/>
        <v>65.641509433962256</v>
      </c>
      <c r="AG109" s="247">
        <f t="shared" si="26"/>
        <v>31.64179104477612</v>
      </c>
      <c r="AH109" s="248">
        <f t="shared" si="20"/>
        <v>43745.641509433961</v>
      </c>
      <c r="AI109" s="249">
        <f t="shared" si="21"/>
        <v>43680</v>
      </c>
      <c r="AJ109" s="249">
        <f t="shared" si="27"/>
        <v>43745.641509433961</v>
      </c>
      <c r="AK109" s="253">
        <f t="shared" si="28"/>
        <v>3.6915422885572142</v>
      </c>
      <c r="AL109" s="253">
        <f t="shared" si="29"/>
        <v>17.308457711442784</v>
      </c>
      <c r="AM109" s="242">
        <v>1</v>
      </c>
      <c r="AN109" s="253">
        <f t="shared" si="30"/>
        <v>14.333333333333336</v>
      </c>
      <c r="AO109" s="253">
        <f t="shared" si="31"/>
        <v>168.56000000000003</v>
      </c>
      <c r="AP109" s="253">
        <f t="shared" si="32"/>
        <v>54.358490566037737</v>
      </c>
      <c r="AQ109" s="249">
        <f t="shared" si="33"/>
        <v>43800</v>
      </c>
      <c r="AR109" s="246"/>
      <c r="AS109" s="244"/>
    </row>
    <row r="110" spans="1:45" x14ac:dyDescent="0.25">
      <c r="A110" s="99">
        <v>734929</v>
      </c>
      <c r="B110" s="100" t="s">
        <v>115</v>
      </c>
      <c r="C110" s="100" t="s">
        <v>419</v>
      </c>
      <c r="D110" s="112">
        <v>11.76</v>
      </c>
      <c r="E110" s="101">
        <v>24.5</v>
      </c>
      <c r="F110" s="101">
        <v>49</v>
      </c>
      <c r="G110" s="267"/>
      <c r="H110" s="103">
        <v>4</v>
      </c>
      <c r="I110" s="103">
        <v>2</v>
      </c>
      <c r="J110" s="103">
        <v>7</v>
      </c>
      <c r="K110" s="103">
        <v>2</v>
      </c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f t="shared" si="22"/>
        <v>7</v>
      </c>
      <c r="V110" s="256">
        <v>3</v>
      </c>
      <c r="W110" s="260"/>
      <c r="X110" s="242">
        <f t="shared" si="23"/>
        <v>15</v>
      </c>
      <c r="Y110" s="247">
        <f t="shared" si="24"/>
        <v>7.4626865671641784E-2</v>
      </c>
      <c r="Z110" s="247">
        <f t="shared" si="35"/>
        <v>2.2388059701492535</v>
      </c>
      <c r="AA110" s="242">
        <v>1</v>
      </c>
      <c r="AB110" s="242">
        <v>0</v>
      </c>
      <c r="AC110" s="243">
        <f t="shared" si="36"/>
        <v>1</v>
      </c>
      <c r="AD110" s="247">
        <f t="shared" si="34"/>
        <v>13.4</v>
      </c>
      <c r="AE110" s="247">
        <v>14</v>
      </c>
      <c r="AF110" s="247">
        <f t="shared" si="25"/>
        <v>-0.59999999999999964</v>
      </c>
      <c r="AG110" s="247">
        <f t="shared" si="26"/>
        <v>8.9552238805970141</v>
      </c>
      <c r="AH110" s="248">
        <f t="shared" si="20"/>
        <v>43679.4</v>
      </c>
      <c r="AI110" s="249">
        <f t="shared" si="21"/>
        <v>43680</v>
      </c>
      <c r="AJ110" s="249">
        <f t="shared" si="27"/>
        <v>43680</v>
      </c>
      <c r="AK110" s="253">
        <f t="shared" si="28"/>
        <v>1.044776119402985</v>
      </c>
      <c r="AL110" s="253">
        <f t="shared" si="29"/>
        <v>-4.4776119402984982E-2</v>
      </c>
      <c r="AM110" s="242">
        <v>1</v>
      </c>
      <c r="AN110" s="253">
        <f t="shared" si="30"/>
        <v>9</v>
      </c>
      <c r="AO110" s="253">
        <f t="shared" si="31"/>
        <v>105.84</v>
      </c>
      <c r="AP110" s="253">
        <f t="shared" si="32"/>
        <v>120.60000000000001</v>
      </c>
      <c r="AQ110" s="249">
        <f t="shared" si="33"/>
        <v>43800.6</v>
      </c>
      <c r="AR110" s="246"/>
      <c r="AS110" s="244"/>
    </row>
    <row r="111" spans="1:45" x14ac:dyDescent="0.25">
      <c r="A111" s="99">
        <v>734930</v>
      </c>
      <c r="B111" s="100" t="s">
        <v>116</v>
      </c>
      <c r="C111" s="100" t="s">
        <v>420</v>
      </c>
      <c r="D111" s="112">
        <v>12.049999999999988</v>
      </c>
      <c r="E111" s="101">
        <v>24.5</v>
      </c>
      <c r="F111" s="101">
        <v>49</v>
      </c>
      <c r="G111" s="267"/>
      <c r="H111" s="103">
        <v>5</v>
      </c>
      <c r="I111" s="103">
        <v>5</v>
      </c>
      <c r="J111" s="103">
        <v>0</v>
      </c>
      <c r="K111" s="103">
        <v>9</v>
      </c>
      <c r="L111" s="103">
        <v>4</v>
      </c>
      <c r="M111" s="103">
        <v>5</v>
      </c>
      <c r="N111" s="103">
        <v>5</v>
      </c>
      <c r="O111" s="103"/>
      <c r="P111" s="103"/>
      <c r="Q111" s="103"/>
      <c r="R111" s="103"/>
      <c r="S111" s="103"/>
      <c r="T111" s="260"/>
      <c r="U111" s="256">
        <f t="shared" si="22"/>
        <v>7</v>
      </c>
      <c r="V111" s="256">
        <v>3</v>
      </c>
      <c r="W111" s="260"/>
      <c r="X111" s="242">
        <f t="shared" si="23"/>
        <v>33</v>
      </c>
      <c r="Y111" s="247">
        <f t="shared" si="24"/>
        <v>0.16417910447761194</v>
      </c>
      <c r="Z111" s="247">
        <f t="shared" si="35"/>
        <v>4.9253731343283587</v>
      </c>
      <c r="AA111" s="242">
        <v>1</v>
      </c>
      <c r="AB111" s="242">
        <v>8</v>
      </c>
      <c r="AC111" s="243">
        <f t="shared" si="36"/>
        <v>9</v>
      </c>
      <c r="AD111" s="247">
        <f t="shared" si="34"/>
        <v>54.81818181818182</v>
      </c>
      <c r="AE111" s="247">
        <v>14</v>
      </c>
      <c r="AF111" s="247">
        <f t="shared" si="25"/>
        <v>40.81818181818182</v>
      </c>
      <c r="AG111" s="247">
        <f t="shared" si="26"/>
        <v>19.701492537313435</v>
      </c>
      <c r="AH111" s="248">
        <f t="shared" si="20"/>
        <v>43720.818181818184</v>
      </c>
      <c r="AI111" s="249">
        <f t="shared" si="21"/>
        <v>43680</v>
      </c>
      <c r="AJ111" s="249">
        <f t="shared" si="27"/>
        <v>43720.818181818184</v>
      </c>
      <c r="AK111" s="253">
        <f t="shared" si="28"/>
        <v>2.2985074626865671</v>
      </c>
      <c r="AL111" s="253">
        <f t="shared" si="29"/>
        <v>6.7014925373134329</v>
      </c>
      <c r="AM111" s="242">
        <v>1</v>
      </c>
      <c r="AN111" s="253">
        <f t="shared" si="30"/>
        <v>13.000000000000002</v>
      </c>
      <c r="AO111" s="253">
        <f t="shared" si="31"/>
        <v>156.64999999999986</v>
      </c>
      <c r="AP111" s="253">
        <f t="shared" si="32"/>
        <v>79.181818181818187</v>
      </c>
      <c r="AQ111" s="249">
        <f t="shared" si="33"/>
        <v>43800</v>
      </c>
      <c r="AR111" s="246"/>
      <c r="AS111" s="244"/>
    </row>
    <row r="112" spans="1:45" x14ac:dyDescent="0.25">
      <c r="A112" s="99">
        <v>734931</v>
      </c>
      <c r="B112" s="100" t="s">
        <v>117</v>
      </c>
      <c r="C112" s="100" t="s">
        <v>421</v>
      </c>
      <c r="D112" s="112">
        <v>7.8399999999999883</v>
      </c>
      <c r="E112" s="101">
        <v>24.5</v>
      </c>
      <c r="F112" s="101">
        <v>49</v>
      </c>
      <c r="G112" s="267"/>
      <c r="H112" s="103">
        <v>0</v>
      </c>
      <c r="I112" s="103">
        <v>0</v>
      </c>
      <c r="J112" s="103">
        <v>0</v>
      </c>
      <c r="K112" s="103">
        <v>0</v>
      </c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f t="shared" si="22"/>
        <v>7</v>
      </c>
      <c r="V112" s="256">
        <v>3</v>
      </c>
      <c r="W112" s="260"/>
      <c r="X112" s="242">
        <f t="shared" si="23"/>
        <v>0</v>
      </c>
      <c r="Y112" s="247">
        <f t="shared" si="24"/>
        <v>0</v>
      </c>
      <c r="Z112" s="247">
        <f t="shared" si="35"/>
        <v>0</v>
      </c>
      <c r="AA112" s="242">
        <v>1</v>
      </c>
      <c r="AB112" s="242">
        <v>0</v>
      </c>
      <c r="AC112" s="243">
        <f t="shared" si="36"/>
        <v>1</v>
      </c>
      <c r="AD112" s="247" t="str">
        <f t="shared" si="34"/>
        <v>Not Sold</v>
      </c>
      <c r="AE112" s="247">
        <v>14</v>
      </c>
      <c r="AF112" s="247" t="str">
        <f t="shared" si="25"/>
        <v>-</v>
      </c>
      <c r="AG112" s="247">
        <f t="shared" si="26"/>
        <v>0</v>
      </c>
      <c r="AH112" s="248" t="str">
        <f t="shared" si="20"/>
        <v>Not Sold</v>
      </c>
      <c r="AI112" s="249">
        <f t="shared" si="21"/>
        <v>43680</v>
      </c>
      <c r="AJ112" s="249">
        <f t="shared" si="27"/>
        <v>43680</v>
      </c>
      <c r="AK112" s="253">
        <f t="shared" si="28"/>
        <v>0</v>
      </c>
      <c r="AL112" s="253">
        <f t="shared" si="29"/>
        <v>1</v>
      </c>
      <c r="AM112" s="242">
        <v>1</v>
      </c>
      <c r="AN112" s="253">
        <f t="shared" si="30"/>
        <v>0</v>
      </c>
      <c r="AO112" s="253">
        <f t="shared" si="31"/>
        <v>0</v>
      </c>
      <c r="AP112" s="253" t="str">
        <f t="shared" si="32"/>
        <v>-</v>
      </c>
      <c r="AQ112" s="249" t="str">
        <f t="shared" si="33"/>
        <v>-</v>
      </c>
      <c r="AR112" s="246"/>
      <c r="AS112" s="244"/>
    </row>
    <row r="113" spans="1:45" x14ac:dyDescent="0.25">
      <c r="A113" s="111">
        <v>734933</v>
      </c>
      <c r="B113" s="116" t="s">
        <v>118</v>
      </c>
      <c r="C113" s="116" t="s">
        <v>422</v>
      </c>
      <c r="D113" s="112">
        <v>7.84</v>
      </c>
      <c r="E113" s="101">
        <v>24.5</v>
      </c>
      <c r="F113" s="112">
        <v>49</v>
      </c>
      <c r="G113" s="261"/>
      <c r="H113" s="103">
        <v>0</v>
      </c>
      <c r="I113" s="103">
        <v>0</v>
      </c>
      <c r="J113" s="103">
        <v>0</v>
      </c>
      <c r="K113" s="103">
        <v>0</v>
      </c>
      <c r="L113" s="103">
        <v>0</v>
      </c>
      <c r="M113" s="103">
        <v>0</v>
      </c>
      <c r="N113" s="103">
        <v>0</v>
      </c>
      <c r="O113" s="103"/>
      <c r="P113" s="103"/>
      <c r="Q113" s="103"/>
      <c r="R113" s="103"/>
      <c r="S113" s="103"/>
      <c r="T113" s="260"/>
      <c r="U113" s="256">
        <f t="shared" si="22"/>
        <v>7</v>
      </c>
      <c r="V113" s="256">
        <v>3</v>
      </c>
      <c r="W113" s="260"/>
      <c r="X113" s="242">
        <f t="shared" si="23"/>
        <v>0</v>
      </c>
      <c r="Y113" s="247">
        <f t="shared" si="24"/>
        <v>0</v>
      </c>
      <c r="Z113" s="247">
        <f t="shared" si="35"/>
        <v>0</v>
      </c>
      <c r="AA113" s="242">
        <v>1</v>
      </c>
      <c r="AB113" s="242">
        <v>0</v>
      </c>
      <c r="AC113" s="243">
        <f t="shared" si="36"/>
        <v>1</v>
      </c>
      <c r="AD113" s="247" t="str">
        <f t="shared" si="34"/>
        <v>Not Sold</v>
      </c>
      <c r="AE113" s="247">
        <v>14</v>
      </c>
      <c r="AF113" s="247" t="str">
        <f t="shared" si="25"/>
        <v>-</v>
      </c>
      <c r="AG113" s="247">
        <f t="shared" si="26"/>
        <v>0</v>
      </c>
      <c r="AH113" s="248" t="str">
        <f t="shared" si="20"/>
        <v>Not Sold</v>
      </c>
      <c r="AI113" s="249">
        <f t="shared" si="21"/>
        <v>43680</v>
      </c>
      <c r="AJ113" s="249">
        <f t="shared" si="27"/>
        <v>43680</v>
      </c>
      <c r="AK113" s="253">
        <f t="shared" si="28"/>
        <v>0</v>
      </c>
      <c r="AL113" s="253">
        <f t="shared" si="29"/>
        <v>1</v>
      </c>
      <c r="AM113" s="242">
        <v>1</v>
      </c>
      <c r="AN113" s="253">
        <f t="shared" si="30"/>
        <v>0</v>
      </c>
      <c r="AO113" s="253">
        <f t="shared" si="31"/>
        <v>0</v>
      </c>
      <c r="AP113" s="253" t="str">
        <f t="shared" si="32"/>
        <v>-</v>
      </c>
      <c r="AQ113" s="249" t="str">
        <f t="shared" si="33"/>
        <v>-</v>
      </c>
      <c r="AR113" s="245"/>
      <c r="AS113" s="244"/>
    </row>
    <row r="114" spans="1:45" x14ac:dyDescent="0.25">
      <c r="A114" s="99">
        <v>734934</v>
      </c>
      <c r="B114" s="100" t="s">
        <v>119</v>
      </c>
      <c r="C114" s="100" t="s">
        <v>423</v>
      </c>
      <c r="D114" s="112">
        <v>7.8400000000000007</v>
      </c>
      <c r="E114" s="101">
        <v>24.5</v>
      </c>
      <c r="F114" s="101">
        <v>49</v>
      </c>
      <c r="G114" s="267"/>
      <c r="H114" s="103">
        <v>0</v>
      </c>
      <c r="I114" s="103">
        <v>0</v>
      </c>
      <c r="J114" s="103">
        <v>0</v>
      </c>
      <c r="K114" s="103">
        <v>0</v>
      </c>
      <c r="L114" s="103">
        <v>0</v>
      </c>
      <c r="M114" s="103">
        <v>0</v>
      </c>
      <c r="N114" s="103">
        <v>0</v>
      </c>
      <c r="O114" s="103"/>
      <c r="P114" s="103"/>
      <c r="Q114" s="103"/>
      <c r="R114" s="103"/>
      <c r="S114" s="103"/>
      <c r="T114" s="260"/>
      <c r="U114" s="256">
        <f t="shared" si="22"/>
        <v>7</v>
      </c>
      <c r="V114" s="256">
        <v>3</v>
      </c>
      <c r="W114" s="260"/>
      <c r="X114" s="242">
        <f t="shared" si="23"/>
        <v>0</v>
      </c>
      <c r="Y114" s="247">
        <f t="shared" si="24"/>
        <v>0</v>
      </c>
      <c r="Z114" s="247">
        <f t="shared" si="35"/>
        <v>0</v>
      </c>
      <c r="AA114" s="242">
        <v>1</v>
      </c>
      <c r="AB114" s="242">
        <v>0</v>
      </c>
      <c r="AC114" s="243">
        <f t="shared" si="36"/>
        <v>1</v>
      </c>
      <c r="AD114" s="247" t="str">
        <f t="shared" si="34"/>
        <v>Not Sold</v>
      </c>
      <c r="AE114" s="247">
        <v>14</v>
      </c>
      <c r="AF114" s="247" t="str">
        <f t="shared" si="25"/>
        <v>-</v>
      </c>
      <c r="AG114" s="247">
        <f t="shared" si="26"/>
        <v>0</v>
      </c>
      <c r="AH114" s="248" t="str">
        <f t="shared" si="20"/>
        <v>Not Sold</v>
      </c>
      <c r="AI114" s="249">
        <f t="shared" si="21"/>
        <v>43680</v>
      </c>
      <c r="AJ114" s="249">
        <f t="shared" si="27"/>
        <v>43680</v>
      </c>
      <c r="AK114" s="253">
        <f t="shared" si="28"/>
        <v>0</v>
      </c>
      <c r="AL114" s="253">
        <f t="shared" si="29"/>
        <v>1</v>
      </c>
      <c r="AM114" s="242">
        <v>1</v>
      </c>
      <c r="AN114" s="253">
        <f t="shared" si="30"/>
        <v>0</v>
      </c>
      <c r="AO114" s="253">
        <f t="shared" si="31"/>
        <v>0</v>
      </c>
      <c r="AP114" s="253" t="str">
        <f t="shared" si="32"/>
        <v>-</v>
      </c>
      <c r="AQ114" s="249" t="str">
        <f t="shared" si="33"/>
        <v>-</v>
      </c>
      <c r="AR114" s="246"/>
      <c r="AS114" s="244"/>
    </row>
    <row r="115" spans="1:45" x14ac:dyDescent="0.25">
      <c r="A115" s="99">
        <v>734935</v>
      </c>
      <c r="B115" s="100" t="s">
        <v>120</v>
      </c>
      <c r="C115" s="100" t="s">
        <v>424</v>
      </c>
      <c r="D115" s="112">
        <v>15.690000000000003</v>
      </c>
      <c r="E115" s="101">
        <v>29.5</v>
      </c>
      <c r="F115" s="101">
        <v>59</v>
      </c>
      <c r="G115" s="267"/>
      <c r="H115" s="103">
        <v>0</v>
      </c>
      <c r="I115" s="103">
        <v>0</v>
      </c>
      <c r="J115" s="103">
        <v>0</v>
      </c>
      <c r="K115" s="103">
        <v>0</v>
      </c>
      <c r="L115" s="103">
        <v>0</v>
      </c>
      <c r="M115" s="103">
        <v>0</v>
      </c>
      <c r="N115" s="103">
        <v>0</v>
      </c>
      <c r="O115" s="103"/>
      <c r="P115" s="103"/>
      <c r="Q115" s="103"/>
      <c r="R115" s="103"/>
      <c r="S115" s="103"/>
      <c r="T115" s="260"/>
      <c r="U115" s="256">
        <f t="shared" si="22"/>
        <v>7</v>
      </c>
      <c r="V115" s="256">
        <v>3</v>
      </c>
      <c r="W115" s="260"/>
      <c r="X115" s="242">
        <f t="shared" si="23"/>
        <v>0</v>
      </c>
      <c r="Y115" s="247">
        <f t="shared" si="24"/>
        <v>0</v>
      </c>
      <c r="Z115" s="247">
        <f t="shared" si="35"/>
        <v>0</v>
      </c>
      <c r="AA115" s="242">
        <v>1</v>
      </c>
      <c r="AB115" s="242">
        <v>0</v>
      </c>
      <c r="AC115" s="243">
        <f t="shared" si="36"/>
        <v>1</v>
      </c>
      <c r="AD115" s="247" t="str">
        <f t="shared" si="34"/>
        <v>Not Sold</v>
      </c>
      <c r="AE115" s="247">
        <v>14</v>
      </c>
      <c r="AF115" s="247" t="str">
        <f t="shared" si="25"/>
        <v>-</v>
      </c>
      <c r="AG115" s="247">
        <f t="shared" si="26"/>
        <v>0</v>
      </c>
      <c r="AH115" s="248" t="str">
        <f t="shared" si="20"/>
        <v>Not Sold</v>
      </c>
      <c r="AI115" s="249">
        <f t="shared" si="21"/>
        <v>43680</v>
      </c>
      <c r="AJ115" s="249">
        <f t="shared" si="27"/>
        <v>43680</v>
      </c>
      <c r="AK115" s="253">
        <f t="shared" si="28"/>
        <v>0</v>
      </c>
      <c r="AL115" s="253">
        <f t="shared" si="29"/>
        <v>1</v>
      </c>
      <c r="AM115" s="242">
        <v>1</v>
      </c>
      <c r="AN115" s="253">
        <f t="shared" si="30"/>
        <v>0</v>
      </c>
      <c r="AO115" s="253">
        <f t="shared" si="31"/>
        <v>0</v>
      </c>
      <c r="AP115" s="253" t="str">
        <f t="shared" si="32"/>
        <v>-</v>
      </c>
      <c r="AQ115" s="249" t="str">
        <f t="shared" si="33"/>
        <v>-</v>
      </c>
      <c r="AR115" s="246"/>
      <c r="AS115" s="244"/>
    </row>
    <row r="116" spans="1:45" x14ac:dyDescent="0.25">
      <c r="A116" s="99">
        <v>734936</v>
      </c>
      <c r="B116" s="100" t="s">
        <v>121</v>
      </c>
      <c r="C116" s="100" t="s">
        <v>425</v>
      </c>
      <c r="D116" s="112">
        <v>15.599999999999998</v>
      </c>
      <c r="E116" s="101">
        <v>29.5</v>
      </c>
      <c r="F116" s="101">
        <v>59</v>
      </c>
      <c r="G116" s="267"/>
      <c r="H116" s="103">
        <v>0</v>
      </c>
      <c r="I116" s="103">
        <v>0</v>
      </c>
      <c r="J116" s="103">
        <v>0</v>
      </c>
      <c r="K116" s="103">
        <v>0</v>
      </c>
      <c r="L116" s="103">
        <v>0</v>
      </c>
      <c r="M116" s="103">
        <v>0</v>
      </c>
      <c r="N116" s="103">
        <v>0</v>
      </c>
      <c r="O116" s="103"/>
      <c r="P116" s="103"/>
      <c r="Q116" s="103"/>
      <c r="R116" s="103"/>
      <c r="S116" s="103"/>
      <c r="T116" s="260"/>
      <c r="U116" s="256">
        <f t="shared" si="22"/>
        <v>7</v>
      </c>
      <c r="V116" s="256">
        <v>3</v>
      </c>
      <c r="W116" s="260"/>
      <c r="X116" s="242">
        <f t="shared" si="23"/>
        <v>0</v>
      </c>
      <c r="Y116" s="247">
        <f t="shared" si="24"/>
        <v>0</v>
      </c>
      <c r="Z116" s="247">
        <f t="shared" si="35"/>
        <v>0</v>
      </c>
      <c r="AA116" s="242">
        <v>1</v>
      </c>
      <c r="AB116" s="242">
        <v>0</v>
      </c>
      <c r="AC116" s="243">
        <f t="shared" si="36"/>
        <v>1</v>
      </c>
      <c r="AD116" s="247" t="str">
        <f t="shared" si="34"/>
        <v>Not Sold</v>
      </c>
      <c r="AE116" s="247">
        <v>14</v>
      </c>
      <c r="AF116" s="247" t="str">
        <f t="shared" si="25"/>
        <v>-</v>
      </c>
      <c r="AG116" s="247">
        <f t="shared" si="26"/>
        <v>0</v>
      </c>
      <c r="AH116" s="248" t="str">
        <f t="shared" si="20"/>
        <v>Not Sold</v>
      </c>
      <c r="AI116" s="249">
        <f t="shared" si="21"/>
        <v>43680</v>
      </c>
      <c r="AJ116" s="249">
        <f t="shared" si="27"/>
        <v>43680</v>
      </c>
      <c r="AK116" s="253">
        <f t="shared" si="28"/>
        <v>0</v>
      </c>
      <c r="AL116" s="253">
        <f t="shared" si="29"/>
        <v>1</v>
      </c>
      <c r="AM116" s="242">
        <v>1</v>
      </c>
      <c r="AN116" s="253">
        <f t="shared" si="30"/>
        <v>0</v>
      </c>
      <c r="AO116" s="253">
        <f t="shared" si="31"/>
        <v>0</v>
      </c>
      <c r="AP116" s="253" t="str">
        <f t="shared" si="32"/>
        <v>-</v>
      </c>
      <c r="AQ116" s="249" t="str">
        <f t="shared" si="33"/>
        <v>-</v>
      </c>
      <c r="AR116" s="246"/>
      <c r="AS116" s="244"/>
    </row>
    <row r="117" spans="1:45" x14ac:dyDescent="0.25">
      <c r="A117" s="99">
        <v>734937</v>
      </c>
      <c r="B117" s="100" t="s">
        <v>122</v>
      </c>
      <c r="C117" s="100" t="s">
        <v>426</v>
      </c>
      <c r="D117" s="112">
        <v>34.520000000000017</v>
      </c>
      <c r="E117" s="101">
        <v>69.5</v>
      </c>
      <c r="F117" s="101">
        <v>149</v>
      </c>
      <c r="G117" s="267"/>
      <c r="H117" s="103">
        <v>0</v>
      </c>
      <c r="I117" s="103">
        <v>0</v>
      </c>
      <c r="J117" s="103">
        <v>0</v>
      </c>
      <c r="K117" s="103">
        <v>0</v>
      </c>
      <c r="L117" s="103">
        <v>0</v>
      </c>
      <c r="M117" s="103">
        <v>0</v>
      </c>
      <c r="N117" s="103">
        <v>0</v>
      </c>
      <c r="O117" s="103"/>
      <c r="P117" s="103"/>
      <c r="Q117" s="103"/>
      <c r="R117" s="103"/>
      <c r="S117" s="103"/>
      <c r="T117" s="260"/>
      <c r="U117" s="256">
        <f t="shared" si="22"/>
        <v>7</v>
      </c>
      <c r="V117" s="256">
        <v>3</v>
      </c>
      <c r="W117" s="260"/>
      <c r="X117" s="242">
        <f t="shared" si="23"/>
        <v>0</v>
      </c>
      <c r="Y117" s="247">
        <f t="shared" si="24"/>
        <v>0</v>
      </c>
      <c r="Z117" s="247">
        <f t="shared" si="35"/>
        <v>0</v>
      </c>
      <c r="AA117" s="242">
        <v>1</v>
      </c>
      <c r="AB117" s="242">
        <v>0</v>
      </c>
      <c r="AC117" s="243">
        <f t="shared" si="36"/>
        <v>1</v>
      </c>
      <c r="AD117" s="247" t="str">
        <f t="shared" si="34"/>
        <v>Not Sold</v>
      </c>
      <c r="AE117" s="247">
        <v>14</v>
      </c>
      <c r="AF117" s="247" t="str">
        <f t="shared" si="25"/>
        <v>-</v>
      </c>
      <c r="AG117" s="247">
        <f t="shared" si="26"/>
        <v>0</v>
      </c>
      <c r="AH117" s="248" t="str">
        <f t="shared" si="20"/>
        <v>Not Sold</v>
      </c>
      <c r="AI117" s="249">
        <f t="shared" si="21"/>
        <v>43680</v>
      </c>
      <c r="AJ117" s="249">
        <f t="shared" si="27"/>
        <v>43680</v>
      </c>
      <c r="AK117" s="253">
        <f t="shared" si="28"/>
        <v>0</v>
      </c>
      <c r="AL117" s="253">
        <f t="shared" si="29"/>
        <v>1</v>
      </c>
      <c r="AM117" s="242">
        <v>1</v>
      </c>
      <c r="AN117" s="253">
        <f t="shared" si="30"/>
        <v>0</v>
      </c>
      <c r="AO117" s="253">
        <f t="shared" si="31"/>
        <v>0</v>
      </c>
      <c r="AP117" s="253" t="str">
        <f t="shared" si="32"/>
        <v>-</v>
      </c>
      <c r="AQ117" s="249" t="str">
        <f t="shared" si="33"/>
        <v>-</v>
      </c>
      <c r="AR117" s="246"/>
      <c r="AS117" s="244"/>
    </row>
    <row r="118" spans="1:45" x14ac:dyDescent="0.25">
      <c r="A118" s="99">
        <v>734938</v>
      </c>
      <c r="B118" s="100" t="s">
        <v>123</v>
      </c>
      <c r="C118" s="100" t="s">
        <v>427</v>
      </c>
      <c r="D118" s="112">
        <v>34.520000000000003</v>
      </c>
      <c r="E118" s="101">
        <v>69.5</v>
      </c>
      <c r="F118" s="101">
        <v>149</v>
      </c>
      <c r="G118" s="267"/>
      <c r="H118" s="103">
        <v>0</v>
      </c>
      <c r="I118" s="103">
        <v>0</v>
      </c>
      <c r="J118" s="103">
        <v>0</v>
      </c>
      <c r="K118" s="103">
        <v>0</v>
      </c>
      <c r="L118" s="103">
        <v>0</v>
      </c>
      <c r="M118" s="103">
        <v>0</v>
      </c>
      <c r="N118" s="103">
        <v>0</v>
      </c>
      <c r="O118" s="103"/>
      <c r="P118" s="103"/>
      <c r="Q118" s="103"/>
      <c r="R118" s="103"/>
      <c r="S118" s="103"/>
      <c r="T118" s="260"/>
      <c r="U118" s="256">
        <f t="shared" si="22"/>
        <v>7</v>
      </c>
      <c r="V118" s="256">
        <v>3</v>
      </c>
      <c r="W118" s="260"/>
      <c r="X118" s="242">
        <f t="shared" si="23"/>
        <v>0</v>
      </c>
      <c r="Y118" s="247">
        <f t="shared" si="24"/>
        <v>0</v>
      </c>
      <c r="Z118" s="247">
        <f t="shared" si="35"/>
        <v>0</v>
      </c>
      <c r="AA118" s="242">
        <v>1</v>
      </c>
      <c r="AB118" s="242">
        <v>0</v>
      </c>
      <c r="AC118" s="243">
        <f t="shared" si="36"/>
        <v>1</v>
      </c>
      <c r="AD118" s="247" t="str">
        <f t="shared" si="34"/>
        <v>Not Sold</v>
      </c>
      <c r="AE118" s="247">
        <v>14</v>
      </c>
      <c r="AF118" s="247" t="str">
        <f t="shared" si="25"/>
        <v>-</v>
      </c>
      <c r="AG118" s="247">
        <f t="shared" si="26"/>
        <v>0</v>
      </c>
      <c r="AH118" s="248" t="str">
        <f t="shared" si="20"/>
        <v>Not Sold</v>
      </c>
      <c r="AI118" s="249">
        <f t="shared" si="21"/>
        <v>43680</v>
      </c>
      <c r="AJ118" s="249">
        <f t="shared" si="27"/>
        <v>43680</v>
      </c>
      <c r="AK118" s="253">
        <f t="shared" si="28"/>
        <v>0</v>
      </c>
      <c r="AL118" s="253">
        <f t="shared" si="29"/>
        <v>1</v>
      </c>
      <c r="AM118" s="242">
        <v>1</v>
      </c>
      <c r="AN118" s="253">
        <f t="shared" si="30"/>
        <v>0</v>
      </c>
      <c r="AO118" s="253">
        <f t="shared" si="31"/>
        <v>0</v>
      </c>
      <c r="AP118" s="253" t="str">
        <f t="shared" si="32"/>
        <v>-</v>
      </c>
      <c r="AQ118" s="249" t="str">
        <f t="shared" si="33"/>
        <v>-</v>
      </c>
      <c r="AR118" s="246"/>
      <c r="AS118" s="244"/>
    </row>
    <row r="119" spans="1:45" x14ac:dyDescent="0.25">
      <c r="A119" s="111">
        <v>734939</v>
      </c>
      <c r="B119" s="116" t="s">
        <v>124</v>
      </c>
      <c r="C119" s="116" t="s">
        <v>428</v>
      </c>
      <c r="D119" s="112">
        <v>54.330000000000013</v>
      </c>
      <c r="E119" s="101">
        <v>109.5</v>
      </c>
      <c r="F119" s="112">
        <v>229</v>
      </c>
      <c r="G119" s="261"/>
      <c r="H119" s="103">
        <v>1</v>
      </c>
      <c r="I119" s="103">
        <v>0</v>
      </c>
      <c r="J119" s="103">
        <v>0</v>
      </c>
      <c r="K119" s="103">
        <v>0</v>
      </c>
      <c r="L119" s="103">
        <v>0</v>
      </c>
      <c r="M119" s="103">
        <v>0</v>
      </c>
      <c r="N119" s="103">
        <v>0</v>
      </c>
      <c r="O119" s="103"/>
      <c r="P119" s="103"/>
      <c r="Q119" s="103"/>
      <c r="R119" s="103"/>
      <c r="S119" s="103"/>
      <c r="T119" s="260"/>
      <c r="U119" s="256">
        <f t="shared" si="22"/>
        <v>7</v>
      </c>
      <c r="V119" s="256">
        <v>3</v>
      </c>
      <c r="W119" s="260"/>
      <c r="X119" s="242">
        <f t="shared" si="23"/>
        <v>1</v>
      </c>
      <c r="Y119" s="247">
        <f t="shared" si="24"/>
        <v>4.9751243781094526E-3</v>
      </c>
      <c r="Z119" s="247">
        <f t="shared" si="35"/>
        <v>0.14925373134328357</v>
      </c>
      <c r="AA119" s="242">
        <v>1</v>
      </c>
      <c r="AB119" s="242">
        <v>0</v>
      </c>
      <c r="AC119" s="243">
        <f t="shared" si="36"/>
        <v>1</v>
      </c>
      <c r="AD119" s="247">
        <f t="shared" si="34"/>
        <v>201</v>
      </c>
      <c r="AE119" s="247">
        <v>14</v>
      </c>
      <c r="AF119" s="247">
        <f t="shared" si="25"/>
        <v>187</v>
      </c>
      <c r="AG119" s="247">
        <f t="shared" si="26"/>
        <v>0.59701492537313428</v>
      </c>
      <c r="AH119" s="248">
        <f t="shared" si="20"/>
        <v>43867</v>
      </c>
      <c r="AI119" s="249">
        <f t="shared" si="21"/>
        <v>43680</v>
      </c>
      <c r="AJ119" s="249">
        <f t="shared" si="27"/>
        <v>43867</v>
      </c>
      <c r="AK119" s="253">
        <f t="shared" si="28"/>
        <v>6.965174129353234E-2</v>
      </c>
      <c r="AL119" s="253">
        <f t="shared" si="29"/>
        <v>0.93034825870646765</v>
      </c>
      <c r="AM119" s="242">
        <v>1</v>
      </c>
      <c r="AN119" s="253">
        <f t="shared" si="30"/>
        <v>0</v>
      </c>
      <c r="AO119" s="253">
        <f t="shared" si="31"/>
        <v>0</v>
      </c>
      <c r="AP119" s="253">
        <f t="shared" si="32"/>
        <v>0</v>
      </c>
      <c r="AQ119" s="249">
        <f t="shared" si="33"/>
        <v>43867</v>
      </c>
      <c r="AR119" s="245"/>
      <c r="AS119" s="244"/>
    </row>
    <row r="120" spans="1:45" x14ac:dyDescent="0.25">
      <c r="A120" s="111">
        <v>734940</v>
      </c>
      <c r="B120" s="100" t="s">
        <v>125</v>
      </c>
      <c r="C120" s="100" t="s">
        <v>429</v>
      </c>
      <c r="D120" s="112">
        <v>20.910000000000014</v>
      </c>
      <c r="E120" s="101">
        <v>44.5</v>
      </c>
      <c r="F120" s="112">
        <v>99</v>
      </c>
      <c r="G120" s="261"/>
      <c r="H120" s="103">
        <v>1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/>
      <c r="P120" s="103"/>
      <c r="Q120" s="103"/>
      <c r="R120" s="103"/>
      <c r="S120" s="103"/>
      <c r="T120" s="260"/>
      <c r="U120" s="256">
        <f t="shared" si="22"/>
        <v>7</v>
      </c>
      <c r="V120" s="256">
        <v>3</v>
      </c>
      <c r="W120" s="260"/>
      <c r="X120" s="242">
        <f t="shared" si="23"/>
        <v>1</v>
      </c>
      <c r="Y120" s="247">
        <f t="shared" si="24"/>
        <v>4.9751243781094526E-3</v>
      </c>
      <c r="Z120" s="247">
        <f t="shared" si="35"/>
        <v>0.14925373134328357</v>
      </c>
      <c r="AA120" s="242">
        <v>1</v>
      </c>
      <c r="AB120" s="242">
        <v>1</v>
      </c>
      <c r="AC120" s="243">
        <f t="shared" si="36"/>
        <v>2</v>
      </c>
      <c r="AD120" s="247">
        <f t="shared" si="34"/>
        <v>402</v>
      </c>
      <c r="AE120" s="247">
        <v>14</v>
      </c>
      <c r="AF120" s="247">
        <f t="shared" si="25"/>
        <v>388</v>
      </c>
      <c r="AG120" s="247">
        <f t="shared" si="26"/>
        <v>0.59701492537313428</v>
      </c>
      <c r="AH120" s="248">
        <f t="shared" si="20"/>
        <v>44068</v>
      </c>
      <c r="AI120" s="249">
        <f t="shared" si="21"/>
        <v>43680</v>
      </c>
      <c r="AJ120" s="249">
        <f t="shared" si="27"/>
        <v>44068</v>
      </c>
      <c r="AK120" s="253">
        <f t="shared" si="28"/>
        <v>6.965174129353234E-2</v>
      </c>
      <c r="AL120" s="253">
        <f t="shared" si="29"/>
        <v>1.9303482587064678</v>
      </c>
      <c r="AM120" s="242">
        <v>1</v>
      </c>
      <c r="AN120" s="253">
        <f t="shared" si="30"/>
        <v>0</v>
      </c>
      <c r="AO120" s="253">
        <f t="shared" si="31"/>
        <v>0</v>
      </c>
      <c r="AP120" s="253">
        <f t="shared" si="32"/>
        <v>0</v>
      </c>
      <c r="AQ120" s="249">
        <f t="shared" si="33"/>
        <v>44068</v>
      </c>
      <c r="AR120" s="245"/>
      <c r="AS120" s="244"/>
    </row>
    <row r="121" spans="1:45" x14ac:dyDescent="0.25">
      <c r="A121" s="111">
        <v>734941</v>
      </c>
      <c r="B121" s="116" t="s">
        <v>126</v>
      </c>
      <c r="C121" s="116" t="s">
        <v>430</v>
      </c>
      <c r="D121" s="112">
        <v>22.190000000000005</v>
      </c>
      <c r="E121" s="101">
        <v>44.5</v>
      </c>
      <c r="F121" s="112">
        <v>89</v>
      </c>
      <c r="G121" s="261"/>
      <c r="H121" s="103">
        <v>2</v>
      </c>
      <c r="I121" s="103">
        <v>1</v>
      </c>
      <c r="J121" s="103">
        <v>2</v>
      </c>
      <c r="K121" s="103">
        <v>0</v>
      </c>
      <c r="L121" s="103">
        <v>0</v>
      </c>
      <c r="M121" s="103">
        <v>0</v>
      </c>
      <c r="N121" s="103">
        <v>0</v>
      </c>
      <c r="O121" s="103"/>
      <c r="P121" s="103"/>
      <c r="Q121" s="103"/>
      <c r="R121" s="103"/>
      <c r="S121" s="103"/>
      <c r="T121" s="260"/>
      <c r="U121" s="256">
        <f t="shared" si="22"/>
        <v>7</v>
      </c>
      <c r="V121" s="256">
        <v>3</v>
      </c>
      <c r="W121" s="260"/>
      <c r="X121" s="242">
        <f t="shared" si="23"/>
        <v>5</v>
      </c>
      <c r="Y121" s="247">
        <f t="shared" si="24"/>
        <v>2.4875621890547265E-2</v>
      </c>
      <c r="Z121" s="247">
        <f t="shared" si="35"/>
        <v>0.74626865671641796</v>
      </c>
      <c r="AA121" s="242">
        <v>1</v>
      </c>
      <c r="AB121" s="242">
        <v>3</v>
      </c>
      <c r="AC121" s="243">
        <f t="shared" si="36"/>
        <v>4</v>
      </c>
      <c r="AD121" s="247">
        <f t="shared" si="34"/>
        <v>160.79999999999998</v>
      </c>
      <c r="AE121" s="247">
        <v>14</v>
      </c>
      <c r="AF121" s="247">
        <f t="shared" si="25"/>
        <v>146.79999999999998</v>
      </c>
      <c r="AG121" s="247">
        <f t="shared" si="26"/>
        <v>2.9850746268656718</v>
      </c>
      <c r="AH121" s="248">
        <f t="shared" si="20"/>
        <v>43826.8</v>
      </c>
      <c r="AI121" s="249">
        <f t="shared" si="21"/>
        <v>43680</v>
      </c>
      <c r="AJ121" s="249">
        <f t="shared" si="27"/>
        <v>43826.8</v>
      </c>
      <c r="AK121" s="253">
        <f t="shared" si="28"/>
        <v>0.34825870646766172</v>
      </c>
      <c r="AL121" s="253">
        <f t="shared" si="29"/>
        <v>3.6517412935323383</v>
      </c>
      <c r="AM121" s="242">
        <v>1</v>
      </c>
      <c r="AN121" s="253">
        <f t="shared" si="30"/>
        <v>0</v>
      </c>
      <c r="AO121" s="253">
        <f t="shared" si="31"/>
        <v>0</v>
      </c>
      <c r="AP121" s="253">
        <f t="shared" si="32"/>
        <v>0</v>
      </c>
      <c r="AQ121" s="249">
        <f t="shared" si="33"/>
        <v>43826.8</v>
      </c>
      <c r="AR121" s="245"/>
      <c r="AS121" s="244"/>
    </row>
    <row r="122" spans="1:45" x14ac:dyDescent="0.25">
      <c r="A122" s="111">
        <v>734942</v>
      </c>
      <c r="B122" s="100" t="s">
        <v>127</v>
      </c>
      <c r="C122" s="100" t="s">
        <v>431</v>
      </c>
      <c r="D122" s="112">
        <v>7.4611494252873589</v>
      </c>
      <c r="E122" s="101">
        <v>24.5</v>
      </c>
      <c r="F122" s="112">
        <v>49</v>
      </c>
      <c r="G122" s="261"/>
      <c r="H122" s="103">
        <v>9</v>
      </c>
      <c r="I122" s="103">
        <v>2</v>
      </c>
      <c r="J122" s="103">
        <v>3</v>
      </c>
      <c r="K122" s="103">
        <v>7</v>
      </c>
      <c r="L122" s="103">
        <v>1</v>
      </c>
      <c r="M122" s="103">
        <v>1</v>
      </c>
      <c r="N122" s="103">
        <v>0</v>
      </c>
      <c r="O122" s="103"/>
      <c r="P122" s="103"/>
      <c r="Q122" s="103"/>
      <c r="R122" s="103"/>
      <c r="S122" s="103"/>
      <c r="T122" s="260"/>
      <c r="U122" s="256">
        <f t="shared" si="22"/>
        <v>7</v>
      </c>
      <c r="V122" s="256">
        <v>3</v>
      </c>
      <c r="W122" s="260"/>
      <c r="X122" s="242">
        <f t="shared" si="23"/>
        <v>23</v>
      </c>
      <c r="Y122" s="247">
        <f t="shared" si="24"/>
        <v>0.11442786069651742</v>
      </c>
      <c r="Z122" s="247">
        <f t="shared" si="35"/>
        <v>3.4328358208955225</v>
      </c>
      <c r="AA122" s="242">
        <v>1</v>
      </c>
      <c r="AB122" s="242">
        <v>2</v>
      </c>
      <c r="AC122" s="243">
        <f t="shared" si="36"/>
        <v>3</v>
      </c>
      <c r="AD122" s="247">
        <f t="shared" si="34"/>
        <v>26.217391304347824</v>
      </c>
      <c r="AE122" s="247">
        <v>14</v>
      </c>
      <c r="AF122" s="247">
        <f t="shared" si="25"/>
        <v>12.217391304347824</v>
      </c>
      <c r="AG122" s="247">
        <f t="shared" si="26"/>
        <v>13.73134328358209</v>
      </c>
      <c r="AH122" s="248">
        <f t="shared" si="20"/>
        <v>43692.217391304344</v>
      </c>
      <c r="AI122" s="249">
        <f t="shared" si="21"/>
        <v>43680</v>
      </c>
      <c r="AJ122" s="249">
        <f t="shared" si="27"/>
        <v>43692.217391304344</v>
      </c>
      <c r="AK122" s="253">
        <f t="shared" si="28"/>
        <v>1.6019900497512438</v>
      </c>
      <c r="AL122" s="253">
        <f t="shared" si="29"/>
        <v>1.3980099502487562</v>
      </c>
      <c r="AM122" s="242">
        <v>1</v>
      </c>
      <c r="AN122" s="253">
        <f t="shared" si="30"/>
        <v>12.333333333333334</v>
      </c>
      <c r="AO122" s="253">
        <f t="shared" si="31"/>
        <v>92.020842911877438</v>
      </c>
      <c r="AP122" s="253">
        <f t="shared" si="32"/>
        <v>107.78260869565217</v>
      </c>
      <c r="AQ122" s="249">
        <f t="shared" si="33"/>
        <v>43800</v>
      </c>
      <c r="AR122" s="245"/>
      <c r="AS122" s="244"/>
    </row>
    <row r="123" spans="1:45" x14ac:dyDescent="0.25">
      <c r="A123" s="111">
        <v>734943</v>
      </c>
      <c r="B123" s="100" t="s">
        <v>128</v>
      </c>
      <c r="C123" s="100" t="s">
        <v>432</v>
      </c>
      <c r="D123" s="112">
        <v>7.6100000000000083</v>
      </c>
      <c r="E123" s="101">
        <v>24.5</v>
      </c>
      <c r="F123" s="112">
        <v>49</v>
      </c>
      <c r="G123" s="261"/>
      <c r="H123" s="103">
        <v>14</v>
      </c>
      <c r="I123" s="103">
        <v>15</v>
      </c>
      <c r="J123" s="103">
        <v>11</v>
      </c>
      <c r="K123" s="103">
        <v>11</v>
      </c>
      <c r="L123" s="103">
        <v>6</v>
      </c>
      <c r="M123" s="103">
        <v>1</v>
      </c>
      <c r="N123" s="103">
        <v>1</v>
      </c>
      <c r="O123" s="103"/>
      <c r="P123" s="103"/>
      <c r="Q123" s="103"/>
      <c r="R123" s="103"/>
      <c r="S123" s="103"/>
      <c r="T123" s="260"/>
      <c r="U123" s="256">
        <f t="shared" si="22"/>
        <v>7</v>
      </c>
      <c r="V123" s="256">
        <v>3</v>
      </c>
      <c r="W123" s="260"/>
      <c r="X123" s="242">
        <f t="shared" si="23"/>
        <v>59</v>
      </c>
      <c r="Y123" s="247">
        <f t="shared" si="24"/>
        <v>0.29353233830845771</v>
      </c>
      <c r="Z123" s="247">
        <f t="shared" si="35"/>
        <v>8.8059701492537314</v>
      </c>
      <c r="AA123" s="242">
        <v>1</v>
      </c>
      <c r="AB123" s="242">
        <v>2</v>
      </c>
      <c r="AC123" s="243">
        <f t="shared" si="36"/>
        <v>3</v>
      </c>
      <c r="AD123" s="247">
        <f t="shared" si="34"/>
        <v>10.220338983050848</v>
      </c>
      <c r="AE123" s="247">
        <v>14</v>
      </c>
      <c r="AF123" s="247">
        <f t="shared" si="25"/>
        <v>-3.7796610169491522</v>
      </c>
      <c r="AG123" s="247">
        <f t="shared" si="26"/>
        <v>35.223880597014926</v>
      </c>
      <c r="AH123" s="248">
        <f t="shared" si="20"/>
        <v>43676.220338983054</v>
      </c>
      <c r="AI123" s="249">
        <f t="shared" si="21"/>
        <v>43680</v>
      </c>
      <c r="AJ123" s="249">
        <f t="shared" si="27"/>
        <v>43680</v>
      </c>
      <c r="AK123" s="253">
        <f t="shared" si="28"/>
        <v>4.1094527363184081</v>
      </c>
      <c r="AL123" s="253">
        <f t="shared" si="29"/>
        <v>-1.1094527363184081</v>
      </c>
      <c r="AM123" s="242">
        <v>1</v>
      </c>
      <c r="AN123" s="253">
        <f t="shared" si="30"/>
        <v>36.333333333333336</v>
      </c>
      <c r="AO123" s="253">
        <f t="shared" si="31"/>
        <v>276.49666666666701</v>
      </c>
      <c r="AP123" s="253">
        <f t="shared" si="32"/>
        <v>123.77966101694916</v>
      </c>
      <c r="AQ123" s="249">
        <f t="shared" si="33"/>
        <v>43803.779661016946</v>
      </c>
      <c r="AR123" s="245"/>
      <c r="AS123" s="244"/>
    </row>
    <row r="124" spans="1:45" x14ac:dyDescent="0.25">
      <c r="A124" s="111">
        <v>734944</v>
      </c>
      <c r="B124" s="100" t="s">
        <v>129</v>
      </c>
      <c r="C124" s="100" t="s">
        <v>433</v>
      </c>
      <c r="D124" s="112">
        <v>7.6100000000000083</v>
      </c>
      <c r="E124" s="101">
        <v>24.5</v>
      </c>
      <c r="F124" s="112">
        <v>49</v>
      </c>
      <c r="G124" s="261"/>
      <c r="H124" s="103">
        <v>11</v>
      </c>
      <c r="I124" s="103">
        <v>3</v>
      </c>
      <c r="J124" s="103">
        <v>6</v>
      </c>
      <c r="K124" s="103">
        <v>3</v>
      </c>
      <c r="L124" s="103">
        <v>2</v>
      </c>
      <c r="M124" s="103">
        <v>0</v>
      </c>
      <c r="N124" s="103">
        <v>1</v>
      </c>
      <c r="O124" s="103"/>
      <c r="P124" s="103"/>
      <c r="Q124" s="103"/>
      <c r="R124" s="103"/>
      <c r="S124" s="103"/>
      <c r="T124" s="260"/>
      <c r="U124" s="256">
        <f t="shared" si="22"/>
        <v>7</v>
      </c>
      <c r="V124" s="256">
        <v>3</v>
      </c>
      <c r="W124" s="260"/>
      <c r="X124" s="242">
        <f t="shared" si="23"/>
        <v>26</v>
      </c>
      <c r="Y124" s="247">
        <f t="shared" si="24"/>
        <v>0.12935323383084577</v>
      </c>
      <c r="Z124" s="247">
        <f t="shared" si="35"/>
        <v>3.8805970149253728</v>
      </c>
      <c r="AA124" s="242">
        <v>1</v>
      </c>
      <c r="AB124" s="242">
        <v>1</v>
      </c>
      <c r="AC124" s="243">
        <f t="shared" si="36"/>
        <v>2</v>
      </c>
      <c r="AD124" s="247">
        <f t="shared" si="34"/>
        <v>15.461538461538462</v>
      </c>
      <c r="AE124" s="247">
        <v>14</v>
      </c>
      <c r="AF124" s="247">
        <f t="shared" si="25"/>
        <v>1.4615384615384617</v>
      </c>
      <c r="AG124" s="247">
        <f t="shared" si="26"/>
        <v>15.522388059701491</v>
      </c>
      <c r="AH124" s="248">
        <f t="shared" si="20"/>
        <v>43681.461538461539</v>
      </c>
      <c r="AI124" s="249">
        <f t="shared" si="21"/>
        <v>43680</v>
      </c>
      <c r="AJ124" s="249">
        <f t="shared" si="27"/>
        <v>43681.461538461539</v>
      </c>
      <c r="AK124" s="253">
        <f t="shared" si="28"/>
        <v>1.8109452736318408</v>
      </c>
      <c r="AL124" s="253">
        <f t="shared" si="29"/>
        <v>0.18905472636815923</v>
      </c>
      <c r="AM124" s="242">
        <v>1</v>
      </c>
      <c r="AN124" s="253">
        <f t="shared" si="30"/>
        <v>15.333333333333332</v>
      </c>
      <c r="AO124" s="253">
        <f t="shared" si="31"/>
        <v>116.68666666666678</v>
      </c>
      <c r="AP124" s="253">
        <f t="shared" si="32"/>
        <v>118.53846153846153</v>
      </c>
      <c r="AQ124" s="249">
        <f t="shared" si="33"/>
        <v>43800</v>
      </c>
      <c r="AR124" s="245"/>
      <c r="AS124" s="244"/>
    </row>
    <row r="125" spans="1:45" x14ac:dyDescent="0.25">
      <c r="A125" s="111">
        <v>734945</v>
      </c>
      <c r="B125" s="116" t="s">
        <v>130</v>
      </c>
      <c r="C125" s="116" t="s">
        <v>434</v>
      </c>
      <c r="D125" s="112">
        <v>11.14</v>
      </c>
      <c r="E125" s="101">
        <v>39.5</v>
      </c>
      <c r="F125" s="112">
        <v>79</v>
      </c>
      <c r="G125" s="261"/>
      <c r="H125" s="103">
        <v>0</v>
      </c>
      <c r="I125" s="103">
        <v>0</v>
      </c>
      <c r="J125" s="103">
        <v>0</v>
      </c>
      <c r="K125" s="103">
        <v>0</v>
      </c>
      <c r="L125" s="103">
        <v>0</v>
      </c>
      <c r="M125" s="103">
        <v>0</v>
      </c>
      <c r="N125" s="103">
        <v>0</v>
      </c>
      <c r="O125" s="103"/>
      <c r="P125" s="103"/>
      <c r="Q125" s="103"/>
      <c r="R125" s="103"/>
      <c r="S125" s="103"/>
      <c r="T125" s="260"/>
      <c r="U125" s="256">
        <f t="shared" si="22"/>
        <v>7</v>
      </c>
      <c r="V125" s="256">
        <v>3</v>
      </c>
      <c r="W125" s="260"/>
      <c r="X125" s="242">
        <f t="shared" si="23"/>
        <v>0</v>
      </c>
      <c r="Y125" s="247">
        <f t="shared" si="24"/>
        <v>0</v>
      </c>
      <c r="Z125" s="247">
        <f t="shared" si="35"/>
        <v>0</v>
      </c>
      <c r="AA125" s="242">
        <v>1</v>
      </c>
      <c r="AB125" s="242">
        <v>0</v>
      </c>
      <c r="AC125" s="243">
        <f t="shared" si="36"/>
        <v>1</v>
      </c>
      <c r="AD125" s="247" t="str">
        <f t="shared" si="34"/>
        <v>Not Sold</v>
      </c>
      <c r="AE125" s="247">
        <v>14</v>
      </c>
      <c r="AF125" s="247" t="str">
        <f t="shared" si="25"/>
        <v>-</v>
      </c>
      <c r="AG125" s="247">
        <f t="shared" si="26"/>
        <v>0</v>
      </c>
      <c r="AH125" s="248" t="str">
        <f t="shared" si="20"/>
        <v>Not Sold</v>
      </c>
      <c r="AI125" s="249">
        <f t="shared" si="21"/>
        <v>43680</v>
      </c>
      <c r="AJ125" s="249">
        <f t="shared" si="27"/>
        <v>43680</v>
      </c>
      <c r="AK125" s="253">
        <f t="shared" si="28"/>
        <v>0</v>
      </c>
      <c r="AL125" s="253">
        <f t="shared" si="29"/>
        <v>1</v>
      </c>
      <c r="AM125" s="242">
        <v>1</v>
      </c>
      <c r="AN125" s="253">
        <f t="shared" si="30"/>
        <v>0</v>
      </c>
      <c r="AO125" s="253">
        <f t="shared" si="31"/>
        <v>0</v>
      </c>
      <c r="AP125" s="253" t="str">
        <f t="shared" si="32"/>
        <v>-</v>
      </c>
      <c r="AQ125" s="249" t="str">
        <f t="shared" si="33"/>
        <v>-</v>
      </c>
      <c r="AR125" s="245"/>
      <c r="AS125" s="244"/>
    </row>
    <row r="126" spans="1:45" x14ac:dyDescent="0.25">
      <c r="A126" s="111">
        <v>734947</v>
      </c>
      <c r="B126" s="100" t="s">
        <v>131</v>
      </c>
      <c r="C126" s="100" t="s">
        <v>435</v>
      </c>
      <c r="D126" s="112">
        <v>11.140000000000002</v>
      </c>
      <c r="E126" s="101">
        <v>39.5</v>
      </c>
      <c r="F126" s="112">
        <v>79</v>
      </c>
      <c r="G126" s="261"/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/>
      <c r="P126" s="103"/>
      <c r="Q126" s="103"/>
      <c r="R126" s="103"/>
      <c r="S126" s="103"/>
      <c r="T126" s="260"/>
      <c r="U126" s="256">
        <f t="shared" si="22"/>
        <v>7</v>
      </c>
      <c r="V126" s="256">
        <v>3</v>
      </c>
      <c r="W126" s="260"/>
      <c r="X126" s="242">
        <f t="shared" si="23"/>
        <v>0</v>
      </c>
      <c r="Y126" s="247">
        <f t="shared" si="24"/>
        <v>0</v>
      </c>
      <c r="Z126" s="247">
        <f t="shared" si="35"/>
        <v>0</v>
      </c>
      <c r="AA126" s="242">
        <v>1</v>
      </c>
      <c r="AB126" s="242">
        <v>0</v>
      </c>
      <c r="AC126" s="243">
        <f t="shared" si="36"/>
        <v>1</v>
      </c>
      <c r="AD126" s="247" t="str">
        <f t="shared" si="34"/>
        <v>Not Sold</v>
      </c>
      <c r="AE126" s="247">
        <v>14</v>
      </c>
      <c r="AF126" s="247" t="str">
        <f t="shared" si="25"/>
        <v>-</v>
      </c>
      <c r="AG126" s="247">
        <f t="shared" si="26"/>
        <v>0</v>
      </c>
      <c r="AH126" s="248" t="str">
        <f t="shared" si="20"/>
        <v>Not Sold</v>
      </c>
      <c r="AI126" s="249">
        <f t="shared" si="21"/>
        <v>43680</v>
      </c>
      <c r="AJ126" s="249">
        <f t="shared" si="27"/>
        <v>43680</v>
      </c>
      <c r="AK126" s="253">
        <f t="shared" si="28"/>
        <v>0</v>
      </c>
      <c r="AL126" s="253">
        <f t="shared" si="29"/>
        <v>1</v>
      </c>
      <c r="AM126" s="242">
        <v>1</v>
      </c>
      <c r="AN126" s="253">
        <f t="shared" si="30"/>
        <v>0</v>
      </c>
      <c r="AO126" s="253">
        <f t="shared" si="31"/>
        <v>0</v>
      </c>
      <c r="AP126" s="253" t="str">
        <f t="shared" si="32"/>
        <v>-</v>
      </c>
      <c r="AQ126" s="249" t="str">
        <f t="shared" si="33"/>
        <v>-</v>
      </c>
      <c r="AR126" s="245"/>
      <c r="AS126" s="244"/>
    </row>
    <row r="127" spans="1:45" x14ac:dyDescent="0.25">
      <c r="A127" s="111">
        <v>734948</v>
      </c>
      <c r="B127" s="116" t="s">
        <v>132</v>
      </c>
      <c r="C127" s="116" t="s">
        <v>436</v>
      </c>
      <c r="D127" s="112">
        <v>24.140000000000008</v>
      </c>
      <c r="E127" s="101">
        <v>49.5</v>
      </c>
      <c r="F127" s="112">
        <v>109</v>
      </c>
      <c r="G127" s="261"/>
      <c r="H127" s="103">
        <v>7</v>
      </c>
      <c r="I127" s="103">
        <v>2</v>
      </c>
      <c r="J127" s="103">
        <v>6</v>
      </c>
      <c r="K127" s="103">
        <v>4</v>
      </c>
      <c r="L127" s="103">
        <v>3</v>
      </c>
      <c r="M127" s="103">
        <v>2</v>
      </c>
      <c r="N127" s="103">
        <v>0</v>
      </c>
      <c r="O127" s="103"/>
      <c r="P127" s="103"/>
      <c r="Q127" s="103"/>
      <c r="R127" s="103"/>
      <c r="S127" s="103"/>
      <c r="T127" s="260"/>
      <c r="U127" s="256">
        <f t="shared" si="22"/>
        <v>7</v>
      </c>
      <c r="V127" s="256">
        <v>3</v>
      </c>
      <c r="W127" s="260"/>
      <c r="X127" s="242">
        <f t="shared" si="23"/>
        <v>24</v>
      </c>
      <c r="Y127" s="247">
        <f t="shared" si="24"/>
        <v>0.11940298507462686</v>
      </c>
      <c r="Z127" s="247">
        <f t="shared" si="35"/>
        <v>3.5820895522388061</v>
      </c>
      <c r="AA127" s="242">
        <v>1</v>
      </c>
      <c r="AB127" s="242">
        <v>0</v>
      </c>
      <c r="AC127" s="243">
        <f t="shared" si="36"/>
        <v>1</v>
      </c>
      <c r="AD127" s="247">
        <f t="shared" si="34"/>
        <v>8.375</v>
      </c>
      <c r="AE127" s="247">
        <v>14</v>
      </c>
      <c r="AF127" s="247">
        <f t="shared" si="25"/>
        <v>-5.625</v>
      </c>
      <c r="AG127" s="247">
        <f t="shared" si="26"/>
        <v>14.328358208955224</v>
      </c>
      <c r="AH127" s="248">
        <f t="shared" si="20"/>
        <v>43674.375</v>
      </c>
      <c r="AI127" s="249">
        <f t="shared" si="21"/>
        <v>43680</v>
      </c>
      <c r="AJ127" s="249">
        <f t="shared" si="27"/>
        <v>43680</v>
      </c>
      <c r="AK127" s="253">
        <f t="shared" si="28"/>
        <v>1.6716417910447761</v>
      </c>
      <c r="AL127" s="253">
        <f t="shared" si="29"/>
        <v>-0.67164179104477606</v>
      </c>
      <c r="AM127" s="242">
        <v>1</v>
      </c>
      <c r="AN127" s="253">
        <f t="shared" si="30"/>
        <v>15</v>
      </c>
      <c r="AO127" s="253">
        <f t="shared" si="31"/>
        <v>362.10000000000014</v>
      </c>
      <c r="AP127" s="253">
        <f t="shared" si="32"/>
        <v>125.625</v>
      </c>
      <c r="AQ127" s="249">
        <f t="shared" si="33"/>
        <v>43805.625</v>
      </c>
      <c r="AR127" s="245"/>
      <c r="AS127" s="244"/>
    </row>
    <row r="128" spans="1:45" x14ac:dyDescent="0.25">
      <c r="A128" s="111">
        <v>734966</v>
      </c>
      <c r="B128" s="100" t="s">
        <v>133</v>
      </c>
      <c r="C128" s="100" t="s">
        <v>437</v>
      </c>
      <c r="D128" s="112">
        <v>7.8400000000000007</v>
      </c>
      <c r="E128" s="101">
        <v>24.5</v>
      </c>
      <c r="F128" s="112">
        <v>49</v>
      </c>
      <c r="G128" s="261"/>
      <c r="H128" s="103">
        <v>0</v>
      </c>
      <c r="I128" s="103">
        <v>0</v>
      </c>
      <c r="J128" s="103">
        <v>0</v>
      </c>
      <c r="K128" s="103">
        <v>0</v>
      </c>
      <c r="L128" s="103">
        <v>0</v>
      </c>
      <c r="M128" s="103">
        <v>0</v>
      </c>
      <c r="N128" s="103">
        <v>0</v>
      </c>
      <c r="O128" s="103"/>
      <c r="P128" s="103"/>
      <c r="Q128" s="103"/>
      <c r="R128" s="103"/>
      <c r="S128" s="103"/>
      <c r="T128" s="260"/>
      <c r="U128" s="256">
        <f t="shared" si="22"/>
        <v>7</v>
      </c>
      <c r="V128" s="256">
        <v>3</v>
      </c>
      <c r="W128" s="260"/>
      <c r="X128" s="242">
        <f t="shared" si="23"/>
        <v>0</v>
      </c>
      <c r="Y128" s="247">
        <f t="shared" si="24"/>
        <v>0</v>
      </c>
      <c r="Z128" s="247">
        <f t="shared" si="35"/>
        <v>0</v>
      </c>
      <c r="AA128" s="242">
        <v>1</v>
      </c>
      <c r="AB128" s="242">
        <v>0</v>
      </c>
      <c r="AC128" s="243">
        <f t="shared" si="36"/>
        <v>1</v>
      </c>
      <c r="AD128" s="247" t="str">
        <f t="shared" si="34"/>
        <v>Not Sold</v>
      </c>
      <c r="AE128" s="247">
        <v>14</v>
      </c>
      <c r="AF128" s="247" t="str">
        <f t="shared" si="25"/>
        <v>-</v>
      </c>
      <c r="AG128" s="247">
        <f t="shared" si="26"/>
        <v>0</v>
      </c>
      <c r="AH128" s="248" t="str">
        <f t="shared" si="20"/>
        <v>Not Sold</v>
      </c>
      <c r="AI128" s="249">
        <f t="shared" si="21"/>
        <v>43680</v>
      </c>
      <c r="AJ128" s="249">
        <f t="shared" si="27"/>
        <v>43680</v>
      </c>
      <c r="AK128" s="253">
        <f t="shared" si="28"/>
        <v>0</v>
      </c>
      <c r="AL128" s="253">
        <f t="shared" si="29"/>
        <v>1</v>
      </c>
      <c r="AM128" s="242">
        <v>1</v>
      </c>
      <c r="AN128" s="253">
        <f t="shared" si="30"/>
        <v>0</v>
      </c>
      <c r="AO128" s="253">
        <f t="shared" si="31"/>
        <v>0</v>
      </c>
      <c r="AP128" s="253" t="str">
        <f t="shared" si="32"/>
        <v>-</v>
      </c>
      <c r="AQ128" s="249" t="str">
        <f t="shared" si="33"/>
        <v>-</v>
      </c>
      <c r="AR128" s="245"/>
      <c r="AS128" s="244"/>
    </row>
    <row r="129" spans="1:45" x14ac:dyDescent="0.25">
      <c r="A129" s="111">
        <v>734968</v>
      </c>
      <c r="B129" s="100" t="s">
        <v>134</v>
      </c>
      <c r="C129" s="100" t="s">
        <v>438</v>
      </c>
      <c r="D129" s="112">
        <v>7.839999999999999</v>
      </c>
      <c r="E129" s="101">
        <v>24.5</v>
      </c>
      <c r="F129" s="112">
        <v>49</v>
      </c>
      <c r="G129" s="261"/>
      <c r="H129" s="103">
        <v>0</v>
      </c>
      <c r="I129" s="103">
        <v>0</v>
      </c>
      <c r="J129" s="103">
        <v>0</v>
      </c>
      <c r="K129" s="103">
        <v>0</v>
      </c>
      <c r="L129" s="103">
        <v>0</v>
      </c>
      <c r="M129" s="103">
        <v>0</v>
      </c>
      <c r="N129" s="103">
        <v>0</v>
      </c>
      <c r="O129" s="103"/>
      <c r="P129" s="103"/>
      <c r="Q129" s="103"/>
      <c r="R129" s="103"/>
      <c r="S129" s="103"/>
      <c r="T129" s="260"/>
      <c r="U129" s="256">
        <f t="shared" si="22"/>
        <v>7</v>
      </c>
      <c r="V129" s="256">
        <v>3</v>
      </c>
      <c r="W129" s="260"/>
      <c r="X129" s="242">
        <f t="shared" si="23"/>
        <v>0</v>
      </c>
      <c r="Y129" s="247">
        <f t="shared" si="24"/>
        <v>0</v>
      </c>
      <c r="Z129" s="247">
        <f t="shared" si="35"/>
        <v>0</v>
      </c>
      <c r="AA129" s="242">
        <v>1</v>
      </c>
      <c r="AB129" s="242">
        <v>0</v>
      </c>
      <c r="AC129" s="243">
        <f t="shared" si="36"/>
        <v>1</v>
      </c>
      <c r="AD129" s="247" t="str">
        <f t="shared" si="34"/>
        <v>Not Sold</v>
      </c>
      <c r="AE129" s="247">
        <v>14</v>
      </c>
      <c r="AF129" s="247" t="str">
        <f t="shared" si="25"/>
        <v>-</v>
      </c>
      <c r="AG129" s="247">
        <f t="shared" si="26"/>
        <v>0</v>
      </c>
      <c r="AH129" s="248" t="str">
        <f t="shared" si="20"/>
        <v>Not Sold</v>
      </c>
      <c r="AI129" s="249">
        <f t="shared" si="21"/>
        <v>43680</v>
      </c>
      <c r="AJ129" s="249">
        <f t="shared" si="27"/>
        <v>43680</v>
      </c>
      <c r="AK129" s="253">
        <f t="shared" si="28"/>
        <v>0</v>
      </c>
      <c r="AL129" s="253">
        <f t="shared" si="29"/>
        <v>1</v>
      </c>
      <c r="AM129" s="242">
        <v>1</v>
      </c>
      <c r="AN129" s="253">
        <f t="shared" si="30"/>
        <v>0</v>
      </c>
      <c r="AO129" s="253">
        <f t="shared" si="31"/>
        <v>0</v>
      </c>
      <c r="AP129" s="253" t="str">
        <f t="shared" si="32"/>
        <v>-</v>
      </c>
      <c r="AQ129" s="249" t="str">
        <f t="shared" si="33"/>
        <v>-</v>
      </c>
      <c r="AR129" s="245"/>
      <c r="AS129" s="244"/>
    </row>
    <row r="130" spans="1:45" x14ac:dyDescent="0.25">
      <c r="A130" s="111">
        <v>734970</v>
      </c>
      <c r="B130" s="100" t="s">
        <v>135</v>
      </c>
      <c r="C130" s="100" t="s">
        <v>439</v>
      </c>
      <c r="D130" s="112">
        <v>7.84</v>
      </c>
      <c r="E130" s="101">
        <v>24.5</v>
      </c>
      <c r="F130" s="112">
        <v>49</v>
      </c>
      <c r="G130" s="261"/>
      <c r="H130" s="103">
        <v>0</v>
      </c>
      <c r="I130" s="103">
        <v>0</v>
      </c>
      <c r="J130" s="103">
        <v>0</v>
      </c>
      <c r="K130" s="103">
        <v>0</v>
      </c>
      <c r="L130" s="103">
        <v>0</v>
      </c>
      <c r="M130" s="103">
        <v>0</v>
      </c>
      <c r="N130" s="103">
        <v>0</v>
      </c>
      <c r="O130" s="103"/>
      <c r="P130" s="103"/>
      <c r="Q130" s="103"/>
      <c r="R130" s="103"/>
      <c r="S130" s="103"/>
      <c r="T130" s="260"/>
      <c r="U130" s="256">
        <f t="shared" si="22"/>
        <v>7</v>
      </c>
      <c r="V130" s="256">
        <v>3</v>
      </c>
      <c r="W130" s="260"/>
      <c r="X130" s="242">
        <f t="shared" si="23"/>
        <v>0</v>
      </c>
      <c r="Y130" s="247">
        <f t="shared" si="24"/>
        <v>0</v>
      </c>
      <c r="Z130" s="247">
        <f t="shared" si="35"/>
        <v>0</v>
      </c>
      <c r="AA130" s="242">
        <v>1</v>
      </c>
      <c r="AB130" s="242">
        <v>0</v>
      </c>
      <c r="AC130" s="243">
        <f t="shared" si="36"/>
        <v>1</v>
      </c>
      <c r="AD130" s="247" t="str">
        <f t="shared" si="34"/>
        <v>Not Sold</v>
      </c>
      <c r="AE130" s="247">
        <v>14</v>
      </c>
      <c r="AF130" s="247" t="str">
        <f t="shared" si="25"/>
        <v>-</v>
      </c>
      <c r="AG130" s="247">
        <f t="shared" si="26"/>
        <v>0</v>
      </c>
      <c r="AH130" s="248" t="str">
        <f t="shared" si="20"/>
        <v>Not Sold</v>
      </c>
      <c r="AI130" s="249">
        <f t="shared" si="21"/>
        <v>43680</v>
      </c>
      <c r="AJ130" s="249">
        <f t="shared" si="27"/>
        <v>43680</v>
      </c>
      <c r="AK130" s="253">
        <f t="shared" si="28"/>
        <v>0</v>
      </c>
      <c r="AL130" s="253">
        <f t="shared" si="29"/>
        <v>1</v>
      </c>
      <c r="AM130" s="242">
        <v>1</v>
      </c>
      <c r="AN130" s="253">
        <f t="shared" si="30"/>
        <v>0</v>
      </c>
      <c r="AO130" s="253">
        <f t="shared" si="31"/>
        <v>0</v>
      </c>
      <c r="AP130" s="253" t="str">
        <f t="shared" si="32"/>
        <v>-</v>
      </c>
      <c r="AQ130" s="249" t="str">
        <f t="shared" si="33"/>
        <v>-</v>
      </c>
      <c r="AR130" s="245"/>
      <c r="AS130" s="244"/>
    </row>
    <row r="131" spans="1:45" x14ac:dyDescent="0.25">
      <c r="A131" s="111">
        <v>734971</v>
      </c>
      <c r="B131" s="100" t="s">
        <v>136</v>
      </c>
      <c r="C131" s="100" t="s">
        <v>440</v>
      </c>
      <c r="D131" s="112">
        <v>7.6199999999999992</v>
      </c>
      <c r="E131" s="101">
        <v>24.5</v>
      </c>
      <c r="F131" s="112">
        <v>49</v>
      </c>
      <c r="G131" s="261"/>
      <c r="H131" s="103">
        <v>0</v>
      </c>
      <c r="I131" s="103">
        <v>0</v>
      </c>
      <c r="J131" s="103">
        <v>0</v>
      </c>
      <c r="K131" s="103">
        <v>0</v>
      </c>
      <c r="L131" s="103">
        <v>0</v>
      </c>
      <c r="M131" s="103">
        <v>0</v>
      </c>
      <c r="N131" s="103">
        <v>0</v>
      </c>
      <c r="O131" s="103"/>
      <c r="P131" s="103"/>
      <c r="Q131" s="103"/>
      <c r="R131" s="103"/>
      <c r="S131" s="103"/>
      <c r="T131" s="260"/>
      <c r="U131" s="256">
        <f t="shared" si="22"/>
        <v>7</v>
      </c>
      <c r="V131" s="256">
        <v>3</v>
      </c>
      <c r="W131" s="260"/>
      <c r="X131" s="242">
        <f t="shared" si="23"/>
        <v>0</v>
      </c>
      <c r="Y131" s="247">
        <f t="shared" si="24"/>
        <v>0</v>
      </c>
      <c r="Z131" s="247">
        <f t="shared" si="35"/>
        <v>0</v>
      </c>
      <c r="AA131" s="242">
        <v>1</v>
      </c>
      <c r="AB131" s="242">
        <v>0</v>
      </c>
      <c r="AC131" s="243">
        <f t="shared" si="36"/>
        <v>1</v>
      </c>
      <c r="AD131" s="247" t="str">
        <f t="shared" si="34"/>
        <v>Not Sold</v>
      </c>
      <c r="AE131" s="247">
        <v>14</v>
      </c>
      <c r="AF131" s="247" t="str">
        <f t="shared" si="25"/>
        <v>-</v>
      </c>
      <c r="AG131" s="247">
        <f t="shared" si="26"/>
        <v>0</v>
      </c>
      <c r="AH131" s="248" t="str">
        <f t="shared" si="20"/>
        <v>Not Sold</v>
      </c>
      <c r="AI131" s="249">
        <f t="shared" si="21"/>
        <v>43680</v>
      </c>
      <c r="AJ131" s="249">
        <f t="shared" si="27"/>
        <v>43680</v>
      </c>
      <c r="AK131" s="253">
        <f t="shared" si="28"/>
        <v>0</v>
      </c>
      <c r="AL131" s="253">
        <f t="shared" si="29"/>
        <v>1</v>
      </c>
      <c r="AM131" s="242">
        <v>1</v>
      </c>
      <c r="AN131" s="253">
        <f t="shared" si="30"/>
        <v>0</v>
      </c>
      <c r="AO131" s="253">
        <f t="shared" si="31"/>
        <v>0</v>
      </c>
      <c r="AP131" s="253" t="str">
        <f t="shared" si="32"/>
        <v>-</v>
      </c>
      <c r="AQ131" s="249" t="str">
        <f t="shared" si="33"/>
        <v>-</v>
      </c>
      <c r="AR131" s="245"/>
      <c r="AS131" s="244"/>
    </row>
    <row r="132" spans="1:45" x14ac:dyDescent="0.25">
      <c r="A132" s="111">
        <v>734973</v>
      </c>
      <c r="B132" s="100" t="s">
        <v>137</v>
      </c>
      <c r="C132" s="100" t="s">
        <v>441</v>
      </c>
      <c r="D132" s="112">
        <v>7.62</v>
      </c>
      <c r="E132" s="101">
        <v>24.5</v>
      </c>
      <c r="F132" s="112">
        <v>49</v>
      </c>
      <c r="G132" s="261"/>
      <c r="H132" s="103">
        <v>0</v>
      </c>
      <c r="I132" s="103">
        <v>0</v>
      </c>
      <c r="J132" s="103">
        <v>0</v>
      </c>
      <c r="K132" s="103">
        <v>0</v>
      </c>
      <c r="L132" s="103">
        <v>0</v>
      </c>
      <c r="M132" s="103">
        <v>0</v>
      </c>
      <c r="N132" s="103">
        <v>0</v>
      </c>
      <c r="O132" s="103"/>
      <c r="P132" s="103"/>
      <c r="Q132" s="103"/>
      <c r="R132" s="103"/>
      <c r="S132" s="103"/>
      <c r="T132" s="260"/>
      <c r="U132" s="256">
        <f t="shared" si="22"/>
        <v>7</v>
      </c>
      <c r="V132" s="256">
        <v>3</v>
      </c>
      <c r="W132" s="260"/>
      <c r="X132" s="242">
        <f t="shared" si="23"/>
        <v>0</v>
      </c>
      <c r="Y132" s="247">
        <f t="shared" si="24"/>
        <v>0</v>
      </c>
      <c r="Z132" s="247">
        <f t="shared" si="35"/>
        <v>0</v>
      </c>
      <c r="AA132" s="242">
        <v>1</v>
      </c>
      <c r="AB132" s="242">
        <v>0</v>
      </c>
      <c r="AC132" s="243">
        <f t="shared" si="36"/>
        <v>1</v>
      </c>
      <c r="AD132" s="247" t="str">
        <f t="shared" si="34"/>
        <v>Not Sold</v>
      </c>
      <c r="AE132" s="247">
        <v>14</v>
      </c>
      <c r="AF132" s="247" t="str">
        <f t="shared" si="25"/>
        <v>-</v>
      </c>
      <c r="AG132" s="247">
        <f t="shared" si="26"/>
        <v>0</v>
      </c>
      <c r="AH132" s="248" t="str">
        <f t="shared" si="20"/>
        <v>Not Sold</v>
      </c>
      <c r="AI132" s="249">
        <f t="shared" si="21"/>
        <v>43680</v>
      </c>
      <c r="AJ132" s="249">
        <f t="shared" si="27"/>
        <v>43680</v>
      </c>
      <c r="AK132" s="253">
        <f t="shared" si="28"/>
        <v>0</v>
      </c>
      <c r="AL132" s="253">
        <f t="shared" si="29"/>
        <v>1</v>
      </c>
      <c r="AM132" s="242">
        <v>1</v>
      </c>
      <c r="AN132" s="253">
        <f t="shared" si="30"/>
        <v>0</v>
      </c>
      <c r="AO132" s="253">
        <f t="shared" si="31"/>
        <v>0</v>
      </c>
      <c r="AP132" s="253" t="str">
        <f t="shared" si="32"/>
        <v>-</v>
      </c>
      <c r="AQ132" s="249" t="str">
        <f t="shared" si="33"/>
        <v>-</v>
      </c>
      <c r="AR132" s="245"/>
      <c r="AS132" s="244"/>
    </row>
    <row r="133" spans="1:45" x14ac:dyDescent="0.25">
      <c r="A133" s="111">
        <v>734975</v>
      </c>
      <c r="B133" s="100" t="s">
        <v>138</v>
      </c>
      <c r="C133" s="100" t="s">
        <v>442</v>
      </c>
      <c r="D133" s="112">
        <v>7.7100000000000009</v>
      </c>
      <c r="E133" s="101">
        <v>24.5</v>
      </c>
      <c r="F133" s="112">
        <v>49</v>
      </c>
      <c r="G133" s="261"/>
      <c r="H133" s="103">
        <v>0</v>
      </c>
      <c r="I133" s="103">
        <v>0</v>
      </c>
      <c r="J133" s="103">
        <v>0</v>
      </c>
      <c r="K133" s="103">
        <v>0</v>
      </c>
      <c r="L133" s="103">
        <v>0</v>
      </c>
      <c r="M133" s="103">
        <v>0</v>
      </c>
      <c r="N133" s="103">
        <v>0</v>
      </c>
      <c r="O133" s="103"/>
      <c r="P133" s="103"/>
      <c r="Q133" s="103"/>
      <c r="R133" s="103"/>
      <c r="S133" s="103"/>
      <c r="T133" s="260"/>
      <c r="U133" s="256">
        <f t="shared" si="22"/>
        <v>7</v>
      </c>
      <c r="V133" s="256">
        <v>3</v>
      </c>
      <c r="W133" s="260"/>
      <c r="X133" s="242">
        <f t="shared" si="23"/>
        <v>0</v>
      </c>
      <c r="Y133" s="247">
        <f t="shared" si="24"/>
        <v>0</v>
      </c>
      <c r="Z133" s="247">
        <f t="shared" si="35"/>
        <v>0</v>
      </c>
      <c r="AA133" s="242">
        <v>1</v>
      </c>
      <c r="AB133" s="242">
        <v>0</v>
      </c>
      <c r="AC133" s="243">
        <f t="shared" si="36"/>
        <v>1</v>
      </c>
      <c r="AD133" s="247" t="str">
        <f t="shared" si="34"/>
        <v>Not Sold</v>
      </c>
      <c r="AE133" s="247">
        <v>14</v>
      </c>
      <c r="AF133" s="247" t="str">
        <f t="shared" si="25"/>
        <v>-</v>
      </c>
      <c r="AG133" s="247">
        <f t="shared" si="26"/>
        <v>0</v>
      </c>
      <c r="AH133" s="248" t="str">
        <f t="shared" ref="AH133:AH196" si="37">IFERROR(AD133+$D$1,"Not Sold")</f>
        <v>Not Sold</v>
      </c>
      <c r="AI133" s="249">
        <f t="shared" ref="AI133:AI196" si="38">$D$1+AE133</f>
        <v>43680</v>
      </c>
      <c r="AJ133" s="249">
        <f t="shared" si="27"/>
        <v>43680</v>
      </c>
      <c r="AK133" s="253">
        <f t="shared" si="28"/>
        <v>0</v>
      </c>
      <c r="AL133" s="253">
        <f t="shared" si="29"/>
        <v>1</v>
      </c>
      <c r="AM133" s="242">
        <v>1</v>
      </c>
      <c r="AN133" s="253">
        <f t="shared" si="30"/>
        <v>0</v>
      </c>
      <c r="AO133" s="253">
        <f t="shared" si="31"/>
        <v>0</v>
      </c>
      <c r="AP133" s="253" t="str">
        <f t="shared" si="32"/>
        <v>-</v>
      </c>
      <c r="AQ133" s="249" t="str">
        <f t="shared" si="33"/>
        <v>-</v>
      </c>
      <c r="AR133" s="245"/>
      <c r="AS133" s="244"/>
    </row>
    <row r="134" spans="1:45" x14ac:dyDescent="0.25">
      <c r="A134" s="111">
        <v>734976</v>
      </c>
      <c r="B134" s="100" t="s">
        <v>139</v>
      </c>
      <c r="C134" s="100" t="s">
        <v>443</v>
      </c>
      <c r="D134" s="112">
        <v>14.32</v>
      </c>
      <c r="E134" s="101">
        <v>39.5</v>
      </c>
      <c r="F134" s="112">
        <v>79</v>
      </c>
      <c r="G134" s="261"/>
      <c r="H134" s="103">
        <v>0</v>
      </c>
      <c r="I134" s="103">
        <v>0</v>
      </c>
      <c r="J134" s="103">
        <v>0</v>
      </c>
      <c r="K134" s="103">
        <v>0</v>
      </c>
      <c r="L134" s="103">
        <v>0</v>
      </c>
      <c r="M134" s="103">
        <v>0</v>
      </c>
      <c r="N134" s="103">
        <v>0</v>
      </c>
      <c r="O134" s="103"/>
      <c r="P134" s="103"/>
      <c r="Q134" s="103"/>
      <c r="R134" s="103"/>
      <c r="S134" s="103"/>
      <c r="T134" s="260"/>
      <c r="U134" s="256">
        <f t="shared" ref="U134:U197" si="39">COUNT(H134:S134)</f>
        <v>7</v>
      </c>
      <c r="V134" s="256">
        <v>3</v>
      </c>
      <c r="W134" s="260"/>
      <c r="X134" s="242">
        <f t="shared" ref="X134:X197" si="40">SUM(H134:S134)</f>
        <v>0</v>
      </c>
      <c r="Y134" s="247">
        <f t="shared" ref="Y134:Y197" si="41">X134/(((U134-1)*30)+(V134*7))</f>
        <v>0</v>
      </c>
      <c r="Z134" s="247">
        <f t="shared" si="35"/>
        <v>0</v>
      </c>
      <c r="AA134" s="242">
        <v>1</v>
      </c>
      <c r="AB134" s="242">
        <v>0</v>
      </c>
      <c r="AC134" s="243">
        <f t="shared" si="36"/>
        <v>1</v>
      </c>
      <c r="AD134" s="247" t="str">
        <f t="shared" si="34"/>
        <v>Not Sold</v>
      </c>
      <c r="AE134" s="247">
        <v>14</v>
      </c>
      <c r="AF134" s="247" t="str">
        <f t="shared" ref="AF134:AF197" si="42">IFERROR(AD134-AE134,"-")</f>
        <v>-</v>
      </c>
      <c r="AG134" s="247">
        <f t="shared" ref="AG134:AG197" si="43">Z134*4</f>
        <v>0</v>
      </c>
      <c r="AH134" s="248" t="str">
        <f t="shared" si="37"/>
        <v>Not Sold</v>
      </c>
      <c r="AI134" s="249">
        <f t="shared" si="38"/>
        <v>43680</v>
      </c>
      <c r="AJ134" s="249">
        <f t="shared" ref="AJ134:AJ197" si="44">MAX(AH134,AI134)</f>
        <v>43680</v>
      </c>
      <c r="AK134" s="253">
        <f t="shared" ref="AK134:AK197" si="45">Y134*AE134</f>
        <v>0</v>
      </c>
      <c r="AL134" s="253">
        <f t="shared" ref="AL134:AL197" si="46">AC134-AK134</f>
        <v>1</v>
      </c>
      <c r="AM134" s="242">
        <v>1</v>
      </c>
      <c r="AN134" s="253">
        <f t="shared" ref="AN134:AN197" si="47">IF(AG134-AL134&lt;1,0,AG134-AL134)</f>
        <v>0</v>
      </c>
      <c r="AO134" s="253">
        <f t="shared" ref="AO134:AO197" si="48">AN134*D134</f>
        <v>0</v>
      </c>
      <c r="AP134" s="253" t="str">
        <f t="shared" ref="AP134:AP197" si="49">IFERROR(AN134/Y134,"-")</f>
        <v>-</v>
      </c>
      <c r="AQ134" s="249" t="str">
        <f t="shared" ref="AQ134:AQ197" si="50">IFERROR(AP134+AJ134,"-")</f>
        <v>-</v>
      </c>
      <c r="AR134" s="245"/>
      <c r="AS134" s="244"/>
    </row>
    <row r="135" spans="1:45" x14ac:dyDescent="0.25">
      <c r="A135" s="111">
        <v>734981</v>
      </c>
      <c r="B135" s="100" t="s">
        <v>140</v>
      </c>
      <c r="C135" s="100" t="s">
        <v>444</v>
      </c>
      <c r="D135" s="112">
        <v>14.320000000000004</v>
      </c>
      <c r="E135" s="101">
        <v>39.5</v>
      </c>
      <c r="F135" s="112">
        <v>79</v>
      </c>
      <c r="G135" s="261"/>
      <c r="H135" s="103">
        <v>0</v>
      </c>
      <c r="I135" s="103">
        <v>0</v>
      </c>
      <c r="J135" s="103">
        <v>0</v>
      </c>
      <c r="K135" s="103">
        <v>0</v>
      </c>
      <c r="L135" s="103">
        <v>0</v>
      </c>
      <c r="M135" s="103">
        <v>0</v>
      </c>
      <c r="N135" s="103">
        <v>0</v>
      </c>
      <c r="O135" s="103"/>
      <c r="P135" s="103"/>
      <c r="Q135" s="103"/>
      <c r="R135" s="103"/>
      <c r="S135" s="103"/>
      <c r="T135" s="260"/>
      <c r="U135" s="256">
        <f t="shared" si="39"/>
        <v>7</v>
      </c>
      <c r="V135" s="256">
        <v>3</v>
      </c>
      <c r="W135" s="260"/>
      <c r="X135" s="242">
        <f t="shared" si="40"/>
        <v>0</v>
      </c>
      <c r="Y135" s="247">
        <f t="shared" si="41"/>
        <v>0</v>
      </c>
      <c r="Z135" s="247">
        <f t="shared" si="35"/>
        <v>0</v>
      </c>
      <c r="AA135" s="242">
        <v>1</v>
      </c>
      <c r="AB135" s="242">
        <v>0</v>
      </c>
      <c r="AC135" s="243">
        <f t="shared" si="36"/>
        <v>1</v>
      </c>
      <c r="AD135" s="247" t="str">
        <f t="shared" si="34"/>
        <v>Not Sold</v>
      </c>
      <c r="AE135" s="247">
        <v>14</v>
      </c>
      <c r="AF135" s="247" t="str">
        <f t="shared" si="42"/>
        <v>-</v>
      </c>
      <c r="AG135" s="247">
        <f t="shared" si="43"/>
        <v>0</v>
      </c>
      <c r="AH135" s="248" t="str">
        <f t="shared" si="37"/>
        <v>Not Sold</v>
      </c>
      <c r="AI135" s="249">
        <f t="shared" si="38"/>
        <v>43680</v>
      </c>
      <c r="AJ135" s="249">
        <f t="shared" si="44"/>
        <v>43680</v>
      </c>
      <c r="AK135" s="253">
        <f t="shared" si="45"/>
        <v>0</v>
      </c>
      <c r="AL135" s="253">
        <f t="shared" si="46"/>
        <v>1</v>
      </c>
      <c r="AM135" s="242">
        <v>1</v>
      </c>
      <c r="AN135" s="253">
        <f t="shared" si="47"/>
        <v>0</v>
      </c>
      <c r="AO135" s="253">
        <f t="shared" si="48"/>
        <v>0</v>
      </c>
      <c r="AP135" s="253" t="str">
        <f t="shared" si="49"/>
        <v>-</v>
      </c>
      <c r="AQ135" s="249" t="str">
        <f t="shared" si="50"/>
        <v>-</v>
      </c>
      <c r="AR135" s="245"/>
      <c r="AS135" s="244"/>
    </row>
    <row r="136" spans="1:45" x14ac:dyDescent="0.25">
      <c r="A136" s="99">
        <v>735669</v>
      </c>
      <c r="B136" s="116" t="s">
        <v>141</v>
      </c>
      <c r="C136" s="116" t="s">
        <v>420</v>
      </c>
      <c r="D136" s="112">
        <v>11.760000000000002</v>
      </c>
      <c r="E136" s="101">
        <v>24.5</v>
      </c>
      <c r="F136" s="112">
        <v>49</v>
      </c>
      <c r="G136" s="261"/>
      <c r="H136" s="103">
        <v>0</v>
      </c>
      <c r="I136" s="103">
        <v>3</v>
      </c>
      <c r="J136" s="103">
        <v>2</v>
      </c>
      <c r="K136" s="103">
        <v>2</v>
      </c>
      <c r="L136" s="103">
        <v>0</v>
      </c>
      <c r="M136" s="103">
        <v>2</v>
      </c>
      <c r="N136" s="103">
        <v>0</v>
      </c>
      <c r="O136" s="103"/>
      <c r="P136" s="103"/>
      <c r="Q136" s="103"/>
      <c r="R136" s="103"/>
      <c r="S136" s="103"/>
      <c r="T136" s="260"/>
      <c r="U136" s="256">
        <f t="shared" si="39"/>
        <v>7</v>
      </c>
      <c r="V136" s="256">
        <v>3</v>
      </c>
      <c r="W136" s="260"/>
      <c r="X136" s="242">
        <f t="shared" si="40"/>
        <v>9</v>
      </c>
      <c r="Y136" s="247">
        <f t="shared" si="41"/>
        <v>4.4776119402985072E-2</v>
      </c>
      <c r="Z136" s="247">
        <f t="shared" si="35"/>
        <v>1.3432835820895521</v>
      </c>
      <c r="AA136" s="242">
        <v>1</v>
      </c>
      <c r="AB136" s="242">
        <v>0</v>
      </c>
      <c r="AC136" s="243">
        <f t="shared" si="36"/>
        <v>1</v>
      </c>
      <c r="AD136" s="247">
        <f t="shared" si="34"/>
        <v>22.333333333333336</v>
      </c>
      <c r="AE136" s="247">
        <v>14</v>
      </c>
      <c r="AF136" s="247">
        <f t="shared" si="42"/>
        <v>8.3333333333333357</v>
      </c>
      <c r="AG136" s="247">
        <f t="shared" si="43"/>
        <v>5.3731343283582085</v>
      </c>
      <c r="AH136" s="248">
        <f t="shared" si="37"/>
        <v>43688.333333333336</v>
      </c>
      <c r="AI136" s="249">
        <f t="shared" si="38"/>
        <v>43680</v>
      </c>
      <c r="AJ136" s="249">
        <f t="shared" si="44"/>
        <v>43688.333333333336</v>
      </c>
      <c r="AK136" s="253">
        <f t="shared" si="45"/>
        <v>0.62686567164179097</v>
      </c>
      <c r="AL136" s="253">
        <f t="shared" si="46"/>
        <v>0.37313432835820903</v>
      </c>
      <c r="AM136" s="242">
        <v>1</v>
      </c>
      <c r="AN136" s="253">
        <f t="shared" si="47"/>
        <v>4.9999999999999991</v>
      </c>
      <c r="AO136" s="253">
        <f t="shared" si="48"/>
        <v>58.8</v>
      </c>
      <c r="AP136" s="253">
        <f t="shared" si="49"/>
        <v>111.66666666666666</v>
      </c>
      <c r="AQ136" s="249">
        <f t="shared" si="50"/>
        <v>43800</v>
      </c>
      <c r="AR136" s="245"/>
      <c r="AS136" s="244"/>
    </row>
    <row r="137" spans="1:45" x14ac:dyDescent="0.25">
      <c r="A137" s="99">
        <v>735670</v>
      </c>
      <c r="B137" s="100" t="s">
        <v>142</v>
      </c>
      <c r="C137" s="100" t="s">
        <v>445</v>
      </c>
      <c r="D137" s="112">
        <v>7.44</v>
      </c>
      <c r="E137" s="101">
        <v>44.5</v>
      </c>
      <c r="F137" s="112">
        <v>99</v>
      </c>
      <c r="G137" s="261"/>
      <c r="H137" s="103">
        <v>4</v>
      </c>
      <c r="I137" s="103">
        <v>12</v>
      </c>
      <c r="J137" s="103">
        <v>26</v>
      </c>
      <c r="K137" s="103">
        <v>16</v>
      </c>
      <c r="L137" s="103">
        <v>3</v>
      </c>
      <c r="M137" s="103">
        <v>2</v>
      </c>
      <c r="N137" s="103">
        <v>0</v>
      </c>
      <c r="O137" s="103"/>
      <c r="P137" s="103"/>
      <c r="Q137" s="103"/>
      <c r="R137" s="103"/>
      <c r="S137" s="103"/>
      <c r="T137" s="260"/>
      <c r="U137" s="256">
        <f t="shared" si="39"/>
        <v>7</v>
      </c>
      <c r="V137" s="256">
        <v>3</v>
      </c>
      <c r="W137" s="260"/>
      <c r="X137" s="242">
        <f t="shared" si="40"/>
        <v>63</v>
      </c>
      <c r="Y137" s="247">
        <f t="shared" si="41"/>
        <v>0.31343283582089554</v>
      </c>
      <c r="Z137" s="247">
        <f t="shared" si="35"/>
        <v>9.4029850746268657</v>
      </c>
      <c r="AA137" s="242">
        <v>1</v>
      </c>
      <c r="AB137" s="242">
        <v>16</v>
      </c>
      <c r="AC137" s="243">
        <f t="shared" si="36"/>
        <v>17</v>
      </c>
      <c r="AD137" s="247">
        <f t="shared" si="34"/>
        <v>54.238095238095234</v>
      </c>
      <c r="AE137" s="247">
        <v>14</v>
      </c>
      <c r="AF137" s="247">
        <f t="shared" si="42"/>
        <v>40.238095238095234</v>
      </c>
      <c r="AG137" s="247">
        <f t="shared" si="43"/>
        <v>37.611940298507463</v>
      </c>
      <c r="AH137" s="248">
        <f t="shared" si="37"/>
        <v>43720.238095238092</v>
      </c>
      <c r="AI137" s="249">
        <f t="shared" si="38"/>
        <v>43680</v>
      </c>
      <c r="AJ137" s="249">
        <f t="shared" si="44"/>
        <v>43720.238095238092</v>
      </c>
      <c r="AK137" s="253">
        <f t="shared" si="45"/>
        <v>4.3880597014925371</v>
      </c>
      <c r="AL137" s="253">
        <f t="shared" si="46"/>
        <v>12.611940298507463</v>
      </c>
      <c r="AM137" s="242">
        <v>1</v>
      </c>
      <c r="AN137" s="253">
        <f t="shared" si="47"/>
        <v>25</v>
      </c>
      <c r="AO137" s="253">
        <f t="shared" si="48"/>
        <v>186</v>
      </c>
      <c r="AP137" s="253">
        <f t="shared" si="49"/>
        <v>79.761904761904759</v>
      </c>
      <c r="AQ137" s="249">
        <f t="shared" si="50"/>
        <v>43800</v>
      </c>
      <c r="AR137" s="245"/>
      <c r="AS137" s="244"/>
    </row>
    <row r="138" spans="1:45" x14ac:dyDescent="0.25">
      <c r="A138" s="99">
        <v>738068</v>
      </c>
      <c r="B138" s="100" t="s">
        <v>143</v>
      </c>
      <c r="C138" s="100" t="s">
        <v>446</v>
      </c>
      <c r="D138" s="112">
        <v>28.72</v>
      </c>
      <c r="E138" s="101">
        <v>59.5</v>
      </c>
      <c r="F138" s="112">
        <v>129</v>
      </c>
      <c r="G138" s="261"/>
      <c r="H138" s="103">
        <v>0</v>
      </c>
      <c r="I138" s="103">
        <v>1</v>
      </c>
      <c r="J138" s="103">
        <v>0</v>
      </c>
      <c r="K138" s="103">
        <v>0</v>
      </c>
      <c r="L138" s="103">
        <v>0</v>
      </c>
      <c r="M138" s="103">
        <v>0</v>
      </c>
      <c r="N138" s="103">
        <v>0</v>
      </c>
      <c r="O138" s="103"/>
      <c r="P138" s="103"/>
      <c r="Q138" s="103"/>
      <c r="R138" s="103"/>
      <c r="S138" s="103"/>
      <c r="T138" s="260"/>
      <c r="U138" s="256">
        <f t="shared" si="39"/>
        <v>7</v>
      </c>
      <c r="V138" s="256">
        <v>3</v>
      </c>
      <c r="W138" s="260"/>
      <c r="X138" s="242">
        <f t="shared" si="40"/>
        <v>1</v>
      </c>
      <c r="Y138" s="247">
        <f t="shared" si="41"/>
        <v>4.9751243781094526E-3</v>
      </c>
      <c r="Z138" s="247">
        <f t="shared" si="35"/>
        <v>0.14925373134328357</v>
      </c>
      <c r="AA138" s="242">
        <v>1</v>
      </c>
      <c r="AB138" s="242">
        <v>0</v>
      </c>
      <c r="AC138" s="243">
        <f t="shared" si="36"/>
        <v>1</v>
      </c>
      <c r="AD138" s="247">
        <f t="shared" si="34"/>
        <v>201</v>
      </c>
      <c r="AE138" s="247">
        <v>14</v>
      </c>
      <c r="AF138" s="247">
        <f t="shared" si="42"/>
        <v>187</v>
      </c>
      <c r="AG138" s="247">
        <f t="shared" si="43"/>
        <v>0.59701492537313428</v>
      </c>
      <c r="AH138" s="248">
        <f t="shared" si="37"/>
        <v>43867</v>
      </c>
      <c r="AI138" s="249">
        <f t="shared" si="38"/>
        <v>43680</v>
      </c>
      <c r="AJ138" s="249">
        <f t="shared" si="44"/>
        <v>43867</v>
      </c>
      <c r="AK138" s="253">
        <f t="shared" si="45"/>
        <v>6.965174129353234E-2</v>
      </c>
      <c r="AL138" s="253">
        <f t="shared" si="46"/>
        <v>0.93034825870646765</v>
      </c>
      <c r="AM138" s="242">
        <v>1</v>
      </c>
      <c r="AN138" s="253">
        <f t="shared" si="47"/>
        <v>0</v>
      </c>
      <c r="AO138" s="253">
        <f t="shared" si="48"/>
        <v>0</v>
      </c>
      <c r="AP138" s="253">
        <f t="shared" si="49"/>
        <v>0</v>
      </c>
      <c r="AQ138" s="249">
        <f t="shared" si="50"/>
        <v>43867</v>
      </c>
      <c r="AR138" s="245"/>
      <c r="AS138" s="244"/>
    </row>
    <row r="139" spans="1:45" x14ac:dyDescent="0.25">
      <c r="A139" s="99">
        <v>738069</v>
      </c>
      <c r="B139" s="100" t="s">
        <v>144</v>
      </c>
      <c r="C139" s="100" t="s">
        <v>447</v>
      </c>
      <c r="D139" s="112">
        <v>28.719999999999995</v>
      </c>
      <c r="E139" s="101">
        <v>59.5</v>
      </c>
      <c r="F139" s="112">
        <v>129</v>
      </c>
      <c r="G139" s="261"/>
      <c r="H139" s="103">
        <v>0</v>
      </c>
      <c r="I139" s="103">
        <v>0</v>
      </c>
      <c r="J139" s="103">
        <v>0</v>
      </c>
      <c r="K139" s="103">
        <v>0</v>
      </c>
      <c r="L139" s="103">
        <v>0</v>
      </c>
      <c r="M139" s="103">
        <v>0</v>
      </c>
      <c r="N139" s="103">
        <v>0</v>
      </c>
      <c r="O139" s="103"/>
      <c r="P139" s="103"/>
      <c r="Q139" s="103"/>
      <c r="R139" s="103"/>
      <c r="S139" s="103"/>
      <c r="T139" s="260"/>
      <c r="U139" s="256">
        <f t="shared" si="39"/>
        <v>7</v>
      </c>
      <c r="V139" s="256">
        <v>3</v>
      </c>
      <c r="W139" s="260"/>
      <c r="X139" s="242">
        <f t="shared" si="40"/>
        <v>0</v>
      </c>
      <c r="Y139" s="247">
        <f t="shared" si="41"/>
        <v>0</v>
      </c>
      <c r="Z139" s="247">
        <f t="shared" si="35"/>
        <v>0</v>
      </c>
      <c r="AA139" s="242">
        <v>1</v>
      </c>
      <c r="AB139" s="242">
        <v>0</v>
      </c>
      <c r="AC139" s="243">
        <f t="shared" si="36"/>
        <v>1</v>
      </c>
      <c r="AD139" s="247" t="str">
        <f t="shared" si="34"/>
        <v>Not Sold</v>
      </c>
      <c r="AE139" s="247">
        <v>14</v>
      </c>
      <c r="AF139" s="247" t="str">
        <f t="shared" si="42"/>
        <v>-</v>
      </c>
      <c r="AG139" s="247">
        <f t="shared" si="43"/>
        <v>0</v>
      </c>
      <c r="AH139" s="248" t="str">
        <f t="shared" si="37"/>
        <v>Not Sold</v>
      </c>
      <c r="AI139" s="249">
        <f t="shared" si="38"/>
        <v>43680</v>
      </c>
      <c r="AJ139" s="249">
        <f t="shared" si="44"/>
        <v>43680</v>
      </c>
      <c r="AK139" s="253">
        <f t="shared" si="45"/>
        <v>0</v>
      </c>
      <c r="AL139" s="253">
        <f t="shared" si="46"/>
        <v>1</v>
      </c>
      <c r="AM139" s="242">
        <v>1</v>
      </c>
      <c r="AN139" s="253">
        <f t="shared" si="47"/>
        <v>0</v>
      </c>
      <c r="AO139" s="253">
        <f t="shared" si="48"/>
        <v>0</v>
      </c>
      <c r="AP139" s="253" t="str">
        <f t="shared" si="49"/>
        <v>-</v>
      </c>
      <c r="AQ139" s="249" t="str">
        <f t="shared" si="50"/>
        <v>-</v>
      </c>
      <c r="AR139" s="245"/>
      <c r="AS139" s="244"/>
    </row>
    <row r="140" spans="1:45" x14ac:dyDescent="0.25">
      <c r="A140" s="99">
        <v>738071</v>
      </c>
      <c r="B140" s="100" t="s">
        <v>145</v>
      </c>
      <c r="C140" s="100" t="s">
        <v>448</v>
      </c>
      <c r="D140" s="112">
        <v>12.619999999999996</v>
      </c>
      <c r="E140" s="101">
        <v>24.5</v>
      </c>
      <c r="F140" s="112">
        <v>49</v>
      </c>
      <c r="G140" s="261"/>
      <c r="H140" s="103">
        <v>2</v>
      </c>
      <c r="I140" s="103">
        <v>0</v>
      </c>
      <c r="J140" s="103">
        <v>0</v>
      </c>
      <c r="K140" s="103">
        <v>0</v>
      </c>
      <c r="L140" s="103">
        <v>0</v>
      </c>
      <c r="M140" s="103">
        <v>0</v>
      </c>
      <c r="N140" s="103">
        <v>0</v>
      </c>
      <c r="O140" s="103"/>
      <c r="P140" s="103"/>
      <c r="Q140" s="103"/>
      <c r="R140" s="103"/>
      <c r="S140" s="103"/>
      <c r="T140" s="260"/>
      <c r="U140" s="256">
        <f t="shared" si="39"/>
        <v>7</v>
      </c>
      <c r="V140" s="256">
        <v>3</v>
      </c>
      <c r="W140" s="260"/>
      <c r="X140" s="242">
        <f t="shared" si="40"/>
        <v>2</v>
      </c>
      <c r="Y140" s="247">
        <f t="shared" si="41"/>
        <v>9.9502487562189053E-3</v>
      </c>
      <c r="Z140" s="247">
        <f t="shared" si="35"/>
        <v>0.29850746268656714</v>
      </c>
      <c r="AA140" s="242">
        <v>1</v>
      </c>
      <c r="AB140" s="242">
        <v>0</v>
      </c>
      <c r="AC140" s="243">
        <f t="shared" si="36"/>
        <v>1</v>
      </c>
      <c r="AD140" s="247">
        <f t="shared" si="34"/>
        <v>100.5</v>
      </c>
      <c r="AE140" s="247">
        <v>14</v>
      </c>
      <c r="AF140" s="247">
        <f t="shared" si="42"/>
        <v>86.5</v>
      </c>
      <c r="AG140" s="247">
        <f t="shared" si="43"/>
        <v>1.1940298507462686</v>
      </c>
      <c r="AH140" s="248">
        <f t="shared" si="37"/>
        <v>43766.5</v>
      </c>
      <c r="AI140" s="249">
        <f t="shared" si="38"/>
        <v>43680</v>
      </c>
      <c r="AJ140" s="249">
        <f t="shared" si="44"/>
        <v>43766.5</v>
      </c>
      <c r="AK140" s="253">
        <f t="shared" si="45"/>
        <v>0.13930348258706468</v>
      </c>
      <c r="AL140" s="253">
        <f t="shared" si="46"/>
        <v>0.86069651741293529</v>
      </c>
      <c r="AM140" s="242">
        <v>1</v>
      </c>
      <c r="AN140" s="253">
        <f t="shared" si="47"/>
        <v>0</v>
      </c>
      <c r="AO140" s="253">
        <f t="shared" si="48"/>
        <v>0</v>
      </c>
      <c r="AP140" s="253">
        <f t="shared" si="49"/>
        <v>0</v>
      </c>
      <c r="AQ140" s="249">
        <f t="shared" si="50"/>
        <v>43766.5</v>
      </c>
      <c r="AR140" s="245"/>
      <c r="AS140" s="244"/>
    </row>
    <row r="141" spans="1:45" x14ac:dyDescent="0.25">
      <c r="A141" s="99">
        <v>738072</v>
      </c>
      <c r="B141" s="100" t="s">
        <v>146</v>
      </c>
      <c r="C141" s="100" t="s">
        <v>449</v>
      </c>
      <c r="D141" s="112">
        <v>12.62</v>
      </c>
      <c r="E141" s="101">
        <v>24.5</v>
      </c>
      <c r="F141" s="112">
        <v>49</v>
      </c>
      <c r="G141" s="261"/>
      <c r="H141" s="103">
        <v>2</v>
      </c>
      <c r="I141" s="103">
        <v>0</v>
      </c>
      <c r="J141" s="103">
        <v>0</v>
      </c>
      <c r="K141" s="103">
        <v>0</v>
      </c>
      <c r="L141" s="103">
        <v>1</v>
      </c>
      <c r="M141" s="103">
        <v>0</v>
      </c>
      <c r="N141" s="103">
        <v>0</v>
      </c>
      <c r="O141" s="103"/>
      <c r="P141" s="103"/>
      <c r="Q141" s="103"/>
      <c r="R141" s="103"/>
      <c r="S141" s="103"/>
      <c r="T141" s="260"/>
      <c r="U141" s="256">
        <f t="shared" si="39"/>
        <v>7</v>
      </c>
      <c r="V141" s="256">
        <v>3</v>
      </c>
      <c r="W141" s="260"/>
      <c r="X141" s="242">
        <f t="shared" si="40"/>
        <v>3</v>
      </c>
      <c r="Y141" s="247">
        <f t="shared" si="41"/>
        <v>1.4925373134328358E-2</v>
      </c>
      <c r="Z141" s="247">
        <f t="shared" si="35"/>
        <v>0.44776119402985076</v>
      </c>
      <c r="AA141" s="242">
        <v>1</v>
      </c>
      <c r="AB141" s="242">
        <v>0</v>
      </c>
      <c r="AC141" s="243">
        <f t="shared" si="36"/>
        <v>1</v>
      </c>
      <c r="AD141" s="247">
        <f t="shared" si="34"/>
        <v>67</v>
      </c>
      <c r="AE141" s="247">
        <v>14</v>
      </c>
      <c r="AF141" s="247">
        <f t="shared" si="42"/>
        <v>53</v>
      </c>
      <c r="AG141" s="247">
        <f t="shared" si="43"/>
        <v>1.791044776119403</v>
      </c>
      <c r="AH141" s="248">
        <f t="shared" si="37"/>
        <v>43733</v>
      </c>
      <c r="AI141" s="249">
        <f t="shared" si="38"/>
        <v>43680</v>
      </c>
      <c r="AJ141" s="249">
        <f t="shared" si="44"/>
        <v>43733</v>
      </c>
      <c r="AK141" s="253">
        <f t="shared" si="45"/>
        <v>0.20895522388059701</v>
      </c>
      <c r="AL141" s="253">
        <f t="shared" si="46"/>
        <v>0.79104477611940305</v>
      </c>
      <c r="AM141" s="242">
        <v>1</v>
      </c>
      <c r="AN141" s="253">
        <f t="shared" si="47"/>
        <v>1</v>
      </c>
      <c r="AO141" s="253">
        <f t="shared" si="48"/>
        <v>12.62</v>
      </c>
      <c r="AP141" s="253">
        <f t="shared" si="49"/>
        <v>67</v>
      </c>
      <c r="AQ141" s="249">
        <f t="shared" si="50"/>
        <v>43800</v>
      </c>
      <c r="AR141" s="245"/>
      <c r="AS141" s="244"/>
    </row>
    <row r="142" spans="1:45" x14ac:dyDescent="0.25">
      <c r="A142" s="99">
        <v>738073</v>
      </c>
      <c r="B142" s="100" t="s">
        <v>147</v>
      </c>
      <c r="C142" s="100" t="s">
        <v>450</v>
      </c>
      <c r="D142" s="112">
        <v>12.63</v>
      </c>
      <c r="E142" s="101">
        <v>24.5</v>
      </c>
      <c r="F142" s="112">
        <v>49</v>
      </c>
      <c r="G142" s="261"/>
      <c r="H142" s="103">
        <v>1</v>
      </c>
      <c r="I142" s="103">
        <v>0</v>
      </c>
      <c r="J142" s="103">
        <v>2</v>
      </c>
      <c r="K142" s="103">
        <v>1</v>
      </c>
      <c r="L142" s="103">
        <v>0</v>
      </c>
      <c r="M142" s="103">
        <v>0</v>
      </c>
      <c r="N142" s="103">
        <v>0</v>
      </c>
      <c r="O142" s="103"/>
      <c r="P142" s="103"/>
      <c r="Q142" s="103"/>
      <c r="R142" s="103"/>
      <c r="S142" s="103"/>
      <c r="T142" s="260"/>
      <c r="U142" s="256">
        <f t="shared" si="39"/>
        <v>7</v>
      </c>
      <c r="V142" s="256">
        <v>3</v>
      </c>
      <c r="W142" s="260"/>
      <c r="X142" s="242">
        <f t="shared" si="40"/>
        <v>4</v>
      </c>
      <c r="Y142" s="247">
        <f t="shared" si="41"/>
        <v>1.9900497512437811E-2</v>
      </c>
      <c r="Z142" s="247">
        <f t="shared" si="35"/>
        <v>0.59701492537313428</v>
      </c>
      <c r="AA142" s="242">
        <v>1</v>
      </c>
      <c r="AB142" s="242">
        <v>0</v>
      </c>
      <c r="AC142" s="243">
        <f t="shared" si="36"/>
        <v>1</v>
      </c>
      <c r="AD142" s="247">
        <f t="shared" si="34"/>
        <v>50.25</v>
      </c>
      <c r="AE142" s="247">
        <v>14</v>
      </c>
      <c r="AF142" s="247">
        <f t="shared" si="42"/>
        <v>36.25</v>
      </c>
      <c r="AG142" s="247">
        <f t="shared" si="43"/>
        <v>2.3880597014925371</v>
      </c>
      <c r="AH142" s="248">
        <f t="shared" si="37"/>
        <v>43716.25</v>
      </c>
      <c r="AI142" s="249">
        <f t="shared" si="38"/>
        <v>43680</v>
      </c>
      <c r="AJ142" s="249">
        <f t="shared" si="44"/>
        <v>43716.25</v>
      </c>
      <c r="AK142" s="253">
        <f t="shared" si="45"/>
        <v>0.27860696517412936</v>
      </c>
      <c r="AL142" s="253">
        <f t="shared" si="46"/>
        <v>0.72139303482587058</v>
      </c>
      <c r="AM142" s="242">
        <v>1</v>
      </c>
      <c r="AN142" s="253">
        <f t="shared" si="47"/>
        <v>1.6666666666666665</v>
      </c>
      <c r="AO142" s="253">
        <f t="shared" si="48"/>
        <v>21.05</v>
      </c>
      <c r="AP142" s="253">
        <f t="shared" si="49"/>
        <v>83.75</v>
      </c>
      <c r="AQ142" s="249">
        <f t="shared" si="50"/>
        <v>43800</v>
      </c>
      <c r="AR142" s="245"/>
      <c r="AS142" s="244"/>
    </row>
    <row r="143" spans="1:45" x14ac:dyDescent="0.25">
      <c r="A143" s="99">
        <v>738074</v>
      </c>
      <c r="B143" s="100" t="s">
        <v>148</v>
      </c>
      <c r="C143" s="100" t="s">
        <v>451</v>
      </c>
      <c r="D143" s="112">
        <v>161.90999999999917</v>
      </c>
      <c r="E143" s="101">
        <v>344.5</v>
      </c>
      <c r="F143" s="112">
        <v>719</v>
      </c>
      <c r="G143" s="261"/>
      <c r="H143" s="103">
        <v>1</v>
      </c>
      <c r="I143" s="103">
        <v>1</v>
      </c>
      <c r="J143" s="103">
        <v>1</v>
      </c>
      <c r="K143" s="103">
        <v>0</v>
      </c>
      <c r="L143" s="103">
        <v>0</v>
      </c>
      <c r="M143" s="103">
        <v>0</v>
      </c>
      <c r="N143" s="103">
        <v>0</v>
      </c>
      <c r="O143" s="103"/>
      <c r="P143" s="103"/>
      <c r="Q143" s="103"/>
      <c r="R143" s="103"/>
      <c r="S143" s="103"/>
      <c r="T143" s="260"/>
      <c r="U143" s="256">
        <f t="shared" si="39"/>
        <v>7</v>
      </c>
      <c r="V143" s="256">
        <v>3</v>
      </c>
      <c r="W143" s="260"/>
      <c r="X143" s="242">
        <f t="shared" si="40"/>
        <v>3</v>
      </c>
      <c r="Y143" s="247">
        <f t="shared" si="41"/>
        <v>1.4925373134328358E-2</v>
      </c>
      <c r="Z143" s="247">
        <f t="shared" si="35"/>
        <v>0.44776119402985076</v>
      </c>
      <c r="AA143" s="242">
        <v>1</v>
      </c>
      <c r="AB143" s="242">
        <v>0</v>
      </c>
      <c r="AC143" s="243">
        <f t="shared" si="36"/>
        <v>1</v>
      </c>
      <c r="AD143" s="247">
        <f t="shared" si="34"/>
        <v>67</v>
      </c>
      <c r="AE143" s="247">
        <v>14</v>
      </c>
      <c r="AF143" s="247">
        <f t="shared" si="42"/>
        <v>53</v>
      </c>
      <c r="AG143" s="247">
        <f t="shared" si="43"/>
        <v>1.791044776119403</v>
      </c>
      <c r="AH143" s="248">
        <f t="shared" si="37"/>
        <v>43733</v>
      </c>
      <c r="AI143" s="249">
        <f t="shared" si="38"/>
        <v>43680</v>
      </c>
      <c r="AJ143" s="249">
        <f t="shared" si="44"/>
        <v>43733</v>
      </c>
      <c r="AK143" s="253">
        <f t="shared" si="45"/>
        <v>0.20895522388059701</v>
      </c>
      <c r="AL143" s="253">
        <f t="shared" si="46"/>
        <v>0.79104477611940305</v>
      </c>
      <c r="AM143" s="242">
        <v>1</v>
      </c>
      <c r="AN143" s="253">
        <f t="shared" si="47"/>
        <v>1</v>
      </c>
      <c r="AO143" s="253">
        <f t="shared" si="48"/>
        <v>161.90999999999917</v>
      </c>
      <c r="AP143" s="253">
        <f t="shared" si="49"/>
        <v>67</v>
      </c>
      <c r="AQ143" s="249">
        <f t="shared" si="50"/>
        <v>43800</v>
      </c>
      <c r="AR143" s="245"/>
      <c r="AS143" s="244"/>
    </row>
    <row r="144" spans="1:45" x14ac:dyDescent="0.25">
      <c r="A144" s="99">
        <v>738075</v>
      </c>
      <c r="B144" s="100" t="s">
        <v>149</v>
      </c>
      <c r="C144" s="100" t="s">
        <v>452</v>
      </c>
      <c r="D144" s="112">
        <v>65</v>
      </c>
      <c r="E144" s="101">
        <v>129.5</v>
      </c>
      <c r="F144" s="112">
        <v>269</v>
      </c>
      <c r="G144" s="261"/>
      <c r="H144" s="103">
        <v>1</v>
      </c>
      <c r="I144" s="103">
        <v>0</v>
      </c>
      <c r="J144" s="103">
        <v>0</v>
      </c>
      <c r="K144" s="103">
        <v>0</v>
      </c>
      <c r="L144" s="103">
        <v>0</v>
      </c>
      <c r="M144" s="103">
        <v>0</v>
      </c>
      <c r="N144" s="103">
        <v>0</v>
      </c>
      <c r="O144" s="103"/>
      <c r="P144" s="103"/>
      <c r="Q144" s="103"/>
      <c r="R144" s="103"/>
      <c r="S144" s="103"/>
      <c r="T144" s="260"/>
      <c r="U144" s="256">
        <f t="shared" si="39"/>
        <v>7</v>
      </c>
      <c r="V144" s="256">
        <v>3</v>
      </c>
      <c r="W144" s="260"/>
      <c r="X144" s="242">
        <f t="shared" si="40"/>
        <v>1</v>
      </c>
      <c r="Y144" s="247">
        <f t="shared" si="41"/>
        <v>4.9751243781094526E-3</v>
      </c>
      <c r="Z144" s="247">
        <f t="shared" si="35"/>
        <v>0.14925373134328357</v>
      </c>
      <c r="AA144" s="242">
        <v>1</v>
      </c>
      <c r="AB144" s="242">
        <v>1</v>
      </c>
      <c r="AC144" s="243">
        <f t="shared" si="36"/>
        <v>2</v>
      </c>
      <c r="AD144" s="247">
        <f t="shared" si="34"/>
        <v>402</v>
      </c>
      <c r="AE144" s="247">
        <v>14</v>
      </c>
      <c r="AF144" s="247">
        <f t="shared" si="42"/>
        <v>388</v>
      </c>
      <c r="AG144" s="247">
        <f t="shared" si="43"/>
        <v>0.59701492537313428</v>
      </c>
      <c r="AH144" s="248">
        <f t="shared" si="37"/>
        <v>44068</v>
      </c>
      <c r="AI144" s="249">
        <f t="shared" si="38"/>
        <v>43680</v>
      </c>
      <c r="AJ144" s="249">
        <f t="shared" si="44"/>
        <v>44068</v>
      </c>
      <c r="AK144" s="253">
        <f t="shared" si="45"/>
        <v>6.965174129353234E-2</v>
      </c>
      <c r="AL144" s="253">
        <f t="shared" si="46"/>
        <v>1.9303482587064678</v>
      </c>
      <c r="AM144" s="242">
        <v>1</v>
      </c>
      <c r="AN144" s="253">
        <f t="shared" si="47"/>
        <v>0</v>
      </c>
      <c r="AO144" s="253">
        <f t="shared" si="48"/>
        <v>0</v>
      </c>
      <c r="AP144" s="253">
        <f t="shared" si="49"/>
        <v>0</v>
      </c>
      <c r="AQ144" s="249">
        <f t="shared" si="50"/>
        <v>44068</v>
      </c>
      <c r="AR144" s="245"/>
      <c r="AS144" s="244"/>
    </row>
    <row r="145" spans="1:45" x14ac:dyDescent="0.25">
      <c r="A145" s="99">
        <v>738076</v>
      </c>
      <c r="B145" s="116" t="s">
        <v>150</v>
      </c>
      <c r="C145" s="116" t="s">
        <v>453</v>
      </c>
      <c r="D145" s="112">
        <v>61</v>
      </c>
      <c r="E145" s="101">
        <v>124.5</v>
      </c>
      <c r="F145" s="112">
        <v>259</v>
      </c>
      <c r="G145" s="261"/>
      <c r="H145" s="103">
        <v>0</v>
      </c>
      <c r="I145" s="103">
        <v>0</v>
      </c>
      <c r="J145" s="103">
        <v>0</v>
      </c>
      <c r="K145" s="103">
        <v>0</v>
      </c>
      <c r="L145" s="103">
        <v>0</v>
      </c>
      <c r="M145" s="103">
        <v>0</v>
      </c>
      <c r="N145" s="103">
        <v>0</v>
      </c>
      <c r="O145" s="103"/>
      <c r="P145" s="103"/>
      <c r="Q145" s="103"/>
      <c r="R145" s="103"/>
      <c r="S145" s="103"/>
      <c r="T145" s="260"/>
      <c r="U145" s="256">
        <f t="shared" si="39"/>
        <v>7</v>
      </c>
      <c r="V145" s="256">
        <v>3</v>
      </c>
      <c r="W145" s="260"/>
      <c r="X145" s="242">
        <f t="shared" si="40"/>
        <v>0</v>
      </c>
      <c r="Y145" s="247">
        <f t="shared" si="41"/>
        <v>0</v>
      </c>
      <c r="Z145" s="247">
        <f t="shared" si="35"/>
        <v>0</v>
      </c>
      <c r="AA145" s="242">
        <v>1</v>
      </c>
      <c r="AB145" s="242">
        <v>0</v>
      </c>
      <c r="AC145" s="243">
        <f t="shared" si="36"/>
        <v>1</v>
      </c>
      <c r="AD145" s="247" t="str">
        <f t="shared" si="34"/>
        <v>Not Sold</v>
      </c>
      <c r="AE145" s="247">
        <v>14</v>
      </c>
      <c r="AF145" s="247" t="str">
        <f t="shared" si="42"/>
        <v>-</v>
      </c>
      <c r="AG145" s="247">
        <f t="shared" si="43"/>
        <v>0</v>
      </c>
      <c r="AH145" s="248" t="str">
        <f t="shared" si="37"/>
        <v>Not Sold</v>
      </c>
      <c r="AI145" s="249">
        <f t="shared" si="38"/>
        <v>43680</v>
      </c>
      <c r="AJ145" s="249">
        <f t="shared" si="44"/>
        <v>43680</v>
      </c>
      <c r="AK145" s="253">
        <f t="shared" si="45"/>
        <v>0</v>
      </c>
      <c r="AL145" s="253">
        <f t="shared" si="46"/>
        <v>1</v>
      </c>
      <c r="AM145" s="242">
        <v>1</v>
      </c>
      <c r="AN145" s="253">
        <f t="shared" si="47"/>
        <v>0</v>
      </c>
      <c r="AO145" s="253">
        <f t="shared" si="48"/>
        <v>0</v>
      </c>
      <c r="AP145" s="253" t="str">
        <f t="shared" si="49"/>
        <v>-</v>
      </c>
      <c r="AQ145" s="249" t="str">
        <f t="shared" si="50"/>
        <v>-</v>
      </c>
      <c r="AR145" s="245"/>
      <c r="AS145" s="244"/>
    </row>
    <row r="146" spans="1:45" x14ac:dyDescent="0.25">
      <c r="A146" s="99">
        <v>738077</v>
      </c>
      <c r="B146" s="100" t="s">
        <v>151</v>
      </c>
      <c r="C146" s="100" t="s">
        <v>454</v>
      </c>
      <c r="D146" s="112">
        <v>40.99</v>
      </c>
      <c r="E146" s="101">
        <v>89.5</v>
      </c>
      <c r="F146" s="112">
        <v>189</v>
      </c>
      <c r="G146" s="261"/>
      <c r="H146" s="103">
        <v>3</v>
      </c>
      <c r="I146" s="103">
        <v>2</v>
      </c>
      <c r="J146" s="103">
        <v>4</v>
      </c>
      <c r="K146" s="103">
        <v>0</v>
      </c>
      <c r="L146" s="103">
        <v>1</v>
      </c>
      <c r="M146" s="103">
        <v>0</v>
      </c>
      <c r="N146" s="103">
        <v>0</v>
      </c>
      <c r="O146" s="103"/>
      <c r="P146" s="103"/>
      <c r="Q146" s="103"/>
      <c r="R146" s="103"/>
      <c r="S146" s="103"/>
      <c r="T146" s="260"/>
      <c r="U146" s="256">
        <f t="shared" si="39"/>
        <v>7</v>
      </c>
      <c r="V146" s="256">
        <v>3</v>
      </c>
      <c r="W146" s="260"/>
      <c r="X146" s="242">
        <f t="shared" si="40"/>
        <v>10</v>
      </c>
      <c r="Y146" s="247">
        <f t="shared" si="41"/>
        <v>4.975124378109453E-2</v>
      </c>
      <c r="Z146" s="247">
        <f t="shared" si="35"/>
        <v>1.4925373134328359</v>
      </c>
      <c r="AA146" s="242">
        <v>1</v>
      </c>
      <c r="AB146" s="242">
        <v>1</v>
      </c>
      <c r="AC146" s="243">
        <f t="shared" si="36"/>
        <v>2</v>
      </c>
      <c r="AD146" s="247">
        <f t="shared" si="34"/>
        <v>40.199999999999996</v>
      </c>
      <c r="AE146" s="247">
        <v>14</v>
      </c>
      <c r="AF146" s="247">
        <f t="shared" si="42"/>
        <v>26.199999999999996</v>
      </c>
      <c r="AG146" s="247">
        <f t="shared" si="43"/>
        <v>5.9701492537313436</v>
      </c>
      <c r="AH146" s="248">
        <f t="shared" si="37"/>
        <v>43706.2</v>
      </c>
      <c r="AI146" s="249">
        <f t="shared" si="38"/>
        <v>43680</v>
      </c>
      <c r="AJ146" s="249">
        <f t="shared" si="44"/>
        <v>43706.2</v>
      </c>
      <c r="AK146" s="253">
        <f t="shared" si="45"/>
        <v>0.69651741293532343</v>
      </c>
      <c r="AL146" s="253">
        <f t="shared" si="46"/>
        <v>1.3034825870646767</v>
      </c>
      <c r="AM146" s="242">
        <v>1</v>
      </c>
      <c r="AN146" s="253">
        <f t="shared" si="47"/>
        <v>4.666666666666667</v>
      </c>
      <c r="AO146" s="253">
        <f t="shared" si="48"/>
        <v>191.28666666666669</v>
      </c>
      <c r="AP146" s="253">
        <f t="shared" si="49"/>
        <v>93.8</v>
      </c>
      <c r="AQ146" s="249">
        <f t="shared" si="50"/>
        <v>43800</v>
      </c>
      <c r="AR146" s="245"/>
      <c r="AS146" s="244"/>
    </row>
    <row r="147" spans="1:45" x14ac:dyDescent="0.25">
      <c r="A147" s="99">
        <v>738078</v>
      </c>
      <c r="B147" s="100" t="s">
        <v>152</v>
      </c>
      <c r="C147" s="100" t="s">
        <v>455</v>
      </c>
      <c r="D147" s="112">
        <v>9.509999999999998</v>
      </c>
      <c r="E147" s="101">
        <v>24.5</v>
      </c>
      <c r="F147" s="112">
        <v>49</v>
      </c>
      <c r="G147" s="261"/>
      <c r="H147" s="103">
        <v>89</v>
      </c>
      <c r="I147" s="103">
        <v>35</v>
      </c>
      <c r="J147" s="103">
        <v>30</v>
      </c>
      <c r="K147" s="103">
        <v>29</v>
      </c>
      <c r="L147" s="103">
        <v>31</v>
      </c>
      <c r="M147" s="103">
        <v>38</v>
      </c>
      <c r="N147" s="103">
        <v>18</v>
      </c>
      <c r="O147" s="103"/>
      <c r="P147" s="103"/>
      <c r="Q147" s="103"/>
      <c r="R147" s="103"/>
      <c r="S147" s="103"/>
      <c r="T147" s="260"/>
      <c r="U147" s="256">
        <f t="shared" si="39"/>
        <v>7</v>
      </c>
      <c r="V147" s="256">
        <v>3</v>
      </c>
      <c r="W147" s="260"/>
      <c r="X147" s="242">
        <f t="shared" si="40"/>
        <v>270</v>
      </c>
      <c r="Y147" s="247">
        <f t="shared" si="41"/>
        <v>1.3432835820895523</v>
      </c>
      <c r="Z147" s="247">
        <f t="shared" si="35"/>
        <v>40.298507462686572</v>
      </c>
      <c r="AA147" s="242">
        <v>1</v>
      </c>
      <c r="AB147" s="242">
        <v>46</v>
      </c>
      <c r="AC147" s="243">
        <f t="shared" si="36"/>
        <v>47</v>
      </c>
      <c r="AD147" s="247">
        <f t="shared" si="34"/>
        <v>34.988888888888887</v>
      </c>
      <c r="AE147" s="247">
        <v>14</v>
      </c>
      <c r="AF147" s="247">
        <f t="shared" si="42"/>
        <v>20.988888888888887</v>
      </c>
      <c r="AG147" s="247">
        <f t="shared" si="43"/>
        <v>161.19402985074629</v>
      </c>
      <c r="AH147" s="248">
        <f t="shared" si="37"/>
        <v>43700.988888888889</v>
      </c>
      <c r="AI147" s="249">
        <f t="shared" si="38"/>
        <v>43680</v>
      </c>
      <c r="AJ147" s="249">
        <f t="shared" si="44"/>
        <v>43700.988888888889</v>
      </c>
      <c r="AK147" s="253">
        <f t="shared" si="45"/>
        <v>18.805970149253731</v>
      </c>
      <c r="AL147" s="253">
        <f t="shared" si="46"/>
        <v>28.194029850746269</v>
      </c>
      <c r="AM147" s="242">
        <v>1</v>
      </c>
      <c r="AN147" s="253">
        <f t="shared" si="47"/>
        <v>133.00000000000003</v>
      </c>
      <c r="AO147" s="253">
        <f t="shared" si="48"/>
        <v>1264.83</v>
      </c>
      <c r="AP147" s="253">
        <f t="shared" si="49"/>
        <v>99.01111111111112</v>
      </c>
      <c r="AQ147" s="249">
        <f t="shared" si="50"/>
        <v>43800</v>
      </c>
      <c r="AR147" s="245"/>
      <c r="AS147" s="244"/>
    </row>
    <row r="148" spans="1:45" x14ac:dyDescent="0.25">
      <c r="A148" s="99">
        <v>738079</v>
      </c>
      <c r="B148" s="100" t="s">
        <v>153</v>
      </c>
      <c r="C148" s="100" t="s">
        <v>456</v>
      </c>
      <c r="D148" s="112">
        <v>23.460000000000004</v>
      </c>
      <c r="E148" s="101">
        <v>49.5</v>
      </c>
      <c r="F148" s="112">
        <v>99</v>
      </c>
      <c r="G148" s="261"/>
      <c r="H148" s="103">
        <v>4</v>
      </c>
      <c r="I148" s="103">
        <v>1</v>
      </c>
      <c r="J148" s="103">
        <v>4</v>
      </c>
      <c r="K148" s="103">
        <v>1</v>
      </c>
      <c r="L148" s="103">
        <v>0</v>
      </c>
      <c r="M148" s="103">
        <v>0</v>
      </c>
      <c r="N148" s="103">
        <v>0</v>
      </c>
      <c r="O148" s="103"/>
      <c r="P148" s="103"/>
      <c r="Q148" s="103"/>
      <c r="R148" s="103"/>
      <c r="S148" s="103"/>
      <c r="T148" s="260"/>
      <c r="U148" s="256">
        <f t="shared" si="39"/>
        <v>7</v>
      </c>
      <c r="V148" s="256">
        <v>3</v>
      </c>
      <c r="W148" s="260"/>
      <c r="X148" s="242">
        <f t="shared" si="40"/>
        <v>10</v>
      </c>
      <c r="Y148" s="247">
        <f t="shared" si="41"/>
        <v>4.975124378109453E-2</v>
      </c>
      <c r="Z148" s="247">
        <f t="shared" si="35"/>
        <v>1.4925373134328359</v>
      </c>
      <c r="AA148" s="242">
        <v>1</v>
      </c>
      <c r="AB148" s="242">
        <v>0</v>
      </c>
      <c r="AC148" s="243">
        <f t="shared" si="36"/>
        <v>1</v>
      </c>
      <c r="AD148" s="247">
        <f t="shared" si="34"/>
        <v>20.099999999999998</v>
      </c>
      <c r="AE148" s="247">
        <v>14</v>
      </c>
      <c r="AF148" s="247">
        <f t="shared" si="42"/>
        <v>6.0999999999999979</v>
      </c>
      <c r="AG148" s="247">
        <f t="shared" si="43"/>
        <v>5.9701492537313436</v>
      </c>
      <c r="AH148" s="248">
        <f t="shared" si="37"/>
        <v>43686.1</v>
      </c>
      <c r="AI148" s="249">
        <f t="shared" si="38"/>
        <v>43680</v>
      </c>
      <c r="AJ148" s="249">
        <f t="shared" si="44"/>
        <v>43686.1</v>
      </c>
      <c r="AK148" s="253">
        <f t="shared" si="45"/>
        <v>0.69651741293532343</v>
      </c>
      <c r="AL148" s="253">
        <f t="shared" si="46"/>
        <v>0.30348258706467657</v>
      </c>
      <c r="AM148" s="242">
        <v>1</v>
      </c>
      <c r="AN148" s="253">
        <f t="shared" si="47"/>
        <v>5.666666666666667</v>
      </c>
      <c r="AO148" s="253">
        <f t="shared" si="48"/>
        <v>132.94000000000003</v>
      </c>
      <c r="AP148" s="253">
        <f t="shared" si="49"/>
        <v>113.9</v>
      </c>
      <c r="AQ148" s="249">
        <f t="shared" si="50"/>
        <v>43800</v>
      </c>
      <c r="AR148" s="245"/>
      <c r="AS148" s="244"/>
    </row>
    <row r="149" spans="1:45" x14ac:dyDescent="0.25">
      <c r="A149" s="99">
        <v>738080</v>
      </c>
      <c r="B149" s="100" t="s">
        <v>154</v>
      </c>
      <c r="C149" s="100" t="s">
        <v>457</v>
      </c>
      <c r="D149" s="112">
        <v>23.46</v>
      </c>
      <c r="E149" s="101">
        <v>49.5</v>
      </c>
      <c r="F149" s="112">
        <v>99</v>
      </c>
      <c r="G149" s="261"/>
      <c r="H149" s="103">
        <v>4</v>
      </c>
      <c r="I149" s="103">
        <v>2</v>
      </c>
      <c r="J149" s="103">
        <v>1</v>
      </c>
      <c r="K149" s="103">
        <v>0</v>
      </c>
      <c r="L149" s="103">
        <v>0</v>
      </c>
      <c r="M149" s="103">
        <v>0</v>
      </c>
      <c r="N149" s="103">
        <v>0</v>
      </c>
      <c r="O149" s="103"/>
      <c r="P149" s="103"/>
      <c r="Q149" s="103"/>
      <c r="R149" s="103"/>
      <c r="S149" s="103"/>
      <c r="T149" s="260"/>
      <c r="U149" s="256">
        <f t="shared" si="39"/>
        <v>7</v>
      </c>
      <c r="V149" s="256">
        <v>3</v>
      </c>
      <c r="W149" s="260"/>
      <c r="X149" s="242">
        <f t="shared" si="40"/>
        <v>7</v>
      </c>
      <c r="Y149" s="247">
        <f t="shared" si="41"/>
        <v>3.482587064676617E-2</v>
      </c>
      <c r="Z149" s="247">
        <f t="shared" si="35"/>
        <v>1.0447761194029852</v>
      </c>
      <c r="AA149" s="242">
        <v>1</v>
      </c>
      <c r="AB149" s="242">
        <v>0</v>
      </c>
      <c r="AC149" s="243">
        <f t="shared" si="36"/>
        <v>1</v>
      </c>
      <c r="AD149" s="247">
        <f t="shared" si="34"/>
        <v>28.714285714285712</v>
      </c>
      <c r="AE149" s="247">
        <v>14</v>
      </c>
      <c r="AF149" s="247">
        <f t="shared" si="42"/>
        <v>14.714285714285712</v>
      </c>
      <c r="AG149" s="247">
        <f t="shared" si="43"/>
        <v>4.1791044776119408</v>
      </c>
      <c r="AH149" s="248">
        <f t="shared" si="37"/>
        <v>43694.714285714283</v>
      </c>
      <c r="AI149" s="249">
        <f t="shared" si="38"/>
        <v>43680</v>
      </c>
      <c r="AJ149" s="249">
        <f t="shared" si="44"/>
        <v>43694.714285714283</v>
      </c>
      <c r="AK149" s="253">
        <f t="shared" si="45"/>
        <v>0.48756218905472637</v>
      </c>
      <c r="AL149" s="253">
        <f t="shared" si="46"/>
        <v>0.51243781094527363</v>
      </c>
      <c r="AM149" s="242">
        <v>1</v>
      </c>
      <c r="AN149" s="253">
        <f t="shared" si="47"/>
        <v>3.666666666666667</v>
      </c>
      <c r="AO149" s="253">
        <f t="shared" si="48"/>
        <v>86.02000000000001</v>
      </c>
      <c r="AP149" s="253">
        <f t="shared" si="49"/>
        <v>105.28571428571429</v>
      </c>
      <c r="AQ149" s="249">
        <f t="shared" si="50"/>
        <v>43800</v>
      </c>
      <c r="AR149" s="245"/>
      <c r="AS149" s="244"/>
    </row>
    <row r="150" spans="1:45" x14ac:dyDescent="0.25">
      <c r="A150" s="31">
        <v>738081</v>
      </c>
      <c r="B150" s="18" t="s">
        <v>155</v>
      </c>
      <c r="C150" s="18" t="s">
        <v>458</v>
      </c>
      <c r="D150" s="58">
        <v>36.140000000000015</v>
      </c>
      <c r="E150" s="57">
        <v>64.5</v>
      </c>
      <c r="F150" s="58">
        <v>139</v>
      </c>
      <c r="G150" s="261"/>
      <c r="H150" s="26">
        <v>4</v>
      </c>
      <c r="I150" s="26">
        <v>4</v>
      </c>
      <c r="J150" s="26">
        <v>4</v>
      </c>
      <c r="K150" s="26">
        <v>4</v>
      </c>
      <c r="L150" s="26">
        <v>3</v>
      </c>
      <c r="M150" s="26">
        <v>4</v>
      </c>
      <c r="N150" s="26">
        <v>3</v>
      </c>
      <c r="O150" s="26"/>
      <c r="P150" s="26"/>
      <c r="Q150" s="26"/>
      <c r="R150" s="26"/>
      <c r="S150" s="26"/>
      <c r="T150" s="260"/>
      <c r="U150" s="256">
        <f t="shared" si="39"/>
        <v>7</v>
      </c>
      <c r="V150" s="256">
        <v>3</v>
      </c>
      <c r="W150" s="260"/>
      <c r="X150" s="242">
        <f t="shared" si="40"/>
        <v>26</v>
      </c>
      <c r="Y150" s="247">
        <f t="shared" si="41"/>
        <v>0.12935323383084577</v>
      </c>
      <c r="Z150" s="247">
        <f t="shared" si="35"/>
        <v>3.8805970149253728</v>
      </c>
      <c r="AA150" s="242">
        <v>1</v>
      </c>
      <c r="AB150" s="242">
        <v>11</v>
      </c>
      <c r="AC150" s="243">
        <f t="shared" si="36"/>
        <v>12</v>
      </c>
      <c r="AD150" s="247">
        <f t="shared" si="34"/>
        <v>92.769230769230774</v>
      </c>
      <c r="AE150" s="247">
        <v>14</v>
      </c>
      <c r="AF150" s="247">
        <f t="shared" si="42"/>
        <v>78.769230769230774</v>
      </c>
      <c r="AG150" s="247">
        <f t="shared" si="43"/>
        <v>15.522388059701491</v>
      </c>
      <c r="AH150" s="248">
        <f t="shared" si="37"/>
        <v>43758.769230769234</v>
      </c>
      <c r="AI150" s="249">
        <f t="shared" si="38"/>
        <v>43680</v>
      </c>
      <c r="AJ150" s="249">
        <f t="shared" si="44"/>
        <v>43758.769230769234</v>
      </c>
      <c r="AK150" s="253">
        <f t="shared" si="45"/>
        <v>1.8109452736318408</v>
      </c>
      <c r="AL150" s="253">
        <f t="shared" si="46"/>
        <v>10.189054726368159</v>
      </c>
      <c r="AM150" s="242">
        <v>1</v>
      </c>
      <c r="AN150" s="253">
        <f t="shared" si="47"/>
        <v>5.3333333333333321</v>
      </c>
      <c r="AO150" s="253">
        <f t="shared" si="48"/>
        <v>192.7466666666667</v>
      </c>
      <c r="AP150" s="253">
        <f t="shared" si="49"/>
        <v>41.230769230769226</v>
      </c>
      <c r="AQ150" s="249">
        <f t="shared" si="50"/>
        <v>43800</v>
      </c>
      <c r="AR150" s="242"/>
      <c r="AS150" s="244"/>
    </row>
    <row r="151" spans="1:45" x14ac:dyDescent="0.25">
      <c r="A151" s="31">
        <v>739727</v>
      </c>
      <c r="B151" s="18" t="s">
        <v>156</v>
      </c>
      <c r="C151" s="18" t="s">
        <v>459</v>
      </c>
      <c r="D151" s="58">
        <v>17.329999999999998</v>
      </c>
      <c r="E151" s="57">
        <v>44.5</v>
      </c>
      <c r="F151" s="58">
        <v>99</v>
      </c>
      <c r="G151" s="261"/>
      <c r="H151" s="26">
        <v>29</v>
      </c>
      <c r="I151" s="26">
        <v>15</v>
      </c>
      <c r="J151" s="26">
        <v>16</v>
      </c>
      <c r="K151" s="26">
        <v>18</v>
      </c>
      <c r="L151" s="26">
        <v>15</v>
      </c>
      <c r="M151" s="26">
        <v>9</v>
      </c>
      <c r="N151" s="26">
        <v>1</v>
      </c>
      <c r="O151" s="26"/>
      <c r="P151" s="26"/>
      <c r="Q151" s="26"/>
      <c r="R151" s="26"/>
      <c r="S151" s="26"/>
      <c r="T151" s="260"/>
      <c r="U151" s="256">
        <f t="shared" si="39"/>
        <v>7</v>
      </c>
      <c r="V151" s="256">
        <v>3</v>
      </c>
      <c r="W151" s="260"/>
      <c r="X151" s="242">
        <f t="shared" si="40"/>
        <v>103</v>
      </c>
      <c r="Y151" s="247">
        <f t="shared" si="41"/>
        <v>0.51243781094527363</v>
      </c>
      <c r="Z151" s="247">
        <f t="shared" si="35"/>
        <v>15.373134328358208</v>
      </c>
      <c r="AA151" s="242">
        <v>1</v>
      </c>
      <c r="AB151" s="242">
        <v>16</v>
      </c>
      <c r="AC151" s="243">
        <f t="shared" si="36"/>
        <v>17</v>
      </c>
      <c r="AD151" s="247">
        <f t="shared" si="34"/>
        <v>33.174757281553397</v>
      </c>
      <c r="AE151" s="247">
        <v>14</v>
      </c>
      <c r="AF151" s="247">
        <f t="shared" si="42"/>
        <v>19.174757281553397</v>
      </c>
      <c r="AG151" s="247">
        <f t="shared" si="43"/>
        <v>61.492537313432834</v>
      </c>
      <c r="AH151" s="248">
        <f t="shared" si="37"/>
        <v>43699.174757281551</v>
      </c>
      <c r="AI151" s="249">
        <f t="shared" si="38"/>
        <v>43680</v>
      </c>
      <c r="AJ151" s="249">
        <f t="shared" si="44"/>
        <v>43699.174757281551</v>
      </c>
      <c r="AK151" s="253">
        <f t="shared" si="45"/>
        <v>7.1741293532338304</v>
      </c>
      <c r="AL151" s="253">
        <f t="shared" si="46"/>
        <v>9.8258706467661696</v>
      </c>
      <c r="AM151" s="242">
        <v>1</v>
      </c>
      <c r="AN151" s="253">
        <f t="shared" si="47"/>
        <v>51.666666666666664</v>
      </c>
      <c r="AO151" s="253">
        <f t="shared" si="48"/>
        <v>895.38333333333321</v>
      </c>
      <c r="AP151" s="253">
        <f t="shared" si="49"/>
        <v>100.8252427184466</v>
      </c>
      <c r="AQ151" s="249">
        <f t="shared" si="50"/>
        <v>43800</v>
      </c>
      <c r="AR151" s="242"/>
      <c r="AS151" s="244"/>
    </row>
    <row r="152" spans="1:45" x14ac:dyDescent="0.25">
      <c r="A152" s="32">
        <v>739728</v>
      </c>
      <c r="B152" s="18" t="s">
        <v>157</v>
      </c>
      <c r="C152" s="18" t="s">
        <v>460</v>
      </c>
      <c r="D152" s="58">
        <v>17.329999999999998</v>
      </c>
      <c r="E152" s="57">
        <v>44.5</v>
      </c>
      <c r="F152" s="58">
        <v>99</v>
      </c>
      <c r="G152" s="261"/>
      <c r="H152" s="26">
        <v>12</v>
      </c>
      <c r="I152" s="26">
        <v>10</v>
      </c>
      <c r="J152" s="26">
        <v>8</v>
      </c>
      <c r="K152" s="26">
        <v>12</v>
      </c>
      <c r="L152" s="26">
        <v>5</v>
      </c>
      <c r="M152" s="26">
        <v>1</v>
      </c>
      <c r="N152" s="26">
        <v>4</v>
      </c>
      <c r="O152" s="26"/>
      <c r="P152" s="26"/>
      <c r="Q152" s="26"/>
      <c r="R152" s="26"/>
      <c r="S152" s="26"/>
      <c r="T152" s="260"/>
      <c r="U152" s="256">
        <f t="shared" si="39"/>
        <v>7</v>
      </c>
      <c r="V152" s="256">
        <v>3</v>
      </c>
      <c r="W152" s="260"/>
      <c r="X152" s="242">
        <f t="shared" si="40"/>
        <v>52</v>
      </c>
      <c r="Y152" s="247">
        <f t="shared" si="41"/>
        <v>0.25870646766169153</v>
      </c>
      <c r="Z152" s="247">
        <f t="shared" si="35"/>
        <v>7.7611940298507456</v>
      </c>
      <c r="AA152" s="242">
        <v>1</v>
      </c>
      <c r="AB152" s="242">
        <v>3</v>
      </c>
      <c r="AC152" s="243">
        <f t="shared" si="36"/>
        <v>4</v>
      </c>
      <c r="AD152" s="247">
        <f t="shared" si="34"/>
        <v>15.461538461538462</v>
      </c>
      <c r="AE152" s="247">
        <v>14</v>
      </c>
      <c r="AF152" s="247">
        <f t="shared" si="42"/>
        <v>1.4615384615384617</v>
      </c>
      <c r="AG152" s="247">
        <f t="shared" si="43"/>
        <v>31.044776119402982</v>
      </c>
      <c r="AH152" s="248">
        <f t="shared" si="37"/>
        <v>43681.461538461539</v>
      </c>
      <c r="AI152" s="249">
        <f t="shared" si="38"/>
        <v>43680</v>
      </c>
      <c r="AJ152" s="249">
        <f t="shared" si="44"/>
        <v>43681.461538461539</v>
      </c>
      <c r="AK152" s="253">
        <f t="shared" si="45"/>
        <v>3.6218905472636815</v>
      </c>
      <c r="AL152" s="253">
        <f t="shared" si="46"/>
        <v>0.37810945273631846</v>
      </c>
      <c r="AM152" s="242">
        <v>1</v>
      </c>
      <c r="AN152" s="253">
        <f t="shared" si="47"/>
        <v>30.666666666666664</v>
      </c>
      <c r="AO152" s="253">
        <f t="shared" si="48"/>
        <v>531.45333333333326</v>
      </c>
      <c r="AP152" s="253">
        <f t="shared" si="49"/>
        <v>118.53846153846153</v>
      </c>
      <c r="AQ152" s="249">
        <f t="shared" si="50"/>
        <v>43800</v>
      </c>
      <c r="AR152" s="242"/>
      <c r="AS152" s="244"/>
    </row>
    <row r="153" spans="1:45" x14ac:dyDescent="0.25">
      <c r="A153" s="31">
        <v>742244</v>
      </c>
      <c r="B153" s="18" t="s">
        <v>158</v>
      </c>
      <c r="C153" s="18" t="s">
        <v>461</v>
      </c>
      <c r="D153" s="58">
        <v>12.71</v>
      </c>
      <c r="E153" s="57">
        <v>29.5</v>
      </c>
      <c r="F153" s="58">
        <v>59</v>
      </c>
      <c r="G153" s="261"/>
      <c r="H153" s="26">
        <v>1</v>
      </c>
      <c r="I153" s="26">
        <v>3</v>
      </c>
      <c r="J153" s="26">
        <v>1</v>
      </c>
      <c r="K153" s="26">
        <v>2</v>
      </c>
      <c r="L153" s="26">
        <v>0</v>
      </c>
      <c r="M153" s="26">
        <v>1</v>
      </c>
      <c r="N153" s="26">
        <v>0</v>
      </c>
      <c r="O153" s="26"/>
      <c r="P153" s="26"/>
      <c r="Q153" s="26"/>
      <c r="R153" s="26"/>
      <c r="S153" s="26"/>
      <c r="T153" s="260"/>
      <c r="U153" s="256">
        <f t="shared" si="39"/>
        <v>7</v>
      </c>
      <c r="V153" s="256">
        <v>3</v>
      </c>
      <c r="W153" s="260"/>
      <c r="X153" s="242">
        <f t="shared" si="40"/>
        <v>8</v>
      </c>
      <c r="Y153" s="247">
        <f t="shared" si="41"/>
        <v>3.9800995024875621E-2</v>
      </c>
      <c r="Z153" s="247">
        <f t="shared" si="35"/>
        <v>1.1940298507462686</v>
      </c>
      <c r="AA153" s="242">
        <v>1</v>
      </c>
      <c r="AB153" s="242">
        <v>2</v>
      </c>
      <c r="AC153" s="243">
        <f t="shared" si="36"/>
        <v>3</v>
      </c>
      <c r="AD153" s="247">
        <f t="shared" si="34"/>
        <v>75.375</v>
      </c>
      <c r="AE153" s="247">
        <v>14</v>
      </c>
      <c r="AF153" s="247">
        <f t="shared" si="42"/>
        <v>61.375</v>
      </c>
      <c r="AG153" s="247">
        <f t="shared" si="43"/>
        <v>4.7761194029850742</v>
      </c>
      <c r="AH153" s="248">
        <f t="shared" si="37"/>
        <v>43741.375</v>
      </c>
      <c r="AI153" s="249">
        <f t="shared" si="38"/>
        <v>43680</v>
      </c>
      <c r="AJ153" s="249">
        <f t="shared" si="44"/>
        <v>43741.375</v>
      </c>
      <c r="AK153" s="253">
        <f t="shared" si="45"/>
        <v>0.55721393034825872</v>
      </c>
      <c r="AL153" s="253">
        <f t="shared" si="46"/>
        <v>2.4427860696517412</v>
      </c>
      <c r="AM153" s="242">
        <v>1</v>
      </c>
      <c r="AN153" s="253">
        <f t="shared" si="47"/>
        <v>2.333333333333333</v>
      </c>
      <c r="AO153" s="253">
        <f t="shared" si="48"/>
        <v>29.656666666666666</v>
      </c>
      <c r="AP153" s="253">
        <f t="shared" si="49"/>
        <v>58.624999999999993</v>
      </c>
      <c r="AQ153" s="249">
        <f t="shared" si="50"/>
        <v>43800</v>
      </c>
      <c r="AR153" s="242"/>
      <c r="AS153" s="244"/>
    </row>
    <row r="154" spans="1:45" x14ac:dyDescent="0.25">
      <c r="A154" s="31">
        <v>742245</v>
      </c>
      <c r="B154" s="18" t="s">
        <v>159</v>
      </c>
      <c r="C154" s="18" t="s">
        <v>462</v>
      </c>
      <c r="D154" s="58">
        <v>12.309999999999997</v>
      </c>
      <c r="E154" s="57">
        <v>29.5</v>
      </c>
      <c r="F154" s="58">
        <v>59</v>
      </c>
      <c r="G154" s="261"/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/>
      <c r="P154" s="26"/>
      <c r="Q154" s="26"/>
      <c r="R154" s="26"/>
      <c r="S154" s="26"/>
      <c r="T154" s="260"/>
      <c r="U154" s="256">
        <f t="shared" si="39"/>
        <v>7</v>
      </c>
      <c r="V154" s="256">
        <v>3</v>
      </c>
      <c r="W154" s="260"/>
      <c r="X154" s="242">
        <f t="shared" si="40"/>
        <v>0</v>
      </c>
      <c r="Y154" s="247">
        <f t="shared" si="41"/>
        <v>0</v>
      </c>
      <c r="Z154" s="247">
        <f t="shared" si="35"/>
        <v>0</v>
      </c>
      <c r="AA154" s="242">
        <v>1</v>
      </c>
      <c r="AB154" s="242">
        <v>0</v>
      </c>
      <c r="AC154" s="243">
        <f t="shared" si="36"/>
        <v>1</v>
      </c>
      <c r="AD154" s="247" t="str">
        <f t="shared" ref="AD154:AD217" si="51">IFERROR(AC154/Y154,"Not Sold")</f>
        <v>Not Sold</v>
      </c>
      <c r="AE154" s="247">
        <v>14</v>
      </c>
      <c r="AF154" s="247" t="str">
        <f t="shared" si="42"/>
        <v>-</v>
      </c>
      <c r="AG154" s="247">
        <f t="shared" si="43"/>
        <v>0</v>
      </c>
      <c r="AH154" s="248" t="str">
        <f t="shared" si="37"/>
        <v>Not Sold</v>
      </c>
      <c r="AI154" s="249">
        <f t="shared" si="38"/>
        <v>43680</v>
      </c>
      <c r="AJ154" s="249">
        <f t="shared" si="44"/>
        <v>43680</v>
      </c>
      <c r="AK154" s="253">
        <f t="shared" si="45"/>
        <v>0</v>
      </c>
      <c r="AL154" s="253">
        <f t="shared" si="46"/>
        <v>1</v>
      </c>
      <c r="AM154" s="242">
        <v>1</v>
      </c>
      <c r="AN154" s="253">
        <f t="shared" si="47"/>
        <v>0</v>
      </c>
      <c r="AO154" s="253">
        <f t="shared" si="48"/>
        <v>0</v>
      </c>
      <c r="AP154" s="253" t="str">
        <f t="shared" si="49"/>
        <v>-</v>
      </c>
      <c r="AQ154" s="249" t="str">
        <f t="shared" si="50"/>
        <v>-</v>
      </c>
      <c r="AR154" s="242"/>
      <c r="AS154" s="244"/>
    </row>
    <row r="155" spans="1:45" x14ac:dyDescent="0.25">
      <c r="A155" s="31">
        <v>742247</v>
      </c>
      <c r="B155" s="27" t="s">
        <v>160</v>
      </c>
      <c r="C155" s="27" t="s">
        <v>463</v>
      </c>
      <c r="D155" s="58">
        <v>12.71</v>
      </c>
      <c r="E155" s="57">
        <v>29.5</v>
      </c>
      <c r="F155" s="58">
        <v>59</v>
      </c>
      <c r="G155" s="261"/>
      <c r="H155" s="26">
        <v>0</v>
      </c>
      <c r="I155" s="26">
        <v>1</v>
      </c>
      <c r="J155" s="26">
        <v>4</v>
      </c>
      <c r="K155" s="26">
        <v>3</v>
      </c>
      <c r="L155" s="26">
        <v>2</v>
      </c>
      <c r="M155" s="26">
        <v>2</v>
      </c>
      <c r="N155" s="26">
        <v>0</v>
      </c>
      <c r="O155" s="26"/>
      <c r="P155" s="26"/>
      <c r="Q155" s="26"/>
      <c r="R155" s="26"/>
      <c r="S155" s="26"/>
      <c r="T155" s="260"/>
      <c r="U155" s="256">
        <f t="shared" si="39"/>
        <v>7</v>
      </c>
      <c r="V155" s="256">
        <v>3</v>
      </c>
      <c r="W155" s="260"/>
      <c r="X155" s="242">
        <f t="shared" si="40"/>
        <v>12</v>
      </c>
      <c r="Y155" s="247">
        <f t="shared" si="41"/>
        <v>5.9701492537313432E-2</v>
      </c>
      <c r="Z155" s="247">
        <f t="shared" si="35"/>
        <v>1.791044776119403</v>
      </c>
      <c r="AA155" s="242">
        <v>1</v>
      </c>
      <c r="AB155" s="242">
        <v>1</v>
      </c>
      <c r="AC155" s="243">
        <f t="shared" si="36"/>
        <v>2</v>
      </c>
      <c r="AD155" s="247">
        <f t="shared" si="51"/>
        <v>33.5</v>
      </c>
      <c r="AE155" s="247">
        <v>14</v>
      </c>
      <c r="AF155" s="247">
        <f t="shared" si="42"/>
        <v>19.5</v>
      </c>
      <c r="AG155" s="247">
        <f t="shared" si="43"/>
        <v>7.1641791044776122</v>
      </c>
      <c r="AH155" s="248">
        <f t="shared" si="37"/>
        <v>43699.5</v>
      </c>
      <c r="AI155" s="249">
        <f t="shared" si="38"/>
        <v>43680</v>
      </c>
      <c r="AJ155" s="249">
        <f t="shared" si="44"/>
        <v>43699.5</v>
      </c>
      <c r="AK155" s="253">
        <f t="shared" si="45"/>
        <v>0.83582089552238803</v>
      </c>
      <c r="AL155" s="253">
        <f t="shared" si="46"/>
        <v>1.164179104477612</v>
      </c>
      <c r="AM155" s="242">
        <v>1</v>
      </c>
      <c r="AN155" s="253">
        <f t="shared" si="47"/>
        <v>6</v>
      </c>
      <c r="AO155" s="253">
        <f t="shared" si="48"/>
        <v>76.260000000000005</v>
      </c>
      <c r="AP155" s="253">
        <f t="shared" si="49"/>
        <v>100.5</v>
      </c>
      <c r="AQ155" s="249">
        <f t="shared" si="50"/>
        <v>43800</v>
      </c>
      <c r="AR155" s="242"/>
      <c r="AS155" s="244"/>
    </row>
    <row r="156" spans="1:45" x14ac:dyDescent="0.25">
      <c r="A156" s="31">
        <v>742248</v>
      </c>
      <c r="B156" s="18" t="s">
        <v>161</v>
      </c>
      <c r="C156" s="18" t="s">
        <v>464</v>
      </c>
      <c r="D156" s="58">
        <v>9.3133662145499425</v>
      </c>
      <c r="E156" s="57">
        <v>24.5</v>
      </c>
      <c r="F156" s="58">
        <v>49</v>
      </c>
      <c r="G156" s="261"/>
      <c r="H156" s="26">
        <v>55</v>
      </c>
      <c r="I156" s="26">
        <v>26</v>
      </c>
      <c r="J156" s="26">
        <v>36</v>
      </c>
      <c r="K156" s="26">
        <v>39</v>
      </c>
      <c r="L156" s="26">
        <v>44</v>
      </c>
      <c r="M156" s="26">
        <v>52</v>
      </c>
      <c r="N156" s="26">
        <v>32</v>
      </c>
      <c r="O156" s="26"/>
      <c r="P156" s="26"/>
      <c r="Q156" s="26"/>
      <c r="R156" s="26"/>
      <c r="S156" s="26"/>
      <c r="T156" s="260"/>
      <c r="U156" s="256">
        <f t="shared" si="39"/>
        <v>7</v>
      </c>
      <c r="V156" s="256">
        <v>3</v>
      </c>
      <c r="W156" s="260"/>
      <c r="X156" s="242">
        <f t="shared" si="40"/>
        <v>284</v>
      </c>
      <c r="Y156" s="247">
        <f t="shared" si="41"/>
        <v>1.4129353233830846</v>
      </c>
      <c r="Z156" s="247">
        <f t="shared" si="35"/>
        <v>42.388059701492537</v>
      </c>
      <c r="AA156" s="242">
        <v>1</v>
      </c>
      <c r="AB156" s="242">
        <v>73</v>
      </c>
      <c r="AC156" s="243">
        <f t="shared" si="36"/>
        <v>74</v>
      </c>
      <c r="AD156" s="247">
        <f t="shared" si="51"/>
        <v>52.37323943661972</v>
      </c>
      <c r="AE156" s="247">
        <v>14</v>
      </c>
      <c r="AF156" s="247">
        <f t="shared" si="42"/>
        <v>38.37323943661972</v>
      </c>
      <c r="AG156" s="247">
        <f t="shared" si="43"/>
        <v>169.55223880597015</v>
      </c>
      <c r="AH156" s="248">
        <f t="shared" si="37"/>
        <v>43718.373239436616</v>
      </c>
      <c r="AI156" s="249">
        <f t="shared" si="38"/>
        <v>43680</v>
      </c>
      <c r="AJ156" s="249">
        <f t="shared" si="44"/>
        <v>43718.373239436616</v>
      </c>
      <c r="AK156" s="253">
        <f t="shared" si="45"/>
        <v>19.781094527363184</v>
      </c>
      <c r="AL156" s="253">
        <f t="shared" si="46"/>
        <v>54.21890547263682</v>
      </c>
      <c r="AM156" s="242">
        <v>1</v>
      </c>
      <c r="AN156" s="253">
        <f t="shared" si="47"/>
        <v>115.33333333333333</v>
      </c>
      <c r="AO156" s="253">
        <f t="shared" si="48"/>
        <v>1074.1415700780933</v>
      </c>
      <c r="AP156" s="253">
        <f t="shared" si="49"/>
        <v>81.626760563380273</v>
      </c>
      <c r="AQ156" s="249">
        <f t="shared" si="50"/>
        <v>43800</v>
      </c>
      <c r="AR156" s="242"/>
      <c r="AS156" s="244"/>
    </row>
    <row r="157" spans="1:45" x14ac:dyDescent="0.25">
      <c r="A157" s="31">
        <v>742249</v>
      </c>
      <c r="B157" s="18" t="s">
        <v>162</v>
      </c>
      <c r="C157" s="18" t="s">
        <v>465</v>
      </c>
      <c r="D157" s="58">
        <v>21.039999999999992</v>
      </c>
      <c r="E157" s="57">
        <v>44.5</v>
      </c>
      <c r="F157" s="58">
        <v>99</v>
      </c>
      <c r="G157" s="261"/>
      <c r="H157" s="26">
        <v>27</v>
      </c>
      <c r="I157" s="26">
        <v>10</v>
      </c>
      <c r="J157" s="26">
        <v>7</v>
      </c>
      <c r="K157" s="26">
        <v>23</v>
      </c>
      <c r="L157" s="26">
        <v>10</v>
      </c>
      <c r="M157" s="26">
        <v>15</v>
      </c>
      <c r="N157" s="26">
        <v>12</v>
      </c>
      <c r="O157" s="26"/>
      <c r="P157" s="26"/>
      <c r="Q157" s="26"/>
      <c r="R157" s="26"/>
      <c r="S157" s="26"/>
      <c r="T157" s="260"/>
      <c r="U157" s="256">
        <f t="shared" si="39"/>
        <v>7</v>
      </c>
      <c r="V157" s="256">
        <v>3</v>
      </c>
      <c r="W157" s="260"/>
      <c r="X157" s="242">
        <f t="shared" si="40"/>
        <v>104</v>
      </c>
      <c r="Y157" s="247">
        <f t="shared" si="41"/>
        <v>0.51741293532338306</v>
      </c>
      <c r="Z157" s="247">
        <f t="shared" si="35"/>
        <v>15.522388059701491</v>
      </c>
      <c r="AA157" s="242">
        <v>1</v>
      </c>
      <c r="AB157" s="242">
        <v>26</v>
      </c>
      <c r="AC157" s="243">
        <f t="shared" si="36"/>
        <v>27</v>
      </c>
      <c r="AD157" s="247">
        <f t="shared" si="51"/>
        <v>52.182692307692307</v>
      </c>
      <c r="AE157" s="247">
        <v>14</v>
      </c>
      <c r="AF157" s="247">
        <f t="shared" si="42"/>
        <v>38.182692307692307</v>
      </c>
      <c r="AG157" s="247">
        <f t="shared" si="43"/>
        <v>62.089552238805965</v>
      </c>
      <c r="AH157" s="248">
        <f t="shared" si="37"/>
        <v>43718.182692307695</v>
      </c>
      <c r="AI157" s="249">
        <f t="shared" si="38"/>
        <v>43680</v>
      </c>
      <c r="AJ157" s="249">
        <f t="shared" si="44"/>
        <v>43718.182692307695</v>
      </c>
      <c r="AK157" s="253">
        <f t="shared" si="45"/>
        <v>7.2437810945273631</v>
      </c>
      <c r="AL157" s="253">
        <f t="shared" si="46"/>
        <v>19.756218905472636</v>
      </c>
      <c r="AM157" s="242">
        <v>1</v>
      </c>
      <c r="AN157" s="253">
        <f t="shared" si="47"/>
        <v>42.333333333333329</v>
      </c>
      <c r="AO157" s="253">
        <f t="shared" si="48"/>
        <v>890.69333333333293</v>
      </c>
      <c r="AP157" s="253">
        <f t="shared" si="49"/>
        <v>81.817307692307693</v>
      </c>
      <c r="AQ157" s="249">
        <f t="shared" si="50"/>
        <v>43800</v>
      </c>
      <c r="AR157" s="242"/>
      <c r="AS157" s="244"/>
    </row>
    <row r="158" spans="1:45" x14ac:dyDescent="0.25">
      <c r="A158" s="31">
        <v>742292</v>
      </c>
      <c r="B158" s="27" t="s">
        <v>163</v>
      </c>
      <c r="C158" s="27" t="s">
        <v>466</v>
      </c>
      <c r="D158" s="58">
        <v>14.434906542056074</v>
      </c>
      <c r="E158" s="57">
        <v>39.5</v>
      </c>
      <c r="F158" s="58">
        <v>79</v>
      </c>
      <c r="G158" s="261"/>
      <c r="H158" s="26">
        <v>7</v>
      </c>
      <c r="I158" s="26">
        <v>2</v>
      </c>
      <c r="J158" s="26">
        <v>4</v>
      </c>
      <c r="K158" s="26">
        <v>-1</v>
      </c>
      <c r="L158" s="26">
        <v>0</v>
      </c>
      <c r="M158" s="26">
        <v>0</v>
      </c>
      <c r="N158" s="26">
        <v>0</v>
      </c>
      <c r="O158" s="26"/>
      <c r="P158" s="26"/>
      <c r="Q158" s="26"/>
      <c r="R158" s="26"/>
      <c r="S158" s="26"/>
      <c r="T158" s="260"/>
      <c r="U158" s="256">
        <f t="shared" si="39"/>
        <v>7</v>
      </c>
      <c r="V158" s="256">
        <v>3</v>
      </c>
      <c r="W158" s="260"/>
      <c r="X158" s="242">
        <f t="shared" si="40"/>
        <v>12</v>
      </c>
      <c r="Y158" s="247">
        <f t="shared" si="41"/>
        <v>5.9701492537313432E-2</v>
      </c>
      <c r="Z158" s="247">
        <f t="shared" si="35"/>
        <v>1.791044776119403</v>
      </c>
      <c r="AA158" s="242">
        <v>1</v>
      </c>
      <c r="AB158" s="242">
        <v>0</v>
      </c>
      <c r="AC158" s="243">
        <f t="shared" si="36"/>
        <v>1</v>
      </c>
      <c r="AD158" s="247">
        <f t="shared" si="51"/>
        <v>16.75</v>
      </c>
      <c r="AE158" s="247">
        <v>14</v>
      </c>
      <c r="AF158" s="247">
        <f t="shared" si="42"/>
        <v>2.75</v>
      </c>
      <c r="AG158" s="247">
        <f t="shared" si="43"/>
        <v>7.1641791044776122</v>
      </c>
      <c r="AH158" s="248">
        <f t="shared" si="37"/>
        <v>43682.75</v>
      </c>
      <c r="AI158" s="249">
        <f t="shared" si="38"/>
        <v>43680</v>
      </c>
      <c r="AJ158" s="249">
        <f t="shared" si="44"/>
        <v>43682.75</v>
      </c>
      <c r="AK158" s="253">
        <f t="shared" si="45"/>
        <v>0.83582089552238803</v>
      </c>
      <c r="AL158" s="253">
        <f t="shared" si="46"/>
        <v>0.16417910447761197</v>
      </c>
      <c r="AM158" s="242">
        <v>1</v>
      </c>
      <c r="AN158" s="253">
        <f t="shared" si="47"/>
        <v>7</v>
      </c>
      <c r="AO158" s="253">
        <f t="shared" si="48"/>
        <v>101.04434579439253</v>
      </c>
      <c r="AP158" s="253">
        <f t="shared" si="49"/>
        <v>117.25</v>
      </c>
      <c r="AQ158" s="249">
        <f t="shared" si="50"/>
        <v>43800</v>
      </c>
      <c r="AR158" s="242"/>
      <c r="AS158" s="244"/>
    </row>
    <row r="159" spans="1:45" x14ac:dyDescent="0.25">
      <c r="A159" s="31">
        <v>742293</v>
      </c>
      <c r="B159" s="18" t="s">
        <v>164</v>
      </c>
      <c r="C159" s="18" t="s">
        <v>467</v>
      </c>
      <c r="D159" s="58">
        <v>16.32</v>
      </c>
      <c r="E159" s="57">
        <v>44.5</v>
      </c>
      <c r="F159" s="58">
        <v>89</v>
      </c>
      <c r="G159" s="261"/>
      <c r="H159" s="26">
        <v>2</v>
      </c>
      <c r="I159" s="26">
        <v>0</v>
      </c>
      <c r="J159" s="26">
        <v>1</v>
      </c>
      <c r="K159" s="26">
        <v>0</v>
      </c>
      <c r="L159" s="26">
        <v>0</v>
      </c>
      <c r="M159" s="26">
        <v>0</v>
      </c>
      <c r="N159" s="26">
        <v>0</v>
      </c>
      <c r="O159" s="26"/>
      <c r="P159" s="26"/>
      <c r="Q159" s="26"/>
      <c r="R159" s="26"/>
      <c r="S159" s="26"/>
      <c r="T159" s="260"/>
      <c r="U159" s="256">
        <f t="shared" si="39"/>
        <v>7</v>
      </c>
      <c r="V159" s="256">
        <v>3</v>
      </c>
      <c r="W159" s="260"/>
      <c r="X159" s="242">
        <f t="shared" si="40"/>
        <v>3</v>
      </c>
      <c r="Y159" s="247">
        <f t="shared" si="41"/>
        <v>1.4925373134328358E-2</v>
      </c>
      <c r="Z159" s="247">
        <f t="shared" si="35"/>
        <v>0.44776119402985076</v>
      </c>
      <c r="AA159" s="242">
        <v>1</v>
      </c>
      <c r="AB159" s="242">
        <v>2</v>
      </c>
      <c r="AC159" s="243">
        <f t="shared" si="36"/>
        <v>3</v>
      </c>
      <c r="AD159" s="247">
        <f t="shared" si="51"/>
        <v>201</v>
      </c>
      <c r="AE159" s="247">
        <v>14</v>
      </c>
      <c r="AF159" s="247">
        <f t="shared" si="42"/>
        <v>187</v>
      </c>
      <c r="AG159" s="247">
        <f t="shared" si="43"/>
        <v>1.791044776119403</v>
      </c>
      <c r="AH159" s="248">
        <f t="shared" si="37"/>
        <v>43867</v>
      </c>
      <c r="AI159" s="249">
        <f t="shared" si="38"/>
        <v>43680</v>
      </c>
      <c r="AJ159" s="249">
        <f t="shared" si="44"/>
        <v>43867</v>
      </c>
      <c r="AK159" s="253">
        <f t="shared" si="45"/>
        <v>0.20895522388059701</v>
      </c>
      <c r="AL159" s="253">
        <f t="shared" si="46"/>
        <v>2.7910447761194028</v>
      </c>
      <c r="AM159" s="242">
        <v>1</v>
      </c>
      <c r="AN159" s="253">
        <f t="shared" si="47"/>
        <v>0</v>
      </c>
      <c r="AO159" s="253">
        <f t="shared" si="48"/>
        <v>0</v>
      </c>
      <c r="AP159" s="253">
        <f t="shared" si="49"/>
        <v>0</v>
      </c>
      <c r="AQ159" s="249">
        <f t="shared" si="50"/>
        <v>43867</v>
      </c>
      <c r="AR159" s="242"/>
      <c r="AS159" s="244"/>
    </row>
    <row r="160" spans="1:45" x14ac:dyDescent="0.25">
      <c r="A160" s="31">
        <v>742294</v>
      </c>
      <c r="B160" s="18" t="s">
        <v>165</v>
      </c>
      <c r="C160" s="18" t="s">
        <v>468</v>
      </c>
      <c r="D160" s="58">
        <v>38.140000000000015</v>
      </c>
      <c r="E160" s="57">
        <v>74.5</v>
      </c>
      <c r="F160" s="58">
        <v>159</v>
      </c>
      <c r="G160" s="261"/>
      <c r="H160" s="26">
        <v>2</v>
      </c>
      <c r="I160" s="26">
        <v>1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/>
      <c r="P160" s="26"/>
      <c r="Q160" s="26"/>
      <c r="R160" s="26"/>
      <c r="S160" s="26"/>
      <c r="T160" s="260"/>
      <c r="U160" s="256">
        <f t="shared" si="39"/>
        <v>7</v>
      </c>
      <c r="V160" s="256">
        <v>3</v>
      </c>
      <c r="W160" s="260"/>
      <c r="X160" s="242">
        <f t="shared" si="40"/>
        <v>3</v>
      </c>
      <c r="Y160" s="247">
        <f t="shared" si="41"/>
        <v>1.4925373134328358E-2</v>
      </c>
      <c r="Z160" s="247">
        <f t="shared" si="35"/>
        <v>0.44776119402985076</v>
      </c>
      <c r="AA160" s="242">
        <v>1</v>
      </c>
      <c r="AB160" s="242">
        <v>2</v>
      </c>
      <c r="AC160" s="243">
        <f t="shared" si="36"/>
        <v>3</v>
      </c>
      <c r="AD160" s="247">
        <f t="shared" si="51"/>
        <v>201</v>
      </c>
      <c r="AE160" s="247">
        <v>14</v>
      </c>
      <c r="AF160" s="247">
        <f t="shared" si="42"/>
        <v>187</v>
      </c>
      <c r="AG160" s="247">
        <f t="shared" si="43"/>
        <v>1.791044776119403</v>
      </c>
      <c r="AH160" s="248">
        <f t="shared" si="37"/>
        <v>43867</v>
      </c>
      <c r="AI160" s="249">
        <f t="shared" si="38"/>
        <v>43680</v>
      </c>
      <c r="AJ160" s="249">
        <f t="shared" si="44"/>
        <v>43867</v>
      </c>
      <c r="AK160" s="253">
        <f t="shared" si="45"/>
        <v>0.20895522388059701</v>
      </c>
      <c r="AL160" s="253">
        <f t="shared" si="46"/>
        <v>2.7910447761194028</v>
      </c>
      <c r="AM160" s="242">
        <v>1</v>
      </c>
      <c r="AN160" s="253">
        <f t="shared" si="47"/>
        <v>0</v>
      </c>
      <c r="AO160" s="253">
        <f t="shared" si="48"/>
        <v>0</v>
      </c>
      <c r="AP160" s="253">
        <f t="shared" si="49"/>
        <v>0</v>
      </c>
      <c r="AQ160" s="249">
        <f t="shared" si="50"/>
        <v>43867</v>
      </c>
      <c r="AR160" s="242"/>
      <c r="AS160" s="244"/>
    </row>
    <row r="161" spans="1:45" x14ac:dyDescent="0.25">
      <c r="A161" s="31">
        <v>742295</v>
      </c>
      <c r="B161" s="18" t="s">
        <v>166</v>
      </c>
      <c r="C161" s="18" t="s">
        <v>469</v>
      </c>
      <c r="D161" s="58">
        <v>17.77999999999999</v>
      </c>
      <c r="E161" s="57">
        <v>39.5</v>
      </c>
      <c r="F161" s="58">
        <v>79</v>
      </c>
      <c r="G161" s="261"/>
      <c r="H161" s="26">
        <v>11</v>
      </c>
      <c r="I161" s="26">
        <v>7</v>
      </c>
      <c r="J161" s="26">
        <v>2</v>
      </c>
      <c r="K161" s="26">
        <v>9</v>
      </c>
      <c r="L161" s="26">
        <v>16</v>
      </c>
      <c r="M161" s="26">
        <v>7</v>
      </c>
      <c r="N161" s="26">
        <v>2</v>
      </c>
      <c r="O161" s="26"/>
      <c r="P161" s="26"/>
      <c r="Q161" s="26"/>
      <c r="R161" s="26"/>
      <c r="S161" s="26"/>
      <c r="T161" s="260"/>
      <c r="U161" s="256">
        <f t="shared" si="39"/>
        <v>7</v>
      </c>
      <c r="V161" s="256">
        <v>3</v>
      </c>
      <c r="W161" s="260"/>
      <c r="X161" s="242">
        <f t="shared" si="40"/>
        <v>54</v>
      </c>
      <c r="Y161" s="247">
        <f t="shared" si="41"/>
        <v>0.26865671641791045</v>
      </c>
      <c r="Z161" s="247">
        <f t="shared" si="35"/>
        <v>8.0597014925373127</v>
      </c>
      <c r="AA161" s="242">
        <v>1</v>
      </c>
      <c r="AB161" s="242">
        <v>15</v>
      </c>
      <c r="AC161" s="243">
        <f t="shared" si="36"/>
        <v>16</v>
      </c>
      <c r="AD161" s="247">
        <f t="shared" si="51"/>
        <v>59.555555555555557</v>
      </c>
      <c r="AE161" s="247">
        <v>14</v>
      </c>
      <c r="AF161" s="247">
        <f t="shared" si="42"/>
        <v>45.555555555555557</v>
      </c>
      <c r="AG161" s="247">
        <f t="shared" si="43"/>
        <v>32.238805970149251</v>
      </c>
      <c r="AH161" s="248">
        <f t="shared" si="37"/>
        <v>43725.555555555555</v>
      </c>
      <c r="AI161" s="249">
        <f t="shared" si="38"/>
        <v>43680</v>
      </c>
      <c r="AJ161" s="249">
        <f t="shared" si="44"/>
        <v>43725.555555555555</v>
      </c>
      <c r="AK161" s="253">
        <f t="shared" si="45"/>
        <v>3.7611940298507465</v>
      </c>
      <c r="AL161" s="253">
        <f t="shared" si="46"/>
        <v>12.238805970149254</v>
      </c>
      <c r="AM161" s="242">
        <v>1</v>
      </c>
      <c r="AN161" s="253">
        <f t="shared" si="47"/>
        <v>19.999999999999996</v>
      </c>
      <c r="AO161" s="253">
        <f t="shared" si="48"/>
        <v>355.59999999999974</v>
      </c>
      <c r="AP161" s="253">
        <f t="shared" si="49"/>
        <v>74.444444444444429</v>
      </c>
      <c r="AQ161" s="249">
        <f t="shared" si="50"/>
        <v>43800</v>
      </c>
      <c r="AR161" s="242"/>
      <c r="AS161" s="244"/>
    </row>
    <row r="162" spans="1:45" x14ac:dyDescent="0.25">
      <c r="A162" s="31">
        <v>742296</v>
      </c>
      <c r="B162" s="18" t="s">
        <v>167</v>
      </c>
      <c r="C162" s="18" t="s">
        <v>470</v>
      </c>
      <c r="D162" s="58">
        <v>17.770731707317079</v>
      </c>
      <c r="E162" s="57">
        <v>39.5</v>
      </c>
      <c r="F162" s="58">
        <v>79</v>
      </c>
      <c r="G162" s="261"/>
      <c r="H162" s="26">
        <v>10</v>
      </c>
      <c r="I162" s="26">
        <v>8</v>
      </c>
      <c r="J162" s="26">
        <v>9</v>
      </c>
      <c r="K162" s="26">
        <v>10</v>
      </c>
      <c r="L162" s="26">
        <v>18</v>
      </c>
      <c r="M162" s="26">
        <v>6</v>
      </c>
      <c r="N162" s="26">
        <v>10</v>
      </c>
      <c r="O162" s="26"/>
      <c r="P162" s="26"/>
      <c r="Q162" s="26"/>
      <c r="R162" s="26"/>
      <c r="S162" s="26"/>
      <c r="T162" s="260"/>
      <c r="U162" s="256">
        <f t="shared" si="39"/>
        <v>7</v>
      </c>
      <c r="V162" s="256">
        <v>3</v>
      </c>
      <c r="W162" s="260"/>
      <c r="X162" s="242">
        <f t="shared" si="40"/>
        <v>71</v>
      </c>
      <c r="Y162" s="247">
        <f t="shared" si="41"/>
        <v>0.35323383084577115</v>
      </c>
      <c r="Z162" s="247">
        <f t="shared" si="35"/>
        <v>10.597014925373134</v>
      </c>
      <c r="AA162" s="242">
        <v>1</v>
      </c>
      <c r="AB162" s="242">
        <v>24</v>
      </c>
      <c r="AC162" s="243">
        <f t="shared" si="36"/>
        <v>25</v>
      </c>
      <c r="AD162" s="247">
        <f t="shared" si="51"/>
        <v>70.774647887323937</v>
      </c>
      <c r="AE162" s="247">
        <v>14</v>
      </c>
      <c r="AF162" s="247">
        <f t="shared" si="42"/>
        <v>56.774647887323937</v>
      </c>
      <c r="AG162" s="247">
        <f t="shared" si="43"/>
        <v>42.388059701492537</v>
      </c>
      <c r="AH162" s="248">
        <f t="shared" si="37"/>
        <v>43736.774647887323</v>
      </c>
      <c r="AI162" s="249">
        <f t="shared" si="38"/>
        <v>43680</v>
      </c>
      <c r="AJ162" s="249">
        <f t="shared" si="44"/>
        <v>43736.774647887323</v>
      </c>
      <c r="AK162" s="253">
        <f t="shared" si="45"/>
        <v>4.9452736318407959</v>
      </c>
      <c r="AL162" s="253">
        <f t="shared" si="46"/>
        <v>20.054726368159205</v>
      </c>
      <c r="AM162" s="242">
        <v>1</v>
      </c>
      <c r="AN162" s="253">
        <f t="shared" si="47"/>
        <v>22.333333333333332</v>
      </c>
      <c r="AO162" s="253">
        <f t="shared" si="48"/>
        <v>396.87967479674808</v>
      </c>
      <c r="AP162" s="253">
        <f t="shared" si="49"/>
        <v>63.225352112676056</v>
      </c>
      <c r="AQ162" s="249">
        <f t="shared" si="50"/>
        <v>43800</v>
      </c>
      <c r="AR162" s="242"/>
      <c r="AS162" s="244"/>
    </row>
    <row r="163" spans="1:45" x14ac:dyDescent="0.25">
      <c r="A163" s="31">
        <v>742297</v>
      </c>
      <c r="B163" s="18" t="s">
        <v>168</v>
      </c>
      <c r="C163" s="18" t="s">
        <v>471</v>
      </c>
      <c r="D163" s="58">
        <v>63.54</v>
      </c>
      <c r="E163" s="57">
        <v>119.5</v>
      </c>
      <c r="F163" s="58">
        <v>249</v>
      </c>
      <c r="G163" s="261"/>
      <c r="H163" s="26">
        <v>3</v>
      </c>
      <c r="I163" s="26">
        <v>1</v>
      </c>
      <c r="J163" s="26">
        <v>1</v>
      </c>
      <c r="K163" s="26">
        <v>2</v>
      </c>
      <c r="L163" s="26">
        <v>0</v>
      </c>
      <c r="M163" s="26">
        <v>0</v>
      </c>
      <c r="N163" s="26">
        <v>0</v>
      </c>
      <c r="O163" s="26"/>
      <c r="P163" s="26"/>
      <c r="Q163" s="26"/>
      <c r="R163" s="26"/>
      <c r="S163" s="26"/>
      <c r="T163" s="260"/>
      <c r="U163" s="256">
        <f t="shared" si="39"/>
        <v>7</v>
      </c>
      <c r="V163" s="256">
        <v>3</v>
      </c>
      <c r="W163" s="260"/>
      <c r="X163" s="242">
        <f t="shared" si="40"/>
        <v>7</v>
      </c>
      <c r="Y163" s="247">
        <f t="shared" si="41"/>
        <v>3.482587064676617E-2</v>
      </c>
      <c r="Z163" s="247">
        <f t="shared" si="35"/>
        <v>1.0447761194029852</v>
      </c>
      <c r="AA163" s="242">
        <v>1</v>
      </c>
      <c r="AB163" s="242">
        <v>0</v>
      </c>
      <c r="AC163" s="243">
        <f t="shared" si="36"/>
        <v>1</v>
      </c>
      <c r="AD163" s="247">
        <f t="shared" si="51"/>
        <v>28.714285714285712</v>
      </c>
      <c r="AE163" s="247">
        <v>14</v>
      </c>
      <c r="AF163" s="247">
        <f t="shared" si="42"/>
        <v>14.714285714285712</v>
      </c>
      <c r="AG163" s="247">
        <f t="shared" si="43"/>
        <v>4.1791044776119408</v>
      </c>
      <c r="AH163" s="248">
        <f t="shared" si="37"/>
        <v>43694.714285714283</v>
      </c>
      <c r="AI163" s="249">
        <f t="shared" si="38"/>
        <v>43680</v>
      </c>
      <c r="AJ163" s="249">
        <f t="shared" si="44"/>
        <v>43694.714285714283</v>
      </c>
      <c r="AK163" s="253">
        <f t="shared" si="45"/>
        <v>0.48756218905472637</v>
      </c>
      <c r="AL163" s="253">
        <f t="shared" si="46"/>
        <v>0.51243781094527363</v>
      </c>
      <c r="AM163" s="242">
        <v>1</v>
      </c>
      <c r="AN163" s="253">
        <f t="shared" si="47"/>
        <v>3.666666666666667</v>
      </c>
      <c r="AO163" s="253">
        <f t="shared" si="48"/>
        <v>232.98000000000002</v>
      </c>
      <c r="AP163" s="253">
        <f t="shared" si="49"/>
        <v>105.28571428571429</v>
      </c>
      <c r="AQ163" s="249">
        <f t="shared" si="50"/>
        <v>43800</v>
      </c>
      <c r="AR163" s="242"/>
      <c r="AS163" s="244"/>
    </row>
    <row r="164" spans="1:45" x14ac:dyDescent="0.25">
      <c r="A164" s="31">
        <v>742298</v>
      </c>
      <c r="B164" s="18" t="s">
        <v>169</v>
      </c>
      <c r="C164" s="18" t="s">
        <v>472</v>
      </c>
      <c r="D164" s="58">
        <v>46.776027397260265</v>
      </c>
      <c r="E164" s="57">
        <v>89.5</v>
      </c>
      <c r="F164" s="58">
        <v>189</v>
      </c>
      <c r="G164" s="261"/>
      <c r="H164" s="26">
        <v>5</v>
      </c>
      <c r="I164" s="26">
        <v>2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/>
      <c r="P164" s="26"/>
      <c r="Q164" s="26"/>
      <c r="R164" s="26"/>
      <c r="S164" s="26"/>
      <c r="T164" s="260"/>
      <c r="U164" s="256">
        <f t="shared" si="39"/>
        <v>7</v>
      </c>
      <c r="V164" s="256">
        <v>3</v>
      </c>
      <c r="W164" s="260"/>
      <c r="X164" s="242">
        <f t="shared" si="40"/>
        <v>7</v>
      </c>
      <c r="Y164" s="247">
        <f t="shared" si="41"/>
        <v>3.482587064676617E-2</v>
      </c>
      <c r="Z164" s="247">
        <f t="shared" si="35"/>
        <v>1.0447761194029852</v>
      </c>
      <c r="AA164" s="242">
        <v>1</v>
      </c>
      <c r="AB164" s="242">
        <v>0</v>
      </c>
      <c r="AC164" s="243">
        <f t="shared" si="36"/>
        <v>1</v>
      </c>
      <c r="AD164" s="247">
        <f t="shared" si="51"/>
        <v>28.714285714285712</v>
      </c>
      <c r="AE164" s="247">
        <v>14</v>
      </c>
      <c r="AF164" s="247">
        <f t="shared" si="42"/>
        <v>14.714285714285712</v>
      </c>
      <c r="AG164" s="247">
        <f t="shared" si="43"/>
        <v>4.1791044776119408</v>
      </c>
      <c r="AH164" s="248">
        <f t="shared" si="37"/>
        <v>43694.714285714283</v>
      </c>
      <c r="AI164" s="249">
        <f t="shared" si="38"/>
        <v>43680</v>
      </c>
      <c r="AJ164" s="249">
        <f t="shared" si="44"/>
        <v>43694.714285714283</v>
      </c>
      <c r="AK164" s="253">
        <f t="shared" si="45"/>
        <v>0.48756218905472637</v>
      </c>
      <c r="AL164" s="253">
        <f t="shared" si="46"/>
        <v>0.51243781094527363</v>
      </c>
      <c r="AM164" s="242">
        <v>1</v>
      </c>
      <c r="AN164" s="253">
        <f t="shared" si="47"/>
        <v>3.666666666666667</v>
      </c>
      <c r="AO164" s="253">
        <f t="shared" si="48"/>
        <v>171.51210045662097</v>
      </c>
      <c r="AP164" s="253">
        <f t="shared" si="49"/>
        <v>105.28571428571429</v>
      </c>
      <c r="AQ164" s="249">
        <f t="shared" si="50"/>
        <v>43800</v>
      </c>
      <c r="AR164" s="242"/>
      <c r="AS164" s="244"/>
    </row>
    <row r="165" spans="1:45" x14ac:dyDescent="0.25">
      <c r="A165" s="31">
        <v>742300</v>
      </c>
      <c r="B165" s="18" t="s">
        <v>170</v>
      </c>
      <c r="C165" s="18" t="s">
        <v>473</v>
      </c>
      <c r="D165" s="58">
        <v>14.474971098265899</v>
      </c>
      <c r="E165" s="57">
        <v>29.5</v>
      </c>
      <c r="F165" s="58">
        <v>59</v>
      </c>
      <c r="G165" s="261"/>
      <c r="H165" s="26">
        <v>12</v>
      </c>
      <c r="I165" s="26">
        <v>9</v>
      </c>
      <c r="J165" s="26">
        <v>18</v>
      </c>
      <c r="K165" s="26">
        <v>18</v>
      </c>
      <c r="L165" s="26">
        <v>15</v>
      </c>
      <c r="M165" s="26">
        <v>7</v>
      </c>
      <c r="N165" s="26">
        <v>2</v>
      </c>
      <c r="O165" s="26"/>
      <c r="P165" s="26"/>
      <c r="Q165" s="26"/>
      <c r="R165" s="26"/>
      <c r="S165" s="26"/>
      <c r="T165" s="260"/>
      <c r="U165" s="256">
        <f t="shared" si="39"/>
        <v>7</v>
      </c>
      <c r="V165" s="256">
        <v>3</v>
      </c>
      <c r="W165" s="260"/>
      <c r="X165" s="242">
        <f t="shared" si="40"/>
        <v>81</v>
      </c>
      <c r="Y165" s="247">
        <f t="shared" si="41"/>
        <v>0.40298507462686567</v>
      </c>
      <c r="Z165" s="247">
        <f t="shared" si="35"/>
        <v>12.08955223880597</v>
      </c>
      <c r="AA165" s="242">
        <v>1</v>
      </c>
      <c r="AB165" s="242">
        <v>12</v>
      </c>
      <c r="AC165" s="243">
        <f t="shared" si="36"/>
        <v>13</v>
      </c>
      <c r="AD165" s="247">
        <f t="shared" si="51"/>
        <v>32.25925925925926</v>
      </c>
      <c r="AE165" s="247">
        <v>14</v>
      </c>
      <c r="AF165" s="247">
        <f t="shared" si="42"/>
        <v>18.25925925925926</v>
      </c>
      <c r="AG165" s="247">
        <f t="shared" si="43"/>
        <v>48.35820895522388</v>
      </c>
      <c r="AH165" s="248">
        <f t="shared" si="37"/>
        <v>43698.259259259263</v>
      </c>
      <c r="AI165" s="249">
        <f t="shared" si="38"/>
        <v>43680</v>
      </c>
      <c r="AJ165" s="249">
        <f t="shared" si="44"/>
        <v>43698.259259259263</v>
      </c>
      <c r="AK165" s="253">
        <f t="shared" si="45"/>
        <v>5.6417910447761193</v>
      </c>
      <c r="AL165" s="253">
        <f t="shared" si="46"/>
        <v>7.3582089552238807</v>
      </c>
      <c r="AM165" s="242">
        <v>1</v>
      </c>
      <c r="AN165" s="253">
        <f t="shared" si="47"/>
        <v>41</v>
      </c>
      <c r="AO165" s="253">
        <f t="shared" si="48"/>
        <v>593.47381502890187</v>
      </c>
      <c r="AP165" s="253">
        <f t="shared" si="49"/>
        <v>101.74074074074075</v>
      </c>
      <c r="AQ165" s="249">
        <f t="shared" si="50"/>
        <v>43800</v>
      </c>
      <c r="AR165" s="242"/>
      <c r="AS165" s="244"/>
    </row>
    <row r="166" spans="1:45" x14ac:dyDescent="0.25">
      <c r="A166" s="31">
        <v>742301</v>
      </c>
      <c r="B166" s="18" t="s">
        <v>171</v>
      </c>
      <c r="C166" s="18" t="s">
        <v>474</v>
      </c>
      <c r="D166" s="58">
        <v>45</v>
      </c>
      <c r="E166" s="57">
        <v>94.5</v>
      </c>
      <c r="F166" s="58">
        <v>199</v>
      </c>
      <c r="G166" s="261"/>
      <c r="H166" s="26">
        <v>34</v>
      </c>
      <c r="I166" s="26">
        <v>9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/>
      <c r="P166" s="26"/>
      <c r="Q166" s="26"/>
      <c r="R166" s="26"/>
      <c r="S166" s="26"/>
      <c r="T166" s="260"/>
      <c r="U166" s="256">
        <f t="shared" si="39"/>
        <v>7</v>
      </c>
      <c r="V166" s="256">
        <v>3</v>
      </c>
      <c r="W166" s="260"/>
      <c r="X166" s="242">
        <f t="shared" si="40"/>
        <v>43</v>
      </c>
      <c r="Y166" s="247">
        <f t="shared" si="41"/>
        <v>0.21393034825870647</v>
      </c>
      <c r="Z166" s="247">
        <f t="shared" ref="Z166:Z229" si="52">Y166*30</f>
        <v>6.4179104477611943</v>
      </c>
      <c r="AA166" s="242">
        <v>1</v>
      </c>
      <c r="AB166" s="242">
        <v>0</v>
      </c>
      <c r="AC166" s="243">
        <f t="shared" ref="AC166:AC229" si="53">AA166+AB166</f>
        <v>1</v>
      </c>
      <c r="AD166" s="247">
        <f t="shared" si="51"/>
        <v>4.6744186046511631</v>
      </c>
      <c r="AE166" s="247">
        <v>14</v>
      </c>
      <c r="AF166" s="247">
        <f t="shared" si="42"/>
        <v>-9.3255813953488378</v>
      </c>
      <c r="AG166" s="247">
        <f t="shared" si="43"/>
        <v>25.671641791044777</v>
      </c>
      <c r="AH166" s="248">
        <f t="shared" si="37"/>
        <v>43670.674418604649</v>
      </c>
      <c r="AI166" s="249">
        <f t="shared" si="38"/>
        <v>43680</v>
      </c>
      <c r="AJ166" s="249">
        <f t="shared" si="44"/>
        <v>43680</v>
      </c>
      <c r="AK166" s="253">
        <f t="shared" si="45"/>
        <v>2.9950248756218905</v>
      </c>
      <c r="AL166" s="253">
        <f t="shared" si="46"/>
        <v>-1.9950248756218905</v>
      </c>
      <c r="AM166" s="242">
        <v>1</v>
      </c>
      <c r="AN166" s="253">
        <f t="shared" si="47"/>
        <v>27.666666666666668</v>
      </c>
      <c r="AO166" s="253">
        <f t="shared" si="48"/>
        <v>1245</v>
      </c>
      <c r="AP166" s="253">
        <f t="shared" si="49"/>
        <v>129.32558139534885</v>
      </c>
      <c r="AQ166" s="249">
        <f t="shared" si="50"/>
        <v>43809.325581395351</v>
      </c>
      <c r="AR166" s="242"/>
      <c r="AS166" s="244"/>
    </row>
    <row r="167" spans="1:45" x14ac:dyDescent="0.25">
      <c r="A167" s="31">
        <v>743939</v>
      </c>
      <c r="B167" s="18" t="s">
        <v>172</v>
      </c>
      <c r="C167" s="18" t="s">
        <v>475</v>
      </c>
      <c r="D167" s="58">
        <v>76</v>
      </c>
      <c r="E167" s="57">
        <v>140</v>
      </c>
      <c r="F167" s="58">
        <v>289</v>
      </c>
      <c r="G167" s="261"/>
      <c r="H167" s="26">
        <v>23</v>
      </c>
      <c r="I167" s="26">
        <v>5</v>
      </c>
      <c r="J167" s="26">
        <v>9</v>
      </c>
      <c r="K167" s="26">
        <v>9</v>
      </c>
      <c r="L167" s="26">
        <v>6</v>
      </c>
      <c r="M167" s="26">
        <v>6</v>
      </c>
      <c r="N167" s="26">
        <v>2</v>
      </c>
      <c r="O167" s="26"/>
      <c r="P167" s="26"/>
      <c r="Q167" s="26"/>
      <c r="R167" s="26"/>
      <c r="S167" s="26"/>
      <c r="T167" s="260"/>
      <c r="U167" s="256">
        <f t="shared" si="39"/>
        <v>7</v>
      </c>
      <c r="V167" s="256">
        <v>3</v>
      </c>
      <c r="W167" s="260"/>
      <c r="X167" s="242">
        <f t="shared" si="40"/>
        <v>60</v>
      </c>
      <c r="Y167" s="247">
        <f t="shared" si="41"/>
        <v>0.29850746268656714</v>
      </c>
      <c r="Z167" s="247">
        <f t="shared" si="52"/>
        <v>8.9552238805970141</v>
      </c>
      <c r="AA167" s="242">
        <v>1</v>
      </c>
      <c r="AB167" s="242">
        <v>6</v>
      </c>
      <c r="AC167" s="243">
        <f t="shared" si="53"/>
        <v>7</v>
      </c>
      <c r="AD167" s="247">
        <f t="shared" si="51"/>
        <v>23.450000000000003</v>
      </c>
      <c r="AE167" s="247">
        <v>14</v>
      </c>
      <c r="AF167" s="247">
        <f t="shared" si="42"/>
        <v>9.4500000000000028</v>
      </c>
      <c r="AG167" s="247">
        <f t="shared" si="43"/>
        <v>35.820895522388057</v>
      </c>
      <c r="AH167" s="248">
        <f t="shared" si="37"/>
        <v>43689.45</v>
      </c>
      <c r="AI167" s="249">
        <f t="shared" si="38"/>
        <v>43680</v>
      </c>
      <c r="AJ167" s="249">
        <f t="shared" si="44"/>
        <v>43689.45</v>
      </c>
      <c r="AK167" s="253">
        <f t="shared" si="45"/>
        <v>4.1791044776119399</v>
      </c>
      <c r="AL167" s="253">
        <f t="shared" si="46"/>
        <v>2.8208955223880601</v>
      </c>
      <c r="AM167" s="242">
        <v>1</v>
      </c>
      <c r="AN167" s="253">
        <f t="shared" si="47"/>
        <v>33</v>
      </c>
      <c r="AO167" s="253">
        <f t="shared" si="48"/>
        <v>2508</v>
      </c>
      <c r="AP167" s="253">
        <f t="shared" si="49"/>
        <v>110.55000000000001</v>
      </c>
      <c r="AQ167" s="249">
        <f t="shared" si="50"/>
        <v>43800</v>
      </c>
      <c r="AR167" s="242"/>
      <c r="AS167" s="244"/>
    </row>
    <row r="168" spans="1:45" x14ac:dyDescent="0.25">
      <c r="A168" s="31">
        <v>743940</v>
      </c>
      <c r="B168" s="18" t="s">
        <v>173</v>
      </c>
      <c r="C168" s="18" t="s">
        <v>476</v>
      </c>
      <c r="D168" s="58">
        <v>76</v>
      </c>
      <c r="E168" s="57">
        <v>140</v>
      </c>
      <c r="F168" s="58">
        <v>289</v>
      </c>
      <c r="G168" s="261"/>
      <c r="H168" s="26">
        <v>14</v>
      </c>
      <c r="I168" s="26">
        <v>9</v>
      </c>
      <c r="J168" s="26">
        <v>5</v>
      </c>
      <c r="K168" s="26">
        <v>2</v>
      </c>
      <c r="L168" s="26">
        <v>3</v>
      </c>
      <c r="M168" s="26">
        <v>0</v>
      </c>
      <c r="N168" s="26">
        <v>0</v>
      </c>
      <c r="O168" s="26"/>
      <c r="P168" s="26"/>
      <c r="Q168" s="26"/>
      <c r="R168" s="26"/>
      <c r="S168" s="26"/>
      <c r="T168" s="260"/>
      <c r="U168" s="256">
        <f t="shared" si="39"/>
        <v>7</v>
      </c>
      <c r="V168" s="256">
        <v>3</v>
      </c>
      <c r="W168" s="260"/>
      <c r="X168" s="242">
        <f t="shared" si="40"/>
        <v>33</v>
      </c>
      <c r="Y168" s="247">
        <f t="shared" si="41"/>
        <v>0.16417910447761194</v>
      </c>
      <c r="Z168" s="247">
        <f t="shared" si="52"/>
        <v>4.9253731343283587</v>
      </c>
      <c r="AA168" s="242">
        <v>1</v>
      </c>
      <c r="AB168" s="242">
        <v>0</v>
      </c>
      <c r="AC168" s="243">
        <f t="shared" si="53"/>
        <v>1</v>
      </c>
      <c r="AD168" s="247">
        <f t="shared" si="51"/>
        <v>6.0909090909090908</v>
      </c>
      <c r="AE168" s="247">
        <v>14</v>
      </c>
      <c r="AF168" s="247">
        <f t="shared" si="42"/>
        <v>-7.9090909090909092</v>
      </c>
      <c r="AG168" s="247">
        <f t="shared" si="43"/>
        <v>19.701492537313435</v>
      </c>
      <c r="AH168" s="248">
        <f t="shared" si="37"/>
        <v>43672.090909090912</v>
      </c>
      <c r="AI168" s="249">
        <f t="shared" si="38"/>
        <v>43680</v>
      </c>
      <c r="AJ168" s="249">
        <f t="shared" si="44"/>
        <v>43680</v>
      </c>
      <c r="AK168" s="253">
        <f t="shared" si="45"/>
        <v>2.2985074626865671</v>
      </c>
      <c r="AL168" s="253">
        <f t="shared" si="46"/>
        <v>-1.2985074626865671</v>
      </c>
      <c r="AM168" s="242">
        <v>1</v>
      </c>
      <c r="AN168" s="253">
        <f t="shared" si="47"/>
        <v>21</v>
      </c>
      <c r="AO168" s="253">
        <f t="shared" si="48"/>
        <v>1596</v>
      </c>
      <c r="AP168" s="253">
        <f t="shared" si="49"/>
        <v>127.90909090909091</v>
      </c>
      <c r="AQ168" s="249">
        <f t="shared" si="50"/>
        <v>43807.909090909088</v>
      </c>
      <c r="AR168" s="242"/>
      <c r="AS168" s="244"/>
    </row>
    <row r="169" spans="1:45" x14ac:dyDescent="0.25">
      <c r="A169" s="31">
        <v>743943</v>
      </c>
      <c r="B169" s="18" t="s">
        <v>174</v>
      </c>
      <c r="C169" s="18" t="s">
        <v>477</v>
      </c>
      <c r="D169" s="58">
        <v>27.24</v>
      </c>
      <c r="E169" s="57">
        <v>49.5</v>
      </c>
      <c r="F169" s="58">
        <v>99</v>
      </c>
      <c r="G169" s="261"/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/>
      <c r="P169" s="26"/>
      <c r="Q169" s="26"/>
      <c r="R169" s="26"/>
      <c r="S169" s="26"/>
      <c r="T169" s="260"/>
      <c r="U169" s="256">
        <f t="shared" si="39"/>
        <v>7</v>
      </c>
      <c r="V169" s="256">
        <v>3</v>
      </c>
      <c r="W169" s="260"/>
      <c r="X169" s="242">
        <f t="shared" si="40"/>
        <v>1</v>
      </c>
      <c r="Y169" s="247">
        <f t="shared" si="41"/>
        <v>4.9751243781094526E-3</v>
      </c>
      <c r="Z169" s="247">
        <f t="shared" si="52"/>
        <v>0.14925373134328357</v>
      </c>
      <c r="AA169" s="242">
        <v>1</v>
      </c>
      <c r="AB169" s="242">
        <v>5</v>
      </c>
      <c r="AC169" s="243">
        <f t="shared" si="53"/>
        <v>6</v>
      </c>
      <c r="AD169" s="247">
        <f t="shared" si="51"/>
        <v>1206</v>
      </c>
      <c r="AE169" s="247">
        <v>14</v>
      </c>
      <c r="AF169" s="247">
        <f t="shared" si="42"/>
        <v>1192</v>
      </c>
      <c r="AG169" s="247">
        <f t="shared" si="43"/>
        <v>0.59701492537313428</v>
      </c>
      <c r="AH169" s="248">
        <f t="shared" si="37"/>
        <v>44872</v>
      </c>
      <c r="AI169" s="249">
        <f t="shared" si="38"/>
        <v>43680</v>
      </c>
      <c r="AJ169" s="249">
        <f t="shared" si="44"/>
        <v>44872</v>
      </c>
      <c r="AK169" s="253">
        <f t="shared" si="45"/>
        <v>6.965174129353234E-2</v>
      </c>
      <c r="AL169" s="253">
        <f t="shared" si="46"/>
        <v>5.9303482587064673</v>
      </c>
      <c r="AM169" s="242">
        <v>1</v>
      </c>
      <c r="AN169" s="253">
        <f t="shared" si="47"/>
        <v>0</v>
      </c>
      <c r="AO169" s="253">
        <f t="shared" si="48"/>
        <v>0</v>
      </c>
      <c r="AP169" s="253">
        <f t="shared" si="49"/>
        <v>0</v>
      </c>
      <c r="AQ169" s="249">
        <f t="shared" si="50"/>
        <v>44872</v>
      </c>
      <c r="AR169" s="242"/>
      <c r="AS169" s="244"/>
    </row>
    <row r="170" spans="1:45" x14ac:dyDescent="0.25">
      <c r="A170" s="17">
        <v>743945</v>
      </c>
      <c r="B170" s="18" t="s">
        <v>175</v>
      </c>
      <c r="C170" s="18" t="s">
        <v>478</v>
      </c>
      <c r="D170" s="58">
        <v>26.99</v>
      </c>
      <c r="E170" s="57">
        <v>49.5</v>
      </c>
      <c r="F170" s="58">
        <v>99</v>
      </c>
      <c r="G170" s="261"/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/>
      <c r="P170" s="26"/>
      <c r="Q170" s="26"/>
      <c r="R170" s="26"/>
      <c r="S170" s="26"/>
      <c r="T170" s="260"/>
      <c r="U170" s="256">
        <f t="shared" si="39"/>
        <v>7</v>
      </c>
      <c r="V170" s="256">
        <v>3</v>
      </c>
      <c r="W170" s="260"/>
      <c r="X170" s="242">
        <f t="shared" si="40"/>
        <v>0</v>
      </c>
      <c r="Y170" s="247">
        <f t="shared" si="41"/>
        <v>0</v>
      </c>
      <c r="Z170" s="247">
        <f t="shared" si="52"/>
        <v>0</v>
      </c>
      <c r="AA170" s="242">
        <v>1</v>
      </c>
      <c r="AB170" s="242">
        <v>0</v>
      </c>
      <c r="AC170" s="243">
        <f t="shared" si="53"/>
        <v>1</v>
      </c>
      <c r="AD170" s="247" t="str">
        <f t="shared" si="51"/>
        <v>Not Sold</v>
      </c>
      <c r="AE170" s="247">
        <v>14</v>
      </c>
      <c r="AF170" s="247" t="str">
        <f t="shared" si="42"/>
        <v>-</v>
      </c>
      <c r="AG170" s="247">
        <f t="shared" si="43"/>
        <v>0</v>
      </c>
      <c r="AH170" s="248" t="str">
        <f t="shared" si="37"/>
        <v>Not Sold</v>
      </c>
      <c r="AI170" s="249">
        <f t="shared" si="38"/>
        <v>43680</v>
      </c>
      <c r="AJ170" s="249">
        <f t="shared" si="44"/>
        <v>43680</v>
      </c>
      <c r="AK170" s="253">
        <f t="shared" si="45"/>
        <v>0</v>
      </c>
      <c r="AL170" s="253">
        <f t="shared" si="46"/>
        <v>1</v>
      </c>
      <c r="AM170" s="242">
        <v>1</v>
      </c>
      <c r="AN170" s="253">
        <f t="shared" si="47"/>
        <v>0</v>
      </c>
      <c r="AO170" s="253">
        <f t="shared" si="48"/>
        <v>0</v>
      </c>
      <c r="AP170" s="253" t="str">
        <f t="shared" si="49"/>
        <v>-</v>
      </c>
      <c r="AQ170" s="249" t="str">
        <f t="shared" si="50"/>
        <v>-</v>
      </c>
      <c r="AR170" s="242"/>
      <c r="AS170" s="244"/>
    </row>
    <row r="171" spans="1:45" x14ac:dyDescent="0.25">
      <c r="A171" s="17">
        <v>743947</v>
      </c>
      <c r="B171" s="18" t="s">
        <v>176</v>
      </c>
      <c r="C171" s="18" t="s">
        <v>479</v>
      </c>
      <c r="D171" s="58">
        <v>27.24</v>
      </c>
      <c r="E171" s="57">
        <v>49.5</v>
      </c>
      <c r="F171" s="58">
        <v>99</v>
      </c>
      <c r="G171" s="261"/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/>
      <c r="P171" s="26"/>
      <c r="Q171" s="26"/>
      <c r="R171" s="26"/>
      <c r="S171" s="26"/>
      <c r="T171" s="260"/>
      <c r="U171" s="256">
        <f t="shared" si="39"/>
        <v>7</v>
      </c>
      <c r="V171" s="256">
        <v>3</v>
      </c>
      <c r="W171" s="260"/>
      <c r="X171" s="242">
        <f t="shared" si="40"/>
        <v>0</v>
      </c>
      <c r="Y171" s="247">
        <f t="shared" si="41"/>
        <v>0</v>
      </c>
      <c r="Z171" s="247">
        <f t="shared" si="52"/>
        <v>0</v>
      </c>
      <c r="AA171" s="242">
        <v>1</v>
      </c>
      <c r="AB171" s="242">
        <v>0</v>
      </c>
      <c r="AC171" s="243">
        <f t="shared" si="53"/>
        <v>1</v>
      </c>
      <c r="AD171" s="247" t="str">
        <f t="shared" si="51"/>
        <v>Not Sold</v>
      </c>
      <c r="AE171" s="247">
        <v>14</v>
      </c>
      <c r="AF171" s="247" t="str">
        <f t="shared" si="42"/>
        <v>-</v>
      </c>
      <c r="AG171" s="247">
        <f t="shared" si="43"/>
        <v>0</v>
      </c>
      <c r="AH171" s="248" t="str">
        <f t="shared" si="37"/>
        <v>Not Sold</v>
      </c>
      <c r="AI171" s="249">
        <f t="shared" si="38"/>
        <v>43680</v>
      </c>
      <c r="AJ171" s="249">
        <f t="shared" si="44"/>
        <v>43680</v>
      </c>
      <c r="AK171" s="253">
        <f t="shared" si="45"/>
        <v>0</v>
      </c>
      <c r="AL171" s="253">
        <f t="shared" si="46"/>
        <v>1</v>
      </c>
      <c r="AM171" s="242">
        <v>1</v>
      </c>
      <c r="AN171" s="253">
        <f t="shared" si="47"/>
        <v>0</v>
      </c>
      <c r="AO171" s="253">
        <f t="shared" si="48"/>
        <v>0</v>
      </c>
      <c r="AP171" s="253" t="str">
        <f t="shared" si="49"/>
        <v>-</v>
      </c>
      <c r="AQ171" s="249" t="str">
        <f t="shared" si="50"/>
        <v>-</v>
      </c>
      <c r="AR171" s="242"/>
      <c r="AS171" s="244"/>
    </row>
    <row r="172" spans="1:45" x14ac:dyDescent="0.25">
      <c r="A172" s="31">
        <v>743948</v>
      </c>
      <c r="B172" s="27" t="s">
        <v>177</v>
      </c>
      <c r="C172" s="27" t="s">
        <v>480</v>
      </c>
      <c r="D172" s="58" t="e">
        <v>#N/A</v>
      </c>
      <c r="E172" s="57">
        <v>79.5</v>
      </c>
      <c r="F172" s="58">
        <v>169</v>
      </c>
      <c r="G172" s="261"/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/>
      <c r="P172" s="26"/>
      <c r="Q172" s="26"/>
      <c r="R172" s="26"/>
      <c r="S172" s="26"/>
      <c r="T172" s="260"/>
      <c r="U172" s="256">
        <f t="shared" si="39"/>
        <v>7</v>
      </c>
      <c r="V172" s="256">
        <v>3</v>
      </c>
      <c r="W172" s="260"/>
      <c r="X172" s="242">
        <f t="shared" si="40"/>
        <v>0</v>
      </c>
      <c r="Y172" s="247">
        <f t="shared" si="41"/>
        <v>0</v>
      </c>
      <c r="Z172" s="247">
        <f t="shared" si="52"/>
        <v>0</v>
      </c>
      <c r="AA172" s="242">
        <v>1</v>
      </c>
      <c r="AB172" s="242">
        <v>0</v>
      </c>
      <c r="AC172" s="243">
        <f t="shared" si="53"/>
        <v>1</v>
      </c>
      <c r="AD172" s="247" t="str">
        <f t="shared" si="51"/>
        <v>Not Sold</v>
      </c>
      <c r="AE172" s="247">
        <v>14</v>
      </c>
      <c r="AF172" s="247" t="str">
        <f t="shared" si="42"/>
        <v>-</v>
      </c>
      <c r="AG172" s="247">
        <f t="shared" si="43"/>
        <v>0</v>
      </c>
      <c r="AH172" s="248" t="str">
        <f t="shared" si="37"/>
        <v>Not Sold</v>
      </c>
      <c r="AI172" s="249">
        <f t="shared" si="38"/>
        <v>43680</v>
      </c>
      <c r="AJ172" s="249">
        <f t="shared" si="44"/>
        <v>43680</v>
      </c>
      <c r="AK172" s="253">
        <f t="shared" si="45"/>
        <v>0</v>
      </c>
      <c r="AL172" s="253">
        <f t="shared" si="46"/>
        <v>1</v>
      </c>
      <c r="AM172" s="242">
        <v>1</v>
      </c>
      <c r="AN172" s="253">
        <f t="shared" si="47"/>
        <v>0</v>
      </c>
      <c r="AO172" s="253" t="e">
        <f t="shared" si="48"/>
        <v>#N/A</v>
      </c>
      <c r="AP172" s="253" t="str">
        <f t="shared" si="49"/>
        <v>-</v>
      </c>
      <c r="AQ172" s="249" t="str">
        <f t="shared" si="50"/>
        <v>-</v>
      </c>
      <c r="AR172" s="242"/>
      <c r="AS172" s="244"/>
    </row>
    <row r="173" spans="1:45" x14ac:dyDescent="0.25">
      <c r="A173" s="31">
        <v>743953</v>
      </c>
      <c r="B173" s="18" t="s">
        <v>178</v>
      </c>
      <c r="C173" s="18" t="s">
        <v>481</v>
      </c>
      <c r="D173" s="58">
        <v>11.700000000000045</v>
      </c>
      <c r="E173" s="57">
        <v>34.5</v>
      </c>
      <c r="F173" s="58">
        <v>69</v>
      </c>
      <c r="G173" s="261"/>
      <c r="H173" s="26">
        <v>16</v>
      </c>
      <c r="I173" s="26">
        <v>18</v>
      </c>
      <c r="J173" s="26">
        <v>24</v>
      </c>
      <c r="K173" s="26">
        <v>26</v>
      </c>
      <c r="L173" s="26">
        <v>17</v>
      </c>
      <c r="M173" s="26">
        <v>4</v>
      </c>
      <c r="N173" s="26">
        <v>1</v>
      </c>
      <c r="O173" s="26"/>
      <c r="P173" s="26"/>
      <c r="Q173" s="26"/>
      <c r="R173" s="26"/>
      <c r="S173" s="26"/>
      <c r="T173" s="260"/>
      <c r="U173" s="256">
        <f t="shared" si="39"/>
        <v>7</v>
      </c>
      <c r="V173" s="256">
        <v>3</v>
      </c>
      <c r="W173" s="260"/>
      <c r="X173" s="242">
        <f t="shared" si="40"/>
        <v>106</v>
      </c>
      <c r="Y173" s="247">
        <f t="shared" si="41"/>
        <v>0.52736318407960203</v>
      </c>
      <c r="Z173" s="247">
        <f t="shared" si="52"/>
        <v>15.82089552238806</v>
      </c>
      <c r="AA173" s="242">
        <v>1</v>
      </c>
      <c r="AB173" s="242">
        <v>4</v>
      </c>
      <c r="AC173" s="243">
        <f t="shared" si="53"/>
        <v>5</v>
      </c>
      <c r="AD173" s="247">
        <f t="shared" si="51"/>
        <v>9.481132075471697</v>
      </c>
      <c r="AE173" s="247">
        <v>14</v>
      </c>
      <c r="AF173" s="247">
        <f t="shared" si="42"/>
        <v>-4.518867924528303</v>
      </c>
      <c r="AG173" s="247">
        <f t="shared" si="43"/>
        <v>63.28358208955224</v>
      </c>
      <c r="AH173" s="248">
        <f t="shared" si="37"/>
        <v>43675.481132075474</v>
      </c>
      <c r="AI173" s="249">
        <f t="shared" si="38"/>
        <v>43680</v>
      </c>
      <c r="AJ173" s="249">
        <f t="shared" si="44"/>
        <v>43680</v>
      </c>
      <c r="AK173" s="253">
        <f t="shared" si="45"/>
        <v>7.3830845771144284</v>
      </c>
      <c r="AL173" s="253">
        <f t="shared" si="46"/>
        <v>-2.3830845771144284</v>
      </c>
      <c r="AM173" s="242">
        <v>1</v>
      </c>
      <c r="AN173" s="253">
        <f t="shared" si="47"/>
        <v>65.666666666666671</v>
      </c>
      <c r="AO173" s="253">
        <f t="shared" si="48"/>
        <v>768.30000000000302</v>
      </c>
      <c r="AP173" s="253">
        <f t="shared" si="49"/>
        <v>124.51886792452829</v>
      </c>
      <c r="AQ173" s="249">
        <f t="shared" si="50"/>
        <v>43804.518867924526</v>
      </c>
      <c r="AR173" s="242"/>
      <c r="AS173" s="244"/>
    </row>
    <row r="174" spans="1:45" x14ac:dyDescent="0.25">
      <c r="A174" s="31">
        <v>743955</v>
      </c>
      <c r="B174" s="18" t="s">
        <v>179</v>
      </c>
      <c r="C174" s="18" t="s">
        <v>482</v>
      </c>
      <c r="D174" s="58">
        <v>12.379999999999997</v>
      </c>
      <c r="E174" s="57">
        <v>34.5</v>
      </c>
      <c r="F174" s="58">
        <v>69</v>
      </c>
      <c r="G174" s="261"/>
      <c r="H174" s="26">
        <v>15</v>
      </c>
      <c r="I174" s="26">
        <v>7</v>
      </c>
      <c r="J174" s="26">
        <v>10</v>
      </c>
      <c r="K174" s="26">
        <v>12</v>
      </c>
      <c r="L174" s="26">
        <v>8</v>
      </c>
      <c r="M174" s="26">
        <v>5</v>
      </c>
      <c r="N174" s="26">
        <v>5</v>
      </c>
      <c r="O174" s="26"/>
      <c r="P174" s="26"/>
      <c r="Q174" s="26"/>
      <c r="R174" s="26"/>
      <c r="S174" s="26"/>
      <c r="T174" s="260"/>
      <c r="U174" s="256">
        <f t="shared" si="39"/>
        <v>7</v>
      </c>
      <c r="V174" s="256">
        <v>3</v>
      </c>
      <c r="W174" s="260"/>
      <c r="X174" s="242">
        <f t="shared" si="40"/>
        <v>62</v>
      </c>
      <c r="Y174" s="247">
        <f t="shared" si="41"/>
        <v>0.30845771144278605</v>
      </c>
      <c r="Z174" s="247">
        <f t="shared" si="52"/>
        <v>9.2537313432835813</v>
      </c>
      <c r="AA174" s="242">
        <v>1</v>
      </c>
      <c r="AB174" s="242">
        <v>8</v>
      </c>
      <c r="AC174" s="243">
        <f t="shared" si="53"/>
        <v>9</v>
      </c>
      <c r="AD174" s="247">
        <f t="shared" si="51"/>
        <v>29.177419354838712</v>
      </c>
      <c r="AE174" s="247">
        <v>14</v>
      </c>
      <c r="AF174" s="247">
        <f t="shared" si="42"/>
        <v>15.177419354838712</v>
      </c>
      <c r="AG174" s="247">
        <f t="shared" si="43"/>
        <v>37.014925373134325</v>
      </c>
      <c r="AH174" s="248">
        <f t="shared" si="37"/>
        <v>43695.177419354841</v>
      </c>
      <c r="AI174" s="249">
        <f t="shared" si="38"/>
        <v>43680</v>
      </c>
      <c r="AJ174" s="249">
        <f t="shared" si="44"/>
        <v>43695.177419354841</v>
      </c>
      <c r="AK174" s="253">
        <f t="shared" si="45"/>
        <v>4.3184079601990044</v>
      </c>
      <c r="AL174" s="253">
        <f t="shared" si="46"/>
        <v>4.6815920398009956</v>
      </c>
      <c r="AM174" s="242">
        <v>1</v>
      </c>
      <c r="AN174" s="253">
        <f t="shared" si="47"/>
        <v>32.333333333333329</v>
      </c>
      <c r="AO174" s="253">
        <f t="shared" si="48"/>
        <v>400.28666666666652</v>
      </c>
      <c r="AP174" s="253">
        <f t="shared" si="49"/>
        <v>104.82258064516128</v>
      </c>
      <c r="AQ174" s="249">
        <f t="shared" si="50"/>
        <v>43800</v>
      </c>
      <c r="AR174" s="242"/>
      <c r="AS174" s="244"/>
    </row>
    <row r="175" spans="1:45" x14ac:dyDescent="0.25">
      <c r="A175" s="31">
        <v>743956</v>
      </c>
      <c r="B175" s="18" t="s">
        <v>180</v>
      </c>
      <c r="C175" s="18" t="s">
        <v>483</v>
      </c>
      <c r="D175" s="58">
        <v>12.679999999999998</v>
      </c>
      <c r="E175" s="57">
        <v>34.5</v>
      </c>
      <c r="F175" s="58">
        <v>69</v>
      </c>
      <c r="G175" s="261"/>
      <c r="H175" s="26">
        <v>16</v>
      </c>
      <c r="I175" s="26">
        <v>5</v>
      </c>
      <c r="J175" s="26">
        <v>16</v>
      </c>
      <c r="K175" s="26">
        <v>12</v>
      </c>
      <c r="L175" s="26">
        <v>13</v>
      </c>
      <c r="M175" s="26">
        <v>2</v>
      </c>
      <c r="N175" s="26">
        <v>0</v>
      </c>
      <c r="O175" s="26"/>
      <c r="P175" s="26"/>
      <c r="Q175" s="26"/>
      <c r="R175" s="26"/>
      <c r="S175" s="26"/>
      <c r="T175" s="260"/>
      <c r="U175" s="256">
        <f t="shared" si="39"/>
        <v>7</v>
      </c>
      <c r="V175" s="256">
        <v>3</v>
      </c>
      <c r="W175" s="260"/>
      <c r="X175" s="242">
        <f t="shared" si="40"/>
        <v>64</v>
      </c>
      <c r="Y175" s="247">
        <f t="shared" si="41"/>
        <v>0.31840796019900497</v>
      </c>
      <c r="Z175" s="247">
        <f t="shared" si="52"/>
        <v>9.5522388059701484</v>
      </c>
      <c r="AA175" s="242">
        <v>1</v>
      </c>
      <c r="AB175" s="242">
        <v>3</v>
      </c>
      <c r="AC175" s="243">
        <f t="shared" si="53"/>
        <v>4</v>
      </c>
      <c r="AD175" s="247">
        <f t="shared" si="51"/>
        <v>12.5625</v>
      </c>
      <c r="AE175" s="247">
        <v>14</v>
      </c>
      <c r="AF175" s="247">
        <f t="shared" si="42"/>
        <v>-1.4375</v>
      </c>
      <c r="AG175" s="247">
        <f t="shared" si="43"/>
        <v>38.208955223880594</v>
      </c>
      <c r="AH175" s="248">
        <f t="shared" si="37"/>
        <v>43678.5625</v>
      </c>
      <c r="AI175" s="249">
        <f t="shared" si="38"/>
        <v>43680</v>
      </c>
      <c r="AJ175" s="249">
        <f t="shared" si="44"/>
        <v>43680</v>
      </c>
      <c r="AK175" s="253">
        <f t="shared" si="45"/>
        <v>4.4577114427860698</v>
      </c>
      <c r="AL175" s="253">
        <f t="shared" si="46"/>
        <v>-0.45771144278606979</v>
      </c>
      <c r="AM175" s="242">
        <v>1</v>
      </c>
      <c r="AN175" s="253">
        <f t="shared" si="47"/>
        <v>38.666666666666664</v>
      </c>
      <c r="AO175" s="253">
        <f t="shared" si="48"/>
        <v>490.29333333333324</v>
      </c>
      <c r="AP175" s="253">
        <f t="shared" si="49"/>
        <v>121.4375</v>
      </c>
      <c r="AQ175" s="249">
        <f t="shared" si="50"/>
        <v>43801.4375</v>
      </c>
      <c r="AR175" s="242"/>
      <c r="AS175" s="244"/>
    </row>
    <row r="176" spans="1:45" x14ac:dyDescent="0.25">
      <c r="A176" s="31">
        <v>743958</v>
      </c>
      <c r="B176" s="18" t="s">
        <v>181</v>
      </c>
      <c r="C176" s="18" t="s">
        <v>484</v>
      </c>
      <c r="D176" s="58">
        <v>12.38</v>
      </c>
      <c r="E176" s="57">
        <v>34.5</v>
      </c>
      <c r="F176" s="58">
        <v>69</v>
      </c>
      <c r="G176" s="261"/>
      <c r="H176" s="26">
        <v>10</v>
      </c>
      <c r="I176" s="26">
        <v>5</v>
      </c>
      <c r="J176" s="26">
        <v>9</v>
      </c>
      <c r="K176" s="26">
        <v>5</v>
      </c>
      <c r="L176" s="26">
        <v>3</v>
      </c>
      <c r="M176" s="26">
        <v>3</v>
      </c>
      <c r="N176" s="26">
        <v>3</v>
      </c>
      <c r="O176" s="26"/>
      <c r="P176" s="26"/>
      <c r="Q176" s="26"/>
      <c r="R176" s="26"/>
      <c r="S176" s="26"/>
      <c r="T176" s="260"/>
      <c r="U176" s="256">
        <f t="shared" si="39"/>
        <v>7</v>
      </c>
      <c r="V176" s="256">
        <v>3</v>
      </c>
      <c r="W176" s="260"/>
      <c r="X176" s="242">
        <f t="shared" si="40"/>
        <v>38</v>
      </c>
      <c r="Y176" s="247">
        <f t="shared" si="41"/>
        <v>0.1890547263681592</v>
      </c>
      <c r="Z176" s="247">
        <f t="shared" si="52"/>
        <v>5.6716417910447765</v>
      </c>
      <c r="AA176" s="242">
        <v>1</v>
      </c>
      <c r="AB176" s="242">
        <v>7</v>
      </c>
      <c r="AC176" s="243">
        <f t="shared" si="53"/>
        <v>8</v>
      </c>
      <c r="AD176" s="247">
        <f t="shared" si="51"/>
        <v>42.315789473684212</v>
      </c>
      <c r="AE176" s="247">
        <v>14</v>
      </c>
      <c r="AF176" s="247">
        <f t="shared" si="42"/>
        <v>28.315789473684212</v>
      </c>
      <c r="AG176" s="247">
        <f t="shared" si="43"/>
        <v>22.686567164179106</v>
      </c>
      <c r="AH176" s="248">
        <f t="shared" si="37"/>
        <v>43708.315789473687</v>
      </c>
      <c r="AI176" s="249">
        <f t="shared" si="38"/>
        <v>43680</v>
      </c>
      <c r="AJ176" s="249">
        <f t="shared" si="44"/>
        <v>43708.315789473687</v>
      </c>
      <c r="AK176" s="253">
        <f t="shared" si="45"/>
        <v>2.6467661691542288</v>
      </c>
      <c r="AL176" s="253">
        <f t="shared" si="46"/>
        <v>5.3532338308457712</v>
      </c>
      <c r="AM176" s="242">
        <v>1</v>
      </c>
      <c r="AN176" s="253">
        <f t="shared" si="47"/>
        <v>17.333333333333336</v>
      </c>
      <c r="AO176" s="253">
        <f t="shared" si="48"/>
        <v>214.5866666666667</v>
      </c>
      <c r="AP176" s="253">
        <f t="shared" si="49"/>
        <v>91.684210526315809</v>
      </c>
      <c r="AQ176" s="249">
        <f t="shared" si="50"/>
        <v>43800</v>
      </c>
      <c r="AR176" s="242"/>
      <c r="AS176" s="244"/>
    </row>
    <row r="177" spans="1:45" x14ac:dyDescent="0.25">
      <c r="A177" s="31">
        <v>743960</v>
      </c>
      <c r="B177" s="18" t="s">
        <v>182</v>
      </c>
      <c r="C177" s="18" t="s">
        <v>485</v>
      </c>
      <c r="D177" s="58">
        <v>11.99000000000002</v>
      </c>
      <c r="E177" s="57">
        <v>34.5</v>
      </c>
      <c r="F177" s="58">
        <v>69</v>
      </c>
      <c r="G177" s="261"/>
      <c r="H177" s="26">
        <v>11</v>
      </c>
      <c r="I177" s="26">
        <v>12</v>
      </c>
      <c r="J177" s="26">
        <v>11</v>
      </c>
      <c r="K177" s="26">
        <v>8</v>
      </c>
      <c r="L177" s="26">
        <v>9</v>
      </c>
      <c r="M177" s="26">
        <v>8</v>
      </c>
      <c r="N177" s="26">
        <v>2</v>
      </c>
      <c r="O177" s="26"/>
      <c r="P177" s="26"/>
      <c r="Q177" s="26"/>
      <c r="R177" s="26"/>
      <c r="S177" s="26"/>
      <c r="T177" s="260"/>
      <c r="U177" s="256">
        <f t="shared" si="39"/>
        <v>7</v>
      </c>
      <c r="V177" s="256">
        <v>3</v>
      </c>
      <c r="W177" s="260"/>
      <c r="X177" s="242">
        <f t="shared" si="40"/>
        <v>61</v>
      </c>
      <c r="Y177" s="247">
        <f t="shared" si="41"/>
        <v>0.30348258706467662</v>
      </c>
      <c r="Z177" s="247">
        <f t="shared" si="52"/>
        <v>9.1044776119402986</v>
      </c>
      <c r="AA177" s="242">
        <v>1</v>
      </c>
      <c r="AB177" s="242">
        <v>6</v>
      </c>
      <c r="AC177" s="243">
        <f t="shared" si="53"/>
        <v>7</v>
      </c>
      <c r="AD177" s="247">
        <f t="shared" si="51"/>
        <v>23.065573770491802</v>
      </c>
      <c r="AE177" s="247">
        <v>14</v>
      </c>
      <c r="AF177" s="247">
        <f t="shared" si="42"/>
        <v>9.0655737704918025</v>
      </c>
      <c r="AG177" s="247">
        <f t="shared" si="43"/>
        <v>36.417910447761194</v>
      </c>
      <c r="AH177" s="248">
        <f t="shared" si="37"/>
        <v>43689.065573770495</v>
      </c>
      <c r="AI177" s="249">
        <f t="shared" si="38"/>
        <v>43680</v>
      </c>
      <c r="AJ177" s="249">
        <f t="shared" si="44"/>
        <v>43689.065573770495</v>
      </c>
      <c r="AK177" s="253">
        <f t="shared" si="45"/>
        <v>4.2487562189054726</v>
      </c>
      <c r="AL177" s="253">
        <f t="shared" si="46"/>
        <v>2.7512437810945274</v>
      </c>
      <c r="AM177" s="242">
        <v>1</v>
      </c>
      <c r="AN177" s="253">
        <f t="shared" si="47"/>
        <v>33.666666666666664</v>
      </c>
      <c r="AO177" s="253">
        <f t="shared" si="48"/>
        <v>403.66333333333398</v>
      </c>
      <c r="AP177" s="253">
        <f t="shared" si="49"/>
        <v>110.93442622950819</v>
      </c>
      <c r="AQ177" s="249">
        <f t="shared" si="50"/>
        <v>43800</v>
      </c>
      <c r="AR177" s="242"/>
      <c r="AS177" s="244"/>
    </row>
    <row r="178" spans="1:45" x14ac:dyDescent="0.25">
      <c r="A178" s="31">
        <v>743961</v>
      </c>
      <c r="B178" s="18" t="s">
        <v>183</v>
      </c>
      <c r="C178" s="18" t="s">
        <v>486</v>
      </c>
      <c r="D178" s="58">
        <v>11.99</v>
      </c>
      <c r="E178" s="57">
        <v>34.5</v>
      </c>
      <c r="F178" s="58">
        <v>69</v>
      </c>
      <c r="G178" s="261"/>
      <c r="H178" s="26">
        <v>3</v>
      </c>
      <c r="I178" s="26">
        <v>5</v>
      </c>
      <c r="J178" s="26">
        <v>2</v>
      </c>
      <c r="K178" s="26">
        <v>3</v>
      </c>
      <c r="L178" s="26">
        <v>1</v>
      </c>
      <c r="M178" s="26">
        <v>0</v>
      </c>
      <c r="N178" s="26">
        <v>1</v>
      </c>
      <c r="O178" s="26"/>
      <c r="P178" s="26"/>
      <c r="Q178" s="26"/>
      <c r="R178" s="26"/>
      <c r="S178" s="26"/>
      <c r="T178" s="260"/>
      <c r="U178" s="256">
        <f t="shared" si="39"/>
        <v>7</v>
      </c>
      <c r="V178" s="256">
        <v>3</v>
      </c>
      <c r="W178" s="260"/>
      <c r="X178" s="242">
        <f t="shared" si="40"/>
        <v>15</v>
      </c>
      <c r="Y178" s="247">
        <f t="shared" si="41"/>
        <v>7.4626865671641784E-2</v>
      </c>
      <c r="Z178" s="247">
        <f t="shared" si="52"/>
        <v>2.2388059701492535</v>
      </c>
      <c r="AA178" s="242">
        <v>1</v>
      </c>
      <c r="AB178" s="242">
        <v>1</v>
      </c>
      <c r="AC178" s="243">
        <f t="shared" si="53"/>
        <v>2</v>
      </c>
      <c r="AD178" s="247">
        <f t="shared" si="51"/>
        <v>26.8</v>
      </c>
      <c r="AE178" s="247">
        <v>14</v>
      </c>
      <c r="AF178" s="247">
        <f t="shared" si="42"/>
        <v>12.8</v>
      </c>
      <c r="AG178" s="247">
        <f t="shared" si="43"/>
        <v>8.9552238805970141</v>
      </c>
      <c r="AH178" s="248">
        <f t="shared" si="37"/>
        <v>43692.800000000003</v>
      </c>
      <c r="AI178" s="249">
        <f t="shared" si="38"/>
        <v>43680</v>
      </c>
      <c r="AJ178" s="249">
        <f t="shared" si="44"/>
        <v>43692.800000000003</v>
      </c>
      <c r="AK178" s="253">
        <f t="shared" si="45"/>
        <v>1.044776119402985</v>
      </c>
      <c r="AL178" s="253">
        <f t="shared" si="46"/>
        <v>0.95522388059701502</v>
      </c>
      <c r="AM178" s="242">
        <v>1</v>
      </c>
      <c r="AN178" s="253">
        <f t="shared" si="47"/>
        <v>7.9999999999999991</v>
      </c>
      <c r="AO178" s="253">
        <f t="shared" si="48"/>
        <v>95.919999999999987</v>
      </c>
      <c r="AP178" s="253">
        <f t="shared" si="49"/>
        <v>107.2</v>
      </c>
      <c r="AQ178" s="249">
        <f t="shared" si="50"/>
        <v>43800</v>
      </c>
      <c r="AR178" s="242"/>
      <c r="AS178" s="244"/>
    </row>
    <row r="179" spans="1:45" x14ac:dyDescent="0.25">
      <c r="A179" s="31">
        <v>743963</v>
      </c>
      <c r="B179" s="18" t="s">
        <v>184</v>
      </c>
      <c r="C179" s="18" t="s">
        <v>487</v>
      </c>
      <c r="D179" s="58">
        <v>11.99</v>
      </c>
      <c r="E179" s="57">
        <v>34.5</v>
      </c>
      <c r="F179" s="58">
        <v>69</v>
      </c>
      <c r="G179" s="261"/>
      <c r="H179" s="26">
        <v>5</v>
      </c>
      <c r="I179" s="26">
        <v>4</v>
      </c>
      <c r="J179" s="26">
        <v>4</v>
      </c>
      <c r="K179" s="26">
        <v>4</v>
      </c>
      <c r="L179" s="26">
        <v>3</v>
      </c>
      <c r="M179" s="26">
        <v>0</v>
      </c>
      <c r="N179" s="26">
        <v>0</v>
      </c>
      <c r="O179" s="26"/>
      <c r="P179" s="26"/>
      <c r="Q179" s="26"/>
      <c r="R179" s="26"/>
      <c r="S179" s="26"/>
      <c r="T179" s="260"/>
      <c r="U179" s="256">
        <f t="shared" si="39"/>
        <v>7</v>
      </c>
      <c r="V179" s="256">
        <v>3</v>
      </c>
      <c r="W179" s="260"/>
      <c r="X179" s="242">
        <f t="shared" si="40"/>
        <v>20</v>
      </c>
      <c r="Y179" s="247">
        <f t="shared" si="41"/>
        <v>9.950248756218906E-2</v>
      </c>
      <c r="Z179" s="247">
        <f t="shared" si="52"/>
        <v>2.9850746268656718</v>
      </c>
      <c r="AA179" s="242">
        <v>1</v>
      </c>
      <c r="AB179" s="242">
        <v>0</v>
      </c>
      <c r="AC179" s="243">
        <f t="shared" si="53"/>
        <v>1</v>
      </c>
      <c r="AD179" s="247">
        <f t="shared" si="51"/>
        <v>10.049999999999999</v>
      </c>
      <c r="AE179" s="247">
        <v>14</v>
      </c>
      <c r="AF179" s="247">
        <f t="shared" si="42"/>
        <v>-3.9500000000000011</v>
      </c>
      <c r="AG179" s="247">
        <f t="shared" si="43"/>
        <v>11.940298507462687</v>
      </c>
      <c r="AH179" s="248">
        <f t="shared" si="37"/>
        <v>43676.05</v>
      </c>
      <c r="AI179" s="249">
        <f t="shared" si="38"/>
        <v>43680</v>
      </c>
      <c r="AJ179" s="249">
        <f t="shared" si="44"/>
        <v>43680</v>
      </c>
      <c r="AK179" s="253">
        <f t="shared" si="45"/>
        <v>1.3930348258706469</v>
      </c>
      <c r="AL179" s="253">
        <f t="shared" si="46"/>
        <v>-0.39303482587064686</v>
      </c>
      <c r="AM179" s="242">
        <v>1</v>
      </c>
      <c r="AN179" s="253">
        <f t="shared" si="47"/>
        <v>12.333333333333334</v>
      </c>
      <c r="AO179" s="253">
        <f t="shared" si="48"/>
        <v>147.87666666666667</v>
      </c>
      <c r="AP179" s="253">
        <f t="shared" si="49"/>
        <v>123.95</v>
      </c>
      <c r="AQ179" s="249">
        <f t="shared" si="50"/>
        <v>43803.95</v>
      </c>
      <c r="AR179" s="242"/>
      <c r="AS179" s="244"/>
    </row>
    <row r="180" spans="1:45" x14ac:dyDescent="0.25">
      <c r="A180" s="31">
        <v>743965</v>
      </c>
      <c r="B180" s="18" t="s">
        <v>185</v>
      </c>
      <c r="C180" s="18" t="s">
        <v>488</v>
      </c>
      <c r="D180" s="58">
        <v>11.99</v>
      </c>
      <c r="E180" s="57">
        <v>34.5</v>
      </c>
      <c r="F180" s="58">
        <v>69</v>
      </c>
      <c r="G180" s="261"/>
      <c r="H180" s="26">
        <v>2</v>
      </c>
      <c r="I180" s="26">
        <v>3</v>
      </c>
      <c r="J180" s="26">
        <v>6</v>
      </c>
      <c r="K180" s="26">
        <v>0</v>
      </c>
      <c r="L180" s="26">
        <v>0</v>
      </c>
      <c r="M180" s="26">
        <v>0</v>
      </c>
      <c r="N180" s="26">
        <v>0</v>
      </c>
      <c r="O180" s="26"/>
      <c r="P180" s="26"/>
      <c r="Q180" s="26"/>
      <c r="R180" s="26"/>
      <c r="S180" s="26"/>
      <c r="T180" s="260"/>
      <c r="U180" s="256">
        <f t="shared" si="39"/>
        <v>7</v>
      </c>
      <c r="V180" s="256">
        <v>3</v>
      </c>
      <c r="W180" s="260"/>
      <c r="X180" s="242">
        <f t="shared" si="40"/>
        <v>11</v>
      </c>
      <c r="Y180" s="247">
        <f t="shared" si="41"/>
        <v>5.4726368159203981E-2</v>
      </c>
      <c r="Z180" s="247">
        <f t="shared" si="52"/>
        <v>1.6417910447761195</v>
      </c>
      <c r="AA180" s="242">
        <v>1</v>
      </c>
      <c r="AB180" s="242">
        <v>0</v>
      </c>
      <c r="AC180" s="243">
        <f t="shared" si="53"/>
        <v>1</v>
      </c>
      <c r="AD180" s="247">
        <f t="shared" si="51"/>
        <v>18.272727272727273</v>
      </c>
      <c r="AE180" s="247">
        <v>14</v>
      </c>
      <c r="AF180" s="247">
        <f t="shared" si="42"/>
        <v>4.2727272727272734</v>
      </c>
      <c r="AG180" s="247">
        <f t="shared" si="43"/>
        <v>6.5671641791044779</v>
      </c>
      <c r="AH180" s="248">
        <f t="shared" si="37"/>
        <v>43684.272727272728</v>
      </c>
      <c r="AI180" s="249">
        <f t="shared" si="38"/>
        <v>43680</v>
      </c>
      <c r="AJ180" s="249">
        <f t="shared" si="44"/>
        <v>43684.272727272728</v>
      </c>
      <c r="AK180" s="253">
        <f t="shared" si="45"/>
        <v>0.76616915422885579</v>
      </c>
      <c r="AL180" s="253">
        <f t="shared" si="46"/>
        <v>0.23383084577114421</v>
      </c>
      <c r="AM180" s="242">
        <v>1</v>
      </c>
      <c r="AN180" s="253">
        <f t="shared" si="47"/>
        <v>6.3333333333333339</v>
      </c>
      <c r="AO180" s="253">
        <f t="shared" si="48"/>
        <v>75.936666666666682</v>
      </c>
      <c r="AP180" s="253">
        <f t="shared" si="49"/>
        <v>115.72727272727273</v>
      </c>
      <c r="AQ180" s="249">
        <f t="shared" si="50"/>
        <v>43800</v>
      </c>
      <c r="AR180" s="242"/>
      <c r="AS180" s="244"/>
    </row>
    <row r="181" spans="1:45" x14ac:dyDescent="0.25">
      <c r="A181" s="31">
        <v>743966</v>
      </c>
      <c r="B181" s="18" t="s">
        <v>186</v>
      </c>
      <c r="C181" s="18" t="s">
        <v>489</v>
      </c>
      <c r="D181" s="58">
        <v>7.27</v>
      </c>
      <c r="E181" s="57">
        <v>29.5</v>
      </c>
      <c r="F181" s="58">
        <v>59</v>
      </c>
      <c r="G181" s="261"/>
      <c r="H181" s="26">
        <v>1</v>
      </c>
      <c r="I181" s="26">
        <v>3</v>
      </c>
      <c r="J181" s="26">
        <v>11</v>
      </c>
      <c r="K181" s="26">
        <v>3</v>
      </c>
      <c r="L181" s="26">
        <v>11</v>
      </c>
      <c r="M181" s="26">
        <v>7</v>
      </c>
      <c r="N181" s="26">
        <v>3</v>
      </c>
      <c r="O181" s="26"/>
      <c r="P181" s="26"/>
      <c r="Q181" s="26"/>
      <c r="R181" s="26"/>
      <c r="S181" s="26"/>
      <c r="T181" s="260"/>
      <c r="U181" s="256">
        <f t="shared" si="39"/>
        <v>7</v>
      </c>
      <c r="V181" s="256">
        <v>3</v>
      </c>
      <c r="W181" s="260"/>
      <c r="X181" s="242">
        <f t="shared" si="40"/>
        <v>39</v>
      </c>
      <c r="Y181" s="247">
        <f t="shared" si="41"/>
        <v>0.19402985074626866</v>
      </c>
      <c r="Z181" s="247">
        <f t="shared" si="52"/>
        <v>5.8208955223880601</v>
      </c>
      <c r="AA181" s="242">
        <v>1</v>
      </c>
      <c r="AB181" s="242">
        <v>12</v>
      </c>
      <c r="AC181" s="243">
        <f t="shared" si="53"/>
        <v>13</v>
      </c>
      <c r="AD181" s="247">
        <f t="shared" si="51"/>
        <v>67</v>
      </c>
      <c r="AE181" s="247">
        <v>14</v>
      </c>
      <c r="AF181" s="247">
        <f t="shared" si="42"/>
        <v>53</v>
      </c>
      <c r="AG181" s="247">
        <f t="shared" si="43"/>
        <v>23.28358208955224</v>
      </c>
      <c r="AH181" s="248">
        <f t="shared" si="37"/>
        <v>43733</v>
      </c>
      <c r="AI181" s="249">
        <f t="shared" si="38"/>
        <v>43680</v>
      </c>
      <c r="AJ181" s="249">
        <f t="shared" si="44"/>
        <v>43733</v>
      </c>
      <c r="AK181" s="253">
        <f t="shared" si="45"/>
        <v>2.7164179104477615</v>
      </c>
      <c r="AL181" s="253">
        <f t="shared" si="46"/>
        <v>10.283582089552239</v>
      </c>
      <c r="AM181" s="242">
        <v>1</v>
      </c>
      <c r="AN181" s="253">
        <f t="shared" si="47"/>
        <v>13.000000000000002</v>
      </c>
      <c r="AO181" s="253">
        <f t="shared" si="48"/>
        <v>94.51</v>
      </c>
      <c r="AP181" s="253">
        <f t="shared" si="49"/>
        <v>67.000000000000014</v>
      </c>
      <c r="AQ181" s="249">
        <f t="shared" si="50"/>
        <v>43800</v>
      </c>
      <c r="AR181" s="242"/>
      <c r="AS181" s="244"/>
    </row>
    <row r="182" spans="1:45" x14ac:dyDescent="0.25">
      <c r="A182" s="32">
        <v>743968</v>
      </c>
      <c r="B182" s="18" t="s">
        <v>187</v>
      </c>
      <c r="C182" s="18" t="s">
        <v>490</v>
      </c>
      <c r="D182" s="58">
        <v>5.2599999999999989</v>
      </c>
      <c r="E182" s="57">
        <v>24.5</v>
      </c>
      <c r="F182" s="58">
        <v>49</v>
      </c>
      <c r="G182" s="261"/>
      <c r="H182" s="26">
        <v>36</v>
      </c>
      <c r="I182" s="26">
        <v>12</v>
      </c>
      <c r="J182" s="26">
        <v>14</v>
      </c>
      <c r="K182" s="26">
        <v>16</v>
      </c>
      <c r="L182" s="26">
        <v>23</v>
      </c>
      <c r="M182" s="26">
        <v>31</v>
      </c>
      <c r="N182" s="26">
        <v>12</v>
      </c>
      <c r="O182" s="26"/>
      <c r="P182" s="26"/>
      <c r="Q182" s="26"/>
      <c r="R182" s="26"/>
      <c r="S182" s="26"/>
      <c r="T182" s="260"/>
      <c r="U182" s="256">
        <f t="shared" si="39"/>
        <v>7</v>
      </c>
      <c r="V182" s="256">
        <v>3</v>
      </c>
      <c r="W182" s="260"/>
      <c r="X182" s="242">
        <f t="shared" si="40"/>
        <v>144</v>
      </c>
      <c r="Y182" s="247">
        <f t="shared" si="41"/>
        <v>0.71641791044776115</v>
      </c>
      <c r="Z182" s="247">
        <f t="shared" si="52"/>
        <v>21.492537313432834</v>
      </c>
      <c r="AA182" s="242">
        <v>1</v>
      </c>
      <c r="AB182" s="242">
        <v>47</v>
      </c>
      <c r="AC182" s="243">
        <f t="shared" si="53"/>
        <v>48</v>
      </c>
      <c r="AD182" s="247">
        <f t="shared" si="51"/>
        <v>67</v>
      </c>
      <c r="AE182" s="247">
        <v>14</v>
      </c>
      <c r="AF182" s="247">
        <f t="shared" si="42"/>
        <v>53</v>
      </c>
      <c r="AG182" s="247">
        <f t="shared" si="43"/>
        <v>85.970149253731336</v>
      </c>
      <c r="AH182" s="248">
        <f t="shared" si="37"/>
        <v>43733</v>
      </c>
      <c r="AI182" s="249">
        <f t="shared" si="38"/>
        <v>43680</v>
      </c>
      <c r="AJ182" s="249">
        <f t="shared" si="44"/>
        <v>43733</v>
      </c>
      <c r="AK182" s="253">
        <f t="shared" si="45"/>
        <v>10.029850746268655</v>
      </c>
      <c r="AL182" s="253">
        <f t="shared" si="46"/>
        <v>37.970149253731343</v>
      </c>
      <c r="AM182" s="242">
        <v>1</v>
      </c>
      <c r="AN182" s="253">
        <f t="shared" si="47"/>
        <v>47.999999999999993</v>
      </c>
      <c r="AO182" s="253">
        <f t="shared" si="48"/>
        <v>252.4799999999999</v>
      </c>
      <c r="AP182" s="253">
        <f t="shared" si="49"/>
        <v>67</v>
      </c>
      <c r="AQ182" s="249">
        <f t="shared" si="50"/>
        <v>43800</v>
      </c>
      <c r="AR182" s="242"/>
      <c r="AS182" s="244"/>
    </row>
    <row r="183" spans="1:45" x14ac:dyDescent="0.25">
      <c r="A183" s="31">
        <v>743975</v>
      </c>
      <c r="B183" s="18" t="s">
        <v>188</v>
      </c>
      <c r="C183" s="18" t="s">
        <v>491</v>
      </c>
      <c r="D183" s="58">
        <v>5.259999999999998</v>
      </c>
      <c r="E183" s="57">
        <v>24.5</v>
      </c>
      <c r="F183" s="58">
        <v>49</v>
      </c>
      <c r="G183" s="261"/>
      <c r="H183" s="26">
        <v>38</v>
      </c>
      <c r="I183" s="26">
        <v>20</v>
      </c>
      <c r="J183" s="26">
        <v>12</v>
      </c>
      <c r="K183" s="26">
        <v>10</v>
      </c>
      <c r="L183" s="26">
        <v>7</v>
      </c>
      <c r="M183" s="26">
        <v>3</v>
      </c>
      <c r="N183" s="26">
        <v>3</v>
      </c>
      <c r="O183" s="26"/>
      <c r="P183" s="26"/>
      <c r="Q183" s="26"/>
      <c r="R183" s="26"/>
      <c r="S183" s="26"/>
      <c r="T183" s="260"/>
      <c r="U183" s="256">
        <f t="shared" si="39"/>
        <v>7</v>
      </c>
      <c r="V183" s="256">
        <v>3</v>
      </c>
      <c r="W183" s="260"/>
      <c r="X183" s="242">
        <f t="shared" si="40"/>
        <v>93</v>
      </c>
      <c r="Y183" s="247">
        <f t="shared" si="41"/>
        <v>0.46268656716417911</v>
      </c>
      <c r="Z183" s="247">
        <f t="shared" si="52"/>
        <v>13.880597014925373</v>
      </c>
      <c r="AA183" s="242">
        <v>1</v>
      </c>
      <c r="AB183" s="242">
        <v>11</v>
      </c>
      <c r="AC183" s="243">
        <f t="shared" si="53"/>
        <v>12</v>
      </c>
      <c r="AD183" s="247">
        <f t="shared" si="51"/>
        <v>25.93548387096774</v>
      </c>
      <c r="AE183" s="247">
        <v>14</v>
      </c>
      <c r="AF183" s="247">
        <f t="shared" si="42"/>
        <v>11.93548387096774</v>
      </c>
      <c r="AG183" s="247">
        <f t="shared" si="43"/>
        <v>55.522388059701491</v>
      </c>
      <c r="AH183" s="248">
        <f t="shared" si="37"/>
        <v>43691.93548387097</v>
      </c>
      <c r="AI183" s="249">
        <f t="shared" si="38"/>
        <v>43680</v>
      </c>
      <c r="AJ183" s="249">
        <f t="shared" si="44"/>
        <v>43691.93548387097</v>
      </c>
      <c r="AK183" s="253">
        <f t="shared" si="45"/>
        <v>6.4776119402985071</v>
      </c>
      <c r="AL183" s="253">
        <f t="shared" si="46"/>
        <v>5.5223880597014929</v>
      </c>
      <c r="AM183" s="242">
        <v>1</v>
      </c>
      <c r="AN183" s="253">
        <f t="shared" si="47"/>
        <v>50</v>
      </c>
      <c r="AO183" s="253">
        <f t="shared" si="48"/>
        <v>262.99999999999989</v>
      </c>
      <c r="AP183" s="253">
        <f t="shared" si="49"/>
        <v>108.06451612903226</v>
      </c>
      <c r="AQ183" s="249">
        <f t="shared" si="50"/>
        <v>43800</v>
      </c>
      <c r="AR183" s="242"/>
      <c r="AS183" s="244"/>
    </row>
    <row r="184" spans="1:45" x14ac:dyDescent="0.25">
      <c r="A184" s="31">
        <v>744168</v>
      </c>
      <c r="B184" s="18" t="s">
        <v>189</v>
      </c>
      <c r="C184" s="18" t="s">
        <v>492</v>
      </c>
      <c r="D184" s="58">
        <v>7.27</v>
      </c>
      <c r="E184" s="57">
        <v>29.5</v>
      </c>
      <c r="F184" s="58">
        <v>59</v>
      </c>
      <c r="G184" s="261"/>
      <c r="H184" s="26">
        <v>10</v>
      </c>
      <c r="I184" s="26">
        <v>3</v>
      </c>
      <c r="J184" s="26">
        <v>5</v>
      </c>
      <c r="K184" s="26">
        <v>1</v>
      </c>
      <c r="L184" s="26">
        <v>4</v>
      </c>
      <c r="M184" s="26">
        <v>7</v>
      </c>
      <c r="N184" s="26">
        <v>3</v>
      </c>
      <c r="O184" s="26"/>
      <c r="P184" s="26"/>
      <c r="Q184" s="26"/>
      <c r="R184" s="26"/>
      <c r="S184" s="26"/>
      <c r="T184" s="260"/>
      <c r="U184" s="256">
        <f t="shared" si="39"/>
        <v>7</v>
      </c>
      <c r="V184" s="256">
        <v>3</v>
      </c>
      <c r="W184" s="260"/>
      <c r="X184" s="242">
        <f t="shared" si="40"/>
        <v>33</v>
      </c>
      <c r="Y184" s="247">
        <f t="shared" si="41"/>
        <v>0.16417910447761194</v>
      </c>
      <c r="Z184" s="247">
        <f t="shared" si="52"/>
        <v>4.9253731343283587</v>
      </c>
      <c r="AA184" s="242">
        <v>1</v>
      </c>
      <c r="AB184" s="242">
        <v>10</v>
      </c>
      <c r="AC184" s="243">
        <f t="shared" si="53"/>
        <v>11</v>
      </c>
      <c r="AD184" s="247">
        <f t="shared" si="51"/>
        <v>67</v>
      </c>
      <c r="AE184" s="247">
        <v>14</v>
      </c>
      <c r="AF184" s="247">
        <f t="shared" si="42"/>
        <v>53</v>
      </c>
      <c r="AG184" s="247">
        <f t="shared" si="43"/>
        <v>19.701492537313435</v>
      </c>
      <c r="AH184" s="248">
        <f t="shared" si="37"/>
        <v>43733</v>
      </c>
      <c r="AI184" s="249">
        <f t="shared" si="38"/>
        <v>43680</v>
      </c>
      <c r="AJ184" s="249">
        <f t="shared" si="44"/>
        <v>43733</v>
      </c>
      <c r="AK184" s="253">
        <f t="shared" si="45"/>
        <v>2.2985074626865671</v>
      </c>
      <c r="AL184" s="253">
        <f t="shared" si="46"/>
        <v>8.7014925373134329</v>
      </c>
      <c r="AM184" s="242">
        <v>1</v>
      </c>
      <c r="AN184" s="253">
        <f t="shared" si="47"/>
        <v>11.000000000000002</v>
      </c>
      <c r="AO184" s="253">
        <f t="shared" si="48"/>
        <v>79.970000000000013</v>
      </c>
      <c r="AP184" s="253">
        <f t="shared" si="49"/>
        <v>67.000000000000014</v>
      </c>
      <c r="AQ184" s="249">
        <f t="shared" si="50"/>
        <v>43800</v>
      </c>
      <c r="AR184" s="242"/>
      <c r="AS184" s="244"/>
    </row>
    <row r="185" spans="1:45" x14ac:dyDescent="0.25">
      <c r="A185" s="31">
        <v>746545</v>
      </c>
      <c r="B185" s="18" t="s">
        <v>190</v>
      </c>
      <c r="C185" s="18" t="s">
        <v>493</v>
      </c>
      <c r="D185" s="58" t="e">
        <v>#N/A</v>
      </c>
      <c r="E185" s="57">
        <v>74.5</v>
      </c>
      <c r="F185" s="58">
        <v>159</v>
      </c>
      <c r="G185" s="261"/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/>
      <c r="P185" s="26"/>
      <c r="Q185" s="26"/>
      <c r="R185" s="26"/>
      <c r="S185" s="26"/>
      <c r="T185" s="260"/>
      <c r="U185" s="256">
        <f t="shared" si="39"/>
        <v>7</v>
      </c>
      <c r="V185" s="256">
        <v>3</v>
      </c>
      <c r="W185" s="260"/>
      <c r="X185" s="242">
        <f t="shared" si="40"/>
        <v>0</v>
      </c>
      <c r="Y185" s="247">
        <f t="shared" si="41"/>
        <v>0</v>
      </c>
      <c r="Z185" s="247">
        <f t="shared" si="52"/>
        <v>0</v>
      </c>
      <c r="AA185" s="242">
        <v>1</v>
      </c>
      <c r="AB185" s="242">
        <v>0</v>
      </c>
      <c r="AC185" s="243">
        <f t="shared" si="53"/>
        <v>1</v>
      </c>
      <c r="AD185" s="247" t="str">
        <f t="shared" si="51"/>
        <v>Not Sold</v>
      </c>
      <c r="AE185" s="247">
        <v>14</v>
      </c>
      <c r="AF185" s="247" t="str">
        <f t="shared" si="42"/>
        <v>-</v>
      </c>
      <c r="AG185" s="247">
        <f t="shared" si="43"/>
        <v>0</v>
      </c>
      <c r="AH185" s="248" t="str">
        <f t="shared" si="37"/>
        <v>Not Sold</v>
      </c>
      <c r="AI185" s="249">
        <f t="shared" si="38"/>
        <v>43680</v>
      </c>
      <c r="AJ185" s="249">
        <f t="shared" si="44"/>
        <v>43680</v>
      </c>
      <c r="AK185" s="253">
        <f t="shared" si="45"/>
        <v>0</v>
      </c>
      <c r="AL185" s="253">
        <f t="shared" si="46"/>
        <v>1</v>
      </c>
      <c r="AM185" s="242">
        <v>1</v>
      </c>
      <c r="AN185" s="253">
        <f t="shared" si="47"/>
        <v>0</v>
      </c>
      <c r="AO185" s="253" t="e">
        <f t="shared" si="48"/>
        <v>#N/A</v>
      </c>
      <c r="AP185" s="253" t="str">
        <f t="shared" si="49"/>
        <v>-</v>
      </c>
      <c r="AQ185" s="249" t="str">
        <f t="shared" si="50"/>
        <v>-</v>
      </c>
      <c r="AR185" s="242"/>
      <c r="AS185" s="244"/>
    </row>
    <row r="186" spans="1:45" x14ac:dyDescent="0.25">
      <c r="A186" s="31">
        <v>746546</v>
      </c>
      <c r="B186" s="18" t="s">
        <v>191</v>
      </c>
      <c r="C186" s="18" t="s">
        <v>494</v>
      </c>
      <c r="D186" s="58">
        <v>21.8</v>
      </c>
      <c r="E186" s="57">
        <v>44.5</v>
      </c>
      <c r="F186" s="58">
        <v>99</v>
      </c>
      <c r="G186" s="261"/>
      <c r="H186" s="26">
        <v>2</v>
      </c>
      <c r="I186" s="26">
        <v>1</v>
      </c>
      <c r="J186" s="26">
        <v>4</v>
      </c>
      <c r="K186" s="26">
        <v>4</v>
      </c>
      <c r="L186" s="26">
        <v>2</v>
      </c>
      <c r="M186" s="26">
        <v>5</v>
      </c>
      <c r="N186" s="26">
        <v>0</v>
      </c>
      <c r="O186" s="26"/>
      <c r="P186" s="26"/>
      <c r="Q186" s="26"/>
      <c r="R186" s="26"/>
      <c r="S186" s="26"/>
      <c r="T186" s="260"/>
      <c r="U186" s="256">
        <f t="shared" si="39"/>
        <v>7</v>
      </c>
      <c r="V186" s="256">
        <v>3</v>
      </c>
      <c r="W186" s="260"/>
      <c r="X186" s="242">
        <f t="shared" si="40"/>
        <v>18</v>
      </c>
      <c r="Y186" s="247">
        <f t="shared" si="41"/>
        <v>8.9552238805970144E-2</v>
      </c>
      <c r="Z186" s="247">
        <f t="shared" si="52"/>
        <v>2.6865671641791042</v>
      </c>
      <c r="AA186" s="242">
        <v>1</v>
      </c>
      <c r="AB186" s="242">
        <v>7</v>
      </c>
      <c r="AC186" s="243">
        <f t="shared" si="53"/>
        <v>8</v>
      </c>
      <c r="AD186" s="247">
        <f t="shared" si="51"/>
        <v>89.333333333333343</v>
      </c>
      <c r="AE186" s="247">
        <v>14</v>
      </c>
      <c r="AF186" s="247">
        <f t="shared" si="42"/>
        <v>75.333333333333343</v>
      </c>
      <c r="AG186" s="247">
        <f t="shared" si="43"/>
        <v>10.746268656716417</v>
      </c>
      <c r="AH186" s="248">
        <f t="shared" si="37"/>
        <v>43755.333333333336</v>
      </c>
      <c r="AI186" s="249">
        <f t="shared" si="38"/>
        <v>43680</v>
      </c>
      <c r="AJ186" s="249">
        <f t="shared" si="44"/>
        <v>43755.333333333336</v>
      </c>
      <c r="AK186" s="253">
        <f t="shared" si="45"/>
        <v>1.2537313432835819</v>
      </c>
      <c r="AL186" s="253">
        <f t="shared" si="46"/>
        <v>6.7462686567164178</v>
      </c>
      <c r="AM186" s="242">
        <v>1</v>
      </c>
      <c r="AN186" s="253">
        <f t="shared" si="47"/>
        <v>3.9999999999999991</v>
      </c>
      <c r="AO186" s="253">
        <f t="shared" si="48"/>
        <v>87.199999999999989</v>
      </c>
      <c r="AP186" s="253">
        <f t="shared" si="49"/>
        <v>44.666666666666657</v>
      </c>
      <c r="AQ186" s="249">
        <f t="shared" si="50"/>
        <v>43800</v>
      </c>
      <c r="AR186" s="242"/>
      <c r="AS186" s="244"/>
    </row>
    <row r="187" spans="1:45" x14ac:dyDescent="0.25">
      <c r="A187" s="31">
        <v>746547</v>
      </c>
      <c r="B187" s="18" t="s">
        <v>192</v>
      </c>
      <c r="C187" s="18" t="s">
        <v>495</v>
      </c>
      <c r="D187" s="58">
        <v>38.392475247524757</v>
      </c>
      <c r="E187" s="57">
        <v>74.5</v>
      </c>
      <c r="F187" s="58">
        <v>159</v>
      </c>
      <c r="G187" s="261"/>
      <c r="H187" s="26">
        <v>4</v>
      </c>
      <c r="I187" s="26">
        <v>2</v>
      </c>
      <c r="J187" s="26">
        <v>0</v>
      </c>
      <c r="K187" s="26">
        <v>2</v>
      </c>
      <c r="L187" s="26">
        <v>0</v>
      </c>
      <c r="M187" s="26">
        <v>0</v>
      </c>
      <c r="N187" s="26">
        <v>0</v>
      </c>
      <c r="O187" s="26"/>
      <c r="P187" s="26"/>
      <c r="Q187" s="26"/>
      <c r="R187" s="26"/>
      <c r="S187" s="26"/>
      <c r="T187" s="260"/>
      <c r="U187" s="256">
        <f t="shared" si="39"/>
        <v>7</v>
      </c>
      <c r="V187" s="256">
        <v>3</v>
      </c>
      <c r="W187" s="260"/>
      <c r="X187" s="242">
        <f t="shared" si="40"/>
        <v>8</v>
      </c>
      <c r="Y187" s="247">
        <f t="shared" si="41"/>
        <v>3.9800995024875621E-2</v>
      </c>
      <c r="Z187" s="247">
        <f t="shared" si="52"/>
        <v>1.1940298507462686</v>
      </c>
      <c r="AA187" s="242">
        <v>1</v>
      </c>
      <c r="AB187" s="242">
        <v>0</v>
      </c>
      <c r="AC187" s="243">
        <f t="shared" si="53"/>
        <v>1</v>
      </c>
      <c r="AD187" s="247">
        <f t="shared" si="51"/>
        <v>25.125</v>
      </c>
      <c r="AE187" s="247">
        <v>14</v>
      </c>
      <c r="AF187" s="247">
        <f t="shared" si="42"/>
        <v>11.125</v>
      </c>
      <c r="AG187" s="247">
        <f t="shared" si="43"/>
        <v>4.7761194029850742</v>
      </c>
      <c r="AH187" s="248">
        <f t="shared" si="37"/>
        <v>43691.125</v>
      </c>
      <c r="AI187" s="249">
        <f t="shared" si="38"/>
        <v>43680</v>
      </c>
      <c r="AJ187" s="249">
        <f t="shared" si="44"/>
        <v>43691.125</v>
      </c>
      <c r="AK187" s="253">
        <f t="shared" si="45"/>
        <v>0.55721393034825872</v>
      </c>
      <c r="AL187" s="253">
        <f t="shared" si="46"/>
        <v>0.44278606965174128</v>
      </c>
      <c r="AM187" s="242">
        <v>1</v>
      </c>
      <c r="AN187" s="253">
        <f t="shared" si="47"/>
        <v>4.333333333333333</v>
      </c>
      <c r="AO187" s="253">
        <f t="shared" si="48"/>
        <v>166.36739273927392</v>
      </c>
      <c r="AP187" s="253">
        <f t="shared" si="49"/>
        <v>108.875</v>
      </c>
      <c r="AQ187" s="249">
        <f t="shared" si="50"/>
        <v>43800</v>
      </c>
      <c r="AR187" s="242"/>
      <c r="AS187" s="244"/>
    </row>
    <row r="188" spans="1:45" x14ac:dyDescent="0.25">
      <c r="A188" s="31">
        <v>746548</v>
      </c>
      <c r="B188" s="18" t="s">
        <v>193</v>
      </c>
      <c r="C188" s="18" t="s">
        <v>496</v>
      </c>
      <c r="D188" s="58">
        <v>44.200000000000024</v>
      </c>
      <c r="E188" s="57">
        <v>89.5</v>
      </c>
      <c r="F188" s="58">
        <v>189</v>
      </c>
      <c r="G188" s="261"/>
      <c r="H188" s="26">
        <v>3</v>
      </c>
      <c r="I188" s="26">
        <v>2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/>
      <c r="P188" s="26"/>
      <c r="Q188" s="26"/>
      <c r="R188" s="26"/>
      <c r="S188" s="26"/>
      <c r="T188" s="260"/>
      <c r="U188" s="256">
        <f t="shared" si="39"/>
        <v>7</v>
      </c>
      <c r="V188" s="256">
        <v>3</v>
      </c>
      <c r="W188" s="260"/>
      <c r="X188" s="242">
        <f t="shared" si="40"/>
        <v>5</v>
      </c>
      <c r="Y188" s="247">
        <f t="shared" si="41"/>
        <v>2.4875621890547265E-2</v>
      </c>
      <c r="Z188" s="247">
        <f t="shared" si="52"/>
        <v>0.74626865671641796</v>
      </c>
      <c r="AA188" s="242">
        <v>1</v>
      </c>
      <c r="AB188" s="242">
        <v>0</v>
      </c>
      <c r="AC188" s="243">
        <f t="shared" si="53"/>
        <v>1</v>
      </c>
      <c r="AD188" s="247">
        <f t="shared" si="51"/>
        <v>40.199999999999996</v>
      </c>
      <c r="AE188" s="247">
        <v>14</v>
      </c>
      <c r="AF188" s="247">
        <f t="shared" si="42"/>
        <v>26.199999999999996</v>
      </c>
      <c r="AG188" s="247">
        <f t="shared" si="43"/>
        <v>2.9850746268656718</v>
      </c>
      <c r="AH188" s="248">
        <f t="shared" si="37"/>
        <v>43706.2</v>
      </c>
      <c r="AI188" s="249">
        <f t="shared" si="38"/>
        <v>43680</v>
      </c>
      <c r="AJ188" s="249">
        <f t="shared" si="44"/>
        <v>43706.2</v>
      </c>
      <c r="AK188" s="253">
        <f t="shared" si="45"/>
        <v>0.34825870646766172</v>
      </c>
      <c r="AL188" s="253">
        <f t="shared" si="46"/>
        <v>0.65174129353233834</v>
      </c>
      <c r="AM188" s="242">
        <v>1</v>
      </c>
      <c r="AN188" s="253">
        <f t="shared" si="47"/>
        <v>2.3333333333333335</v>
      </c>
      <c r="AO188" s="253">
        <f t="shared" si="48"/>
        <v>103.1333333333334</v>
      </c>
      <c r="AP188" s="253">
        <f t="shared" si="49"/>
        <v>93.8</v>
      </c>
      <c r="AQ188" s="249">
        <f t="shared" si="50"/>
        <v>43800</v>
      </c>
      <c r="AR188" s="242"/>
      <c r="AS188" s="244"/>
    </row>
    <row r="189" spans="1:45" x14ac:dyDescent="0.25">
      <c r="A189" s="31">
        <v>746549</v>
      </c>
      <c r="B189" s="18" t="s">
        <v>194</v>
      </c>
      <c r="C189" s="18" t="s">
        <v>497</v>
      </c>
      <c r="D189" s="58">
        <v>44.337062937062946</v>
      </c>
      <c r="E189" s="57">
        <v>89.5</v>
      </c>
      <c r="F189" s="58">
        <v>189</v>
      </c>
      <c r="G189" s="261"/>
      <c r="H189" s="26">
        <v>7</v>
      </c>
      <c r="I189" s="26">
        <v>0</v>
      </c>
      <c r="J189" s="26">
        <v>1</v>
      </c>
      <c r="K189" s="26">
        <v>0</v>
      </c>
      <c r="L189" s="26">
        <v>1</v>
      </c>
      <c r="M189" s="26">
        <v>0</v>
      </c>
      <c r="N189" s="26">
        <v>0</v>
      </c>
      <c r="O189" s="26"/>
      <c r="P189" s="26"/>
      <c r="Q189" s="26"/>
      <c r="R189" s="26"/>
      <c r="S189" s="26"/>
      <c r="T189" s="260"/>
      <c r="U189" s="256">
        <f t="shared" si="39"/>
        <v>7</v>
      </c>
      <c r="V189" s="256">
        <v>3</v>
      </c>
      <c r="W189" s="260"/>
      <c r="X189" s="242">
        <f t="shared" si="40"/>
        <v>9</v>
      </c>
      <c r="Y189" s="247">
        <f t="shared" si="41"/>
        <v>4.4776119402985072E-2</v>
      </c>
      <c r="Z189" s="247">
        <f t="shared" si="52"/>
        <v>1.3432835820895521</v>
      </c>
      <c r="AA189" s="242">
        <v>1</v>
      </c>
      <c r="AB189" s="242">
        <v>0</v>
      </c>
      <c r="AC189" s="243">
        <f t="shared" si="53"/>
        <v>1</v>
      </c>
      <c r="AD189" s="247">
        <f t="shared" si="51"/>
        <v>22.333333333333336</v>
      </c>
      <c r="AE189" s="247">
        <v>14</v>
      </c>
      <c r="AF189" s="247">
        <f t="shared" si="42"/>
        <v>8.3333333333333357</v>
      </c>
      <c r="AG189" s="247">
        <f t="shared" si="43"/>
        <v>5.3731343283582085</v>
      </c>
      <c r="AH189" s="248">
        <f t="shared" si="37"/>
        <v>43688.333333333336</v>
      </c>
      <c r="AI189" s="249">
        <f t="shared" si="38"/>
        <v>43680</v>
      </c>
      <c r="AJ189" s="249">
        <f t="shared" si="44"/>
        <v>43688.333333333336</v>
      </c>
      <c r="AK189" s="253">
        <f t="shared" si="45"/>
        <v>0.62686567164179097</v>
      </c>
      <c r="AL189" s="253">
        <f t="shared" si="46"/>
        <v>0.37313432835820903</v>
      </c>
      <c r="AM189" s="242">
        <v>1</v>
      </c>
      <c r="AN189" s="253">
        <f t="shared" si="47"/>
        <v>4.9999999999999991</v>
      </c>
      <c r="AO189" s="253">
        <f t="shared" si="48"/>
        <v>221.68531468531469</v>
      </c>
      <c r="AP189" s="253">
        <f t="shared" si="49"/>
        <v>111.66666666666666</v>
      </c>
      <c r="AQ189" s="249">
        <f t="shared" si="50"/>
        <v>43800</v>
      </c>
      <c r="AR189" s="242"/>
      <c r="AS189" s="244"/>
    </row>
    <row r="190" spans="1:45" x14ac:dyDescent="0.25">
      <c r="A190" s="31">
        <v>746699</v>
      </c>
      <c r="B190" s="18" t="s">
        <v>195</v>
      </c>
      <c r="C190" s="18" t="s">
        <v>498</v>
      </c>
      <c r="D190" s="58">
        <v>12.99</v>
      </c>
      <c r="E190" s="57">
        <v>34.5</v>
      </c>
      <c r="F190" s="58">
        <v>69</v>
      </c>
      <c r="G190" s="261"/>
      <c r="H190" s="26">
        <v>6</v>
      </c>
      <c r="I190" s="26">
        <v>13</v>
      </c>
      <c r="J190" s="26">
        <v>16</v>
      </c>
      <c r="K190" s="26">
        <v>21</v>
      </c>
      <c r="L190" s="26">
        <v>5</v>
      </c>
      <c r="M190" s="26">
        <v>10</v>
      </c>
      <c r="N190" s="26">
        <v>18</v>
      </c>
      <c r="O190" s="26"/>
      <c r="P190" s="26"/>
      <c r="Q190" s="26"/>
      <c r="R190" s="26"/>
      <c r="S190" s="26"/>
      <c r="T190" s="260"/>
      <c r="U190" s="256">
        <f t="shared" si="39"/>
        <v>7</v>
      </c>
      <c r="V190" s="256">
        <v>3</v>
      </c>
      <c r="W190" s="260"/>
      <c r="X190" s="242">
        <f t="shared" si="40"/>
        <v>89</v>
      </c>
      <c r="Y190" s="247">
        <f t="shared" si="41"/>
        <v>0.44278606965174128</v>
      </c>
      <c r="Z190" s="247">
        <f t="shared" si="52"/>
        <v>13.283582089552239</v>
      </c>
      <c r="AA190" s="242">
        <v>1</v>
      </c>
      <c r="AB190" s="242">
        <v>34</v>
      </c>
      <c r="AC190" s="243">
        <f t="shared" si="53"/>
        <v>35</v>
      </c>
      <c r="AD190" s="247">
        <f t="shared" si="51"/>
        <v>79.044943820224717</v>
      </c>
      <c r="AE190" s="247">
        <v>14</v>
      </c>
      <c r="AF190" s="247">
        <f t="shared" si="42"/>
        <v>65.044943820224717</v>
      </c>
      <c r="AG190" s="247">
        <f t="shared" si="43"/>
        <v>53.134328358208954</v>
      </c>
      <c r="AH190" s="248">
        <f t="shared" si="37"/>
        <v>43745.044943820227</v>
      </c>
      <c r="AI190" s="249">
        <f t="shared" si="38"/>
        <v>43680</v>
      </c>
      <c r="AJ190" s="249">
        <f t="shared" si="44"/>
        <v>43745.044943820227</v>
      </c>
      <c r="AK190" s="253">
        <f t="shared" si="45"/>
        <v>6.1990049751243781</v>
      </c>
      <c r="AL190" s="253">
        <f t="shared" si="46"/>
        <v>28.800995024875622</v>
      </c>
      <c r="AM190" s="242">
        <v>1</v>
      </c>
      <c r="AN190" s="253">
        <f t="shared" si="47"/>
        <v>24.333333333333332</v>
      </c>
      <c r="AO190" s="253">
        <f t="shared" si="48"/>
        <v>316.08999999999997</v>
      </c>
      <c r="AP190" s="253">
        <f t="shared" si="49"/>
        <v>54.955056179775283</v>
      </c>
      <c r="AQ190" s="249">
        <f t="shared" si="50"/>
        <v>43800</v>
      </c>
      <c r="AR190" s="242"/>
      <c r="AS190" s="244"/>
    </row>
    <row r="191" spans="1:45" x14ac:dyDescent="0.25">
      <c r="A191" s="31">
        <v>746700</v>
      </c>
      <c r="B191" s="18" t="s">
        <v>196</v>
      </c>
      <c r="C191" s="18" t="s">
        <v>499</v>
      </c>
      <c r="D191" s="58">
        <v>12.81</v>
      </c>
      <c r="E191" s="57">
        <v>29.5</v>
      </c>
      <c r="F191" s="58">
        <v>59</v>
      </c>
      <c r="G191" s="261"/>
      <c r="H191" s="26">
        <v>12</v>
      </c>
      <c r="I191" s="26">
        <v>18</v>
      </c>
      <c r="J191" s="26">
        <v>14</v>
      </c>
      <c r="K191" s="26">
        <v>44</v>
      </c>
      <c r="L191" s="26">
        <v>30</v>
      </c>
      <c r="M191" s="26">
        <v>47</v>
      </c>
      <c r="N191" s="26">
        <v>31</v>
      </c>
      <c r="O191" s="26"/>
      <c r="P191" s="26"/>
      <c r="Q191" s="26"/>
      <c r="R191" s="26"/>
      <c r="S191" s="26"/>
      <c r="T191" s="260"/>
      <c r="U191" s="256">
        <f t="shared" si="39"/>
        <v>7</v>
      </c>
      <c r="V191" s="256">
        <v>3</v>
      </c>
      <c r="W191" s="260"/>
      <c r="X191" s="242">
        <f t="shared" si="40"/>
        <v>196</v>
      </c>
      <c r="Y191" s="247">
        <f t="shared" si="41"/>
        <v>0.97512437810945274</v>
      </c>
      <c r="Z191" s="247">
        <f t="shared" si="52"/>
        <v>29.253731343283583</v>
      </c>
      <c r="AA191" s="242">
        <v>1</v>
      </c>
      <c r="AB191" s="242">
        <v>57</v>
      </c>
      <c r="AC191" s="243">
        <f t="shared" si="53"/>
        <v>58</v>
      </c>
      <c r="AD191" s="247">
        <f t="shared" si="51"/>
        <v>59.479591836734691</v>
      </c>
      <c r="AE191" s="247">
        <v>14</v>
      </c>
      <c r="AF191" s="247">
        <f t="shared" si="42"/>
        <v>45.479591836734691</v>
      </c>
      <c r="AG191" s="247">
        <f t="shared" si="43"/>
        <v>117.01492537313433</v>
      </c>
      <c r="AH191" s="248">
        <f t="shared" si="37"/>
        <v>43725.479591836738</v>
      </c>
      <c r="AI191" s="249">
        <f t="shared" si="38"/>
        <v>43680</v>
      </c>
      <c r="AJ191" s="249">
        <f t="shared" si="44"/>
        <v>43725.479591836738</v>
      </c>
      <c r="AK191" s="253">
        <f t="shared" si="45"/>
        <v>13.651741293532339</v>
      </c>
      <c r="AL191" s="253">
        <f t="shared" si="46"/>
        <v>44.348258706467661</v>
      </c>
      <c r="AM191" s="242">
        <v>1</v>
      </c>
      <c r="AN191" s="253">
        <f t="shared" si="47"/>
        <v>72.666666666666671</v>
      </c>
      <c r="AO191" s="253">
        <f t="shared" si="48"/>
        <v>930.86000000000013</v>
      </c>
      <c r="AP191" s="253">
        <f t="shared" si="49"/>
        <v>74.520408163265316</v>
      </c>
      <c r="AQ191" s="249">
        <f t="shared" si="50"/>
        <v>43800</v>
      </c>
      <c r="AR191" s="242"/>
      <c r="AS191" s="244"/>
    </row>
    <row r="192" spans="1:45" x14ac:dyDescent="0.25">
      <c r="A192" s="31">
        <v>748116</v>
      </c>
      <c r="B192" s="18" t="s">
        <v>197</v>
      </c>
      <c r="C192" s="18" t="s">
        <v>500</v>
      </c>
      <c r="D192" s="58">
        <v>197.68</v>
      </c>
      <c r="E192" s="57">
        <v>487</v>
      </c>
      <c r="F192" s="58">
        <v>787</v>
      </c>
      <c r="G192" s="261"/>
      <c r="H192" s="26">
        <v>1</v>
      </c>
      <c r="I192" s="26">
        <v>3</v>
      </c>
      <c r="J192" s="26">
        <v>0</v>
      </c>
      <c r="K192" s="26">
        <v>2</v>
      </c>
      <c r="L192" s="26">
        <v>0</v>
      </c>
      <c r="M192" s="26">
        <v>0</v>
      </c>
      <c r="N192" s="26">
        <v>0</v>
      </c>
      <c r="O192" s="26"/>
      <c r="P192" s="26"/>
      <c r="Q192" s="26"/>
      <c r="R192" s="26"/>
      <c r="S192" s="26"/>
      <c r="T192" s="260"/>
      <c r="U192" s="256">
        <f t="shared" si="39"/>
        <v>7</v>
      </c>
      <c r="V192" s="256">
        <v>3</v>
      </c>
      <c r="W192" s="260"/>
      <c r="X192" s="242">
        <f t="shared" si="40"/>
        <v>6</v>
      </c>
      <c r="Y192" s="247">
        <f t="shared" si="41"/>
        <v>2.9850746268656716E-2</v>
      </c>
      <c r="Z192" s="247">
        <f t="shared" si="52"/>
        <v>0.89552238805970152</v>
      </c>
      <c r="AA192" s="242">
        <v>1</v>
      </c>
      <c r="AB192" s="242">
        <v>0</v>
      </c>
      <c r="AC192" s="243">
        <f t="shared" si="53"/>
        <v>1</v>
      </c>
      <c r="AD192" s="247">
        <f t="shared" si="51"/>
        <v>33.5</v>
      </c>
      <c r="AE192" s="247">
        <v>14</v>
      </c>
      <c r="AF192" s="247">
        <f t="shared" si="42"/>
        <v>19.5</v>
      </c>
      <c r="AG192" s="247">
        <f t="shared" si="43"/>
        <v>3.5820895522388061</v>
      </c>
      <c r="AH192" s="248">
        <f t="shared" si="37"/>
        <v>43699.5</v>
      </c>
      <c r="AI192" s="249">
        <f t="shared" si="38"/>
        <v>43680</v>
      </c>
      <c r="AJ192" s="249">
        <f t="shared" si="44"/>
        <v>43699.5</v>
      </c>
      <c r="AK192" s="253">
        <f t="shared" si="45"/>
        <v>0.41791044776119401</v>
      </c>
      <c r="AL192" s="253">
        <f t="shared" si="46"/>
        <v>0.58208955223880599</v>
      </c>
      <c r="AM192" s="242">
        <v>1</v>
      </c>
      <c r="AN192" s="253">
        <f t="shared" si="47"/>
        <v>3</v>
      </c>
      <c r="AO192" s="253">
        <f t="shared" si="48"/>
        <v>593.04</v>
      </c>
      <c r="AP192" s="253">
        <f t="shared" si="49"/>
        <v>100.5</v>
      </c>
      <c r="AQ192" s="249">
        <f t="shared" si="50"/>
        <v>43800</v>
      </c>
      <c r="AR192" s="242"/>
      <c r="AS192" s="244"/>
    </row>
    <row r="193" spans="1:45" x14ac:dyDescent="0.25">
      <c r="A193" s="32">
        <v>748118</v>
      </c>
      <c r="B193" s="18" t="s">
        <v>198</v>
      </c>
      <c r="C193" s="18" t="s">
        <v>501</v>
      </c>
      <c r="D193" s="58">
        <v>197.68</v>
      </c>
      <c r="E193" s="57">
        <v>487</v>
      </c>
      <c r="F193" s="58">
        <v>787</v>
      </c>
      <c r="G193" s="261"/>
      <c r="H193" s="26">
        <v>1</v>
      </c>
      <c r="I193" s="26">
        <v>5</v>
      </c>
      <c r="J193" s="26">
        <v>0</v>
      </c>
      <c r="K193" s="26">
        <v>2</v>
      </c>
      <c r="L193" s="26">
        <v>0</v>
      </c>
      <c r="M193" s="26">
        <v>0</v>
      </c>
      <c r="N193" s="26">
        <v>0</v>
      </c>
      <c r="O193" s="26"/>
      <c r="P193" s="26"/>
      <c r="Q193" s="26"/>
      <c r="R193" s="26"/>
      <c r="S193" s="26"/>
      <c r="T193" s="260"/>
      <c r="U193" s="256">
        <f t="shared" si="39"/>
        <v>7</v>
      </c>
      <c r="V193" s="256">
        <v>3</v>
      </c>
      <c r="W193" s="260"/>
      <c r="X193" s="242">
        <f t="shared" si="40"/>
        <v>8</v>
      </c>
      <c r="Y193" s="247">
        <f t="shared" si="41"/>
        <v>3.9800995024875621E-2</v>
      </c>
      <c r="Z193" s="247">
        <f t="shared" si="52"/>
        <v>1.1940298507462686</v>
      </c>
      <c r="AA193" s="242">
        <v>1</v>
      </c>
      <c r="AB193" s="242">
        <v>0</v>
      </c>
      <c r="AC193" s="243">
        <f t="shared" si="53"/>
        <v>1</v>
      </c>
      <c r="AD193" s="247">
        <f t="shared" si="51"/>
        <v>25.125</v>
      </c>
      <c r="AE193" s="247">
        <v>14</v>
      </c>
      <c r="AF193" s="247">
        <f t="shared" si="42"/>
        <v>11.125</v>
      </c>
      <c r="AG193" s="247">
        <f t="shared" si="43"/>
        <v>4.7761194029850742</v>
      </c>
      <c r="AH193" s="248">
        <f t="shared" si="37"/>
        <v>43691.125</v>
      </c>
      <c r="AI193" s="249">
        <f t="shared" si="38"/>
        <v>43680</v>
      </c>
      <c r="AJ193" s="249">
        <f t="shared" si="44"/>
        <v>43691.125</v>
      </c>
      <c r="AK193" s="253">
        <f t="shared" si="45"/>
        <v>0.55721393034825872</v>
      </c>
      <c r="AL193" s="253">
        <f t="shared" si="46"/>
        <v>0.44278606965174128</v>
      </c>
      <c r="AM193" s="242">
        <v>1</v>
      </c>
      <c r="AN193" s="253">
        <f t="shared" si="47"/>
        <v>4.333333333333333</v>
      </c>
      <c r="AO193" s="253">
        <f t="shared" si="48"/>
        <v>856.61333333333334</v>
      </c>
      <c r="AP193" s="253">
        <f t="shared" si="49"/>
        <v>108.875</v>
      </c>
      <c r="AQ193" s="249">
        <f t="shared" si="50"/>
        <v>43800</v>
      </c>
      <c r="AR193" s="242"/>
      <c r="AS193" s="244"/>
    </row>
    <row r="194" spans="1:45" x14ac:dyDescent="0.25">
      <c r="A194" s="31">
        <v>748119</v>
      </c>
      <c r="B194" s="18" t="s">
        <v>199</v>
      </c>
      <c r="C194" s="18" t="s">
        <v>502</v>
      </c>
      <c r="D194" s="58">
        <v>197.68</v>
      </c>
      <c r="E194" s="57">
        <v>487</v>
      </c>
      <c r="F194" s="58">
        <v>787</v>
      </c>
      <c r="G194" s="261"/>
      <c r="H194" s="26">
        <v>0</v>
      </c>
      <c r="I194" s="26">
        <v>0</v>
      </c>
      <c r="J194" s="26">
        <v>1</v>
      </c>
      <c r="K194" s="26">
        <v>2</v>
      </c>
      <c r="L194" s="26">
        <v>0</v>
      </c>
      <c r="M194" s="26">
        <v>0</v>
      </c>
      <c r="N194" s="26">
        <v>0</v>
      </c>
      <c r="O194" s="26"/>
      <c r="P194" s="26"/>
      <c r="Q194" s="26"/>
      <c r="R194" s="26"/>
      <c r="S194" s="26"/>
      <c r="T194" s="260"/>
      <c r="U194" s="256">
        <f t="shared" si="39"/>
        <v>7</v>
      </c>
      <c r="V194" s="256">
        <v>3</v>
      </c>
      <c r="W194" s="260"/>
      <c r="X194" s="242">
        <f t="shared" si="40"/>
        <v>3</v>
      </c>
      <c r="Y194" s="247">
        <f t="shared" si="41"/>
        <v>1.4925373134328358E-2</v>
      </c>
      <c r="Z194" s="247">
        <f t="shared" si="52"/>
        <v>0.44776119402985076</v>
      </c>
      <c r="AA194" s="242">
        <v>1</v>
      </c>
      <c r="AB194" s="242">
        <v>-1</v>
      </c>
      <c r="AC194" s="243">
        <f t="shared" si="53"/>
        <v>0</v>
      </c>
      <c r="AD194" s="247">
        <f t="shared" si="51"/>
        <v>0</v>
      </c>
      <c r="AE194" s="247">
        <v>14</v>
      </c>
      <c r="AF194" s="247">
        <f t="shared" si="42"/>
        <v>-14</v>
      </c>
      <c r="AG194" s="247">
        <f t="shared" si="43"/>
        <v>1.791044776119403</v>
      </c>
      <c r="AH194" s="248">
        <f t="shared" si="37"/>
        <v>43666</v>
      </c>
      <c r="AI194" s="249">
        <f t="shared" si="38"/>
        <v>43680</v>
      </c>
      <c r="AJ194" s="249">
        <f t="shared" si="44"/>
        <v>43680</v>
      </c>
      <c r="AK194" s="253">
        <f t="shared" si="45"/>
        <v>0.20895522388059701</v>
      </c>
      <c r="AL194" s="253">
        <f t="shared" si="46"/>
        <v>-0.20895522388059701</v>
      </c>
      <c r="AM194" s="242">
        <v>1</v>
      </c>
      <c r="AN194" s="253">
        <f t="shared" si="47"/>
        <v>2</v>
      </c>
      <c r="AO194" s="253">
        <f t="shared" si="48"/>
        <v>395.36</v>
      </c>
      <c r="AP194" s="253">
        <f t="shared" si="49"/>
        <v>134</v>
      </c>
      <c r="AQ194" s="249">
        <f t="shared" si="50"/>
        <v>43814</v>
      </c>
      <c r="AR194" s="242"/>
      <c r="AS194" s="244"/>
    </row>
    <row r="195" spans="1:45" x14ac:dyDescent="0.25">
      <c r="A195" s="31">
        <v>748120</v>
      </c>
      <c r="B195" s="18" t="s">
        <v>200</v>
      </c>
      <c r="C195" s="18" t="s">
        <v>503</v>
      </c>
      <c r="D195" s="58">
        <v>197.68</v>
      </c>
      <c r="E195" s="57">
        <v>487</v>
      </c>
      <c r="F195" s="58">
        <v>787</v>
      </c>
      <c r="G195" s="261"/>
      <c r="H195" s="26">
        <v>1</v>
      </c>
      <c r="I195" s="26">
        <v>2</v>
      </c>
      <c r="J195" s="26">
        <v>1</v>
      </c>
      <c r="K195" s="26">
        <v>3</v>
      </c>
      <c r="L195" s="26">
        <v>0</v>
      </c>
      <c r="M195" s="26">
        <v>0</v>
      </c>
      <c r="N195" s="26">
        <v>0</v>
      </c>
      <c r="O195" s="26"/>
      <c r="P195" s="26"/>
      <c r="Q195" s="26"/>
      <c r="R195" s="26"/>
      <c r="S195" s="26"/>
      <c r="T195" s="260"/>
      <c r="U195" s="256">
        <f t="shared" si="39"/>
        <v>7</v>
      </c>
      <c r="V195" s="256">
        <v>3</v>
      </c>
      <c r="W195" s="260"/>
      <c r="X195" s="242">
        <f t="shared" si="40"/>
        <v>7</v>
      </c>
      <c r="Y195" s="247">
        <f t="shared" si="41"/>
        <v>3.482587064676617E-2</v>
      </c>
      <c r="Z195" s="247">
        <f t="shared" si="52"/>
        <v>1.0447761194029852</v>
      </c>
      <c r="AA195" s="242">
        <v>1</v>
      </c>
      <c r="AB195" s="242">
        <v>0</v>
      </c>
      <c r="AC195" s="243">
        <f t="shared" si="53"/>
        <v>1</v>
      </c>
      <c r="AD195" s="247">
        <f t="shared" si="51"/>
        <v>28.714285714285712</v>
      </c>
      <c r="AE195" s="247">
        <v>14</v>
      </c>
      <c r="AF195" s="247">
        <f t="shared" si="42"/>
        <v>14.714285714285712</v>
      </c>
      <c r="AG195" s="247">
        <f t="shared" si="43"/>
        <v>4.1791044776119408</v>
      </c>
      <c r="AH195" s="248">
        <f t="shared" si="37"/>
        <v>43694.714285714283</v>
      </c>
      <c r="AI195" s="249">
        <f t="shared" si="38"/>
        <v>43680</v>
      </c>
      <c r="AJ195" s="249">
        <f t="shared" si="44"/>
        <v>43694.714285714283</v>
      </c>
      <c r="AK195" s="253">
        <f t="shared" si="45"/>
        <v>0.48756218905472637</v>
      </c>
      <c r="AL195" s="253">
        <f t="shared" si="46"/>
        <v>0.51243781094527363</v>
      </c>
      <c r="AM195" s="242">
        <v>1</v>
      </c>
      <c r="AN195" s="253">
        <f t="shared" si="47"/>
        <v>3.666666666666667</v>
      </c>
      <c r="AO195" s="253">
        <f t="shared" si="48"/>
        <v>724.82666666666671</v>
      </c>
      <c r="AP195" s="253">
        <f t="shared" si="49"/>
        <v>105.28571428571429</v>
      </c>
      <c r="AQ195" s="249">
        <f t="shared" si="50"/>
        <v>43800</v>
      </c>
      <c r="AR195" s="242"/>
      <c r="AS195" s="244"/>
    </row>
    <row r="196" spans="1:45" x14ac:dyDescent="0.25">
      <c r="A196" s="31">
        <v>748121</v>
      </c>
      <c r="B196" s="18" t="s">
        <v>201</v>
      </c>
      <c r="C196" s="18" t="s">
        <v>504</v>
      </c>
      <c r="D196" s="58">
        <v>197.68</v>
      </c>
      <c r="E196" s="57">
        <v>487</v>
      </c>
      <c r="F196" s="58">
        <v>787</v>
      </c>
      <c r="G196" s="261"/>
      <c r="H196" s="26">
        <v>0</v>
      </c>
      <c r="I196" s="26">
        <v>1</v>
      </c>
      <c r="J196" s="26">
        <v>0</v>
      </c>
      <c r="K196" s="26">
        <v>1</v>
      </c>
      <c r="L196" s="26">
        <v>0</v>
      </c>
      <c r="M196" s="26">
        <v>0</v>
      </c>
      <c r="N196" s="26">
        <v>0</v>
      </c>
      <c r="O196" s="26"/>
      <c r="P196" s="26"/>
      <c r="Q196" s="26"/>
      <c r="R196" s="26"/>
      <c r="S196" s="26"/>
      <c r="T196" s="260"/>
      <c r="U196" s="256">
        <f t="shared" si="39"/>
        <v>7</v>
      </c>
      <c r="V196" s="256">
        <v>3</v>
      </c>
      <c r="W196" s="260"/>
      <c r="X196" s="242">
        <f t="shared" si="40"/>
        <v>2</v>
      </c>
      <c r="Y196" s="247">
        <f t="shared" si="41"/>
        <v>9.9502487562189053E-3</v>
      </c>
      <c r="Z196" s="247">
        <f t="shared" si="52"/>
        <v>0.29850746268656714</v>
      </c>
      <c r="AA196" s="242">
        <v>1</v>
      </c>
      <c r="AB196" s="242">
        <v>0</v>
      </c>
      <c r="AC196" s="243">
        <f t="shared" si="53"/>
        <v>1</v>
      </c>
      <c r="AD196" s="247">
        <f t="shared" si="51"/>
        <v>100.5</v>
      </c>
      <c r="AE196" s="247">
        <v>14</v>
      </c>
      <c r="AF196" s="247">
        <f t="shared" si="42"/>
        <v>86.5</v>
      </c>
      <c r="AG196" s="247">
        <f t="shared" si="43"/>
        <v>1.1940298507462686</v>
      </c>
      <c r="AH196" s="248">
        <f t="shared" si="37"/>
        <v>43766.5</v>
      </c>
      <c r="AI196" s="249">
        <f t="shared" si="38"/>
        <v>43680</v>
      </c>
      <c r="AJ196" s="249">
        <f t="shared" si="44"/>
        <v>43766.5</v>
      </c>
      <c r="AK196" s="253">
        <f t="shared" si="45"/>
        <v>0.13930348258706468</v>
      </c>
      <c r="AL196" s="253">
        <f t="shared" si="46"/>
        <v>0.86069651741293529</v>
      </c>
      <c r="AM196" s="242">
        <v>1</v>
      </c>
      <c r="AN196" s="253">
        <f t="shared" si="47"/>
        <v>0</v>
      </c>
      <c r="AO196" s="253">
        <f t="shared" si="48"/>
        <v>0</v>
      </c>
      <c r="AP196" s="253">
        <f t="shared" si="49"/>
        <v>0</v>
      </c>
      <c r="AQ196" s="249">
        <f t="shared" si="50"/>
        <v>43766.5</v>
      </c>
      <c r="AR196" s="242"/>
      <c r="AS196" s="244"/>
    </row>
    <row r="197" spans="1:45" x14ac:dyDescent="0.25">
      <c r="A197" s="31">
        <v>748127</v>
      </c>
      <c r="B197" s="18" t="s">
        <v>202</v>
      </c>
      <c r="C197" s="18" t="s">
        <v>505</v>
      </c>
      <c r="D197" s="58">
        <v>28.950000000000003</v>
      </c>
      <c r="E197" s="57">
        <v>69.5</v>
      </c>
      <c r="F197" s="58">
        <v>149</v>
      </c>
      <c r="G197" s="261"/>
      <c r="H197" s="26">
        <v>11</v>
      </c>
      <c r="I197" s="26">
        <v>2</v>
      </c>
      <c r="J197" s="26">
        <v>6</v>
      </c>
      <c r="K197" s="26">
        <v>0</v>
      </c>
      <c r="L197" s="26">
        <v>1</v>
      </c>
      <c r="M197" s="26">
        <v>2</v>
      </c>
      <c r="N197" s="26">
        <v>1</v>
      </c>
      <c r="O197" s="26"/>
      <c r="P197" s="26"/>
      <c r="Q197" s="26"/>
      <c r="R197" s="26"/>
      <c r="S197" s="26"/>
      <c r="T197" s="260"/>
      <c r="U197" s="256">
        <f t="shared" si="39"/>
        <v>7</v>
      </c>
      <c r="V197" s="256">
        <v>3</v>
      </c>
      <c r="W197" s="260"/>
      <c r="X197" s="242">
        <f t="shared" si="40"/>
        <v>23</v>
      </c>
      <c r="Y197" s="247">
        <f t="shared" si="41"/>
        <v>0.11442786069651742</v>
      </c>
      <c r="Z197" s="247">
        <f t="shared" si="52"/>
        <v>3.4328358208955225</v>
      </c>
      <c r="AA197" s="242">
        <v>1</v>
      </c>
      <c r="AB197" s="242">
        <v>29</v>
      </c>
      <c r="AC197" s="243">
        <f t="shared" si="53"/>
        <v>30</v>
      </c>
      <c r="AD197" s="247">
        <f t="shared" si="51"/>
        <v>262.17391304347825</v>
      </c>
      <c r="AE197" s="247">
        <v>14</v>
      </c>
      <c r="AF197" s="247">
        <f t="shared" si="42"/>
        <v>248.17391304347825</v>
      </c>
      <c r="AG197" s="247">
        <f t="shared" si="43"/>
        <v>13.73134328358209</v>
      </c>
      <c r="AH197" s="248">
        <f t="shared" ref="AH197:AH239" si="54">IFERROR(AD197+$D$1,"Not Sold")</f>
        <v>43928.17391304348</v>
      </c>
      <c r="AI197" s="249">
        <f t="shared" ref="AI197:AI239" si="55">$D$1+AE197</f>
        <v>43680</v>
      </c>
      <c r="AJ197" s="249">
        <f t="shared" si="44"/>
        <v>43928.17391304348</v>
      </c>
      <c r="AK197" s="253">
        <f t="shared" si="45"/>
        <v>1.6019900497512438</v>
      </c>
      <c r="AL197" s="253">
        <f t="shared" si="46"/>
        <v>28.398009950248756</v>
      </c>
      <c r="AM197" s="242">
        <v>1</v>
      </c>
      <c r="AN197" s="253">
        <f t="shared" si="47"/>
        <v>0</v>
      </c>
      <c r="AO197" s="253">
        <f t="shared" si="48"/>
        <v>0</v>
      </c>
      <c r="AP197" s="253">
        <f t="shared" si="49"/>
        <v>0</v>
      </c>
      <c r="AQ197" s="249">
        <f t="shared" si="50"/>
        <v>43928.17391304348</v>
      </c>
      <c r="AR197" s="242"/>
      <c r="AS197" s="244"/>
    </row>
    <row r="198" spans="1:45" x14ac:dyDescent="0.25">
      <c r="A198" s="31">
        <v>748128</v>
      </c>
      <c r="B198" s="18" t="s">
        <v>203</v>
      </c>
      <c r="C198" s="18" t="s">
        <v>506</v>
      </c>
      <c r="D198" s="58">
        <v>28.950000000000067</v>
      </c>
      <c r="E198" s="57">
        <v>69.5</v>
      </c>
      <c r="F198" s="58">
        <v>149</v>
      </c>
      <c r="G198" s="261"/>
      <c r="H198" s="26">
        <v>7</v>
      </c>
      <c r="I198" s="26">
        <v>6</v>
      </c>
      <c r="J198" s="26">
        <v>1</v>
      </c>
      <c r="K198" s="26">
        <v>0</v>
      </c>
      <c r="L198" s="26">
        <v>1</v>
      </c>
      <c r="M198" s="26">
        <v>1</v>
      </c>
      <c r="N198" s="26">
        <v>0</v>
      </c>
      <c r="O198" s="26"/>
      <c r="P198" s="26"/>
      <c r="Q198" s="26"/>
      <c r="R198" s="26"/>
      <c r="S198" s="26"/>
      <c r="T198" s="260"/>
      <c r="U198" s="256">
        <f t="shared" ref="U198:U239" si="56">COUNT(H198:S198)</f>
        <v>7</v>
      </c>
      <c r="V198" s="256">
        <v>3</v>
      </c>
      <c r="W198" s="260"/>
      <c r="X198" s="242">
        <f t="shared" ref="X198:X235" si="57">SUM(H198:S198)</f>
        <v>16</v>
      </c>
      <c r="Y198" s="247">
        <f t="shared" ref="Y198:Y239" si="58">X198/(((U198-1)*30)+(V198*7))</f>
        <v>7.9601990049751242E-2</v>
      </c>
      <c r="Z198" s="247">
        <f t="shared" si="52"/>
        <v>2.3880597014925371</v>
      </c>
      <c r="AA198" s="242">
        <v>1</v>
      </c>
      <c r="AB198" s="242">
        <v>2</v>
      </c>
      <c r="AC198" s="243">
        <f t="shared" si="53"/>
        <v>3</v>
      </c>
      <c r="AD198" s="247">
        <f t="shared" si="51"/>
        <v>37.6875</v>
      </c>
      <c r="AE198" s="247">
        <v>14</v>
      </c>
      <c r="AF198" s="247">
        <f t="shared" ref="AF198:AF239" si="59">IFERROR(AD198-AE198,"-")</f>
        <v>23.6875</v>
      </c>
      <c r="AG198" s="247">
        <f t="shared" ref="AG198:AG239" si="60">Z198*4</f>
        <v>9.5522388059701484</v>
      </c>
      <c r="AH198" s="248">
        <f t="shared" si="54"/>
        <v>43703.6875</v>
      </c>
      <c r="AI198" s="249">
        <f t="shared" si="55"/>
        <v>43680</v>
      </c>
      <c r="AJ198" s="249">
        <f t="shared" ref="AJ198:AJ239" si="61">MAX(AH198,AI198)</f>
        <v>43703.6875</v>
      </c>
      <c r="AK198" s="253">
        <f t="shared" ref="AK198:AK239" si="62">Y198*AE198</f>
        <v>1.1144278606965174</v>
      </c>
      <c r="AL198" s="253">
        <f t="shared" ref="AL198:AL239" si="63">AC198-AK198</f>
        <v>1.8855721393034826</v>
      </c>
      <c r="AM198" s="242">
        <v>1</v>
      </c>
      <c r="AN198" s="253">
        <f t="shared" ref="AN198:AN239" si="64">IF(AG198-AL198&lt;1,0,AG198-AL198)</f>
        <v>7.6666666666666661</v>
      </c>
      <c r="AO198" s="253">
        <f t="shared" ref="AO198:AO239" si="65">AN198*D198</f>
        <v>221.9500000000005</v>
      </c>
      <c r="AP198" s="253">
        <f t="shared" ref="AP198:AP239" si="66">IFERROR(AN198/Y198,"-")</f>
        <v>96.3125</v>
      </c>
      <c r="AQ198" s="249">
        <f t="shared" ref="AQ198:AQ239" si="67">IFERROR(AP198+AJ198,"-")</f>
        <v>43800</v>
      </c>
      <c r="AR198" s="242"/>
      <c r="AS198" s="244"/>
    </row>
    <row r="199" spans="1:45" x14ac:dyDescent="0.25">
      <c r="A199" s="31">
        <v>748129</v>
      </c>
      <c r="B199" s="18" t="s">
        <v>204</v>
      </c>
      <c r="C199" s="18" t="s">
        <v>507</v>
      </c>
      <c r="D199" s="58">
        <v>38.220000000000006</v>
      </c>
      <c r="E199" s="57">
        <v>116.35</v>
      </c>
      <c r="F199" s="58">
        <v>189</v>
      </c>
      <c r="G199" s="261"/>
      <c r="H199" s="26">
        <v>3</v>
      </c>
      <c r="I199" s="26">
        <v>2</v>
      </c>
      <c r="J199" s="26">
        <v>2</v>
      </c>
      <c r="K199" s="26">
        <v>1</v>
      </c>
      <c r="L199" s="26">
        <v>0</v>
      </c>
      <c r="M199" s="26">
        <v>4</v>
      </c>
      <c r="N199" s="26">
        <v>2</v>
      </c>
      <c r="O199" s="26"/>
      <c r="P199" s="26"/>
      <c r="Q199" s="26"/>
      <c r="R199" s="26"/>
      <c r="S199" s="26"/>
      <c r="T199" s="260"/>
      <c r="U199" s="256">
        <f t="shared" si="56"/>
        <v>7</v>
      </c>
      <c r="V199" s="256">
        <v>3</v>
      </c>
      <c r="W199" s="260"/>
      <c r="X199" s="242">
        <f t="shared" si="57"/>
        <v>14</v>
      </c>
      <c r="Y199" s="247">
        <f t="shared" si="58"/>
        <v>6.965174129353234E-2</v>
      </c>
      <c r="Z199" s="247">
        <f t="shared" si="52"/>
        <v>2.0895522388059704</v>
      </c>
      <c r="AA199" s="242">
        <v>1</v>
      </c>
      <c r="AB199" s="242">
        <v>58</v>
      </c>
      <c r="AC199" s="243">
        <f t="shared" si="53"/>
        <v>59</v>
      </c>
      <c r="AD199" s="247">
        <f t="shared" si="51"/>
        <v>847.07142857142856</v>
      </c>
      <c r="AE199" s="247">
        <v>14</v>
      </c>
      <c r="AF199" s="247">
        <f t="shared" si="59"/>
        <v>833.07142857142856</v>
      </c>
      <c r="AG199" s="247">
        <f t="shared" si="60"/>
        <v>8.3582089552238816</v>
      </c>
      <c r="AH199" s="248">
        <f t="shared" si="54"/>
        <v>44513.071428571428</v>
      </c>
      <c r="AI199" s="249">
        <f t="shared" si="55"/>
        <v>43680</v>
      </c>
      <c r="AJ199" s="249">
        <f t="shared" si="61"/>
        <v>44513.071428571428</v>
      </c>
      <c r="AK199" s="253">
        <f t="shared" si="62"/>
        <v>0.97512437810945274</v>
      </c>
      <c r="AL199" s="253">
        <f t="shared" si="63"/>
        <v>58.024875621890544</v>
      </c>
      <c r="AM199" s="242">
        <v>1</v>
      </c>
      <c r="AN199" s="253">
        <f t="shared" si="64"/>
        <v>0</v>
      </c>
      <c r="AO199" s="253">
        <f t="shared" si="65"/>
        <v>0</v>
      </c>
      <c r="AP199" s="253">
        <f t="shared" si="66"/>
        <v>0</v>
      </c>
      <c r="AQ199" s="249">
        <f t="shared" si="67"/>
        <v>44513.071428571428</v>
      </c>
      <c r="AR199" s="242"/>
      <c r="AS199" s="244"/>
    </row>
    <row r="200" spans="1:45" x14ac:dyDescent="0.25">
      <c r="A200" s="31">
        <v>748131</v>
      </c>
      <c r="B200" s="18" t="s">
        <v>205</v>
      </c>
      <c r="C200" s="18" t="s">
        <v>508</v>
      </c>
      <c r="D200" s="58">
        <v>38.220000000000006</v>
      </c>
      <c r="E200" s="57">
        <v>116.35</v>
      </c>
      <c r="F200" s="58">
        <v>189</v>
      </c>
      <c r="G200" s="261"/>
      <c r="H200" s="26">
        <v>1</v>
      </c>
      <c r="I200" s="26">
        <v>1</v>
      </c>
      <c r="J200" s="26">
        <v>0</v>
      </c>
      <c r="K200" s="26">
        <v>0</v>
      </c>
      <c r="L200" s="26">
        <v>0</v>
      </c>
      <c r="M200" s="26">
        <v>5</v>
      </c>
      <c r="N200" s="26">
        <v>1</v>
      </c>
      <c r="O200" s="26"/>
      <c r="P200" s="26"/>
      <c r="Q200" s="26"/>
      <c r="R200" s="26"/>
      <c r="S200" s="26"/>
      <c r="T200" s="260"/>
      <c r="U200" s="256">
        <f t="shared" si="56"/>
        <v>7</v>
      </c>
      <c r="V200" s="256">
        <v>3</v>
      </c>
      <c r="W200" s="260"/>
      <c r="X200" s="242">
        <f t="shared" si="57"/>
        <v>8</v>
      </c>
      <c r="Y200" s="247">
        <f t="shared" si="58"/>
        <v>3.9800995024875621E-2</v>
      </c>
      <c r="Z200" s="247">
        <f t="shared" si="52"/>
        <v>1.1940298507462686</v>
      </c>
      <c r="AA200" s="242">
        <v>1</v>
      </c>
      <c r="AB200" s="242">
        <v>64</v>
      </c>
      <c r="AC200" s="243">
        <f t="shared" si="53"/>
        <v>65</v>
      </c>
      <c r="AD200" s="247">
        <f t="shared" si="51"/>
        <v>1633.125</v>
      </c>
      <c r="AE200" s="247">
        <v>14</v>
      </c>
      <c r="AF200" s="247">
        <f t="shared" si="59"/>
        <v>1619.125</v>
      </c>
      <c r="AG200" s="247">
        <f t="shared" si="60"/>
        <v>4.7761194029850742</v>
      </c>
      <c r="AH200" s="248">
        <f t="shared" si="54"/>
        <v>45299.125</v>
      </c>
      <c r="AI200" s="249">
        <f t="shared" si="55"/>
        <v>43680</v>
      </c>
      <c r="AJ200" s="249">
        <f t="shared" si="61"/>
        <v>45299.125</v>
      </c>
      <c r="AK200" s="253">
        <f t="shared" si="62"/>
        <v>0.55721393034825872</v>
      </c>
      <c r="AL200" s="253">
        <f t="shared" si="63"/>
        <v>64.442786069651746</v>
      </c>
      <c r="AM200" s="242">
        <v>1</v>
      </c>
      <c r="AN200" s="253">
        <f t="shared" si="64"/>
        <v>0</v>
      </c>
      <c r="AO200" s="253">
        <f t="shared" si="65"/>
        <v>0</v>
      </c>
      <c r="AP200" s="253">
        <f t="shared" si="66"/>
        <v>0</v>
      </c>
      <c r="AQ200" s="249">
        <f t="shared" si="67"/>
        <v>45299.125</v>
      </c>
      <c r="AR200" s="242"/>
      <c r="AS200" s="244"/>
    </row>
    <row r="201" spans="1:45" x14ac:dyDescent="0.25">
      <c r="A201" s="31">
        <v>748133</v>
      </c>
      <c r="B201" s="18" t="s">
        <v>206</v>
      </c>
      <c r="C201" s="18" t="s">
        <v>509</v>
      </c>
      <c r="D201" s="58">
        <v>25.089999999999989</v>
      </c>
      <c r="E201" s="57">
        <v>59.5</v>
      </c>
      <c r="F201" s="58">
        <v>129</v>
      </c>
      <c r="G201" s="261"/>
      <c r="H201" s="26">
        <v>1</v>
      </c>
      <c r="I201" s="26">
        <v>7</v>
      </c>
      <c r="J201" s="26">
        <v>0</v>
      </c>
      <c r="K201" s="26">
        <v>2</v>
      </c>
      <c r="L201" s="26">
        <v>0</v>
      </c>
      <c r="M201" s="26">
        <v>0</v>
      </c>
      <c r="N201" s="26">
        <v>0</v>
      </c>
      <c r="O201" s="26"/>
      <c r="P201" s="26"/>
      <c r="Q201" s="26"/>
      <c r="R201" s="26"/>
      <c r="S201" s="26"/>
      <c r="T201" s="260"/>
      <c r="U201" s="256">
        <f t="shared" si="56"/>
        <v>7</v>
      </c>
      <c r="V201" s="256">
        <v>3</v>
      </c>
      <c r="W201" s="260"/>
      <c r="X201" s="242">
        <f t="shared" si="57"/>
        <v>10</v>
      </c>
      <c r="Y201" s="247">
        <f t="shared" si="58"/>
        <v>4.975124378109453E-2</v>
      </c>
      <c r="Z201" s="247">
        <f t="shared" si="52"/>
        <v>1.4925373134328359</v>
      </c>
      <c r="AA201" s="242">
        <v>1</v>
      </c>
      <c r="AB201" s="242">
        <v>2</v>
      </c>
      <c r="AC201" s="243">
        <f t="shared" si="53"/>
        <v>3</v>
      </c>
      <c r="AD201" s="247">
        <f t="shared" si="51"/>
        <v>60.3</v>
      </c>
      <c r="AE201" s="247">
        <v>14</v>
      </c>
      <c r="AF201" s="247">
        <f t="shared" si="59"/>
        <v>46.3</v>
      </c>
      <c r="AG201" s="247">
        <f t="shared" si="60"/>
        <v>5.9701492537313436</v>
      </c>
      <c r="AH201" s="248">
        <f t="shared" si="54"/>
        <v>43726.3</v>
      </c>
      <c r="AI201" s="249">
        <f t="shared" si="55"/>
        <v>43680</v>
      </c>
      <c r="AJ201" s="249">
        <f t="shared" si="61"/>
        <v>43726.3</v>
      </c>
      <c r="AK201" s="253">
        <f t="shared" si="62"/>
        <v>0.69651741293532343</v>
      </c>
      <c r="AL201" s="253">
        <f t="shared" si="63"/>
        <v>2.3034825870646767</v>
      </c>
      <c r="AM201" s="242">
        <v>1</v>
      </c>
      <c r="AN201" s="253">
        <f t="shared" si="64"/>
        <v>3.666666666666667</v>
      </c>
      <c r="AO201" s="253">
        <f t="shared" si="65"/>
        <v>91.996666666666641</v>
      </c>
      <c r="AP201" s="253">
        <f t="shared" si="66"/>
        <v>73.7</v>
      </c>
      <c r="AQ201" s="249">
        <f t="shared" si="67"/>
        <v>43800</v>
      </c>
      <c r="AR201" s="242"/>
      <c r="AS201" s="244"/>
    </row>
    <row r="202" spans="1:45" x14ac:dyDescent="0.25">
      <c r="A202" s="31">
        <v>751056</v>
      </c>
      <c r="B202" s="18" t="s">
        <v>207</v>
      </c>
      <c r="C202" s="18" t="s">
        <v>510</v>
      </c>
      <c r="D202" s="58">
        <v>9.509999999999982</v>
      </c>
      <c r="E202" s="57">
        <v>34.5</v>
      </c>
      <c r="F202" s="58">
        <v>69</v>
      </c>
      <c r="G202" s="261"/>
      <c r="H202" s="26">
        <v>0</v>
      </c>
      <c r="I202" s="26">
        <v>12</v>
      </c>
      <c r="J202" s="26">
        <v>24</v>
      </c>
      <c r="K202" s="26">
        <v>9</v>
      </c>
      <c r="L202" s="26">
        <v>20</v>
      </c>
      <c r="M202" s="26">
        <v>21</v>
      </c>
      <c r="N202" s="26">
        <v>3</v>
      </c>
      <c r="O202" s="26"/>
      <c r="P202" s="26"/>
      <c r="Q202" s="26"/>
      <c r="R202" s="26"/>
      <c r="S202" s="26"/>
      <c r="T202" s="260"/>
      <c r="U202" s="256">
        <f t="shared" si="56"/>
        <v>7</v>
      </c>
      <c r="V202" s="256">
        <v>3</v>
      </c>
      <c r="W202" s="260"/>
      <c r="X202" s="242">
        <f t="shared" si="57"/>
        <v>89</v>
      </c>
      <c r="Y202" s="247">
        <f t="shared" si="58"/>
        <v>0.44278606965174128</v>
      </c>
      <c r="Z202" s="247">
        <f t="shared" si="52"/>
        <v>13.283582089552239</v>
      </c>
      <c r="AA202" s="242">
        <v>1</v>
      </c>
      <c r="AB202" s="242">
        <v>16</v>
      </c>
      <c r="AC202" s="243">
        <f t="shared" si="53"/>
        <v>17</v>
      </c>
      <c r="AD202" s="247">
        <f t="shared" si="51"/>
        <v>38.393258426966291</v>
      </c>
      <c r="AE202" s="247">
        <v>14</v>
      </c>
      <c r="AF202" s="247">
        <f t="shared" si="59"/>
        <v>24.393258426966291</v>
      </c>
      <c r="AG202" s="247">
        <f t="shared" si="60"/>
        <v>53.134328358208954</v>
      </c>
      <c r="AH202" s="248">
        <f t="shared" si="54"/>
        <v>43704.393258426964</v>
      </c>
      <c r="AI202" s="249">
        <f t="shared" si="55"/>
        <v>43680</v>
      </c>
      <c r="AJ202" s="249">
        <f t="shared" si="61"/>
        <v>43704.393258426964</v>
      </c>
      <c r="AK202" s="253">
        <f t="shared" si="62"/>
        <v>6.1990049751243781</v>
      </c>
      <c r="AL202" s="253">
        <f t="shared" si="63"/>
        <v>10.800995024875622</v>
      </c>
      <c r="AM202" s="242">
        <v>1</v>
      </c>
      <c r="AN202" s="253">
        <f t="shared" si="64"/>
        <v>42.333333333333329</v>
      </c>
      <c r="AO202" s="253">
        <f t="shared" si="65"/>
        <v>402.58999999999918</v>
      </c>
      <c r="AP202" s="253">
        <f t="shared" si="66"/>
        <v>95.606741573033702</v>
      </c>
      <c r="AQ202" s="249">
        <f t="shared" si="67"/>
        <v>43800</v>
      </c>
      <c r="AR202" s="242"/>
      <c r="AS202" s="244"/>
    </row>
    <row r="203" spans="1:45" x14ac:dyDescent="0.25">
      <c r="A203" s="31">
        <v>751059</v>
      </c>
      <c r="B203" s="18" t="s">
        <v>208</v>
      </c>
      <c r="C203" s="18" t="s">
        <v>511</v>
      </c>
      <c r="D203" s="58">
        <v>9.5099999999999891</v>
      </c>
      <c r="E203" s="57">
        <v>34.5</v>
      </c>
      <c r="F203" s="58">
        <v>69</v>
      </c>
      <c r="G203" s="261"/>
      <c r="H203" s="26">
        <v>0</v>
      </c>
      <c r="I203" s="26">
        <v>10</v>
      </c>
      <c r="J203" s="26">
        <v>25</v>
      </c>
      <c r="K203" s="26">
        <v>22</v>
      </c>
      <c r="L203" s="26">
        <v>19</v>
      </c>
      <c r="M203" s="26">
        <v>13</v>
      </c>
      <c r="N203" s="26">
        <v>7</v>
      </c>
      <c r="O203" s="26"/>
      <c r="P203" s="26"/>
      <c r="Q203" s="26"/>
      <c r="R203" s="26"/>
      <c r="S203" s="26"/>
      <c r="T203" s="260"/>
      <c r="U203" s="256">
        <f t="shared" si="56"/>
        <v>7</v>
      </c>
      <c r="V203" s="256">
        <v>3</v>
      </c>
      <c r="W203" s="260"/>
      <c r="X203" s="242">
        <f t="shared" si="57"/>
        <v>96</v>
      </c>
      <c r="Y203" s="247">
        <f t="shared" si="58"/>
        <v>0.47761194029850745</v>
      </c>
      <c r="Z203" s="247">
        <f t="shared" si="52"/>
        <v>14.328358208955224</v>
      </c>
      <c r="AA203" s="242">
        <v>1</v>
      </c>
      <c r="AB203" s="242">
        <v>13</v>
      </c>
      <c r="AC203" s="243">
        <f t="shared" si="53"/>
        <v>14</v>
      </c>
      <c r="AD203" s="247">
        <f t="shared" si="51"/>
        <v>29.3125</v>
      </c>
      <c r="AE203" s="247">
        <v>14</v>
      </c>
      <c r="AF203" s="247">
        <f t="shared" si="59"/>
        <v>15.3125</v>
      </c>
      <c r="AG203" s="247">
        <f t="shared" si="60"/>
        <v>57.313432835820898</v>
      </c>
      <c r="AH203" s="248">
        <f t="shared" si="54"/>
        <v>43695.3125</v>
      </c>
      <c r="AI203" s="249">
        <f t="shared" si="55"/>
        <v>43680</v>
      </c>
      <c r="AJ203" s="249">
        <f t="shared" si="61"/>
        <v>43695.3125</v>
      </c>
      <c r="AK203" s="253">
        <f t="shared" si="62"/>
        <v>6.6865671641791042</v>
      </c>
      <c r="AL203" s="253">
        <f t="shared" si="63"/>
        <v>7.3134328358208958</v>
      </c>
      <c r="AM203" s="242">
        <v>1</v>
      </c>
      <c r="AN203" s="253">
        <f t="shared" si="64"/>
        <v>50</v>
      </c>
      <c r="AO203" s="253">
        <f t="shared" si="65"/>
        <v>475.49999999999943</v>
      </c>
      <c r="AP203" s="253">
        <f t="shared" si="66"/>
        <v>104.6875</v>
      </c>
      <c r="AQ203" s="249">
        <f t="shared" si="67"/>
        <v>43800</v>
      </c>
      <c r="AR203" s="242"/>
      <c r="AS203" s="244"/>
    </row>
    <row r="204" spans="1:45" x14ac:dyDescent="0.25">
      <c r="A204" s="31">
        <v>751060</v>
      </c>
      <c r="B204" s="18" t="s">
        <v>209</v>
      </c>
      <c r="C204" s="18" t="s">
        <v>512</v>
      </c>
      <c r="D204" s="58">
        <v>13.189999999999635</v>
      </c>
      <c r="E204" s="57">
        <v>29.5</v>
      </c>
      <c r="F204" s="58">
        <v>59</v>
      </c>
      <c r="G204" s="261"/>
      <c r="H204" s="26">
        <v>0</v>
      </c>
      <c r="I204" s="26">
        <v>21</v>
      </c>
      <c r="J204" s="26">
        <v>40</v>
      </c>
      <c r="K204" s="26">
        <v>30</v>
      </c>
      <c r="L204" s="26">
        <v>16</v>
      </c>
      <c r="M204" s="26">
        <v>6</v>
      </c>
      <c r="N204" s="26">
        <v>2</v>
      </c>
      <c r="O204" s="26"/>
      <c r="P204" s="26"/>
      <c r="Q204" s="26"/>
      <c r="R204" s="26"/>
      <c r="S204" s="26"/>
      <c r="T204" s="260"/>
      <c r="U204" s="256">
        <f t="shared" si="56"/>
        <v>7</v>
      </c>
      <c r="V204" s="256">
        <v>3</v>
      </c>
      <c r="W204" s="260"/>
      <c r="X204" s="242">
        <f t="shared" si="57"/>
        <v>115</v>
      </c>
      <c r="Y204" s="247">
        <f t="shared" si="58"/>
        <v>0.57213930348258701</v>
      </c>
      <c r="Z204" s="247">
        <f t="shared" si="52"/>
        <v>17.164179104477611</v>
      </c>
      <c r="AA204" s="242">
        <v>1</v>
      </c>
      <c r="AB204" s="242">
        <v>18</v>
      </c>
      <c r="AC204" s="243">
        <f t="shared" si="53"/>
        <v>19</v>
      </c>
      <c r="AD204" s="247">
        <f t="shared" si="51"/>
        <v>33.208695652173915</v>
      </c>
      <c r="AE204" s="247">
        <v>14</v>
      </c>
      <c r="AF204" s="247">
        <f t="shared" si="59"/>
        <v>19.208695652173915</v>
      </c>
      <c r="AG204" s="247">
        <f t="shared" si="60"/>
        <v>68.656716417910445</v>
      </c>
      <c r="AH204" s="248">
        <f t="shared" si="54"/>
        <v>43699.208695652174</v>
      </c>
      <c r="AI204" s="249">
        <f t="shared" si="55"/>
        <v>43680</v>
      </c>
      <c r="AJ204" s="249">
        <f t="shared" si="61"/>
        <v>43699.208695652174</v>
      </c>
      <c r="AK204" s="253">
        <f t="shared" si="62"/>
        <v>8.0099502487562191</v>
      </c>
      <c r="AL204" s="253">
        <f t="shared" si="63"/>
        <v>10.990049751243781</v>
      </c>
      <c r="AM204" s="242">
        <v>1</v>
      </c>
      <c r="AN204" s="253">
        <f t="shared" si="64"/>
        <v>57.666666666666664</v>
      </c>
      <c r="AO204" s="253">
        <f t="shared" si="65"/>
        <v>760.6233333333123</v>
      </c>
      <c r="AP204" s="253">
        <f t="shared" si="66"/>
        <v>100.7913043478261</v>
      </c>
      <c r="AQ204" s="249">
        <f t="shared" si="67"/>
        <v>43800</v>
      </c>
      <c r="AR204" s="242"/>
      <c r="AS204" s="244"/>
    </row>
    <row r="205" spans="1:45" x14ac:dyDescent="0.25">
      <c r="A205" s="31">
        <v>751063</v>
      </c>
      <c r="B205" s="18" t="s">
        <v>210</v>
      </c>
      <c r="C205" s="18" t="s">
        <v>513</v>
      </c>
      <c r="D205" s="58">
        <v>13.95</v>
      </c>
      <c r="E205" s="57">
        <v>29.5</v>
      </c>
      <c r="F205" s="58">
        <v>59</v>
      </c>
      <c r="G205" s="261"/>
      <c r="H205" s="26">
        <v>0</v>
      </c>
      <c r="I205" s="26">
        <v>37</v>
      </c>
      <c r="J205" s="26">
        <v>52</v>
      </c>
      <c r="K205" s="26">
        <v>11</v>
      </c>
      <c r="L205" s="26">
        <v>6</v>
      </c>
      <c r="M205" s="26">
        <v>0</v>
      </c>
      <c r="N205" s="26">
        <v>0</v>
      </c>
      <c r="O205" s="26"/>
      <c r="P205" s="26"/>
      <c r="Q205" s="26"/>
      <c r="R205" s="26"/>
      <c r="S205" s="26"/>
      <c r="T205" s="260"/>
      <c r="U205" s="256">
        <f t="shared" si="56"/>
        <v>7</v>
      </c>
      <c r="V205" s="256">
        <v>3</v>
      </c>
      <c r="W205" s="260"/>
      <c r="X205" s="242">
        <f t="shared" si="57"/>
        <v>106</v>
      </c>
      <c r="Y205" s="247">
        <f t="shared" si="58"/>
        <v>0.52736318407960203</v>
      </c>
      <c r="Z205" s="247">
        <f t="shared" si="52"/>
        <v>15.82089552238806</v>
      </c>
      <c r="AA205" s="242">
        <v>1</v>
      </c>
      <c r="AB205" s="242">
        <v>6</v>
      </c>
      <c r="AC205" s="243">
        <f t="shared" si="53"/>
        <v>7</v>
      </c>
      <c r="AD205" s="247">
        <f t="shared" si="51"/>
        <v>13.273584905660377</v>
      </c>
      <c r="AE205" s="247">
        <v>14</v>
      </c>
      <c r="AF205" s="247">
        <f t="shared" si="59"/>
        <v>-0.72641509433962348</v>
      </c>
      <c r="AG205" s="247">
        <f t="shared" si="60"/>
        <v>63.28358208955224</v>
      </c>
      <c r="AH205" s="248">
        <f t="shared" si="54"/>
        <v>43679.273584905663</v>
      </c>
      <c r="AI205" s="249">
        <f t="shared" si="55"/>
        <v>43680</v>
      </c>
      <c r="AJ205" s="249">
        <f t="shared" si="61"/>
        <v>43680</v>
      </c>
      <c r="AK205" s="253">
        <f t="shared" si="62"/>
        <v>7.3830845771144284</v>
      </c>
      <c r="AL205" s="253">
        <f t="shared" si="63"/>
        <v>-0.38308457711442845</v>
      </c>
      <c r="AM205" s="242">
        <v>1</v>
      </c>
      <c r="AN205" s="253">
        <f t="shared" si="64"/>
        <v>63.666666666666671</v>
      </c>
      <c r="AO205" s="253">
        <f t="shared" si="65"/>
        <v>888.15</v>
      </c>
      <c r="AP205" s="253">
        <f t="shared" si="66"/>
        <v>120.72641509433963</v>
      </c>
      <c r="AQ205" s="249">
        <f t="shared" si="67"/>
        <v>43800.726415094337</v>
      </c>
      <c r="AR205" s="242"/>
      <c r="AS205" s="244"/>
    </row>
    <row r="206" spans="1:45" x14ac:dyDescent="0.25">
      <c r="A206" s="32">
        <v>758117</v>
      </c>
      <c r="B206" s="18" t="s">
        <v>214</v>
      </c>
      <c r="C206" s="18" t="s">
        <v>514</v>
      </c>
      <c r="D206" s="58">
        <v>23</v>
      </c>
      <c r="E206" s="57">
        <v>44.5</v>
      </c>
      <c r="F206" s="58">
        <v>93</v>
      </c>
      <c r="G206" s="261"/>
      <c r="H206" s="26"/>
      <c r="I206" s="26"/>
      <c r="J206" s="26">
        <v>0</v>
      </c>
      <c r="K206" s="26">
        <v>2</v>
      </c>
      <c r="L206" s="26">
        <v>14</v>
      </c>
      <c r="M206" s="26">
        <v>25</v>
      </c>
      <c r="N206" s="26">
        <v>8</v>
      </c>
      <c r="O206" s="26"/>
      <c r="P206" s="26"/>
      <c r="Q206" s="26"/>
      <c r="R206" s="26"/>
      <c r="S206" s="26"/>
      <c r="T206" s="260"/>
      <c r="U206" s="256">
        <f t="shared" si="56"/>
        <v>5</v>
      </c>
      <c r="V206" s="256">
        <v>3</v>
      </c>
      <c r="W206" s="260"/>
      <c r="X206" s="242">
        <f t="shared" si="57"/>
        <v>49</v>
      </c>
      <c r="Y206" s="247">
        <f t="shared" si="58"/>
        <v>0.3475177304964539</v>
      </c>
      <c r="Z206" s="247">
        <f t="shared" si="52"/>
        <v>10.425531914893616</v>
      </c>
      <c r="AA206" s="242">
        <v>1</v>
      </c>
      <c r="AB206" s="242">
        <v>79</v>
      </c>
      <c r="AC206" s="243">
        <f t="shared" si="53"/>
        <v>80</v>
      </c>
      <c r="AD206" s="247">
        <f t="shared" si="51"/>
        <v>230.20408163265307</v>
      </c>
      <c r="AE206" s="247">
        <v>14</v>
      </c>
      <c r="AF206" s="247">
        <f t="shared" si="59"/>
        <v>216.20408163265307</v>
      </c>
      <c r="AG206" s="247">
        <f t="shared" si="60"/>
        <v>41.702127659574465</v>
      </c>
      <c r="AH206" s="248">
        <f t="shared" si="54"/>
        <v>43896.204081632655</v>
      </c>
      <c r="AI206" s="249">
        <f t="shared" si="55"/>
        <v>43680</v>
      </c>
      <c r="AJ206" s="249">
        <f t="shared" si="61"/>
        <v>43896.204081632655</v>
      </c>
      <c r="AK206" s="253">
        <f t="shared" si="62"/>
        <v>4.8652482269503547</v>
      </c>
      <c r="AL206" s="253">
        <f t="shared" si="63"/>
        <v>75.134751773049643</v>
      </c>
      <c r="AM206" s="242">
        <v>1</v>
      </c>
      <c r="AN206" s="253">
        <f t="shared" si="64"/>
        <v>0</v>
      </c>
      <c r="AO206" s="253">
        <f t="shared" si="65"/>
        <v>0</v>
      </c>
      <c r="AP206" s="253">
        <f t="shared" si="66"/>
        <v>0</v>
      </c>
      <c r="AQ206" s="249">
        <f t="shared" si="67"/>
        <v>43896.204081632655</v>
      </c>
      <c r="AR206" s="242"/>
      <c r="AS206" s="244"/>
    </row>
    <row r="207" spans="1:45" x14ac:dyDescent="0.25">
      <c r="A207" s="31">
        <v>758119</v>
      </c>
      <c r="B207" s="18" t="s">
        <v>215</v>
      </c>
      <c r="C207" s="18" t="s">
        <v>515</v>
      </c>
      <c r="D207" s="58">
        <v>22</v>
      </c>
      <c r="E207" s="57">
        <v>44.5</v>
      </c>
      <c r="F207" s="58">
        <v>93</v>
      </c>
      <c r="G207" s="261"/>
      <c r="H207" s="26"/>
      <c r="I207" s="26"/>
      <c r="J207" s="26">
        <v>0</v>
      </c>
      <c r="K207" s="26">
        <v>0</v>
      </c>
      <c r="L207" s="26">
        <v>12</v>
      </c>
      <c r="M207" s="26">
        <v>20</v>
      </c>
      <c r="N207" s="26">
        <v>13</v>
      </c>
      <c r="O207" s="26"/>
      <c r="P207" s="26"/>
      <c r="Q207" s="26"/>
      <c r="R207" s="26"/>
      <c r="S207" s="26"/>
      <c r="T207" s="260"/>
      <c r="U207" s="256">
        <f t="shared" si="56"/>
        <v>5</v>
      </c>
      <c r="V207" s="256">
        <v>3</v>
      </c>
      <c r="W207" s="260"/>
      <c r="X207" s="242">
        <f t="shared" si="57"/>
        <v>45</v>
      </c>
      <c r="Y207" s="247">
        <f t="shared" si="58"/>
        <v>0.31914893617021278</v>
      </c>
      <c r="Z207" s="247">
        <f t="shared" si="52"/>
        <v>9.5744680851063837</v>
      </c>
      <c r="AA207" s="242">
        <v>1</v>
      </c>
      <c r="AB207" s="242">
        <v>40</v>
      </c>
      <c r="AC207" s="243">
        <f t="shared" si="53"/>
        <v>41</v>
      </c>
      <c r="AD207" s="247">
        <f t="shared" si="51"/>
        <v>128.46666666666667</v>
      </c>
      <c r="AE207" s="247">
        <v>14</v>
      </c>
      <c r="AF207" s="247">
        <f t="shared" si="59"/>
        <v>114.46666666666667</v>
      </c>
      <c r="AG207" s="247">
        <f t="shared" si="60"/>
        <v>38.297872340425535</v>
      </c>
      <c r="AH207" s="248">
        <f t="shared" si="54"/>
        <v>43794.466666666667</v>
      </c>
      <c r="AI207" s="249">
        <f t="shared" si="55"/>
        <v>43680</v>
      </c>
      <c r="AJ207" s="249">
        <f t="shared" si="61"/>
        <v>43794.466666666667</v>
      </c>
      <c r="AK207" s="253">
        <f t="shared" si="62"/>
        <v>4.4680851063829792</v>
      </c>
      <c r="AL207" s="253">
        <f t="shared" si="63"/>
        <v>36.531914893617021</v>
      </c>
      <c r="AM207" s="242">
        <v>1</v>
      </c>
      <c r="AN207" s="253">
        <f t="shared" si="64"/>
        <v>1.765957446808514</v>
      </c>
      <c r="AO207" s="253">
        <f t="shared" si="65"/>
        <v>38.851063829787307</v>
      </c>
      <c r="AP207" s="253">
        <f t="shared" si="66"/>
        <v>5.5333333333333439</v>
      </c>
      <c r="AQ207" s="249">
        <f t="shared" si="67"/>
        <v>43800</v>
      </c>
      <c r="AR207" s="242"/>
      <c r="AS207" s="244"/>
    </row>
    <row r="208" spans="1:45" x14ac:dyDescent="0.25">
      <c r="A208" s="31">
        <v>758121</v>
      </c>
      <c r="B208" s="18" t="s">
        <v>216</v>
      </c>
      <c r="C208" s="18" t="s">
        <v>516</v>
      </c>
      <c r="D208" s="58">
        <v>7.61</v>
      </c>
      <c r="E208" s="57">
        <v>29.5</v>
      </c>
      <c r="F208" s="58">
        <v>62</v>
      </c>
      <c r="G208" s="261"/>
      <c r="H208" s="26"/>
      <c r="I208" s="26"/>
      <c r="J208" s="26">
        <v>0</v>
      </c>
      <c r="K208" s="26">
        <v>0</v>
      </c>
      <c r="L208" s="26">
        <v>2</v>
      </c>
      <c r="M208" s="26">
        <v>1</v>
      </c>
      <c r="N208" s="26">
        <v>1</v>
      </c>
      <c r="O208" s="26"/>
      <c r="P208" s="26"/>
      <c r="Q208" s="26"/>
      <c r="R208" s="26"/>
      <c r="S208" s="26"/>
      <c r="T208" s="260"/>
      <c r="U208" s="256">
        <f t="shared" si="56"/>
        <v>5</v>
      </c>
      <c r="V208" s="256">
        <v>3</v>
      </c>
      <c r="W208" s="260"/>
      <c r="X208" s="242">
        <f t="shared" si="57"/>
        <v>4</v>
      </c>
      <c r="Y208" s="247">
        <f t="shared" si="58"/>
        <v>2.8368794326241134E-2</v>
      </c>
      <c r="Z208" s="247">
        <f t="shared" si="52"/>
        <v>0.85106382978723405</v>
      </c>
      <c r="AA208" s="242">
        <v>1</v>
      </c>
      <c r="AB208" s="242">
        <v>9</v>
      </c>
      <c r="AC208" s="243">
        <f t="shared" si="53"/>
        <v>10</v>
      </c>
      <c r="AD208" s="247">
        <f t="shared" si="51"/>
        <v>352.5</v>
      </c>
      <c r="AE208" s="247">
        <v>14</v>
      </c>
      <c r="AF208" s="247">
        <f t="shared" si="59"/>
        <v>338.5</v>
      </c>
      <c r="AG208" s="247">
        <f t="shared" si="60"/>
        <v>3.4042553191489362</v>
      </c>
      <c r="AH208" s="248">
        <f t="shared" si="54"/>
        <v>44018.5</v>
      </c>
      <c r="AI208" s="249">
        <f t="shared" si="55"/>
        <v>43680</v>
      </c>
      <c r="AJ208" s="249">
        <f t="shared" si="61"/>
        <v>44018.5</v>
      </c>
      <c r="AK208" s="253">
        <f t="shared" si="62"/>
        <v>0.3971631205673759</v>
      </c>
      <c r="AL208" s="253">
        <f t="shared" si="63"/>
        <v>9.6028368794326244</v>
      </c>
      <c r="AM208" s="242">
        <v>1</v>
      </c>
      <c r="AN208" s="253">
        <f t="shared" si="64"/>
        <v>0</v>
      </c>
      <c r="AO208" s="253">
        <f t="shared" si="65"/>
        <v>0</v>
      </c>
      <c r="AP208" s="253">
        <f t="shared" si="66"/>
        <v>0</v>
      </c>
      <c r="AQ208" s="249">
        <f t="shared" si="67"/>
        <v>44018.5</v>
      </c>
      <c r="AR208" s="242"/>
      <c r="AS208" s="244"/>
    </row>
    <row r="209" spans="1:45" x14ac:dyDescent="0.25">
      <c r="A209" s="31">
        <v>758124</v>
      </c>
      <c r="B209" s="18" t="s">
        <v>217</v>
      </c>
      <c r="C209" s="18" t="s">
        <v>517</v>
      </c>
      <c r="D209" s="58">
        <v>7.61</v>
      </c>
      <c r="E209" s="57">
        <v>29.5</v>
      </c>
      <c r="F209" s="58">
        <v>62</v>
      </c>
      <c r="G209" s="261"/>
      <c r="H209" s="26"/>
      <c r="I209" s="26"/>
      <c r="J209" s="26">
        <v>0</v>
      </c>
      <c r="K209" s="26">
        <v>1</v>
      </c>
      <c r="L209" s="26">
        <v>12</v>
      </c>
      <c r="M209" s="26">
        <v>14</v>
      </c>
      <c r="N209" s="26">
        <v>6</v>
      </c>
      <c r="O209" s="26"/>
      <c r="P209" s="26"/>
      <c r="Q209" s="26"/>
      <c r="R209" s="26"/>
      <c r="S209" s="26"/>
      <c r="T209" s="260"/>
      <c r="U209" s="256">
        <f t="shared" si="56"/>
        <v>5</v>
      </c>
      <c r="V209" s="256">
        <v>3</v>
      </c>
      <c r="W209" s="260"/>
      <c r="X209" s="242">
        <f t="shared" si="57"/>
        <v>33</v>
      </c>
      <c r="Y209" s="247">
        <f t="shared" si="58"/>
        <v>0.23404255319148937</v>
      </c>
      <c r="Z209" s="247">
        <f t="shared" si="52"/>
        <v>7.0212765957446805</v>
      </c>
      <c r="AA209" s="242">
        <v>1</v>
      </c>
      <c r="AB209" s="242">
        <v>21</v>
      </c>
      <c r="AC209" s="243">
        <f t="shared" si="53"/>
        <v>22</v>
      </c>
      <c r="AD209" s="247">
        <f t="shared" si="51"/>
        <v>94</v>
      </c>
      <c r="AE209" s="247">
        <v>14</v>
      </c>
      <c r="AF209" s="247">
        <f t="shared" si="59"/>
        <v>80</v>
      </c>
      <c r="AG209" s="247">
        <f t="shared" si="60"/>
        <v>28.085106382978722</v>
      </c>
      <c r="AH209" s="248">
        <f t="shared" si="54"/>
        <v>43760</v>
      </c>
      <c r="AI209" s="249">
        <f t="shared" si="55"/>
        <v>43680</v>
      </c>
      <c r="AJ209" s="249">
        <f t="shared" si="61"/>
        <v>43760</v>
      </c>
      <c r="AK209" s="253">
        <f t="shared" si="62"/>
        <v>3.2765957446808511</v>
      </c>
      <c r="AL209" s="253">
        <f t="shared" si="63"/>
        <v>18.723404255319149</v>
      </c>
      <c r="AM209" s="242">
        <v>1</v>
      </c>
      <c r="AN209" s="253">
        <f t="shared" si="64"/>
        <v>9.3617021276595729</v>
      </c>
      <c r="AO209" s="253">
        <f t="shared" si="65"/>
        <v>71.24255319148935</v>
      </c>
      <c r="AP209" s="253">
        <f t="shared" si="66"/>
        <v>39.999999999999993</v>
      </c>
      <c r="AQ209" s="249">
        <f t="shared" si="67"/>
        <v>43800</v>
      </c>
      <c r="AR209" s="242"/>
      <c r="AS209" s="244"/>
    </row>
    <row r="210" spans="1:45" x14ac:dyDescent="0.25">
      <c r="A210" s="31">
        <v>758125</v>
      </c>
      <c r="B210" s="18" t="s">
        <v>218</v>
      </c>
      <c r="C210" s="18" t="s">
        <v>518</v>
      </c>
      <c r="D210" s="58">
        <v>37.130000000000003</v>
      </c>
      <c r="E210" s="57">
        <v>74.5</v>
      </c>
      <c r="F210" s="58">
        <v>156</v>
      </c>
      <c r="G210" s="261"/>
      <c r="H210" s="26"/>
      <c r="I210" s="26"/>
      <c r="J210" s="26">
        <v>0</v>
      </c>
      <c r="K210" s="26">
        <v>8</v>
      </c>
      <c r="L210" s="26">
        <v>16</v>
      </c>
      <c r="M210" s="26">
        <v>9</v>
      </c>
      <c r="N210" s="26">
        <v>7</v>
      </c>
      <c r="O210" s="26"/>
      <c r="P210" s="26"/>
      <c r="Q210" s="26"/>
      <c r="R210" s="26"/>
      <c r="S210" s="26"/>
      <c r="T210" s="260"/>
      <c r="U210" s="256">
        <f t="shared" si="56"/>
        <v>5</v>
      </c>
      <c r="V210" s="256">
        <v>3</v>
      </c>
      <c r="W210" s="260"/>
      <c r="X210" s="242">
        <f t="shared" si="57"/>
        <v>40</v>
      </c>
      <c r="Y210" s="247">
        <f t="shared" si="58"/>
        <v>0.28368794326241137</v>
      </c>
      <c r="Z210" s="247">
        <f t="shared" si="52"/>
        <v>8.5106382978723403</v>
      </c>
      <c r="AA210" s="242">
        <v>1</v>
      </c>
      <c r="AB210" s="242">
        <v>28</v>
      </c>
      <c r="AC210" s="243">
        <f t="shared" si="53"/>
        <v>29</v>
      </c>
      <c r="AD210" s="247">
        <f t="shared" si="51"/>
        <v>102.22499999999999</v>
      </c>
      <c r="AE210" s="247">
        <v>14</v>
      </c>
      <c r="AF210" s="247">
        <f t="shared" si="59"/>
        <v>88.224999999999994</v>
      </c>
      <c r="AG210" s="247">
        <f t="shared" si="60"/>
        <v>34.042553191489361</v>
      </c>
      <c r="AH210" s="248">
        <f t="shared" si="54"/>
        <v>43768.224999999999</v>
      </c>
      <c r="AI210" s="249">
        <f t="shared" si="55"/>
        <v>43680</v>
      </c>
      <c r="AJ210" s="249">
        <f t="shared" si="61"/>
        <v>43768.224999999999</v>
      </c>
      <c r="AK210" s="253">
        <f t="shared" si="62"/>
        <v>3.9716312056737593</v>
      </c>
      <c r="AL210" s="253">
        <f t="shared" si="63"/>
        <v>25.028368794326241</v>
      </c>
      <c r="AM210" s="242">
        <v>1</v>
      </c>
      <c r="AN210" s="253">
        <f t="shared" si="64"/>
        <v>9.0141843971631204</v>
      </c>
      <c r="AO210" s="253">
        <f t="shared" si="65"/>
        <v>334.69666666666666</v>
      </c>
      <c r="AP210" s="253">
        <f t="shared" si="66"/>
        <v>31.774999999999999</v>
      </c>
      <c r="AQ210" s="249">
        <f t="shared" si="67"/>
        <v>43800</v>
      </c>
      <c r="AR210" s="242"/>
      <c r="AS210" s="244"/>
    </row>
    <row r="211" spans="1:45" x14ac:dyDescent="0.25">
      <c r="A211" s="32">
        <v>758126</v>
      </c>
      <c r="B211" s="18" t="s">
        <v>219</v>
      </c>
      <c r="C211" s="18" t="s">
        <v>519</v>
      </c>
      <c r="D211" s="58">
        <v>9.66</v>
      </c>
      <c r="E211" s="57">
        <v>29.5</v>
      </c>
      <c r="F211" s="58">
        <v>62</v>
      </c>
      <c r="G211" s="261"/>
      <c r="H211" s="26"/>
      <c r="I211" s="26"/>
      <c r="J211" s="26">
        <v>0</v>
      </c>
      <c r="K211" s="26">
        <v>2</v>
      </c>
      <c r="L211" s="26">
        <v>13</v>
      </c>
      <c r="M211" s="26">
        <v>8</v>
      </c>
      <c r="N211" s="26">
        <v>4</v>
      </c>
      <c r="O211" s="26"/>
      <c r="P211" s="26"/>
      <c r="Q211" s="26"/>
      <c r="R211" s="26"/>
      <c r="S211" s="26"/>
      <c r="T211" s="260"/>
      <c r="U211" s="256">
        <f t="shared" si="56"/>
        <v>5</v>
      </c>
      <c r="V211" s="256">
        <v>3</v>
      </c>
      <c r="W211" s="260"/>
      <c r="X211" s="242">
        <f t="shared" si="57"/>
        <v>27</v>
      </c>
      <c r="Y211" s="247">
        <f t="shared" si="58"/>
        <v>0.19148936170212766</v>
      </c>
      <c r="Z211" s="247">
        <f t="shared" si="52"/>
        <v>5.7446808510638299</v>
      </c>
      <c r="AA211" s="242">
        <v>1</v>
      </c>
      <c r="AB211" s="242">
        <v>36</v>
      </c>
      <c r="AC211" s="243">
        <f t="shared" si="53"/>
        <v>37</v>
      </c>
      <c r="AD211" s="247">
        <f t="shared" si="51"/>
        <v>193.22222222222223</v>
      </c>
      <c r="AE211" s="247">
        <v>14</v>
      </c>
      <c r="AF211" s="247">
        <f t="shared" si="59"/>
        <v>179.22222222222223</v>
      </c>
      <c r="AG211" s="247">
        <f t="shared" si="60"/>
        <v>22.978723404255319</v>
      </c>
      <c r="AH211" s="248">
        <f t="shared" si="54"/>
        <v>43859.222222222219</v>
      </c>
      <c r="AI211" s="249">
        <f t="shared" si="55"/>
        <v>43680</v>
      </c>
      <c r="AJ211" s="249">
        <f t="shared" si="61"/>
        <v>43859.222222222219</v>
      </c>
      <c r="AK211" s="253">
        <f t="shared" si="62"/>
        <v>2.6808510638297873</v>
      </c>
      <c r="AL211" s="253">
        <f t="shared" si="63"/>
        <v>34.319148936170215</v>
      </c>
      <c r="AM211" s="242">
        <v>1</v>
      </c>
      <c r="AN211" s="253">
        <f t="shared" si="64"/>
        <v>0</v>
      </c>
      <c r="AO211" s="253">
        <f t="shared" si="65"/>
        <v>0</v>
      </c>
      <c r="AP211" s="253">
        <f t="shared" si="66"/>
        <v>0</v>
      </c>
      <c r="AQ211" s="249">
        <f t="shared" si="67"/>
        <v>43859.222222222219</v>
      </c>
      <c r="AR211" s="242"/>
      <c r="AS211" s="244"/>
    </row>
    <row r="212" spans="1:45" x14ac:dyDescent="0.25">
      <c r="A212" s="31">
        <v>758127</v>
      </c>
      <c r="B212" s="18" t="s">
        <v>220</v>
      </c>
      <c r="C212" s="18" t="s">
        <v>520</v>
      </c>
      <c r="D212" s="58">
        <v>9.9</v>
      </c>
      <c r="E212" s="57">
        <v>29.5</v>
      </c>
      <c r="F212" s="58">
        <v>62</v>
      </c>
      <c r="G212" s="261"/>
      <c r="H212" s="26"/>
      <c r="I212" s="26"/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/>
      <c r="P212" s="26"/>
      <c r="Q212" s="26"/>
      <c r="R212" s="26"/>
      <c r="S212" s="26"/>
      <c r="T212" s="260"/>
      <c r="U212" s="256">
        <f t="shared" si="56"/>
        <v>5</v>
      </c>
      <c r="V212" s="256">
        <v>3</v>
      </c>
      <c r="W212" s="260"/>
      <c r="X212" s="242">
        <f t="shared" si="57"/>
        <v>0</v>
      </c>
      <c r="Y212" s="247">
        <f t="shared" si="58"/>
        <v>0</v>
      </c>
      <c r="Z212" s="247">
        <f t="shared" si="52"/>
        <v>0</v>
      </c>
      <c r="AA212" s="242">
        <v>1</v>
      </c>
      <c r="AB212" s="242">
        <v>0</v>
      </c>
      <c r="AC212" s="243">
        <f t="shared" si="53"/>
        <v>1</v>
      </c>
      <c r="AD212" s="247" t="str">
        <f t="shared" si="51"/>
        <v>Not Sold</v>
      </c>
      <c r="AE212" s="247">
        <v>14</v>
      </c>
      <c r="AF212" s="247" t="str">
        <f t="shared" si="59"/>
        <v>-</v>
      </c>
      <c r="AG212" s="247">
        <f t="shared" si="60"/>
        <v>0</v>
      </c>
      <c r="AH212" s="248" t="str">
        <f t="shared" si="54"/>
        <v>Not Sold</v>
      </c>
      <c r="AI212" s="249">
        <f t="shared" si="55"/>
        <v>43680</v>
      </c>
      <c r="AJ212" s="249">
        <f t="shared" si="61"/>
        <v>43680</v>
      </c>
      <c r="AK212" s="253">
        <f t="shared" si="62"/>
        <v>0</v>
      </c>
      <c r="AL212" s="253">
        <f t="shared" si="63"/>
        <v>1</v>
      </c>
      <c r="AM212" s="242">
        <v>1</v>
      </c>
      <c r="AN212" s="253">
        <f t="shared" si="64"/>
        <v>0</v>
      </c>
      <c r="AO212" s="253">
        <f t="shared" si="65"/>
        <v>0</v>
      </c>
      <c r="AP212" s="253" t="str">
        <f t="shared" si="66"/>
        <v>-</v>
      </c>
      <c r="AQ212" s="249" t="str">
        <f t="shared" si="67"/>
        <v>-</v>
      </c>
      <c r="AR212" s="242"/>
      <c r="AS212" s="244"/>
    </row>
    <row r="213" spans="1:45" x14ac:dyDescent="0.25">
      <c r="A213" s="31">
        <v>758128</v>
      </c>
      <c r="B213" s="18" t="s">
        <v>221</v>
      </c>
      <c r="C213" s="18" t="s">
        <v>521</v>
      </c>
      <c r="D213" s="58">
        <v>52.61</v>
      </c>
      <c r="E213" s="57">
        <v>99.5</v>
      </c>
      <c r="F213" s="58">
        <v>209</v>
      </c>
      <c r="G213" s="261"/>
      <c r="H213" s="26"/>
      <c r="I213" s="26"/>
      <c r="J213" s="26">
        <v>0</v>
      </c>
      <c r="K213" s="26">
        <v>1</v>
      </c>
      <c r="L213" s="26">
        <v>10</v>
      </c>
      <c r="M213" s="26">
        <v>11</v>
      </c>
      <c r="N213" s="26">
        <v>7</v>
      </c>
      <c r="O213" s="26"/>
      <c r="P213" s="26"/>
      <c r="Q213" s="26"/>
      <c r="R213" s="26"/>
      <c r="S213" s="26"/>
      <c r="T213" s="260"/>
      <c r="U213" s="256">
        <f t="shared" si="56"/>
        <v>5</v>
      </c>
      <c r="V213" s="256">
        <v>3</v>
      </c>
      <c r="W213" s="260"/>
      <c r="X213" s="242">
        <f t="shared" si="57"/>
        <v>29</v>
      </c>
      <c r="Y213" s="247">
        <f t="shared" si="58"/>
        <v>0.20567375886524822</v>
      </c>
      <c r="Z213" s="247">
        <f t="shared" si="52"/>
        <v>6.1702127659574462</v>
      </c>
      <c r="AA213" s="242">
        <v>1</v>
      </c>
      <c r="AB213" s="242">
        <v>19</v>
      </c>
      <c r="AC213" s="243">
        <f t="shared" si="53"/>
        <v>20</v>
      </c>
      <c r="AD213" s="247">
        <f t="shared" si="51"/>
        <v>97.241379310344826</v>
      </c>
      <c r="AE213" s="247">
        <v>14</v>
      </c>
      <c r="AF213" s="247">
        <f t="shared" si="59"/>
        <v>83.241379310344826</v>
      </c>
      <c r="AG213" s="247">
        <f t="shared" si="60"/>
        <v>24.680851063829785</v>
      </c>
      <c r="AH213" s="248">
        <f t="shared" si="54"/>
        <v>43763.241379310348</v>
      </c>
      <c r="AI213" s="249">
        <f t="shared" si="55"/>
        <v>43680</v>
      </c>
      <c r="AJ213" s="249">
        <f t="shared" si="61"/>
        <v>43763.241379310348</v>
      </c>
      <c r="AK213" s="253">
        <f t="shared" si="62"/>
        <v>2.8794326241134751</v>
      </c>
      <c r="AL213" s="253">
        <f t="shared" si="63"/>
        <v>17.120567375886523</v>
      </c>
      <c r="AM213" s="242">
        <v>1</v>
      </c>
      <c r="AN213" s="253">
        <f t="shared" si="64"/>
        <v>7.5602836879432616</v>
      </c>
      <c r="AO213" s="253">
        <f t="shared" si="65"/>
        <v>397.74652482269499</v>
      </c>
      <c r="AP213" s="253">
        <f t="shared" si="66"/>
        <v>36.758620689655167</v>
      </c>
      <c r="AQ213" s="249">
        <f t="shared" si="67"/>
        <v>43800</v>
      </c>
      <c r="AR213" s="242"/>
      <c r="AS213" s="244"/>
    </row>
    <row r="214" spans="1:45" x14ac:dyDescent="0.25">
      <c r="A214" s="31">
        <v>758226</v>
      </c>
      <c r="B214" s="18" t="s">
        <v>222</v>
      </c>
      <c r="C214" s="18" t="s">
        <v>522</v>
      </c>
      <c r="D214" s="58">
        <v>26</v>
      </c>
      <c r="E214" s="57">
        <v>50</v>
      </c>
      <c r="F214" s="58">
        <v>104</v>
      </c>
      <c r="G214" s="261"/>
      <c r="H214" s="26"/>
      <c r="I214" s="26"/>
      <c r="J214" s="26">
        <v>0</v>
      </c>
      <c r="K214" s="26">
        <v>0</v>
      </c>
      <c r="L214" s="26">
        <v>1</v>
      </c>
      <c r="M214" s="26">
        <v>2</v>
      </c>
      <c r="N214" s="26">
        <v>2</v>
      </c>
      <c r="O214" s="26"/>
      <c r="P214" s="26"/>
      <c r="Q214" s="26"/>
      <c r="R214" s="26"/>
      <c r="S214" s="26"/>
      <c r="T214" s="260"/>
      <c r="U214" s="256">
        <f t="shared" si="56"/>
        <v>5</v>
      </c>
      <c r="V214" s="256">
        <v>3</v>
      </c>
      <c r="W214" s="260"/>
      <c r="X214" s="242">
        <f t="shared" si="57"/>
        <v>5</v>
      </c>
      <c r="Y214" s="247">
        <f t="shared" si="58"/>
        <v>3.5460992907801421E-2</v>
      </c>
      <c r="Z214" s="247">
        <f t="shared" si="52"/>
        <v>1.0638297872340425</v>
      </c>
      <c r="AA214" s="242">
        <v>1</v>
      </c>
      <c r="AB214" s="242">
        <v>14</v>
      </c>
      <c r="AC214" s="243">
        <f t="shared" si="53"/>
        <v>15</v>
      </c>
      <c r="AD214" s="247">
        <f t="shared" si="51"/>
        <v>422.99999999999994</v>
      </c>
      <c r="AE214" s="247">
        <v>14</v>
      </c>
      <c r="AF214" s="247">
        <f t="shared" si="59"/>
        <v>408.99999999999994</v>
      </c>
      <c r="AG214" s="247">
        <f t="shared" si="60"/>
        <v>4.2553191489361701</v>
      </c>
      <c r="AH214" s="248">
        <f t="shared" si="54"/>
        <v>44089</v>
      </c>
      <c r="AI214" s="249">
        <f t="shared" si="55"/>
        <v>43680</v>
      </c>
      <c r="AJ214" s="249">
        <f t="shared" si="61"/>
        <v>44089</v>
      </c>
      <c r="AK214" s="253">
        <f t="shared" si="62"/>
        <v>0.49645390070921991</v>
      </c>
      <c r="AL214" s="253">
        <f t="shared" si="63"/>
        <v>14.50354609929078</v>
      </c>
      <c r="AM214" s="242">
        <v>1</v>
      </c>
      <c r="AN214" s="253">
        <f t="shared" si="64"/>
        <v>0</v>
      </c>
      <c r="AO214" s="253">
        <f t="shared" si="65"/>
        <v>0</v>
      </c>
      <c r="AP214" s="253">
        <f t="shared" si="66"/>
        <v>0</v>
      </c>
      <c r="AQ214" s="249">
        <f t="shared" si="67"/>
        <v>44089</v>
      </c>
      <c r="AR214" s="242"/>
      <c r="AS214" s="244"/>
    </row>
    <row r="215" spans="1:45" x14ac:dyDescent="0.25">
      <c r="A215" s="32">
        <v>758227</v>
      </c>
      <c r="B215" s="18" t="s">
        <v>223</v>
      </c>
      <c r="C215" s="18" t="s">
        <v>523</v>
      </c>
      <c r="D215" s="58">
        <v>26</v>
      </c>
      <c r="E215" s="57">
        <v>50</v>
      </c>
      <c r="F215" s="58">
        <v>104</v>
      </c>
      <c r="G215" s="261"/>
      <c r="H215" s="26"/>
      <c r="I215" s="26"/>
      <c r="J215" s="26">
        <v>0</v>
      </c>
      <c r="K215" s="26">
        <v>0</v>
      </c>
      <c r="L215" s="26">
        <v>0</v>
      </c>
      <c r="M215" s="26">
        <v>3</v>
      </c>
      <c r="N215" s="26">
        <v>0</v>
      </c>
      <c r="O215" s="26"/>
      <c r="P215" s="26"/>
      <c r="Q215" s="26"/>
      <c r="R215" s="26"/>
      <c r="S215" s="26"/>
      <c r="T215" s="260"/>
      <c r="U215" s="256">
        <f t="shared" si="56"/>
        <v>5</v>
      </c>
      <c r="V215" s="256">
        <v>3</v>
      </c>
      <c r="W215" s="260"/>
      <c r="X215" s="242">
        <f t="shared" si="57"/>
        <v>3</v>
      </c>
      <c r="Y215" s="247">
        <f t="shared" si="58"/>
        <v>2.1276595744680851E-2</v>
      </c>
      <c r="Z215" s="247">
        <f t="shared" si="52"/>
        <v>0.63829787234042556</v>
      </c>
      <c r="AA215" s="242">
        <v>1</v>
      </c>
      <c r="AB215" s="242">
        <v>12</v>
      </c>
      <c r="AC215" s="243">
        <f t="shared" si="53"/>
        <v>13</v>
      </c>
      <c r="AD215" s="247">
        <f t="shared" si="51"/>
        <v>611</v>
      </c>
      <c r="AE215" s="247">
        <v>14</v>
      </c>
      <c r="AF215" s="247">
        <f t="shared" si="59"/>
        <v>597</v>
      </c>
      <c r="AG215" s="247">
        <f t="shared" si="60"/>
        <v>2.5531914893617023</v>
      </c>
      <c r="AH215" s="248">
        <f t="shared" si="54"/>
        <v>44277</v>
      </c>
      <c r="AI215" s="249">
        <f t="shared" si="55"/>
        <v>43680</v>
      </c>
      <c r="AJ215" s="249">
        <f t="shared" si="61"/>
        <v>44277</v>
      </c>
      <c r="AK215" s="253">
        <f t="shared" si="62"/>
        <v>0.2978723404255319</v>
      </c>
      <c r="AL215" s="253">
        <f t="shared" si="63"/>
        <v>12.702127659574469</v>
      </c>
      <c r="AM215" s="242">
        <v>1</v>
      </c>
      <c r="AN215" s="253">
        <f t="shared" si="64"/>
        <v>0</v>
      </c>
      <c r="AO215" s="253">
        <f t="shared" si="65"/>
        <v>0</v>
      </c>
      <c r="AP215" s="253">
        <f t="shared" si="66"/>
        <v>0</v>
      </c>
      <c r="AQ215" s="249">
        <f t="shared" si="67"/>
        <v>44277</v>
      </c>
      <c r="AR215" s="242"/>
      <c r="AS215" s="244"/>
    </row>
    <row r="216" spans="1:45" x14ac:dyDescent="0.25">
      <c r="A216" s="31">
        <v>758228</v>
      </c>
      <c r="B216" s="18" t="s">
        <v>224</v>
      </c>
      <c r="C216" s="18" t="s">
        <v>524</v>
      </c>
      <c r="D216" s="58">
        <v>14</v>
      </c>
      <c r="E216" s="57">
        <v>35</v>
      </c>
      <c r="F216" s="58">
        <v>73</v>
      </c>
      <c r="G216" s="261"/>
      <c r="H216" s="26"/>
      <c r="I216" s="26"/>
      <c r="J216" s="26">
        <v>0</v>
      </c>
      <c r="K216" s="26">
        <v>0</v>
      </c>
      <c r="L216" s="26">
        <v>2</v>
      </c>
      <c r="M216" s="26">
        <v>14</v>
      </c>
      <c r="N216" s="26">
        <v>7</v>
      </c>
      <c r="O216" s="26"/>
      <c r="P216" s="26"/>
      <c r="Q216" s="26"/>
      <c r="R216" s="26"/>
      <c r="S216" s="26"/>
      <c r="T216" s="260"/>
      <c r="U216" s="256">
        <f t="shared" si="56"/>
        <v>5</v>
      </c>
      <c r="V216" s="256">
        <v>3</v>
      </c>
      <c r="W216" s="260"/>
      <c r="X216" s="242">
        <f t="shared" si="57"/>
        <v>23</v>
      </c>
      <c r="Y216" s="247">
        <f t="shared" si="58"/>
        <v>0.16312056737588654</v>
      </c>
      <c r="Z216" s="247">
        <f t="shared" si="52"/>
        <v>4.8936170212765964</v>
      </c>
      <c r="AA216" s="242">
        <v>1</v>
      </c>
      <c r="AB216" s="242">
        <v>9</v>
      </c>
      <c r="AC216" s="243">
        <f t="shared" si="53"/>
        <v>10</v>
      </c>
      <c r="AD216" s="247">
        <f t="shared" si="51"/>
        <v>61.304347826086953</v>
      </c>
      <c r="AE216" s="247">
        <v>14</v>
      </c>
      <c r="AF216" s="247">
        <f t="shared" si="59"/>
        <v>47.304347826086953</v>
      </c>
      <c r="AG216" s="247">
        <f t="shared" si="60"/>
        <v>19.574468085106385</v>
      </c>
      <c r="AH216" s="248">
        <f t="shared" si="54"/>
        <v>43727.304347826088</v>
      </c>
      <c r="AI216" s="249">
        <f t="shared" si="55"/>
        <v>43680</v>
      </c>
      <c r="AJ216" s="249">
        <f t="shared" si="61"/>
        <v>43727.304347826088</v>
      </c>
      <c r="AK216" s="253">
        <f t="shared" si="62"/>
        <v>2.2836879432624118</v>
      </c>
      <c r="AL216" s="253">
        <f t="shared" si="63"/>
        <v>7.7163120567375882</v>
      </c>
      <c r="AM216" s="242">
        <v>1</v>
      </c>
      <c r="AN216" s="253">
        <f t="shared" si="64"/>
        <v>11.858156028368796</v>
      </c>
      <c r="AO216" s="253">
        <f t="shared" si="65"/>
        <v>166.01418439716315</v>
      </c>
      <c r="AP216" s="253">
        <f t="shared" si="66"/>
        <v>72.695652173913047</v>
      </c>
      <c r="AQ216" s="249">
        <f t="shared" si="67"/>
        <v>43800</v>
      </c>
      <c r="AR216" s="242"/>
      <c r="AS216" s="244"/>
    </row>
    <row r="217" spans="1:45" x14ac:dyDescent="0.25">
      <c r="A217" s="31">
        <v>758229</v>
      </c>
      <c r="B217" s="18" t="s">
        <v>225</v>
      </c>
      <c r="C217" s="18" t="s">
        <v>525</v>
      </c>
      <c r="D217" s="58">
        <v>14</v>
      </c>
      <c r="E217" s="57">
        <v>35</v>
      </c>
      <c r="F217" s="58">
        <v>73</v>
      </c>
      <c r="G217" s="261"/>
      <c r="H217" s="26"/>
      <c r="I217" s="26"/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/>
      <c r="P217" s="26"/>
      <c r="Q217" s="26"/>
      <c r="R217" s="26"/>
      <c r="S217" s="26"/>
      <c r="T217" s="260"/>
      <c r="U217" s="256">
        <f t="shared" si="56"/>
        <v>5</v>
      </c>
      <c r="V217" s="256">
        <v>3</v>
      </c>
      <c r="W217" s="260"/>
      <c r="X217" s="242">
        <f t="shared" si="57"/>
        <v>0</v>
      </c>
      <c r="Y217" s="247">
        <f t="shared" si="58"/>
        <v>0</v>
      </c>
      <c r="Z217" s="247">
        <f t="shared" si="52"/>
        <v>0</v>
      </c>
      <c r="AA217" s="242">
        <v>1</v>
      </c>
      <c r="AB217" s="242">
        <v>0</v>
      </c>
      <c r="AC217" s="243">
        <f t="shared" si="53"/>
        <v>1</v>
      </c>
      <c r="AD217" s="247" t="str">
        <f t="shared" si="51"/>
        <v>Not Sold</v>
      </c>
      <c r="AE217" s="247">
        <v>14</v>
      </c>
      <c r="AF217" s="247" t="str">
        <f t="shared" si="59"/>
        <v>-</v>
      </c>
      <c r="AG217" s="247">
        <f t="shared" si="60"/>
        <v>0</v>
      </c>
      <c r="AH217" s="248" t="str">
        <f t="shared" si="54"/>
        <v>Not Sold</v>
      </c>
      <c r="AI217" s="249">
        <f t="shared" si="55"/>
        <v>43680</v>
      </c>
      <c r="AJ217" s="249">
        <f t="shared" si="61"/>
        <v>43680</v>
      </c>
      <c r="AK217" s="253">
        <f t="shared" si="62"/>
        <v>0</v>
      </c>
      <c r="AL217" s="253">
        <f t="shared" si="63"/>
        <v>1</v>
      </c>
      <c r="AM217" s="242">
        <v>1</v>
      </c>
      <c r="AN217" s="253">
        <f t="shared" si="64"/>
        <v>0</v>
      </c>
      <c r="AO217" s="253">
        <f t="shared" si="65"/>
        <v>0</v>
      </c>
      <c r="AP217" s="253" t="str">
        <f t="shared" si="66"/>
        <v>-</v>
      </c>
      <c r="AQ217" s="249" t="str">
        <f t="shared" si="67"/>
        <v>-</v>
      </c>
      <c r="AR217" s="242"/>
      <c r="AS217" s="244"/>
    </row>
    <row r="218" spans="1:45" x14ac:dyDescent="0.25">
      <c r="A218" s="31">
        <v>758230</v>
      </c>
      <c r="B218" s="18" t="s">
        <v>226</v>
      </c>
      <c r="C218" s="18" t="s">
        <v>526</v>
      </c>
      <c r="D218" s="58">
        <v>18</v>
      </c>
      <c r="E218" s="57">
        <v>35</v>
      </c>
      <c r="F218" s="58">
        <v>73</v>
      </c>
      <c r="G218" s="261"/>
      <c r="H218" s="26"/>
      <c r="I218" s="26"/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/>
      <c r="P218" s="26"/>
      <c r="Q218" s="26"/>
      <c r="R218" s="26"/>
      <c r="S218" s="26"/>
      <c r="T218" s="260"/>
      <c r="U218" s="256">
        <f t="shared" si="56"/>
        <v>5</v>
      </c>
      <c r="V218" s="256">
        <v>3</v>
      </c>
      <c r="W218" s="260"/>
      <c r="X218" s="242">
        <f t="shared" si="57"/>
        <v>0</v>
      </c>
      <c r="Y218" s="247">
        <f t="shared" si="58"/>
        <v>0</v>
      </c>
      <c r="Z218" s="247">
        <f t="shared" si="52"/>
        <v>0</v>
      </c>
      <c r="AA218" s="242">
        <v>1</v>
      </c>
      <c r="AB218" s="242">
        <v>0</v>
      </c>
      <c r="AC218" s="243">
        <f t="shared" si="53"/>
        <v>1</v>
      </c>
      <c r="AD218" s="247" t="str">
        <f t="shared" ref="AD218:AD239" si="68">IFERROR(AC218/Y218,"Not Sold")</f>
        <v>Not Sold</v>
      </c>
      <c r="AE218" s="247">
        <v>14</v>
      </c>
      <c r="AF218" s="247" t="str">
        <f t="shared" si="59"/>
        <v>-</v>
      </c>
      <c r="AG218" s="247">
        <f t="shared" si="60"/>
        <v>0</v>
      </c>
      <c r="AH218" s="248" t="str">
        <f t="shared" si="54"/>
        <v>Not Sold</v>
      </c>
      <c r="AI218" s="249">
        <f t="shared" si="55"/>
        <v>43680</v>
      </c>
      <c r="AJ218" s="249">
        <f t="shared" si="61"/>
        <v>43680</v>
      </c>
      <c r="AK218" s="253">
        <f t="shared" si="62"/>
        <v>0</v>
      </c>
      <c r="AL218" s="253">
        <f t="shared" si="63"/>
        <v>1</v>
      </c>
      <c r="AM218" s="242">
        <v>1</v>
      </c>
      <c r="AN218" s="253">
        <f t="shared" si="64"/>
        <v>0</v>
      </c>
      <c r="AO218" s="253">
        <f t="shared" si="65"/>
        <v>0</v>
      </c>
      <c r="AP218" s="253" t="str">
        <f t="shared" si="66"/>
        <v>-</v>
      </c>
      <c r="AQ218" s="249" t="str">
        <f t="shared" si="67"/>
        <v>-</v>
      </c>
      <c r="AR218" s="242"/>
      <c r="AS218" s="244"/>
    </row>
    <row r="219" spans="1:45" x14ac:dyDescent="0.25">
      <c r="A219" s="31">
        <v>758231</v>
      </c>
      <c r="B219" s="18" t="s">
        <v>227</v>
      </c>
      <c r="C219" s="18" t="s">
        <v>499</v>
      </c>
      <c r="D219" s="58">
        <v>12</v>
      </c>
      <c r="E219" s="57">
        <v>30</v>
      </c>
      <c r="F219" s="58">
        <v>62</v>
      </c>
      <c r="G219" s="261"/>
      <c r="H219" s="26"/>
      <c r="I219" s="26"/>
      <c r="J219" s="26">
        <v>0</v>
      </c>
      <c r="K219" s="26">
        <v>0</v>
      </c>
      <c r="L219" s="26">
        <v>33</v>
      </c>
      <c r="M219" s="26">
        <v>50</v>
      </c>
      <c r="N219" s="26">
        <v>22</v>
      </c>
      <c r="O219" s="26"/>
      <c r="P219" s="26"/>
      <c r="Q219" s="26"/>
      <c r="R219" s="26"/>
      <c r="S219" s="26"/>
      <c r="T219" s="260"/>
      <c r="U219" s="256">
        <f t="shared" si="56"/>
        <v>5</v>
      </c>
      <c r="V219" s="256">
        <v>3</v>
      </c>
      <c r="W219" s="260"/>
      <c r="X219" s="242">
        <f t="shared" si="57"/>
        <v>105</v>
      </c>
      <c r="Y219" s="247">
        <f t="shared" si="58"/>
        <v>0.74468085106382975</v>
      </c>
      <c r="Z219" s="247">
        <f t="shared" si="52"/>
        <v>22.340425531914892</v>
      </c>
      <c r="AA219" s="242">
        <v>1</v>
      </c>
      <c r="AB219" s="242">
        <v>43</v>
      </c>
      <c r="AC219" s="243">
        <f t="shared" si="53"/>
        <v>44</v>
      </c>
      <c r="AD219" s="247">
        <f t="shared" si="68"/>
        <v>59.085714285714289</v>
      </c>
      <c r="AE219" s="247">
        <v>14</v>
      </c>
      <c r="AF219" s="247">
        <f t="shared" si="59"/>
        <v>45.085714285714289</v>
      </c>
      <c r="AG219" s="247">
        <f t="shared" si="60"/>
        <v>89.361702127659569</v>
      </c>
      <c r="AH219" s="248">
        <f t="shared" si="54"/>
        <v>43725.085714285713</v>
      </c>
      <c r="AI219" s="249">
        <f t="shared" si="55"/>
        <v>43680</v>
      </c>
      <c r="AJ219" s="249">
        <f t="shared" si="61"/>
        <v>43725.085714285713</v>
      </c>
      <c r="AK219" s="253">
        <f t="shared" si="62"/>
        <v>10.425531914893616</v>
      </c>
      <c r="AL219" s="253">
        <f t="shared" si="63"/>
        <v>33.574468085106382</v>
      </c>
      <c r="AM219" s="242">
        <v>1</v>
      </c>
      <c r="AN219" s="253">
        <f t="shared" si="64"/>
        <v>55.787234042553187</v>
      </c>
      <c r="AO219" s="253">
        <f t="shared" si="65"/>
        <v>669.44680851063822</v>
      </c>
      <c r="AP219" s="253">
        <f t="shared" si="66"/>
        <v>74.914285714285711</v>
      </c>
      <c r="AQ219" s="249">
        <f t="shared" si="67"/>
        <v>43800</v>
      </c>
      <c r="AR219" s="242"/>
      <c r="AS219" s="244"/>
    </row>
    <row r="220" spans="1:45" x14ac:dyDescent="0.25">
      <c r="A220" s="32">
        <v>758233</v>
      </c>
      <c r="B220" s="18" t="s">
        <v>228</v>
      </c>
      <c r="C220" s="18" t="s">
        <v>527</v>
      </c>
      <c r="D220" s="58">
        <v>9.66</v>
      </c>
      <c r="E220" s="57">
        <v>40</v>
      </c>
      <c r="F220" s="58">
        <v>83</v>
      </c>
      <c r="G220" s="261"/>
      <c r="H220" s="26"/>
      <c r="I220" s="26"/>
      <c r="J220" s="26">
        <v>0</v>
      </c>
      <c r="K220" s="26">
        <v>0</v>
      </c>
      <c r="L220" s="26">
        <v>10</v>
      </c>
      <c r="M220" s="26">
        <v>23</v>
      </c>
      <c r="N220" s="26">
        <v>16</v>
      </c>
      <c r="O220" s="26"/>
      <c r="P220" s="26"/>
      <c r="Q220" s="26"/>
      <c r="R220" s="26"/>
      <c r="S220" s="26"/>
      <c r="T220" s="260"/>
      <c r="U220" s="256">
        <f t="shared" si="56"/>
        <v>5</v>
      </c>
      <c r="V220" s="256">
        <v>3</v>
      </c>
      <c r="W220" s="260"/>
      <c r="X220" s="242">
        <f t="shared" si="57"/>
        <v>49</v>
      </c>
      <c r="Y220" s="247">
        <f t="shared" si="58"/>
        <v>0.3475177304964539</v>
      </c>
      <c r="Z220" s="247">
        <f t="shared" si="52"/>
        <v>10.425531914893616</v>
      </c>
      <c r="AA220" s="242">
        <v>1</v>
      </c>
      <c r="AB220" s="242">
        <v>24</v>
      </c>
      <c r="AC220" s="243">
        <f t="shared" si="53"/>
        <v>25</v>
      </c>
      <c r="AD220" s="247">
        <f t="shared" si="68"/>
        <v>71.938775510204081</v>
      </c>
      <c r="AE220" s="247">
        <v>14</v>
      </c>
      <c r="AF220" s="247">
        <f t="shared" si="59"/>
        <v>57.938775510204081</v>
      </c>
      <c r="AG220" s="247">
        <f t="shared" si="60"/>
        <v>41.702127659574465</v>
      </c>
      <c r="AH220" s="248">
        <f t="shared" si="54"/>
        <v>43737.938775510207</v>
      </c>
      <c r="AI220" s="249">
        <f t="shared" si="55"/>
        <v>43680</v>
      </c>
      <c r="AJ220" s="249">
        <f t="shared" si="61"/>
        <v>43737.938775510207</v>
      </c>
      <c r="AK220" s="253">
        <f t="shared" si="62"/>
        <v>4.8652482269503547</v>
      </c>
      <c r="AL220" s="253">
        <f t="shared" si="63"/>
        <v>20.134751773049643</v>
      </c>
      <c r="AM220" s="242">
        <v>1</v>
      </c>
      <c r="AN220" s="253">
        <f t="shared" si="64"/>
        <v>21.567375886524822</v>
      </c>
      <c r="AO220" s="253">
        <f t="shared" si="65"/>
        <v>208.34085106382977</v>
      </c>
      <c r="AP220" s="253">
        <f t="shared" si="66"/>
        <v>62.061224489795919</v>
      </c>
      <c r="AQ220" s="249">
        <f t="shared" si="67"/>
        <v>43800</v>
      </c>
      <c r="AR220" s="242"/>
      <c r="AS220" s="244"/>
    </row>
    <row r="221" spans="1:45" x14ac:dyDescent="0.25">
      <c r="A221" s="31">
        <v>758234</v>
      </c>
      <c r="B221" s="18" t="s">
        <v>229</v>
      </c>
      <c r="C221" s="18" t="s">
        <v>528</v>
      </c>
      <c r="D221" s="58">
        <v>10.26</v>
      </c>
      <c r="E221" s="57">
        <v>40</v>
      </c>
      <c r="F221" s="58">
        <v>83</v>
      </c>
      <c r="G221" s="261"/>
      <c r="H221" s="26"/>
      <c r="I221" s="26"/>
      <c r="J221" s="26">
        <v>0</v>
      </c>
      <c r="K221" s="26">
        <v>0</v>
      </c>
      <c r="L221" s="26">
        <v>2</v>
      </c>
      <c r="M221" s="26">
        <v>14</v>
      </c>
      <c r="N221" s="26">
        <v>7</v>
      </c>
      <c r="O221" s="26"/>
      <c r="P221" s="26"/>
      <c r="Q221" s="26"/>
      <c r="R221" s="26"/>
      <c r="S221" s="26"/>
      <c r="T221" s="260"/>
      <c r="U221" s="256">
        <f t="shared" si="56"/>
        <v>5</v>
      </c>
      <c r="V221" s="256">
        <v>3</v>
      </c>
      <c r="W221" s="260"/>
      <c r="X221" s="242">
        <f t="shared" si="57"/>
        <v>23</v>
      </c>
      <c r="Y221" s="247">
        <f t="shared" si="58"/>
        <v>0.16312056737588654</v>
      </c>
      <c r="Z221" s="247">
        <f t="shared" si="52"/>
        <v>4.8936170212765964</v>
      </c>
      <c r="AA221" s="242">
        <v>1</v>
      </c>
      <c r="AB221" s="242">
        <v>12</v>
      </c>
      <c r="AC221" s="243">
        <f t="shared" si="53"/>
        <v>13</v>
      </c>
      <c r="AD221" s="247">
        <f t="shared" si="68"/>
        <v>79.695652173913032</v>
      </c>
      <c r="AE221" s="247">
        <v>14</v>
      </c>
      <c r="AF221" s="247">
        <f t="shared" si="59"/>
        <v>65.695652173913032</v>
      </c>
      <c r="AG221" s="247">
        <f t="shared" si="60"/>
        <v>19.574468085106385</v>
      </c>
      <c r="AH221" s="248">
        <f t="shared" si="54"/>
        <v>43745.695652173912</v>
      </c>
      <c r="AI221" s="249">
        <f t="shared" si="55"/>
        <v>43680</v>
      </c>
      <c r="AJ221" s="249">
        <f t="shared" si="61"/>
        <v>43745.695652173912</v>
      </c>
      <c r="AK221" s="253">
        <f t="shared" si="62"/>
        <v>2.2836879432624118</v>
      </c>
      <c r="AL221" s="253">
        <f t="shared" si="63"/>
        <v>10.716312056737589</v>
      </c>
      <c r="AM221" s="242">
        <v>1</v>
      </c>
      <c r="AN221" s="253">
        <f t="shared" si="64"/>
        <v>8.8581560283687963</v>
      </c>
      <c r="AO221" s="253">
        <f t="shared" si="65"/>
        <v>90.884680851063848</v>
      </c>
      <c r="AP221" s="253">
        <f t="shared" si="66"/>
        <v>54.304347826086968</v>
      </c>
      <c r="AQ221" s="249">
        <f t="shared" si="67"/>
        <v>43800</v>
      </c>
      <c r="AR221" s="242"/>
      <c r="AS221" s="244"/>
    </row>
    <row r="222" spans="1:45" x14ac:dyDescent="0.25">
      <c r="A222" s="31">
        <v>758235</v>
      </c>
      <c r="B222" s="18" t="s">
        <v>230</v>
      </c>
      <c r="C222" s="18" t="s">
        <v>529</v>
      </c>
      <c r="D222" s="58">
        <v>15.69</v>
      </c>
      <c r="E222" s="57">
        <v>45</v>
      </c>
      <c r="F222" s="58">
        <v>93</v>
      </c>
      <c r="G222" s="261"/>
      <c r="H222" s="26"/>
      <c r="I222" s="26"/>
      <c r="J222" s="26">
        <v>0</v>
      </c>
      <c r="K222" s="26">
        <v>0</v>
      </c>
      <c r="L222" s="26">
        <v>12</v>
      </c>
      <c r="M222" s="26">
        <v>15</v>
      </c>
      <c r="N222" s="26">
        <v>14</v>
      </c>
      <c r="O222" s="26"/>
      <c r="P222" s="26"/>
      <c r="Q222" s="26"/>
      <c r="R222" s="26"/>
      <c r="S222" s="26"/>
      <c r="T222" s="260"/>
      <c r="U222" s="256">
        <f t="shared" si="56"/>
        <v>5</v>
      </c>
      <c r="V222" s="256">
        <v>3</v>
      </c>
      <c r="W222" s="260"/>
      <c r="X222" s="242">
        <f t="shared" si="57"/>
        <v>41</v>
      </c>
      <c r="Y222" s="247">
        <f t="shared" si="58"/>
        <v>0.29078014184397161</v>
      </c>
      <c r="Z222" s="247">
        <f t="shared" si="52"/>
        <v>8.7234042553191475</v>
      </c>
      <c r="AA222" s="242">
        <v>1</v>
      </c>
      <c r="AB222" s="242">
        <v>29</v>
      </c>
      <c r="AC222" s="243">
        <f t="shared" si="53"/>
        <v>30</v>
      </c>
      <c r="AD222" s="247">
        <f t="shared" si="68"/>
        <v>103.17073170731709</v>
      </c>
      <c r="AE222" s="247">
        <v>14</v>
      </c>
      <c r="AF222" s="247">
        <f t="shared" si="59"/>
        <v>89.170731707317088</v>
      </c>
      <c r="AG222" s="247">
        <f t="shared" si="60"/>
        <v>34.89361702127659</v>
      </c>
      <c r="AH222" s="248">
        <f t="shared" si="54"/>
        <v>43769.170731707316</v>
      </c>
      <c r="AI222" s="249">
        <f t="shared" si="55"/>
        <v>43680</v>
      </c>
      <c r="AJ222" s="249">
        <f t="shared" si="61"/>
        <v>43769.170731707316</v>
      </c>
      <c r="AK222" s="253">
        <f t="shared" si="62"/>
        <v>4.0709219858156027</v>
      </c>
      <c r="AL222" s="253">
        <f t="shared" si="63"/>
        <v>25.929078014184398</v>
      </c>
      <c r="AM222" s="242">
        <v>1</v>
      </c>
      <c r="AN222" s="253">
        <f t="shared" si="64"/>
        <v>8.964539007092192</v>
      </c>
      <c r="AO222" s="253">
        <f t="shared" si="65"/>
        <v>140.65361702127649</v>
      </c>
      <c r="AP222" s="253">
        <f t="shared" si="66"/>
        <v>30.829268292682908</v>
      </c>
      <c r="AQ222" s="249">
        <f t="shared" si="67"/>
        <v>43800</v>
      </c>
      <c r="AR222" s="242"/>
      <c r="AS222" s="244"/>
    </row>
    <row r="223" spans="1:45" x14ac:dyDescent="0.25">
      <c r="A223" s="31">
        <v>758236</v>
      </c>
      <c r="B223" s="18" t="s">
        <v>231</v>
      </c>
      <c r="C223" s="18" t="s">
        <v>530</v>
      </c>
      <c r="D223" s="58">
        <v>16</v>
      </c>
      <c r="E223" s="57">
        <v>45</v>
      </c>
      <c r="F223" s="58">
        <v>93</v>
      </c>
      <c r="G223" s="261"/>
      <c r="H223" s="26"/>
      <c r="I223" s="26"/>
      <c r="J223" s="26">
        <v>0</v>
      </c>
      <c r="K223" s="26">
        <v>0</v>
      </c>
      <c r="L223" s="26">
        <v>11</v>
      </c>
      <c r="M223" s="26">
        <v>15</v>
      </c>
      <c r="N223" s="26">
        <v>19</v>
      </c>
      <c r="O223" s="26"/>
      <c r="P223" s="26"/>
      <c r="Q223" s="26"/>
      <c r="R223" s="26"/>
      <c r="S223" s="26"/>
      <c r="T223" s="260"/>
      <c r="U223" s="256">
        <f t="shared" si="56"/>
        <v>5</v>
      </c>
      <c r="V223" s="256">
        <v>3</v>
      </c>
      <c r="W223" s="260"/>
      <c r="X223" s="242">
        <f t="shared" si="57"/>
        <v>45</v>
      </c>
      <c r="Y223" s="247">
        <f t="shared" si="58"/>
        <v>0.31914893617021278</v>
      </c>
      <c r="Z223" s="247">
        <f t="shared" si="52"/>
        <v>9.5744680851063837</v>
      </c>
      <c r="AA223" s="242">
        <v>1</v>
      </c>
      <c r="AB223" s="242">
        <v>39</v>
      </c>
      <c r="AC223" s="243">
        <f t="shared" si="53"/>
        <v>40</v>
      </c>
      <c r="AD223" s="247">
        <f t="shared" si="68"/>
        <v>125.33333333333333</v>
      </c>
      <c r="AE223" s="247">
        <v>14</v>
      </c>
      <c r="AF223" s="247">
        <f t="shared" si="59"/>
        <v>111.33333333333333</v>
      </c>
      <c r="AG223" s="247">
        <f t="shared" si="60"/>
        <v>38.297872340425535</v>
      </c>
      <c r="AH223" s="248">
        <f t="shared" si="54"/>
        <v>43791.333333333336</v>
      </c>
      <c r="AI223" s="249">
        <f t="shared" si="55"/>
        <v>43680</v>
      </c>
      <c r="AJ223" s="249">
        <f t="shared" si="61"/>
        <v>43791.333333333336</v>
      </c>
      <c r="AK223" s="253">
        <f t="shared" si="62"/>
        <v>4.4680851063829792</v>
      </c>
      <c r="AL223" s="253">
        <f t="shared" si="63"/>
        <v>35.531914893617021</v>
      </c>
      <c r="AM223" s="242">
        <v>1</v>
      </c>
      <c r="AN223" s="253">
        <f t="shared" si="64"/>
        <v>2.765957446808514</v>
      </c>
      <c r="AO223" s="253">
        <f t="shared" si="65"/>
        <v>44.255319148936223</v>
      </c>
      <c r="AP223" s="253">
        <f t="shared" si="66"/>
        <v>8.6666666666666767</v>
      </c>
      <c r="AQ223" s="249">
        <f t="shared" si="67"/>
        <v>43800</v>
      </c>
      <c r="AR223" s="242"/>
      <c r="AS223" s="244"/>
    </row>
    <row r="224" spans="1:45" x14ac:dyDescent="0.25">
      <c r="A224" s="31">
        <v>758241</v>
      </c>
      <c r="B224" s="18" t="s">
        <v>232</v>
      </c>
      <c r="C224" s="18" t="s">
        <v>531</v>
      </c>
      <c r="D224" s="58">
        <v>55.18</v>
      </c>
      <c r="E224" s="57">
        <v>114.5</v>
      </c>
      <c r="F224" s="58">
        <v>241</v>
      </c>
      <c r="G224" s="261"/>
      <c r="H224" s="26"/>
      <c r="I224" s="26"/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/>
      <c r="P224" s="26"/>
      <c r="Q224" s="26"/>
      <c r="R224" s="26"/>
      <c r="S224" s="26"/>
      <c r="T224" s="260"/>
      <c r="U224" s="256">
        <f t="shared" si="56"/>
        <v>5</v>
      </c>
      <c r="V224" s="256">
        <v>3</v>
      </c>
      <c r="W224" s="260"/>
      <c r="X224" s="242">
        <f t="shared" si="57"/>
        <v>0</v>
      </c>
      <c r="Y224" s="247">
        <f t="shared" si="58"/>
        <v>0</v>
      </c>
      <c r="Z224" s="247">
        <f t="shared" si="52"/>
        <v>0</v>
      </c>
      <c r="AA224" s="242">
        <v>1</v>
      </c>
      <c r="AB224" s="242">
        <v>0</v>
      </c>
      <c r="AC224" s="243">
        <f t="shared" si="53"/>
        <v>1</v>
      </c>
      <c r="AD224" s="247" t="str">
        <f t="shared" si="68"/>
        <v>Not Sold</v>
      </c>
      <c r="AE224" s="247">
        <v>14</v>
      </c>
      <c r="AF224" s="247" t="str">
        <f t="shared" si="59"/>
        <v>-</v>
      </c>
      <c r="AG224" s="247">
        <f t="shared" si="60"/>
        <v>0</v>
      </c>
      <c r="AH224" s="248" t="str">
        <f t="shared" si="54"/>
        <v>Not Sold</v>
      </c>
      <c r="AI224" s="249">
        <f t="shared" si="55"/>
        <v>43680</v>
      </c>
      <c r="AJ224" s="249">
        <f t="shared" si="61"/>
        <v>43680</v>
      </c>
      <c r="AK224" s="253">
        <f t="shared" si="62"/>
        <v>0</v>
      </c>
      <c r="AL224" s="253">
        <f t="shared" si="63"/>
        <v>1</v>
      </c>
      <c r="AM224" s="242">
        <v>1</v>
      </c>
      <c r="AN224" s="253">
        <f t="shared" si="64"/>
        <v>0</v>
      </c>
      <c r="AO224" s="253">
        <f t="shared" si="65"/>
        <v>0</v>
      </c>
      <c r="AP224" s="253" t="str">
        <f t="shared" si="66"/>
        <v>-</v>
      </c>
      <c r="AQ224" s="249" t="str">
        <f t="shared" si="67"/>
        <v>-</v>
      </c>
      <c r="AR224" s="242"/>
      <c r="AS224" s="244"/>
    </row>
    <row r="225" spans="1:45" x14ac:dyDescent="0.25">
      <c r="A225" s="32">
        <v>758244</v>
      </c>
      <c r="B225" s="18" t="s">
        <v>233</v>
      </c>
      <c r="C225" s="18" t="s">
        <v>532</v>
      </c>
      <c r="D225" s="58">
        <v>18.32</v>
      </c>
      <c r="E225" s="57">
        <v>44.5</v>
      </c>
      <c r="F225" s="58">
        <v>94</v>
      </c>
      <c r="G225" s="261"/>
      <c r="H225" s="26"/>
      <c r="I225" s="26"/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/>
      <c r="P225" s="26"/>
      <c r="Q225" s="26"/>
      <c r="R225" s="26"/>
      <c r="S225" s="26"/>
      <c r="T225" s="260"/>
      <c r="U225" s="256">
        <f t="shared" si="56"/>
        <v>5</v>
      </c>
      <c r="V225" s="256">
        <v>3</v>
      </c>
      <c r="W225" s="260"/>
      <c r="X225" s="242">
        <f t="shared" si="57"/>
        <v>0</v>
      </c>
      <c r="Y225" s="247">
        <f t="shared" si="58"/>
        <v>0</v>
      </c>
      <c r="Z225" s="247">
        <f t="shared" si="52"/>
        <v>0</v>
      </c>
      <c r="AA225" s="242">
        <v>1</v>
      </c>
      <c r="AB225" s="242">
        <v>0</v>
      </c>
      <c r="AC225" s="243">
        <f t="shared" si="53"/>
        <v>1</v>
      </c>
      <c r="AD225" s="247" t="str">
        <f t="shared" si="68"/>
        <v>Not Sold</v>
      </c>
      <c r="AE225" s="247">
        <v>14</v>
      </c>
      <c r="AF225" s="247" t="str">
        <f t="shared" si="59"/>
        <v>-</v>
      </c>
      <c r="AG225" s="247">
        <f t="shared" si="60"/>
        <v>0</v>
      </c>
      <c r="AH225" s="248" t="str">
        <f t="shared" si="54"/>
        <v>Not Sold</v>
      </c>
      <c r="AI225" s="249">
        <f t="shared" si="55"/>
        <v>43680</v>
      </c>
      <c r="AJ225" s="249">
        <f t="shared" si="61"/>
        <v>43680</v>
      </c>
      <c r="AK225" s="253">
        <f t="shared" si="62"/>
        <v>0</v>
      </c>
      <c r="AL225" s="253">
        <f t="shared" si="63"/>
        <v>1</v>
      </c>
      <c r="AM225" s="242">
        <v>1</v>
      </c>
      <c r="AN225" s="253">
        <f t="shared" si="64"/>
        <v>0</v>
      </c>
      <c r="AO225" s="253">
        <f t="shared" si="65"/>
        <v>0</v>
      </c>
      <c r="AP225" s="253" t="str">
        <f t="shared" si="66"/>
        <v>-</v>
      </c>
      <c r="AQ225" s="249" t="str">
        <f t="shared" si="67"/>
        <v>-</v>
      </c>
      <c r="AR225" s="242"/>
      <c r="AS225" s="244"/>
    </row>
    <row r="226" spans="1:45" x14ac:dyDescent="0.25">
      <c r="A226" s="31">
        <v>758245</v>
      </c>
      <c r="B226" s="18" t="s">
        <v>234</v>
      </c>
      <c r="C226" s="18" t="s">
        <v>533</v>
      </c>
      <c r="D226" s="58">
        <v>18.32</v>
      </c>
      <c r="E226" s="57">
        <v>44.5</v>
      </c>
      <c r="F226" s="58">
        <v>94</v>
      </c>
      <c r="G226" s="261"/>
      <c r="H226" s="26"/>
      <c r="I226" s="26"/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/>
      <c r="P226" s="26"/>
      <c r="Q226" s="26"/>
      <c r="R226" s="26"/>
      <c r="S226" s="26"/>
      <c r="T226" s="260"/>
      <c r="U226" s="256">
        <f t="shared" si="56"/>
        <v>5</v>
      </c>
      <c r="V226" s="256">
        <v>3</v>
      </c>
      <c r="W226" s="260"/>
      <c r="X226" s="242">
        <f t="shared" si="57"/>
        <v>0</v>
      </c>
      <c r="Y226" s="247">
        <f t="shared" si="58"/>
        <v>0</v>
      </c>
      <c r="Z226" s="247">
        <f t="shared" si="52"/>
        <v>0</v>
      </c>
      <c r="AA226" s="242">
        <v>1</v>
      </c>
      <c r="AB226" s="242">
        <v>0</v>
      </c>
      <c r="AC226" s="243">
        <f t="shared" si="53"/>
        <v>1</v>
      </c>
      <c r="AD226" s="247" t="str">
        <f t="shared" si="68"/>
        <v>Not Sold</v>
      </c>
      <c r="AE226" s="247">
        <v>14</v>
      </c>
      <c r="AF226" s="247" t="str">
        <f t="shared" si="59"/>
        <v>-</v>
      </c>
      <c r="AG226" s="247">
        <f t="shared" si="60"/>
        <v>0</v>
      </c>
      <c r="AH226" s="248" t="str">
        <f t="shared" si="54"/>
        <v>Not Sold</v>
      </c>
      <c r="AI226" s="249">
        <f t="shared" si="55"/>
        <v>43680</v>
      </c>
      <c r="AJ226" s="249">
        <f t="shared" si="61"/>
        <v>43680</v>
      </c>
      <c r="AK226" s="253">
        <f t="shared" si="62"/>
        <v>0</v>
      </c>
      <c r="AL226" s="253">
        <f t="shared" si="63"/>
        <v>1</v>
      </c>
      <c r="AM226" s="242">
        <v>1</v>
      </c>
      <c r="AN226" s="253">
        <f t="shared" si="64"/>
        <v>0</v>
      </c>
      <c r="AO226" s="253">
        <f t="shared" si="65"/>
        <v>0</v>
      </c>
      <c r="AP226" s="253" t="str">
        <f t="shared" si="66"/>
        <v>-</v>
      </c>
      <c r="AQ226" s="249" t="str">
        <f t="shared" si="67"/>
        <v>-</v>
      </c>
      <c r="AR226" s="242"/>
      <c r="AS226" s="244"/>
    </row>
    <row r="227" spans="1:45" x14ac:dyDescent="0.25">
      <c r="A227" s="31">
        <v>762676</v>
      </c>
      <c r="B227" s="18" t="s">
        <v>240</v>
      </c>
      <c r="C227" s="18" t="s">
        <v>534</v>
      </c>
      <c r="D227" s="58">
        <v>107.83999999999989</v>
      </c>
      <c r="E227" s="57">
        <v>125</v>
      </c>
      <c r="F227" s="58">
        <v>259</v>
      </c>
      <c r="G227" s="261"/>
      <c r="H227" s="26"/>
      <c r="I227" s="26"/>
      <c r="J227" s="26"/>
      <c r="K227" s="26"/>
      <c r="L227" s="26">
        <v>0</v>
      </c>
      <c r="M227" s="26">
        <v>0</v>
      </c>
      <c r="N227" s="26">
        <v>0</v>
      </c>
      <c r="O227" s="26"/>
      <c r="P227" s="26"/>
      <c r="Q227" s="26"/>
      <c r="R227" s="26"/>
      <c r="S227" s="26"/>
      <c r="T227" s="260"/>
      <c r="U227" s="256">
        <f t="shared" si="56"/>
        <v>3</v>
      </c>
      <c r="V227" s="256">
        <v>3</v>
      </c>
      <c r="W227" s="260"/>
      <c r="X227" s="242">
        <f t="shared" si="57"/>
        <v>0</v>
      </c>
      <c r="Y227" s="247">
        <f t="shared" si="58"/>
        <v>0</v>
      </c>
      <c r="Z227" s="247">
        <f t="shared" si="52"/>
        <v>0</v>
      </c>
      <c r="AA227" s="242">
        <v>1</v>
      </c>
      <c r="AB227" s="242">
        <v>0</v>
      </c>
      <c r="AC227" s="243">
        <f t="shared" si="53"/>
        <v>1</v>
      </c>
      <c r="AD227" s="247" t="str">
        <f t="shared" si="68"/>
        <v>Not Sold</v>
      </c>
      <c r="AE227" s="247">
        <v>14</v>
      </c>
      <c r="AF227" s="247" t="str">
        <f t="shared" si="59"/>
        <v>-</v>
      </c>
      <c r="AG227" s="247">
        <f t="shared" si="60"/>
        <v>0</v>
      </c>
      <c r="AH227" s="248" t="str">
        <f t="shared" si="54"/>
        <v>Not Sold</v>
      </c>
      <c r="AI227" s="249">
        <f t="shared" si="55"/>
        <v>43680</v>
      </c>
      <c r="AJ227" s="249">
        <f t="shared" si="61"/>
        <v>43680</v>
      </c>
      <c r="AK227" s="253">
        <f t="shared" si="62"/>
        <v>0</v>
      </c>
      <c r="AL227" s="253">
        <f t="shared" si="63"/>
        <v>1</v>
      </c>
      <c r="AM227" s="242">
        <v>1</v>
      </c>
      <c r="AN227" s="253">
        <f t="shared" si="64"/>
        <v>0</v>
      </c>
      <c r="AO227" s="253">
        <f t="shared" si="65"/>
        <v>0</v>
      </c>
      <c r="AP227" s="253" t="str">
        <f t="shared" si="66"/>
        <v>-</v>
      </c>
      <c r="AQ227" s="249" t="str">
        <f t="shared" si="67"/>
        <v>-</v>
      </c>
      <c r="AR227" s="242"/>
      <c r="AS227" s="244"/>
    </row>
    <row r="228" spans="1:45" x14ac:dyDescent="0.25">
      <c r="A228" s="31">
        <v>762677</v>
      </c>
      <c r="B228" s="18" t="s">
        <v>241</v>
      </c>
      <c r="C228" s="18" t="s">
        <v>535</v>
      </c>
      <c r="D228" s="58">
        <v>21.070000000000007</v>
      </c>
      <c r="E228" s="57">
        <v>45</v>
      </c>
      <c r="F228" s="58">
        <v>89</v>
      </c>
      <c r="G228" s="261"/>
      <c r="H228" s="26"/>
      <c r="I228" s="26"/>
      <c r="J228" s="26"/>
      <c r="K228" s="26"/>
      <c r="L228" s="26">
        <v>0</v>
      </c>
      <c r="M228" s="26">
        <v>9</v>
      </c>
      <c r="N228" s="26">
        <v>11</v>
      </c>
      <c r="O228" s="26"/>
      <c r="P228" s="26"/>
      <c r="Q228" s="26"/>
      <c r="R228" s="26"/>
      <c r="S228" s="26"/>
      <c r="T228" s="260"/>
      <c r="U228" s="256">
        <f t="shared" si="56"/>
        <v>3</v>
      </c>
      <c r="V228" s="256">
        <v>3</v>
      </c>
      <c r="W228" s="260"/>
      <c r="X228" s="242">
        <f t="shared" si="57"/>
        <v>20</v>
      </c>
      <c r="Y228" s="247">
        <f t="shared" si="58"/>
        <v>0.24691358024691357</v>
      </c>
      <c r="Z228" s="247">
        <f t="shared" si="52"/>
        <v>7.4074074074074066</v>
      </c>
      <c r="AA228" s="242">
        <v>1</v>
      </c>
      <c r="AB228" s="242">
        <v>22</v>
      </c>
      <c r="AC228" s="243">
        <f t="shared" si="53"/>
        <v>23</v>
      </c>
      <c r="AD228" s="247">
        <f t="shared" si="68"/>
        <v>93.15</v>
      </c>
      <c r="AE228" s="247">
        <v>14</v>
      </c>
      <c r="AF228" s="247">
        <f t="shared" si="59"/>
        <v>79.150000000000006</v>
      </c>
      <c r="AG228" s="247">
        <f t="shared" si="60"/>
        <v>29.629629629629626</v>
      </c>
      <c r="AH228" s="248">
        <f t="shared" si="54"/>
        <v>43759.15</v>
      </c>
      <c r="AI228" s="249">
        <f t="shared" si="55"/>
        <v>43680</v>
      </c>
      <c r="AJ228" s="249">
        <f t="shared" si="61"/>
        <v>43759.15</v>
      </c>
      <c r="AK228" s="253">
        <f t="shared" si="62"/>
        <v>3.4567901234567899</v>
      </c>
      <c r="AL228" s="253">
        <f t="shared" si="63"/>
        <v>19.543209876543209</v>
      </c>
      <c r="AM228" s="242">
        <v>1</v>
      </c>
      <c r="AN228" s="253">
        <f t="shared" si="64"/>
        <v>10.086419753086417</v>
      </c>
      <c r="AO228" s="253">
        <f t="shared" si="65"/>
        <v>212.5208641975309</v>
      </c>
      <c r="AP228" s="253">
        <f t="shared" si="66"/>
        <v>40.849999999999994</v>
      </c>
      <c r="AQ228" s="249">
        <f t="shared" si="67"/>
        <v>43800</v>
      </c>
      <c r="AR228" s="242"/>
      <c r="AS228" s="244"/>
    </row>
    <row r="229" spans="1:45" x14ac:dyDescent="0.25">
      <c r="A229" s="31">
        <v>762678</v>
      </c>
      <c r="B229" s="18" t="s">
        <v>242</v>
      </c>
      <c r="C229" s="18" t="s">
        <v>536</v>
      </c>
      <c r="D229" s="58">
        <v>14.404375000000011</v>
      </c>
      <c r="E229" s="57">
        <v>40</v>
      </c>
      <c r="F229" s="58">
        <v>79</v>
      </c>
      <c r="G229" s="261"/>
      <c r="H229" s="26"/>
      <c r="I229" s="26"/>
      <c r="J229" s="26"/>
      <c r="K229" s="26"/>
      <c r="L229" s="26">
        <v>0</v>
      </c>
      <c r="M229" s="26">
        <v>3</v>
      </c>
      <c r="N229" s="26">
        <v>1</v>
      </c>
      <c r="O229" s="26"/>
      <c r="P229" s="26"/>
      <c r="Q229" s="26"/>
      <c r="R229" s="26"/>
      <c r="S229" s="26"/>
      <c r="T229" s="260"/>
      <c r="U229" s="256">
        <f t="shared" si="56"/>
        <v>3</v>
      </c>
      <c r="V229" s="256">
        <v>3</v>
      </c>
      <c r="W229" s="260"/>
      <c r="X229" s="242">
        <f t="shared" si="57"/>
        <v>4</v>
      </c>
      <c r="Y229" s="247">
        <f t="shared" si="58"/>
        <v>4.9382716049382713E-2</v>
      </c>
      <c r="Z229" s="247">
        <f t="shared" si="52"/>
        <v>1.4814814814814814</v>
      </c>
      <c r="AA229" s="242">
        <v>1</v>
      </c>
      <c r="AB229" s="242">
        <v>10</v>
      </c>
      <c r="AC229" s="243">
        <f t="shared" si="53"/>
        <v>11</v>
      </c>
      <c r="AD229" s="247">
        <f t="shared" si="68"/>
        <v>222.75</v>
      </c>
      <c r="AE229" s="247">
        <v>14</v>
      </c>
      <c r="AF229" s="247">
        <f t="shared" si="59"/>
        <v>208.75</v>
      </c>
      <c r="AG229" s="247">
        <f t="shared" si="60"/>
        <v>5.9259259259259256</v>
      </c>
      <c r="AH229" s="248">
        <f t="shared" si="54"/>
        <v>43888.75</v>
      </c>
      <c r="AI229" s="249">
        <f t="shared" si="55"/>
        <v>43680</v>
      </c>
      <c r="AJ229" s="249">
        <f t="shared" si="61"/>
        <v>43888.75</v>
      </c>
      <c r="AK229" s="253">
        <f t="shared" si="62"/>
        <v>0.69135802469135799</v>
      </c>
      <c r="AL229" s="253">
        <f t="shared" si="63"/>
        <v>10.308641975308642</v>
      </c>
      <c r="AM229" s="242">
        <v>1</v>
      </c>
      <c r="AN229" s="253">
        <f t="shared" si="64"/>
        <v>0</v>
      </c>
      <c r="AO229" s="253">
        <f t="shared" si="65"/>
        <v>0</v>
      </c>
      <c r="AP229" s="253">
        <f t="shared" si="66"/>
        <v>0</v>
      </c>
      <c r="AQ229" s="249">
        <f t="shared" si="67"/>
        <v>43888.75</v>
      </c>
      <c r="AR229" s="242"/>
      <c r="AS229" s="244"/>
    </row>
    <row r="230" spans="1:45" x14ac:dyDescent="0.25">
      <c r="A230" s="31">
        <v>762679</v>
      </c>
      <c r="B230" s="18" t="s">
        <v>243</v>
      </c>
      <c r="C230" s="18" t="s">
        <v>537</v>
      </c>
      <c r="D230" s="58">
        <v>14.390000000000038</v>
      </c>
      <c r="E230" s="57">
        <v>40</v>
      </c>
      <c r="F230" s="58">
        <v>79</v>
      </c>
      <c r="G230" s="261"/>
      <c r="H230" s="26"/>
      <c r="I230" s="26"/>
      <c r="J230" s="26"/>
      <c r="K230" s="26"/>
      <c r="L230" s="26">
        <v>5</v>
      </c>
      <c r="M230" s="26">
        <v>10</v>
      </c>
      <c r="N230" s="26">
        <v>3</v>
      </c>
      <c r="O230" s="26"/>
      <c r="P230" s="26"/>
      <c r="Q230" s="26"/>
      <c r="R230" s="26"/>
      <c r="S230" s="26"/>
      <c r="T230" s="260"/>
      <c r="U230" s="256">
        <f t="shared" si="56"/>
        <v>3</v>
      </c>
      <c r="V230" s="256">
        <v>3</v>
      </c>
      <c r="W230" s="260"/>
      <c r="X230" s="242">
        <f t="shared" si="57"/>
        <v>18</v>
      </c>
      <c r="Y230" s="247">
        <f t="shared" si="58"/>
        <v>0.22222222222222221</v>
      </c>
      <c r="Z230" s="247">
        <f t="shared" ref="Z230:Z239" si="69">Y230*30</f>
        <v>6.6666666666666661</v>
      </c>
      <c r="AA230" s="242">
        <v>1</v>
      </c>
      <c r="AB230" s="242">
        <v>39</v>
      </c>
      <c r="AC230" s="243">
        <f t="shared" ref="AC230:AC239" si="70">AA230+AB230</f>
        <v>40</v>
      </c>
      <c r="AD230" s="247">
        <f t="shared" si="68"/>
        <v>180</v>
      </c>
      <c r="AE230" s="247">
        <v>14</v>
      </c>
      <c r="AF230" s="247">
        <f t="shared" si="59"/>
        <v>166</v>
      </c>
      <c r="AG230" s="247">
        <f t="shared" si="60"/>
        <v>26.666666666666664</v>
      </c>
      <c r="AH230" s="248">
        <f t="shared" si="54"/>
        <v>43846</v>
      </c>
      <c r="AI230" s="249">
        <f t="shared" si="55"/>
        <v>43680</v>
      </c>
      <c r="AJ230" s="249">
        <f t="shared" si="61"/>
        <v>43846</v>
      </c>
      <c r="AK230" s="253">
        <f t="shared" si="62"/>
        <v>3.1111111111111107</v>
      </c>
      <c r="AL230" s="253">
        <f t="shared" si="63"/>
        <v>36.888888888888886</v>
      </c>
      <c r="AM230" s="242">
        <v>1</v>
      </c>
      <c r="AN230" s="253">
        <f t="shared" si="64"/>
        <v>0</v>
      </c>
      <c r="AO230" s="253">
        <f t="shared" si="65"/>
        <v>0</v>
      </c>
      <c r="AP230" s="253">
        <f t="shared" si="66"/>
        <v>0</v>
      </c>
      <c r="AQ230" s="249">
        <f t="shared" si="67"/>
        <v>43846</v>
      </c>
      <c r="AR230" s="242"/>
      <c r="AS230" s="244"/>
    </row>
    <row r="231" spans="1:45" x14ac:dyDescent="0.25">
      <c r="A231" s="31">
        <v>762680</v>
      </c>
      <c r="B231" s="18" t="s">
        <v>244</v>
      </c>
      <c r="C231" s="18" t="s">
        <v>538</v>
      </c>
      <c r="D231" s="58">
        <v>14.39000000000002</v>
      </c>
      <c r="E231" s="57">
        <v>40</v>
      </c>
      <c r="F231" s="58">
        <v>79</v>
      </c>
      <c r="G231" s="261"/>
      <c r="H231" s="26"/>
      <c r="I231" s="26"/>
      <c r="J231" s="26"/>
      <c r="K231" s="26"/>
      <c r="L231" s="26">
        <v>0</v>
      </c>
      <c r="M231" s="26">
        <v>4</v>
      </c>
      <c r="N231" s="26">
        <v>3</v>
      </c>
      <c r="O231" s="26"/>
      <c r="P231" s="26"/>
      <c r="Q231" s="26"/>
      <c r="R231" s="26"/>
      <c r="S231" s="26"/>
      <c r="T231" s="260"/>
      <c r="U231" s="256">
        <f t="shared" si="56"/>
        <v>3</v>
      </c>
      <c r="V231" s="256">
        <v>3</v>
      </c>
      <c r="W231" s="260"/>
      <c r="X231" s="242">
        <f t="shared" si="57"/>
        <v>7</v>
      </c>
      <c r="Y231" s="247">
        <f t="shared" si="58"/>
        <v>8.6419753086419748E-2</v>
      </c>
      <c r="Z231" s="247">
        <f t="shared" si="69"/>
        <v>2.5925925925925926</v>
      </c>
      <c r="AA231" s="242">
        <v>1</v>
      </c>
      <c r="AB231" s="242">
        <v>5</v>
      </c>
      <c r="AC231" s="243">
        <f t="shared" si="70"/>
        <v>6</v>
      </c>
      <c r="AD231" s="247">
        <f t="shared" si="68"/>
        <v>69.428571428571431</v>
      </c>
      <c r="AE231" s="247">
        <v>14</v>
      </c>
      <c r="AF231" s="247">
        <f t="shared" si="59"/>
        <v>55.428571428571431</v>
      </c>
      <c r="AG231" s="247">
        <f t="shared" si="60"/>
        <v>10.37037037037037</v>
      </c>
      <c r="AH231" s="248">
        <f t="shared" si="54"/>
        <v>43735.428571428572</v>
      </c>
      <c r="AI231" s="249">
        <f t="shared" si="55"/>
        <v>43680</v>
      </c>
      <c r="AJ231" s="249">
        <f t="shared" si="61"/>
        <v>43735.428571428572</v>
      </c>
      <c r="AK231" s="253">
        <f t="shared" si="62"/>
        <v>1.2098765432098766</v>
      </c>
      <c r="AL231" s="253">
        <f t="shared" si="63"/>
        <v>4.7901234567901234</v>
      </c>
      <c r="AM231" s="242">
        <v>1</v>
      </c>
      <c r="AN231" s="253">
        <f t="shared" si="64"/>
        <v>5.5802469135802468</v>
      </c>
      <c r="AO231" s="253">
        <f t="shared" si="65"/>
        <v>80.299753086419869</v>
      </c>
      <c r="AP231" s="253">
        <f t="shared" si="66"/>
        <v>64.571428571428569</v>
      </c>
      <c r="AQ231" s="249">
        <f t="shared" si="67"/>
        <v>43800</v>
      </c>
      <c r="AR231" s="242"/>
      <c r="AS231" s="244"/>
    </row>
    <row r="232" spans="1:45" x14ac:dyDescent="0.25">
      <c r="A232" s="31">
        <v>762681</v>
      </c>
      <c r="B232" s="18" t="s">
        <v>245</v>
      </c>
      <c r="C232" s="18" t="s">
        <v>539</v>
      </c>
      <c r="D232" s="58">
        <v>8.43</v>
      </c>
      <c r="E232" s="57">
        <v>30</v>
      </c>
      <c r="F232" s="58">
        <v>59</v>
      </c>
      <c r="G232" s="261"/>
      <c r="H232" s="26"/>
      <c r="I232" s="26"/>
      <c r="J232" s="26"/>
      <c r="K232" s="26"/>
      <c r="L232" s="26">
        <v>5</v>
      </c>
      <c r="M232" s="26">
        <v>5</v>
      </c>
      <c r="N232" s="26">
        <v>4</v>
      </c>
      <c r="O232" s="26"/>
      <c r="P232" s="26"/>
      <c r="Q232" s="26"/>
      <c r="R232" s="26"/>
      <c r="S232" s="26"/>
      <c r="T232" s="260"/>
      <c r="U232" s="256">
        <f t="shared" si="56"/>
        <v>3</v>
      </c>
      <c r="V232" s="256">
        <v>3</v>
      </c>
      <c r="W232" s="260"/>
      <c r="X232" s="242">
        <f t="shared" si="57"/>
        <v>14</v>
      </c>
      <c r="Y232" s="247">
        <f t="shared" si="58"/>
        <v>0.1728395061728395</v>
      </c>
      <c r="Z232" s="247">
        <f t="shared" si="69"/>
        <v>5.1851851851851851</v>
      </c>
      <c r="AA232" s="242">
        <v>1</v>
      </c>
      <c r="AB232" s="242">
        <v>21</v>
      </c>
      <c r="AC232" s="243">
        <f t="shared" si="70"/>
        <v>22</v>
      </c>
      <c r="AD232" s="247">
        <f t="shared" si="68"/>
        <v>127.28571428571429</v>
      </c>
      <c r="AE232" s="247">
        <v>14</v>
      </c>
      <c r="AF232" s="247">
        <f t="shared" si="59"/>
        <v>113.28571428571429</v>
      </c>
      <c r="AG232" s="247">
        <f t="shared" si="60"/>
        <v>20.74074074074074</v>
      </c>
      <c r="AH232" s="248">
        <f t="shared" si="54"/>
        <v>43793.285714285717</v>
      </c>
      <c r="AI232" s="249">
        <f t="shared" si="55"/>
        <v>43680</v>
      </c>
      <c r="AJ232" s="249">
        <f t="shared" si="61"/>
        <v>43793.285714285717</v>
      </c>
      <c r="AK232" s="253">
        <f t="shared" si="62"/>
        <v>2.4197530864197532</v>
      </c>
      <c r="AL232" s="253">
        <f t="shared" si="63"/>
        <v>19.580246913580247</v>
      </c>
      <c r="AM232" s="242">
        <v>1</v>
      </c>
      <c r="AN232" s="253">
        <f t="shared" si="64"/>
        <v>1.1604938271604937</v>
      </c>
      <c r="AO232" s="253">
        <f t="shared" si="65"/>
        <v>9.7829629629629604</v>
      </c>
      <c r="AP232" s="253">
        <f t="shared" si="66"/>
        <v>6.7142857142857135</v>
      </c>
      <c r="AQ232" s="249">
        <f t="shared" si="67"/>
        <v>43800</v>
      </c>
      <c r="AR232" s="242"/>
      <c r="AS232" s="244"/>
    </row>
    <row r="233" spans="1:45" x14ac:dyDescent="0.25">
      <c r="A233" s="31">
        <v>762682</v>
      </c>
      <c r="B233" s="18" t="s">
        <v>246</v>
      </c>
      <c r="C233" s="18" t="s">
        <v>540</v>
      </c>
      <c r="D233" s="58">
        <v>8.43</v>
      </c>
      <c r="E233" s="57">
        <v>30</v>
      </c>
      <c r="F233" s="58">
        <v>29</v>
      </c>
      <c r="G233" s="261"/>
      <c r="H233" s="26"/>
      <c r="I233" s="26"/>
      <c r="J233" s="26"/>
      <c r="K233" s="26"/>
      <c r="L233" s="26">
        <v>2</v>
      </c>
      <c r="M233" s="26">
        <v>6</v>
      </c>
      <c r="N233" s="26">
        <v>9</v>
      </c>
      <c r="O233" s="26"/>
      <c r="P233" s="26"/>
      <c r="Q233" s="26"/>
      <c r="R233" s="26"/>
      <c r="S233" s="26"/>
      <c r="T233" s="260"/>
      <c r="U233" s="256">
        <f t="shared" si="56"/>
        <v>3</v>
      </c>
      <c r="V233" s="256">
        <v>3</v>
      </c>
      <c r="W233" s="260"/>
      <c r="X233" s="242">
        <f t="shared" si="57"/>
        <v>17</v>
      </c>
      <c r="Y233" s="247">
        <f t="shared" si="58"/>
        <v>0.20987654320987653</v>
      </c>
      <c r="Z233" s="247">
        <f t="shared" si="69"/>
        <v>6.2962962962962958</v>
      </c>
      <c r="AA233" s="242">
        <v>1</v>
      </c>
      <c r="AB233" s="242">
        <v>20</v>
      </c>
      <c r="AC233" s="243">
        <f t="shared" si="70"/>
        <v>21</v>
      </c>
      <c r="AD233" s="247">
        <f t="shared" si="68"/>
        <v>100.05882352941177</v>
      </c>
      <c r="AE233" s="247">
        <v>14</v>
      </c>
      <c r="AF233" s="247">
        <f t="shared" si="59"/>
        <v>86.058823529411768</v>
      </c>
      <c r="AG233" s="247">
        <f t="shared" si="60"/>
        <v>25.185185185185183</v>
      </c>
      <c r="AH233" s="248">
        <f t="shared" si="54"/>
        <v>43766.058823529413</v>
      </c>
      <c r="AI233" s="249">
        <f t="shared" si="55"/>
        <v>43680</v>
      </c>
      <c r="AJ233" s="249">
        <f t="shared" si="61"/>
        <v>43766.058823529413</v>
      </c>
      <c r="AK233" s="253">
        <f t="shared" si="62"/>
        <v>2.9382716049382713</v>
      </c>
      <c r="AL233" s="253">
        <f t="shared" si="63"/>
        <v>18.061728395061728</v>
      </c>
      <c r="AM233" s="242">
        <v>1</v>
      </c>
      <c r="AN233" s="253">
        <f t="shared" si="64"/>
        <v>7.1234567901234556</v>
      </c>
      <c r="AO233" s="253">
        <f t="shared" si="65"/>
        <v>60.050740740740729</v>
      </c>
      <c r="AP233" s="253">
        <f t="shared" si="66"/>
        <v>33.941176470588232</v>
      </c>
      <c r="AQ233" s="249">
        <f t="shared" si="67"/>
        <v>43800</v>
      </c>
      <c r="AR233" s="242"/>
      <c r="AS233" s="244"/>
    </row>
    <row r="234" spans="1:45" x14ac:dyDescent="0.25">
      <c r="A234" s="31">
        <v>762683</v>
      </c>
      <c r="B234" s="18" t="s">
        <v>247</v>
      </c>
      <c r="C234" s="18" t="s">
        <v>541</v>
      </c>
      <c r="D234" s="58">
        <v>13.44</v>
      </c>
      <c r="E234" s="57">
        <v>45</v>
      </c>
      <c r="F234" s="58">
        <v>89</v>
      </c>
      <c r="G234" s="261"/>
      <c r="H234" s="26"/>
      <c r="I234" s="26"/>
      <c r="J234" s="26"/>
      <c r="K234" s="26"/>
      <c r="L234" s="26">
        <v>11</v>
      </c>
      <c r="M234" s="26">
        <v>17</v>
      </c>
      <c r="N234" s="26">
        <v>10</v>
      </c>
      <c r="O234" s="26"/>
      <c r="P234" s="26"/>
      <c r="Q234" s="26"/>
      <c r="R234" s="26"/>
      <c r="S234" s="26"/>
      <c r="T234" s="260"/>
      <c r="U234" s="256">
        <f t="shared" si="56"/>
        <v>3</v>
      </c>
      <c r="V234" s="256">
        <v>3</v>
      </c>
      <c r="W234" s="260"/>
      <c r="X234" s="242">
        <f t="shared" si="57"/>
        <v>38</v>
      </c>
      <c r="Y234" s="247">
        <f t="shared" si="58"/>
        <v>0.46913580246913578</v>
      </c>
      <c r="Z234" s="247">
        <f t="shared" si="69"/>
        <v>14.074074074074073</v>
      </c>
      <c r="AA234" s="242">
        <v>1</v>
      </c>
      <c r="AB234" s="242">
        <v>43</v>
      </c>
      <c r="AC234" s="243">
        <f t="shared" si="70"/>
        <v>44</v>
      </c>
      <c r="AD234" s="247">
        <f t="shared" si="68"/>
        <v>93.789473684210535</v>
      </c>
      <c r="AE234" s="247">
        <v>14</v>
      </c>
      <c r="AF234" s="247">
        <f t="shared" si="59"/>
        <v>79.789473684210535</v>
      </c>
      <c r="AG234" s="247">
        <f t="shared" si="60"/>
        <v>56.296296296296291</v>
      </c>
      <c r="AH234" s="248">
        <f t="shared" si="54"/>
        <v>43759.789473684214</v>
      </c>
      <c r="AI234" s="249">
        <f t="shared" si="55"/>
        <v>43680</v>
      </c>
      <c r="AJ234" s="249">
        <f t="shared" si="61"/>
        <v>43759.789473684214</v>
      </c>
      <c r="AK234" s="253">
        <f t="shared" si="62"/>
        <v>6.5679012345679011</v>
      </c>
      <c r="AL234" s="253">
        <f t="shared" si="63"/>
        <v>37.432098765432102</v>
      </c>
      <c r="AM234" s="242">
        <v>1</v>
      </c>
      <c r="AN234" s="253">
        <f t="shared" si="64"/>
        <v>18.864197530864189</v>
      </c>
      <c r="AO234" s="253">
        <f t="shared" si="65"/>
        <v>253.53481481481469</v>
      </c>
      <c r="AP234" s="253">
        <f t="shared" si="66"/>
        <v>40.210526315789458</v>
      </c>
      <c r="AQ234" s="249">
        <f t="shared" si="67"/>
        <v>43800</v>
      </c>
      <c r="AR234" s="242"/>
      <c r="AS234" s="244"/>
    </row>
    <row r="235" spans="1:45" x14ac:dyDescent="0.25">
      <c r="A235" s="31">
        <v>766138</v>
      </c>
      <c r="B235" s="18" t="s">
        <v>309</v>
      </c>
      <c r="C235" s="18" t="s">
        <v>542</v>
      </c>
      <c r="D235" s="58">
        <v>51.18</v>
      </c>
      <c r="E235" s="57">
        <v>95</v>
      </c>
      <c r="F235" s="58">
        <v>199</v>
      </c>
      <c r="G235" s="261"/>
      <c r="H235" s="26"/>
      <c r="I235" s="26"/>
      <c r="J235" s="26"/>
      <c r="K235" s="26"/>
      <c r="L235" s="26"/>
      <c r="M235" s="26"/>
      <c r="N235" s="26">
        <v>3</v>
      </c>
      <c r="O235" s="26"/>
      <c r="P235" s="26"/>
      <c r="Q235" s="26"/>
      <c r="R235" s="26"/>
      <c r="S235" s="26"/>
      <c r="T235" s="260"/>
      <c r="U235" s="256">
        <f t="shared" si="56"/>
        <v>1</v>
      </c>
      <c r="V235" s="256">
        <v>3</v>
      </c>
      <c r="W235" s="260"/>
      <c r="X235" s="242">
        <f t="shared" si="57"/>
        <v>3</v>
      </c>
      <c r="Y235" s="247">
        <f t="shared" si="58"/>
        <v>0.14285714285714285</v>
      </c>
      <c r="Z235" s="247">
        <f t="shared" si="69"/>
        <v>4.2857142857142856</v>
      </c>
      <c r="AA235" s="242">
        <v>1</v>
      </c>
      <c r="AB235" s="242">
        <v>5</v>
      </c>
      <c r="AC235" s="243">
        <f t="shared" si="70"/>
        <v>6</v>
      </c>
      <c r="AD235" s="247">
        <f t="shared" si="68"/>
        <v>42</v>
      </c>
      <c r="AE235" s="247">
        <v>14</v>
      </c>
      <c r="AF235" s="247">
        <f t="shared" si="59"/>
        <v>28</v>
      </c>
      <c r="AG235" s="247">
        <f t="shared" si="60"/>
        <v>17.142857142857142</v>
      </c>
      <c r="AH235" s="248">
        <f t="shared" si="54"/>
        <v>43708</v>
      </c>
      <c r="AI235" s="249">
        <f t="shared" si="55"/>
        <v>43680</v>
      </c>
      <c r="AJ235" s="249">
        <f t="shared" si="61"/>
        <v>43708</v>
      </c>
      <c r="AK235" s="253">
        <f t="shared" si="62"/>
        <v>2</v>
      </c>
      <c r="AL235" s="253">
        <f t="shared" si="63"/>
        <v>4</v>
      </c>
      <c r="AM235" s="242">
        <v>1</v>
      </c>
      <c r="AN235" s="253">
        <f t="shared" si="64"/>
        <v>13.142857142857142</v>
      </c>
      <c r="AO235" s="253">
        <f t="shared" si="65"/>
        <v>672.6514285714286</v>
      </c>
      <c r="AP235" s="253">
        <f t="shared" si="66"/>
        <v>92</v>
      </c>
      <c r="AQ235" s="249">
        <f t="shared" si="67"/>
        <v>43800</v>
      </c>
      <c r="AR235" s="242"/>
      <c r="AS235" s="244"/>
    </row>
    <row r="236" spans="1:45" x14ac:dyDescent="0.25">
      <c r="A236" s="31">
        <v>766139</v>
      </c>
      <c r="B236" s="18" t="s">
        <v>310</v>
      </c>
      <c r="C236" s="18" t="s">
        <v>543</v>
      </c>
      <c r="D236" s="58">
        <v>55.169999999999845</v>
      </c>
      <c r="E236" s="57">
        <v>95</v>
      </c>
      <c r="F236" s="58">
        <v>199</v>
      </c>
      <c r="G236" s="261"/>
      <c r="H236" s="26"/>
      <c r="I236" s="26"/>
      <c r="J236" s="26"/>
      <c r="K236" s="26"/>
      <c r="L236" s="26"/>
      <c r="M236" s="26"/>
      <c r="N236" s="26">
        <v>5</v>
      </c>
      <c r="O236" s="26"/>
      <c r="P236" s="26"/>
      <c r="Q236" s="26"/>
      <c r="R236" s="26"/>
      <c r="S236" s="26"/>
      <c r="T236" s="260"/>
      <c r="U236" s="256">
        <f t="shared" si="56"/>
        <v>1</v>
      </c>
      <c r="V236" s="256">
        <v>3</v>
      </c>
      <c r="W236" s="260"/>
      <c r="X236" s="242">
        <f t="shared" ref="X236:X239" si="71">SUM(H236:S236)</f>
        <v>5</v>
      </c>
      <c r="Y236" s="247">
        <f t="shared" si="58"/>
        <v>0.23809523809523808</v>
      </c>
      <c r="Z236" s="247">
        <f t="shared" si="69"/>
        <v>7.1428571428571423</v>
      </c>
      <c r="AA236" s="242">
        <v>1</v>
      </c>
      <c r="AB236" s="242">
        <v>6</v>
      </c>
      <c r="AC236" s="243">
        <f t="shared" si="70"/>
        <v>7</v>
      </c>
      <c r="AD236" s="247">
        <f t="shared" si="68"/>
        <v>29.400000000000002</v>
      </c>
      <c r="AE236" s="247">
        <v>14</v>
      </c>
      <c r="AF236" s="247">
        <f t="shared" si="59"/>
        <v>15.400000000000002</v>
      </c>
      <c r="AG236" s="247">
        <f t="shared" si="60"/>
        <v>28.571428571428569</v>
      </c>
      <c r="AH236" s="248">
        <f t="shared" si="54"/>
        <v>43695.4</v>
      </c>
      <c r="AI236" s="249">
        <f t="shared" si="55"/>
        <v>43680</v>
      </c>
      <c r="AJ236" s="249">
        <f t="shared" si="61"/>
        <v>43695.4</v>
      </c>
      <c r="AK236" s="253">
        <f t="shared" si="62"/>
        <v>3.333333333333333</v>
      </c>
      <c r="AL236" s="253">
        <f t="shared" si="63"/>
        <v>3.666666666666667</v>
      </c>
      <c r="AM236" s="242">
        <v>1</v>
      </c>
      <c r="AN236" s="253">
        <f t="shared" si="64"/>
        <v>24.904761904761902</v>
      </c>
      <c r="AO236" s="253">
        <f t="shared" si="65"/>
        <v>1373.9957142857102</v>
      </c>
      <c r="AP236" s="253">
        <f t="shared" si="66"/>
        <v>104.6</v>
      </c>
      <c r="AQ236" s="249">
        <f t="shared" si="67"/>
        <v>43800</v>
      </c>
      <c r="AR236" s="242"/>
      <c r="AS236" s="244"/>
    </row>
    <row r="237" spans="1:45" x14ac:dyDescent="0.25">
      <c r="A237" s="31">
        <v>766140</v>
      </c>
      <c r="B237" s="18" t="s">
        <v>311</v>
      </c>
      <c r="C237" s="18" t="s">
        <v>544</v>
      </c>
      <c r="D237" s="58">
        <v>28.962539682539674</v>
      </c>
      <c r="E237" s="57">
        <v>65</v>
      </c>
      <c r="F237" s="58">
        <v>139</v>
      </c>
      <c r="G237" s="261"/>
      <c r="H237" s="26"/>
      <c r="I237" s="26"/>
      <c r="J237" s="26"/>
      <c r="K237" s="26"/>
      <c r="L237" s="26"/>
      <c r="M237" s="26"/>
      <c r="N237" s="26">
        <v>0</v>
      </c>
      <c r="O237" s="26"/>
      <c r="P237" s="26"/>
      <c r="Q237" s="26"/>
      <c r="R237" s="26"/>
      <c r="S237" s="26"/>
      <c r="T237" s="260"/>
      <c r="U237" s="256">
        <f t="shared" si="56"/>
        <v>1</v>
      </c>
      <c r="V237" s="256">
        <v>3</v>
      </c>
      <c r="W237" s="260"/>
      <c r="X237" s="242">
        <f t="shared" si="71"/>
        <v>0</v>
      </c>
      <c r="Y237" s="247">
        <f t="shared" si="58"/>
        <v>0</v>
      </c>
      <c r="Z237" s="247">
        <f t="shared" si="69"/>
        <v>0</v>
      </c>
      <c r="AA237" s="242">
        <v>1</v>
      </c>
      <c r="AB237" s="242">
        <v>0</v>
      </c>
      <c r="AC237" s="243">
        <f t="shared" si="70"/>
        <v>1</v>
      </c>
      <c r="AD237" s="247" t="str">
        <f t="shared" si="68"/>
        <v>Not Sold</v>
      </c>
      <c r="AE237" s="247">
        <v>14</v>
      </c>
      <c r="AF237" s="247" t="str">
        <f t="shared" si="59"/>
        <v>-</v>
      </c>
      <c r="AG237" s="247">
        <f t="shared" si="60"/>
        <v>0</v>
      </c>
      <c r="AH237" s="248" t="str">
        <f t="shared" si="54"/>
        <v>Not Sold</v>
      </c>
      <c r="AI237" s="249">
        <f t="shared" si="55"/>
        <v>43680</v>
      </c>
      <c r="AJ237" s="249">
        <f t="shared" si="61"/>
        <v>43680</v>
      </c>
      <c r="AK237" s="253">
        <f t="shared" si="62"/>
        <v>0</v>
      </c>
      <c r="AL237" s="253">
        <f t="shared" si="63"/>
        <v>1</v>
      </c>
      <c r="AM237" s="242">
        <v>1</v>
      </c>
      <c r="AN237" s="253">
        <f t="shared" si="64"/>
        <v>0</v>
      </c>
      <c r="AO237" s="253">
        <f t="shared" si="65"/>
        <v>0</v>
      </c>
      <c r="AP237" s="253" t="str">
        <f t="shared" si="66"/>
        <v>-</v>
      </c>
      <c r="AQ237" s="249" t="str">
        <f t="shared" si="67"/>
        <v>-</v>
      </c>
      <c r="AR237" s="242"/>
      <c r="AS237" s="244"/>
    </row>
    <row r="238" spans="1:45" x14ac:dyDescent="0.25">
      <c r="A238" s="31">
        <v>766141</v>
      </c>
      <c r="B238" s="18" t="s">
        <v>312</v>
      </c>
      <c r="C238" s="18" t="s">
        <v>545</v>
      </c>
      <c r="D238" s="58">
        <v>6.5999999999999979</v>
      </c>
      <c r="E238" s="57">
        <v>30</v>
      </c>
      <c r="F238" s="58">
        <v>59</v>
      </c>
      <c r="G238" s="261"/>
      <c r="H238" s="26"/>
      <c r="I238" s="26"/>
      <c r="J238" s="26"/>
      <c r="K238" s="26"/>
      <c r="L238" s="26"/>
      <c r="M238" s="26"/>
      <c r="N238" s="26">
        <v>3</v>
      </c>
      <c r="O238" s="26"/>
      <c r="P238" s="26"/>
      <c r="Q238" s="26"/>
      <c r="R238" s="26"/>
      <c r="S238" s="26"/>
      <c r="T238" s="260"/>
      <c r="U238" s="256">
        <f t="shared" si="56"/>
        <v>1</v>
      </c>
      <c r="V238" s="256">
        <v>3</v>
      </c>
      <c r="W238" s="260"/>
      <c r="X238" s="242">
        <f t="shared" si="71"/>
        <v>3</v>
      </c>
      <c r="Y238" s="247">
        <f t="shared" si="58"/>
        <v>0.14285714285714285</v>
      </c>
      <c r="Z238" s="247">
        <f t="shared" si="69"/>
        <v>4.2857142857142856</v>
      </c>
      <c r="AA238" s="242">
        <v>1</v>
      </c>
      <c r="AB238" s="242">
        <v>51</v>
      </c>
      <c r="AC238" s="243">
        <f t="shared" si="70"/>
        <v>52</v>
      </c>
      <c r="AD238" s="247">
        <f t="shared" si="68"/>
        <v>364</v>
      </c>
      <c r="AE238" s="247">
        <v>14</v>
      </c>
      <c r="AF238" s="247">
        <f t="shared" si="59"/>
        <v>350</v>
      </c>
      <c r="AG238" s="247">
        <f t="shared" si="60"/>
        <v>17.142857142857142</v>
      </c>
      <c r="AH238" s="248">
        <f t="shared" si="54"/>
        <v>44030</v>
      </c>
      <c r="AI238" s="249">
        <f t="shared" si="55"/>
        <v>43680</v>
      </c>
      <c r="AJ238" s="249">
        <f t="shared" si="61"/>
        <v>44030</v>
      </c>
      <c r="AK238" s="253">
        <f t="shared" si="62"/>
        <v>2</v>
      </c>
      <c r="AL238" s="253">
        <f t="shared" si="63"/>
        <v>50</v>
      </c>
      <c r="AM238" s="242">
        <v>1</v>
      </c>
      <c r="AN238" s="253">
        <f t="shared" si="64"/>
        <v>0</v>
      </c>
      <c r="AO238" s="253">
        <f t="shared" si="65"/>
        <v>0</v>
      </c>
      <c r="AP238" s="253">
        <f t="shared" si="66"/>
        <v>0</v>
      </c>
      <c r="AQ238" s="249">
        <f t="shared" si="67"/>
        <v>44030</v>
      </c>
      <c r="AR238" s="242"/>
      <c r="AS238" s="244"/>
    </row>
    <row r="239" spans="1:45" x14ac:dyDescent="0.25">
      <c r="A239" s="31">
        <v>766142</v>
      </c>
      <c r="B239" s="18" t="s">
        <v>313</v>
      </c>
      <c r="C239" s="18" t="s">
        <v>546</v>
      </c>
      <c r="D239" s="58">
        <v>6.5999999999999988</v>
      </c>
      <c r="E239" s="57">
        <v>30</v>
      </c>
      <c r="F239" s="58">
        <v>59</v>
      </c>
      <c r="G239" s="261"/>
      <c r="H239" s="26"/>
      <c r="I239" s="26"/>
      <c r="J239" s="26"/>
      <c r="K239" s="26"/>
      <c r="L239" s="26"/>
      <c r="M239" s="26"/>
      <c r="N239" s="26">
        <v>4</v>
      </c>
      <c r="O239" s="26"/>
      <c r="P239" s="26"/>
      <c r="Q239" s="26"/>
      <c r="R239" s="26"/>
      <c r="S239" s="26"/>
      <c r="T239" s="260"/>
      <c r="U239" s="256">
        <f t="shared" si="56"/>
        <v>1</v>
      </c>
      <c r="V239" s="256">
        <v>3</v>
      </c>
      <c r="W239" s="260"/>
      <c r="X239" s="242">
        <f t="shared" si="71"/>
        <v>4</v>
      </c>
      <c r="Y239" s="247">
        <f t="shared" si="58"/>
        <v>0.19047619047619047</v>
      </c>
      <c r="Z239" s="247">
        <f t="shared" si="69"/>
        <v>5.7142857142857135</v>
      </c>
      <c r="AA239" s="242">
        <v>1</v>
      </c>
      <c r="AB239" s="242">
        <v>49</v>
      </c>
      <c r="AC239" s="243">
        <f t="shared" si="70"/>
        <v>50</v>
      </c>
      <c r="AD239" s="247">
        <f t="shared" si="68"/>
        <v>262.5</v>
      </c>
      <c r="AE239" s="247">
        <v>14</v>
      </c>
      <c r="AF239" s="247">
        <f t="shared" si="59"/>
        <v>248.5</v>
      </c>
      <c r="AG239" s="247">
        <f t="shared" si="60"/>
        <v>22.857142857142854</v>
      </c>
      <c r="AH239" s="248">
        <f t="shared" si="54"/>
        <v>43928.5</v>
      </c>
      <c r="AI239" s="249">
        <f t="shared" si="55"/>
        <v>43680</v>
      </c>
      <c r="AJ239" s="249">
        <f t="shared" si="61"/>
        <v>43928.5</v>
      </c>
      <c r="AK239" s="253">
        <f t="shared" si="62"/>
        <v>2.6666666666666665</v>
      </c>
      <c r="AL239" s="253">
        <f t="shared" si="63"/>
        <v>47.333333333333336</v>
      </c>
      <c r="AM239" s="242">
        <v>1</v>
      </c>
      <c r="AN239" s="253">
        <f t="shared" si="64"/>
        <v>0</v>
      </c>
      <c r="AO239" s="253">
        <f t="shared" si="65"/>
        <v>0</v>
      </c>
      <c r="AP239" s="253">
        <f t="shared" si="66"/>
        <v>0</v>
      </c>
      <c r="AQ239" s="249">
        <f t="shared" si="67"/>
        <v>43928.5</v>
      </c>
      <c r="AR239" s="242"/>
      <c r="AS239" s="244"/>
    </row>
    <row r="240" spans="1:45" x14ac:dyDescent="0.25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x14ac:dyDescent="0.25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x14ac:dyDescent="0.25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25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25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72">SUM(H5:H242)</f>
        <v>961</v>
      </c>
      <c r="I244" s="25">
        <f t="shared" si="72"/>
        <v>629</v>
      </c>
      <c r="J244" s="25">
        <f t="shared" si="72"/>
        <v>868</v>
      </c>
      <c r="K244" s="25">
        <f t="shared" si="72"/>
        <v>804</v>
      </c>
      <c r="L244" s="25">
        <f t="shared" si="72"/>
        <v>829</v>
      </c>
      <c r="M244" s="25">
        <f t="shared" si="72"/>
        <v>886</v>
      </c>
      <c r="N244" s="25">
        <f t="shared" si="72"/>
        <v>645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73">SUM(X5:X242)</f>
        <v>5622</v>
      </c>
      <c r="Y244" s="25">
        <f t="shared" si="73"/>
        <v>33.084724116997066</v>
      </c>
      <c r="Z244" s="25">
        <f t="shared" si="73"/>
        <v>992.54172350991075</v>
      </c>
      <c r="AA244" s="25">
        <f t="shared" si="73"/>
        <v>235</v>
      </c>
      <c r="AB244" s="25">
        <f t="shared" si="73"/>
        <v>2664</v>
      </c>
      <c r="AC244" s="25">
        <f t="shared" si="73"/>
        <v>2899</v>
      </c>
      <c r="AD244" s="25">
        <f t="shared" si="73"/>
        <v>35496.240951661792</v>
      </c>
      <c r="AE244" s="25">
        <f t="shared" si="73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25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A1:C1"/>
    <mergeCell ref="A2:C2"/>
    <mergeCell ref="A3:C3"/>
    <mergeCell ref="D1:F1"/>
    <mergeCell ref="M1:M3"/>
    <mergeCell ref="H1:H3"/>
    <mergeCell ref="I1:I3"/>
    <mergeCell ref="J1:J3"/>
    <mergeCell ref="K1:K3"/>
    <mergeCell ref="L1:L3"/>
    <mergeCell ref="D2:F2"/>
    <mergeCell ref="D3:F3"/>
    <mergeCell ref="S1:S3"/>
    <mergeCell ref="U1:V3"/>
    <mergeCell ref="X1:AS3"/>
    <mergeCell ref="N1:N3"/>
    <mergeCell ref="O1:O3"/>
    <mergeCell ref="P1:P3"/>
    <mergeCell ref="Q1:Q3"/>
    <mergeCell ref="R1:R3"/>
  </mergeCells>
  <conditionalFormatting sqref="A40">
    <cfRule type="duplicateValues" dxfId="3568" priority="31"/>
  </conditionalFormatting>
  <conditionalFormatting sqref="A62:A65">
    <cfRule type="duplicateValues" dxfId="3567" priority="30"/>
  </conditionalFormatting>
  <conditionalFormatting sqref="A67">
    <cfRule type="duplicateValues" dxfId="3566" priority="29"/>
  </conditionalFormatting>
  <conditionalFormatting sqref="A69">
    <cfRule type="duplicateValues" dxfId="3565" priority="28"/>
  </conditionalFormatting>
  <conditionalFormatting sqref="A73">
    <cfRule type="duplicateValues" dxfId="3564" priority="27"/>
  </conditionalFormatting>
  <conditionalFormatting sqref="A74:A76">
    <cfRule type="duplicateValues" dxfId="3563" priority="26"/>
  </conditionalFormatting>
  <conditionalFormatting sqref="A78:A88">
    <cfRule type="duplicateValues" dxfId="3562" priority="25"/>
  </conditionalFormatting>
  <conditionalFormatting sqref="A91:A99">
    <cfRule type="duplicateValues" dxfId="3561" priority="24"/>
  </conditionalFormatting>
  <conditionalFormatting sqref="A90">
    <cfRule type="duplicateValues" dxfId="3560" priority="23"/>
  </conditionalFormatting>
  <conditionalFormatting sqref="A101">
    <cfRule type="duplicateValues" dxfId="3559" priority="22"/>
  </conditionalFormatting>
  <conditionalFormatting sqref="A103:A104">
    <cfRule type="duplicateValues" dxfId="3558" priority="21"/>
  </conditionalFormatting>
  <conditionalFormatting sqref="A108:A112">
    <cfRule type="duplicateValues" dxfId="3557" priority="20"/>
  </conditionalFormatting>
  <conditionalFormatting sqref="A113:A117">
    <cfRule type="duplicateValues" dxfId="3556" priority="19"/>
  </conditionalFormatting>
  <conditionalFormatting sqref="A90:A99">
    <cfRule type="duplicateValues" dxfId="3555" priority="18"/>
  </conditionalFormatting>
  <conditionalFormatting sqref="A68:A76">
    <cfRule type="duplicateValues" dxfId="3554" priority="17"/>
  </conditionalFormatting>
  <conditionalFormatting sqref="A84:A112">
    <cfRule type="duplicateValues" dxfId="3553" priority="16"/>
  </conditionalFormatting>
  <conditionalFormatting sqref="A114:A118">
    <cfRule type="duplicateValues" dxfId="3552" priority="15"/>
  </conditionalFormatting>
  <conditionalFormatting sqref="A244">
    <cfRule type="duplicateValues" dxfId="3551" priority="14"/>
  </conditionalFormatting>
  <conditionalFormatting sqref="A224 A215:A221">
    <cfRule type="duplicateValues" dxfId="3550" priority="12"/>
  </conditionalFormatting>
  <conditionalFormatting sqref="A211:A212">
    <cfRule type="duplicateValues" dxfId="3549" priority="11"/>
  </conditionalFormatting>
  <conditionalFormatting sqref="A206:A207 A210">
    <cfRule type="duplicateValues" dxfId="3548" priority="10"/>
  </conditionalFormatting>
  <conditionalFormatting sqref="A220:A221">
    <cfRule type="duplicateValues" dxfId="3547" priority="9"/>
  </conditionalFormatting>
  <conditionalFormatting sqref="A37">
    <cfRule type="duplicateValues" dxfId="3546" priority="7"/>
  </conditionalFormatting>
  <conditionalFormatting sqref="A37">
    <cfRule type="duplicateValues" dxfId="3545" priority="8"/>
  </conditionalFormatting>
  <conditionalFormatting sqref="A234:A239">
    <cfRule type="duplicateValues" dxfId="3544" priority="33"/>
  </conditionalFormatting>
  <conditionalFormatting sqref="A1">
    <cfRule type="duplicateValues" dxfId="3543" priority="4"/>
  </conditionalFormatting>
  <conditionalFormatting sqref="A2">
    <cfRule type="duplicateValues" dxfId="3542" priority="1"/>
  </conditionalFormatting>
  <conditionalFormatting sqref="A241:A245 A225:A226 A4:A36 A38:A203">
    <cfRule type="duplicateValues" dxfId="3541" priority="10395"/>
  </conditionalFormatting>
  <conditionalFormatting sqref="A38:A233 A4:A36 A240:A245">
    <cfRule type="duplicateValues" dxfId="3540" priority="10399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Z112"/>
  <sheetViews>
    <sheetView topLeftCell="M91" zoomScaleNormal="100" workbookViewId="0">
      <selection activeCell="Z5" sqref="Z5:Z112"/>
    </sheetView>
  </sheetViews>
  <sheetFormatPr defaultRowHeight="15" x14ac:dyDescent="0.25"/>
  <cols>
    <col min="1" max="1" width="16.5703125" style="346" bestFit="1" customWidth="1"/>
    <col min="2" max="2" width="7" style="346" bestFit="1" customWidth="1"/>
    <col min="3" max="3" width="12.85546875" style="346" customWidth="1"/>
    <col min="4" max="4" width="10.85546875" style="346" customWidth="1"/>
    <col min="5" max="5" width="12.42578125" style="412" bestFit="1" customWidth="1"/>
    <col min="6" max="6" width="9.7109375" style="387" bestFit="1" customWidth="1"/>
    <col min="7" max="7" width="6.7109375" style="387" bestFit="1" customWidth="1"/>
    <col min="8" max="8" width="1.5703125" style="346" customWidth="1"/>
    <col min="9" max="9" width="12.85546875" style="346" customWidth="1"/>
    <col min="10" max="10" width="7.85546875" style="346" customWidth="1"/>
    <col min="11" max="11" width="8.85546875" style="346" bestFit="1" customWidth="1"/>
    <col min="12" max="12" width="12.140625" style="346" customWidth="1"/>
    <col min="13" max="13" width="17" style="346" customWidth="1"/>
    <col min="14" max="14" width="10" style="346" bestFit="1" customWidth="1"/>
    <col min="15" max="15" width="18.28515625" style="346" customWidth="1"/>
    <col min="16" max="16" width="27.85546875" style="387" bestFit="1" customWidth="1"/>
    <col min="17" max="17" width="16.140625" style="387" customWidth="1"/>
    <col min="18" max="18" width="15" style="387" customWidth="1"/>
    <col min="19" max="19" width="2.5703125" style="387" customWidth="1"/>
    <col min="20" max="20" width="3.5703125" style="346" customWidth="1"/>
    <col min="21" max="22" width="3.5703125" style="387" customWidth="1"/>
    <col min="23" max="26" width="3.5703125" style="346" customWidth="1"/>
    <col min="27" max="16384" width="9.140625" style="346"/>
  </cols>
  <sheetData>
    <row r="1" spans="1:26" ht="15" customHeight="1" thickBot="1" x14ac:dyDescent="0.3">
      <c r="A1" s="769" t="s">
        <v>626</v>
      </c>
      <c r="B1" s="769"/>
      <c r="C1" s="769"/>
      <c r="D1" s="769"/>
      <c r="E1" s="769"/>
      <c r="F1" s="769"/>
      <c r="G1" s="769"/>
      <c r="H1" s="769"/>
      <c r="I1" s="770"/>
      <c r="J1" s="783" t="s">
        <v>603</v>
      </c>
      <c r="K1" s="784"/>
      <c r="L1" s="784"/>
      <c r="M1" s="344">
        <f>QUARTILE(L5:L112,3)</f>
        <v>3.9166666666666665</v>
      </c>
      <c r="N1" s="773" t="s">
        <v>604</v>
      </c>
      <c r="O1" s="774"/>
      <c r="P1" s="344">
        <f>QUARTILE(N5:N112,3)</f>
        <v>67.485416666666666</v>
      </c>
      <c r="Q1" s="775" t="s">
        <v>605</v>
      </c>
      <c r="R1" s="858"/>
      <c r="S1" s="345"/>
      <c r="T1" s="849" t="s">
        <v>5</v>
      </c>
      <c r="U1" s="850"/>
      <c r="V1" s="850"/>
      <c r="W1" s="850"/>
      <c r="X1" s="850"/>
      <c r="Y1" s="850"/>
      <c r="Z1" s="851"/>
    </row>
    <row r="2" spans="1:26" ht="15" customHeight="1" thickBot="1" x14ac:dyDescent="0.3">
      <c r="A2" s="769"/>
      <c r="B2" s="769"/>
      <c r="C2" s="769"/>
      <c r="D2" s="769"/>
      <c r="E2" s="769"/>
      <c r="F2" s="769"/>
      <c r="G2" s="769"/>
      <c r="H2" s="769"/>
      <c r="I2" s="770"/>
      <c r="J2" s="783" t="s">
        <v>606</v>
      </c>
      <c r="K2" s="784"/>
      <c r="L2" s="784"/>
      <c r="M2" s="347">
        <f>QUARTILE(L5:L112,2)</f>
        <v>0.66666666666666663</v>
      </c>
      <c r="N2" s="779" t="s">
        <v>607</v>
      </c>
      <c r="O2" s="780"/>
      <c r="P2" s="347">
        <f>QUARTILE(N5:N112,2)</f>
        <v>12.11</v>
      </c>
      <c r="Q2" s="775"/>
      <c r="R2" s="858"/>
      <c r="S2" s="345"/>
      <c r="T2" s="852"/>
      <c r="U2" s="853"/>
      <c r="V2" s="853"/>
      <c r="W2" s="853"/>
      <c r="X2" s="853"/>
      <c r="Y2" s="853"/>
      <c r="Z2" s="854"/>
    </row>
    <row r="3" spans="1:26" s="390" customFormat="1" ht="15.75" customHeight="1" thickBot="1" x14ac:dyDescent="0.3">
      <c r="A3" s="771"/>
      <c r="B3" s="771"/>
      <c r="C3" s="771"/>
      <c r="D3" s="771"/>
      <c r="E3" s="771"/>
      <c r="F3" s="771"/>
      <c r="G3" s="771"/>
      <c r="H3" s="771"/>
      <c r="I3" s="772"/>
      <c r="J3" s="785" t="s">
        <v>608</v>
      </c>
      <c r="K3" s="786"/>
      <c r="L3" s="786"/>
      <c r="M3" s="348">
        <f>QUARTILE(L5:L112,1)</f>
        <v>0</v>
      </c>
      <c r="N3" s="781" t="s">
        <v>609</v>
      </c>
      <c r="O3" s="782"/>
      <c r="P3" s="348">
        <f>QUARTILE(N5:N112,1)</f>
        <v>0</v>
      </c>
      <c r="Q3" s="777"/>
      <c r="R3" s="778"/>
      <c r="S3" s="345"/>
      <c r="T3" s="855"/>
      <c r="U3" s="856"/>
      <c r="V3" s="856"/>
      <c r="W3" s="856"/>
      <c r="X3" s="856"/>
      <c r="Y3" s="856"/>
      <c r="Z3" s="857"/>
    </row>
    <row r="4" spans="1:26" ht="48" customHeight="1" thickBot="1" x14ac:dyDescent="0.3">
      <c r="A4" s="391" t="s">
        <v>627</v>
      </c>
      <c r="B4" s="391" t="s">
        <v>623</v>
      </c>
      <c r="C4" s="391" t="s">
        <v>624</v>
      </c>
      <c r="D4" s="392" t="s">
        <v>314</v>
      </c>
      <c r="E4" s="393" t="s">
        <v>611</v>
      </c>
      <c r="F4" s="394" t="s">
        <v>612</v>
      </c>
      <c r="G4" s="391" t="s">
        <v>20</v>
      </c>
      <c r="H4" s="395"/>
      <c r="I4" s="350" t="s">
        <v>613</v>
      </c>
      <c r="J4" s="350" t="s">
        <v>628</v>
      </c>
      <c r="K4" s="350" t="s">
        <v>629</v>
      </c>
      <c r="L4" s="350" t="s">
        <v>614</v>
      </c>
      <c r="M4" s="350" t="s">
        <v>615</v>
      </c>
      <c r="N4" s="350" t="s">
        <v>616</v>
      </c>
      <c r="O4" s="351" t="s">
        <v>617</v>
      </c>
      <c r="P4" s="351" t="s">
        <v>618</v>
      </c>
      <c r="Q4" s="350" t="s">
        <v>619</v>
      </c>
      <c r="R4" s="350" t="s">
        <v>620</v>
      </c>
      <c r="S4" s="395"/>
      <c r="T4" s="433" t="s">
        <v>625</v>
      </c>
      <c r="U4" s="433" t="s">
        <v>587</v>
      </c>
      <c r="V4" s="433" t="s">
        <v>588</v>
      </c>
      <c r="W4" s="433" t="s">
        <v>589</v>
      </c>
      <c r="X4" s="433" t="s">
        <v>590</v>
      </c>
      <c r="Y4" s="434" t="s">
        <v>591</v>
      </c>
      <c r="Z4" s="435" t="s">
        <v>630</v>
      </c>
    </row>
    <row r="5" spans="1:26" ht="15.75" thickBot="1" x14ac:dyDescent="0.3">
      <c r="A5" s="416">
        <v>744790286205</v>
      </c>
      <c r="B5" s="396">
        <v>758119</v>
      </c>
      <c r="C5" s="397" t="s">
        <v>215</v>
      </c>
      <c r="D5" s="398" t="s">
        <v>515</v>
      </c>
      <c r="E5" s="399">
        <v>0</v>
      </c>
      <c r="F5" s="411">
        <v>49.5</v>
      </c>
      <c r="G5" s="411">
        <v>99</v>
      </c>
      <c r="H5" s="400"/>
      <c r="I5" s="358">
        <v>27</v>
      </c>
      <c r="J5" s="358">
        <f>COUNT(T5:Z5)</f>
        <v>5</v>
      </c>
      <c r="K5" s="358">
        <v>2</v>
      </c>
      <c r="L5" s="359">
        <f>IF(I5=0,"No Stock",SUM(V5:X5)/3)</f>
        <v>1</v>
      </c>
      <c r="M5" s="360" t="str">
        <f>IF(I5=0,"Run out of Stock",IF(L5&gt;$M$1,"Fast Moving",IF(L5&lt;=$M$3,"Non Moving","Slow Moving")))</f>
        <v>Slow Moving</v>
      </c>
      <c r="N5" s="359">
        <f>(AVERAGE(V5:X5))*(F5-E5)</f>
        <v>49.5</v>
      </c>
      <c r="O5" s="361" t="str">
        <f>IF(N5&gt;$P$1, "Most Profitable",IF(N5&lt;$P$2,"Less Profitable","Profitable"))</f>
        <v>Profitable</v>
      </c>
      <c r="P5" s="361" t="str">
        <f>M5&amp; " - " &amp; O5</f>
        <v>Slow Moving - Profitable</v>
      </c>
      <c r="Q5" s="361" t="str">
        <f>IF(AND(M5="Non Moving",K5&gt;2),"Buying Price",IF(AND(M5="Non Moving",K5=2)," Discount",IF(AND(M5="Non Moving",K5=1),"Transfer","-")))</f>
        <v>-</v>
      </c>
      <c r="R5" s="362" t="str">
        <f>IF(P5="Run out of stock - Most Profitable","No Stock - Reorder",IF(P5="Fast Moving - Most Profitable","Profitable - Reorder",IF(P5="Run out of stock - Less Profitable","Stop Ordering", " - ")))</f>
        <v xml:space="preserve"> - </v>
      </c>
      <c r="S5" s="400"/>
      <c r="T5" s="428"/>
      <c r="U5" s="401"/>
      <c r="V5" s="401">
        <v>0</v>
      </c>
      <c r="W5" s="401">
        <v>0</v>
      </c>
      <c r="X5" s="401">
        <v>3</v>
      </c>
      <c r="Y5" s="401">
        <v>1</v>
      </c>
      <c r="Z5" s="401">
        <v>0</v>
      </c>
    </row>
    <row r="6" spans="1:26" ht="15.75" thickBot="1" x14ac:dyDescent="0.3">
      <c r="A6" s="416">
        <v>4716076166941</v>
      </c>
      <c r="B6" s="396">
        <v>317278</v>
      </c>
      <c r="C6" s="397" t="s">
        <v>548</v>
      </c>
      <c r="D6" s="398" t="s">
        <v>316</v>
      </c>
      <c r="E6" s="399">
        <v>23.16</v>
      </c>
      <c r="F6" s="399">
        <v>44.5</v>
      </c>
      <c r="G6" s="399">
        <v>89</v>
      </c>
      <c r="H6" s="400"/>
      <c r="I6" s="358">
        <v>6</v>
      </c>
      <c r="J6" s="358">
        <f>COUNT(T6:Z6)</f>
        <v>3</v>
      </c>
      <c r="K6" s="358">
        <v>2</v>
      </c>
      <c r="L6" s="359">
        <f>IF(I6=0,"No Stock",SUM(V6:X6)/3)</f>
        <v>0</v>
      </c>
      <c r="M6" s="360" t="str">
        <f>IF(I6=0,"Run out of Stock",IF(L6&gt;$M$1,"Fast Moving",IF(L6&lt;=$M$3,"Non Moving","Slow Moving")))</f>
        <v>Non Moving</v>
      </c>
      <c r="N6" s="359">
        <f>(AVERAGE(V6:X6))*(F6-E6)</f>
        <v>0</v>
      </c>
      <c r="O6" s="361" t="str">
        <f>IF(N6&gt;$P$1, "Most Profitable",IF(N6&lt;$P$2,"Less Profitable","Profitable"))</f>
        <v>Less Profitable</v>
      </c>
      <c r="P6" s="361" t="str">
        <f>M6&amp; " - " &amp; O6</f>
        <v>Non Moving - Less Profitable</v>
      </c>
      <c r="Q6" s="361" t="str">
        <f>IF(AND(M6="Non Moving",K6&gt;2),"Buying Price",IF(AND(M6="Non Moving",K6=2)," Discount",IF(AND(M6="Non Moving",K6=1),"Transfer","-")))</f>
        <v xml:space="preserve"> Discount</v>
      </c>
      <c r="R6" s="362" t="str">
        <f>IF(P6="Run out of stock - Most Profitable","No Stock - Reorder",IF(P6="Fast Moving - Most Profitable","Profitable - Reorder",IF(P6="Run out of stock - Less Profitable","Stop Ordering", " - ")))</f>
        <v xml:space="preserve"> - </v>
      </c>
      <c r="S6" s="400"/>
      <c r="T6" s="429"/>
      <c r="U6" s="402"/>
      <c r="V6" s="402"/>
      <c r="W6" s="402"/>
      <c r="X6" s="402">
        <v>0</v>
      </c>
      <c r="Y6" s="402">
        <v>2</v>
      </c>
      <c r="Z6" s="402">
        <v>0</v>
      </c>
    </row>
    <row r="7" spans="1:26" ht="15.75" thickBot="1" x14ac:dyDescent="0.3">
      <c r="A7" s="416">
        <v>4716076166958</v>
      </c>
      <c r="B7" s="396">
        <v>317277</v>
      </c>
      <c r="C7" s="397" t="s">
        <v>547</v>
      </c>
      <c r="D7" s="398" t="s">
        <v>315</v>
      </c>
      <c r="E7" s="399">
        <v>23.16</v>
      </c>
      <c r="F7" s="399">
        <v>44.5</v>
      </c>
      <c r="G7" s="399">
        <v>89</v>
      </c>
      <c r="H7" s="400"/>
      <c r="I7" s="358">
        <v>0</v>
      </c>
      <c r="J7" s="358">
        <f>COUNT(T7:Z7)</f>
        <v>3</v>
      </c>
      <c r="K7" s="358">
        <v>2</v>
      </c>
      <c r="L7" s="359" t="str">
        <f>IF(I7=0,"No Stock",SUM(V7:X7)/3)</f>
        <v>No Stock</v>
      </c>
      <c r="M7" s="360" t="str">
        <f>IF(I7=0,"Run out of Stock",IF(L7&gt;$M$1,"Fast Moving",IF(L7&lt;=$M$3,"Non Moving","Slow Moving")))</f>
        <v>Run out of Stock</v>
      </c>
      <c r="N7" s="359">
        <f>(AVERAGE(V7:X7))*(F7-E7)</f>
        <v>0</v>
      </c>
      <c r="O7" s="361" t="str">
        <f>IF(N7&gt;$P$1, "Most Profitable",IF(N7&lt;$P$2,"Less Profitable","Profitable"))</f>
        <v>Less Profitable</v>
      </c>
      <c r="P7" s="361" t="str">
        <f>M7&amp; " - " &amp; O7</f>
        <v>Run out of Stock - Less Profitable</v>
      </c>
      <c r="Q7" s="361" t="str">
        <f>IF(AND(M7="Non Moving",K7&gt;2),"Buying Price",IF(AND(M7="Non Moving",K7=2)," Discount",IF(AND(M7="Non Moving",K7=1),"Transfer","-")))</f>
        <v>-</v>
      </c>
      <c r="R7" s="362" t="str">
        <f>IF(P7="Run out of stock - Most Profitable","No Stock - Reorder",IF(P7="Fast Moving - Most Profitable","Profitable - Reorder",IF(P7="Run out of stock - Less Profitable","Stop Ordering", " - ")))</f>
        <v>Stop Ordering</v>
      </c>
      <c r="S7" s="400"/>
      <c r="T7" s="429"/>
      <c r="U7" s="402"/>
      <c r="V7" s="402"/>
      <c r="W7" s="402"/>
      <c r="X7" s="402">
        <v>0</v>
      </c>
      <c r="Y7" s="402">
        <v>0</v>
      </c>
      <c r="Z7" s="402">
        <v>0</v>
      </c>
    </row>
    <row r="8" spans="1:26" ht="15.75" thickBot="1" x14ac:dyDescent="0.3">
      <c r="A8" s="416">
        <v>4716076166965</v>
      </c>
      <c r="B8" s="396">
        <v>317280</v>
      </c>
      <c r="C8" s="397" t="s">
        <v>549</v>
      </c>
      <c r="D8" s="398" t="s">
        <v>317</v>
      </c>
      <c r="E8" s="399">
        <v>23.16</v>
      </c>
      <c r="F8" s="399">
        <v>44.5</v>
      </c>
      <c r="G8" s="399">
        <v>89</v>
      </c>
      <c r="H8" s="400"/>
      <c r="I8" s="358">
        <v>6</v>
      </c>
      <c r="J8" s="358">
        <f>COUNT(T8:Z8)</f>
        <v>3</v>
      </c>
      <c r="K8" s="358">
        <v>2</v>
      </c>
      <c r="L8" s="359">
        <f>IF(I8=0,"No Stock",SUM(V8:X8)/3)</f>
        <v>0</v>
      </c>
      <c r="M8" s="360" t="str">
        <f>IF(I8=0,"Run out of Stock",IF(L8&gt;$M$1,"Fast Moving",IF(L8&lt;=$M$3,"Non Moving","Slow Moving")))</f>
        <v>Non Moving</v>
      </c>
      <c r="N8" s="359">
        <f>(AVERAGE(V8:X8))*(F8-E8)</f>
        <v>0</v>
      </c>
      <c r="O8" s="361" t="str">
        <f>IF(N8&gt;$P$1, "Most Profitable",IF(N8&lt;$P$2,"Less Profitable","Profitable"))</f>
        <v>Less Profitable</v>
      </c>
      <c r="P8" s="361" t="str">
        <f>M8&amp; " - " &amp; O8</f>
        <v>Non Moving - Less Profitable</v>
      </c>
      <c r="Q8" s="361" t="str">
        <f>IF(AND(M8="Non Moving",K8&gt;2),"Buying Price",IF(AND(M8="Non Moving",K8=2)," Discount",IF(AND(M8="Non Moving",K8=1),"Transfer","-")))</f>
        <v xml:space="preserve"> Discount</v>
      </c>
      <c r="R8" s="362" t="str">
        <f>IF(P8="Run out of stock - Most Profitable","No Stock - Reorder",IF(P8="Fast Moving - Most Profitable","Profitable - Reorder",IF(P8="Run out of stock - Less Profitable","Stop Ordering", " - ")))</f>
        <v xml:space="preserve"> - </v>
      </c>
      <c r="S8" s="400"/>
      <c r="T8" s="429"/>
      <c r="U8" s="402"/>
      <c r="V8" s="402"/>
      <c r="W8" s="402"/>
      <c r="X8" s="402">
        <v>0</v>
      </c>
      <c r="Y8" s="402">
        <v>2</v>
      </c>
      <c r="Z8" s="402">
        <v>0</v>
      </c>
    </row>
    <row r="9" spans="1:26" ht="15.75" thickBot="1" x14ac:dyDescent="0.3">
      <c r="A9" s="416">
        <v>4716076167313</v>
      </c>
      <c r="B9" s="396">
        <v>748129</v>
      </c>
      <c r="C9" s="397" t="s">
        <v>204</v>
      </c>
      <c r="D9" s="398" t="s">
        <v>507</v>
      </c>
      <c r="E9" s="399">
        <v>38.220000000000006</v>
      </c>
      <c r="F9" s="399">
        <v>58</v>
      </c>
      <c r="G9" s="399">
        <v>89</v>
      </c>
      <c r="H9" s="400"/>
      <c r="I9" s="358">
        <v>24</v>
      </c>
      <c r="J9" s="358">
        <f>COUNT(T9:Z9)</f>
        <v>3</v>
      </c>
      <c r="K9" s="358">
        <v>2</v>
      </c>
      <c r="L9" s="359">
        <f>IF(I9=0,"No Stock",SUM(V9:X9)/3)</f>
        <v>0.33333333333333331</v>
      </c>
      <c r="M9" s="360" t="str">
        <f>IF(I9=0,"Run out of Stock",IF(L9&gt;$M$1,"Fast Moving",IF(L9&lt;=$M$3,"Non Moving","Slow Moving")))</f>
        <v>Slow Moving</v>
      </c>
      <c r="N9" s="359">
        <f>(AVERAGE(V9:X9))*(F9-E9)</f>
        <v>19.779999999999994</v>
      </c>
      <c r="O9" s="361" t="str">
        <f>IF(N9&gt;$P$1, "Most Profitable",IF(N9&lt;$P$2,"Less Profitable","Profitable"))</f>
        <v>Profitable</v>
      </c>
      <c r="P9" s="361" t="str">
        <f>M9&amp; " - " &amp; O9</f>
        <v>Slow Moving - Profitable</v>
      </c>
      <c r="Q9" s="361" t="str">
        <f>IF(AND(M9="Non Moving",K9&gt;2),"Buying Price",IF(AND(M9="Non Moving",K9=2)," Discount",IF(AND(M9="Non Moving",K9=1),"Transfer","-")))</f>
        <v>-</v>
      </c>
      <c r="R9" s="362" t="str">
        <f>IF(P9="Run out of stock - Most Profitable","No Stock - Reorder",IF(P9="Fast Moving - Most Profitable","Profitable - Reorder",IF(P9="Run out of stock - Less Profitable","Stop Ordering", " - ")))</f>
        <v xml:space="preserve"> - </v>
      </c>
      <c r="S9" s="400"/>
      <c r="T9" s="429"/>
      <c r="U9" s="402"/>
      <c r="V9" s="402"/>
      <c r="W9" s="402"/>
      <c r="X9" s="402">
        <v>1</v>
      </c>
      <c r="Y9" s="402">
        <v>0</v>
      </c>
      <c r="Z9" s="402">
        <v>1</v>
      </c>
    </row>
    <row r="10" spans="1:26" ht="15.75" thickBot="1" x14ac:dyDescent="0.3">
      <c r="A10" s="416">
        <v>4716076167337</v>
      </c>
      <c r="B10" s="396">
        <v>748131</v>
      </c>
      <c r="C10" s="397" t="s">
        <v>205</v>
      </c>
      <c r="D10" s="398" t="s">
        <v>508</v>
      </c>
      <c r="E10" s="399">
        <v>38.220000000000006</v>
      </c>
      <c r="F10" s="399">
        <v>58</v>
      </c>
      <c r="G10" s="399">
        <v>89</v>
      </c>
      <c r="H10" s="400"/>
      <c r="I10" s="358">
        <v>25</v>
      </c>
      <c r="J10" s="358">
        <f>COUNT(T10:Z10)</f>
        <v>3</v>
      </c>
      <c r="K10" s="358">
        <v>2</v>
      </c>
      <c r="L10" s="359">
        <f>IF(I10=0,"No Stock",SUM(V10:X10)/3)</f>
        <v>0</v>
      </c>
      <c r="M10" s="360" t="str">
        <f>IF(I10=0,"Run out of Stock",IF(L10&gt;$M$1,"Fast Moving",IF(L10&lt;=$M$3,"Non Moving","Slow Moving")))</f>
        <v>Non Moving</v>
      </c>
      <c r="N10" s="359">
        <f>(AVERAGE(V10:X10))*(F10-E10)</f>
        <v>0</v>
      </c>
      <c r="O10" s="361" t="str">
        <f>IF(N10&gt;$P$1, "Most Profitable",IF(N10&lt;$P$2,"Less Profitable","Profitable"))</f>
        <v>Less Profitable</v>
      </c>
      <c r="P10" s="361" t="str">
        <f>M10&amp; " - " &amp; O10</f>
        <v>Non Moving - Less Profitable</v>
      </c>
      <c r="Q10" s="361" t="str">
        <f>IF(AND(M10="Non Moving",K10&gt;2),"Buying Price",IF(AND(M10="Non Moving",K10=2)," Discount",IF(AND(M10="Non Moving",K10=1),"Transfer","-")))</f>
        <v xml:space="preserve"> Discount</v>
      </c>
      <c r="R10" s="362" t="str">
        <f>IF(P10="Run out of stock - Most Profitable","No Stock - Reorder",IF(P10="Fast Moving - Most Profitable","Profitable - Reorder",IF(P10="Run out of stock - Less Profitable","Stop Ordering", " - ")))</f>
        <v xml:space="preserve"> - </v>
      </c>
      <c r="S10" s="400"/>
      <c r="T10" s="429"/>
      <c r="U10" s="402"/>
      <c r="V10" s="402"/>
      <c r="W10" s="402"/>
      <c r="X10" s="402">
        <v>0</v>
      </c>
      <c r="Y10" s="402">
        <v>1</v>
      </c>
      <c r="Z10" s="402">
        <v>0</v>
      </c>
    </row>
    <row r="11" spans="1:26" ht="15.75" thickBot="1" x14ac:dyDescent="0.3">
      <c r="A11" s="416">
        <v>4716076167450</v>
      </c>
      <c r="B11" s="396">
        <v>317301</v>
      </c>
      <c r="C11" s="397" t="s">
        <v>551</v>
      </c>
      <c r="D11" s="398" t="s">
        <v>319</v>
      </c>
      <c r="E11" s="399">
        <v>28.950000000000003</v>
      </c>
      <c r="F11" s="399">
        <v>49.5</v>
      </c>
      <c r="G11" s="399">
        <v>99</v>
      </c>
      <c r="H11" s="400"/>
      <c r="I11" s="358">
        <v>9</v>
      </c>
      <c r="J11" s="358">
        <f>COUNT(T11:Z11)</f>
        <v>3</v>
      </c>
      <c r="K11" s="358">
        <v>2</v>
      </c>
      <c r="L11" s="359">
        <f>IF(I11=0,"No Stock",SUM(V11:X11)/3)</f>
        <v>0.33333333333333331</v>
      </c>
      <c r="M11" s="360" t="str">
        <f>IF(I11=0,"Run out of Stock",IF(L11&gt;$M$1,"Fast Moving",IF(L11&lt;=$M$3,"Non Moving","Slow Moving")))</f>
        <v>Slow Moving</v>
      </c>
      <c r="N11" s="359">
        <f>(AVERAGE(V11:X11))*(F11-E11)</f>
        <v>20.549999999999997</v>
      </c>
      <c r="O11" s="361" t="str">
        <f>IF(N11&gt;$P$1, "Most Profitable",IF(N11&lt;$P$2,"Less Profitable","Profitable"))</f>
        <v>Profitable</v>
      </c>
      <c r="P11" s="361" t="str">
        <f>M11&amp; " - " &amp; O11</f>
        <v>Slow Moving - Profitable</v>
      </c>
      <c r="Q11" s="361" t="str">
        <f>IF(AND(M11="Non Moving",K11&gt;2),"Buying Price",IF(AND(M11="Non Moving",K11=2)," Discount",IF(AND(M11="Non Moving",K11=1),"Transfer","-")))</f>
        <v>-</v>
      </c>
      <c r="R11" s="362" t="str">
        <f>IF(P11="Run out of stock - Most Profitable","No Stock - Reorder",IF(P11="Fast Moving - Most Profitable","Profitable - Reorder",IF(P11="Run out of stock - Less Profitable","Stop Ordering", " - ")))</f>
        <v xml:space="preserve"> - </v>
      </c>
      <c r="S11" s="400"/>
      <c r="T11" s="429"/>
      <c r="U11" s="402"/>
      <c r="V11" s="402"/>
      <c r="W11" s="402"/>
      <c r="X11" s="402">
        <v>1</v>
      </c>
      <c r="Y11" s="402">
        <v>0</v>
      </c>
      <c r="Z11" s="402">
        <v>0</v>
      </c>
    </row>
    <row r="12" spans="1:26" ht="15.75" thickBot="1" x14ac:dyDescent="0.3">
      <c r="A12" s="416">
        <v>4716076167467</v>
      </c>
      <c r="B12" s="396">
        <v>748127</v>
      </c>
      <c r="C12" s="397" t="s">
        <v>202</v>
      </c>
      <c r="D12" s="398" t="s">
        <v>505</v>
      </c>
      <c r="E12" s="399">
        <v>28.950000000000003</v>
      </c>
      <c r="F12" s="399">
        <v>49.5</v>
      </c>
      <c r="G12" s="399">
        <v>99</v>
      </c>
      <c r="H12" s="400"/>
      <c r="I12" s="358">
        <v>5</v>
      </c>
      <c r="J12" s="358">
        <f>COUNT(T12:Z12)</f>
        <v>3</v>
      </c>
      <c r="K12" s="358">
        <v>2</v>
      </c>
      <c r="L12" s="359">
        <f>IF(I12=0,"No Stock",SUM(V12:X12)/3)</f>
        <v>1</v>
      </c>
      <c r="M12" s="360" t="str">
        <f>IF(I12=0,"Run out of Stock",IF(L12&gt;$M$1,"Fast Moving",IF(L12&lt;=$M$3,"Non Moving","Slow Moving")))</f>
        <v>Slow Moving</v>
      </c>
      <c r="N12" s="359">
        <f>(AVERAGE(V12:X12))*(F12-E12)</f>
        <v>61.649999999999991</v>
      </c>
      <c r="O12" s="361" t="str">
        <f>IF(N12&gt;$P$1, "Most Profitable",IF(N12&lt;$P$2,"Less Profitable","Profitable"))</f>
        <v>Profitable</v>
      </c>
      <c r="P12" s="361" t="str">
        <f>M12&amp; " - " &amp; O12</f>
        <v>Slow Moving - Profitable</v>
      </c>
      <c r="Q12" s="361" t="str">
        <f>IF(AND(M12="Non Moving",K12&gt;2),"Buying Price",IF(AND(M12="Non Moving",K12=2)," Discount",IF(AND(M12="Non Moving",K12=1),"Transfer","-")))</f>
        <v>-</v>
      </c>
      <c r="R12" s="362" t="str">
        <f>IF(P12="Run out of stock - Most Profitable","No Stock - Reorder",IF(P12="Fast Moving - Most Profitable","Profitable - Reorder",IF(P12="Run out of stock - Less Profitable","Stop Ordering", " - ")))</f>
        <v xml:space="preserve"> - </v>
      </c>
      <c r="S12" s="400"/>
      <c r="T12" s="429"/>
      <c r="U12" s="402"/>
      <c r="V12" s="402"/>
      <c r="W12" s="402"/>
      <c r="X12" s="402">
        <v>3</v>
      </c>
      <c r="Y12" s="402">
        <v>0</v>
      </c>
      <c r="Z12" s="402">
        <v>0</v>
      </c>
    </row>
    <row r="13" spans="1:26" ht="15.75" thickBot="1" x14ac:dyDescent="0.3">
      <c r="A13" s="416">
        <v>4716076167474</v>
      </c>
      <c r="B13" s="396">
        <v>317296</v>
      </c>
      <c r="C13" s="397" t="s">
        <v>550</v>
      </c>
      <c r="D13" s="398" t="s">
        <v>318</v>
      </c>
      <c r="E13" s="399">
        <v>28.95</v>
      </c>
      <c r="F13" s="399">
        <v>49.5</v>
      </c>
      <c r="G13" s="399">
        <v>99</v>
      </c>
      <c r="H13" s="400"/>
      <c r="I13" s="358">
        <v>25</v>
      </c>
      <c r="J13" s="358">
        <f>COUNT(T13:Z13)</f>
        <v>3</v>
      </c>
      <c r="K13" s="358">
        <v>2</v>
      </c>
      <c r="L13" s="359">
        <f>IF(I13=0,"No Stock",SUM(V13:X13)/3)</f>
        <v>0</v>
      </c>
      <c r="M13" s="360" t="str">
        <f>IF(I13=0,"Run out of Stock",IF(L13&gt;$M$1,"Fast Moving",IF(L13&lt;=$M$3,"Non Moving","Slow Moving")))</f>
        <v>Non Moving</v>
      </c>
      <c r="N13" s="359">
        <f>(AVERAGE(V13:X13))*(F13-E13)</f>
        <v>0</v>
      </c>
      <c r="O13" s="361" t="str">
        <f>IF(N13&gt;$P$1, "Most Profitable",IF(N13&lt;$P$2,"Less Profitable","Profitable"))</f>
        <v>Less Profitable</v>
      </c>
      <c r="P13" s="361" t="str">
        <f>M13&amp; " - " &amp; O13</f>
        <v>Non Moving - Less Profitable</v>
      </c>
      <c r="Q13" s="361" t="str">
        <f>IF(AND(M13="Non Moving",K13&gt;2),"Buying Price",IF(AND(M13="Non Moving",K13=2)," Discount",IF(AND(M13="Non Moving",K13=1),"Transfer","-")))</f>
        <v xml:space="preserve"> Discount</v>
      </c>
      <c r="R13" s="362" t="str">
        <f>IF(P13="Run out of stock - Most Profitable","No Stock - Reorder",IF(P13="Fast Moving - Most Profitable","Profitable - Reorder",IF(P13="Run out of stock - Less Profitable","Stop Ordering", " - ")))</f>
        <v xml:space="preserve"> - </v>
      </c>
      <c r="S13" s="400"/>
      <c r="T13" s="429"/>
      <c r="U13" s="402"/>
      <c r="V13" s="402"/>
      <c r="W13" s="402"/>
      <c r="X13" s="402">
        <v>0</v>
      </c>
      <c r="Y13" s="402">
        <v>1</v>
      </c>
      <c r="Z13" s="402">
        <v>0</v>
      </c>
    </row>
    <row r="14" spans="1:26" ht="15.75" thickBot="1" x14ac:dyDescent="0.3">
      <c r="A14" s="416">
        <v>4716076167856</v>
      </c>
      <c r="B14" s="396">
        <v>317320</v>
      </c>
      <c r="C14" s="397" t="s">
        <v>555</v>
      </c>
      <c r="D14" s="398" t="s">
        <v>323</v>
      </c>
      <c r="E14" s="399">
        <v>21.229999999999997</v>
      </c>
      <c r="F14" s="399">
        <v>34.5</v>
      </c>
      <c r="G14" s="399">
        <v>69</v>
      </c>
      <c r="H14" s="400"/>
      <c r="I14" s="358">
        <v>15</v>
      </c>
      <c r="J14" s="358">
        <f>COUNT(T14:Z14)</f>
        <v>3</v>
      </c>
      <c r="K14" s="358">
        <v>2</v>
      </c>
      <c r="L14" s="359">
        <f>IF(I14=0,"No Stock",SUM(V14:X14)/3)</f>
        <v>0.33333333333333331</v>
      </c>
      <c r="M14" s="360" t="str">
        <f>IF(I14=0,"Run out of Stock",IF(L14&gt;$M$1,"Fast Moving",IF(L14&lt;=$M$3,"Non Moving","Slow Moving")))</f>
        <v>Slow Moving</v>
      </c>
      <c r="N14" s="359">
        <f>(AVERAGE(V14:X14))*(F14-E14)</f>
        <v>13.270000000000003</v>
      </c>
      <c r="O14" s="361" t="str">
        <f>IF(N14&gt;$P$1, "Most Profitable",IF(N14&lt;$P$2,"Less Profitable","Profitable"))</f>
        <v>Profitable</v>
      </c>
      <c r="P14" s="361" t="str">
        <f>M14&amp; " - " &amp; O14</f>
        <v>Slow Moving - Profitable</v>
      </c>
      <c r="Q14" s="361" t="str">
        <f>IF(AND(M14="Non Moving",K14&gt;2),"Buying Price",IF(AND(M14="Non Moving",K14=2)," Discount",IF(AND(M14="Non Moving",K14=1),"Transfer","-")))</f>
        <v>-</v>
      </c>
      <c r="R14" s="362" t="str">
        <f>IF(P14="Run out of stock - Most Profitable","No Stock - Reorder",IF(P14="Fast Moving - Most Profitable","Profitable - Reorder",IF(P14="Run out of stock - Less Profitable","Stop Ordering", " - ")))</f>
        <v xml:space="preserve"> - </v>
      </c>
      <c r="S14" s="400"/>
      <c r="T14" s="429"/>
      <c r="U14" s="402"/>
      <c r="V14" s="402"/>
      <c r="W14" s="402"/>
      <c r="X14" s="402">
        <v>1</v>
      </c>
      <c r="Y14" s="402">
        <v>3</v>
      </c>
      <c r="Z14" s="402">
        <v>1</v>
      </c>
    </row>
    <row r="15" spans="1:26" ht="15.75" thickBot="1" x14ac:dyDescent="0.3">
      <c r="A15" s="416">
        <v>4716076167863</v>
      </c>
      <c r="B15" s="396">
        <v>317324</v>
      </c>
      <c r="C15" s="397" t="s">
        <v>556</v>
      </c>
      <c r="D15" s="398" t="s">
        <v>324</v>
      </c>
      <c r="E15" s="399">
        <v>21.229999999999997</v>
      </c>
      <c r="F15" s="399">
        <v>34.5</v>
      </c>
      <c r="G15" s="399">
        <v>69</v>
      </c>
      <c r="H15" s="400"/>
      <c r="I15" s="358">
        <v>0</v>
      </c>
      <c r="J15" s="358">
        <f>COUNT(T15:Z15)</f>
        <v>3</v>
      </c>
      <c r="K15" s="358">
        <v>2</v>
      </c>
      <c r="L15" s="359" t="str">
        <f>IF(I15=0,"No Stock",SUM(V15:X15)/3)</f>
        <v>No Stock</v>
      </c>
      <c r="M15" s="360" t="str">
        <f>IF(I15=0,"Run out of Stock",IF(L15&gt;$M$1,"Fast Moving",IF(L15&lt;=$M$3,"Non Moving","Slow Moving")))</f>
        <v>Run out of Stock</v>
      </c>
      <c r="N15" s="359">
        <f>(AVERAGE(V15:X15))*(F15-E15)</f>
        <v>0</v>
      </c>
      <c r="O15" s="361" t="str">
        <f>IF(N15&gt;$P$1, "Most Profitable",IF(N15&lt;$P$2,"Less Profitable","Profitable"))</f>
        <v>Less Profitable</v>
      </c>
      <c r="P15" s="361" t="str">
        <f>M15&amp; " - " &amp; O15</f>
        <v>Run out of Stock - Less Profitable</v>
      </c>
      <c r="Q15" s="361" t="str">
        <f>IF(AND(M15="Non Moving",K15&gt;2),"Buying Price",IF(AND(M15="Non Moving",K15=2)," Discount",IF(AND(M15="Non Moving",K15=1),"Transfer","-")))</f>
        <v>-</v>
      </c>
      <c r="R15" s="362" t="str">
        <f>IF(P15="Run out of stock - Most Profitable","No Stock - Reorder",IF(P15="Fast Moving - Most Profitable","Profitable - Reorder",IF(P15="Run out of stock - Less Profitable","Stop Ordering", " - ")))</f>
        <v>Stop Ordering</v>
      </c>
      <c r="S15" s="400"/>
      <c r="T15" s="429"/>
      <c r="U15" s="402"/>
      <c r="V15" s="402"/>
      <c r="W15" s="402"/>
      <c r="X15" s="402">
        <v>0</v>
      </c>
      <c r="Y15" s="402">
        <v>0</v>
      </c>
      <c r="Z15" s="402">
        <v>0</v>
      </c>
    </row>
    <row r="16" spans="1:26" ht="15.75" thickBot="1" x14ac:dyDescent="0.3">
      <c r="A16" s="416">
        <v>4716076167870</v>
      </c>
      <c r="B16" s="396">
        <v>317327</v>
      </c>
      <c r="C16" s="397" t="s">
        <v>557</v>
      </c>
      <c r="D16" s="398" t="s">
        <v>325</v>
      </c>
      <c r="E16" s="399">
        <v>21.229999999999997</v>
      </c>
      <c r="F16" s="399">
        <v>34.5</v>
      </c>
      <c r="G16" s="399">
        <v>69</v>
      </c>
      <c r="H16" s="400"/>
      <c r="I16" s="358">
        <v>10</v>
      </c>
      <c r="J16" s="358">
        <f>COUNT(T16:Z16)</f>
        <v>3</v>
      </c>
      <c r="K16" s="358">
        <v>2</v>
      </c>
      <c r="L16" s="359">
        <f>IF(I16=0,"No Stock",SUM(V16:X16)/3)</f>
        <v>0.33333333333333331</v>
      </c>
      <c r="M16" s="360" t="str">
        <f>IF(I16=0,"Run out of Stock",IF(L16&gt;$M$1,"Fast Moving",IF(L16&lt;=$M$3,"Non Moving","Slow Moving")))</f>
        <v>Slow Moving</v>
      </c>
      <c r="N16" s="359">
        <f>(AVERAGE(V16:X16))*(F16-E16)</f>
        <v>13.270000000000003</v>
      </c>
      <c r="O16" s="361" t="str">
        <f>IF(N16&gt;$P$1, "Most Profitable",IF(N16&lt;$P$2,"Less Profitable","Profitable"))</f>
        <v>Profitable</v>
      </c>
      <c r="P16" s="361" t="str">
        <f>M16&amp; " - " &amp; O16</f>
        <v>Slow Moving - Profitable</v>
      </c>
      <c r="Q16" s="361" t="str">
        <f>IF(AND(M16="Non Moving",K16&gt;2),"Buying Price",IF(AND(M16="Non Moving",K16=2)," Discount",IF(AND(M16="Non Moving",K16=1),"Transfer","-")))</f>
        <v>-</v>
      </c>
      <c r="R16" s="362" t="str">
        <f>IF(P16="Run out of stock - Most Profitable","No Stock - Reorder",IF(P16="Fast Moving - Most Profitable","Profitable - Reorder",IF(P16="Run out of stock - Less Profitable","Stop Ordering", " - ")))</f>
        <v xml:space="preserve"> - </v>
      </c>
      <c r="S16" s="400"/>
      <c r="T16" s="429"/>
      <c r="U16" s="402"/>
      <c r="V16" s="402"/>
      <c r="W16" s="402"/>
      <c r="X16" s="402">
        <v>1</v>
      </c>
      <c r="Y16" s="402">
        <v>4</v>
      </c>
      <c r="Z16" s="402">
        <v>2</v>
      </c>
    </row>
    <row r="17" spans="1:26" ht="15.75" thickBot="1" x14ac:dyDescent="0.3">
      <c r="A17" s="416">
        <v>4716076167924</v>
      </c>
      <c r="B17" s="396">
        <v>317333</v>
      </c>
      <c r="C17" s="397" t="s">
        <v>558</v>
      </c>
      <c r="D17" s="398" t="s">
        <v>326</v>
      </c>
      <c r="E17" s="399">
        <v>22.39</v>
      </c>
      <c r="F17" s="399">
        <v>34.5</v>
      </c>
      <c r="G17" s="399">
        <v>69</v>
      </c>
      <c r="H17" s="400"/>
      <c r="I17" s="358">
        <v>5</v>
      </c>
      <c r="J17" s="358">
        <f>COUNT(T17:Z17)</f>
        <v>3</v>
      </c>
      <c r="K17" s="358">
        <v>2</v>
      </c>
      <c r="L17" s="359">
        <f>IF(I17=0,"No Stock",SUM(V17:X17)/3)</f>
        <v>0</v>
      </c>
      <c r="M17" s="360" t="str">
        <f>IF(I17=0,"Run out of Stock",IF(L17&gt;$M$1,"Fast Moving",IF(L17&lt;=$M$3,"Non Moving","Slow Moving")))</f>
        <v>Non Moving</v>
      </c>
      <c r="N17" s="359">
        <f>(AVERAGE(V17:X17))*(F17-E17)</f>
        <v>0</v>
      </c>
      <c r="O17" s="361" t="str">
        <f>IF(N17&gt;$P$1, "Most Profitable",IF(N17&lt;$P$2,"Less Profitable","Profitable"))</f>
        <v>Less Profitable</v>
      </c>
      <c r="P17" s="361" t="str">
        <f>M17&amp; " - " &amp; O17</f>
        <v>Non Moving - Less Profitable</v>
      </c>
      <c r="Q17" s="361" t="str">
        <f>IF(AND(M17="Non Moving",K17&gt;2),"Buying Price",IF(AND(M17="Non Moving",K17=2)," Discount",IF(AND(M17="Non Moving",K17=1),"Transfer","-")))</f>
        <v xml:space="preserve"> Discount</v>
      </c>
      <c r="R17" s="362" t="str">
        <f>IF(P17="Run out of stock - Most Profitable","No Stock - Reorder",IF(P17="Fast Moving - Most Profitable","Profitable - Reorder",IF(P17="Run out of stock - Less Profitable","Stop Ordering", " - ")))</f>
        <v xml:space="preserve"> - </v>
      </c>
      <c r="S17" s="400"/>
      <c r="T17" s="429"/>
      <c r="U17" s="402"/>
      <c r="V17" s="402"/>
      <c r="W17" s="402"/>
      <c r="X17" s="402">
        <v>0</v>
      </c>
      <c r="Y17" s="402">
        <v>0</v>
      </c>
      <c r="Z17" s="402">
        <v>0</v>
      </c>
    </row>
    <row r="18" spans="1:26" ht="15.75" thickBot="1" x14ac:dyDescent="0.3">
      <c r="A18" s="416">
        <v>4716076167931</v>
      </c>
      <c r="B18" s="396">
        <v>317335</v>
      </c>
      <c r="C18" s="397" t="s">
        <v>559</v>
      </c>
      <c r="D18" s="398" t="s">
        <v>327</v>
      </c>
      <c r="E18" s="399">
        <v>22.39</v>
      </c>
      <c r="F18" s="399">
        <v>34.5</v>
      </c>
      <c r="G18" s="399">
        <v>69</v>
      </c>
      <c r="H18" s="400"/>
      <c r="I18" s="358">
        <v>18</v>
      </c>
      <c r="J18" s="358">
        <f>COUNT(T18:Z18)</f>
        <v>3</v>
      </c>
      <c r="K18" s="358">
        <v>2</v>
      </c>
      <c r="L18" s="359">
        <f>IF(I18=0,"No Stock",SUM(V18:X18)/3)</f>
        <v>0</v>
      </c>
      <c r="M18" s="360" t="str">
        <f>IF(I18=0,"Run out of Stock",IF(L18&gt;$M$1,"Fast Moving",IF(L18&lt;=$M$3,"Non Moving","Slow Moving")))</f>
        <v>Non Moving</v>
      </c>
      <c r="N18" s="359">
        <f>(AVERAGE(V18:X18))*(F18-E18)</f>
        <v>0</v>
      </c>
      <c r="O18" s="361" t="str">
        <f>IF(N18&gt;$P$1, "Most Profitable",IF(N18&lt;$P$2,"Less Profitable","Profitable"))</f>
        <v>Less Profitable</v>
      </c>
      <c r="P18" s="361" t="str">
        <f>M18&amp; " - " &amp; O18</f>
        <v>Non Moving - Less Profitable</v>
      </c>
      <c r="Q18" s="361" t="str">
        <f>IF(AND(M18="Non Moving",K18&gt;2),"Buying Price",IF(AND(M18="Non Moving",K18=2)," Discount",IF(AND(M18="Non Moving",K18=1),"Transfer","-")))</f>
        <v xml:space="preserve"> Discount</v>
      </c>
      <c r="R18" s="362" t="str">
        <f>IF(P18="Run out of stock - Most Profitable","No Stock - Reorder",IF(P18="Fast Moving - Most Profitable","Profitable - Reorder",IF(P18="Run out of stock - Less Profitable","Stop Ordering", " - ")))</f>
        <v xml:space="preserve"> - </v>
      </c>
      <c r="S18" s="400"/>
      <c r="T18" s="429"/>
      <c r="U18" s="402"/>
      <c r="V18" s="402"/>
      <c r="W18" s="402"/>
      <c r="X18" s="402">
        <v>0</v>
      </c>
      <c r="Y18" s="402">
        <v>0</v>
      </c>
      <c r="Z18" s="402">
        <v>0</v>
      </c>
    </row>
    <row r="19" spans="1:26" ht="15.75" thickBot="1" x14ac:dyDescent="0.3">
      <c r="A19" s="416">
        <v>4716076167948</v>
      </c>
      <c r="B19" s="396">
        <v>317336</v>
      </c>
      <c r="C19" s="397" t="s">
        <v>560</v>
      </c>
      <c r="D19" s="398" t="s">
        <v>328</v>
      </c>
      <c r="E19" s="399">
        <v>22.39</v>
      </c>
      <c r="F19" s="399">
        <v>34.5</v>
      </c>
      <c r="G19" s="399">
        <v>69</v>
      </c>
      <c r="H19" s="400"/>
      <c r="I19" s="358">
        <v>7</v>
      </c>
      <c r="J19" s="358">
        <f>COUNT(T19:Z19)</f>
        <v>3</v>
      </c>
      <c r="K19" s="358">
        <v>2</v>
      </c>
      <c r="L19" s="359">
        <f>IF(I19=0,"No Stock",SUM(V19:X19)/3)</f>
        <v>0</v>
      </c>
      <c r="M19" s="360" t="str">
        <f>IF(I19=0,"Run out of Stock",IF(L19&gt;$M$1,"Fast Moving",IF(L19&lt;=$M$3,"Non Moving","Slow Moving")))</f>
        <v>Non Moving</v>
      </c>
      <c r="N19" s="359">
        <f>(AVERAGE(V19:X19))*(F19-E19)</f>
        <v>0</v>
      </c>
      <c r="O19" s="361" t="str">
        <f>IF(N19&gt;$P$1, "Most Profitable",IF(N19&lt;$P$2,"Less Profitable","Profitable"))</f>
        <v>Less Profitable</v>
      </c>
      <c r="P19" s="361" t="str">
        <f>M19&amp; " - " &amp; O19</f>
        <v>Non Moving - Less Profitable</v>
      </c>
      <c r="Q19" s="361" t="str">
        <f>IF(AND(M19="Non Moving",K19&gt;2),"Buying Price",IF(AND(M19="Non Moving",K19=2)," Discount",IF(AND(M19="Non Moving",K19=1),"Transfer","-")))</f>
        <v xml:space="preserve"> Discount</v>
      </c>
      <c r="R19" s="362" t="str">
        <f>IF(P19="Run out of stock - Most Profitable","No Stock - Reorder",IF(P19="Fast Moving - Most Profitable","Profitable - Reorder",IF(P19="Run out of stock - Less Profitable","Stop Ordering", " - ")))</f>
        <v xml:space="preserve"> - </v>
      </c>
      <c r="S19" s="400"/>
      <c r="T19" s="429"/>
      <c r="U19" s="402"/>
      <c r="V19" s="402"/>
      <c r="W19" s="402"/>
      <c r="X19" s="402">
        <v>0</v>
      </c>
      <c r="Y19" s="402">
        <v>1</v>
      </c>
      <c r="Z19" s="402">
        <v>0</v>
      </c>
    </row>
    <row r="20" spans="1:26" ht="15.75" thickBot="1" x14ac:dyDescent="0.3">
      <c r="A20" s="416">
        <v>4716076167955</v>
      </c>
      <c r="B20" s="396">
        <v>317339</v>
      </c>
      <c r="C20" s="397" t="s">
        <v>561</v>
      </c>
      <c r="D20" s="398" t="s">
        <v>329</v>
      </c>
      <c r="E20" s="399">
        <v>22.39</v>
      </c>
      <c r="F20" s="399">
        <v>34.5</v>
      </c>
      <c r="G20" s="399">
        <v>69</v>
      </c>
      <c r="H20" s="400"/>
      <c r="I20" s="358">
        <v>7</v>
      </c>
      <c r="J20" s="358">
        <f>COUNT(T20:Z20)</f>
        <v>3</v>
      </c>
      <c r="K20" s="358">
        <v>2</v>
      </c>
      <c r="L20" s="359">
        <f>IF(I20=0,"No Stock",SUM(V20:X20)/3)</f>
        <v>0</v>
      </c>
      <c r="M20" s="360" t="str">
        <f>IF(I20=0,"Run out of Stock",IF(L20&gt;$M$1,"Fast Moving",IF(L20&lt;=$M$3,"Non Moving","Slow Moving")))</f>
        <v>Non Moving</v>
      </c>
      <c r="N20" s="359">
        <f>(AVERAGE(V20:X20))*(F20-E20)</f>
        <v>0</v>
      </c>
      <c r="O20" s="361" t="str">
        <f>IF(N20&gt;$P$1, "Most Profitable",IF(N20&lt;$P$2,"Less Profitable","Profitable"))</f>
        <v>Less Profitable</v>
      </c>
      <c r="P20" s="361" t="str">
        <f>M20&amp; " - " &amp; O20</f>
        <v>Non Moving - Less Profitable</v>
      </c>
      <c r="Q20" s="361" t="str">
        <f>IF(AND(M20="Non Moving",K20&gt;2),"Buying Price",IF(AND(M20="Non Moving",K20=2)," Discount",IF(AND(M20="Non Moving",K20=1),"Transfer","-")))</f>
        <v xml:space="preserve"> Discount</v>
      </c>
      <c r="R20" s="362" t="str">
        <f>IF(P20="Run out of stock - Most Profitable","No Stock - Reorder",IF(P20="Fast Moving - Most Profitable","Profitable - Reorder",IF(P20="Run out of stock - Less Profitable","Stop Ordering", " - ")))</f>
        <v xml:space="preserve"> - </v>
      </c>
      <c r="S20" s="400"/>
      <c r="T20" s="429"/>
      <c r="U20" s="402"/>
      <c r="V20" s="402"/>
      <c r="W20" s="402"/>
      <c r="X20" s="402">
        <v>0</v>
      </c>
      <c r="Y20" s="402">
        <v>6</v>
      </c>
      <c r="Z20" s="402">
        <v>0</v>
      </c>
    </row>
    <row r="21" spans="1:26" ht="15.75" thickBot="1" x14ac:dyDescent="0.3">
      <c r="A21" s="416">
        <v>4716076167979</v>
      </c>
      <c r="B21" s="396">
        <v>317343</v>
      </c>
      <c r="C21" s="397" t="s">
        <v>562</v>
      </c>
      <c r="D21" s="398" t="s">
        <v>330</v>
      </c>
      <c r="E21" s="399">
        <v>22.39</v>
      </c>
      <c r="F21" s="399">
        <v>34.5</v>
      </c>
      <c r="G21" s="399">
        <v>69</v>
      </c>
      <c r="H21" s="400"/>
      <c r="I21" s="358">
        <v>25</v>
      </c>
      <c r="J21" s="358">
        <f>COUNT(T21:Z21)</f>
        <v>3</v>
      </c>
      <c r="K21" s="358">
        <v>2</v>
      </c>
      <c r="L21" s="359">
        <f>IF(I21=0,"No Stock",SUM(V21:X21)/3)</f>
        <v>0</v>
      </c>
      <c r="M21" s="360" t="str">
        <f>IF(I21=0,"Run out of Stock",IF(L21&gt;$M$1,"Fast Moving",IF(L21&lt;=$M$3,"Non Moving","Slow Moving")))</f>
        <v>Non Moving</v>
      </c>
      <c r="N21" s="359">
        <f>(AVERAGE(V21:X21))*(F21-E21)</f>
        <v>0</v>
      </c>
      <c r="O21" s="361" t="str">
        <f>IF(N21&gt;$P$1, "Most Profitable",IF(N21&lt;$P$2,"Less Profitable","Profitable"))</f>
        <v>Less Profitable</v>
      </c>
      <c r="P21" s="361" t="str">
        <f>M21&amp; " - " &amp; O21</f>
        <v>Non Moving - Less Profitable</v>
      </c>
      <c r="Q21" s="361" t="str">
        <f>IF(AND(M21="Non Moving",K21&gt;2),"Buying Price",IF(AND(M21="Non Moving",K21=2)," Discount",IF(AND(M21="Non Moving",K21=1),"Transfer","-")))</f>
        <v xml:space="preserve"> Discount</v>
      </c>
      <c r="R21" s="362" t="str">
        <f>IF(P21="Run out of stock - Most Profitable","No Stock - Reorder",IF(P21="Fast Moving - Most Profitable","Profitable - Reorder",IF(P21="Run out of stock - Less Profitable","Stop Ordering", " - ")))</f>
        <v xml:space="preserve"> - </v>
      </c>
      <c r="S21" s="400"/>
      <c r="T21" s="429"/>
      <c r="U21" s="402"/>
      <c r="V21" s="402"/>
      <c r="W21" s="402"/>
      <c r="X21" s="402">
        <v>0</v>
      </c>
      <c r="Y21" s="402">
        <v>1</v>
      </c>
      <c r="Z21" s="402">
        <v>0</v>
      </c>
    </row>
    <row r="22" spans="1:26" ht="15.75" thickBot="1" x14ac:dyDescent="0.3">
      <c r="A22" s="416">
        <v>4716076167993</v>
      </c>
      <c r="B22" s="396">
        <v>317345</v>
      </c>
      <c r="C22" s="397" t="s">
        <v>563</v>
      </c>
      <c r="D22" s="398" t="s">
        <v>331</v>
      </c>
      <c r="E22" s="399">
        <v>22.39</v>
      </c>
      <c r="F22" s="399">
        <v>34.5</v>
      </c>
      <c r="G22" s="399">
        <v>69</v>
      </c>
      <c r="H22" s="400"/>
      <c r="I22" s="358">
        <v>18</v>
      </c>
      <c r="J22" s="358">
        <f>COUNT(T22:Z22)</f>
        <v>3</v>
      </c>
      <c r="K22" s="358">
        <v>2</v>
      </c>
      <c r="L22" s="359">
        <f>IF(I22=0,"No Stock",SUM(V22:X22)/3)</f>
        <v>0.33333333333333331</v>
      </c>
      <c r="M22" s="360" t="str">
        <f>IF(I22=0,"Run out of Stock",IF(L22&gt;$M$1,"Fast Moving",IF(L22&lt;=$M$3,"Non Moving","Slow Moving")))</f>
        <v>Slow Moving</v>
      </c>
      <c r="N22" s="359">
        <f>(AVERAGE(V22:X22))*(F22-E22)</f>
        <v>12.11</v>
      </c>
      <c r="O22" s="361" t="str">
        <f>IF(N22&gt;$P$1, "Most Profitable",IF(N22&lt;$P$2,"Less Profitable","Profitable"))</f>
        <v>Profitable</v>
      </c>
      <c r="P22" s="361" t="str">
        <f>M22&amp; " - " &amp; O22</f>
        <v>Slow Moving - Profitable</v>
      </c>
      <c r="Q22" s="361" t="str">
        <f>IF(AND(M22="Non Moving",K22&gt;2),"Buying Price",IF(AND(M22="Non Moving",K22=2)," Discount",IF(AND(M22="Non Moving",K22=1),"Transfer","-")))</f>
        <v>-</v>
      </c>
      <c r="R22" s="362" t="str">
        <f>IF(P22="Run out of stock - Most Profitable","No Stock - Reorder",IF(P22="Fast Moving - Most Profitable","Profitable - Reorder",IF(P22="Run out of stock - Less Profitable","Stop Ordering", " - ")))</f>
        <v xml:space="preserve"> - </v>
      </c>
      <c r="S22" s="400"/>
      <c r="T22" s="429"/>
      <c r="U22" s="402"/>
      <c r="V22" s="402"/>
      <c r="W22" s="402"/>
      <c r="X22" s="402">
        <v>1</v>
      </c>
      <c r="Y22" s="402">
        <v>2</v>
      </c>
      <c r="Z22" s="402">
        <v>0</v>
      </c>
    </row>
    <row r="23" spans="1:26" ht="15.75" thickBot="1" x14ac:dyDescent="0.3">
      <c r="A23" s="416">
        <v>4716076168341</v>
      </c>
      <c r="B23" s="396">
        <v>317311</v>
      </c>
      <c r="C23" s="397" t="s">
        <v>552</v>
      </c>
      <c r="D23" s="398" t="s">
        <v>320</v>
      </c>
      <c r="E23" s="399">
        <v>22.39</v>
      </c>
      <c r="F23" s="399">
        <v>34.5</v>
      </c>
      <c r="G23" s="399">
        <v>69</v>
      </c>
      <c r="H23" s="400"/>
      <c r="I23" s="358">
        <v>18</v>
      </c>
      <c r="J23" s="358">
        <f>COUNT(T23:Z23)</f>
        <v>3</v>
      </c>
      <c r="K23" s="358">
        <v>2</v>
      </c>
      <c r="L23" s="359">
        <f>IF(I23=0,"No Stock",SUM(V23:X23)/3)</f>
        <v>0</v>
      </c>
      <c r="M23" s="360" t="str">
        <f>IF(I23=0,"Run out of Stock",IF(L23&gt;$M$1,"Fast Moving",IF(L23&lt;=$M$3,"Non Moving","Slow Moving")))</f>
        <v>Non Moving</v>
      </c>
      <c r="N23" s="359">
        <f>(AVERAGE(V23:X23))*(F23-E23)</f>
        <v>0</v>
      </c>
      <c r="O23" s="361" t="str">
        <f>IF(N23&gt;$P$1, "Most Profitable",IF(N23&lt;$P$2,"Less Profitable","Profitable"))</f>
        <v>Less Profitable</v>
      </c>
      <c r="P23" s="361" t="str">
        <f>M23&amp; " - " &amp; O23</f>
        <v>Non Moving - Less Profitable</v>
      </c>
      <c r="Q23" s="361" t="str">
        <f>IF(AND(M23="Non Moving",K23&gt;2),"Buying Price",IF(AND(M23="Non Moving",K23=2)," Discount",IF(AND(M23="Non Moving",K23=1),"Transfer","-")))</f>
        <v xml:space="preserve"> Discount</v>
      </c>
      <c r="R23" s="362" t="str">
        <f>IF(P23="Run out of stock - Most Profitable","No Stock - Reorder",IF(P23="Fast Moving - Most Profitable","Profitable - Reorder",IF(P23="Run out of stock - Less Profitable","Stop Ordering", " - ")))</f>
        <v xml:space="preserve"> - </v>
      </c>
      <c r="S23" s="400"/>
      <c r="T23" s="429"/>
      <c r="U23" s="402"/>
      <c r="V23" s="402"/>
      <c r="W23" s="402"/>
      <c r="X23" s="402">
        <v>0</v>
      </c>
      <c r="Y23" s="402">
        <v>2</v>
      </c>
      <c r="Z23" s="402">
        <v>0</v>
      </c>
    </row>
    <row r="24" spans="1:26" ht="15.75" thickBot="1" x14ac:dyDescent="0.3">
      <c r="A24" s="416">
        <v>4716076168358</v>
      </c>
      <c r="B24" s="396">
        <v>317312</v>
      </c>
      <c r="C24" s="397" t="s">
        <v>553</v>
      </c>
      <c r="D24" s="398" t="s">
        <v>321</v>
      </c>
      <c r="E24" s="399">
        <v>22.39</v>
      </c>
      <c r="F24" s="399">
        <v>34.5</v>
      </c>
      <c r="G24" s="399">
        <v>69</v>
      </c>
      <c r="H24" s="400"/>
      <c r="I24" s="358">
        <v>1</v>
      </c>
      <c r="J24" s="358">
        <f>COUNT(T24:Z24)</f>
        <v>3</v>
      </c>
      <c r="K24" s="358">
        <v>2</v>
      </c>
      <c r="L24" s="359">
        <f>IF(I24=0,"No Stock",SUM(V24:X24)/3)</f>
        <v>0</v>
      </c>
      <c r="M24" s="360" t="str">
        <f>IF(I24=0,"Run out of Stock",IF(L24&gt;$M$1,"Fast Moving",IF(L24&lt;=$M$3,"Non Moving","Slow Moving")))</f>
        <v>Non Moving</v>
      </c>
      <c r="N24" s="359">
        <f>(AVERAGE(V24:X24))*(F24-E24)</f>
        <v>0</v>
      </c>
      <c r="O24" s="361" t="str">
        <f>IF(N24&gt;$P$1, "Most Profitable",IF(N24&lt;$P$2,"Less Profitable","Profitable"))</f>
        <v>Less Profitable</v>
      </c>
      <c r="P24" s="361" t="str">
        <f>M24&amp; " - " &amp; O24</f>
        <v>Non Moving - Less Profitable</v>
      </c>
      <c r="Q24" s="361" t="str">
        <f>IF(AND(M24="Non Moving",K24&gt;2),"Buying Price",IF(AND(M24="Non Moving",K24=2)," Discount",IF(AND(M24="Non Moving",K24=1),"Transfer","-")))</f>
        <v xml:space="preserve"> Discount</v>
      </c>
      <c r="R24" s="362" t="str">
        <f>IF(P24="Run out of stock - Most Profitable","No Stock - Reorder",IF(P24="Fast Moving - Most Profitable","Profitable - Reorder",IF(P24="Run out of stock - Less Profitable","Stop Ordering", " - ")))</f>
        <v xml:space="preserve"> - </v>
      </c>
      <c r="S24" s="400"/>
      <c r="T24" s="429"/>
      <c r="U24" s="402"/>
      <c r="V24" s="402"/>
      <c r="W24" s="402"/>
      <c r="X24" s="402">
        <v>0</v>
      </c>
      <c r="Y24" s="402">
        <v>1</v>
      </c>
      <c r="Z24" s="402">
        <v>0</v>
      </c>
    </row>
    <row r="25" spans="1:26" ht="15.75" thickBot="1" x14ac:dyDescent="0.3">
      <c r="A25" s="416">
        <v>4716076168365</v>
      </c>
      <c r="B25" s="396">
        <v>317316</v>
      </c>
      <c r="C25" s="397" t="s">
        <v>554</v>
      </c>
      <c r="D25" s="398" t="s">
        <v>322</v>
      </c>
      <c r="E25" s="399">
        <v>22.39</v>
      </c>
      <c r="F25" s="399">
        <v>34.5</v>
      </c>
      <c r="G25" s="399">
        <v>69</v>
      </c>
      <c r="H25" s="400"/>
      <c r="I25" s="358">
        <v>2</v>
      </c>
      <c r="J25" s="358">
        <f>COUNT(T25:Z25)</f>
        <v>3</v>
      </c>
      <c r="K25" s="358">
        <v>2</v>
      </c>
      <c r="L25" s="359">
        <f>IF(I25=0,"No Stock",SUM(V25:X25)/3)</f>
        <v>0.33333333333333331</v>
      </c>
      <c r="M25" s="360" t="str">
        <f>IF(I25=0,"Run out of Stock",IF(L25&gt;$M$1,"Fast Moving",IF(L25&lt;=$M$3,"Non Moving","Slow Moving")))</f>
        <v>Slow Moving</v>
      </c>
      <c r="N25" s="359">
        <f>(AVERAGE(V25:X25))*(F25-E25)</f>
        <v>12.11</v>
      </c>
      <c r="O25" s="361" t="str">
        <f>IF(N25&gt;$P$1, "Most Profitable",IF(N25&lt;$P$2,"Less Profitable","Profitable"))</f>
        <v>Profitable</v>
      </c>
      <c r="P25" s="361" t="str">
        <f>M25&amp; " - " &amp; O25</f>
        <v>Slow Moving - Profitable</v>
      </c>
      <c r="Q25" s="361" t="str">
        <f>IF(AND(M25="Non Moving",K25&gt;2),"Buying Price",IF(AND(M25="Non Moving",K25=2)," Discount",IF(AND(M25="Non Moving",K25=1),"Transfer","-")))</f>
        <v>-</v>
      </c>
      <c r="R25" s="362" t="str">
        <f>IF(P25="Run out of stock - Most Profitable","No Stock - Reorder",IF(P25="Fast Moving - Most Profitable","Profitable - Reorder",IF(P25="Run out of stock - Less Profitable","Stop Ordering", " - ")))</f>
        <v xml:space="preserve"> - </v>
      </c>
      <c r="S25" s="400"/>
      <c r="T25" s="429"/>
      <c r="U25" s="402"/>
      <c r="V25" s="402"/>
      <c r="W25" s="402"/>
      <c r="X25" s="402">
        <v>1</v>
      </c>
      <c r="Y25" s="402">
        <v>4</v>
      </c>
      <c r="Z25" s="402">
        <v>0</v>
      </c>
    </row>
    <row r="26" spans="1:26" ht="15.75" thickBot="1" x14ac:dyDescent="0.3">
      <c r="A26" s="416">
        <v>6953156253025</v>
      </c>
      <c r="B26" s="396">
        <v>734909</v>
      </c>
      <c r="C26" s="397" t="s">
        <v>96</v>
      </c>
      <c r="D26" s="398" t="s">
        <v>401</v>
      </c>
      <c r="E26" s="399">
        <v>11.76</v>
      </c>
      <c r="F26" s="399">
        <v>24.5</v>
      </c>
      <c r="G26" s="399">
        <v>49</v>
      </c>
      <c r="H26" s="400"/>
      <c r="I26" s="358">
        <v>14</v>
      </c>
      <c r="J26" s="358">
        <f>COUNT(T26:Z26)</f>
        <v>7</v>
      </c>
      <c r="K26" s="358">
        <v>2</v>
      </c>
      <c r="L26" s="359">
        <f>IF(I26=0,"No Stock",SUM(V26:X26)/3)</f>
        <v>4</v>
      </c>
      <c r="M26" s="360" t="str">
        <f>IF(I26=0,"Run out of Stock",IF(L26&gt;$M$1,"Fast Moving",IF(L26&lt;=$M$3,"Non Moving","Slow Moving")))</f>
        <v>Fast Moving</v>
      </c>
      <c r="N26" s="359">
        <f>(AVERAGE(V26:X26))*(F26-E26)</f>
        <v>50.96</v>
      </c>
      <c r="O26" s="361" t="str">
        <f>IF(N26&gt;$P$1, "Most Profitable",IF(N26&lt;$P$2,"Less Profitable","Profitable"))</f>
        <v>Profitable</v>
      </c>
      <c r="P26" s="361" t="str">
        <f>M26&amp; " - " &amp; O26</f>
        <v>Fast Moving - Profitable</v>
      </c>
      <c r="Q26" s="361" t="str">
        <f>IF(AND(M26="Non Moving",K26&gt;2),"Buying Price",IF(AND(M26="Non Moving",K26=2)," Discount",IF(AND(M26="Non Moving",K26=1),"Transfer","-")))</f>
        <v>-</v>
      </c>
      <c r="R26" s="362" t="str">
        <f>IF(P26="Run out of stock - Most Profitable","No Stock - Reorder",IF(P26="Fast Moving - Most Profitable","Profitable - Reorder",IF(P26="Run out of stock - Less Profitable","Stop Ordering", " - ")))</f>
        <v xml:space="preserve"> - </v>
      </c>
      <c r="S26" s="400"/>
      <c r="T26" s="429">
        <v>9</v>
      </c>
      <c r="U26" s="402">
        <v>5</v>
      </c>
      <c r="V26" s="402">
        <v>7</v>
      </c>
      <c r="W26" s="402">
        <v>5</v>
      </c>
      <c r="X26" s="402">
        <v>0</v>
      </c>
      <c r="Y26" s="402">
        <v>4</v>
      </c>
      <c r="Z26" s="402">
        <v>2</v>
      </c>
    </row>
    <row r="27" spans="1:26" ht="15.75" thickBot="1" x14ac:dyDescent="0.3">
      <c r="A27" s="416">
        <v>6953156253032</v>
      </c>
      <c r="B27" s="396">
        <v>734911</v>
      </c>
      <c r="C27" s="397" t="s">
        <v>98</v>
      </c>
      <c r="D27" s="398" t="s">
        <v>403</v>
      </c>
      <c r="E27" s="399">
        <v>12.049999999999997</v>
      </c>
      <c r="F27" s="399">
        <v>24.5</v>
      </c>
      <c r="G27" s="399">
        <v>49</v>
      </c>
      <c r="H27" s="400"/>
      <c r="I27" s="358">
        <v>8</v>
      </c>
      <c r="J27" s="358">
        <f>COUNT(T27:Z27)</f>
        <v>7</v>
      </c>
      <c r="K27" s="358">
        <v>2</v>
      </c>
      <c r="L27" s="359">
        <f>IF(I27=0,"No Stock",SUM(V27:X27)/3)</f>
        <v>4.666666666666667</v>
      </c>
      <c r="M27" s="360" t="str">
        <f>IF(I27=0,"Run out of Stock",IF(L27&gt;$M$1,"Fast Moving",IF(L27&lt;=$M$3,"Non Moving","Slow Moving")))</f>
        <v>Fast Moving</v>
      </c>
      <c r="N27" s="359">
        <f>(AVERAGE(V27:X27))*(F27-E27)</f>
        <v>58.100000000000016</v>
      </c>
      <c r="O27" s="361" t="str">
        <f>IF(N27&gt;$P$1, "Most Profitable",IF(N27&lt;$P$2,"Less Profitable","Profitable"))</f>
        <v>Profitable</v>
      </c>
      <c r="P27" s="361" t="str">
        <f>M27&amp; " - " &amp; O27</f>
        <v>Fast Moving - Profitable</v>
      </c>
      <c r="Q27" s="361" t="str">
        <f>IF(AND(M27="Non Moving",K27&gt;2),"Buying Price",IF(AND(M27="Non Moving",K27=2)," Discount",IF(AND(M27="Non Moving",K27=1),"Transfer","-")))</f>
        <v>-</v>
      </c>
      <c r="R27" s="362" t="str">
        <f>IF(P27="Run out of stock - Most Profitable","No Stock - Reorder",IF(P27="Fast Moving - Most Profitable","Profitable - Reorder",IF(P27="Run out of stock - Less Profitable","Stop Ordering", " - ")))</f>
        <v xml:space="preserve"> - </v>
      </c>
      <c r="S27" s="400"/>
      <c r="T27" s="429">
        <v>4</v>
      </c>
      <c r="U27" s="402">
        <v>5</v>
      </c>
      <c r="V27" s="402">
        <v>9</v>
      </c>
      <c r="W27" s="402">
        <v>4</v>
      </c>
      <c r="X27" s="402">
        <v>1</v>
      </c>
      <c r="Y27" s="402">
        <v>1</v>
      </c>
      <c r="Z27" s="402">
        <v>0</v>
      </c>
    </row>
    <row r="28" spans="1:26" ht="15.75" thickBot="1" x14ac:dyDescent="0.3">
      <c r="A28" s="416">
        <v>6953156253063</v>
      </c>
      <c r="B28" s="396">
        <v>734927</v>
      </c>
      <c r="C28" s="397" t="s">
        <v>113</v>
      </c>
      <c r="D28" s="398" t="s">
        <v>417</v>
      </c>
      <c r="E28" s="399">
        <v>11.760000000000007</v>
      </c>
      <c r="F28" s="399">
        <v>24.5</v>
      </c>
      <c r="G28" s="399">
        <v>49</v>
      </c>
      <c r="H28" s="400"/>
      <c r="I28" s="358">
        <v>5</v>
      </c>
      <c r="J28" s="358">
        <f>COUNT(T28:Z28)</f>
        <v>7</v>
      </c>
      <c r="K28" s="358">
        <v>2</v>
      </c>
      <c r="L28" s="359">
        <f>IF(I28=0,"No Stock",SUM(V28:X28)/3)</f>
        <v>6.666666666666667</v>
      </c>
      <c r="M28" s="360" t="str">
        <f>IF(I28=0,"Run out of Stock",IF(L28&gt;$M$1,"Fast Moving",IF(L28&lt;=$M$3,"Non Moving","Slow Moving")))</f>
        <v>Fast Moving</v>
      </c>
      <c r="N28" s="359">
        <f>(AVERAGE(V28:X28))*(F28-E28)</f>
        <v>84.933333333333294</v>
      </c>
      <c r="O28" s="361" t="str">
        <f>IF(N28&gt;$P$1, "Most Profitable",IF(N28&lt;$P$2,"Less Profitable","Profitable"))</f>
        <v>Most Profitable</v>
      </c>
      <c r="P28" s="361" t="str">
        <f>M28&amp; " - " &amp; O28</f>
        <v>Fast Moving - Most Profitable</v>
      </c>
      <c r="Q28" s="361" t="str">
        <f>IF(AND(M28="Non Moving",K28&gt;2),"Buying Price",IF(AND(M28="Non Moving",K28=2)," Discount",IF(AND(M28="Non Moving",K28=1),"Transfer","-")))</f>
        <v>-</v>
      </c>
      <c r="R28" s="362" t="str">
        <f>IF(P28="Run out of stock - Most Profitable","No Stock - Reorder",IF(P28="Fast Moving - Most Profitable","Profitable - Reorder",IF(P28="Run out of stock - Less Profitable","Stop Ordering", " - ")))</f>
        <v>Profitable - Reorder</v>
      </c>
      <c r="S28" s="400"/>
      <c r="T28" s="429">
        <v>8</v>
      </c>
      <c r="U28" s="402">
        <v>8</v>
      </c>
      <c r="V28" s="402">
        <v>13</v>
      </c>
      <c r="W28" s="402">
        <v>4</v>
      </c>
      <c r="X28" s="402">
        <v>3</v>
      </c>
      <c r="Y28" s="402">
        <v>9</v>
      </c>
      <c r="Z28" s="402">
        <v>3</v>
      </c>
    </row>
    <row r="29" spans="1:26" ht="15.75" thickBot="1" x14ac:dyDescent="0.3">
      <c r="A29" s="416">
        <v>6953156253070</v>
      </c>
      <c r="B29" s="396">
        <v>734928</v>
      </c>
      <c r="C29" s="397" t="s">
        <v>114</v>
      </c>
      <c r="D29" s="398" t="s">
        <v>418</v>
      </c>
      <c r="E29" s="399">
        <v>11.76</v>
      </c>
      <c r="F29" s="399">
        <v>24.5</v>
      </c>
      <c r="G29" s="399">
        <v>49</v>
      </c>
      <c r="H29" s="400"/>
      <c r="I29" s="358">
        <v>9</v>
      </c>
      <c r="J29" s="358">
        <f>COUNT(T29:Z29)</f>
        <v>7</v>
      </c>
      <c r="K29" s="358">
        <v>2</v>
      </c>
      <c r="L29" s="359">
        <f>IF(I29=0,"No Stock",SUM(V29:X29)/3)</f>
        <v>4.333333333333333</v>
      </c>
      <c r="M29" s="360" t="str">
        <f>IF(I29=0,"Run out of Stock",IF(L29&gt;$M$1,"Fast Moving",IF(L29&lt;=$M$3,"Non Moving","Slow Moving")))</f>
        <v>Fast Moving</v>
      </c>
      <c r="N29" s="359">
        <f>(AVERAGE(V29:X29))*(F29-E29)</f>
        <v>55.206666666666663</v>
      </c>
      <c r="O29" s="361" t="str">
        <f>IF(N29&gt;$P$1, "Most Profitable",IF(N29&lt;$P$2,"Less Profitable","Profitable"))</f>
        <v>Profitable</v>
      </c>
      <c r="P29" s="361" t="str">
        <f>M29&amp; " - " &amp; O29</f>
        <v>Fast Moving - Profitable</v>
      </c>
      <c r="Q29" s="361" t="str">
        <f>IF(AND(M29="Non Moving",K29&gt;2),"Buying Price",IF(AND(M29="Non Moving",K29=2)," Discount",IF(AND(M29="Non Moving",K29=1),"Transfer","-")))</f>
        <v>-</v>
      </c>
      <c r="R29" s="362" t="str">
        <f>IF(P29="Run out of stock - Most Profitable","No Stock - Reorder",IF(P29="Fast Moving - Most Profitable","Profitable - Reorder",IF(P29="Run out of stock - Less Profitable","Stop Ordering", " - ")))</f>
        <v xml:space="preserve"> - </v>
      </c>
      <c r="S29" s="400"/>
      <c r="T29" s="429">
        <v>8</v>
      </c>
      <c r="U29" s="402">
        <v>5</v>
      </c>
      <c r="V29" s="402">
        <v>7</v>
      </c>
      <c r="W29" s="402">
        <v>3</v>
      </c>
      <c r="X29" s="402">
        <v>3</v>
      </c>
      <c r="Y29" s="402">
        <v>3</v>
      </c>
      <c r="Z29" s="402">
        <v>7</v>
      </c>
    </row>
    <row r="30" spans="1:26" ht="15.75" thickBot="1" x14ac:dyDescent="0.3">
      <c r="A30" s="416">
        <v>6953156255814</v>
      </c>
      <c r="B30" s="396">
        <v>734907</v>
      </c>
      <c r="C30" s="397" t="s">
        <v>95</v>
      </c>
      <c r="D30" s="398" t="s">
        <v>400</v>
      </c>
      <c r="E30" s="399">
        <v>11</v>
      </c>
      <c r="F30" s="399">
        <v>24.5</v>
      </c>
      <c r="G30" s="399">
        <v>49</v>
      </c>
      <c r="H30" s="400"/>
      <c r="I30" s="358">
        <v>0</v>
      </c>
      <c r="J30" s="358">
        <f>COUNT(T30:Z30)</f>
        <v>7</v>
      </c>
      <c r="K30" s="358">
        <v>2</v>
      </c>
      <c r="L30" s="359" t="str">
        <f>IF(I30=0,"No Stock",SUM(V30:X30)/3)</f>
        <v>No Stock</v>
      </c>
      <c r="M30" s="360" t="str">
        <f>IF(I30=0,"Run out of Stock",IF(L30&gt;$M$1,"Fast Moving",IF(L30&lt;=$M$3,"Non Moving","Slow Moving")))</f>
        <v>Run out of Stock</v>
      </c>
      <c r="N30" s="359">
        <f>(AVERAGE(V30:X30))*(F30-E30)</f>
        <v>0</v>
      </c>
      <c r="O30" s="361" t="str">
        <f>IF(N30&gt;$P$1, "Most Profitable",IF(N30&lt;$P$2,"Less Profitable","Profitable"))</f>
        <v>Less Profitable</v>
      </c>
      <c r="P30" s="361" t="str">
        <f>M30&amp; " - " &amp; O30</f>
        <v>Run out of Stock - Less Profitable</v>
      </c>
      <c r="Q30" s="361" t="str">
        <f>IF(AND(M30="Non Moving",K30&gt;2),"Buying Price",IF(AND(M30="Non Moving",K30=2)," Discount",IF(AND(M30="Non Moving",K30=1),"Transfer","-")))</f>
        <v>-</v>
      </c>
      <c r="R30" s="362" t="str">
        <f>IF(P30="Run out of stock - Most Profitable","No Stock - Reorder",IF(P30="Fast Moving - Most Profitable","Profitable - Reorder",IF(P30="Run out of stock - Less Profitable","Stop Ordering", " - ")))</f>
        <v>Stop Ordering</v>
      </c>
      <c r="S30" s="400"/>
      <c r="T30" s="429">
        <v>0</v>
      </c>
      <c r="U30" s="402">
        <v>0</v>
      </c>
      <c r="V30" s="402">
        <v>0</v>
      </c>
      <c r="W30" s="402">
        <v>0</v>
      </c>
      <c r="X30" s="402">
        <v>0</v>
      </c>
      <c r="Y30" s="402">
        <v>0</v>
      </c>
      <c r="Z30" s="402">
        <v>0</v>
      </c>
    </row>
    <row r="31" spans="1:26" ht="15.75" thickBot="1" x14ac:dyDescent="0.3">
      <c r="A31" s="416">
        <v>6953156259850</v>
      </c>
      <c r="B31" s="396">
        <v>734916</v>
      </c>
      <c r="C31" s="397" t="s">
        <v>103</v>
      </c>
      <c r="D31" s="398" t="s">
        <v>407</v>
      </c>
      <c r="E31" s="399">
        <v>13.479999999999993</v>
      </c>
      <c r="F31" s="399">
        <v>29.5</v>
      </c>
      <c r="G31" s="399">
        <v>59</v>
      </c>
      <c r="H31" s="400"/>
      <c r="I31" s="358">
        <v>14</v>
      </c>
      <c r="J31" s="358">
        <f>COUNT(T31:Z31)</f>
        <v>7</v>
      </c>
      <c r="K31" s="358">
        <v>2</v>
      </c>
      <c r="L31" s="359">
        <f>IF(I31=0,"No Stock",SUM(V31:X31)/3)</f>
        <v>2</v>
      </c>
      <c r="M31" s="360" t="str">
        <f>IF(I31=0,"Run out of Stock",IF(L31&gt;$M$1,"Fast Moving",IF(L31&lt;=$M$3,"Non Moving","Slow Moving")))</f>
        <v>Slow Moving</v>
      </c>
      <c r="N31" s="359">
        <f>(AVERAGE(V31:X31))*(F31-E31)</f>
        <v>32.040000000000013</v>
      </c>
      <c r="O31" s="361" t="str">
        <f>IF(N31&gt;$P$1, "Most Profitable",IF(N31&lt;$P$2,"Less Profitable","Profitable"))</f>
        <v>Profitable</v>
      </c>
      <c r="P31" s="361" t="str">
        <f>M31&amp; " - " &amp; O31</f>
        <v>Slow Moving - Profitable</v>
      </c>
      <c r="Q31" s="361" t="str">
        <f>IF(AND(M31="Non Moving",K31&gt;2),"Buying Price",IF(AND(M31="Non Moving",K31=2)," Discount",IF(AND(M31="Non Moving",K31=1),"Transfer","-")))</f>
        <v>-</v>
      </c>
      <c r="R31" s="362" t="str">
        <f>IF(P31="Run out of stock - Most Profitable","No Stock - Reorder",IF(P31="Fast Moving - Most Profitable","Profitable - Reorder",IF(P31="Run out of stock - Less Profitable","Stop Ordering", " - ")))</f>
        <v xml:space="preserve"> - </v>
      </c>
      <c r="S31" s="400"/>
      <c r="T31" s="429">
        <v>10</v>
      </c>
      <c r="U31" s="402">
        <v>2</v>
      </c>
      <c r="V31" s="402">
        <v>3</v>
      </c>
      <c r="W31" s="402">
        <v>1</v>
      </c>
      <c r="X31" s="402">
        <v>2</v>
      </c>
      <c r="Y31" s="402">
        <v>2</v>
      </c>
      <c r="Z31" s="402">
        <v>2</v>
      </c>
    </row>
    <row r="32" spans="1:26" ht="15.75" thickBot="1" x14ac:dyDescent="0.3">
      <c r="A32" s="416">
        <v>6953156261358</v>
      </c>
      <c r="B32" s="396">
        <v>758228</v>
      </c>
      <c r="C32" s="397" t="s">
        <v>224</v>
      </c>
      <c r="D32" s="398" t="s">
        <v>524</v>
      </c>
      <c r="E32" s="399">
        <v>14</v>
      </c>
      <c r="F32" s="411">
        <v>39.5</v>
      </c>
      <c r="G32" s="411">
        <v>79</v>
      </c>
      <c r="H32" s="400"/>
      <c r="I32" s="358">
        <v>15</v>
      </c>
      <c r="J32" s="358">
        <f>COUNT(T32:Z32)</f>
        <v>5</v>
      </c>
      <c r="K32" s="358">
        <v>2</v>
      </c>
      <c r="L32" s="359">
        <f>IF(I32=0,"No Stock",SUM(V32:X32)/3)</f>
        <v>0</v>
      </c>
      <c r="M32" s="360" t="str">
        <f>IF(I32=0,"Run out of Stock",IF(L32&gt;$M$1,"Fast Moving",IF(L32&lt;=$M$3,"Non Moving","Slow Moving")))</f>
        <v>Non Moving</v>
      </c>
      <c r="N32" s="359">
        <f>(AVERAGE(V32:X32))*(F32-E32)</f>
        <v>0</v>
      </c>
      <c r="O32" s="361" t="str">
        <f>IF(N32&gt;$P$1, "Most Profitable",IF(N32&lt;$P$2,"Less Profitable","Profitable"))</f>
        <v>Less Profitable</v>
      </c>
      <c r="P32" s="361" t="str">
        <f>M32&amp; " - " &amp; O32</f>
        <v>Non Moving - Less Profitable</v>
      </c>
      <c r="Q32" s="361" t="str">
        <f>IF(AND(M32="Non Moving",K32&gt;2),"Buying Price",IF(AND(M32="Non Moving",K32=2)," Discount",IF(AND(M32="Non Moving",K32=1),"Transfer","-")))</f>
        <v xml:space="preserve"> Discount</v>
      </c>
      <c r="R32" s="362" t="str">
        <f>IF(P32="Run out of stock - Most Profitable","No Stock - Reorder",IF(P32="Fast Moving - Most Profitable","Profitable - Reorder",IF(P32="Run out of stock - Less Profitable","Stop Ordering", " - ")))</f>
        <v xml:space="preserve"> - </v>
      </c>
      <c r="S32" s="400"/>
      <c r="T32" s="429"/>
      <c r="U32" s="402"/>
      <c r="V32" s="402">
        <v>0</v>
      </c>
      <c r="W32" s="402">
        <v>0</v>
      </c>
      <c r="X32" s="402">
        <v>0</v>
      </c>
      <c r="Y32" s="402">
        <v>2</v>
      </c>
      <c r="Z32" s="402">
        <v>4</v>
      </c>
    </row>
    <row r="33" spans="1:26" ht="15.75" thickBot="1" x14ac:dyDescent="0.3">
      <c r="A33" s="416">
        <v>6953156261365</v>
      </c>
      <c r="B33" s="396">
        <v>758229</v>
      </c>
      <c r="C33" s="397" t="s">
        <v>225</v>
      </c>
      <c r="D33" s="398" t="s">
        <v>525</v>
      </c>
      <c r="E33" s="399">
        <v>14</v>
      </c>
      <c r="F33" s="411">
        <v>39.5</v>
      </c>
      <c r="G33" s="411">
        <v>79</v>
      </c>
      <c r="H33" s="400"/>
      <c r="I33" s="358">
        <v>0</v>
      </c>
      <c r="J33" s="358">
        <f>COUNT(T33:Z33)</f>
        <v>5</v>
      </c>
      <c r="K33" s="358">
        <v>2</v>
      </c>
      <c r="L33" s="359" t="str">
        <f>IF(I33=0,"No Stock",SUM(V33:X33)/3)</f>
        <v>No Stock</v>
      </c>
      <c r="M33" s="360" t="str">
        <f>IF(I33=0,"Run out of Stock",IF(L33&gt;$M$1,"Fast Moving",IF(L33&lt;=$M$3,"Non Moving","Slow Moving")))</f>
        <v>Run out of Stock</v>
      </c>
      <c r="N33" s="359">
        <f>(AVERAGE(V33:X33))*(F33-E33)</f>
        <v>0</v>
      </c>
      <c r="O33" s="361" t="str">
        <f>IF(N33&gt;$P$1, "Most Profitable",IF(N33&lt;$P$2,"Less Profitable","Profitable"))</f>
        <v>Less Profitable</v>
      </c>
      <c r="P33" s="361" t="str">
        <f>M33&amp; " - " &amp; O33</f>
        <v>Run out of Stock - Less Profitable</v>
      </c>
      <c r="Q33" s="361" t="str">
        <f>IF(AND(M33="Non Moving",K33&gt;2),"Buying Price",IF(AND(M33="Non Moving",K33=2)," Discount",IF(AND(M33="Non Moving",K33=1),"Transfer","-")))</f>
        <v>-</v>
      </c>
      <c r="R33" s="362" t="str">
        <f>IF(P33="Run out of stock - Most Profitable","No Stock - Reorder",IF(P33="Fast Moving - Most Profitable","Profitable - Reorder",IF(P33="Run out of stock - Less Profitable","Stop Ordering", " - ")))</f>
        <v>Stop Ordering</v>
      </c>
      <c r="S33" s="400"/>
      <c r="T33" s="429"/>
      <c r="U33" s="402"/>
      <c r="V33" s="402">
        <v>0</v>
      </c>
      <c r="W33" s="402">
        <v>0</v>
      </c>
      <c r="X33" s="402">
        <v>0</v>
      </c>
      <c r="Y33" s="402">
        <v>0</v>
      </c>
      <c r="Z33" s="402">
        <v>0</v>
      </c>
    </row>
    <row r="34" spans="1:26" ht="15.75" thickBot="1" x14ac:dyDescent="0.3">
      <c r="A34" s="416">
        <v>6953156270640</v>
      </c>
      <c r="B34" s="396">
        <v>742298</v>
      </c>
      <c r="C34" s="397" t="s">
        <v>169</v>
      </c>
      <c r="D34" s="398" t="s">
        <v>472</v>
      </c>
      <c r="E34" s="399">
        <v>46.776027397260265</v>
      </c>
      <c r="F34" s="399">
        <v>94.5</v>
      </c>
      <c r="G34" s="399">
        <v>189</v>
      </c>
      <c r="H34" s="400"/>
      <c r="I34" s="358">
        <v>6</v>
      </c>
      <c r="J34" s="358">
        <f>COUNT(T34:Z34)</f>
        <v>7</v>
      </c>
      <c r="K34" s="358">
        <v>2</v>
      </c>
      <c r="L34" s="359">
        <f>IF(I34=0,"No Stock",SUM(V34:X34)/3)</f>
        <v>8.6666666666666661</v>
      </c>
      <c r="M34" s="360" t="str">
        <f>IF(I34=0,"Run out of Stock",IF(L34&gt;$M$1,"Fast Moving",IF(L34&lt;=$M$3,"Non Moving","Slow Moving")))</f>
        <v>Fast Moving</v>
      </c>
      <c r="N34" s="359">
        <f>(AVERAGE(V34:X34))*(F34-E34)</f>
        <v>413.60776255707771</v>
      </c>
      <c r="O34" s="361" t="str">
        <f>IF(N34&gt;$P$1, "Most Profitable",IF(N34&lt;$P$2,"Less Profitable","Profitable"))</f>
        <v>Most Profitable</v>
      </c>
      <c r="P34" s="361" t="str">
        <f>M34&amp; " - " &amp; O34</f>
        <v>Fast Moving - Most Profitable</v>
      </c>
      <c r="Q34" s="361" t="str">
        <f>IF(AND(M34="Non Moving",K34&gt;2),"Buying Price",IF(AND(M34="Non Moving",K34=2)," Discount",IF(AND(M34="Non Moving",K34=1),"Transfer","-")))</f>
        <v>-</v>
      </c>
      <c r="R34" s="362" t="str">
        <f>IF(P34="Run out of stock - Most Profitable","No Stock - Reorder",IF(P34="Fast Moving - Most Profitable","Profitable - Reorder",IF(P34="Run out of stock - Less Profitable","Stop Ordering", " - ")))</f>
        <v>Profitable - Reorder</v>
      </c>
      <c r="S34" s="400"/>
      <c r="T34" s="429">
        <v>16</v>
      </c>
      <c r="U34" s="402">
        <v>7</v>
      </c>
      <c r="V34" s="402">
        <v>15</v>
      </c>
      <c r="W34" s="402">
        <v>6</v>
      </c>
      <c r="X34" s="402">
        <v>5</v>
      </c>
      <c r="Y34" s="402">
        <v>7</v>
      </c>
      <c r="Z34" s="402">
        <v>2</v>
      </c>
    </row>
    <row r="35" spans="1:26" ht="15.75" thickBot="1" x14ac:dyDescent="0.3">
      <c r="A35" s="416">
        <v>6953156271791</v>
      </c>
      <c r="B35" s="396">
        <v>758125</v>
      </c>
      <c r="C35" s="397" t="s">
        <v>218</v>
      </c>
      <c r="D35" s="398" t="s">
        <v>518</v>
      </c>
      <c r="E35" s="399">
        <v>37.130000000000003</v>
      </c>
      <c r="F35" s="411">
        <v>79.5</v>
      </c>
      <c r="G35" s="411">
        <v>159</v>
      </c>
      <c r="H35" s="400"/>
      <c r="I35" s="358">
        <v>15</v>
      </c>
      <c r="J35" s="358">
        <f>COUNT(T35:Z35)</f>
        <v>5</v>
      </c>
      <c r="K35" s="358">
        <v>2</v>
      </c>
      <c r="L35" s="359">
        <f>IF(I35=0,"No Stock",SUM(V35:X35)/3)</f>
        <v>0.66666666666666663</v>
      </c>
      <c r="M35" s="360" t="str">
        <f>IF(I35=0,"Run out of Stock",IF(L35&gt;$M$1,"Fast Moving",IF(L35&lt;=$M$3,"Non Moving","Slow Moving")))</f>
        <v>Slow Moving</v>
      </c>
      <c r="N35" s="359">
        <f>(AVERAGE(V35:X35))*(F35-E35)</f>
        <v>28.246666666666663</v>
      </c>
      <c r="O35" s="361" t="str">
        <f>IF(N35&gt;$P$1, "Most Profitable",IF(N35&lt;$P$2,"Less Profitable","Profitable"))</f>
        <v>Profitable</v>
      </c>
      <c r="P35" s="361" t="str">
        <f>M35&amp; " - " &amp; O35</f>
        <v>Slow Moving - Profitable</v>
      </c>
      <c r="Q35" s="361" t="str">
        <f>IF(AND(M35="Non Moving",K35&gt;2),"Buying Price",IF(AND(M35="Non Moving",K35=2)," Discount",IF(AND(M35="Non Moving",K35=1),"Transfer","-")))</f>
        <v>-</v>
      </c>
      <c r="R35" s="362" t="str">
        <f>IF(P35="Run out of stock - Most Profitable","No Stock - Reorder",IF(P35="Fast Moving - Most Profitable","Profitable - Reorder",IF(P35="Run out of stock - Less Profitable","Stop Ordering", " - ")))</f>
        <v xml:space="preserve"> - </v>
      </c>
      <c r="S35" s="400"/>
      <c r="T35" s="429"/>
      <c r="U35" s="402"/>
      <c r="V35" s="402">
        <v>0</v>
      </c>
      <c r="W35" s="402">
        <v>0</v>
      </c>
      <c r="X35" s="402">
        <v>2</v>
      </c>
      <c r="Y35" s="402">
        <v>2</v>
      </c>
      <c r="Z35" s="402">
        <v>1</v>
      </c>
    </row>
    <row r="36" spans="1:26" ht="15.75" thickBot="1" x14ac:dyDescent="0.3">
      <c r="A36" s="416">
        <v>6953156273030</v>
      </c>
      <c r="B36" s="396">
        <v>734899</v>
      </c>
      <c r="C36" s="397" t="s">
        <v>87</v>
      </c>
      <c r="D36" s="398" t="s">
        <v>392</v>
      </c>
      <c r="E36" s="399">
        <v>25.360000000000003</v>
      </c>
      <c r="F36" s="399">
        <v>54.5</v>
      </c>
      <c r="G36" s="399">
        <v>109</v>
      </c>
      <c r="H36" s="400"/>
      <c r="I36" s="358">
        <v>3</v>
      </c>
      <c r="J36" s="358">
        <f>COUNT(T36:Z36)</f>
        <v>7</v>
      </c>
      <c r="K36" s="358">
        <v>2</v>
      </c>
      <c r="L36" s="359">
        <f>IF(I36=0,"No Stock",SUM(V36:X36)/3)</f>
        <v>1</v>
      </c>
      <c r="M36" s="360" t="str">
        <f>IF(I36=0,"Run out of Stock",IF(L36&gt;$M$1,"Fast Moving",IF(L36&lt;=$M$3,"Non Moving","Slow Moving")))</f>
        <v>Slow Moving</v>
      </c>
      <c r="N36" s="359">
        <f>(AVERAGE(V36:X36))*(F36-E36)</f>
        <v>29.139999999999997</v>
      </c>
      <c r="O36" s="361" t="str">
        <f>IF(N36&gt;$P$1, "Most Profitable",IF(N36&lt;$P$2,"Less Profitable","Profitable"))</f>
        <v>Profitable</v>
      </c>
      <c r="P36" s="361" t="str">
        <f>M36&amp; " - " &amp; O36</f>
        <v>Slow Moving - Profitable</v>
      </c>
      <c r="Q36" s="361" t="str">
        <f>IF(AND(M36="Non Moving",K36&gt;2),"Buying Price",IF(AND(M36="Non Moving",K36=2)," Discount",IF(AND(M36="Non Moving",K36=1),"Transfer","-")))</f>
        <v>-</v>
      </c>
      <c r="R36" s="362" t="str">
        <f>IF(P36="Run out of stock - Most Profitable","No Stock - Reorder",IF(P36="Fast Moving - Most Profitable","Profitable - Reorder",IF(P36="Run out of stock - Less Profitable","Stop Ordering", " - ")))</f>
        <v xml:space="preserve"> - </v>
      </c>
      <c r="S36" s="400"/>
      <c r="T36" s="429">
        <v>1</v>
      </c>
      <c r="U36" s="402">
        <v>5</v>
      </c>
      <c r="V36" s="402">
        <v>1</v>
      </c>
      <c r="W36" s="402">
        <v>2</v>
      </c>
      <c r="X36" s="402">
        <v>0</v>
      </c>
      <c r="Y36" s="402">
        <v>1</v>
      </c>
      <c r="Z36" s="402">
        <v>0</v>
      </c>
    </row>
    <row r="37" spans="1:26" ht="15.75" thickBot="1" x14ac:dyDescent="0.3">
      <c r="A37" s="416">
        <v>6953156273085</v>
      </c>
      <c r="B37" s="396">
        <v>734920</v>
      </c>
      <c r="C37" s="397" t="s">
        <v>106</v>
      </c>
      <c r="D37" s="398" t="s">
        <v>410</v>
      </c>
      <c r="E37" s="399">
        <v>13.620000000000053</v>
      </c>
      <c r="F37" s="399">
        <v>34.5</v>
      </c>
      <c r="G37" s="399">
        <v>69</v>
      </c>
      <c r="H37" s="400"/>
      <c r="I37" s="358">
        <v>17</v>
      </c>
      <c r="J37" s="358">
        <f>COUNT(T37:Z37)</f>
        <v>7</v>
      </c>
      <c r="K37" s="358">
        <v>2</v>
      </c>
      <c r="L37" s="359">
        <f>IF(I37=0,"No Stock",SUM(V37:X37)/3)</f>
        <v>10.333333333333334</v>
      </c>
      <c r="M37" s="360" t="str">
        <f>IF(I37=0,"Run out of Stock",IF(L37&gt;$M$1,"Fast Moving",IF(L37&lt;=$M$3,"Non Moving","Slow Moving")))</f>
        <v>Fast Moving</v>
      </c>
      <c r="N37" s="359">
        <f>(AVERAGE(V37:X37))*(F37-E37)</f>
        <v>215.75999999999945</v>
      </c>
      <c r="O37" s="361" t="str">
        <f>IF(N37&gt;$P$1, "Most Profitable",IF(N37&lt;$P$2,"Less Profitable","Profitable"))</f>
        <v>Most Profitable</v>
      </c>
      <c r="P37" s="361" t="str">
        <f>M37&amp; " - " &amp; O37</f>
        <v>Fast Moving - Most Profitable</v>
      </c>
      <c r="Q37" s="361" t="str">
        <f>IF(AND(M37="Non Moving",K37&gt;2),"Buying Price",IF(AND(M37="Non Moving",K37=2)," Discount",IF(AND(M37="Non Moving",K37=1),"Transfer","-")))</f>
        <v>-</v>
      </c>
      <c r="R37" s="362" t="str">
        <f>IF(P37="Run out of stock - Most Profitable","No Stock - Reorder",IF(P37="Fast Moving - Most Profitable","Profitable - Reorder",IF(P37="Run out of stock - Less Profitable","Stop Ordering", " - ")))</f>
        <v>Profitable - Reorder</v>
      </c>
      <c r="S37" s="400"/>
      <c r="T37" s="429">
        <v>13</v>
      </c>
      <c r="U37" s="402">
        <v>11</v>
      </c>
      <c r="V37" s="402">
        <v>11</v>
      </c>
      <c r="W37" s="402">
        <v>9</v>
      </c>
      <c r="X37" s="402">
        <v>11</v>
      </c>
      <c r="Y37" s="402">
        <v>12</v>
      </c>
      <c r="Z37" s="402">
        <v>3</v>
      </c>
    </row>
    <row r="38" spans="1:26" ht="15.75" thickBot="1" x14ac:dyDescent="0.3">
      <c r="A38" s="417">
        <v>6953156273092</v>
      </c>
      <c r="B38" s="403">
        <v>734921</v>
      </c>
      <c r="C38" s="404" t="s">
        <v>107</v>
      </c>
      <c r="D38" s="405" t="s">
        <v>411</v>
      </c>
      <c r="E38" s="399">
        <v>13.949999999999998</v>
      </c>
      <c r="F38" s="399">
        <v>34.5</v>
      </c>
      <c r="G38" s="399">
        <v>69</v>
      </c>
      <c r="H38" s="400"/>
      <c r="I38" s="358">
        <v>4</v>
      </c>
      <c r="J38" s="358">
        <f>COUNT(T38:Z38)</f>
        <v>7</v>
      </c>
      <c r="K38" s="358">
        <v>2</v>
      </c>
      <c r="L38" s="359">
        <f>IF(I38=0,"No Stock",SUM(V38:X38)/3)</f>
        <v>3.6666666666666665</v>
      </c>
      <c r="M38" s="360" t="str">
        <f>IF(I38=0,"Run out of Stock",IF(L38&gt;$M$1,"Fast Moving",IF(L38&lt;=$M$3,"Non Moving","Slow Moving")))</f>
        <v>Slow Moving</v>
      </c>
      <c r="N38" s="359">
        <f>(AVERAGE(V38:X38))*(F38-E38)</f>
        <v>75.350000000000009</v>
      </c>
      <c r="O38" s="361" t="str">
        <f>IF(N38&gt;$P$1, "Most Profitable",IF(N38&lt;$P$2,"Less Profitable","Profitable"))</f>
        <v>Most Profitable</v>
      </c>
      <c r="P38" s="361" t="str">
        <f>M38&amp; " - " &amp; O38</f>
        <v>Slow Moving - Most Profitable</v>
      </c>
      <c r="Q38" s="361" t="str">
        <f>IF(AND(M38="Non Moving",K38&gt;2),"Buying Price",IF(AND(M38="Non Moving",K38=2)," Discount",IF(AND(M38="Non Moving",K38=1),"Transfer","-")))</f>
        <v>-</v>
      </c>
      <c r="R38" s="362" t="str">
        <f>IF(P38="Run out of stock - Most Profitable","No Stock - Reorder",IF(P38="Fast Moving - Most Profitable","Profitable - Reorder",IF(P38="Run out of stock - Less Profitable","Stop Ordering", " - ")))</f>
        <v xml:space="preserve"> - </v>
      </c>
      <c r="S38" s="400"/>
      <c r="T38" s="429">
        <v>4</v>
      </c>
      <c r="U38" s="402">
        <v>7</v>
      </c>
      <c r="V38" s="402">
        <v>4</v>
      </c>
      <c r="W38" s="402">
        <v>6</v>
      </c>
      <c r="X38" s="402">
        <v>1</v>
      </c>
      <c r="Y38" s="402">
        <v>4</v>
      </c>
      <c r="Z38" s="402">
        <v>3</v>
      </c>
    </row>
    <row r="39" spans="1:26" ht="15.75" thickBot="1" x14ac:dyDescent="0.3">
      <c r="A39" s="417">
        <v>6953156273108</v>
      </c>
      <c r="B39" s="403">
        <v>734922</v>
      </c>
      <c r="C39" s="404" t="s">
        <v>108</v>
      </c>
      <c r="D39" s="405" t="s">
        <v>412</v>
      </c>
      <c r="E39" s="399">
        <v>13.950000000000014</v>
      </c>
      <c r="F39" s="399">
        <v>34.5</v>
      </c>
      <c r="G39" s="399">
        <v>69</v>
      </c>
      <c r="H39" s="400"/>
      <c r="I39" s="358">
        <v>26</v>
      </c>
      <c r="J39" s="358">
        <f>COUNT(T39:Z39)</f>
        <v>7</v>
      </c>
      <c r="K39" s="358">
        <v>2</v>
      </c>
      <c r="L39" s="359">
        <f>IF(I39=0,"No Stock",SUM(V39:X39)/3)</f>
        <v>6.333333333333333</v>
      </c>
      <c r="M39" s="360" t="str">
        <f>IF(I39=0,"Run out of Stock",IF(L39&gt;$M$1,"Fast Moving",IF(L39&lt;=$M$3,"Non Moving","Slow Moving")))</f>
        <v>Fast Moving</v>
      </c>
      <c r="N39" s="359">
        <f>(AVERAGE(V39:X39))*(F39-E39)</f>
        <v>130.14999999999992</v>
      </c>
      <c r="O39" s="361" t="str">
        <f>IF(N39&gt;$P$1, "Most Profitable",IF(N39&lt;$P$2,"Less Profitable","Profitable"))</f>
        <v>Most Profitable</v>
      </c>
      <c r="P39" s="361" t="str">
        <f>M39&amp; " - " &amp; O39</f>
        <v>Fast Moving - Most Profitable</v>
      </c>
      <c r="Q39" s="361" t="str">
        <f>IF(AND(M39="Non Moving",K39&gt;2),"Buying Price",IF(AND(M39="Non Moving",K39=2)," Discount",IF(AND(M39="Non Moving",K39=1),"Transfer","-")))</f>
        <v>-</v>
      </c>
      <c r="R39" s="362" t="str">
        <f>IF(P39="Run out of stock - Most Profitable","No Stock - Reorder",IF(P39="Fast Moving - Most Profitable","Profitable - Reorder",IF(P39="Run out of stock - Less Profitable","Stop Ordering", " - ")))</f>
        <v>Profitable - Reorder</v>
      </c>
      <c r="S39" s="400"/>
      <c r="T39" s="429">
        <v>12</v>
      </c>
      <c r="U39" s="402">
        <v>5</v>
      </c>
      <c r="V39" s="402">
        <v>12</v>
      </c>
      <c r="W39" s="402">
        <v>3</v>
      </c>
      <c r="X39" s="402">
        <v>4</v>
      </c>
      <c r="Y39" s="402">
        <v>15</v>
      </c>
      <c r="Z39" s="402">
        <v>5</v>
      </c>
    </row>
    <row r="40" spans="1:26" ht="15.75" thickBot="1" x14ac:dyDescent="0.3">
      <c r="A40" s="417">
        <v>6953156273887</v>
      </c>
      <c r="B40" s="403">
        <v>734867</v>
      </c>
      <c r="C40" s="404" t="s">
        <v>55</v>
      </c>
      <c r="D40" s="405" t="s">
        <v>360</v>
      </c>
      <c r="E40" s="399">
        <v>57.060000000000038</v>
      </c>
      <c r="F40" s="399">
        <v>109.5</v>
      </c>
      <c r="G40" s="399">
        <v>219</v>
      </c>
      <c r="H40" s="400"/>
      <c r="I40" s="358">
        <v>8</v>
      </c>
      <c r="J40" s="358">
        <f>COUNT(T40:Z40)</f>
        <v>7</v>
      </c>
      <c r="K40" s="358">
        <v>2</v>
      </c>
      <c r="L40" s="359">
        <f>IF(I40=0,"No Stock",SUM(V40:X40)/3)</f>
        <v>3.6666666666666665</v>
      </c>
      <c r="M40" s="360" t="str">
        <f>IF(I40=0,"Run out of Stock",IF(L40&gt;$M$1,"Fast Moving",IF(L40&lt;=$M$3,"Non Moving","Slow Moving")))</f>
        <v>Slow Moving</v>
      </c>
      <c r="N40" s="359">
        <f>(AVERAGE(V40:X40))*(F40-E40)</f>
        <v>192.27999999999986</v>
      </c>
      <c r="O40" s="361" t="str">
        <f>IF(N40&gt;$P$1, "Most Profitable",IF(N40&lt;$P$2,"Less Profitable","Profitable"))</f>
        <v>Most Profitable</v>
      </c>
      <c r="P40" s="361" t="str">
        <f>M40&amp; " - " &amp; O40</f>
        <v>Slow Moving - Most Profitable</v>
      </c>
      <c r="Q40" s="361" t="str">
        <f>IF(AND(M40="Non Moving",K40&gt;2),"Buying Price",IF(AND(M40="Non Moving",K40=2)," Discount",IF(AND(M40="Non Moving",K40=1),"Transfer","-")))</f>
        <v>-</v>
      </c>
      <c r="R40" s="362" t="str">
        <f>IF(P40="Run out of stock - Most Profitable","No Stock - Reorder",IF(P40="Fast Moving - Most Profitable","Profitable - Reorder",IF(P40="Run out of stock - Less Profitable","Stop Ordering", " - ")))</f>
        <v xml:space="preserve"> - </v>
      </c>
      <c r="S40" s="400"/>
      <c r="T40" s="429">
        <v>4</v>
      </c>
      <c r="U40" s="402">
        <v>10</v>
      </c>
      <c r="V40" s="402">
        <v>3</v>
      </c>
      <c r="W40" s="402">
        <v>2</v>
      </c>
      <c r="X40" s="402">
        <v>6</v>
      </c>
      <c r="Y40" s="402">
        <v>6</v>
      </c>
      <c r="Z40" s="402">
        <v>0</v>
      </c>
    </row>
    <row r="41" spans="1:26" ht="15.75" thickBot="1" x14ac:dyDescent="0.3">
      <c r="A41" s="417">
        <v>6953156273894</v>
      </c>
      <c r="B41" s="403">
        <v>734868</v>
      </c>
      <c r="C41" s="404" t="s">
        <v>56</v>
      </c>
      <c r="D41" s="405" t="s">
        <v>361</v>
      </c>
      <c r="E41" s="399">
        <v>53.97</v>
      </c>
      <c r="F41" s="399">
        <v>109.5</v>
      </c>
      <c r="G41" s="399">
        <v>219</v>
      </c>
      <c r="H41" s="400"/>
      <c r="I41" s="358">
        <v>10</v>
      </c>
      <c r="J41" s="358">
        <f>COUNT(T41:Z41)</f>
        <v>7</v>
      </c>
      <c r="K41" s="358">
        <v>2</v>
      </c>
      <c r="L41" s="359">
        <f>IF(I41=0,"No Stock",SUM(V41:X41)/3)</f>
        <v>2.6666666666666665</v>
      </c>
      <c r="M41" s="360" t="str">
        <f>IF(I41=0,"Run out of Stock",IF(L41&gt;$M$1,"Fast Moving",IF(L41&lt;=$M$3,"Non Moving","Slow Moving")))</f>
        <v>Slow Moving</v>
      </c>
      <c r="N41" s="359">
        <f>(AVERAGE(V41:X41))*(F41-E41)</f>
        <v>148.07999999999998</v>
      </c>
      <c r="O41" s="361" t="str">
        <f>IF(N41&gt;$P$1, "Most Profitable",IF(N41&lt;$P$2,"Less Profitable","Profitable"))</f>
        <v>Most Profitable</v>
      </c>
      <c r="P41" s="361" t="str">
        <f>M41&amp; " - " &amp; O41</f>
        <v>Slow Moving - Most Profitable</v>
      </c>
      <c r="Q41" s="361" t="str">
        <f>IF(AND(M41="Non Moving",K41&gt;2),"Buying Price",IF(AND(M41="Non Moving",K41=2)," Discount",IF(AND(M41="Non Moving",K41=1),"Transfer","-")))</f>
        <v>-</v>
      </c>
      <c r="R41" s="362" t="str">
        <f>IF(P41="Run out of stock - Most Profitable","No Stock - Reorder",IF(P41="Fast Moving - Most Profitable","Profitable - Reorder",IF(P41="Run out of stock - Less Profitable","Stop Ordering", " - ")))</f>
        <v xml:space="preserve"> - </v>
      </c>
      <c r="S41" s="400"/>
      <c r="T41" s="429">
        <v>3</v>
      </c>
      <c r="U41" s="402">
        <v>7</v>
      </c>
      <c r="V41" s="402">
        <v>3</v>
      </c>
      <c r="W41" s="402">
        <v>3</v>
      </c>
      <c r="X41" s="402">
        <v>2</v>
      </c>
      <c r="Y41" s="402">
        <v>5</v>
      </c>
      <c r="Z41" s="402">
        <v>1</v>
      </c>
    </row>
    <row r="42" spans="1:26" ht="15.75" thickBot="1" x14ac:dyDescent="0.3">
      <c r="A42" s="417">
        <v>6953156276413</v>
      </c>
      <c r="B42" s="403">
        <v>734895</v>
      </c>
      <c r="C42" s="404" t="s">
        <v>83</v>
      </c>
      <c r="D42" s="405" t="s">
        <v>388</v>
      </c>
      <c r="E42" s="399">
        <v>24.729999999999976</v>
      </c>
      <c r="F42" s="399">
        <v>49.5</v>
      </c>
      <c r="G42" s="399">
        <v>99</v>
      </c>
      <c r="H42" s="400"/>
      <c r="I42" s="358">
        <v>15</v>
      </c>
      <c r="J42" s="358">
        <f>COUNT(T42:Z42)</f>
        <v>7</v>
      </c>
      <c r="K42" s="358">
        <v>2</v>
      </c>
      <c r="L42" s="359">
        <f>IF(I42=0,"No Stock",SUM(V42:X42)/3)</f>
        <v>4</v>
      </c>
      <c r="M42" s="360" t="str">
        <f>IF(I42=0,"Run out of Stock",IF(L42&gt;$M$1,"Fast Moving",IF(L42&lt;=$M$3,"Non Moving","Slow Moving")))</f>
        <v>Fast Moving</v>
      </c>
      <c r="N42" s="359">
        <f>(AVERAGE(V42:X42))*(F42-E42)</f>
        <v>99.080000000000098</v>
      </c>
      <c r="O42" s="361" t="str">
        <f>IF(N42&gt;$P$1, "Most Profitable",IF(N42&lt;$P$2,"Less Profitable","Profitable"))</f>
        <v>Most Profitable</v>
      </c>
      <c r="P42" s="361" t="str">
        <f>M42&amp; " - " &amp; O42</f>
        <v>Fast Moving - Most Profitable</v>
      </c>
      <c r="Q42" s="361" t="str">
        <f>IF(AND(M42="Non Moving",K42&gt;2),"Buying Price",IF(AND(M42="Non Moving",K42=2)," Discount",IF(AND(M42="Non Moving",K42=1),"Transfer","-")))</f>
        <v>-</v>
      </c>
      <c r="R42" s="362" t="str">
        <f>IF(P42="Run out of stock - Most Profitable","No Stock - Reorder",IF(P42="Fast Moving - Most Profitable","Profitable - Reorder",IF(P42="Run out of stock - Less Profitable","Stop Ordering", " - ")))</f>
        <v>Profitable - Reorder</v>
      </c>
      <c r="S42" s="400"/>
      <c r="T42" s="429">
        <v>11</v>
      </c>
      <c r="U42" s="402">
        <v>6</v>
      </c>
      <c r="V42" s="402">
        <v>6</v>
      </c>
      <c r="W42" s="402">
        <v>5</v>
      </c>
      <c r="X42" s="402">
        <v>1</v>
      </c>
      <c r="Y42" s="402">
        <v>13</v>
      </c>
      <c r="Z42" s="402">
        <v>4</v>
      </c>
    </row>
    <row r="43" spans="1:26" ht="15.75" thickBot="1" x14ac:dyDescent="0.3">
      <c r="A43" s="417">
        <v>6953156276673</v>
      </c>
      <c r="B43" s="403">
        <v>734948</v>
      </c>
      <c r="C43" s="404" t="s">
        <v>132</v>
      </c>
      <c r="D43" s="405" t="s">
        <v>436</v>
      </c>
      <c r="E43" s="399">
        <v>24.140000000000008</v>
      </c>
      <c r="F43" s="399">
        <v>54.5</v>
      </c>
      <c r="G43" s="399">
        <v>109</v>
      </c>
      <c r="H43" s="400"/>
      <c r="I43" s="358">
        <v>0</v>
      </c>
      <c r="J43" s="358">
        <f>COUNT(T43:Z43)</f>
        <v>7</v>
      </c>
      <c r="K43" s="358">
        <v>2</v>
      </c>
      <c r="L43" s="359" t="str">
        <f>IF(I43=0,"No Stock",SUM(V43:X43)/3)</f>
        <v>No Stock</v>
      </c>
      <c r="M43" s="360" t="str">
        <f>IF(I43=0,"Run out of Stock",IF(L43&gt;$M$1,"Fast Moving",IF(L43&lt;=$M$3,"Non Moving","Slow Moving")))</f>
        <v>Run out of Stock</v>
      </c>
      <c r="N43" s="359">
        <f>(AVERAGE(V43:X43))*(F43-E43)</f>
        <v>0</v>
      </c>
      <c r="O43" s="361" t="str">
        <f>IF(N43&gt;$P$1, "Most Profitable",IF(N43&lt;$P$2,"Less Profitable","Profitable"))</f>
        <v>Less Profitable</v>
      </c>
      <c r="P43" s="361" t="str">
        <f>M43&amp; " - " &amp; O43</f>
        <v>Run out of Stock - Less Profitable</v>
      </c>
      <c r="Q43" s="361" t="str">
        <f>IF(AND(M43="Non Moving",K43&gt;2),"Buying Price",IF(AND(M43="Non Moving",K43=2)," Discount",IF(AND(M43="Non Moving",K43=1),"Transfer","-")))</f>
        <v>-</v>
      </c>
      <c r="R43" s="362" t="str">
        <f>IF(P43="Run out of stock - Most Profitable","No Stock - Reorder",IF(P43="Fast Moving - Most Profitable","Profitable - Reorder",IF(P43="Run out of stock - Less Profitable","Stop Ordering", " - ")))</f>
        <v>Stop Ordering</v>
      </c>
      <c r="S43" s="400"/>
      <c r="T43" s="430">
        <v>0</v>
      </c>
      <c r="U43" s="406">
        <v>0</v>
      </c>
      <c r="V43" s="406">
        <v>0</v>
      </c>
      <c r="W43" s="406">
        <v>0</v>
      </c>
      <c r="X43" s="406">
        <v>0</v>
      </c>
      <c r="Y43" s="406">
        <v>0</v>
      </c>
      <c r="Z43" s="406">
        <v>0</v>
      </c>
    </row>
    <row r="44" spans="1:26" ht="15.75" thickBot="1" x14ac:dyDescent="0.3">
      <c r="A44" s="417">
        <v>6953156278585</v>
      </c>
      <c r="B44" s="403">
        <v>758126</v>
      </c>
      <c r="C44" s="404" t="s">
        <v>219</v>
      </c>
      <c r="D44" s="405" t="s">
        <v>519</v>
      </c>
      <c r="E44" s="399">
        <v>9.66</v>
      </c>
      <c r="F44" s="411">
        <v>34.5</v>
      </c>
      <c r="G44" s="411">
        <v>69</v>
      </c>
      <c r="H44" s="400"/>
      <c r="I44" s="358">
        <v>0</v>
      </c>
      <c r="J44" s="358">
        <f>COUNT(T44:Z44)</f>
        <v>5</v>
      </c>
      <c r="K44" s="358">
        <v>2</v>
      </c>
      <c r="L44" s="359" t="str">
        <f>IF(I44=0,"No Stock",SUM(V44:X44)/3)</f>
        <v>No Stock</v>
      </c>
      <c r="M44" s="360" t="str">
        <f>IF(I44=0,"Run out of Stock",IF(L44&gt;$M$1,"Fast Moving",IF(L44&lt;=$M$3,"Non Moving","Slow Moving")))</f>
        <v>Run out of Stock</v>
      </c>
      <c r="N44" s="359">
        <f>(AVERAGE(V44:X44))*(F44-E44)</f>
        <v>0</v>
      </c>
      <c r="O44" s="361" t="str">
        <f>IF(N44&gt;$P$1, "Most Profitable",IF(N44&lt;$P$2,"Less Profitable","Profitable"))</f>
        <v>Less Profitable</v>
      </c>
      <c r="P44" s="361" t="str">
        <f>M44&amp; " - " &amp; O44</f>
        <v>Run out of Stock - Less Profitable</v>
      </c>
      <c r="Q44" s="361" t="str">
        <f>IF(AND(M44="Non Moving",K44&gt;2),"Buying Price",IF(AND(M44="Non Moving",K44=2)," Discount",IF(AND(M44="Non Moving",K44=1),"Transfer","-")))</f>
        <v>-</v>
      </c>
      <c r="R44" s="362" t="str">
        <f>IF(P44="Run out of stock - Most Profitable","No Stock - Reorder",IF(P44="Fast Moving - Most Profitable","Profitable - Reorder",IF(P44="Run out of stock - Less Profitable","Stop Ordering", " - ")))</f>
        <v>Stop Ordering</v>
      </c>
      <c r="S44" s="400"/>
      <c r="T44" s="430"/>
      <c r="U44" s="406"/>
      <c r="V44" s="406">
        <v>0</v>
      </c>
      <c r="W44" s="406">
        <v>0</v>
      </c>
      <c r="X44" s="406">
        <v>0</v>
      </c>
      <c r="Y44" s="406">
        <v>0</v>
      </c>
      <c r="Z44" s="406">
        <v>0</v>
      </c>
    </row>
    <row r="45" spans="1:26" ht="15.75" thickBot="1" x14ac:dyDescent="0.3">
      <c r="A45" s="417">
        <v>6953156278622</v>
      </c>
      <c r="B45" s="403">
        <v>734904</v>
      </c>
      <c r="C45" s="404" t="s">
        <v>92</v>
      </c>
      <c r="D45" s="405" t="s">
        <v>397</v>
      </c>
      <c r="E45" s="399">
        <v>27</v>
      </c>
      <c r="F45" s="399">
        <v>64.5</v>
      </c>
      <c r="G45" s="399">
        <v>129</v>
      </c>
      <c r="H45" s="400"/>
      <c r="I45" s="358">
        <v>4</v>
      </c>
      <c r="J45" s="358">
        <f>COUNT(T45:Z45)</f>
        <v>7</v>
      </c>
      <c r="K45" s="358">
        <v>2</v>
      </c>
      <c r="L45" s="359">
        <f>IF(I45=0,"No Stock",SUM(V45:X45)/3)</f>
        <v>2.6666666666666665</v>
      </c>
      <c r="M45" s="360" t="str">
        <f>IF(I45=0,"Run out of Stock",IF(L45&gt;$M$1,"Fast Moving",IF(L45&lt;=$M$3,"Non Moving","Slow Moving")))</f>
        <v>Slow Moving</v>
      </c>
      <c r="N45" s="359">
        <f>(AVERAGE(V45:X45))*(F45-E45)</f>
        <v>100</v>
      </c>
      <c r="O45" s="361" t="str">
        <f>IF(N45&gt;$P$1, "Most Profitable",IF(N45&lt;$P$2,"Less Profitable","Profitable"))</f>
        <v>Most Profitable</v>
      </c>
      <c r="P45" s="361" t="str">
        <f>M45&amp; " - " &amp; O45</f>
        <v>Slow Moving - Most Profitable</v>
      </c>
      <c r="Q45" s="361" t="str">
        <f>IF(AND(M45="Non Moving",K45&gt;2),"Buying Price",IF(AND(M45="Non Moving",K45=2)," Discount",IF(AND(M45="Non Moving",K45=1),"Transfer","-")))</f>
        <v>-</v>
      </c>
      <c r="R45" s="362" t="str">
        <f>IF(P45="Run out of stock - Most Profitable","No Stock - Reorder",IF(P45="Fast Moving - Most Profitable","Profitable - Reorder",IF(P45="Run out of stock - Less Profitable","Stop Ordering", " - ")))</f>
        <v xml:space="preserve"> - </v>
      </c>
      <c r="S45" s="400"/>
      <c r="T45" s="430">
        <v>2</v>
      </c>
      <c r="U45" s="406">
        <v>2</v>
      </c>
      <c r="V45" s="406">
        <v>3</v>
      </c>
      <c r="W45" s="406">
        <v>3</v>
      </c>
      <c r="X45" s="406">
        <v>2</v>
      </c>
      <c r="Y45" s="406">
        <v>1</v>
      </c>
      <c r="Z45" s="406">
        <v>1</v>
      </c>
    </row>
    <row r="46" spans="1:26" ht="15.75" thickBot="1" x14ac:dyDescent="0.3">
      <c r="A46" s="417">
        <v>6953156278844</v>
      </c>
      <c r="B46" s="403">
        <v>734882</v>
      </c>
      <c r="C46" s="404" t="s">
        <v>70</v>
      </c>
      <c r="D46" s="405" t="s">
        <v>375</v>
      </c>
      <c r="E46" s="399">
        <v>37.618672566371679</v>
      </c>
      <c r="F46" s="399">
        <v>69.5</v>
      </c>
      <c r="G46" s="399">
        <v>139</v>
      </c>
      <c r="H46" s="400"/>
      <c r="I46" s="358">
        <v>12</v>
      </c>
      <c r="J46" s="358">
        <f>COUNT(T46:Z46)</f>
        <v>7</v>
      </c>
      <c r="K46" s="358">
        <v>2</v>
      </c>
      <c r="L46" s="359">
        <f>IF(I46=0,"No Stock",SUM(V46:X46)/3)</f>
        <v>1.6666666666666667</v>
      </c>
      <c r="M46" s="360" t="str">
        <f>IF(I46=0,"Run out of Stock",IF(L46&gt;$M$1,"Fast Moving",IF(L46&lt;=$M$3,"Non Moving","Slow Moving")))</f>
        <v>Slow Moving</v>
      </c>
      <c r="N46" s="359">
        <f>(AVERAGE(V46:X46))*(F46-E46)</f>
        <v>53.135545722713871</v>
      </c>
      <c r="O46" s="361" t="str">
        <f>IF(N46&gt;$P$1, "Most Profitable",IF(N46&lt;$P$2,"Less Profitable","Profitable"))</f>
        <v>Profitable</v>
      </c>
      <c r="P46" s="361" t="str">
        <f>M46&amp; " - " &amp; O46</f>
        <v>Slow Moving - Profitable</v>
      </c>
      <c r="Q46" s="361" t="str">
        <f>IF(AND(M46="Non Moving",K46&gt;2),"Buying Price",IF(AND(M46="Non Moving",K46=2)," Discount",IF(AND(M46="Non Moving",K46=1),"Transfer","-")))</f>
        <v>-</v>
      </c>
      <c r="R46" s="362" t="str">
        <f>IF(P46="Run out of stock - Most Profitable","No Stock - Reorder",IF(P46="Fast Moving - Most Profitable","Profitable - Reorder",IF(P46="Run out of stock - Less Profitable","Stop Ordering", " - ")))</f>
        <v xml:space="preserve"> - </v>
      </c>
      <c r="S46" s="400"/>
      <c r="T46" s="430">
        <v>5</v>
      </c>
      <c r="U46" s="406">
        <v>3</v>
      </c>
      <c r="V46" s="406">
        <v>1</v>
      </c>
      <c r="W46" s="406">
        <v>1</v>
      </c>
      <c r="X46" s="406">
        <v>3</v>
      </c>
      <c r="Y46" s="406">
        <v>1</v>
      </c>
      <c r="Z46" s="406">
        <v>5</v>
      </c>
    </row>
    <row r="47" spans="1:26" ht="15.75" thickBot="1" x14ac:dyDescent="0.3">
      <c r="A47" s="417">
        <v>6953156279018</v>
      </c>
      <c r="B47" s="403">
        <v>743975</v>
      </c>
      <c r="C47" s="404" t="s">
        <v>188</v>
      </c>
      <c r="D47" s="405" t="s">
        <v>491</v>
      </c>
      <c r="E47" s="399">
        <v>5.259999999999998</v>
      </c>
      <c r="F47" s="399">
        <v>24.5</v>
      </c>
      <c r="G47" s="399">
        <v>49</v>
      </c>
      <c r="H47" s="400"/>
      <c r="I47" s="358">
        <v>13</v>
      </c>
      <c r="J47" s="358">
        <f>COUNT(T47:Z47)</f>
        <v>7</v>
      </c>
      <c r="K47" s="358">
        <v>2</v>
      </c>
      <c r="L47" s="359">
        <f>IF(I47=0,"No Stock",SUM(V47:X47)/3)</f>
        <v>4.666666666666667</v>
      </c>
      <c r="M47" s="360" t="str">
        <f>IF(I47=0,"Run out of Stock",IF(L47&gt;$M$1,"Fast Moving",IF(L47&lt;=$M$3,"Non Moving","Slow Moving")))</f>
        <v>Fast Moving</v>
      </c>
      <c r="N47" s="359">
        <f>(AVERAGE(V47:X47))*(F47-E47)</f>
        <v>89.786666666666676</v>
      </c>
      <c r="O47" s="361" t="str">
        <f>IF(N47&gt;$P$1, "Most Profitable",IF(N47&lt;$P$2,"Less Profitable","Profitable"))</f>
        <v>Most Profitable</v>
      </c>
      <c r="P47" s="361" t="str">
        <f>M47&amp; " - " &amp; O47</f>
        <v>Fast Moving - Most Profitable</v>
      </c>
      <c r="Q47" s="361" t="str">
        <f>IF(AND(M47="Non Moving",K47&gt;2),"Buying Price",IF(AND(M47="Non Moving",K47=2)," Discount",IF(AND(M47="Non Moving",K47=1),"Transfer","-")))</f>
        <v>-</v>
      </c>
      <c r="R47" s="362" t="str">
        <f>IF(P47="Run out of stock - Most Profitable","No Stock - Reorder",IF(P47="Fast Moving - Most Profitable","Profitable - Reorder",IF(P47="Run out of stock - Less Profitable","Stop Ordering", " - ")))</f>
        <v>Profitable - Reorder</v>
      </c>
      <c r="S47" s="400"/>
      <c r="T47" s="430">
        <v>10</v>
      </c>
      <c r="U47" s="406">
        <v>6</v>
      </c>
      <c r="V47" s="406">
        <v>5</v>
      </c>
      <c r="W47" s="406">
        <v>5</v>
      </c>
      <c r="X47" s="406">
        <v>4</v>
      </c>
      <c r="Y47" s="406">
        <v>2</v>
      </c>
      <c r="Z47" s="406">
        <v>0</v>
      </c>
    </row>
    <row r="48" spans="1:26" ht="15.75" thickBot="1" x14ac:dyDescent="0.3">
      <c r="A48" s="417">
        <v>6953156279025</v>
      </c>
      <c r="B48" s="403">
        <v>743968</v>
      </c>
      <c r="C48" s="404" t="s">
        <v>187</v>
      </c>
      <c r="D48" s="405" t="s">
        <v>490</v>
      </c>
      <c r="E48" s="399">
        <v>5.2599999999999989</v>
      </c>
      <c r="F48" s="399">
        <v>24.5</v>
      </c>
      <c r="G48" s="399">
        <v>49</v>
      </c>
      <c r="H48" s="400"/>
      <c r="I48" s="358">
        <v>20</v>
      </c>
      <c r="J48" s="358">
        <f>COUNT(T48:Z48)</f>
        <v>7</v>
      </c>
      <c r="K48" s="358">
        <v>2</v>
      </c>
      <c r="L48" s="359">
        <f>IF(I48=0,"No Stock",SUM(V48:X48)/3)</f>
        <v>11</v>
      </c>
      <c r="M48" s="360" t="str">
        <f>IF(I48=0,"Run out of Stock",IF(L48&gt;$M$1,"Fast Moving",IF(L48&lt;=$M$3,"Non Moving","Slow Moving")))</f>
        <v>Fast Moving</v>
      </c>
      <c r="N48" s="359">
        <f>(AVERAGE(V48:X48))*(F48-E48)</f>
        <v>211.64000000000001</v>
      </c>
      <c r="O48" s="361" t="str">
        <f>IF(N48&gt;$P$1, "Most Profitable",IF(N48&lt;$P$2,"Less Profitable","Profitable"))</f>
        <v>Most Profitable</v>
      </c>
      <c r="P48" s="361" t="str">
        <f>M48&amp; " - " &amp; O48</f>
        <v>Fast Moving - Most Profitable</v>
      </c>
      <c r="Q48" s="361" t="str">
        <f>IF(AND(M48="Non Moving",K48&gt;2),"Buying Price",IF(AND(M48="Non Moving",K48=2)," Discount",IF(AND(M48="Non Moving",K48=1),"Transfer","-")))</f>
        <v>-</v>
      </c>
      <c r="R48" s="362" t="str">
        <f>IF(P48="Run out of stock - Most Profitable","No Stock - Reorder",IF(P48="Fast Moving - Most Profitable","Profitable - Reorder",IF(P48="Run out of stock - Less Profitable","Stop Ordering", " - ")))</f>
        <v>Profitable - Reorder</v>
      </c>
      <c r="S48" s="400"/>
      <c r="T48" s="430">
        <v>11</v>
      </c>
      <c r="U48" s="406">
        <v>12</v>
      </c>
      <c r="V48" s="406">
        <v>12</v>
      </c>
      <c r="W48" s="406">
        <v>13</v>
      </c>
      <c r="X48" s="406">
        <v>8</v>
      </c>
      <c r="Y48" s="406">
        <v>14</v>
      </c>
      <c r="Z48" s="406">
        <v>3</v>
      </c>
    </row>
    <row r="49" spans="1:26" ht="15.75" thickBot="1" x14ac:dyDescent="0.3">
      <c r="A49" s="417">
        <v>6953156279148</v>
      </c>
      <c r="B49" s="403">
        <v>742296</v>
      </c>
      <c r="C49" s="404" t="s">
        <v>167</v>
      </c>
      <c r="D49" s="405" t="s">
        <v>470</v>
      </c>
      <c r="E49" s="399">
        <v>17.770731707317079</v>
      </c>
      <c r="F49" s="399">
        <v>39.5</v>
      </c>
      <c r="G49" s="399">
        <v>79</v>
      </c>
      <c r="H49" s="400"/>
      <c r="I49" s="358">
        <v>20</v>
      </c>
      <c r="J49" s="358">
        <f>COUNT(T49:Z49)</f>
        <v>7</v>
      </c>
      <c r="K49" s="358">
        <v>2</v>
      </c>
      <c r="L49" s="359">
        <f>IF(I49=0,"No Stock",SUM(V49:X49)/3)</f>
        <v>3</v>
      </c>
      <c r="M49" s="360" t="str">
        <f>IF(I49=0,"Run out of Stock",IF(L49&gt;$M$1,"Fast Moving",IF(L49&lt;=$M$3,"Non Moving","Slow Moving")))</f>
        <v>Slow Moving</v>
      </c>
      <c r="N49" s="359">
        <f>(AVERAGE(V49:X49))*(F49-E49)</f>
        <v>65.187804878048766</v>
      </c>
      <c r="O49" s="361" t="str">
        <f>IF(N49&gt;$P$1, "Most Profitable",IF(N49&lt;$P$2,"Less Profitable","Profitable"))</f>
        <v>Profitable</v>
      </c>
      <c r="P49" s="361" t="str">
        <f>M49&amp; " - " &amp; O49</f>
        <v>Slow Moving - Profitable</v>
      </c>
      <c r="Q49" s="361" t="str">
        <f>IF(AND(M49="Non Moving",K49&gt;2),"Buying Price",IF(AND(M49="Non Moving",K49=2)," Discount",IF(AND(M49="Non Moving",K49=1),"Transfer","-")))</f>
        <v>-</v>
      </c>
      <c r="R49" s="362" t="str">
        <f>IF(P49="Run out of stock - Most Profitable","No Stock - Reorder",IF(P49="Fast Moving - Most Profitable","Profitable - Reorder",IF(P49="Run out of stock - Less Profitable","Stop Ordering", " - ")))</f>
        <v xml:space="preserve"> - </v>
      </c>
      <c r="S49" s="400"/>
      <c r="T49" s="430">
        <v>4</v>
      </c>
      <c r="U49" s="406">
        <v>4</v>
      </c>
      <c r="V49" s="406">
        <v>7</v>
      </c>
      <c r="W49" s="406">
        <v>1</v>
      </c>
      <c r="X49" s="406">
        <v>1</v>
      </c>
      <c r="Y49" s="406">
        <v>4</v>
      </c>
      <c r="Z49" s="406">
        <v>3</v>
      </c>
    </row>
    <row r="50" spans="1:26" ht="15.75" thickBot="1" x14ac:dyDescent="0.3">
      <c r="A50" s="417">
        <v>6953156279650</v>
      </c>
      <c r="B50" s="403">
        <v>742292</v>
      </c>
      <c r="C50" s="404" t="s">
        <v>163</v>
      </c>
      <c r="D50" s="405" t="s">
        <v>466</v>
      </c>
      <c r="E50" s="399">
        <v>14.434906542056074</v>
      </c>
      <c r="F50" s="399">
        <v>39.5</v>
      </c>
      <c r="G50" s="399">
        <v>79</v>
      </c>
      <c r="H50" s="400"/>
      <c r="I50" s="358">
        <v>4</v>
      </c>
      <c r="J50" s="358">
        <f>COUNT(T50:Z50)</f>
        <v>7</v>
      </c>
      <c r="K50" s="358">
        <v>2</v>
      </c>
      <c r="L50" s="359">
        <f>IF(I50=0,"No Stock",SUM(V50:X50)/3)</f>
        <v>1</v>
      </c>
      <c r="M50" s="360" t="str">
        <f>IF(I50=0,"Run out of Stock",IF(L50&gt;$M$1,"Fast Moving",IF(L50&lt;=$M$3,"Non Moving","Slow Moving")))</f>
        <v>Slow Moving</v>
      </c>
      <c r="N50" s="359">
        <f>(AVERAGE(V50:X50))*(F50-E50)</f>
        <v>25.065093457943924</v>
      </c>
      <c r="O50" s="361" t="str">
        <f>IF(N50&gt;$P$1, "Most Profitable",IF(N50&lt;$P$2,"Less Profitable","Profitable"))</f>
        <v>Profitable</v>
      </c>
      <c r="P50" s="361" t="str">
        <f>M50&amp; " - " &amp; O50</f>
        <v>Slow Moving - Profitable</v>
      </c>
      <c r="Q50" s="361" t="str">
        <f>IF(AND(M50="Non Moving",K50&gt;2),"Buying Price",IF(AND(M50="Non Moving",K50=2)," Discount",IF(AND(M50="Non Moving",K50=1),"Transfer","-")))</f>
        <v>-</v>
      </c>
      <c r="R50" s="362" t="str">
        <f>IF(P50="Run out of stock - Most Profitable","No Stock - Reorder",IF(P50="Fast Moving - Most Profitable","Profitable - Reorder",IF(P50="Run out of stock - Less Profitable","Stop Ordering", " - ")))</f>
        <v xml:space="preserve"> - </v>
      </c>
      <c r="S50" s="400"/>
      <c r="T50" s="430">
        <v>8</v>
      </c>
      <c r="U50" s="406">
        <v>2</v>
      </c>
      <c r="V50" s="406">
        <v>0</v>
      </c>
      <c r="W50" s="406">
        <v>3</v>
      </c>
      <c r="X50" s="406">
        <v>0</v>
      </c>
      <c r="Y50" s="406">
        <v>0</v>
      </c>
      <c r="Z50" s="406">
        <v>0</v>
      </c>
    </row>
    <row r="51" spans="1:26" ht="15.75" thickBot="1" x14ac:dyDescent="0.3">
      <c r="A51" s="417">
        <v>6953156279667</v>
      </c>
      <c r="B51" s="403">
        <v>742293</v>
      </c>
      <c r="C51" s="404" t="s">
        <v>164</v>
      </c>
      <c r="D51" s="405" t="s">
        <v>467</v>
      </c>
      <c r="E51" s="399">
        <v>16.32</v>
      </c>
      <c r="F51" s="399">
        <v>49.5</v>
      </c>
      <c r="G51" s="399">
        <v>99</v>
      </c>
      <c r="H51" s="400"/>
      <c r="I51" s="358">
        <v>3</v>
      </c>
      <c r="J51" s="358">
        <f>COUNT(T51:Z51)</f>
        <v>7</v>
      </c>
      <c r="K51" s="358">
        <v>2</v>
      </c>
      <c r="L51" s="359">
        <f>IF(I51=0,"No Stock",SUM(V51:X51)/3)</f>
        <v>0.66666666666666663</v>
      </c>
      <c r="M51" s="360" t="str">
        <f>IF(I51=0,"Run out of Stock",IF(L51&gt;$M$1,"Fast Moving",IF(L51&lt;=$M$3,"Non Moving","Slow Moving")))</f>
        <v>Slow Moving</v>
      </c>
      <c r="N51" s="359">
        <f>(AVERAGE(V51:X51))*(F51-E51)</f>
        <v>22.119999999999997</v>
      </c>
      <c r="O51" s="361" t="str">
        <f>IF(N51&gt;$P$1, "Most Profitable",IF(N51&lt;$P$2,"Less Profitable","Profitable"))</f>
        <v>Profitable</v>
      </c>
      <c r="P51" s="361" t="str">
        <f>M51&amp; " - " &amp; O51</f>
        <v>Slow Moving - Profitable</v>
      </c>
      <c r="Q51" s="361" t="str">
        <f>IF(AND(M51="Non Moving",K51&gt;2),"Buying Price",IF(AND(M51="Non Moving",K51=2)," Discount",IF(AND(M51="Non Moving",K51=1),"Transfer","-")))</f>
        <v>-</v>
      </c>
      <c r="R51" s="362" t="str">
        <f>IF(P51="Run out of stock - Most Profitable","No Stock - Reorder",IF(P51="Fast Moving - Most Profitable","Profitable - Reorder",IF(P51="Run out of stock - Less Profitable","Stop Ordering", " - ")))</f>
        <v xml:space="preserve"> - </v>
      </c>
      <c r="S51" s="400"/>
      <c r="T51" s="430">
        <v>1</v>
      </c>
      <c r="U51" s="406">
        <v>0</v>
      </c>
      <c r="V51" s="406">
        <v>1</v>
      </c>
      <c r="W51" s="406">
        <v>1</v>
      </c>
      <c r="X51" s="406">
        <v>0</v>
      </c>
      <c r="Y51" s="406">
        <v>0</v>
      </c>
      <c r="Z51" s="406">
        <v>0</v>
      </c>
    </row>
    <row r="52" spans="1:26" ht="15.75" thickBot="1" x14ac:dyDescent="0.3">
      <c r="A52" s="417">
        <v>6953156280243</v>
      </c>
      <c r="B52" s="403">
        <v>734881</v>
      </c>
      <c r="C52" s="404" t="s">
        <v>69</v>
      </c>
      <c r="D52" s="405" t="s">
        <v>374</v>
      </c>
      <c r="E52" s="399">
        <v>41.149999999999771</v>
      </c>
      <c r="F52" s="399">
        <v>89.5</v>
      </c>
      <c r="G52" s="399">
        <v>179</v>
      </c>
      <c r="H52" s="400"/>
      <c r="I52" s="358">
        <v>13</v>
      </c>
      <c r="J52" s="358">
        <f>COUNT(T52:Z52)</f>
        <v>7</v>
      </c>
      <c r="K52" s="358">
        <v>2</v>
      </c>
      <c r="L52" s="359">
        <f>IF(I52=0,"No Stock",SUM(V52:X52)/3)</f>
        <v>10.333333333333334</v>
      </c>
      <c r="M52" s="360" t="str">
        <f>IF(I52=0,"Run out of Stock",IF(L52&gt;$M$1,"Fast Moving",IF(L52&lt;=$M$3,"Non Moving","Slow Moving")))</f>
        <v>Fast Moving</v>
      </c>
      <c r="N52" s="359">
        <f>(AVERAGE(V52:X52))*(F52-E52)</f>
        <v>499.61666666666906</v>
      </c>
      <c r="O52" s="361" t="str">
        <f>IF(N52&gt;$P$1, "Most Profitable",IF(N52&lt;$P$2,"Less Profitable","Profitable"))</f>
        <v>Most Profitable</v>
      </c>
      <c r="P52" s="361" t="str">
        <f>M52&amp; " - " &amp; O52</f>
        <v>Fast Moving - Most Profitable</v>
      </c>
      <c r="Q52" s="361" t="str">
        <f>IF(AND(M52="Non Moving",K52&gt;2),"Buying Price",IF(AND(M52="Non Moving",K52=2)," Discount",IF(AND(M52="Non Moving",K52=1),"Transfer","-")))</f>
        <v>-</v>
      </c>
      <c r="R52" s="362" t="str">
        <f>IF(P52="Run out of stock - Most Profitable","No Stock - Reorder",IF(P52="Fast Moving - Most Profitable","Profitable - Reorder",IF(P52="Run out of stock - Less Profitable","Stop Ordering", " - ")))</f>
        <v>Profitable - Reorder</v>
      </c>
      <c r="S52" s="400"/>
      <c r="T52" s="430">
        <v>0</v>
      </c>
      <c r="U52" s="406">
        <v>11</v>
      </c>
      <c r="V52" s="406">
        <v>12</v>
      </c>
      <c r="W52" s="406">
        <v>10</v>
      </c>
      <c r="X52" s="406">
        <v>9</v>
      </c>
      <c r="Y52" s="406">
        <v>10</v>
      </c>
      <c r="Z52" s="406">
        <v>2</v>
      </c>
    </row>
    <row r="53" spans="1:26" ht="15.75" thickBot="1" x14ac:dyDescent="0.3">
      <c r="A53" s="417">
        <v>6953156281363</v>
      </c>
      <c r="B53" s="403">
        <v>734943</v>
      </c>
      <c r="C53" s="404" t="s">
        <v>128</v>
      </c>
      <c r="D53" s="405" t="s">
        <v>432</v>
      </c>
      <c r="E53" s="399">
        <v>7.6100000000000083</v>
      </c>
      <c r="F53" s="399">
        <v>24.5</v>
      </c>
      <c r="G53" s="399">
        <v>49</v>
      </c>
      <c r="H53" s="400"/>
      <c r="I53" s="358">
        <v>25</v>
      </c>
      <c r="J53" s="358">
        <f>COUNT(T53:Z53)</f>
        <v>7</v>
      </c>
      <c r="K53" s="358">
        <v>2</v>
      </c>
      <c r="L53" s="359">
        <f>IF(I53=0,"No Stock",SUM(V53:X53)/3)</f>
        <v>6</v>
      </c>
      <c r="M53" s="360" t="str">
        <f>IF(I53=0,"Run out of Stock",IF(L53&gt;$M$1,"Fast Moving",IF(L53&lt;=$M$3,"Non Moving","Slow Moving")))</f>
        <v>Fast Moving</v>
      </c>
      <c r="N53" s="359">
        <f>(AVERAGE(V53:X53))*(F53-E53)</f>
        <v>101.33999999999996</v>
      </c>
      <c r="O53" s="361" t="str">
        <f>IF(N53&gt;$P$1, "Most Profitable",IF(N53&lt;$P$2,"Less Profitable","Profitable"))</f>
        <v>Most Profitable</v>
      </c>
      <c r="P53" s="361" t="str">
        <f>M53&amp; " - " &amp; O53</f>
        <v>Fast Moving - Most Profitable</v>
      </c>
      <c r="Q53" s="361" t="str">
        <f>IF(AND(M53="Non Moving",K53&gt;2),"Buying Price",IF(AND(M53="Non Moving",K53=2)," Discount",IF(AND(M53="Non Moving",K53=1),"Transfer","-")))</f>
        <v>-</v>
      </c>
      <c r="R53" s="362" t="str">
        <f>IF(P53="Run out of stock - Most Profitable","No Stock - Reorder",IF(P53="Fast Moving - Most Profitable","Profitable - Reorder",IF(P53="Run out of stock - Less Profitable","Stop Ordering", " - ")))</f>
        <v>Profitable - Reorder</v>
      </c>
      <c r="S53" s="400"/>
      <c r="T53" s="430">
        <v>8</v>
      </c>
      <c r="U53" s="406">
        <v>7</v>
      </c>
      <c r="V53" s="406">
        <v>7</v>
      </c>
      <c r="W53" s="406">
        <v>10</v>
      </c>
      <c r="X53" s="406">
        <v>1</v>
      </c>
      <c r="Y53" s="406">
        <v>5</v>
      </c>
      <c r="Z53" s="406">
        <v>0</v>
      </c>
    </row>
    <row r="54" spans="1:26" ht="15.75" thickBot="1" x14ac:dyDescent="0.3">
      <c r="A54" s="417">
        <v>6953156281370</v>
      </c>
      <c r="B54" s="403">
        <v>734942</v>
      </c>
      <c r="C54" s="404" t="s">
        <v>127</v>
      </c>
      <c r="D54" s="405" t="s">
        <v>431</v>
      </c>
      <c r="E54" s="399">
        <v>7.4611494252873589</v>
      </c>
      <c r="F54" s="399">
        <v>24.5</v>
      </c>
      <c r="G54" s="399">
        <v>49</v>
      </c>
      <c r="H54" s="400"/>
      <c r="I54" s="358">
        <v>14</v>
      </c>
      <c r="J54" s="358">
        <f>COUNT(T54:Z54)</f>
        <v>7</v>
      </c>
      <c r="K54" s="358">
        <v>2</v>
      </c>
      <c r="L54" s="359">
        <f>IF(I54=0,"No Stock",SUM(V54:X54)/3)</f>
        <v>3.6666666666666665</v>
      </c>
      <c r="M54" s="360" t="str">
        <f>IF(I54=0,"Run out of Stock",IF(L54&gt;$M$1,"Fast Moving",IF(L54&lt;=$M$3,"Non Moving","Slow Moving")))</f>
        <v>Slow Moving</v>
      </c>
      <c r="N54" s="359">
        <f>(AVERAGE(V54:X54))*(F54-E54)</f>
        <v>62.475785440613009</v>
      </c>
      <c r="O54" s="361" t="str">
        <f>IF(N54&gt;$P$1, "Most Profitable",IF(N54&lt;$P$2,"Less Profitable","Profitable"))</f>
        <v>Profitable</v>
      </c>
      <c r="P54" s="361" t="str">
        <f>M54&amp; " - " &amp; O54</f>
        <v>Slow Moving - Profitable</v>
      </c>
      <c r="Q54" s="361" t="str">
        <f>IF(AND(M54="Non Moving",K54&gt;2),"Buying Price",IF(AND(M54="Non Moving",K54=2)," Discount",IF(AND(M54="Non Moving",K54=1),"Transfer","-")))</f>
        <v>-</v>
      </c>
      <c r="R54" s="362" t="str">
        <f>IF(P54="Run out of stock - Most Profitable","No Stock - Reorder",IF(P54="Fast Moving - Most Profitable","Profitable - Reorder",IF(P54="Run out of stock - Less Profitable","Stop Ordering", " - ")))</f>
        <v xml:space="preserve"> - </v>
      </c>
      <c r="S54" s="400"/>
      <c r="T54" s="430">
        <v>8</v>
      </c>
      <c r="U54" s="406">
        <v>1</v>
      </c>
      <c r="V54" s="406">
        <v>4</v>
      </c>
      <c r="W54" s="406">
        <v>2</v>
      </c>
      <c r="X54" s="406">
        <v>5</v>
      </c>
      <c r="Y54" s="406">
        <v>2</v>
      </c>
      <c r="Z54" s="406">
        <v>0</v>
      </c>
    </row>
    <row r="55" spans="1:26" ht="15.75" thickBot="1" x14ac:dyDescent="0.3">
      <c r="A55" s="417">
        <v>6953156281387</v>
      </c>
      <c r="B55" s="403">
        <v>734944</v>
      </c>
      <c r="C55" s="404" t="s">
        <v>129</v>
      </c>
      <c r="D55" s="405" t="s">
        <v>433</v>
      </c>
      <c r="E55" s="399">
        <v>7.6100000000000083</v>
      </c>
      <c r="F55" s="399">
        <v>24.5</v>
      </c>
      <c r="G55" s="399">
        <v>49</v>
      </c>
      <c r="H55" s="400"/>
      <c r="I55" s="358">
        <v>26</v>
      </c>
      <c r="J55" s="358">
        <f>COUNT(T55:Z55)</f>
        <v>7</v>
      </c>
      <c r="K55" s="358">
        <v>2</v>
      </c>
      <c r="L55" s="359">
        <f>IF(I55=0,"No Stock",SUM(V55:X55)/3)</f>
        <v>4.333333333333333</v>
      </c>
      <c r="M55" s="360" t="str">
        <f>IF(I55=0,"Run out of Stock",IF(L55&gt;$M$1,"Fast Moving",IF(L55&lt;=$M$3,"Non Moving","Slow Moving")))</f>
        <v>Fast Moving</v>
      </c>
      <c r="N55" s="359">
        <f>(AVERAGE(V55:X55))*(F55-E55)</f>
        <v>73.189999999999969</v>
      </c>
      <c r="O55" s="361" t="str">
        <f>IF(N55&gt;$P$1, "Most Profitable",IF(N55&lt;$P$2,"Less Profitable","Profitable"))</f>
        <v>Most Profitable</v>
      </c>
      <c r="P55" s="361" t="str">
        <f>M55&amp; " - " &amp; O55</f>
        <v>Fast Moving - Most Profitable</v>
      </c>
      <c r="Q55" s="361" t="str">
        <f>IF(AND(M55="Non Moving",K55&gt;2),"Buying Price",IF(AND(M55="Non Moving",K55=2)," Discount",IF(AND(M55="Non Moving",K55=1),"Transfer","-")))</f>
        <v>-</v>
      </c>
      <c r="R55" s="362" t="str">
        <f>IF(P55="Run out of stock - Most Profitable","No Stock - Reorder",IF(P55="Fast Moving - Most Profitable","Profitable - Reorder",IF(P55="Run out of stock - Less Profitable","Stop Ordering", " - ")))</f>
        <v>Profitable - Reorder</v>
      </c>
      <c r="S55" s="400"/>
      <c r="T55" s="430">
        <v>8</v>
      </c>
      <c r="U55" s="406">
        <v>2</v>
      </c>
      <c r="V55" s="406">
        <v>5</v>
      </c>
      <c r="W55" s="406">
        <v>4</v>
      </c>
      <c r="X55" s="406">
        <v>4</v>
      </c>
      <c r="Y55" s="406">
        <v>4</v>
      </c>
      <c r="Z55" s="406">
        <v>1</v>
      </c>
    </row>
    <row r="56" spans="1:26" ht="15.75" thickBot="1" x14ac:dyDescent="0.3">
      <c r="A56" s="417">
        <v>6953156281479</v>
      </c>
      <c r="B56" s="403">
        <v>734836</v>
      </c>
      <c r="C56" s="404" t="s">
        <v>43</v>
      </c>
      <c r="D56" s="405" t="s">
        <v>348</v>
      </c>
      <c r="E56" s="399">
        <v>51.990000000000009</v>
      </c>
      <c r="F56" s="399">
        <v>74.5</v>
      </c>
      <c r="G56" s="399">
        <v>149</v>
      </c>
      <c r="H56" s="400"/>
      <c r="I56" s="358">
        <v>19</v>
      </c>
      <c r="J56" s="358">
        <f>COUNT(T56:Z56)</f>
        <v>7</v>
      </c>
      <c r="K56" s="358">
        <v>2</v>
      </c>
      <c r="L56" s="359">
        <f>IF(I56=0,"No Stock",SUM(V56:X56)/3)</f>
        <v>3.6666666666666665</v>
      </c>
      <c r="M56" s="360" t="str">
        <f>IF(I56=0,"Run out of Stock",IF(L56&gt;$M$1,"Fast Moving",IF(L56&lt;=$M$3,"Non Moving","Slow Moving")))</f>
        <v>Slow Moving</v>
      </c>
      <c r="N56" s="359">
        <f>(AVERAGE(V56:X56))*(F56-E56)</f>
        <v>82.536666666666633</v>
      </c>
      <c r="O56" s="361" t="str">
        <f>IF(N56&gt;$P$1, "Most Profitable",IF(N56&lt;$P$2,"Less Profitable","Profitable"))</f>
        <v>Most Profitable</v>
      </c>
      <c r="P56" s="361" t="str">
        <f>M56&amp; " - " &amp; O56</f>
        <v>Slow Moving - Most Profitable</v>
      </c>
      <c r="Q56" s="361" t="str">
        <f>IF(AND(M56="Non Moving",K56&gt;2),"Buying Price",IF(AND(M56="Non Moving",K56=2)," Discount",IF(AND(M56="Non Moving",K56=1),"Transfer","-")))</f>
        <v>-</v>
      </c>
      <c r="R56" s="362" t="str">
        <f>IF(P56="Run out of stock - Most Profitable","No Stock - Reorder",IF(P56="Fast Moving - Most Profitable","Profitable - Reorder",IF(P56="Run out of stock - Less Profitable","Stop Ordering", " - ")))</f>
        <v xml:space="preserve"> - </v>
      </c>
      <c r="S56" s="400"/>
      <c r="T56" s="430">
        <v>4</v>
      </c>
      <c r="U56" s="406">
        <v>5</v>
      </c>
      <c r="V56" s="406">
        <v>3</v>
      </c>
      <c r="W56" s="406">
        <v>6</v>
      </c>
      <c r="X56" s="406">
        <v>2</v>
      </c>
      <c r="Y56" s="406">
        <v>4</v>
      </c>
      <c r="Z56" s="406">
        <v>1</v>
      </c>
    </row>
    <row r="57" spans="1:26" ht="15.75" thickBot="1" x14ac:dyDescent="0.3">
      <c r="A57" s="417">
        <v>6953156281691</v>
      </c>
      <c r="B57" s="403">
        <v>734941</v>
      </c>
      <c r="C57" s="404" t="s">
        <v>126</v>
      </c>
      <c r="D57" s="405" t="s">
        <v>430</v>
      </c>
      <c r="E57" s="399">
        <v>22.190000000000005</v>
      </c>
      <c r="F57" s="399">
        <v>44.5</v>
      </c>
      <c r="G57" s="399">
        <v>89</v>
      </c>
      <c r="H57" s="400"/>
      <c r="I57" s="358">
        <v>2</v>
      </c>
      <c r="J57" s="358">
        <f>COUNT(T57:Z57)</f>
        <v>7</v>
      </c>
      <c r="K57" s="358">
        <v>2</v>
      </c>
      <c r="L57" s="359">
        <f>IF(I57=0,"No Stock",SUM(V57:X57)/3)</f>
        <v>2</v>
      </c>
      <c r="M57" s="360" t="str">
        <f>IF(I57=0,"Run out of Stock",IF(L57&gt;$M$1,"Fast Moving",IF(L57&lt;=$M$3,"Non Moving","Slow Moving")))</f>
        <v>Slow Moving</v>
      </c>
      <c r="N57" s="359">
        <f>(AVERAGE(V57:X57))*(F57-E57)</f>
        <v>44.61999999999999</v>
      </c>
      <c r="O57" s="361" t="str">
        <f>IF(N57&gt;$P$1, "Most Profitable",IF(N57&lt;$P$2,"Less Profitable","Profitable"))</f>
        <v>Profitable</v>
      </c>
      <c r="P57" s="361" t="str">
        <f>M57&amp; " - " &amp; O57</f>
        <v>Slow Moving - Profitable</v>
      </c>
      <c r="Q57" s="361" t="str">
        <f>IF(AND(M57="Non Moving",K57&gt;2),"Buying Price",IF(AND(M57="Non Moving",K57=2)," Discount",IF(AND(M57="Non Moving",K57=1),"Transfer","-")))</f>
        <v>-</v>
      </c>
      <c r="R57" s="362" t="str">
        <f>IF(P57="Run out of stock - Most Profitable","No Stock - Reorder",IF(P57="Fast Moving - Most Profitable","Profitable - Reorder",IF(P57="Run out of stock - Less Profitable","Stop Ordering", " - ")))</f>
        <v xml:space="preserve"> - </v>
      </c>
      <c r="S57" s="400"/>
      <c r="T57" s="430">
        <v>2</v>
      </c>
      <c r="U57" s="406">
        <v>4</v>
      </c>
      <c r="V57" s="406">
        <v>5</v>
      </c>
      <c r="W57" s="406">
        <v>1</v>
      </c>
      <c r="X57" s="406">
        <v>0</v>
      </c>
      <c r="Y57" s="406">
        <v>0</v>
      </c>
      <c r="Z57" s="406">
        <v>1</v>
      </c>
    </row>
    <row r="58" spans="1:26" ht="15.75" thickBot="1" x14ac:dyDescent="0.3">
      <c r="A58" s="417">
        <v>6953156282100</v>
      </c>
      <c r="B58" s="403">
        <v>742294</v>
      </c>
      <c r="C58" s="404" t="s">
        <v>165</v>
      </c>
      <c r="D58" s="405" t="s">
        <v>468</v>
      </c>
      <c r="E58" s="399">
        <v>38.140000000000015</v>
      </c>
      <c r="F58" s="399">
        <v>79.5</v>
      </c>
      <c r="G58" s="399">
        <v>159</v>
      </c>
      <c r="H58" s="400"/>
      <c r="I58" s="358">
        <v>10</v>
      </c>
      <c r="J58" s="358">
        <f>COUNT(T58:Z58)</f>
        <v>7</v>
      </c>
      <c r="K58" s="358">
        <v>2</v>
      </c>
      <c r="L58" s="359">
        <f>IF(I58=0,"No Stock",SUM(V58:X58)/3)</f>
        <v>1</v>
      </c>
      <c r="M58" s="360" t="str">
        <f>IF(I58=0,"Run out of Stock",IF(L58&gt;$M$1,"Fast Moving",IF(L58&lt;=$M$3,"Non Moving","Slow Moving")))</f>
        <v>Slow Moving</v>
      </c>
      <c r="N58" s="359">
        <f>(AVERAGE(V58:X58))*(F58-E58)</f>
        <v>41.359999999999985</v>
      </c>
      <c r="O58" s="361" t="str">
        <f>IF(N58&gt;$P$1, "Most Profitable",IF(N58&lt;$P$2,"Less Profitable","Profitable"))</f>
        <v>Profitable</v>
      </c>
      <c r="P58" s="361" t="str">
        <f>M58&amp; " - " &amp; O58</f>
        <v>Slow Moving - Profitable</v>
      </c>
      <c r="Q58" s="361" t="str">
        <f>IF(AND(M58="Non Moving",K58&gt;2),"Buying Price",IF(AND(M58="Non Moving",K58=2)," Discount",IF(AND(M58="Non Moving",K58=1),"Transfer","-")))</f>
        <v>-</v>
      </c>
      <c r="R58" s="362" t="str">
        <f>IF(P58="Run out of stock - Most Profitable","No Stock - Reorder",IF(P58="Fast Moving - Most Profitable","Profitable - Reorder",IF(P58="Run out of stock - Less Profitable","Stop Ordering", " - ")))</f>
        <v xml:space="preserve"> - </v>
      </c>
      <c r="S58" s="400"/>
      <c r="T58" s="430">
        <v>4</v>
      </c>
      <c r="U58" s="406">
        <v>0</v>
      </c>
      <c r="V58" s="406">
        <v>3</v>
      </c>
      <c r="W58" s="406">
        <v>0</v>
      </c>
      <c r="X58" s="406">
        <v>0</v>
      </c>
      <c r="Y58" s="406">
        <v>1</v>
      </c>
      <c r="Z58" s="406">
        <v>0</v>
      </c>
    </row>
    <row r="59" spans="1:26" ht="15.75" thickBot="1" x14ac:dyDescent="0.3">
      <c r="A59" s="417">
        <v>6953156282247</v>
      </c>
      <c r="B59" s="403">
        <v>743939</v>
      </c>
      <c r="C59" s="404" t="s">
        <v>172</v>
      </c>
      <c r="D59" s="405" t="s">
        <v>475</v>
      </c>
      <c r="E59" s="399">
        <v>76</v>
      </c>
      <c r="F59" s="399">
        <v>144.5</v>
      </c>
      <c r="G59" s="399">
        <v>289</v>
      </c>
      <c r="H59" s="400"/>
      <c r="I59" s="358">
        <v>7</v>
      </c>
      <c r="J59" s="358">
        <f>COUNT(T59:Z59)</f>
        <v>7</v>
      </c>
      <c r="K59" s="358">
        <v>2</v>
      </c>
      <c r="L59" s="359">
        <f>IF(I59=0,"No Stock",SUM(V59:X59)/3)</f>
        <v>0.66666666666666663</v>
      </c>
      <c r="M59" s="360" t="str">
        <f>IF(I59=0,"Run out of Stock",IF(L59&gt;$M$1,"Fast Moving",IF(L59&lt;=$M$3,"Non Moving","Slow Moving")))</f>
        <v>Slow Moving</v>
      </c>
      <c r="N59" s="359">
        <f>(AVERAGE(V59:X59))*(F59-E59)</f>
        <v>45.666666666666664</v>
      </c>
      <c r="O59" s="361" t="str">
        <f>IF(N59&gt;$P$1, "Most Profitable",IF(N59&lt;$P$2,"Less Profitable","Profitable"))</f>
        <v>Profitable</v>
      </c>
      <c r="P59" s="361" t="str">
        <f>M59&amp; " - " &amp; O59</f>
        <v>Slow Moving - Profitable</v>
      </c>
      <c r="Q59" s="361" t="str">
        <f>IF(AND(M59="Non Moving",K59&gt;2),"Buying Price",IF(AND(M59="Non Moving",K59=2)," Discount",IF(AND(M59="Non Moving",K59=1),"Transfer","-")))</f>
        <v>-</v>
      </c>
      <c r="R59" s="362" t="str">
        <f>IF(P59="Run out of stock - Most Profitable","No Stock - Reorder",IF(P59="Fast Moving - Most Profitable","Profitable - Reorder",IF(P59="Run out of stock - Less Profitable","Stop Ordering", " - ")))</f>
        <v xml:space="preserve"> - </v>
      </c>
      <c r="S59" s="400"/>
      <c r="T59" s="430">
        <v>3</v>
      </c>
      <c r="U59" s="406">
        <v>6</v>
      </c>
      <c r="V59" s="406">
        <v>0</v>
      </c>
      <c r="W59" s="406">
        <v>1</v>
      </c>
      <c r="X59" s="406">
        <v>1</v>
      </c>
      <c r="Y59" s="406">
        <v>2</v>
      </c>
      <c r="Z59" s="406">
        <v>0</v>
      </c>
    </row>
    <row r="60" spans="1:26" ht="15.75" thickBot="1" x14ac:dyDescent="0.3">
      <c r="A60" s="417">
        <v>6953156282278</v>
      </c>
      <c r="B60" s="403">
        <v>758127</v>
      </c>
      <c r="C60" s="404" t="s">
        <v>220</v>
      </c>
      <c r="D60" s="405" t="s">
        <v>520</v>
      </c>
      <c r="E60" s="399">
        <v>9.9</v>
      </c>
      <c r="F60" s="411">
        <v>34.5</v>
      </c>
      <c r="G60" s="411">
        <v>69</v>
      </c>
      <c r="H60" s="400"/>
      <c r="I60" s="358">
        <v>9</v>
      </c>
      <c r="J60" s="358">
        <f>COUNT(T60:Z60)</f>
        <v>5</v>
      </c>
      <c r="K60" s="358">
        <v>2</v>
      </c>
      <c r="L60" s="359">
        <f>IF(I60=0,"No Stock",SUM(V60:X60)/3)</f>
        <v>0</v>
      </c>
      <c r="M60" s="360" t="str">
        <f>IF(I60=0,"Run out of Stock",IF(L60&gt;$M$1,"Fast Moving",IF(L60&lt;=$M$3,"Non Moving","Slow Moving")))</f>
        <v>Non Moving</v>
      </c>
      <c r="N60" s="359">
        <f>(AVERAGE(V60:X60))*(F60-E60)</f>
        <v>0</v>
      </c>
      <c r="O60" s="361" t="str">
        <f>IF(N60&gt;$P$1, "Most Profitable",IF(N60&lt;$P$2,"Less Profitable","Profitable"))</f>
        <v>Less Profitable</v>
      </c>
      <c r="P60" s="361" t="str">
        <f>M60&amp; " - " &amp; O60</f>
        <v>Non Moving - Less Profitable</v>
      </c>
      <c r="Q60" s="361" t="str">
        <f>IF(AND(M60="Non Moving",K60&gt;2),"Buying Price",IF(AND(M60="Non Moving",K60=2)," Discount",IF(AND(M60="Non Moving",K60=1),"Transfer","-")))</f>
        <v xml:space="preserve"> Discount</v>
      </c>
      <c r="R60" s="362" t="str">
        <f>IF(P60="Run out of stock - Most Profitable","No Stock - Reorder",IF(P60="Fast Moving - Most Profitable","Profitable - Reorder",IF(P60="Run out of stock - Less Profitable","Stop Ordering", " - ")))</f>
        <v xml:space="preserve"> - </v>
      </c>
      <c r="S60" s="400"/>
      <c r="T60" s="430"/>
      <c r="U60" s="406"/>
      <c r="V60" s="406">
        <v>0</v>
      </c>
      <c r="W60" s="406">
        <v>0</v>
      </c>
      <c r="X60" s="406">
        <v>0</v>
      </c>
      <c r="Y60" s="406">
        <v>1</v>
      </c>
      <c r="Z60" s="406">
        <v>5</v>
      </c>
    </row>
    <row r="61" spans="1:26" ht="15.75" thickBot="1" x14ac:dyDescent="0.3">
      <c r="A61" s="417">
        <v>6953156282940</v>
      </c>
      <c r="B61" s="403">
        <v>739727</v>
      </c>
      <c r="C61" s="404" t="s">
        <v>156</v>
      </c>
      <c r="D61" s="405" t="s">
        <v>459</v>
      </c>
      <c r="E61" s="399">
        <v>17.329999999999998</v>
      </c>
      <c r="F61" s="399">
        <v>49.5</v>
      </c>
      <c r="G61" s="399">
        <v>99</v>
      </c>
      <c r="H61" s="400"/>
      <c r="I61" s="358">
        <v>12</v>
      </c>
      <c r="J61" s="358">
        <f>COUNT(T61:Z61)</f>
        <v>7</v>
      </c>
      <c r="K61" s="358">
        <v>2</v>
      </c>
      <c r="L61" s="359">
        <f>IF(I61=0,"No Stock",SUM(V61:X61)/3)</f>
        <v>10</v>
      </c>
      <c r="M61" s="360" t="str">
        <f>IF(I61=0,"Run out of Stock",IF(L61&gt;$M$1,"Fast Moving",IF(L61&lt;=$M$3,"Non Moving","Slow Moving")))</f>
        <v>Fast Moving</v>
      </c>
      <c r="N61" s="359">
        <f>(AVERAGE(V61:X61))*(F61-E61)</f>
        <v>321.70000000000005</v>
      </c>
      <c r="O61" s="361" t="str">
        <f>IF(N61&gt;$P$1, "Most Profitable",IF(N61&lt;$P$2,"Less Profitable","Profitable"))</f>
        <v>Most Profitable</v>
      </c>
      <c r="P61" s="361" t="str">
        <f>M61&amp; " - " &amp; O61</f>
        <v>Fast Moving - Most Profitable</v>
      </c>
      <c r="Q61" s="361" t="str">
        <f>IF(AND(M61="Non Moving",K61&gt;2),"Buying Price",IF(AND(M61="Non Moving",K61=2)," Discount",IF(AND(M61="Non Moving",K61=1),"Transfer","-")))</f>
        <v>-</v>
      </c>
      <c r="R61" s="362" t="str">
        <f>IF(P61="Run out of stock - Most Profitable","No Stock - Reorder",IF(P61="Fast Moving - Most Profitable","Profitable - Reorder",IF(P61="Run out of stock - Less Profitable","Stop Ordering", " - ")))</f>
        <v>Profitable - Reorder</v>
      </c>
      <c r="S61" s="400"/>
      <c r="T61" s="430">
        <v>10</v>
      </c>
      <c r="U61" s="406">
        <v>17</v>
      </c>
      <c r="V61" s="406">
        <v>17</v>
      </c>
      <c r="W61" s="406">
        <v>6</v>
      </c>
      <c r="X61" s="406">
        <v>7</v>
      </c>
      <c r="Y61" s="406">
        <v>8</v>
      </c>
      <c r="Z61" s="406">
        <v>1</v>
      </c>
    </row>
    <row r="62" spans="1:26" ht="15.75" thickBot="1" x14ac:dyDescent="0.3">
      <c r="A62" s="417">
        <v>6953156282957</v>
      </c>
      <c r="B62" s="403">
        <v>739728</v>
      </c>
      <c r="C62" s="404" t="s">
        <v>157</v>
      </c>
      <c r="D62" s="405" t="s">
        <v>460</v>
      </c>
      <c r="E62" s="399">
        <v>17.329999999999998</v>
      </c>
      <c r="F62" s="399">
        <v>49.5</v>
      </c>
      <c r="G62" s="399">
        <v>99</v>
      </c>
      <c r="H62" s="400"/>
      <c r="I62" s="358">
        <v>8</v>
      </c>
      <c r="J62" s="358">
        <f>COUNT(T62:Z62)</f>
        <v>7</v>
      </c>
      <c r="K62" s="358">
        <v>2</v>
      </c>
      <c r="L62" s="359">
        <f>IF(I62=0,"No Stock",SUM(V62:X62)/3)</f>
        <v>3.6666666666666665</v>
      </c>
      <c r="M62" s="360" t="str">
        <f>IF(I62=0,"Run out of Stock",IF(L62&gt;$M$1,"Fast Moving",IF(L62&lt;=$M$3,"Non Moving","Slow Moving")))</f>
        <v>Slow Moving</v>
      </c>
      <c r="N62" s="359">
        <f>(AVERAGE(V62:X62))*(F62-E62)</f>
        <v>117.95666666666666</v>
      </c>
      <c r="O62" s="361" t="str">
        <f>IF(N62&gt;$P$1, "Most Profitable",IF(N62&lt;$P$2,"Less Profitable","Profitable"))</f>
        <v>Most Profitable</v>
      </c>
      <c r="P62" s="361" t="str">
        <f>M62&amp; " - " &amp; O62</f>
        <v>Slow Moving - Most Profitable</v>
      </c>
      <c r="Q62" s="361" t="str">
        <f>IF(AND(M62="Non Moving",K62&gt;2),"Buying Price",IF(AND(M62="Non Moving",K62=2)," Discount",IF(AND(M62="Non Moving",K62=1),"Transfer","-")))</f>
        <v>-</v>
      </c>
      <c r="R62" s="362" t="str">
        <f>IF(P62="Run out of stock - Most Profitable","No Stock - Reorder",IF(P62="Fast Moving - Most Profitable","Profitable - Reorder",IF(P62="Run out of stock - Less Profitable","Stop Ordering", " - ")))</f>
        <v xml:space="preserve"> - </v>
      </c>
      <c r="S62" s="400"/>
      <c r="T62" s="430">
        <v>6</v>
      </c>
      <c r="U62" s="406">
        <v>8</v>
      </c>
      <c r="V62" s="406">
        <v>6</v>
      </c>
      <c r="W62" s="406">
        <v>2</v>
      </c>
      <c r="X62" s="406">
        <v>3</v>
      </c>
      <c r="Y62" s="406">
        <v>4</v>
      </c>
      <c r="Z62" s="406">
        <v>1</v>
      </c>
    </row>
    <row r="63" spans="1:26" ht="15.75" thickBot="1" x14ac:dyDescent="0.3">
      <c r="A63" s="417">
        <v>6953156282964</v>
      </c>
      <c r="B63" s="403">
        <v>734837</v>
      </c>
      <c r="C63" s="404" t="s">
        <v>44</v>
      </c>
      <c r="D63" s="405" t="s">
        <v>349</v>
      </c>
      <c r="E63" s="399">
        <v>5.2600000000000016</v>
      </c>
      <c r="F63" s="399">
        <v>24.5</v>
      </c>
      <c r="G63" s="399">
        <v>49</v>
      </c>
      <c r="H63" s="400"/>
      <c r="I63" s="358">
        <v>23</v>
      </c>
      <c r="J63" s="358">
        <f>COUNT(T63:Z63)</f>
        <v>7</v>
      </c>
      <c r="K63" s="358">
        <v>2</v>
      </c>
      <c r="L63" s="359">
        <f>IF(I63=0,"No Stock",SUM(V63:X63)/3)</f>
        <v>18.333333333333332</v>
      </c>
      <c r="M63" s="360" t="str">
        <f>IF(I63=0,"Run out of Stock",IF(L63&gt;$M$1,"Fast Moving",IF(L63&lt;=$M$3,"Non Moving","Slow Moving")))</f>
        <v>Fast Moving</v>
      </c>
      <c r="N63" s="359">
        <f>(AVERAGE(V63:X63))*(F63-E63)</f>
        <v>352.73333333333329</v>
      </c>
      <c r="O63" s="361" t="str">
        <f>IF(N63&gt;$P$1, "Most Profitable",IF(N63&lt;$P$2,"Less Profitable","Profitable"))</f>
        <v>Most Profitable</v>
      </c>
      <c r="P63" s="361" t="str">
        <f>M63&amp; " - " &amp; O63</f>
        <v>Fast Moving - Most Profitable</v>
      </c>
      <c r="Q63" s="361" t="str">
        <f>IF(AND(M63="Non Moving",K63&gt;2),"Buying Price",IF(AND(M63="Non Moving",K63=2)," Discount",IF(AND(M63="Non Moving",K63=1),"Transfer","-")))</f>
        <v>-</v>
      </c>
      <c r="R63" s="362" t="str">
        <f>IF(P63="Run out of stock - Most Profitable","No Stock - Reorder",IF(P63="Fast Moving - Most Profitable","Profitable - Reorder",IF(P63="Run out of stock - Less Profitable","Stop Ordering", " - ")))</f>
        <v>Profitable - Reorder</v>
      </c>
      <c r="S63" s="400"/>
      <c r="T63" s="430">
        <v>18</v>
      </c>
      <c r="U63" s="406">
        <v>21</v>
      </c>
      <c r="V63" s="406">
        <v>14</v>
      </c>
      <c r="W63" s="406">
        <v>22</v>
      </c>
      <c r="X63" s="406">
        <v>19</v>
      </c>
      <c r="Y63" s="406">
        <v>16</v>
      </c>
      <c r="Z63" s="406">
        <v>2</v>
      </c>
    </row>
    <row r="64" spans="1:26" ht="15.75" thickBot="1" x14ac:dyDescent="0.3">
      <c r="A64" s="417">
        <v>6953156282971</v>
      </c>
      <c r="B64" s="403">
        <v>734838</v>
      </c>
      <c r="C64" s="404" t="s">
        <v>45</v>
      </c>
      <c r="D64" s="405" t="s">
        <v>350</v>
      </c>
      <c r="E64" s="399">
        <v>5.3899999999999917</v>
      </c>
      <c r="F64" s="399">
        <v>24.5</v>
      </c>
      <c r="G64" s="399">
        <v>49</v>
      </c>
      <c r="H64" s="400"/>
      <c r="I64" s="358">
        <v>30</v>
      </c>
      <c r="J64" s="358">
        <f>COUNT(T64:Z64)</f>
        <v>7</v>
      </c>
      <c r="K64" s="358">
        <v>2</v>
      </c>
      <c r="L64" s="359">
        <f>IF(I64=0,"No Stock",SUM(V64:X64)/3)</f>
        <v>8</v>
      </c>
      <c r="M64" s="360" t="str">
        <f>IF(I64=0,"Run out of Stock",IF(L64&gt;$M$1,"Fast Moving",IF(L64&lt;=$M$3,"Non Moving","Slow Moving")))</f>
        <v>Fast Moving</v>
      </c>
      <c r="N64" s="359">
        <f>(AVERAGE(V64:X64))*(F64-E64)</f>
        <v>152.88000000000005</v>
      </c>
      <c r="O64" s="361" t="str">
        <f>IF(N64&gt;$P$1, "Most Profitable",IF(N64&lt;$P$2,"Less Profitable","Profitable"))</f>
        <v>Most Profitable</v>
      </c>
      <c r="P64" s="361" t="str">
        <f>M64&amp; " - " &amp; O64</f>
        <v>Fast Moving - Most Profitable</v>
      </c>
      <c r="Q64" s="361" t="str">
        <f>IF(AND(M64="Non Moving",K64&gt;2),"Buying Price",IF(AND(M64="Non Moving",K64=2)," Discount",IF(AND(M64="Non Moving",K64=1),"Transfer","-")))</f>
        <v>-</v>
      </c>
      <c r="R64" s="362" t="str">
        <f>IF(P64="Run out of stock - Most Profitable","No Stock - Reorder",IF(P64="Fast Moving - Most Profitable","Profitable - Reorder",IF(P64="Run out of stock - Less Profitable","Stop Ordering", " - ")))</f>
        <v>Profitable - Reorder</v>
      </c>
      <c r="S64" s="400"/>
      <c r="T64" s="430">
        <v>25</v>
      </c>
      <c r="U64" s="406">
        <v>14</v>
      </c>
      <c r="V64" s="406">
        <v>11</v>
      </c>
      <c r="W64" s="406">
        <v>11</v>
      </c>
      <c r="X64" s="406">
        <v>2</v>
      </c>
      <c r="Y64" s="406">
        <v>17</v>
      </c>
      <c r="Z64" s="406">
        <v>8</v>
      </c>
    </row>
    <row r="65" spans="1:26" ht="15.75" thickBot="1" x14ac:dyDescent="0.3">
      <c r="A65" s="417">
        <v>6953156284401</v>
      </c>
      <c r="B65" s="403">
        <v>742300</v>
      </c>
      <c r="C65" s="404" t="s">
        <v>170</v>
      </c>
      <c r="D65" s="405" t="s">
        <v>473</v>
      </c>
      <c r="E65" s="399">
        <v>14.474971098265899</v>
      </c>
      <c r="F65" s="399">
        <v>29.5</v>
      </c>
      <c r="G65" s="399">
        <v>59</v>
      </c>
      <c r="H65" s="400"/>
      <c r="I65" s="358">
        <v>33</v>
      </c>
      <c r="J65" s="358">
        <f>COUNT(T65:Z65)</f>
        <v>7</v>
      </c>
      <c r="K65" s="358">
        <v>2</v>
      </c>
      <c r="L65" s="359">
        <f>IF(I65=0,"No Stock",SUM(V65:X65)/3)</f>
        <v>11.333333333333334</v>
      </c>
      <c r="M65" s="360" t="str">
        <f>IF(I65=0,"Run out of Stock",IF(L65&gt;$M$1,"Fast Moving",IF(L65&lt;=$M$3,"Non Moving","Slow Moving")))</f>
        <v>Fast Moving</v>
      </c>
      <c r="N65" s="359">
        <f>(AVERAGE(V65:X65))*(F65-E65)</f>
        <v>170.28366088631984</v>
      </c>
      <c r="O65" s="361" t="str">
        <f>IF(N65&gt;$P$1, "Most Profitable",IF(N65&lt;$P$2,"Less Profitable","Profitable"))</f>
        <v>Most Profitable</v>
      </c>
      <c r="P65" s="361" t="str">
        <f>M65&amp; " - " &amp; O65</f>
        <v>Fast Moving - Most Profitable</v>
      </c>
      <c r="Q65" s="361" t="str">
        <f>IF(AND(M65="Non Moving",K65&gt;2),"Buying Price",IF(AND(M65="Non Moving",K65=2)," Discount",IF(AND(M65="Non Moving",K65=1),"Transfer","-")))</f>
        <v>-</v>
      </c>
      <c r="R65" s="362" t="str">
        <f>IF(P65="Run out of stock - Most Profitable","No Stock - Reorder",IF(P65="Fast Moving - Most Profitable","Profitable - Reorder",IF(P65="Run out of stock - Less Profitable","Stop Ordering", " - ")))</f>
        <v>Profitable - Reorder</v>
      </c>
      <c r="S65" s="400"/>
      <c r="T65" s="430">
        <v>14</v>
      </c>
      <c r="U65" s="406">
        <v>15</v>
      </c>
      <c r="V65" s="406">
        <v>15</v>
      </c>
      <c r="W65" s="406">
        <v>13</v>
      </c>
      <c r="X65" s="406">
        <v>6</v>
      </c>
      <c r="Y65" s="406">
        <v>4</v>
      </c>
      <c r="Z65" s="406">
        <v>3</v>
      </c>
    </row>
    <row r="66" spans="1:26" ht="15.75" thickBot="1" x14ac:dyDescent="0.3">
      <c r="A66" s="417">
        <v>6953156284630</v>
      </c>
      <c r="B66" s="403">
        <v>742248</v>
      </c>
      <c r="C66" s="404" t="s">
        <v>161</v>
      </c>
      <c r="D66" s="405" t="s">
        <v>464</v>
      </c>
      <c r="E66" s="399">
        <v>9.3133662145499425</v>
      </c>
      <c r="F66" s="399">
        <v>24.5</v>
      </c>
      <c r="G66" s="399">
        <v>49</v>
      </c>
      <c r="H66" s="400"/>
      <c r="I66" s="358">
        <v>21</v>
      </c>
      <c r="J66" s="358">
        <f>COUNT(T66:Z66)</f>
        <v>7</v>
      </c>
      <c r="K66" s="358">
        <v>2</v>
      </c>
      <c r="L66" s="359">
        <f>IF(I66=0,"No Stock",SUM(V66:X66)/3)</f>
        <v>19.666666666666668</v>
      </c>
      <c r="M66" s="360" t="str">
        <f>IF(I66=0,"Run out of Stock",IF(L66&gt;$M$1,"Fast Moving",IF(L66&lt;=$M$3,"Non Moving","Slow Moving")))</f>
        <v>Fast Moving</v>
      </c>
      <c r="N66" s="359">
        <f>(AVERAGE(V66:X66))*(F66-E66)</f>
        <v>298.67046444718449</v>
      </c>
      <c r="O66" s="361" t="str">
        <f>IF(N66&gt;$P$1, "Most Profitable",IF(N66&lt;$P$2,"Less Profitable","Profitable"))</f>
        <v>Most Profitable</v>
      </c>
      <c r="P66" s="361" t="str">
        <f>M66&amp; " - " &amp; O66</f>
        <v>Fast Moving - Most Profitable</v>
      </c>
      <c r="Q66" s="361" t="str">
        <f>IF(AND(M66="Non Moving",K66&gt;2),"Buying Price",IF(AND(M66="Non Moving",K66=2)," Discount",IF(AND(M66="Non Moving",K66=1),"Transfer","-")))</f>
        <v>-</v>
      </c>
      <c r="R66" s="362" t="str">
        <f>IF(P66="Run out of stock - Most Profitable","No Stock - Reorder",IF(P66="Fast Moving - Most Profitable","Profitable - Reorder",IF(P66="Run out of stock - Less Profitable","Stop Ordering", " - ")))</f>
        <v>Profitable - Reorder</v>
      </c>
      <c r="S66" s="400"/>
      <c r="T66" s="430">
        <v>17</v>
      </c>
      <c r="U66" s="406">
        <v>26</v>
      </c>
      <c r="V66" s="406">
        <v>14</v>
      </c>
      <c r="W66" s="406">
        <v>19</v>
      </c>
      <c r="X66" s="406">
        <v>26</v>
      </c>
      <c r="Y66" s="406">
        <v>23</v>
      </c>
      <c r="Z66" s="406">
        <v>4</v>
      </c>
    </row>
    <row r="67" spans="1:26" ht="15.75" thickBot="1" x14ac:dyDescent="0.3">
      <c r="A67" s="417">
        <v>6953156284647</v>
      </c>
      <c r="B67" s="403">
        <v>738078</v>
      </c>
      <c r="C67" s="404" t="s">
        <v>152</v>
      </c>
      <c r="D67" s="405" t="s">
        <v>455</v>
      </c>
      <c r="E67" s="399">
        <v>9.509999999999998</v>
      </c>
      <c r="F67" s="399">
        <v>24.5</v>
      </c>
      <c r="G67" s="399">
        <v>49</v>
      </c>
      <c r="H67" s="400"/>
      <c r="I67" s="358">
        <v>19</v>
      </c>
      <c r="J67" s="358">
        <f>COUNT(T67:Z67)</f>
        <v>7</v>
      </c>
      <c r="K67" s="358">
        <v>2</v>
      </c>
      <c r="L67" s="359">
        <f>IF(I67=0,"No Stock",SUM(V67:X67)/3)</f>
        <v>13.333333333333334</v>
      </c>
      <c r="M67" s="360" t="str">
        <f>IF(I67=0,"Run out of Stock",IF(L67&gt;$M$1,"Fast Moving",IF(L67&lt;=$M$3,"Non Moving","Slow Moving")))</f>
        <v>Fast Moving</v>
      </c>
      <c r="N67" s="359">
        <f>(AVERAGE(V67:X67))*(F67-E67)</f>
        <v>199.8666666666667</v>
      </c>
      <c r="O67" s="361" t="str">
        <f>IF(N67&gt;$P$1, "Most Profitable",IF(N67&lt;$P$2,"Less Profitable","Profitable"))</f>
        <v>Most Profitable</v>
      </c>
      <c r="P67" s="361" t="str">
        <f>M67&amp; " - " &amp; O67</f>
        <v>Fast Moving - Most Profitable</v>
      </c>
      <c r="Q67" s="361" t="str">
        <f>IF(AND(M67="Non Moving",K67&gt;2),"Buying Price",IF(AND(M67="Non Moving",K67=2)," Discount",IF(AND(M67="Non Moving",K67=1),"Transfer","-")))</f>
        <v>-</v>
      </c>
      <c r="R67" s="362" t="str">
        <f>IF(P67="Run out of stock - Most Profitable","No Stock - Reorder",IF(P67="Fast Moving - Most Profitable","Profitable - Reorder",IF(P67="Run out of stock - Less Profitable","Stop Ordering", " - ")))</f>
        <v>Profitable - Reorder</v>
      </c>
      <c r="S67" s="400"/>
      <c r="T67" s="430">
        <v>11</v>
      </c>
      <c r="U67" s="406">
        <v>16</v>
      </c>
      <c r="V67" s="406">
        <v>10</v>
      </c>
      <c r="W67" s="406">
        <v>20</v>
      </c>
      <c r="X67" s="406">
        <v>10</v>
      </c>
      <c r="Y67" s="406">
        <v>16</v>
      </c>
      <c r="Z67" s="406">
        <v>9</v>
      </c>
    </row>
    <row r="68" spans="1:26" ht="15.75" thickBot="1" x14ac:dyDescent="0.3">
      <c r="A68" s="417">
        <v>6953156284739</v>
      </c>
      <c r="B68" s="403">
        <v>762681</v>
      </c>
      <c r="C68" s="404" t="s">
        <v>245</v>
      </c>
      <c r="D68" s="405" t="s">
        <v>539</v>
      </c>
      <c r="E68" s="399">
        <v>8.43</v>
      </c>
      <c r="F68" s="411">
        <v>35</v>
      </c>
      <c r="G68" s="411">
        <v>69</v>
      </c>
      <c r="H68" s="400"/>
      <c r="I68" s="358">
        <v>10</v>
      </c>
      <c r="J68" s="358">
        <f>COUNT(T68:Z68)</f>
        <v>4</v>
      </c>
      <c r="K68" s="358">
        <v>2</v>
      </c>
      <c r="L68" s="359">
        <f>IF(I68=0,"No Stock",SUM(V68:X68)/3)</f>
        <v>1.6666666666666667</v>
      </c>
      <c r="M68" s="360" t="str">
        <f>IF(I68=0,"Run out of Stock",IF(L68&gt;$M$1,"Fast Moving",IF(L68&lt;=$M$3,"Non Moving","Slow Moving")))</f>
        <v>Slow Moving</v>
      </c>
      <c r="N68" s="359">
        <f>(AVERAGE(V68:X68))*(F68-E68)</f>
        <v>66.424999999999997</v>
      </c>
      <c r="O68" s="361" t="str">
        <f>IF(N68&gt;$P$1, "Most Profitable",IF(N68&lt;$P$2,"Less Profitable","Profitable"))</f>
        <v>Profitable</v>
      </c>
      <c r="P68" s="361" t="str">
        <f>M68&amp; " - " &amp; O68</f>
        <v>Slow Moving - Profitable</v>
      </c>
      <c r="Q68" s="361" t="str">
        <f>IF(AND(M68="Non Moving",K68&gt;2),"Buying Price",IF(AND(M68="Non Moving",K68=2)," Discount",IF(AND(M68="Non Moving",K68=1),"Transfer","-")))</f>
        <v>-</v>
      </c>
      <c r="R68" s="362" t="str">
        <f>IF(P68="Run out of stock - Most Profitable","No Stock - Reorder",IF(P68="Fast Moving - Most Profitable","Profitable - Reorder",IF(P68="Run out of stock - Less Profitable","Stop Ordering", " - ")))</f>
        <v xml:space="preserve"> - </v>
      </c>
      <c r="S68" s="400"/>
      <c r="T68" s="430"/>
      <c r="U68" s="406"/>
      <c r="V68" s="406"/>
      <c r="W68" s="406">
        <v>0</v>
      </c>
      <c r="X68" s="406">
        <v>5</v>
      </c>
      <c r="Y68" s="406">
        <v>8</v>
      </c>
      <c r="Z68" s="406">
        <v>3</v>
      </c>
    </row>
    <row r="69" spans="1:26" ht="15.75" thickBot="1" x14ac:dyDescent="0.3">
      <c r="A69" s="417">
        <v>6953156284746</v>
      </c>
      <c r="B69" s="403">
        <v>762682</v>
      </c>
      <c r="C69" s="404" t="s">
        <v>246</v>
      </c>
      <c r="D69" s="405" t="s">
        <v>540</v>
      </c>
      <c r="E69" s="399">
        <v>8.43</v>
      </c>
      <c r="F69" s="411">
        <v>35</v>
      </c>
      <c r="G69" s="411">
        <v>69</v>
      </c>
      <c r="H69" s="400"/>
      <c r="I69" s="358">
        <v>23</v>
      </c>
      <c r="J69" s="358">
        <f>COUNT(T69:Z69)</f>
        <v>4</v>
      </c>
      <c r="K69" s="358">
        <v>2</v>
      </c>
      <c r="L69" s="359">
        <f>IF(I69=0,"No Stock",SUM(V69:X69)/3)</f>
        <v>0.33333333333333331</v>
      </c>
      <c r="M69" s="360" t="str">
        <f>IF(I69=0,"Run out of Stock",IF(L69&gt;$M$1,"Fast Moving",IF(L69&lt;=$M$3,"Non Moving","Slow Moving")))</f>
        <v>Slow Moving</v>
      </c>
      <c r="N69" s="359">
        <f>(AVERAGE(V69:X69))*(F69-E69)</f>
        <v>13.285</v>
      </c>
      <c r="O69" s="361" t="str">
        <f>IF(N69&gt;$P$1, "Most Profitable",IF(N69&lt;$P$2,"Less Profitable","Profitable"))</f>
        <v>Profitable</v>
      </c>
      <c r="P69" s="361" t="str">
        <f>M69&amp; " - " &amp; O69</f>
        <v>Slow Moving - Profitable</v>
      </c>
      <c r="Q69" s="361" t="str">
        <f>IF(AND(M69="Non Moving",K69&gt;2),"Buying Price",IF(AND(M69="Non Moving",K69=2)," Discount",IF(AND(M69="Non Moving",K69=1),"Transfer","-")))</f>
        <v>-</v>
      </c>
      <c r="R69" s="362" t="str">
        <f>IF(P69="Run out of stock - Most Profitable","No Stock - Reorder",IF(P69="Fast Moving - Most Profitable","Profitable - Reorder",IF(P69="Run out of stock - Less Profitable","Stop Ordering", " - ")))</f>
        <v xml:space="preserve"> - </v>
      </c>
      <c r="S69" s="400"/>
      <c r="T69" s="430"/>
      <c r="U69" s="406"/>
      <c r="V69" s="406"/>
      <c r="W69" s="406">
        <v>0</v>
      </c>
      <c r="X69" s="406">
        <v>1</v>
      </c>
      <c r="Y69" s="406">
        <v>1</v>
      </c>
      <c r="Z69" s="406">
        <v>1</v>
      </c>
    </row>
    <row r="70" spans="1:26" ht="15.75" thickBot="1" x14ac:dyDescent="0.3">
      <c r="A70" s="417">
        <v>6953156284821</v>
      </c>
      <c r="B70" s="403">
        <v>743955</v>
      </c>
      <c r="C70" s="404" t="s">
        <v>179</v>
      </c>
      <c r="D70" s="405" t="s">
        <v>482</v>
      </c>
      <c r="E70" s="399">
        <v>12.379999999999997</v>
      </c>
      <c r="F70" s="399">
        <v>34.5</v>
      </c>
      <c r="G70" s="399">
        <v>69</v>
      </c>
      <c r="H70" s="400"/>
      <c r="I70" s="358">
        <v>5</v>
      </c>
      <c r="J70" s="358">
        <f>COUNT(T70:Z70)</f>
        <v>7</v>
      </c>
      <c r="K70" s="358">
        <v>2</v>
      </c>
      <c r="L70" s="359">
        <f>IF(I70=0,"No Stock",SUM(V70:X70)/3)</f>
        <v>5</v>
      </c>
      <c r="M70" s="360" t="str">
        <f>IF(I70=0,"Run out of Stock",IF(L70&gt;$M$1,"Fast Moving",IF(L70&lt;=$M$3,"Non Moving","Slow Moving")))</f>
        <v>Fast Moving</v>
      </c>
      <c r="N70" s="359">
        <f>(AVERAGE(V70:X70))*(F70-E70)</f>
        <v>110.60000000000002</v>
      </c>
      <c r="O70" s="361" t="str">
        <f>IF(N70&gt;$P$1, "Most Profitable",IF(N70&lt;$P$2,"Less Profitable","Profitable"))</f>
        <v>Most Profitable</v>
      </c>
      <c r="P70" s="361" t="str">
        <f>M70&amp; " - " &amp; O70</f>
        <v>Fast Moving - Most Profitable</v>
      </c>
      <c r="Q70" s="361" t="str">
        <f>IF(AND(M70="Non Moving",K70&gt;2),"Buying Price",IF(AND(M70="Non Moving",K70=2)," Discount",IF(AND(M70="Non Moving",K70=1),"Transfer","-")))</f>
        <v>-</v>
      </c>
      <c r="R70" s="362" t="str">
        <f>IF(P70="Run out of stock - Most Profitable","No Stock - Reorder",IF(P70="Fast Moving - Most Profitable","Profitable - Reorder",IF(P70="Run out of stock - Less Profitable","Stop Ordering", " - ")))</f>
        <v>Profitable - Reorder</v>
      </c>
      <c r="S70" s="400"/>
      <c r="T70" s="430">
        <v>1</v>
      </c>
      <c r="U70" s="406">
        <v>2</v>
      </c>
      <c r="V70" s="406">
        <v>4</v>
      </c>
      <c r="W70" s="406">
        <v>4</v>
      </c>
      <c r="X70" s="406">
        <v>7</v>
      </c>
      <c r="Y70" s="406">
        <v>0</v>
      </c>
      <c r="Z70" s="406">
        <v>0</v>
      </c>
    </row>
    <row r="71" spans="1:26" ht="15.75" thickBot="1" x14ac:dyDescent="0.3">
      <c r="A71" s="417">
        <v>6953156284838</v>
      </c>
      <c r="B71" s="403">
        <v>743956</v>
      </c>
      <c r="C71" s="404" t="s">
        <v>180</v>
      </c>
      <c r="D71" s="405" t="s">
        <v>483</v>
      </c>
      <c r="E71" s="399">
        <v>12.679999999999998</v>
      </c>
      <c r="F71" s="399">
        <v>34.5</v>
      </c>
      <c r="G71" s="399">
        <v>69</v>
      </c>
      <c r="H71" s="400"/>
      <c r="I71" s="358">
        <v>0</v>
      </c>
      <c r="J71" s="358">
        <f>COUNT(T71:Z71)</f>
        <v>7</v>
      </c>
      <c r="K71" s="358">
        <v>2</v>
      </c>
      <c r="L71" s="359" t="str">
        <f>IF(I71=0,"No Stock",SUM(V71:X71)/3)</f>
        <v>No Stock</v>
      </c>
      <c r="M71" s="360" t="str">
        <f>IF(I71=0,"Run out of Stock",IF(L71&gt;$M$1,"Fast Moving",IF(L71&lt;=$M$3,"Non Moving","Slow Moving")))</f>
        <v>Run out of Stock</v>
      </c>
      <c r="N71" s="359">
        <f>(AVERAGE(V71:X71))*(F71-E71)</f>
        <v>145.46666666666667</v>
      </c>
      <c r="O71" s="361" t="str">
        <f>IF(N71&gt;$P$1, "Most Profitable",IF(N71&lt;$P$2,"Less Profitable","Profitable"))</f>
        <v>Most Profitable</v>
      </c>
      <c r="P71" s="361" t="str">
        <f>M71&amp; " - " &amp; O71</f>
        <v>Run out of Stock - Most Profitable</v>
      </c>
      <c r="Q71" s="361" t="str">
        <f>IF(AND(M71="Non Moving",K71&gt;2),"Buying Price",IF(AND(M71="Non Moving",K71=2)," Discount",IF(AND(M71="Non Moving",K71=1),"Transfer","-")))</f>
        <v>-</v>
      </c>
      <c r="R71" s="362" t="str">
        <f>IF(P71="Run out of stock - Most Profitable","No Stock - Reorder",IF(P71="Fast Moving - Most Profitable","Profitable - Reorder",IF(P71="Run out of stock - Less Profitable","Stop Ordering", " - ")))</f>
        <v>No Stock - Reorder</v>
      </c>
      <c r="S71" s="400"/>
      <c r="T71" s="430">
        <v>12</v>
      </c>
      <c r="U71" s="406">
        <v>4</v>
      </c>
      <c r="V71" s="406">
        <v>14</v>
      </c>
      <c r="W71" s="406">
        <v>6</v>
      </c>
      <c r="X71" s="406">
        <v>0</v>
      </c>
      <c r="Y71" s="406">
        <v>0</v>
      </c>
      <c r="Z71" s="406">
        <v>0</v>
      </c>
    </row>
    <row r="72" spans="1:26" ht="15.75" thickBot="1" x14ac:dyDescent="0.3">
      <c r="A72" s="417">
        <v>6953156285101</v>
      </c>
      <c r="B72" s="403">
        <v>758128</v>
      </c>
      <c r="C72" s="404" t="s">
        <v>221</v>
      </c>
      <c r="D72" s="405" t="s">
        <v>521</v>
      </c>
      <c r="E72" s="399">
        <v>52.61</v>
      </c>
      <c r="F72" s="411">
        <v>104.5</v>
      </c>
      <c r="G72" s="411">
        <v>209</v>
      </c>
      <c r="H72" s="400"/>
      <c r="I72" s="358">
        <v>10</v>
      </c>
      <c r="J72" s="358">
        <f>COUNT(T72:Z72)</f>
        <v>5</v>
      </c>
      <c r="K72" s="358">
        <v>2</v>
      </c>
      <c r="L72" s="359">
        <f>IF(I72=0,"No Stock",SUM(V72:X72)/3)</f>
        <v>0</v>
      </c>
      <c r="M72" s="360" t="str">
        <f>IF(I72=0,"Run out of Stock",IF(L72&gt;$M$1,"Fast Moving",IF(L72&lt;=$M$3,"Non Moving","Slow Moving")))</f>
        <v>Non Moving</v>
      </c>
      <c r="N72" s="359">
        <f>(AVERAGE(V72:X72))*(F72-E72)</f>
        <v>0</v>
      </c>
      <c r="O72" s="361" t="str">
        <f>IF(N72&gt;$P$1, "Most Profitable",IF(N72&lt;$P$2,"Less Profitable","Profitable"))</f>
        <v>Less Profitable</v>
      </c>
      <c r="P72" s="361" t="str">
        <f>M72&amp; " - " &amp; O72</f>
        <v>Non Moving - Less Profitable</v>
      </c>
      <c r="Q72" s="361" t="str">
        <f>IF(AND(M72="Non Moving",K72&gt;2),"Buying Price",IF(AND(M72="Non Moving",K72=2)," Discount",IF(AND(M72="Non Moving",K72=1),"Transfer","-")))</f>
        <v xml:space="preserve"> Discount</v>
      </c>
      <c r="R72" s="362" t="str">
        <f>IF(P72="Run out of stock - Most Profitable","No Stock - Reorder",IF(P72="Fast Moving - Most Profitable","Profitable - Reorder",IF(P72="Run out of stock - Less Profitable","Stop Ordering", " - ")))</f>
        <v xml:space="preserve"> - </v>
      </c>
      <c r="S72" s="400"/>
      <c r="T72" s="430"/>
      <c r="U72" s="406"/>
      <c r="V72" s="406">
        <v>0</v>
      </c>
      <c r="W72" s="406">
        <v>0</v>
      </c>
      <c r="X72" s="406">
        <v>0</v>
      </c>
      <c r="Y72" s="406">
        <v>2</v>
      </c>
      <c r="Z72" s="406">
        <v>2</v>
      </c>
    </row>
    <row r="73" spans="1:26" ht="15.75" thickBot="1" x14ac:dyDescent="0.3">
      <c r="A73" s="417">
        <v>6953156286481</v>
      </c>
      <c r="B73" s="403">
        <v>676638</v>
      </c>
      <c r="C73" s="404" t="s">
        <v>576</v>
      </c>
      <c r="D73" s="405" t="s">
        <v>344</v>
      </c>
      <c r="E73" s="399">
        <v>45.32</v>
      </c>
      <c r="F73" s="399">
        <v>79.5</v>
      </c>
      <c r="G73" s="399">
        <v>159</v>
      </c>
      <c r="H73" s="400"/>
      <c r="I73" s="358">
        <v>0</v>
      </c>
      <c r="J73" s="358">
        <f>COUNT(T73:Z73)</f>
        <v>3</v>
      </c>
      <c r="K73" s="358">
        <v>2</v>
      </c>
      <c r="L73" s="359" t="str">
        <f>IF(I73=0,"No Stock",SUM(V73:X73)/3)</f>
        <v>No Stock</v>
      </c>
      <c r="M73" s="360" t="str">
        <f>IF(I73=0,"Run out of Stock",IF(L73&gt;$M$1,"Fast Moving",IF(L73&lt;=$M$3,"Non Moving","Slow Moving")))</f>
        <v>Run out of Stock</v>
      </c>
      <c r="N73" s="359">
        <f>(AVERAGE(V73:X73))*(F73-E73)</f>
        <v>0</v>
      </c>
      <c r="O73" s="361" t="str">
        <f>IF(N73&gt;$P$1, "Most Profitable",IF(N73&lt;$P$2,"Less Profitable","Profitable"))</f>
        <v>Less Profitable</v>
      </c>
      <c r="P73" s="361" t="str">
        <f>M73&amp; " - " &amp; O73</f>
        <v>Run out of Stock - Less Profitable</v>
      </c>
      <c r="Q73" s="361" t="str">
        <f>IF(AND(M73="Non Moving",K73&gt;2),"Buying Price",IF(AND(M73="Non Moving",K73=2)," Discount",IF(AND(M73="Non Moving",K73=1),"Transfer","-")))</f>
        <v>-</v>
      </c>
      <c r="R73" s="362" t="str">
        <f>IF(P73="Run out of stock - Most Profitable","No Stock - Reorder",IF(P73="Fast Moving - Most Profitable","Profitable - Reorder",IF(P73="Run out of stock - Less Profitable","Stop Ordering", " - ")))</f>
        <v>Stop Ordering</v>
      </c>
      <c r="S73" s="400"/>
      <c r="T73" s="430"/>
      <c r="U73" s="406"/>
      <c r="V73" s="406"/>
      <c r="W73" s="406"/>
      <c r="X73" s="406">
        <v>0</v>
      </c>
      <c r="Y73" s="406">
        <v>0</v>
      </c>
      <c r="Z73" s="406">
        <v>0</v>
      </c>
    </row>
    <row r="74" spans="1:26" ht="15.75" thickBot="1" x14ac:dyDescent="0.3">
      <c r="A74" s="417">
        <v>6953156286498</v>
      </c>
      <c r="B74" s="403">
        <v>676636</v>
      </c>
      <c r="C74" s="404" t="s">
        <v>575</v>
      </c>
      <c r="D74" s="405" t="s">
        <v>343</v>
      </c>
      <c r="E74" s="399">
        <v>45.32</v>
      </c>
      <c r="F74" s="399">
        <v>79.5</v>
      </c>
      <c r="G74" s="399">
        <v>159</v>
      </c>
      <c r="H74" s="400"/>
      <c r="I74" s="358">
        <v>2</v>
      </c>
      <c r="J74" s="358">
        <f>COUNT(T74:Z74)</f>
        <v>3</v>
      </c>
      <c r="K74" s="358">
        <v>2</v>
      </c>
      <c r="L74" s="359">
        <f>IF(I74=0,"No Stock",SUM(V74:X74)/3)</f>
        <v>0</v>
      </c>
      <c r="M74" s="360" t="str">
        <f>IF(I74=0,"Run out of Stock",IF(L74&gt;$M$1,"Fast Moving",IF(L74&lt;=$M$3,"Non Moving","Slow Moving")))</f>
        <v>Non Moving</v>
      </c>
      <c r="N74" s="359">
        <f>(AVERAGE(V74:X74))*(F74-E74)</f>
        <v>0</v>
      </c>
      <c r="O74" s="361" t="str">
        <f>IF(N74&gt;$P$1, "Most Profitable",IF(N74&lt;$P$2,"Less Profitable","Profitable"))</f>
        <v>Less Profitable</v>
      </c>
      <c r="P74" s="361" t="str">
        <f>M74&amp; " - " &amp; O74</f>
        <v>Non Moving - Less Profitable</v>
      </c>
      <c r="Q74" s="361" t="str">
        <f>IF(AND(M74="Non Moving",K74&gt;2),"Buying Price",IF(AND(M74="Non Moving",K74=2)," Discount",IF(AND(M74="Non Moving",K74=1),"Transfer","-")))</f>
        <v xml:space="preserve"> Discount</v>
      </c>
      <c r="R74" s="362" t="str">
        <f>IF(P74="Run out of stock - Most Profitable","No Stock - Reorder",IF(P74="Fast Moving - Most Profitable","Profitable - Reorder",IF(P74="Run out of stock - Less Profitable","Stop Ordering", " - ")))</f>
        <v xml:space="preserve"> - </v>
      </c>
      <c r="S74" s="400"/>
      <c r="T74" s="430"/>
      <c r="U74" s="406"/>
      <c r="V74" s="406"/>
      <c r="W74" s="406"/>
      <c r="X74" s="406">
        <v>0</v>
      </c>
      <c r="Y74" s="406">
        <v>9</v>
      </c>
      <c r="Z74" s="406">
        <v>11</v>
      </c>
    </row>
    <row r="75" spans="1:26" ht="15.75" thickBot="1" x14ac:dyDescent="0.3">
      <c r="A75" s="417">
        <v>6953156286504</v>
      </c>
      <c r="B75" s="403">
        <v>674011</v>
      </c>
      <c r="C75" s="404" t="s">
        <v>574</v>
      </c>
      <c r="D75" s="405" t="s">
        <v>342</v>
      </c>
      <c r="E75" s="399">
        <v>45.32</v>
      </c>
      <c r="F75" s="399">
        <v>79.5</v>
      </c>
      <c r="G75" s="399">
        <v>159</v>
      </c>
      <c r="H75" s="400"/>
      <c r="I75" s="358">
        <v>0</v>
      </c>
      <c r="J75" s="358">
        <f>COUNT(T75:Z75)</f>
        <v>3</v>
      </c>
      <c r="K75" s="358">
        <v>2</v>
      </c>
      <c r="L75" s="359" t="str">
        <f>IF(I75=0,"No Stock",SUM(V75:X75)/3)</f>
        <v>No Stock</v>
      </c>
      <c r="M75" s="360" t="str">
        <f>IF(I75=0,"Run out of Stock",IF(L75&gt;$M$1,"Fast Moving",IF(L75&lt;=$M$3,"Non Moving","Slow Moving")))</f>
        <v>Run out of Stock</v>
      </c>
      <c r="N75" s="359">
        <f>(AVERAGE(V75:X75))*(F75-E75)</f>
        <v>0</v>
      </c>
      <c r="O75" s="361" t="str">
        <f>IF(N75&gt;$P$1, "Most Profitable",IF(N75&lt;$P$2,"Less Profitable","Profitable"))</f>
        <v>Less Profitable</v>
      </c>
      <c r="P75" s="361" t="str">
        <f>M75&amp; " - " &amp; O75</f>
        <v>Run out of Stock - Less Profitable</v>
      </c>
      <c r="Q75" s="361" t="str">
        <f>IF(AND(M75="Non Moving",K75&gt;2),"Buying Price",IF(AND(M75="Non Moving",K75=2)," Discount",IF(AND(M75="Non Moving",K75=1),"Transfer","-")))</f>
        <v>-</v>
      </c>
      <c r="R75" s="362" t="str">
        <f>IF(P75="Run out of stock - Most Profitable","No Stock - Reorder",IF(P75="Fast Moving - Most Profitable","Profitable - Reorder",IF(P75="Run out of stock - Less Profitable","Stop Ordering", " - ")))</f>
        <v>Stop Ordering</v>
      </c>
      <c r="S75" s="400"/>
      <c r="T75" s="430"/>
      <c r="U75" s="406"/>
      <c r="V75" s="406"/>
      <c r="W75" s="406"/>
      <c r="X75" s="406">
        <v>0</v>
      </c>
      <c r="Y75" s="406">
        <v>0</v>
      </c>
      <c r="Z75" s="406">
        <v>0</v>
      </c>
    </row>
    <row r="76" spans="1:26" ht="15.75" thickBot="1" x14ac:dyDescent="0.3">
      <c r="A76" s="417">
        <v>6953156286603</v>
      </c>
      <c r="B76" s="403">
        <v>742249</v>
      </c>
      <c r="C76" s="404" t="s">
        <v>162</v>
      </c>
      <c r="D76" s="405" t="s">
        <v>465</v>
      </c>
      <c r="E76" s="399">
        <v>21.039999999999992</v>
      </c>
      <c r="F76" s="399">
        <v>49.5</v>
      </c>
      <c r="G76" s="399">
        <v>99</v>
      </c>
      <c r="H76" s="400"/>
      <c r="I76" s="358">
        <v>17</v>
      </c>
      <c r="J76" s="358">
        <f>COUNT(T76:Z76)</f>
        <v>7</v>
      </c>
      <c r="K76" s="358">
        <v>2</v>
      </c>
      <c r="L76" s="359">
        <f>IF(I76=0,"No Stock",SUM(V76:X76)/3)</f>
        <v>7</v>
      </c>
      <c r="M76" s="360" t="str">
        <f>IF(I76=0,"Run out of Stock",IF(L76&gt;$M$1,"Fast Moving",IF(L76&lt;=$M$3,"Non Moving","Slow Moving")))</f>
        <v>Fast Moving</v>
      </c>
      <c r="N76" s="359">
        <f>(AVERAGE(V76:X76))*(F76-E76)</f>
        <v>199.22000000000006</v>
      </c>
      <c r="O76" s="361" t="str">
        <f>IF(N76&gt;$P$1, "Most Profitable",IF(N76&lt;$P$2,"Less Profitable","Profitable"))</f>
        <v>Most Profitable</v>
      </c>
      <c r="P76" s="361" t="str">
        <f>M76&amp; " - " &amp; O76</f>
        <v>Fast Moving - Most Profitable</v>
      </c>
      <c r="Q76" s="361" t="str">
        <f>IF(AND(M76="Non Moving",K76&gt;2),"Buying Price",IF(AND(M76="Non Moving",K76=2)," Discount",IF(AND(M76="Non Moving",K76=1),"Transfer","-")))</f>
        <v>-</v>
      </c>
      <c r="R76" s="362" t="str">
        <f>IF(P76="Run out of stock - Most Profitable","No Stock - Reorder",IF(P76="Fast Moving - Most Profitable","Profitable - Reorder",IF(P76="Run out of stock - Less Profitable","Stop Ordering", " - ")))</f>
        <v>Profitable - Reorder</v>
      </c>
      <c r="S76" s="400"/>
      <c r="T76" s="430">
        <v>4</v>
      </c>
      <c r="U76" s="406">
        <v>7</v>
      </c>
      <c r="V76" s="406">
        <v>5</v>
      </c>
      <c r="W76" s="406">
        <v>9</v>
      </c>
      <c r="X76" s="406">
        <v>7</v>
      </c>
      <c r="Y76" s="406">
        <v>7</v>
      </c>
      <c r="Z76" s="406">
        <v>3</v>
      </c>
    </row>
    <row r="77" spans="1:26" ht="15.75" thickBot="1" x14ac:dyDescent="0.3">
      <c r="A77" s="418">
        <v>6953156286962</v>
      </c>
      <c r="B77" s="407">
        <v>762679</v>
      </c>
      <c r="C77" s="408" t="s">
        <v>243</v>
      </c>
      <c r="D77" s="409" t="s">
        <v>537</v>
      </c>
      <c r="E77" s="399">
        <v>14.390000000000038</v>
      </c>
      <c r="F77" s="411">
        <v>45</v>
      </c>
      <c r="G77" s="411">
        <v>89</v>
      </c>
      <c r="H77" s="400"/>
      <c r="I77" s="358">
        <v>24</v>
      </c>
      <c r="J77" s="358">
        <f>COUNT(T77:Z77)</f>
        <v>4</v>
      </c>
      <c r="K77" s="358">
        <v>2</v>
      </c>
      <c r="L77" s="359">
        <f>IF(I77=0,"No Stock",SUM(V77:X77)/3)</f>
        <v>0.66666666666666663</v>
      </c>
      <c r="M77" s="360" t="str">
        <f>IF(I77=0,"Run out of Stock",IF(L77&gt;$M$1,"Fast Moving",IF(L77&lt;=$M$3,"Non Moving","Slow Moving")))</f>
        <v>Slow Moving</v>
      </c>
      <c r="N77" s="359">
        <f>(AVERAGE(V77:X77))*(F77-E77)</f>
        <v>30.609999999999964</v>
      </c>
      <c r="O77" s="361" t="str">
        <f>IF(N77&gt;$P$1, "Most Profitable",IF(N77&lt;$P$2,"Less Profitable","Profitable"))</f>
        <v>Profitable</v>
      </c>
      <c r="P77" s="361" t="str">
        <f>M77&amp; " - " &amp; O77</f>
        <v>Slow Moving - Profitable</v>
      </c>
      <c r="Q77" s="361" t="str">
        <f>IF(AND(M77="Non Moving",K77&gt;2),"Buying Price",IF(AND(M77="Non Moving",K77=2)," Discount",IF(AND(M77="Non Moving",K77=1),"Transfer","-")))</f>
        <v>-</v>
      </c>
      <c r="R77" s="362" t="str">
        <f>IF(P77="Run out of stock - Most Profitable","No Stock - Reorder",IF(P77="Fast Moving - Most Profitable","Profitable - Reorder",IF(P77="Run out of stock - Less Profitable","Stop Ordering", " - ")))</f>
        <v xml:space="preserve"> - </v>
      </c>
      <c r="S77" s="400"/>
      <c r="T77" s="430"/>
      <c r="U77" s="410"/>
      <c r="V77" s="410"/>
      <c r="W77" s="410">
        <v>0</v>
      </c>
      <c r="X77" s="410">
        <v>2</v>
      </c>
      <c r="Y77" s="410">
        <v>0</v>
      </c>
      <c r="Z77" s="410">
        <v>0</v>
      </c>
    </row>
    <row r="78" spans="1:26" ht="15.75" thickBot="1" x14ac:dyDescent="0.3">
      <c r="A78" s="418">
        <v>6953156286979</v>
      </c>
      <c r="B78" s="407">
        <v>762678</v>
      </c>
      <c r="C78" s="408" t="s">
        <v>242</v>
      </c>
      <c r="D78" s="409" t="s">
        <v>536</v>
      </c>
      <c r="E78" s="399">
        <v>14.404375000000011</v>
      </c>
      <c r="F78" s="411">
        <v>45</v>
      </c>
      <c r="G78" s="411">
        <v>89</v>
      </c>
      <c r="H78" s="400"/>
      <c r="I78" s="358">
        <v>21</v>
      </c>
      <c r="J78" s="358">
        <f>COUNT(T78:Z78)</f>
        <v>4</v>
      </c>
      <c r="K78" s="358">
        <v>2</v>
      </c>
      <c r="L78" s="359">
        <f>IF(I78=0,"No Stock",SUM(V78:X78)/3)</f>
        <v>1</v>
      </c>
      <c r="M78" s="360" t="str">
        <f>IF(I78=0,"Run out of Stock",IF(L78&gt;$M$1,"Fast Moving",IF(L78&lt;=$M$3,"Non Moving","Slow Moving")))</f>
        <v>Slow Moving</v>
      </c>
      <c r="N78" s="359">
        <f>(AVERAGE(V78:X78))*(F78-E78)</f>
        <v>45.89343749999999</v>
      </c>
      <c r="O78" s="361" t="str">
        <f>IF(N78&gt;$P$1, "Most Profitable",IF(N78&lt;$P$2,"Less Profitable","Profitable"))</f>
        <v>Profitable</v>
      </c>
      <c r="P78" s="361" t="str">
        <f>M78&amp; " - " &amp; O78</f>
        <v>Slow Moving - Profitable</v>
      </c>
      <c r="Q78" s="361" t="str">
        <f>IF(AND(M78="Non Moving",K78&gt;2),"Buying Price",IF(AND(M78="Non Moving",K78=2)," Discount",IF(AND(M78="Non Moving",K78=1),"Transfer","-")))</f>
        <v>-</v>
      </c>
      <c r="R78" s="362" t="str">
        <f>IF(P78="Run out of stock - Most Profitable","No Stock - Reorder",IF(P78="Fast Moving - Most Profitable","Profitable - Reorder",IF(P78="Run out of stock - Less Profitable","Stop Ordering", " - ")))</f>
        <v xml:space="preserve"> - </v>
      </c>
      <c r="S78" s="400"/>
      <c r="T78" s="430"/>
      <c r="U78" s="410"/>
      <c r="V78" s="410"/>
      <c r="W78" s="410">
        <v>0</v>
      </c>
      <c r="X78" s="410">
        <v>3</v>
      </c>
      <c r="Y78" s="410">
        <v>2</v>
      </c>
      <c r="Z78" s="410">
        <v>0</v>
      </c>
    </row>
    <row r="79" spans="1:26" ht="15.75" thickBot="1" x14ac:dyDescent="0.3">
      <c r="A79" s="418">
        <v>6953156286986</v>
      </c>
      <c r="B79" s="407">
        <v>762680</v>
      </c>
      <c r="C79" s="408" t="s">
        <v>244</v>
      </c>
      <c r="D79" s="409" t="s">
        <v>538</v>
      </c>
      <c r="E79" s="399">
        <v>14.39000000000002</v>
      </c>
      <c r="F79" s="411">
        <v>45</v>
      </c>
      <c r="G79" s="411">
        <v>89</v>
      </c>
      <c r="H79" s="400"/>
      <c r="I79" s="358">
        <v>23</v>
      </c>
      <c r="J79" s="358">
        <f>COUNT(T79:Z79)</f>
        <v>4</v>
      </c>
      <c r="K79" s="358">
        <v>2</v>
      </c>
      <c r="L79" s="359">
        <f>IF(I79=0,"No Stock",SUM(V79:X79)/3)</f>
        <v>0.33333333333333331</v>
      </c>
      <c r="M79" s="360" t="str">
        <f>IF(I79=0,"Run out of Stock",IF(L79&gt;$M$1,"Fast Moving",IF(L79&lt;=$M$3,"Non Moving","Slow Moving")))</f>
        <v>Slow Moving</v>
      </c>
      <c r="N79" s="359">
        <f>(AVERAGE(V79:X79))*(F79-E79)</f>
        <v>15.304999999999989</v>
      </c>
      <c r="O79" s="361" t="str">
        <f>IF(N79&gt;$P$1, "Most Profitable",IF(N79&lt;$P$2,"Less Profitable","Profitable"))</f>
        <v>Profitable</v>
      </c>
      <c r="P79" s="361" t="str">
        <f>M79&amp; " - " &amp; O79</f>
        <v>Slow Moving - Profitable</v>
      </c>
      <c r="Q79" s="361" t="str">
        <f>IF(AND(M79="Non Moving",K79&gt;2),"Buying Price",IF(AND(M79="Non Moving",K79=2)," Discount",IF(AND(M79="Non Moving",K79=1),"Transfer","-")))</f>
        <v>-</v>
      </c>
      <c r="R79" s="362" t="str">
        <f>IF(P79="Run out of stock - Most Profitable","No Stock - Reorder",IF(P79="Fast Moving - Most Profitable","Profitable - Reorder",IF(P79="Run out of stock - Less Profitable","Stop Ordering", " - ")))</f>
        <v xml:space="preserve"> - </v>
      </c>
      <c r="S79" s="400"/>
      <c r="T79" s="430"/>
      <c r="U79" s="410"/>
      <c r="V79" s="410"/>
      <c r="W79" s="410">
        <v>0</v>
      </c>
      <c r="X79" s="410">
        <v>1</v>
      </c>
      <c r="Y79" s="410">
        <v>1</v>
      </c>
      <c r="Z79" s="410">
        <v>1</v>
      </c>
    </row>
    <row r="80" spans="1:26" ht="15.75" thickBot="1" x14ac:dyDescent="0.3">
      <c r="A80" s="418">
        <v>6953156288126</v>
      </c>
      <c r="B80" s="407">
        <v>758121</v>
      </c>
      <c r="C80" s="408" t="s">
        <v>216</v>
      </c>
      <c r="D80" s="409" t="s">
        <v>516</v>
      </c>
      <c r="E80" s="399">
        <v>7.61</v>
      </c>
      <c r="F80" s="411">
        <v>34.5</v>
      </c>
      <c r="G80" s="411">
        <v>69</v>
      </c>
      <c r="H80" s="400"/>
      <c r="I80" s="358">
        <v>14</v>
      </c>
      <c r="J80" s="358">
        <f>COUNT(T80:Z80)</f>
        <v>5</v>
      </c>
      <c r="K80" s="358">
        <v>2</v>
      </c>
      <c r="L80" s="359">
        <f>IF(I80=0,"No Stock",SUM(V80:X80)/3)</f>
        <v>0</v>
      </c>
      <c r="M80" s="360" t="str">
        <f>IF(I80=0,"Run out of Stock",IF(L80&gt;$M$1,"Fast Moving",IF(L80&lt;=$M$3,"Non Moving","Slow Moving")))</f>
        <v>Non Moving</v>
      </c>
      <c r="N80" s="359">
        <f>(AVERAGE(V80:X80))*(F80-E80)</f>
        <v>0</v>
      </c>
      <c r="O80" s="361" t="str">
        <f>IF(N80&gt;$P$1, "Most Profitable",IF(N80&lt;$P$2,"Less Profitable","Profitable"))</f>
        <v>Less Profitable</v>
      </c>
      <c r="P80" s="361" t="str">
        <f>M80&amp; " - " &amp; O80</f>
        <v>Non Moving - Less Profitable</v>
      </c>
      <c r="Q80" s="361" t="str">
        <f>IF(AND(M80="Non Moving",K80&gt;2),"Buying Price",IF(AND(M80="Non Moving",K80=2)," Discount",IF(AND(M80="Non Moving",K80=1),"Transfer","-")))</f>
        <v xml:space="preserve"> Discount</v>
      </c>
      <c r="R80" s="362" t="str">
        <f>IF(P80="Run out of stock - Most Profitable","No Stock - Reorder",IF(P80="Fast Moving - Most Profitable","Profitable - Reorder",IF(P80="Run out of stock - Less Profitable","Stop Ordering", " - ")))</f>
        <v xml:space="preserve"> - </v>
      </c>
      <c r="S80" s="400"/>
      <c r="T80" s="430"/>
      <c r="U80" s="410"/>
      <c r="V80" s="410">
        <v>0</v>
      </c>
      <c r="W80" s="410">
        <v>0</v>
      </c>
      <c r="X80" s="410">
        <v>0</v>
      </c>
      <c r="Y80" s="410">
        <v>3</v>
      </c>
      <c r="Z80" s="410">
        <v>3</v>
      </c>
    </row>
    <row r="81" spans="1:26" ht="15.75" thickBot="1" x14ac:dyDescent="0.3">
      <c r="A81" s="418">
        <v>6953156288133</v>
      </c>
      <c r="B81" s="407">
        <v>758124</v>
      </c>
      <c r="C81" s="408" t="s">
        <v>217</v>
      </c>
      <c r="D81" s="409" t="s">
        <v>517</v>
      </c>
      <c r="E81" s="399">
        <v>7.61</v>
      </c>
      <c r="F81" s="411">
        <v>34.5</v>
      </c>
      <c r="G81" s="411">
        <v>69</v>
      </c>
      <c r="H81" s="400"/>
      <c r="I81" s="358">
        <v>23</v>
      </c>
      <c r="J81" s="358">
        <f>COUNT(T81:Z81)</f>
        <v>5</v>
      </c>
      <c r="K81" s="358">
        <v>2</v>
      </c>
      <c r="L81" s="359">
        <f>IF(I81=0,"No Stock",SUM(V81:X81)/3)</f>
        <v>0</v>
      </c>
      <c r="M81" s="360" t="str">
        <f>IF(I81=0,"Run out of Stock",IF(L81&gt;$M$1,"Fast Moving",IF(L81&lt;=$M$3,"Non Moving","Slow Moving")))</f>
        <v>Non Moving</v>
      </c>
      <c r="N81" s="359">
        <f>(AVERAGE(V81:X81))*(F81-E81)</f>
        <v>0</v>
      </c>
      <c r="O81" s="361" t="str">
        <f>IF(N81&gt;$P$1, "Most Profitable",IF(N81&lt;$P$2,"Less Profitable","Profitable"))</f>
        <v>Less Profitable</v>
      </c>
      <c r="P81" s="361" t="str">
        <f>M81&amp; " - " &amp; O81</f>
        <v>Non Moving - Less Profitable</v>
      </c>
      <c r="Q81" s="361" t="str">
        <f>IF(AND(M81="Non Moving",K81&gt;2),"Buying Price",IF(AND(M81="Non Moving",K81=2)," Discount",IF(AND(M81="Non Moving",K81=1),"Transfer","-")))</f>
        <v xml:space="preserve"> Discount</v>
      </c>
      <c r="R81" s="362" t="str">
        <f>IF(P81="Run out of stock - Most Profitable","No Stock - Reorder",IF(P81="Fast Moving - Most Profitable","Profitable - Reorder",IF(P81="Run out of stock - Less Profitable","Stop Ordering", " - ")))</f>
        <v xml:space="preserve"> - </v>
      </c>
      <c r="S81" s="400"/>
      <c r="T81" s="430"/>
      <c r="U81" s="410"/>
      <c r="V81" s="410">
        <v>0</v>
      </c>
      <c r="W81" s="410">
        <v>0</v>
      </c>
      <c r="X81" s="410">
        <v>0</v>
      </c>
      <c r="Y81" s="410">
        <v>3</v>
      </c>
      <c r="Z81" s="410">
        <v>3</v>
      </c>
    </row>
    <row r="82" spans="1:26" ht="15.75" thickBot="1" x14ac:dyDescent="0.3">
      <c r="A82" s="418">
        <v>6953156288935</v>
      </c>
      <c r="B82" s="407">
        <v>758241</v>
      </c>
      <c r="C82" s="408" t="s">
        <v>232</v>
      </c>
      <c r="D82" s="409" t="s">
        <v>531</v>
      </c>
      <c r="E82" s="399">
        <v>55.18</v>
      </c>
      <c r="F82" s="411">
        <v>120</v>
      </c>
      <c r="G82" s="411">
        <v>239</v>
      </c>
      <c r="H82" s="400"/>
      <c r="I82" s="358">
        <v>0</v>
      </c>
      <c r="J82" s="358">
        <f>COUNT(T82:Z82)</f>
        <v>5</v>
      </c>
      <c r="K82" s="358">
        <v>2</v>
      </c>
      <c r="L82" s="359" t="str">
        <f>IF(I82=0,"No Stock",SUM(V82:X82)/3)</f>
        <v>No Stock</v>
      </c>
      <c r="M82" s="360" t="str">
        <f>IF(I82=0,"Run out of Stock",IF(L82&gt;$M$1,"Fast Moving",IF(L82&lt;=$M$3,"Non Moving","Slow Moving")))</f>
        <v>Run out of Stock</v>
      </c>
      <c r="N82" s="359">
        <f>(AVERAGE(V82:X82))*(F82-E82)</f>
        <v>0</v>
      </c>
      <c r="O82" s="361" t="str">
        <f>IF(N82&gt;$P$1, "Most Profitable",IF(N82&lt;$P$2,"Less Profitable","Profitable"))</f>
        <v>Less Profitable</v>
      </c>
      <c r="P82" s="361" t="str">
        <f>M82&amp; " - " &amp; O82</f>
        <v>Run out of Stock - Less Profitable</v>
      </c>
      <c r="Q82" s="361" t="str">
        <f>IF(AND(M82="Non Moving",K82&gt;2),"Buying Price",IF(AND(M82="Non Moving",K82=2)," Discount",IF(AND(M82="Non Moving",K82=1),"Transfer","-")))</f>
        <v>-</v>
      </c>
      <c r="R82" s="362" t="str">
        <f>IF(P82="Run out of stock - Most Profitable","No Stock - Reorder",IF(P82="Fast Moving - Most Profitable","Profitable - Reorder",IF(P82="Run out of stock - Less Profitable","Stop Ordering", " - ")))</f>
        <v>Stop Ordering</v>
      </c>
      <c r="S82" s="400"/>
      <c r="T82" s="430"/>
      <c r="U82" s="410"/>
      <c r="V82" s="410">
        <v>0</v>
      </c>
      <c r="W82" s="410">
        <v>0</v>
      </c>
      <c r="X82" s="410">
        <v>0</v>
      </c>
      <c r="Y82" s="410">
        <v>0</v>
      </c>
      <c r="Z82" s="410">
        <v>0</v>
      </c>
    </row>
    <row r="83" spans="1:26" ht="15.75" thickBot="1" x14ac:dyDescent="0.3">
      <c r="A83" s="418">
        <v>6953156289734</v>
      </c>
      <c r="B83" s="407">
        <v>758233</v>
      </c>
      <c r="C83" s="408" t="s">
        <v>228</v>
      </c>
      <c r="D83" s="409" t="s">
        <v>527</v>
      </c>
      <c r="E83" s="399">
        <v>9.66</v>
      </c>
      <c r="F83" s="411">
        <v>45</v>
      </c>
      <c r="G83" s="411">
        <v>89</v>
      </c>
      <c r="H83" s="400"/>
      <c r="I83" s="358">
        <v>0</v>
      </c>
      <c r="J83" s="358">
        <f>COUNT(T83:Z83)</f>
        <v>5</v>
      </c>
      <c r="K83" s="358">
        <v>2</v>
      </c>
      <c r="L83" s="359" t="str">
        <f>IF(I83=0,"No Stock",SUM(V83:X83)/3)</f>
        <v>No Stock</v>
      </c>
      <c r="M83" s="360" t="str">
        <f>IF(I83=0,"Run out of Stock",IF(L83&gt;$M$1,"Fast Moving",IF(L83&lt;=$M$3,"Non Moving","Slow Moving")))</f>
        <v>Run out of Stock</v>
      </c>
      <c r="N83" s="359">
        <f>(AVERAGE(V83:X83))*(F83-E83)</f>
        <v>0</v>
      </c>
      <c r="O83" s="361" t="str">
        <f>IF(N83&gt;$P$1, "Most Profitable",IF(N83&lt;$P$2,"Less Profitable","Profitable"))</f>
        <v>Less Profitable</v>
      </c>
      <c r="P83" s="361" t="str">
        <f>M83&amp; " - " &amp; O83</f>
        <v>Run out of Stock - Less Profitable</v>
      </c>
      <c r="Q83" s="361" t="str">
        <f>IF(AND(M83="Non Moving",K83&gt;2),"Buying Price",IF(AND(M83="Non Moving",K83=2)," Discount",IF(AND(M83="Non Moving",K83=1),"Transfer","-")))</f>
        <v>-</v>
      </c>
      <c r="R83" s="362" t="str">
        <f>IF(P83="Run out of stock - Most Profitable","No Stock - Reorder",IF(P83="Fast Moving - Most Profitable","Profitable - Reorder",IF(P83="Run out of stock - Less Profitable","Stop Ordering", " - ")))</f>
        <v>Stop Ordering</v>
      </c>
      <c r="S83" s="400"/>
      <c r="T83" s="430"/>
      <c r="U83" s="410"/>
      <c r="V83" s="410">
        <v>0</v>
      </c>
      <c r="W83" s="410">
        <v>0</v>
      </c>
      <c r="X83" s="410">
        <v>0</v>
      </c>
      <c r="Y83" s="410">
        <v>0</v>
      </c>
      <c r="Z83" s="410">
        <v>0</v>
      </c>
    </row>
    <row r="84" spans="1:26" ht="15.75" thickBot="1" x14ac:dyDescent="0.3">
      <c r="A84" s="418">
        <v>6953156289758</v>
      </c>
      <c r="B84" s="407">
        <v>758235</v>
      </c>
      <c r="C84" s="408" t="s">
        <v>230</v>
      </c>
      <c r="D84" s="409" t="s">
        <v>529</v>
      </c>
      <c r="E84" s="399">
        <v>15.69</v>
      </c>
      <c r="F84" s="411">
        <v>50</v>
      </c>
      <c r="G84" s="411">
        <v>99</v>
      </c>
      <c r="H84" s="400"/>
      <c r="I84" s="358">
        <v>12</v>
      </c>
      <c r="J84" s="358">
        <f>COUNT(T84:Z84)</f>
        <v>5</v>
      </c>
      <c r="K84" s="358">
        <v>2</v>
      </c>
      <c r="L84" s="359">
        <f>IF(I84=0,"No Stock",SUM(V84:X84)/3)</f>
        <v>0</v>
      </c>
      <c r="M84" s="360" t="str">
        <f>IF(I84=0,"Run out of Stock",IF(L84&gt;$M$1,"Fast Moving",IF(L84&lt;=$M$3,"Non Moving","Slow Moving")))</f>
        <v>Non Moving</v>
      </c>
      <c r="N84" s="359">
        <f>(AVERAGE(V84:X84))*(F84-E84)</f>
        <v>0</v>
      </c>
      <c r="O84" s="361" t="str">
        <f>IF(N84&gt;$P$1, "Most Profitable",IF(N84&lt;$P$2,"Less Profitable","Profitable"))</f>
        <v>Less Profitable</v>
      </c>
      <c r="P84" s="361" t="str">
        <f>M84&amp; " - " &amp; O84</f>
        <v>Non Moving - Less Profitable</v>
      </c>
      <c r="Q84" s="361" t="str">
        <f>IF(AND(M84="Non Moving",K84&gt;2),"Buying Price",IF(AND(M84="Non Moving",K84=2)," Discount",IF(AND(M84="Non Moving",K84=1),"Transfer","-")))</f>
        <v xml:space="preserve"> Discount</v>
      </c>
      <c r="R84" s="362" t="str">
        <f>IF(P84="Run out of stock - Most Profitable","No Stock - Reorder",IF(P84="Fast Moving - Most Profitable","Profitable - Reorder",IF(P84="Run out of stock - Less Profitable","Stop Ordering", " - ")))</f>
        <v xml:space="preserve"> - </v>
      </c>
      <c r="S84" s="400"/>
      <c r="T84" s="430"/>
      <c r="U84" s="410"/>
      <c r="V84" s="410">
        <v>0</v>
      </c>
      <c r="W84" s="410">
        <v>0</v>
      </c>
      <c r="X84" s="410">
        <v>0</v>
      </c>
      <c r="Y84" s="410">
        <v>0</v>
      </c>
      <c r="Z84" s="410">
        <v>0</v>
      </c>
    </row>
    <row r="85" spans="1:26" ht="15.75" thickBot="1" x14ac:dyDescent="0.3">
      <c r="A85" s="418">
        <v>6953156289819</v>
      </c>
      <c r="B85" s="407">
        <v>758236</v>
      </c>
      <c r="C85" s="408" t="s">
        <v>231</v>
      </c>
      <c r="D85" s="409" t="s">
        <v>530</v>
      </c>
      <c r="E85" s="399">
        <v>16</v>
      </c>
      <c r="F85" s="411">
        <v>50</v>
      </c>
      <c r="G85" s="411">
        <v>99</v>
      </c>
      <c r="H85" s="400"/>
      <c r="I85" s="358">
        <v>12</v>
      </c>
      <c r="J85" s="358">
        <f>COUNT(T85:Z85)</f>
        <v>5</v>
      </c>
      <c r="K85" s="358">
        <v>2</v>
      </c>
      <c r="L85" s="359">
        <f>IF(I85=0,"No Stock",SUM(V85:X85)/3)</f>
        <v>0</v>
      </c>
      <c r="M85" s="360" t="str">
        <f>IF(I85=0,"Run out of Stock",IF(L85&gt;$M$1,"Fast Moving",IF(L85&lt;=$M$3,"Non Moving","Slow Moving")))</f>
        <v>Non Moving</v>
      </c>
      <c r="N85" s="359">
        <f>(AVERAGE(V85:X85))*(F85-E85)</f>
        <v>0</v>
      </c>
      <c r="O85" s="361" t="str">
        <f>IF(N85&gt;$P$1, "Most Profitable",IF(N85&lt;$P$2,"Less Profitable","Profitable"))</f>
        <v>Less Profitable</v>
      </c>
      <c r="P85" s="361" t="str">
        <f>M85&amp; " - " &amp; O85</f>
        <v>Non Moving - Less Profitable</v>
      </c>
      <c r="Q85" s="361" t="str">
        <f>IF(AND(M85="Non Moving",K85&gt;2),"Buying Price",IF(AND(M85="Non Moving",K85=2)," Discount",IF(AND(M85="Non Moving",K85=1),"Transfer","-")))</f>
        <v xml:space="preserve"> Discount</v>
      </c>
      <c r="R85" s="362" t="str">
        <f>IF(P85="Run out of stock - Most Profitable","No Stock - Reorder",IF(P85="Fast Moving - Most Profitable","Profitable - Reorder",IF(P85="Run out of stock - Less Profitable","Stop Ordering", " - ")))</f>
        <v xml:space="preserve"> - </v>
      </c>
      <c r="S85" s="400"/>
      <c r="T85" s="430"/>
      <c r="U85" s="410"/>
      <c r="V85" s="410">
        <v>0</v>
      </c>
      <c r="W85" s="410">
        <v>0</v>
      </c>
      <c r="X85" s="410">
        <v>0</v>
      </c>
      <c r="Y85" s="410">
        <v>0</v>
      </c>
      <c r="Z85" s="410">
        <v>0</v>
      </c>
    </row>
    <row r="86" spans="1:26" ht="15.75" thickBot="1" x14ac:dyDescent="0.3">
      <c r="A86" s="418">
        <v>6953156290488</v>
      </c>
      <c r="B86" s="407">
        <v>758244</v>
      </c>
      <c r="C86" s="408" t="s">
        <v>233</v>
      </c>
      <c r="D86" s="409" t="s">
        <v>532</v>
      </c>
      <c r="E86" s="399">
        <v>18.32</v>
      </c>
      <c r="F86" s="411">
        <v>50</v>
      </c>
      <c r="G86" s="411">
        <v>99</v>
      </c>
      <c r="H86" s="400"/>
      <c r="I86" s="358">
        <v>0</v>
      </c>
      <c r="J86" s="358">
        <f>COUNT(T86:Z86)</f>
        <v>5</v>
      </c>
      <c r="K86" s="358">
        <v>2</v>
      </c>
      <c r="L86" s="359" t="str">
        <f>IF(I86=0,"No Stock",SUM(V86:X86)/3)</f>
        <v>No Stock</v>
      </c>
      <c r="M86" s="360" t="str">
        <f>IF(I86=0,"Run out of Stock",IF(L86&gt;$M$1,"Fast Moving",IF(L86&lt;=$M$3,"Non Moving","Slow Moving")))</f>
        <v>Run out of Stock</v>
      </c>
      <c r="N86" s="359">
        <f>(AVERAGE(V86:X86))*(F86-E86)</f>
        <v>0</v>
      </c>
      <c r="O86" s="361" t="str">
        <f>IF(N86&gt;$P$1, "Most Profitable",IF(N86&lt;$P$2,"Less Profitable","Profitable"))</f>
        <v>Less Profitable</v>
      </c>
      <c r="P86" s="361" t="str">
        <f>M86&amp; " - " &amp; O86</f>
        <v>Run out of Stock - Less Profitable</v>
      </c>
      <c r="Q86" s="361" t="str">
        <f>IF(AND(M86="Non Moving",K86&gt;2),"Buying Price",IF(AND(M86="Non Moving",K86=2)," Discount",IF(AND(M86="Non Moving",K86=1),"Transfer","-")))</f>
        <v>-</v>
      </c>
      <c r="R86" s="362" t="str">
        <f>IF(P86="Run out of stock - Most Profitable","No Stock - Reorder",IF(P86="Fast Moving - Most Profitable","Profitable - Reorder",IF(P86="Run out of stock - Less Profitable","Stop Ordering", " - ")))</f>
        <v>Stop Ordering</v>
      </c>
      <c r="S86" s="400"/>
      <c r="T86" s="430"/>
      <c r="U86" s="410"/>
      <c r="V86" s="410">
        <v>0</v>
      </c>
      <c r="W86" s="410">
        <v>0</v>
      </c>
      <c r="X86" s="410">
        <v>0</v>
      </c>
      <c r="Y86" s="410">
        <v>0</v>
      </c>
      <c r="Z86" s="410">
        <v>0</v>
      </c>
    </row>
    <row r="87" spans="1:26" ht="15.75" thickBot="1" x14ac:dyDescent="0.3">
      <c r="A87" s="418">
        <v>6953156290495</v>
      </c>
      <c r="B87" s="407">
        <v>758245</v>
      </c>
      <c r="C87" s="408" t="s">
        <v>234</v>
      </c>
      <c r="D87" s="409" t="s">
        <v>533</v>
      </c>
      <c r="E87" s="399">
        <v>18.32</v>
      </c>
      <c r="F87" s="411">
        <v>50</v>
      </c>
      <c r="G87" s="411">
        <v>99</v>
      </c>
      <c r="H87" s="400"/>
      <c r="I87" s="358">
        <v>0</v>
      </c>
      <c r="J87" s="358">
        <f>COUNT(T87:Z87)</f>
        <v>5</v>
      </c>
      <c r="K87" s="358">
        <v>2</v>
      </c>
      <c r="L87" s="359" t="str">
        <f>IF(I87=0,"No Stock",SUM(V87:X87)/3)</f>
        <v>No Stock</v>
      </c>
      <c r="M87" s="360" t="str">
        <f>IF(I87=0,"Run out of Stock",IF(L87&gt;$M$1,"Fast Moving",IF(L87&lt;=$M$3,"Non Moving","Slow Moving")))</f>
        <v>Run out of Stock</v>
      </c>
      <c r="N87" s="359">
        <f>(AVERAGE(V87:X87))*(F87-E87)</f>
        <v>0</v>
      </c>
      <c r="O87" s="361" t="str">
        <f>IF(N87&gt;$P$1, "Most Profitable",IF(N87&lt;$P$2,"Less Profitable","Profitable"))</f>
        <v>Less Profitable</v>
      </c>
      <c r="P87" s="361" t="str">
        <f>M87&amp; " - " &amp; O87</f>
        <v>Run out of Stock - Less Profitable</v>
      </c>
      <c r="Q87" s="361" t="str">
        <f>IF(AND(M87="Non Moving",K87&gt;2),"Buying Price",IF(AND(M87="Non Moving",K87=2)," Discount",IF(AND(M87="Non Moving",K87=1),"Transfer","-")))</f>
        <v>-</v>
      </c>
      <c r="R87" s="362" t="str">
        <f>IF(P87="Run out of stock - Most Profitable","No Stock - Reorder",IF(P87="Fast Moving - Most Profitable","Profitable - Reorder",IF(P87="Run out of stock - Less Profitable","Stop Ordering", " - ")))</f>
        <v>Stop Ordering</v>
      </c>
      <c r="S87" s="400"/>
      <c r="T87" s="430"/>
      <c r="U87" s="410"/>
      <c r="V87" s="410">
        <v>0</v>
      </c>
      <c r="W87" s="410">
        <v>0</v>
      </c>
      <c r="X87" s="410">
        <v>0</v>
      </c>
      <c r="Y87" s="410">
        <v>0</v>
      </c>
      <c r="Z87" s="410">
        <v>0</v>
      </c>
    </row>
    <row r="88" spans="1:26" ht="15.75" thickBot="1" x14ac:dyDescent="0.3">
      <c r="A88" s="418">
        <v>6953156290853</v>
      </c>
      <c r="B88" s="407">
        <v>758226</v>
      </c>
      <c r="C88" s="408" t="s">
        <v>222</v>
      </c>
      <c r="D88" s="409" t="s">
        <v>522</v>
      </c>
      <c r="E88" s="399">
        <v>26</v>
      </c>
      <c r="F88" s="411">
        <v>54.5</v>
      </c>
      <c r="G88" s="411">
        <v>109</v>
      </c>
      <c r="H88" s="400"/>
      <c r="I88" s="358">
        <v>0</v>
      </c>
      <c r="J88" s="358">
        <f>COUNT(T88:Z88)</f>
        <v>5</v>
      </c>
      <c r="K88" s="358">
        <v>2</v>
      </c>
      <c r="L88" s="359" t="str">
        <f>IF(I88=0,"No Stock",SUM(V88:X88)/3)</f>
        <v>No Stock</v>
      </c>
      <c r="M88" s="360" t="str">
        <f>IF(I88=0,"Run out of Stock",IF(L88&gt;$M$1,"Fast Moving",IF(L88&lt;=$M$3,"Non Moving","Slow Moving")))</f>
        <v>Run out of Stock</v>
      </c>
      <c r="N88" s="359">
        <f>(AVERAGE(V88:X88))*(F88-E88)</f>
        <v>0</v>
      </c>
      <c r="O88" s="361" t="str">
        <f>IF(N88&gt;$P$1, "Most Profitable",IF(N88&lt;$P$2,"Less Profitable","Profitable"))</f>
        <v>Less Profitable</v>
      </c>
      <c r="P88" s="361" t="str">
        <f>M88&amp; " - " &amp; O88</f>
        <v>Run out of Stock - Less Profitable</v>
      </c>
      <c r="Q88" s="361" t="str">
        <f>IF(AND(M88="Non Moving",K88&gt;2),"Buying Price",IF(AND(M88="Non Moving",K88=2)," Discount",IF(AND(M88="Non Moving",K88=1),"Transfer","-")))</f>
        <v>-</v>
      </c>
      <c r="R88" s="362" t="str">
        <f>IF(P88="Run out of stock - Most Profitable","No Stock - Reorder",IF(P88="Fast Moving - Most Profitable","Profitable - Reorder",IF(P88="Run out of stock - Less Profitable","Stop Ordering", " - ")))</f>
        <v>Stop Ordering</v>
      </c>
      <c r="S88" s="400"/>
      <c r="T88" s="430"/>
      <c r="U88" s="410"/>
      <c r="V88" s="410">
        <v>0</v>
      </c>
      <c r="W88" s="410">
        <v>0</v>
      </c>
      <c r="X88" s="410">
        <v>0</v>
      </c>
      <c r="Y88" s="410">
        <v>0</v>
      </c>
      <c r="Z88" s="410">
        <v>0</v>
      </c>
    </row>
    <row r="89" spans="1:26" ht="15.75" thickBot="1" x14ac:dyDescent="0.3">
      <c r="A89" s="418">
        <v>6953156290860</v>
      </c>
      <c r="B89" s="407">
        <v>758227</v>
      </c>
      <c r="C89" s="408" t="s">
        <v>223</v>
      </c>
      <c r="D89" s="409" t="s">
        <v>523</v>
      </c>
      <c r="E89" s="399">
        <v>26</v>
      </c>
      <c r="F89" s="411">
        <v>54.5</v>
      </c>
      <c r="G89" s="411">
        <v>109</v>
      </c>
      <c r="H89" s="400"/>
      <c r="I89" s="358">
        <v>0</v>
      </c>
      <c r="J89" s="358">
        <f>COUNT(T89:Z89)</f>
        <v>5</v>
      </c>
      <c r="K89" s="358">
        <v>2</v>
      </c>
      <c r="L89" s="359" t="str">
        <f>IF(I89=0,"No Stock",SUM(V89:X89)/3)</f>
        <v>No Stock</v>
      </c>
      <c r="M89" s="360" t="str">
        <f>IF(I89=0,"Run out of Stock",IF(L89&gt;$M$1,"Fast Moving",IF(L89&lt;=$M$3,"Non Moving","Slow Moving")))</f>
        <v>Run out of Stock</v>
      </c>
      <c r="N89" s="359">
        <f>(AVERAGE(V89:X89))*(F89-E89)</f>
        <v>0</v>
      </c>
      <c r="O89" s="361" t="str">
        <f>IF(N89&gt;$P$1, "Most Profitable",IF(N89&lt;$P$2,"Less Profitable","Profitable"))</f>
        <v>Less Profitable</v>
      </c>
      <c r="P89" s="361" t="str">
        <f>M89&amp; " - " &amp; O89</f>
        <v>Run out of Stock - Less Profitable</v>
      </c>
      <c r="Q89" s="361" t="str">
        <f>IF(AND(M89="Non Moving",K89&gt;2),"Buying Price",IF(AND(M89="Non Moving",K89=2)," Discount",IF(AND(M89="Non Moving",K89=1),"Transfer","-")))</f>
        <v>-</v>
      </c>
      <c r="R89" s="362" t="str">
        <f>IF(P89="Run out of stock - Most Profitable","No Stock - Reorder",IF(P89="Fast Moving - Most Profitable","Profitable - Reorder",IF(P89="Run out of stock - Less Profitable","Stop Ordering", " - ")))</f>
        <v>Stop Ordering</v>
      </c>
      <c r="S89" s="400"/>
      <c r="T89" s="430"/>
      <c r="U89" s="410"/>
      <c r="V89" s="410">
        <v>0</v>
      </c>
      <c r="W89" s="410">
        <v>0</v>
      </c>
      <c r="X89" s="410">
        <v>0</v>
      </c>
      <c r="Y89" s="410">
        <v>0</v>
      </c>
      <c r="Z89" s="410">
        <v>0</v>
      </c>
    </row>
    <row r="90" spans="1:26" ht="15.75" thickBot="1" x14ac:dyDescent="0.3">
      <c r="A90" s="418">
        <v>6953156291492</v>
      </c>
      <c r="B90" s="407">
        <v>762676</v>
      </c>
      <c r="C90" s="408" t="s">
        <v>240</v>
      </c>
      <c r="D90" s="409" t="s">
        <v>534</v>
      </c>
      <c r="E90" s="399">
        <v>107.83999999999989</v>
      </c>
      <c r="F90" s="411">
        <v>135</v>
      </c>
      <c r="G90" s="411">
        <v>269</v>
      </c>
      <c r="H90" s="400"/>
      <c r="I90" s="358">
        <v>0</v>
      </c>
      <c r="J90" s="358">
        <f>COUNT(T90:Z90)</f>
        <v>4</v>
      </c>
      <c r="K90" s="358">
        <v>2</v>
      </c>
      <c r="L90" s="359" t="str">
        <f>IF(I90=0,"No Stock",SUM(V90:X90)/3)</f>
        <v>No Stock</v>
      </c>
      <c r="M90" s="360" t="str">
        <f>IF(I90=0,"Run out of Stock",IF(L90&gt;$M$1,"Fast Moving",IF(L90&lt;=$M$3,"Non Moving","Slow Moving")))</f>
        <v>Run out of Stock</v>
      </c>
      <c r="N90" s="359">
        <f>(AVERAGE(V90:X90))*(F90-E90)</f>
        <v>0</v>
      </c>
      <c r="O90" s="361" t="str">
        <f>IF(N90&gt;$P$1, "Most Profitable",IF(N90&lt;$P$2,"Less Profitable","Profitable"))</f>
        <v>Less Profitable</v>
      </c>
      <c r="P90" s="361" t="str">
        <f>M90&amp; " - " &amp; O90</f>
        <v>Run out of Stock - Less Profitable</v>
      </c>
      <c r="Q90" s="361" t="str">
        <f>IF(AND(M90="Non Moving",K90&gt;2),"Buying Price",IF(AND(M90="Non Moving",K90=2)," Discount",IF(AND(M90="Non Moving",K90=1),"Transfer","-")))</f>
        <v>-</v>
      </c>
      <c r="R90" s="362" t="str">
        <f>IF(P90="Run out of stock - Most Profitable","No Stock - Reorder",IF(P90="Fast Moving - Most Profitable","Profitable - Reorder",IF(P90="Run out of stock - Less Profitable","Stop Ordering", " - ")))</f>
        <v>Stop Ordering</v>
      </c>
      <c r="S90" s="400"/>
      <c r="T90" s="430"/>
      <c r="U90" s="410"/>
      <c r="V90" s="410"/>
      <c r="W90" s="410">
        <v>0</v>
      </c>
      <c r="X90" s="410">
        <v>0</v>
      </c>
      <c r="Y90" s="410">
        <v>0</v>
      </c>
      <c r="Z90" s="410">
        <v>0</v>
      </c>
    </row>
    <row r="91" spans="1:26" ht="15.75" thickBot="1" x14ac:dyDescent="0.3">
      <c r="A91" s="418">
        <v>6953156291638</v>
      </c>
      <c r="B91" s="407">
        <v>762677</v>
      </c>
      <c r="C91" s="408" t="s">
        <v>241</v>
      </c>
      <c r="D91" s="409" t="s">
        <v>535</v>
      </c>
      <c r="E91" s="399">
        <v>21.070000000000007</v>
      </c>
      <c r="F91" s="411">
        <v>50</v>
      </c>
      <c r="G91" s="411">
        <v>99</v>
      </c>
      <c r="H91" s="400"/>
      <c r="I91" s="358">
        <v>15</v>
      </c>
      <c r="J91" s="358">
        <f>COUNT(T91:Z91)</f>
        <v>4</v>
      </c>
      <c r="K91" s="358">
        <v>2</v>
      </c>
      <c r="L91" s="359">
        <f>IF(I91=0,"No Stock",SUM(V91:X91)/3)</f>
        <v>1.3333333333333333</v>
      </c>
      <c r="M91" s="360" t="str">
        <f>IF(I91=0,"Run out of Stock",IF(L91&gt;$M$1,"Fast Moving",IF(L91&lt;=$M$3,"Non Moving","Slow Moving")))</f>
        <v>Slow Moving</v>
      </c>
      <c r="N91" s="359">
        <f>(AVERAGE(V91:X91))*(F91-E91)</f>
        <v>57.859999999999985</v>
      </c>
      <c r="O91" s="361" t="str">
        <f>IF(N91&gt;$P$1, "Most Profitable",IF(N91&lt;$P$2,"Less Profitable","Profitable"))</f>
        <v>Profitable</v>
      </c>
      <c r="P91" s="361" t="str">
        <f>M91&amp; " - " &amp; O91</f>
        <v>Slow Moving - Profitable</v>
      </c>
      <c r="Q91" s="361" t="str">
        <f>IF(AND(M91="Non Moving",K91&gt;2),"Buying Price",IF(AND(M91="Non Moving",K91=2)," Discount",IF(AND(M91="Non Moving",K91=1),"Transfer","-")))</f>
        <v>-</v>
      </c>
      <c r="R91" s="362" t="str">
        <f>IF(P91="Run out of stock - Most Profitable","No Stock - Reorder",IF(P91="Fast Moving - Most Profitable","Profitable - Reorder",IF(P91="Run out of stock - Less Profitable","Stop Ordering", " - ")))</f>
        <v xml:space="preserve"> - </v>
      </c>
      <c r="S91" s="400"/>
      <c r="T91" s="430"/>
      <c r="U91" s="410"/>
      <c r="V91" s="410"/>
      <c r="W91" s="410">
        <v>0</v>
      </c>
      <c r="X91" s="410">
        <v>4</v>
      </c>
      <c r="Y91" s="410">
        <v>11</v>
      </c>
      <c r="Z91" s="410">
        <v>7</v>
      </c>
    </row>
    <row r="92" spans="1:26" ht="15.75" thickBot="1" x14ac:dyDescent="0.3">
      <c r="A92" s="418">
        <v>6953156292079</v>
      </c>
      <c r="B92" s="407">
        <v>671812</v>
      </c>
      <c r="C92" s="408" t="s">
        <v>573</v>
      </c>
      <c r="D92" s="409" t="s">
        <v>341</v>
      </c>
      <c r="E92" s="399">
        <v>88.91</v>
      </c>
      <c r="F92" s="399">
        <v>149.5</v>
      </c>
      <c r="G92" s="399">
        <v>299</v>
      </c>
      <c r="H92" s="400"/>
      <c r="I92" s="358">
        <v>0</v>
      </c>
      <c r="J92" s="358">
        <f>COUNT(T92:Z92)</f>
        <v>3</v>
      </c>
      <c r="K92" s="358">
        <v>2</v>
      </c>
      <c r="L92" s="359" t="str">
        <f>IF(I92=0,"No Stock",SUM(V92:X92)/3)</f>
        <v>No Stock</v>
      </c>
      <c r="M92" s="360" t="str">
        <f>IF(I92=0,"Run out of Stock",IF(L92&gt;$M$1,"Fast Moving",IF(L92&lt;=$M$3,"Non Moving","Slow Moving")))</f>
        <v>Run out of Stock</v>
      </c>
      <c r="N92" s="359">
        <f>(AVERAGE(V92:X92))*(F92-E92)</f>
        <v>0</v>
      </c>
      <c r="O92" s="361" t="str">
        <f>IF(N92&gt;$P$1, "Most Profitable",IF(N92&lt;$P$2,"Less Profitable","Profitable"))</f>
        <v>Less Profitable</v>
      </c>
      <c r="P92" s="361" t="str">
        <f>M92&amp; " - " &amp; O92</f>
        <v>Run out of Stock - Less Profitable</v>
      </c>
      <c r="Q92" s="361" t="str">
        <f>IF(AND(M92="Non Moving",K92&gt;2),"Buying Price",IF(AND(M92="Non Moving",K92=2)," Discount",IF(AND(M92="Non Moving",K92=1),"Transfer","-")))</f>
        <v>-</v>
      </c>
      <c r="R92" s="362" t="str">
        <f>IF(P92="Run out of stock - Most Profitable","No Stock - Reorder",IF(P92="Fast Moving - Most Profitable","Profitable - Reorder",IF(P92="Run out of stock - Less Profitable","Stop Ordering", " - ")))</f>
        <v>Stop Ordering</v>
      </c>
      <c r="S92" s="400"/>
      <c r="T92" s="430"/>
      <c r="U92" s="410"/>
      <c r="V92" s="410"/>
      <c r="W92" s="410"/>
      <c r="X92" s="410">
        <v>0</v>
      </c>
      <c r="Y92" s="410">
        <v>0</v>
      </c>
      <c r="Z92" s="410">
        <v>0</v>
      </c>
    </row>
    <row r="93" spans="1:26" ht="15.75" thickBot="1" x14ac:dyDescent="0.3">
      <c r="A93" s="418">
        <v>6953156292314</v>
      </c>
      <c r="B93" s="407">
        <v>663480</v>
      </c>
      <c r="C93" s="408" t="s">
        <v>565</v>
      </c>
      <c r="D93" s="409" t="s">
        <v>333</v>
      </c>
      <c r="E93" s="399">
        <v>18.130000000000013</v>
      </c>
      <c r="F93" s="399">
        <v>54.5</v>
      </c>
      <c r="G93" s="399">
        <v>109</v>
      </c>
      <c r="H93" s="400"/>
      <c r="I93" s="358">
        <v>23</v>
      </c>
      <c r="J93" s="358">
        <f>COUNT(T93:Z93)</f>
        <v>3</v>
      </c>
      <c r="K93" s="358">
        <v>2</v>
      </c>
      <c r="L93" s="359">
        <f>IF(I93=0,"No Stock",SUM(V93:X93)/3)</f>
        <v>0</v>
      </c>
      <c r="M93" s="360" t="str">
        <f>IF(I93=0,"Run out of Stock",IF(L93&gt;$M$1,"Fast Moving",IF(L93&lt;=$M$3,"Non Moving","Slow Moving")))</f>
        <v>Non Moving</v>
      </c>
      <c r="N93" s="359">
        <f>(AVERAGE(V93:X93))*(F93-E93)</f>
        <v>0</v>
      </c>
      <c r="O93" s="361" t="str">
        <f>IF(N93&gt;$P$1, "Most Profitable",IF(N93&lt;$P$2,"Less Profitable","Profitable"))</f>
        <v>Less Profitable</v>
      </c>
      <c r="P93" s="361" t="str">
        <f>M93&amp; " - " &amp; O93</f>
        <v>Non Moving - Less Profitable</v>
      </c>
      <c r="Q93" s="361" t="str">
        <f>IF(AND(M93="Non Moving",K93&gt;2),"Buying Price",IF(AND(M93="Non Moving",K93=2)," Discount",IF(AND(M93="Non Moving",K93=1),"Transfer","-")))</f>
        <v xml:space="preserve"> Discount</v>
      </c>
      <c r="R93" s="362" t="str">
        <f>IF(P93="Run out of stock - Most Profitable","No Stock - Reorder",IF(P93="Fast Moving - Most Profitable","Profitable - Reorder",IF(P93="Run out of stock - Less Profitable","Stop Ordering", " - ")))</f>
        <v xml:space="preserve"> - </v>
      </c>
      <c r="S93" s="400"/>
      <c r="T93" s="430"/>
      <c r="U93" s="410"/>
      <c r="V93" s="410"/>
      <c r="W93" s="410"/>
      <c r="X93" s="410">
        <v>0</v>
      </c>
      <c r="Y93" s="410">
        <v>1</v>
      </c>
      <c r="Z93" s="410">
        <v>0</v>
      </c>
    </row>
    <row r="94" spans="1:26" ht="15.75" thickBot="1" x14ac:dyDescent="0.3">
      <c r="A94" s="418">
        <v>6953156292321</v>
      </c>
      <c r="B94" s="407">
        <v>663481</v>
      </c>
      <c r="C94" s="408" t="s">
        <v>566</v>
      </c>
      <c r="D94" s="409" t="s">
        <v>334</v>
      </c>
      <c r="E94" s="399">
        <v>18.13</v>
      </c>
      <c r="F94" s="399">
        <v>54.5</v>
      </c>
      <c r="G94" s="399">
        <v>109</v>
      </c>
      <c r="H94" s="400"/>
      <c r="I94" s="358">
        <v>34</v>
      </c>
      <c r="J94" s="358">
        <f>COUNT(T94:Z94)</f>
        <v>3</v>
      </c>
      <c r="K94" s="358">
        <v>2</v>
      </c>
      <c r="L94" s="359">
        <f>IF(I94=0,"No Stock",SUM(V94:X94)/3)</f>
        <v>0</v>
      </c>
      <c r="M94" s="360" t="str">
        <f>IF(I94=0,"Run out of Stock",IF(L94&gt;$M$1,"Fast Moving",IF(L94&lt;=$M$3,"Non Moving","Slow Moving")))</f>
        <v>Non Moving</v>
      </c>
      <c r="N94" s="359">
        <f>(AVERAGE(V94:X94))*(F94-E94)</f>
        <v>0</v>
      </c>
      <c r="O94" s="361" t="str">
        <f>IF(N94&gt;$P$1, "Most Profitable",IF(N94&lt;$P$2,"Less Profitable","Profitable"))</f>
        <v>Less Profitable</v>
      </c>
      <c r="P94" s="361" t="str">
        <f>M94&amp; " - " &amp; O94</f>
        <v>Non Moving - Less Profitable</v>
      </c>
      <c r="Q94" s="361" t="str">
        <f>IF(AND(M94="Non Moving",K94&gt;2),"Buying Price",IF(AND(M94="Non Moving",K94=2)," Discount",IF(AND(M94="Non Moving",K94=1),"Transfer","-")))</f>
        <v xml:space="preserve"> Discount</v>
      </c>
      <c r="R94" s="362" t="str">
        <f>IF(P94="Run out of stock - Most Profitable","No Stock - Reorder",IF(P94="Fast Moving - Most Profitable","Profitable - Reorder",IF(P94="Run out of stock - Less Profitable","Stop Ordering", " - ")))</f>
        <v xml:space="preserve"> - </v>
      </c>
      <c r="S94" s="400"/>
      <c r="T94" s="430"/>
      <c r="U94" s="410"/>
      <c r="V94" s="410"/>
      <c r="W94" s="410"/>
      <c r="X94" s="410">
        <v>0</v>
      </c>
      <c r="Y94" s="410">
        <v>0</v>
      </c>
      <c r="Z94" s="410">
        <v>0</v>
      </c>
    </row>
    <row r="95" spans="1:26" ht="15.75" thickBot="1" x14ac:dyDescent="0.3">
      <c r="A95" s="418">
        <v>6953156293014</v>
      </c>
      <c r="B95" s="407">
        <v>663479</v>
      </c>
      <c r="C95" s="408" t="s">
        <v>564</v>
      </c>
      <c r="D95" s="409" t="s">
        <v>332</v>
      </c>
      <c r="E95" s="399">
        <v>102.13</v>
      </c>
      <c r="F95" s="399">
        <v>155</v>
      </c>
      <c r="G95" s="399">
        <v>309</v>
      </c>
      <c r="H95" s="400"/>
      <c r="I95" s="358">
        <v>24</v>
      </c>
      <c r="J95" s="358">
        <f>COUNT(T95:Z95)</f>
        <v>3</v>
      </c>
      <c r="K95" s="358">
        <v>2</v>
      </c>
      <c r="L95" s="359">
        <f>IF(I95=0,"No Stock",SUM(V95:X95)/3)</f>
        <v>0</v>
      </c>
      <c r="M95" s="360" t="str">
        <f>IF(I95=0,"Run out of Stock",IF(L95&gt;$M$1,"Fast Moving",IF(L95&lt;=$M$3,"Non Moving","Slow Moving")))</f>
        <v>Non Moving</v>
      </c>
      <c r="N95" s="359">
        <f>(AVERAGE(V95:X95))*(F95-E95)</f>
        <v>0</v>
      </c>
      <c r="O95" s="361" t="str">
        <f>IF(N95&gt;$P$1, "Most Profitable",IF(N95&lt;$P$2,"Less Profitable","Profitable"))</f>
        <v>Less Profitable</v>
      </c>
      <c r="P95" s="361" t="str">
        <f>M95&amp; " - " &amp; O95</f>
        <v>Non Moving - Less Profitable</v>
      </c>
      <c r="Q95" s="361" t="str">
        <f>IF(AND(M95="Non Moving",K95&gt;2),"Buying Price",IF(AND(M95="Non Moving",K95=2)," Discount",IF(AND(M95="Non Moving",K95=1),"Transfer","-")))</f>
        <v xml:space="preserve"> Discount</v>
      </c>
      <c r="R95" s="362" t="str">
        <f>IF(P95="Run out of stock - Most Profitable","No Stock - Reorder",IF(P95="Fast Moving - Most Profitable","Profitable - Reorder",IF(P95="Run out of stock - Less Profitable","Stop Ordering", " - ")))</f>
        <v xml:space="preserve"> - </v>
      </c>
      <c r="S95" s="400"/>
      <c r="T95" s="430"/>
      <c r="U95" s="410"/>
      <c r="V95" s="410"/>
      <c r="W95" s="410"/>
      <c r="X95" s="410">
        <v>0</v>
      </c>
      <c r="Y95" s="410">
        <v>0</v>
      </c>
      <c r="Z95" s="410">
        <v>1</v>
      </c>
    </row>
    <row r="96" spans="1:26" ht="15.75" thickBot="1" x14ac:dyDescent="0.3">
      <c r="A96" s="418">
        <v>6953156293243</v>
      </c>
      <c r="B96" s="407">
        <v>665859</v>
      </c>
      <c r="C96" s="408" t="s">
        <v>569</v>
      </c>
      <c r="D96" s="409" t="s">
        <v>337</v>
      </c>
      <c r="E96" s="399">
        <v>30.820000000000391</v>
      </c>
      <c r="F96" s="399">
        <v>74.5</v>
      </c>
      <c r="G96" s="399">
        <v>149</v>
      </c>
      <c r="H96" s="400"/>
      <c r="I96" s="358">
        <v>0</v>
      </c>
      <c r="J96" s="358">
        <f>COUNT(T96:Z96)</f>
        <v>3</v>
      </c>
      <c r="K96" s="358">
        <v>2</v>
      </c>
      <c r="L96" s="359" t="str">
        <f>IF(I96=0,"No Stock",SUM(V96:X96)/3)</f>
        <v>No Stock</v>
      </c>
      <c r="M96" s="360" t="str">
        <f>IF(I96=0,"Run out of Stock",IF(L96&gt;$M$1,"Fast Moving",IF(L96&lt;=$M$3,"Non Moving","Slow Moving")))</f>
        <v>Run out of Stock</v>
      </c>
      <c r="N96" s="359">
        <f>(AVERAGE(V96:X96))*(F96-E96)</f>
        <v>0</v>
      </c>
      <c r="O96" s="361" t="str">
        <f>IF(N96&gt;$P$1, "Most Profitable",IF(N96&lt;$P$2,"Less Profitable","Profitable"))</f>
        <v>Less Profitable</v>
      </c>
      <c r="P96" s="361" t="str">
        <f>M96&amp; " - " &amp; O96</f>
        <v>Run out of Stock - Less Profitable</v>
      </c>
      <c r="Q96" s="361" t="str">
        <f>IF(AND(M96="Non Moving",K96&gt;2),"Buying Price",IF(AND(M96="Non Moving",K96=2)," Discount",IF(AND(M96="Non Moving",K96=1),"Transfer","-")))</f>
        <v>-</v>
      </c>
      <c r="R96" s="362" t="str">
        <f>IF(P96="Run out of stock - Most Profitable","No Stock - Reorder",IF(P96="Fast Moving - Most Profitable","Profitable - Reorder",IF(P96="Run out of stock - Less Profitable","Stop Ordering", " - ")))</f>
        <v>Stop Ordering</v>
      </c>
      <c r="S96" s="400"/>
      <c r="T96" s="430"/>
      <c r="U96" s="410"/>
      <c r="V96" s="410"/>
      <c r="W96" s="410"/>
      <c r="X96" s="410">
        <v>0</v>
      </c>
      <c r="Y96" s="410">
        <v>0</v>
      </c>
      <c r="Z96" s="410">
        <v>0</v>
      </c>
    </row>
    <row r="97" spans="1:26" ht="15.75" thickBot="1" x14ac:dyDescent="0.3">
      <c r="A97" s="418">
        <v>6953156293250</v>
      </c>
      <c r="B97" s="407">
        <v>665860</v>
      </c>
      <c r="C97" s="408" t="s">
        <v>570</v>
      </c>
      <c r="D97" s="409" t="s">
        <v>338</v>
      </c>
      <c r="E97" s="399">
        <v>27.19</v>
      </c>
      <c r="F97" s="399">
        <v>74.5</v>
      </c>
      <c r="G97" s="399">
        <v>149</v>
      </c>
      <c r="H97" s="400"/>
      <c r="I97" s="358">
        <v>24</v>
      </c>
      <c r="J97" s="358">
        <f>COUNT(T97:Z97)</f>
        <v>3</v>
      </c>
      <c r="K97" s="358">
        <v>2</v>
      </c>
      <c r="L97" s="359">
        <f>IF(I97=0,"No Stock",SUM(V97:X97)/3)</f>
        <v>0</v>
      </c>
      <c r="M97" s="360" t="str">
        <f>IF(I97=0,"Run out of Stock",IF(L97&gt;$M$1,"Fast Moving",IF(L97&lt;=$M$3,"Non Moving","Slow Moving")))</f>
        <v>Non Moving</v>
      </c>
      <c r="N97" s="359">
        <f>(AVERAGE(V97:X97))*(F97-E97)</f>
        <v>0</v>
      </c>
      <c r="O97" s="361" t="str">
        <f>IF(N97&gt;$P$1, "Most Profitable",IF(N97&lt;$P$2,"Less Profitable","Profitable"))</f>
        <v>Less Profitable</v>
      </c>
      <c r="P97" s="361" t="str">
        <f>M97&amp; " - " &amp; O97</f>
        <v>Non Moving - Less Profitable</v>
      </c>
      <c r="Q97" s="361" t="str">
        <f>IF(AND(M97="Non Moving",K97&gt;2),"Buying Price",IF(AND(M97="Non Moving",K97=2)," Discount",IF(AND(M97="Non Moving",K97=1),"Transfer","-")))</f>
        <v xml:space="preserve"> Discount</v>
      </c>
      <c r="R97" s="362" t="str">
        <f>IF(P97="Run out of stock - Most Profitable","No Stock - Reorder",IF(P97="Fast Moving - Most Profitable","Profitable - Reorder",IF(P97="Run out of stock - Less Profitable","Stop Ordering", " - ")))</f>
        <v xml:space="preserve"> - </v>
      </c>
      <c r="S97" s="400"/>
      <c r="T97" s="430"/>
      <c r="U97" s="410"/>
      <c r="V97" s="410"/>
      <c r="W97" s="410"/>
      <c r="X97" s="410">
        <v>0</v>
      </c>
      <c r="Y97" s="410">
        <v>1</v>
      </c>
      <c r="Z97" s="410">
        <v>1</v>
      </c>
    </row>
    <row r="98" spans="1:26" ht="15.75" thickBot="1" x14ac:dyDescent="0.3">
      <c r="A98" s="418">
        <v>6953156293267</v>
      </c>
      <c r="B98" s="407">
        <v>663501</v>
      </c>
      <c r="C98" s="408" t="s">
        <v>567</v>
      </c>
      <c r="D98" s="409" t="s">
        <v>335</v>
      </c>
      <c r="E98" s="399">
        <v>66.22</v>
      </c>
      <c r="F98" s="399">
        <v>119.5</v>
      </c>
      <c r="G98" s="399">
        <v>239</v>
      </c>
      <c r="H98" s="400"/>
      <c r="I98" s="358">
        <v>25</v>
      </c>
      <c r="J98" s="358">
        <f>COUNT(T98:Z98)</f>
        <v>3</v>
      </c>
      <c r="K98" s="358">
        <v>2</v>
      </c>
      <c r="L98" s="359">
        <f>IF(I98=0,"No Stock",SUM(V98:X98)/3)</f>
        <v>0</v>
      </c>
      <c r="M98" s="360" t="str">
        <f>IF(I98=0,"Run out of Stock",IF(L98&gt;$M$1,"Fast Moving",IF(L98&lt;=$M$3,"Non Moving","Slow Moving")))</f>
        <v>Non Moving</v>
      </c>
      <c r="N98" s="359">
        <f>(AVERAGE(V98:X98))*(F98-E98)</f>
        <v>0</v>
      </c>
      <c r="O98" s="361" t="str">
        <f>IF(N98&gt;$P$1, "Most Profitable",IF(N98&lt;$P$2,"Less Profitable","Profitable"))</f>
        <v>Less Profitable</v>
      </c>
      <c r="P98" s="361" t="str">
        <f>M98&amp; " - " &amp; O98</f>
        <v>Non Moving - Less Profitable</v>
      </c>
      <c r="Q98" s="361" t="str">
        <f>IF(AND(M98="Non Moving",K98&gt;2),"Buying Price",IF(AND(M98="Non Moving",K98=2)," Discount",IF(AND(M98="Non Moving",K98=1),"Transfer","-")))</f>
        <v xml:space="preserve"> Discount</v>
      </c>
      <c r="R98" s="362" t="str">
        <f>IF(P98="Run out of stock - Most Profitable","No Stock - Reorder",IF(P98="Fast Moving - Most Profitable","Profitable - Reorder",IF(P98="Run out of stock - Less Profitable","Stop Ordering", " - ")))</f>
        <v xml:space="preserve"> - </v>
      </c>
      <c r="S98" s="400"/>
      <c r="T98" s="430"/>
      <c r="U98" s="410"/>
      <c r="V98" s="410"/>
      <c r="W98" s="410"/>
      <c r="X98" s="410">
        <v>0</v>
      </c>
      <c r="Y98" s="410">
        <v>0</v>
      </c>
      <c r="Z98" s="410">
        <v>9</v>
      </c>
    </row>
    <row r="99" spans="1:26" ht="15.75" thickBot="1" x14ac:dyDescent="0.3">
      <c r="A99" s="418">
        <v>6953156293274</v>
      </c>
      <c r="B99" s="407">
        <v>665858</v>
      </c>
      <c r="C99" s="408" t="s">
        <v>568</v>
      </c>
      <c r="D99" s="409" t="s">
        <v>336</v>
      </c>
      <c r="E99" s="399">
        <v>66.220000000000013</v>
      </c>
      <c r="F99" s="399">
        <v>119.5</v>
      </c>
      <c r="G99" s="399">
        <v>239</v>
      </c>
      <c r="H99" s="400"/>
      <c r="I99" s="358">
        <v>32</v>
      </c>
      <c r="J99" s="358">
        <f>COUNT(T99:Z99)</f>
        <v>3</v>
      </c>
      <c r="K99" s="358">
        <v>2</v>
      </c>
      <c r="L99" s="359">
        <f>IF(I99=0,"No Stock",SUM(V99:X99)/3)</f>
        <v>0</v>
      </c>
      <c r="M99" s="360" t="str">
        <f>IF(I99=0,"Run out of Stock",IF(L99&gt;$M$1,"Fast Moving",IF(L99&lt;=$M$3,"Non Moving","Slow Moving")))</f>
        <v>Non Moving</v>
      </c>
      <c r="N99" s="359">
        <f>(AVERAGE(V99:X99))*(F99-E99)</f>
        <v>0</v>
      </c>
      <c r="O99" s="361" t="str">
        <f>IF(N99&gt;$P$1, "Most Profitable",IF(N99&lt;$P$2,"Less Profitable","Profitable"))</f>
        <v>Less Profitable</v>
      </c>
      <c r="P99" s="361" t="str">
        <f>M99&amp; " - " &amp; O99</f>
        <v>Non Moving - Less Profitable</v>
      </c>
      <c r="Q99" s="361" t="str">
        <f>IF(AND(M99="Non Moving",K99&gt;2),"Buying Price",IF(AND(M99="Non Moving",K99=2)," Discount",IF(AND(M99="Non Moving",K99=1),"Transfer","-")))</f>
        <v xml:space="preserve"> Discount</v>
      </c>
      <c r="R99" s="362" t="str">
        <f>IF(P99="Run out of stock - Most Profitable","No Stock - Reorder",IF(P99="Fast Moving - Most Profitable","Profitable - Reorder",IF(P99="Run out of stock - Less Profitable","Stop Ordering", " - ")))</f>
        <v xml:space="preserve"> - </v>
      </c>
      <c r="S99" s="400"/>
      <c r="T99" s="430"/>
      <c r="U99" s="410"/>
      <c r="V99" s="410"/>
      <c r="W99" s="410"/>
      <c r="X99" s="410">
        <v>0</v>
      </c>
      <c r="Y99" s="410">
        <v>0</v>
      </c>
      <c r="Z99" s="410">
        <v>2</v>
      </c>
    </row>
    <row r="100" spans="1:26" ht="15.75" thickBot="1" x14ac:dyDescent="0.3">
      <c r="A100" s="418">
        <v>6953156293618</v>
      </c>
      <c r="B100" s="407">
        <v>766140</v>
      </c>
      <c r="C100" s="408" t="s">
        <v>311</v>
      </c>
      <c r="D100" s="409" t="s">
        <v>544</v>
      </c>
      <c r="E100" s="399">
        <v>28.962539682539674</v>
      </c>
      <c r="F100" s="411">
        <v>69.5</v>
      </c>
      <c r="G100" s="411">
        <v>139</v>
      </c>
      <c r="H100" s="400"/>
      <c r="I100" s="358">
        <v>0</v>
      </c>
      <c r="J100" s="358">
        <f>COUNT(T100:Z100)</f>
        <v>4</v>
      </c>
      <c r="K100" s="358">
        <v>2</v>
      </c>
      <c r="L100" s="359" t="str">
        <f>IF(I100=0,"No Stock",SUM(V100:X100)/3)</f>
        <v>No Stock</v>
      </c>
      <c r="M100" s="360" t="str">
        <f>IF(I100=0,"Run out of Stock",IF(L100&gt;$M$1,"Fast Moving",IF(L100&lt;=$M$3,"Non Moving","Slow Moving")))</f>
        <v>Run out of Stock</v>
      </c>
      <c r="N100" s="359">
        <f>(AVERAGE(V100:X100))*(F100-E100)</f>
        <v>0</v>
      </c>
      <c r="O100" s="361" t="str">
        <f>IF(N100&gt;$P$1, "Most Profitable",IF(N100&lt;$P$2,"Less Profitable","Profitable"))</f>
        <v>Less Profitable</v>
      </c>
      <c r="P100" s="361" t="str">
        <f>M100&amp; " - " &amp; O100</f>
        <v>Run out of Stock - Less Profitable</v>
      </c>
      <c r="Q100" s="361" t="str">
        <f>IF(AND(M100="Non Moving",K100&gt;2),"Buying Price",IF(AND(M100="Non Moving",K100=2)," Discount",IF(AND(M100="Non Moving",K100=1),"Transfer","-")))</f>
        <v>-</v>
      </c>
      <c r="R100" s="362" t="str">
        <f>IF(P100="Run out of stock - Most Profitable","No Stock - Reorder",IF(P100="Fast Moving - Most Profitable","Profitable - Reorder",IF(P100="Run out of stock - Less Profitable","Stop Ordering", " - ")))</f>
        <v>Stop Ordering</v>
      </c>
      <c r="S100" s="400"/>
      <c r="T100" s="430"/>
      <c r="U100" s="410"/>
      <c r="V100" s="410"/>
      <c r="W100" s="410">
        <v>0</v>
      </c>
      <c r="X100" s="410">
        <v>0</v>
      </c>
      <c r="Y100" s="410">
        <v>0</v>
      </c>
      <c r="Z100" s="410">
        <v>0</v>
      </c>
    </row>
    <row r="101" spans="1:26" ht="15.75" thickBot="1" x14ac:dyDescent="0.3">
      <c r="A101" s="418">
        <v>6953156294073</v>
      </c>
      <c r="B101" s="407">
        <v>665862</v>
      </c>
      <c r="C101" s="408" t="s">
        <v>571</v>
      </c>
      <c r="D101" s="409" t="s">
        <v>339</v>
      </c>
      <c r="E101" s="399">
        <v>23.570000000000004</v>
      </c>
      <c r="F101" s="399">
        <v>54.5</v>
      </c>
      <c r="G101" s="399">
        <v>109</v>
      </c>
      <c r="H101" s="400"/>
      <c r="I101" s="358">
        <v>17</v>
      </c>
      <c r="J101" s="358">
        <f>COUNT(T101:Z101)</f>
        <v>3</v>
      </c>
      <c r="K101" s="358">
        <v>2</v>
      </c>
      <c r="L101" s="359">
        <f>IF(I101=0,"No Stock",SUM(V101:X101)/3)</f>
        <v>0</v>
      </c>
      <c r="M101" s="360" t="str">
        <f>IF(I101=0,"Run out of Stock",IF(L101&gt;$M$1,"Fast Moving",IF(L101&lt;=$M$3,"Non Moving","Slow Moving")))</f>
        <v>Non Moving</v>
      </c>
      <c r="N101" s="359">
        <f>(AVERAGE(V101:X101))*(F101-E101)</f>
        <v>0</v>
      </c>
      <c r="O101" s="361" t="str">
        <f>IF(N101&gt;$P$1, "Most Profitable",IF(N101&lt;$P$2,"Less Profitable","Profitable"))</f>
        <v>Less Profitable</v>
      </c>
      <c r="P101" s="361" t="str">
        <f>M101&amp; " - " &amp; O101</f>
        <v>Non Moving - Less Profitable</v>
      </c>
      <c r="Q101" s="361" t="str">
        <f>IF(AND(M101="Non Moving",K101&gt;2),"Buying Price",IF(AND(M101="Non Moving",K101=2)," Discount",IF(AND(M101="Non Moving",K101=1),"Transfer","-")))</f>
        <v xml:space="preserve"> Discount</v>
      </c>
      <c r="R101" s="362" t="str">
        <f>IF(P101="Run out of stock - Most Profitable","No Stock - Reorder",IF(P101="Fast Moving - Most Profitable","Profitable - Reorder",IF(P101="Run out of stock - Less Profitable","Stop Ordering", " - ")))</f>
        <v xml:space="preserve"> - </v>
      </c>
      <c r="S101" s="400"/>
      <c r="T101" s="430"/>
      <c r="U101" s="410"/>
      <c r="V101" s="410"/>
      <c r="W101" s="410"/>
      <c r="X101" s="410">
        <v>0</v>
      </c>
      <c r="Y101" s="410">
        <v>5</v>
      </c>
      <c r="Z101" s="410">
        <v>12</v>
      </c>
    </row>
    <row r="102" spans="1:26" ht="15.75" thickBot="1" x14ac:dyDescent="0.3">
      <c r="A102" s="418">
        <v>6953156294080</v>
      </c>
      <c r="B102" s="407">
        <v>671807</v>
      </c>
      <c r="C102" s="408" t="s">
        <v>572</v>
      </c>
      <c r="D102" s="409" t="s">
        <v>340</v>
      </c>
      <c r="E102" s="399">
        <v>23.569999999999997</v>
      </c>
      <c r="F102" s="399">
        <v>54.5</v>
      </c>
      <c r="G102" s="399">
        <v>109</v>
      </c>
      <c r="H102" s="400"/>
      <c r="I102" s="358">
        <v>16</v>
      </c>
      <c r="J102" s="358">
        <f>COUNT(T102:Z102)</f>
        <v>3</v>
      </c>
      <c r="K102" s="358">
        <v>2</v>
      </c>
      <c r="L102" s="359">
        <f>IF(I102=0,"No Stock",SUM(V102:X102)/3)</f>
        <v>0</v>
      </c>
      <c r="M102" s="360" t="str">
        <f>IF(I102=0,"Run out of Stock",IF(L102&gt;$M$1,"Fast Moving",IF(L102&lt;=$M$3,"Non Moving","Slow Moving")))</f>
        <v>Non Moving</v>
      </c>
      <c r="N102" s="359">
        <f>(AVERAGE(V102:X102))*(F102-E102)</f>
        <v>0</v>
      </c>
      <c r="O102" s="361" t="str">
        <f>IF(N102&gt;$P$1, "Most Profitable",IF(N102&lt;$P$2,"Less Profitable","Profitable"))</f>
        <v>Less Profitable</v>
      </c>
      <c r="P102" s="361" t="str">
        <f>M102&amp; " - " &amp; O102</f>
        <v>Non Moving - Less Profitable</v>
      </c>
      <c r="Q102" s="361" t="str">
        <f>IF(AND(M102="Non Moving",K102&gt;2),"Buying Price",IF(AND(M102="Non Moving",K102=2)," Discount",IF(AND(M102="Non Moving",K102=1),"Transfer","-")))</f>
        <v xml:space="preserve"> Discount</v>
      </c>
      <c r="R102" s="362" t="str">
        <f>IF(P102="Run out of stock - Most Profitable","No Stock - Reorder",IF(P102="Fast Moving - Most Profitable","Profitable - Reorder",IF(P102="Run out of stock - Less Profitable","Stop Ordering", " - ")))</f>
        <v xml:space="preserve"> - </v>
      </c>
      <c r="S102" s="400"/>
      <c r="T102" s="430"/>
      <c r="U102" s="410"/>
      <c r="V102" s="410"/>
      <c r="W102" s="410"/>
      <c r="X102" s="410">
        <v>0</v>
      </c>
      <c r="Y102" s="410">
        <v>2</v>
      </c>
      <c r="Z102" s="410">
        <v>6</v>
      </c>
    </row>
    <row r="103" spans="1:26" ht="15.75" thickBot="1" x14ac:dyDescent="0.3">
      <c r="A103" s="418">
        <v>6953156295117</v>
      </c>
      <c r="B103" s="407">
        <v>766141</v>
      </c>
      <c r="C103" s="408" t="s">
        <v>312</v>
      </c>
      <c r="D103" s="409" t="s">
        <v>545</v>
      </c>
      <c r="E103" s="399">
        <v>6.5999999999999979</v>
      </c>
      <c r="F103" s="411">
        <v>34.5</v>
      </c>
      <c r="G103" s="411">
        <v>69</v>
      </c>
      <c r="H103" s="400"/>
      <c r="I103" s="358">
        <v>24</v>
      </c>
      <c r="J103" s="358">
        <f>COUNT(T103:Z103)</f>
        <v>4</v>
      </c>
      <c r="K103" s="358">
        <v>2</v>
      </c>
      <c r="L103" s="359">
        <f>IF(I103=0,"No Stock",SUM(V103:X103)/3)</f>
        <v>0</v>
      </c>
      <c r="M103" s="360" t="str">
        <f>IF(I103=0,"Run out of Stock",IF(L103&gt;$M$1,"Fast Moving",IF(L103&lt;=$M$3,"Non Moving","Slow Moving")))</f>
        <v>Non Moving</v>
      </c>
      <c r="N103" s="359">
        <f>(AVERAGE(V103:X103))*(F103-E103)</f>
        <v>0</v>
      </c>
      <c r="O103" s="361" t="str">
        <f>IF(N103&gt;$P$1, "Most Profitable",IF(N103&lt;$P$2,"Less Profitable","Profitable"))</f>
        <v>Less Profitable</v>
      </c>
      <c r="P103" s="361" t="str">
        <f>M103&amp; " - " &amp; O103</f>
        <v>Non Moving - Less Profitable</v>
      </c>
      <c r="Q103" s="361" t="str">
        <f>IF(AND(M103="Non Moving",K103&gt;2),"Buying Price",IF(AND(M103="Non Moving",K103=2)," Discount",IF(AND(M103="Non Moving",K103=1),"Transfer","-")))</f>
        <v xml:space="preserve"> Discount</v>
      </c>
      <c r="R103" s="362" t="str">
        <f>IF(P103="Run out of stock - Most Profitable","No Stock - Reorder",IF(P103="Fast Moving - Most Profitable","Profitable - Reorder",IF(P103="Run out of stock - Less Profitable","Stop Ordering", " - ")))</f>
        <v xml:space="preserve"> - </v>
      </c>
      <c r="S103" s="400"/>
      <c r="T103" s="430"/>
      <c r="U103" s="410"/>
      <c r="V103" s="410"/>
      <c r="W103" s="410">
        <v>0</v>
      </c>
      <c r="X103" s="410">
        <v>0</v>
      </c>
      <c r="Y103" s="410">
        <v>0</v>
      </c>
      <c r="Z103" s="410">
        <v>0</v>
      </c>
    </row>
    <row r="104" spans="1:26" ht="15.75" thickBot="1" x14ac:dyDescent="0.3">
      <c r="A104" s="418">
        <v>6953156295124</v>
      </c>
      <c r="B104" s="407">
        <v>766142</v>
      </c>
      <c r="C104" s="408" t="s">
        <v>313</v>
      </c>
      <c r="D104" s="409" t="s">
        <v>546</v>
      </c>
      <c r="E104" s="399">
        <v>6.5999999999999988</v>
      </c>
      <c r="F104" s="411">
        <v>34.5</v>
      </c>
      <c r="G104" s="411">
        <v>69</v>
      </c>
      <c r="H104" s="400"/>
      <c r="I104" s="358">
        <v>21</v>
      </c>
      <c r="J104" s="358">
        <f>COUNT(T104:Z104)</f>
        <v>4</v>
      </c>
      <c r="K104" s="358">
        <v>2</v>
      </c>
      <c r="L104" s="359">
        <f>IF(I104=0,"No Stock",SUM(V104:X104)/3)</f>
        <v>0</v>
      </c>
      <c r="M104" s="360" t="str">
        <f>IF(I104=0,"Run out of Stock",IF(L104&gt;$M$1,"Fast Moving",IF(L104&lt;=$M$3,"Non Moving","Slow Moving")))</f>
        <v>Non Moving</v>
      </c>
      <c r="N104" s="359">
        <f>(AVERAGE(V104:X104))*(F104-E104)</f>
        <v>0</v>
      </c>
      <c r="O104" s="361" t="str">
        <f>IF(N104&gt;$P$1, "Most Profitable",IF(N104&lt;$P$2,"Less Profitable","Profitable"))</f>
        <v>Less Profitable</v>
      </c>
      <c r="P104" s="361" t="str">
        <f>M104&amp; " - " &amp; O104</f>
        <v>Non Moving - Less Profitable</v>
      </c>
      <c r="Q104" s="361" t="str">
        <f>IF(AND(M104="Non Moving",K104&gt;2),"Buying Price",IF(AND(M104="Non Moving",K104=2)," Discount",IF(AND(M104="Non Moving",K104=1),"Transfer","-")))</f>
        <v xml:space="preserve"> Discount</v>
      </c>
      <c r="R104" s="362" t="str">
        <f>IF(P104="Run out of stock - Most Profitable","No Stock - Reorder",IF(P104="Fast Moving - Most Profitable","Profitable - Reorder",IF(P104="Run out of stock - Less Profitable","Stop Ordering", " - ")))</f>
        <v xml:space="preserve"> - </v>
      </c>
      <c r="S104" s="400"/>
      <c r="T104" s="430"/>
      <c r="U104" s="410"/>
      <c r="V104" s="410"/>
      <c r="W104" s="410">
        <v>0</v>
      </c>
      <c r="X104" s="410">
        <v>0</v>
      </c>
      <c r="Y104" s="410">
        <v>1</v>
      </c>
      <c r="Z104" s="410">
        <v>2</v>
      </c>
    </row>
    <row r="105" spans="1:26" ht="15.75" thickBot="1" x14ac:dyDescent="0.3">
      <c r="A105" s="418">
        <v>6953156295483</v>
      </c>
      <c r="B105" s="407">
        <v>766138</v>
      </c>
      <c r="C105" s="408" t="s">
        <v>309</v>
      </c>
      <c r="D105" s="409" t="s">
        <v>542</v>
      </c>
      <c r="E105" s="399">
        <v>51.18</v>
      </c>
      <c r="F105" s="411">
        <v>100</v>
      </c>
      <c r="G105" s="411">
        <v>199</v>
      </c>
      <c r="H105" s="400"/>
      <c r="I105" s="358">
        <v>0</v>
      </c>
      <c r="J105" s="358">
        <f>COUNT(T105:Z105)</f>
        <v>4</v>
      </c>
      <c r="K105" s="358">
        <v>2</v>
      </c>
      <c r="L105" s="359" t="str">
        <f>IF(I105=0,"No Stock",SUM(V105:X105)/3)</f>
        <v>No Stock</v>
      </c>
      <c r="M105" s="360" t="str">
        <f>IF(I105=0,"Run out of Stock",IF(L105&gt;$M$1,"Fast Moving",IF(L105&lt;=$M$3,"Non Moving","Slow Moving")))</f>
        <v>Run out of Stock</v>
      </c>
      <c r="N105" s="359">
        <f>(AVERAGE(V105:X105))*(F105-E105)</f>
        <v>0</v>
      </c>
      <c r="O105" s="361" t="str">
        <f>IF(N105&gt;$P$1, "Most Profitable",IF(N105&lt;$P$2,"Less Profitable","Profitable"))</f>
        <v>Less Profitable</v>
      </c>
      <c r="P105" s="361" t="str">
        <f>M105&amp; " - " &amp; O105</f>
        <v>Run out of Stock - Less Profitable</v>
      </c>
      <c r="Q105" s="361" t="str">
        <f>IF(AND(M105="Non Moving",K105&gt;2),"Buying Price",IF(AND(M105="Non Moving",K105=2)," Discount",IF(AND(M105="Non Moving",K105=1),"Transfer","-")))</f>
        <v>-</v>
      </c>
      <c r="R105" s="362" t="str">
        <f>IF(P105="Run out of stock - Most Profitable","No Stock - Reorder",IF(P105="Fast Moving - Most Profitable","Profitable - Reorder",IF(P105="Run out of stock - Less Profitable","Stop Ordering", " - ")))</f>
        <v>Stop Ordering</v>
      </c>
      <c r="S105" s="400"/>
      <c r="T105" s="430"/>
      <c r="U105" s="410"/>
      <c r="V105" s="410"/>
      <c r="W105" s="410">
        <v>0</v>
      </c>
      <c r="X105" s="410">
        <v>0</v>
      </c>
      <c r="Y105" s="410">
        <v>0</v>
      </c>
      <c r="Z105" s="410">
        <v>0</v>
      </c>
    </row>
    <row r="106" spans="1:26" ht="15.75" thickBot="1" x14ac:dyDescent="0.3">
      <c r="A106" s="418">
        <v>6953156295490</v>
      </c>
      <c r="B106" s="407">
        <v>766139</v>
      </c>
      <c r="C106" s="408" t="s">
        <v>310</v>
      </c>
      <c r="D106" s="409" t="s">
        <v>543</v>
      </c>
      <c r="E106" s="399">
        <v>55.169999999999845</v>
      </c>
      <c r="F106" s="411">
        <v>100</v>
      </c>
      <c r="G106" s="411">
        <v>199</v>
      </c>
      <c r="H106" s="400"/>
      <c r="I106" s="358">
        <v>0</v>
      </c>
      <c r="J106" s="358">
        <f>COUNT(T106:Z106)</f>
        <v>4</v>
      </c>
      <c r="K106" s="358">
        <v>2</v>
      </c>
      <c r="L106" s="359" t="str">
        <f>IF(I106=0,"No Stock",SUM(V106:X106)/3)</f>
        <v>No Stock</v>
      </c>
      <c r="M106" s="360" t="str">
        <f>IF(I106=0,"Run out of Stock",IF(L106&gt;$M$1,"Fast Moving",IF(L106&lt;=$M$3,"Non Moving","Slow Moving")))</f>
        <v>Run out of Stock</v>
      </c>
      <c r="N106" s="359">
        <f>(AVERAGE(V106:X106))*(F106-E106)</f>
        <v>0</v>
      </c>
      <c r="O106" s="361" t="str">
        <f>IF(N106&gt;$P$1, "Most Profitable",IF(N106&lt;$P$2,"Less Profitable","Profitable"))</f>
        <v>Less Profitable</v>
      </c>
      <c r="P106" s="361" t="str">
        <f>M106&amp; " - " &amp; O106</f>
        <v>Run out of Stock - Less Profitable</v>
      </c>
      <c r="Q106" s="361" t="str">
        <f>IF(AND(M106="Non Moving",K106&gt;2),"Buying Price",IF(AND(M106="Non Moving",K106=2)," Discount",IF(AND(M106="Non Moving",K106=1),"Transfer","-")))</f>
        <v>-</v>
      </c>
      <c r="R106" s="362" t="str">
        <f>IF(P106="Run out of stock - Most Profitable","No Stock - Reorder",IF(P106="Fast Moving - Most Profitable","Profitable - Reorder",IF(P106="Run out of stock - Less Profitable","Stop Ordering", " - ")))</f>
        <v>Stop Ordering</v>
      </c>
      <c r="S106" s="400"/>
      <c r="T106" s="430"/>
      <c r="U106" s="410"/>
      <c r="V106" s="410"/>
      <c r="W106" s="410">
        <v>0</v>
      </c>
      <c r="X106" s="410">
        <v>0</v>
      </c>
      <c r="Y106" s="410">
        <v>0</v>
      </c>
      <c r="Z106" s="410">
        <v>0</v>
      </c>
    </row>
    <row r="107" spans="1:26" ht="15.75" thickBot="1" x14ac:dyDescent="0.3">
      <c r="A107" s="418">
        <v>6971680477397</v>
      </c>
      <c r="B107" s="407">
        <v>758230</v>
      </c>
      <c r="C107" s="408" t="s">
        <v>226</v>
      </c>
      <c r="D107" s="409" t="s">
        <v>526</v>
      </c>
      <c r="E107" s="399">
        <v>18</v>
      </c>
      <c r="F107" s="411">
        <v>39.5</v>
      </c>
      <c r="G107" s="411">
        <v>79</v>
      </c>
      <c r="H107" s="400"/>
      <c r="I107" s="358">
        <v>0</v>
      </c>
      <c r="J107" s="358">
        <f>COUNT(T107:Z107)</f>
        <v>5</v>
      </c>
      <c r="K107" s="358">
        <v>2</v>
      </c>
      <c r="L107" s="359" t="str">
        <f>IF(I107=0,"No Stock",SUM(V107:X107)/3)</f>
        <v>No Stock</v>
      </c>
      <c r="M107" s="360" t="str">
        <f>IF(I107=0,"Run out of Stock",IF(L107&gt;$M$1,"Fast Moving",IF(L107&lt;=$M$3,"Non Moving","Slow Moving")))</f>
        <v>Run out of Stock</v>
      </c>
      <c r="N107" s="359">
        <f>(AVERAGE(V107:X107))*(F107-E107)</f>
        <v>0</v>
      </c>
      <c r="O107" s="361" t="str">
        <f>IF(N107&gt;$P$1, "Most Profitable",IF(N107&lt;$P$2,"Less Profitable","Profitable"))</f>
        <v>Less Profitable</v>
      </c>
      <c r="P107" s="361" t="str">
        <f>M107&amp; " - " &amp; O107</f>
        <v>Run out of Stock - Less Profitable</v>
      </c>
      <c r="Q107" s="361" t="str">
        <f>IF(AND(M107="Non Moving",K107&gt;2),"Buying Price",IF(AND(M107="Non Moving",K107=2)," Discount",IF(AND(M107="Non Moving",K107=1),"Transfer","-")))</f>
        <v>-</v>
      </c>
      <c r="R107" s="362" t="str">
        <f>IF(P107="Run out of stock - Most Profitable","No Stock - Reorder",IF(P107="Fast Moving - Most Profitable","Profitable - Reorder",IF(P107="Run out of stock - Less Profitable","Stop Ordering", " - ")))</f>
        <v>Stop Ordering</v>
      </c>
      <c r="S107" s="400"/>
      <c r="T107" s="430"/>
      <c r="U107" s="410"/>
      <c r="V107" s="410">
        <v>0</v>
      </c>
      <c r="W107" s="410">
        <v>0</v>
      </c>
      <c r="X107" s="410">
        <v>0</v>
      </c>
      <c r="Y107" s="410">
        <v>0</v>
      </c>
      <c r="Z107" s="410">
        <v>0</v>
      </c>
    </row>
    <row r="108" spans="1:26" ht="15.75" thickBot="1" x14ac:dyDescent="0.3">
      <c r="A108" s="418">
        <v>7447902860074</v>
      </c>
      <c r="B108" s="407">
        <v>676641</v>
      </c>
      <c r="C108" s="408" t="s">
        <v>577</v>
      </c>
      <c r="D108" s="409" t="s">
        <v>345</v>
      </c>
      <c r="E108" s="399">
        <v>15.43</v>
      </c>
      <c r="F108" s="399">
        <v>34.5</v>
      </c>
      <c r="G108" s="399">
        <v>69</v>
      </c>
      <c r="H108" s="400"/>
      <c r="I108" s="358">
        <v>26</v>
      </c>
      <c r="J108" s="358">
        <f>COUNT(T108:Z108)</f>
        <v>3</v>
      </c>
      <c r="K108" s="358">
        <v>2</v>
      </c>
      <c r="L108" s="359">
        <f>IF(I108=0,"No Stock",SUM(V108:X108)/3)</f>
        <v>0</v>
      </c>
      <c r="M108" s="360" t="str">
        <f>IF(I108=0,"Run out of Stock",IF(L108&gt;$M$1,"Fast Moving",IF(L108&lt;=$M$3,"Non Moving","Slow Moving")))</f>
        <v>Non Moving</v>
      </c>
      <c r="N108" s="359">
        <f>(AVERAGE(V108:X108))*(F108-E108)</f>
        <v>0</v>
      </c>
      <c r="O108" s="361" t="str">
        <f>IF(N108&gt;$P$1, "Most Profitable",IF(N108&lt;$P$2,"Less Profitable","Profitable"))</f>
        <v>Less Profitable</v>
      </c>
      <c r="P108" s="361" t="str">
        <f>M108&amp; " - " &amp; O108</f>
        <v>Non Moving - Less Profitable</v>
      </c>
      <c r="Q108" s="361" t="str">
        <f>IF(AND(M108="Non Moving",K108&gt;2),"Buying Price",IF(AND(M108="Non Moving",K108=2)," Discount",IF(AND(M108="Non Moving",K108=1),"Transfer","-")))</f>
        <v xml:space="preserve"> Discount</v>
      </c>
      <c r="R108" s="362" t="str">
        <f>IF(P108="Run out of stock - Most Profitable","No Stock - Reorder",IF(P108="Fast Moving - Most Profitable","Profitable - Reorder",IF(P108="Run out of stock - Less Profitable","Stop Ordering", " - ")))</f>
        <v xml:space="preserve"> - </v>
      </c>
      <c r="S108" s="400"/>
      <c r="T108" s="430"/>
      <c r="U108" s="410"/>
      <c r="V108" s="410"/>
      <c r="W108" s="410"/>
      <c r="X108" s="410">
        <v>0</v>
      </c>
      <c r="Y108" s="410">
        <v>6</v>
      </c>
      <c r="Z108" s="410">
        <v>2</v>
      </c>
    </row>
    <row r="109" spans="1:26" ht="15.75" thickBot="1" x14ac:dyDescent="0.3">
      <c r="A109" s="418">
        <v>7447902861064</v>
      </c>
      <c r="B109" s="407">
        <v>762683</v>
      </c>
      <c r="C109" s="408" t="s">
        <v>247</v>
      </c>
      <c r="D109" s="409" t="s">
        <v>541</v>
      </c>
      <c r="E109" s="399">
        <v>13.44</v>
      </c>
      <c r="F109" s="411">
        <v>50</v>
      </c>
      <c r="G109" s="411">
        <v>99</v>
      </c>
      <c r="H109" s="400"/>
      <c r="I109" s="358">
        <v>25</v>
      </c>
      <c r="J109" s="358">
        <f>COUNT(T109:Z109)</f>
        <v>4</v>
      </c>
      <c r="K109" s="358">
        <v>2</v>
      </c>
      <c r="L109" s="359">
        <f>IF(I109=0,"No Stock",SUM(V109:X109)/3)</f>
        <v>0</v>
      </c>
      <c r="M109" s="360" t="str">
        <f>IF(I109=0,"Run out of Stock",IF(L109&gt;$M$1,"Fast Moving",IF(L109&lt;=$M$3,"Non Moving","Slow Moving")))</f>
        <v>Non Moving</v>
      </c>
      <c r="N109" s="359">
        <f>(AVERAGE(V109:X109))*(F109-E109)</f>
        <v>0</v>
      </c>
      <c r="O109" s="361" t="str">
        <f>IF(N109&gt;$P$1, "Most Profitable",IF(N109&lt;$P$2,"Less Profitable","Profitable"))</f>
        <v>Less Profitable</v>
      </c>
      <c r="P109" s="361" t="str">
        <f>M109&amp; " - " &amp; O109</f>
        <v>Non Moving - Less Profitable</v>
      </c>
      <c r="Q109" s="361" t="str">
        <f>IF(AND(M109="Non Moving",K109&gt;2),"Buying Price",IF(AND(M109="Non Moving",K109=2)," Discount",IF(AND(M109="Non Moving",K109=1),"Transfer","-")))</f>
        <v xml:space="preserve"> Discount</v>
      </c>
      <c r="R109" s="362" t="str">
        <f>IF(P109="Run out of stock - Most Profitable","No Stock - Reorder",IF(P109="Fast Moving - Most Profitable","Profitable - Reorder",IF(P109="Run out of stock - Less Profitable","Stop Ordering", " - ")))</f>
        <v xml:space="preserve"> - </v>
      </c>
      <c r="S109" s="400"/>
      <c r="T109" s="430"/>
      <c r="U109" s="410"/>
      <c r="V109" s="410"/>
      <c r="W109" s="410">
        <v>0</v>
      </c>
      <c r="X109" s="410">
        <v>0</v>
      </c>
      <c r="Y109" s="410">
        <v>1</v>
      </c>
      <c r="Z109" s="410">
        <v>0</v>
      </c>
    </row>
    <row r="110" spans="1:26" ht="15.75" thickBot="1" x14ac:dyDescent="0.3">
      <c r="A110" s="418">
        <v>7447902861996</v>
      </c>
      <c r="B110" s="407">
        <v>758117</v>
      </c>
      <c r="C110" s="408" t="s">
        <v>214</v>
      </c>
      <c r="D110" s="409" t="s">
        <v>514</v>
      </c>
      <c r="E110" s="399">
        <v>23</v>
      </c>
      <c r="F110" s="411">
        <v>49.5</v>
      </c>
      <c r="G110" s="411">
        <v>99</v>
      </c>
      <c r="H110" s="400"/>
      <c r="I110" s="358">
        <v>14</v>
      </c>
      <c r="J110" s="358">
        <f>COUNT(T110:Z110)</f>
        <v>5</v>
      </c>
      <c r="K110" s="358">
        <v>2</v>
      </c>
      <c r="L110" s="359">
        <f>IF(I110=0,"No Stock",SUM(V110:X110)/3)</f>
        <v>2.6666666666666665</v>
      </c>
      <c r="M110" s="360" t="str">
        <f>IF(I110=0,"Run out of Stock",IF(L110&gt;$M$1,"Fast Moving",IF(L110&lt;=$M$3,"Non Moving","Slow Moving")))</f>
        <v>Slow Moving</v>
      </c>
      <c r="N110" s="359">
        <f>(AVERAGE(V110:X110))*(F110-E110)</f>
        <v>70.666666666666657</v>
      </c>
      <c r="O110" s="361" t="str">
        <f>IF(N110&gt;$P$1, "Most Profitable",IF(N110&lt;$P$2,"Less Profitable","Profitable"))</f>
        <v>Most Profitable</v>
      </c>
      <c r="P110" s="361" t="str">
        <f>M110&amp; " - " &amp; O110</f>
        <v>Slow Moving - Most Profitable</v>
      </c>
      <c r="Q110" s="361" t="str">
        <f>IF(AND(M110="Non Moving",K110&gt;2),"Buying Price",IF(AND(M110="Non Moving",K110=2)," Discount",IF(AND(M110="Non Moving",K110=1),"Transfer","-")))</f>
        <v>-</v>
      </c>
      <c r="R110" s="362" t="str">
        <f>IF(P110="Run out of stock - Most Profitable","No Stock - Reorder",IF(P110="Fast Moving - Most Profitable","Profitable - Reorder",IF(P110="Run out of stock - Less Profitable","Stop Ordering", " - ")))</f>
        <v xml:space="preserve"> - </v>
      </c>
      <c r="S110" s="400"/>
      <c r="T110" s="430"/>
      <c r="U110" s="410"/>
      <c r="V110" s="410">
        <v>0</v>
      </c>
      <c r="W110" s="410">
        <v>0</v>
      </c>
      <c r="X110" s="410">
        <v>8</v>
      </c>
      <c r="Y110" s="410">
        <v>14</v>
      </c>
      <c r="Z110" s="410">
        <v>4</v>
      </c>
    </row>
    <row r="111" spans="1:26" ht="15.75" thickBot="1" x14ac:dyDescent="0.3">
      <c r="A111" s="418">
        <v>7447902862290</v>
      </c>
      <c r="B111" s="407">
        <v>758231</v>
      </c>
      <c r="C111" s="408" t="s">
        <v>227</v>
      </c>
      <c r="D111" s="409" t="s">
        <v>499</v>
      </c>
      <c r="E111" s="399">
        <v>12</v>
      </c>
      <c r="F111" s="411">
        <v>34.5</v>
      </c>
      <c r="G111" s="411">
        <v>69</v>
      </c>
      <c r="H111" s="400"/>
      <c r="I111" s="358">
        <v>12</v>
      </c>
      <c r="J111" s="358">
        <f>COUNT(T111:Z111)</f>
        <v>5</v>
      </c>
      <c r="K111" s="358">
        <v>2</v>
      </c>
      <c r="L111" s="359">
        <f>IF(I111=0,"No Stock",SUM(V111:X111)/3)</f>
        <v>5.666666666666667</v>
      </c>
      <c r="M111" s="360" t="str">
        <f>IF(I111=0,"Run out of Stock",IF(L111&gt;$M$1,"Fast Moving",IF(L111&lt;=$M$3,"Non Moving","Slow Moving")))</f>
        <v>Fast Moving</v>
      </c>
      <c r="N111" s="359">
        <f>(AVERAGE(V111:X111))*(F111-E111)</f>
        <v>127.5</v>
      </c>
      <c r="O111" s="361" t="str">
        <f>IF(N111&gt;$P$1, "Most Profitable",IF(N111&lt;$P$2,"Less Profitable","Profitable"))</f>
        <v>Most Profitable</v>
      </c>
      <c r="P111" s="361" t="str">
        <f>M111&amp; " - " &amp; O111</f>
        <v>Fast Moving - Most Profitable</v>
      </c>
      <c r="Q111" s="361" t="str">
        <f>IF(AND(M111="Non Moving",K111&gt;2),"Buying Price",IF(AND(M111="Non Moving",K111=2)," Discount",IF(AND(M111="Non Moving",K111=1),"Transfer","-")))</f>
        <v>-</v>
      </c>
      <c r="R111" s="362" t="str">
        <f>IF(P111="Run out of stock - Most Profitable","No Stock - Reorder",IF(P111="Fast Moving - Most Profitable","Profitable - Reorder",IF(P111="Run out of stock - Less Profitable","Stop Ordering", " - ")))</f>
        <v>Profitable - Reorder</v>
      </c>
      <c r="S111" s="400"/>
      <c r="T111" s="430"/>
      <c r="U111" s="410"/>
      <c r="V111" s="410">
        <v>0</v>
      </c>
      <c r="W111" s="410">
        <v>0</v>
      </c>
      <c r="X111" s="410">
        <v>17</v>
      </c>
      <c r="Y111" s="410">
        <v>16</v>
      </c>
      <c r="Z111" s="410">
        <v>9</v>
      </c>
    </row>
    <row r="112" spans="1:26" ht="15.75" thickBot="1" x14ac:dyDescent="0.3">
      <c r="A112" s="418">
        <v>7447902862818</v>
      </c>
      <c r="B112" s="407">
        <v>676642</v>
      </c>
      <c r="C112" s="408" t="s">
        <v>578</v>
      </c>
      <c r="D112" s="409" t="s">
        <v>346</v>
      </c>
      <c r="E112" s="399">
        <v>15.43</v>
      </c>
      <c r="F112" s="399">
        <v>34.5</v>
      </c>
      <c r="G112" s="399">
        <v>69</v>
      </c>
      <c r="H112" s="400"/>
      <c r="I112" s="358">
        <v>25</v>
      </c>
      <c r="J112" s="358">
        <f>COUNT(T112:Z112)</f>
        <v>3</v>
      </c>
      <c r="K112" s="358">
        <v>2</v>
      </c>
      <c r="L112" s="359">
        <f>IF(I112=0,"No Stock",SUM(V112:X112)/3)</f>
        <v>0</v>
      </c>
      <c r="M112" s="360" t="str">
        <f>IF(I112=0,"Run out of Stock",IF(L112&gt;$M$1,"Fast Moving",IF(L112&lt;=$M$3,"Non Moving","Slow Moving")))</f>
        <v>Non Moving</v>
      </c>
      <c r="N112" s="359">
        <f>(AVERAGE(V112:X112))*(F112-E112)</f>
        <v>0</v>
      </c>
      <c r="O112" s="361" t="str">
        <f>IF(N112&gt;$P$1, "Most Profitable",IF(N112&lt;$P$2,"Less Profitable","Profitable"))</f>
        <v>Less Profitable</v>
      </c>
      <c r="P112" s="361" t="str">
        <f>M112&amp; " - " &amp; O112</f>
        <v>Non Moving - Less Profitable</v>
      </c>
      <c r="Q112" s="361" t="str">
        <f>IF(AND(M112="Non Moving",K112&gt;2),"Buying Price",IF(AND(M112="Non Moving",K112=2)," Discount",IF(AND(M112="Non Moving",K112=1),"Transfer","-")))</f>
        <v xml:space="preserve"> Discount</v>
      </c>
      <c r="R112" s="362" t="str">
        <f>IF(P112="Run out of stock - Most Profitable","No Stock - Reorder",IF(P112="Fast Moving - Most Profitable","Profitable - Reorder",IF(P112="Run out of stock - Less Profitable","Stop Ordering", " - ")))</f>
        <v xml:space="preserve"> - </v>
      </c>
      <c r="S112" s="400"/>
      <c r="T112" s="431"/>
      <c r="U112" s="432"/>
      <c r="V112" s="432"/>
      <c r="W112" s="432"/>
      <c r="X112" s="432">
        <v>0</v>
      </c>
      <c r="Y112" s="432">
        <v>8</v>
      </c>
      <c r="Z112" s="432">
        <v>1</v>
      </c>
    </row>
  </sheetData>
  <autoFilter ref="A4:Z112">
    <sortState ref="A5:Z112">
      <sortCondition ref="A4:A112"/>
    </sortState>
  </autoFilter>
  <mergeCells count="9">
    <mergeCell ref="T1:Z3"/>
    <mergeCell ref="A1:I3"/>
    <mergeCell ref="N1:O1"/>
    <mergeCell ref="Q1:R3"/>
    <mergeCell ref="N2:O2"/>
    <mergeCell ref="N3:O3"/>
    <mergeCell ref="J1:L1"/>
    <mergeCell ref="J2:L2"/>
    <mergeCell ref="J3:L3"/>
  </mergeCells>
  <conditionalFormatting sqref="T5:W33 T43:W106">
    <cfRule type="cellIs" dxfId="3539" priority="223" operator="equal">
      <formula>"Non Moving"</formula>
    </cfRule>
    <cfRule type="cellIs" dxfId="3538" priority="224" operator="equal">
      <formula>"Slow Moving"</formula>
    </cfRule>
    <cfRule type="cellIs" dxfId="3537" priority="225" operator="equal">
      <formula>"Fast Moving"</formula>
    </cfRule>
  </conditionalFormatting>
  <conditionalFormatting sqref="T5:W33 T43:W106">
    <cfRule type="cellIs" dxfId="3536" priority="222" operator="equal">
      <formula>"Fast Moving"</formula>
    </cfRule>
  </conditionalFormatting>
  <conditionalFormatting sqref="T5:W33 T43:W106">
    <cfRule type="cellIs" dxfId="3535" priority="219" operator="equal">
      <formula>"Non Moving"</formula>
    </cfRule>
    <cfRule type="cellIs" dxfId="3534" priority="220" operator="equal">
      <formula>"Fast Moving"</formula>
    </cfRule>
    <cfRule type="cellIs" dxfId="3533" priority="221" operator="equal">
      <formula>"Slow Moving"</formula>
    </cfRule>
  </conditionalFormatting>
  <conditionalFormatting sqref="T5:W33 T43:W106">
    <cfRule type="cellIs" dxfId="3532" priority="215" operator="equal">
      <formula>"Non Moving"</formula>
    </cfRule>
    <cfRule type="cellIs" dxfId="3531" priority="216" operator="equal">
      <formula>"Slow Moving"</formula>
    </cfRule>
    <cfRule type="cellIs" dxfId="3530" priority="217" operator="equal">
      <formula>"Fast Moving"</formula>
    </cfRule>
    <cfRule type="cellIs" dxfId="3529" priority="218" operator="equal">
      <formula>"Slow Moving"</formula>
    </cfRule>
  </conditionalFormatting>
  <conditionalFormatting sqref="P115:R235">
    <cfRule type="cellIs" dxfId="3528" priority="210" operator="equal">
      <formula>"Non Moving"</formula>
    </cfRule>
    <cfRule type="cellIs" dxfId="3527" priority="211" operator="equal">
      <formula>"Fast Moving"</formula>
    </cfRule>
    <cfRule type="cellIs" dxfId="3526" priority="212" operator="equal">
      <formula>"Slow Moving"</formula>
    </cfRule>
  </conditionalFormatting>
  <conditionalFormatting sqref="P115:R235">
    <cfRule type="cellIs" dxfId="3525" priority="206" operator="equal">
      <formula>"Non Moving"</formula>
    </cfRule>
    <cfRule type="cellIs" dxfId="3524" priority="207" operator="equal">
      <formula>"Slow Moving"</formula>
    </cfRule>
    <cfRule type="cellIs" dxfId="3523" priority="208" operator="equal">
      <formula>"Fast Moving"</formula>
    </cfRule>
    <cfRule type="cellIs" dxfId="3522" priority="209" operator="equal">
      <formula>"Slow Moving"</formula>
    </cfRule>
  </conditionalFormatting>
  <conditionalFormatting sqref="P115:R235">
    <cfRule type="cellIs" dxfId="3521" priority="213" operator="equal">
      <formula>"Slow Moving"</formula>
    </cfRule>
    <cfRule type="cellIs" dxfId="3520" priority="214" operator="equal">
      <formula>#REF!</formula>
    </cfRule>
  </conditionalFormatting>
  <conditionalFormatting sqref="P115:R1048576">
    <cfRule type="containsText" dxfId="3519" priority="205" operator="containsText" text="Run out of QTY">
      <formula>NOT(ISERROR(SEARCH("Run out of QTY",P115)))</formula>
    </cfRule>
  </conditionalFormatting>
  <conditionalFormatting sqref="X43:X106 X5:X33">
    <cfRule type="cellIs" dxfId="3518" priority="202" operator="equal">
      <formula>"Non Moving"</formula>
    </cfRule>
    <cfRule type="cellIs" dxfId="3517" priority="203" operator="equal">
      <formula>"Slow Moving"</formula>
    </cfRule>
    <cfRule type="cellIs" dxfId="3516" priority="204" operator="equal">
      <formula>"Fast Moving"</formula>
    </cfRule>
  </conditionalFormatting>
  <conditionalFormatting sqref="X43:X106 X5:X33">
    <cfRule type="cellIs" dxfId="3515" priority="201" operator="equal">
      <formula>"Fast Moving"</formula>
    </cfRule>
  </conditionalFormatting>
  <conditionalFormatting sqref="X5:X33 X43:X106">
    <cfRule type="cellIs" dxfId="3514" priority="198" operator="equal">
      <formula>"Non Moving"</formula>
    </cfRule>
    <cfRule type="cellIs" dxfId="3513" priority="199" operator="equal">
      <formula>"Fast Moving"</formula>
    </cfRule>
    <cfRule type="cellIs" dxfId="3512" priority="200" operator="equal">
      <formula>"Slow Moving"</formula>
    </cfRule>
  </conditionalFormatting>
  <conditionalFormatting sqref="X5:X33 X43:X106">
    <cfRule type="cellIs" dxfId="3511" priority="194" operator="equal">
      <formula>"Non Moving"</formula>
    </cfRule>
    <cfRule type="cellIs" dxfId="3510" priority="195" operator="equal">
      <formula>"Slow Moving"</formula>
    </cfRule>
    <cfRule type="cellIs" dxfId="3509" priority="196" operator="equal">
      <formula>"Fast Moving"</formula>
    </cfRule>
    <cfRule type="cellIs" dxfId="3508" priority="197" operator="equal">
      <formula>"Slow Moving"</formula>
    </cfRule>
  </conditionalFormatting>
  <conditionalFormatting sqref="Y43:Y106 Y5:Y33">
    <cfRule type="cellIs" dxfId="3507" priority="191" operator="equal">
      <formula>"Non Moving"</formula>
    </cfRule>
    <cfRule type="cellIs" dxfId="3506" priority="192" operator="equal">
      <formula>"Slow Moving"</formula>
    </cfRule>
    <cfRule type="cellIs" dxfId="3505" priority="193" operator="equal">
      <formula>"Fast Moving"</formula>
    </cfRule>
  </conditionalFormatting>
  <conditionalFormatting sqref="Y43:Y106 Y5:Y33">
    <cfRule type="cellIs" dxfId="3504" priority="190" operator="equal">
      <formula>"Fast Moving"</formula>
    </cfRule>
  </conditionalFormatting>
  <conditionalFormatting sqref="Y5:Y33 Y43:Y106">
    <cfRule type="cellIs" dxfId="3503" priority="187" operator="equal">
      <formula>"Non Moving"</formula>
    </cfRule>
    <cfRule type="cellIs" dxfId="3502" priority="188" operator="equal">
      <formula>"Fast Moving"</formula>
    </cfRule>
    <cfRule type="cellIs" dxfId="3501" priority="189" operator="equal">
      <formula>"Slow Moving"</formula>
    </cfRule>
  </conditionalFormatting>
  <conditionalFormatting sqref="Y5:Y33 Y43:Y106">
    <cfRule type="cellIs" dxfId="3500" priority="183" operator="equal">
      <formula>"Non Moving"</formula>
    </cfRule>
    <cfRule type="cellIs" dxfId="3499" priority="184" operator="equal">
      <formula>"Slow Moving"</formula>
    </cfRule>
    <cfRule type="cellIs" dxfId="3498" priority="185" operator="equal">
      <formula>"Fast Moving"</formula>
    </cfRule>
    <cfRule type="cellIs" dxfId="3497" priority="186" operator="equal">
      <formula>"Slow Moving"</formula>
    </cfRule>
  </conditionalFormatting>
  <conditionalFormatting sqref="S115:S235">
    <cfRule type="cellIs" dxfId="3496" priority="178" operator="equal">
      <formula>"Non Moving"</formula>
    </cfRule>
    <cfRule type="cellIs" dxfId="3495" priority="179" operator="equal">
      <formula>"Fast Moving"</formula>
    </cfRule>
    <cfRule type="cellIs" dxfId="3494" priority="180" operator="equal">
      <formula>"Slow Moving"</formula>
    </cfRule>
  </conditionalFormatting>
  <conditionalFormatting sqref="S115:S235">
    <cfRule type="cellIs" dxfId="3493" priority="174" operator="equal">
      <formula>"Non Moving"</formula>
    </cfRule>
    <cfRule type="cellIs" dxfId="3492" priority="175" operator="equal">
      <formula>"Slow Moving"</formula>
    </cfRule>
    <cfRule type="cellIs" dxfId="3491" priority="176" operator="equal">
      <formula>"Fast Moving"</formula>
    </cfRule>
    <cfRule type="cellIs" dxfId="3490" priority="177" operator="equal">
      <formula>"Slow Moving"</formula>
    </cfRule>
  </conditionalFormatting>
  <conditionalFormatting sqref="S115:S235">
    <cfRule type="cellIs" dxfId="3489" priority="181" operator="equal">
      <formula>"Slow Moving"</formula>
    </cfRule>
    <cfRule type="cellIs" dxfId="3488" priority="182" operator="equal">
      <formula>#REF!</formula>
    </cfRule>
  </conditionalFormatting>
  <conditionalFormatting sqref="S115:S1048576">
    <cfRule type="containsText" dxfId="3487" priority="173" operator="containsText" text="Run out of QTY">
      <formula>NOT(ISERROR(SEARCH("Run out of QTY",S115)))</formula>
    </cfRule>
  </conditionalFormatting>
  <conditionalFormatting sqref="R5:R36 R38:R106">
    <cfRule type="cellIs" dxfId="3486" priority="168" operator="equal">
      <formula>"Non Moving"</formula>
    </cfRule>
    <cfRule type="cellIs" dxfId="3485" priority="169" operator="equal">
      <formula>"Fast Moving"</formula>
    </cfRule>
    <cfRule type="cellIs" dxfId="3484" priority="170" operator="equal">
      <formula>"Slow Moving"</formula>
    </cfRule>
  </conditionalFormatting>
  <conditionalFormatting sqref="R5:R36 R38:R106">
    <cfRule type="cellIs" dxfId="3483" priority="164" operator="equal">
      <formula>"Non Moving"</formula>
    </cfRule>
    <cfRule type="cellIs" dxfId="3482" priority="165" operator="equal">
      <formula>"Slow Moving"</formula>
    </cfRule>
    <cfRule type="cellIs" dxfId="3481" priority="166" operator="equal">
      <formula>"Fast Moving"</formula>
    </cfRule>
    <cfRule type="cellIs" dxfId="3480" priority="167" operator="equal">
      <formula>"Slow Moving"</formula>
    </cfRule>
  </conditionalFormatting>
  <conditionalFormatting sqref="R5:R36 R38:R106">
    <cfRule type="cellIs" dxfId="3479" priority="171" operator="equal">
      <formula>"Slow Moving"</formula>
    </cfRule>
    <cfRule type="cellIs" dxfId="3478" priority="172" operator="equal">
      <formula>#REF!</formula>
    </cfRule>
  </conditionalFormatting>
  <conditionalFormatting sqref="R5:R36 R38:R106">
    <cfRule type="containsText" dxfId="3477" priority="163" operator="containsText" text="Run out of QTY">
      <formula>NOT(ISERROR(SEARCH("Run out of QTY",R5)))</formula>
    </cfRule>
  </conditionalFormatting>
  <conditionalFormatting sqref="R37">
    <cfRule type="cellIs" dxfId="3476" priority="158" operator="equal">
      <formula>"Non Moving"</formula>
    </cfRule>
    <cfRule type="cellIs" dxfId="3475" priority="159" operator="equal">
      <formula>"Fast Moving"</formula>
    </cfRule>
    <cfRule type="cellIs" dxfId="3474" priority="160" operator="equal">
      <formula>"Slow Moving"</formula>
    </cfRule>
  </conditionalFormatting>
  <conditionalFormatting sqref="R37">
    <cfRule type="cellIs" dxfId="3473" priority="154" operator="equal">
      <formula>"Non Moving"</formula>
    </cfRule>
    <cfRule type="cellIs" dxfId="3472" priority="155" operator="equal">
      <formula>"Slow Moving"</formula>
    </cfRule>
    <cfRule type="cellIs" dxfId="3471" priority="156" operator="equal">
      <formula>"Fast Moving"</formula>
    </cfRule>
    <cfRule type="cellIs" dxfId="3470" priority="157" operator="equal">
      <formula>"Slow Moving"</formula>
    </cfRule>
  </conditionalFormatting>
  <conditionalFormatting sqref="R37">
    <cfRule type="cellIs" dxfId="3469" priority="161" operator="equal">
      <formula>"Slow Moving"</formula>
    </cfRule>
    <cfRule type="cellIs" dxfId="3468" priority="162" operator="equal">
      <formula>#REF!</formula>
    </cfRule>
  </conditionalFormatting>
  <conditionalFormatting sqref="R37">
    <cfRule type="containsText" dxfId="3467" priority="153" operator="containsText" text="Run out of QTY">
      <formula>NOT(ISERROR(SEARCH("Run out of QTY",R37)))</formula>
    </cfRule>
  </conditionalFormatting>
  <conditionalFormatting sqref="T107:W107 T108:V112">
    <cfRule type="cellIs" dxfId="3466" priority="150" operator="equal">
      <formula>"Non Moving"</formula>
    </cfRule>
    <cfRule type="cellIs" dxfId="3465" priority="151" operator="equal">
      <formula>"Slow Moving"</formula>
    </cfRule>
    <cfRule type="cellIs" dxfId="3464" priority="152" operator="equal">
      <formula>"Fast Moving"</formula>
    </cfRule>
  </conditionalFormatting>
  <conditionalFormatting sqref="T107:W107 T108:V112">
    <cfRule type="cellIs" dxfId="3463" priority="149" operator="equal">
      <formula>"Fast Moving"</formula>
    </cfRule>
  </conditionalFormatting>
  <conditionalFormatting sqref="T107:W107 T108:V112">
    <cfRule type="cellIs" dxfId="3462" priority="146" operator="equal">
      <formula>"Non Moving"</formula>
    </cfRule>
    <cfRule type="cellIs" dxfId="3461" priority="147" operator="equal">
      <formula>"Fast Moving"</formula>
    </cfRule>
    <cfRule type="cellIs" dxfId="3460" priority="148" operator="equal">
      <formula>"Slow Moving"</formula>
    </cfRule>
  </conditionalFormatting>
  <conditionalFormatting sqref="T107:W107 T108:V112">
    <cfRule type="cellIs" dxfId="3459" priority="142" operator="equal">
      <formula>"Non Moving"</formula>
    </cfRule>
    <cfRule type="cellIs" dxfId="3458" priority="143" operator="equal">
      <formula>"Slow Moving"</formula>
    </cfRule>
    <cfRule type="cellIs" dxfId="3457" priority="144" operator="equal">
      <formula>"Fast Moving"</formula>
    </cfRule>
    <cfRule type="cellIs" dxfId="3456" priority="145" operator="equal">
      <formula>"Slow Moving"</formula>
    </cfRule>
  </conditionalFormatting>
  <conditionalFormatting sqref="X107">
    <cfRule type="cellIs" dxfId="3455" priority="139" operator="equal">
      <formula>"Non Moving"</formula>
    </cfRule>
    <cfRule type="cellIs" dxfId="3454" priority="140" operator="equal">
      <formula>"Slow Moving"</formula>
    </cfRule>
    <cfRule type="cellIs" dxfId="3453" priority="141" operator="equal">
      <formula>"Fast Moving"</formula>
    </cfRule>
  </conditionalFormatting>
  <conditionalFormatting sqref="X107">
    <cfRule type="cellIs" dxfId="3452" priority="138" operator="equal">
      <formula>"Fast Moving"</formula>
    </cfRule>
  </conditionalFormatting>
  <conditionalFormatting sqref="X107">
    <cfRule type="cellIs" dxfId="3451" priority="135" operator="equal">
      <formula>"Non Moving"</formula>
    </cfRule>
    <cfRule type="cellIs" dxfId="3450" priority="136" operator="equal">
      <formula>"Fast Moving"</formula>
    </cfRule>
    <cfRule type="cellIs" dxfId="3449" priority="137" operator="equal">
      <formula>"Slow Moving"</formula>
    </cfRule>
  </conditionalFormatting>
  <conditionalFormatting sqref="X107">
    <cfRule type="cellIs" dxfId="3448" priority="131" operator="equal">
      <formula>"Non Moving"</formula>
    </cfRule>
    <cfRule type="cellIs" dxfId="3447" priority="132" operator="equal">
      <formula>"Slow Moving"</formula>
    </cfRule>
    <cfRule type="cellIs" dxfId="3446" priority="133" operator="equal">
      <formula>"Fast Moving"</formula>
    </cfRule>
    <cfRule type="cellIs" dxfId="3445" priority="134" operator="equal">
      <formula>"Slow Moving"</formula>
    </cfRule>
  </conditionalFormatting>
  <conditionalFormatting sqref="Y107:Y112">
    <cfRule type="cellIs" dxfId="3444" priority="128" operator="equal">
      <formula>"Non Moving"</formula>
    </cfRule>
    <cfRule type="cellIs" dxfId="3443" priority="129" operator="equal">
      <formula>"Slow Moving"</formula>
    </cfRule>
    <cfRule type="cellIs" dxfId="3442" priority="130" operator="equal">
      <formula>"Fast Moving"</formula>
    </cfRule>
  </conditionalFormatting>
  <conditionalFormatting sqref="Y107:Y112">
    <cfRule type="cellIs" dxfId="3441" priority="127" operator="equal">
      <formula>"Fast Moving"</formula>
    </cfRule>
  </conditionalFormatting>
  <conditionalFormatting sqref="Y107:Y112">
    <cfRule type="cellIs" dxfId="3440" priority="124" operator="equal">
      <formula>"Non Moving"</formula>
    </cfRule>
    <cfRule type="cellIs" dxfId="3439" priority="125" operator="equal">
      <formula>"Fast Moving"</formula>
    </cfRule>
    <cfRule type="cellIs" dxfId="3438" priority="126" operator="equal">
      <formula>"Slow Moving"</formula>
    </cfRule>
  </conditionalFormatting>
  <conditionalFormatting sqref="Y107:Y112">
    <cfRule type="cellIs" dxfId="3437" priority="120" operator="equal">
      <formula>"Non Moving"</formula>
    </cfRule>
    <cfRule type="cellIs" dxfId="3436" priority="121" operator="equal">
      <formula>"Slow Moving"</formula>
    </cfRule>
    <cfRule type="cellIs" dxfId="3435" priority="122" operator="equal">
      <formula>"Fast Moving"</formula>
    </cfRule>
    <cfRule type="cellIs" dxfId="3434" priority="123" operator="equal">
      <formula>"Slow Moving"</formula>
    </cfRule>
  </conditionalFormatting>
  <conditionalFormatting sqref="R107:R112">
    <cfRule type="cellIs" dxfId="3433" priority="115" operator="equal">
      <formula>"Non Moving"</formula>
    </cfRule>
    <cfRule type="cellIs" dxfId="3432" priority="116" operator="equal">
      <formula>"Fast Moving"</formula>
    </cfRule>
    <cfRule type="cellIs" dxfId="3431" priority="117" operator="equal">
      <formula>"Slow Moving"</formula>
    </cfRule>
  </conditionalFormatting>
  <conditionalFormatting sqref="R107:R112">
    <cfRule type="cellIs" dxfId="3430" priority="111" operator="equal">
      <formula>"Non Moving"</formula>
    </cfRule>
    <cfRule type="cellIs" dxfId="3429" priority="112" operator="equal">
      <formula>"Slow Moving"</formula>
    </cfRule>
    <cfRule type="cellIs" dxfId="3428" priority="113" operator="equal">
      <formula>"Fast Moving"</formula>
    </cfRule>
    <cfRule type="cellIs" dxfId="3427" priority="114" operator="equal">
      <formula>"Slow Moving"</formula>
    </cfRule>
  </conditionalFormatting>
  <conditionalFormatting sqref="R107:R112">
    <cfRule type="cellIs" dxfId="3426" priority="118" operator="equal">
      <formula>"Slow Moving"</formula>
    </cfRule>
    <cfRule type="cellIs" dxfId="3425" priority="119" operator="equal">
      <formula>#REF!</formula>
    </cfRule>
  </conditionalFormatting>
  <conditionalFormatting sqref="R107:R112">
    <cfRule type="containsText" dxfId="3424" priority="110" operator="containsText" text="Run out of QTY">
      <formula>NOT(ISERROR(SEARCH("Run out of QTY",R107)))</formula>
    </cfRule>
  </conditionalFormatting>
  <conditionalFormatting sqref="T34:W42">
    <cfRule type="cellIs" dxfId="3423" priority="107" operator="equal">
      <formula>"Non Moving"</formula>
    </cfRule>
    <cfRule type="cellIs" dxfId="3422" priority="108" operator="equal">
      <formula>"Slow Moving"</formula>
    </cfRule>
    <cfRule type="cellIs" dxfId="3421" priority="109" operator="equal">
      <formula>"Fast Moving"</formula>
    </cfRule>
  </conditionalFormatting>
  <conditionalFormatting sqref="T34:W42">
    <cfRule type="cellIs" dxfId="3420" priority="106" operator="equal">
      <formula>"Fast Moving"</formula>
    </cfRule>
  </conditionalFormatting>
  <conditionalFormatting sqref="T34:W42">
    <cfRule type="cellIs" dxfId="3419" priority="103" operator="equal">
      <formula>"Non Moving"</formula>
    </cfRule>
    <cfRule type="cellIs" dxfId="3418" priority="104" operator="equal">
      <formula>"Fast Moving"</formula>
    </cfRule>
    <cfRule type="cellIs" dxfId="3417" priority="105" operator="equal">
      <formula>"Slow Moving"</formula>
    </cfRule>
  </conditionalFormatting>
  <conditionalFormatting sqref="T34:W42">
    <cfRule type="cellIs" dxfId="3416" priority="99" operator="equal">
      <formula>"Non Moving"</formula>
    </cfRule>
    <cfRule type="cellIs" dxfId="3415" priority="100" operator="equal">
      <formula>"Slow Moving"</formula>
    </cfRule>
    <cfRule type="cellIs" dxfId="3414" priority="101" operator="equal">
      <formula>"Fast Moving"</formula>
    </cfRule>
    <cfRule type="cellIs" dxfId="3413" priority="102" operator="equal">
      <formula>"Slow Moving"</formula>
    </cfRule>
  </conditionalFormatting>
  <conditionalFormatting sqref="X34:X42">
    <cfRule type="cellIs" dxfId="3412" priority="96" operator="equal">
      <formula>"Non Moving"</formula>
    </cfRule>
    <cfRule type="cellIs" dxfId="3411" priority="97" operator="equal">
      <formula>"Slow Moving"</formula>
    </cfRule>
    <cfRule type="cellIs" dxfId="3410" priority="98" operator="equal">
      <formula>"Fast Moving"</formula>
    </cfRule>
  </conditionalFormatting>
  <conditionalFormatting sqref="X34:X42">
    <cfRule type="cellIs" dxfId="3409" priority="95" operator="equal">
      <formula>"Fast Moving"</formula>
    </cfRule>
  </conditionalFormatting>
  <conditionalFormatting sqref="X34:X42">
    <cfRule type="cellIs" dxfId="3408" priority="92" operator="equal">
      <formula>"Non Moving"</formula>
    </cfRule>
    <cfRule type="cellIs" dxfId="3407" priority="93" operator="equal">
      <formula>"Fast Moving"</formula>
    </cfRule>
    <cfRule type="cellIs" dxfId="3406" priority="94" operator="equal">
      <formula>"Slow Moving"</formula>
    </cfRule>
  </conditionalFormatting>
  <conditionalFormatting sqref="X34:X42">
    <cfRule type="cellIs" dxfId="3405" priority="88" operator="equal">
      <formula>"Non Moving"</formula>
    </cfRule>
    <cfRule type="cellIs" dxfId="3404" priority="89" operator="equal">
      <formula>"Slow Moving"</formula>
    </cfRule>
    <cfRule type="cellIs" dxfId="3403" priority="90" operator="equal">
      <formula>"Fast Moving"</formula>
    </cfRule>
    <cfRule type="cellIs" dxfId="3402" priority="91" operator="equal">
      <formula>"Slow Moving"</formula>
    </cfRule>
  </conditionalFormatting>
  <conditionalFormatting sqref="Y34:Y42">
    <cfRule type="cellIs" dxfId="3401" priority="85" operator="equal">
      <formula>"Non Moving"</formula>
    </cfRule>
    <cfRule type="cellIs" dxfId="3400" priority="86" operator="equal">
      <formula>"Slow Moving"</formula>
    </cfRule>
    <cfRule type="cellIs" dxfId="3399" priority="87" operator="equal">
      <formula>"Fast Moving"</formula>
    </cfRule>
  </conditionalFormatting>
  <conditionalFormatting sqref="Y34:Y42">
    <cfRule type="cellIs" dxfId="3398" priority="84" operator="equal">
      <formula>"Fast Moving"</formula>
    </cfRule>
  </conditionalFormatting>
  <conditionalFormatting sqref="Y34:Y42">
    <cfRule type="cellIs" dxfId="3397" priority="81" operator="equal">
      <formula>"Non Moving"</formula>
    </cfRule>
    <cfRule type="cellIs" dxfId="3396" priority="82" operator="equal">
      <formula>"Fast Moving"</formula>
    </cfRule>
    <cfRule type="cellIs" dxfId="3395" priority="83" operator="equal">
      <formula>"Slow Moving"</formula>
    </cfRule>
  </conditionalFormatting>
  <conditionalFormatting sqref="Y34:Y42">
    <cfRule type="cellIs" dxfId="3394" priority="77" operator="equal">
      <formula>"Non Moving"</formula>
    </cfRule>
    <cfRule type="cellIs" dxfId="3393" priority="78" operator="equal">
      <formula>"Slow Moving"</formula>
    </cfRule>
    <cfRule type="cellIs" dxfId="3392" priority="79" operator="equal">
      <formula>"Fast Moving"</formula>
    </cfRule>
    <cfRule type="cellIs" dxfId="3391" priority="80" operator="equal">
      <formula>"Slow Moving"</formula>
    </cfRule>
  </conditionalFormatting>
  <conditionalFormatting sqref="W108:W112">
    <cfRule type="cellIs" dxfId="3390" priority="74" operator="equal">
      <formula>"Non Moving"</formula>
    </cfRule>
    <cfRule type="cellIs" dxfId="3389" priority="75" operator="equal">
      <formula>"Slow Moving"</formula>
    </cfRule>
    <cfRule type="cellIs" dxfId="3388" priority="76" operator="equal">
      <formula>"Fast Moving"</formula>
    </cfRule>
  </conditionalFormatting>
  <conditionalFormatting sqref="W108:W112">
    <cfRule type="cellIs" dxfId="3387" priority="73" operator="equal">
      <formula>"Fast Moving"</formula>
    </cfRule>
  </conditionalFormatting>
  <conditionalFormatting sqref="W108:W112">
    <cfRule type="cellIs" dxfId="3386" priority="70" operator="equal">
      <formula>"Non Moving"</formula>
    </cfRule>
    <cfRule type="cellIs" dxfId="3385" priority="71" operator="equal">
      <formula>"Fast Moving"</formula>
    </cfRule>
    <cfRule type="cellIs" dxfId="3384" priority="72" operator="equal">
      <formula>"Slow Moving"</formula>
    </cfRule>
  </conditionalFormatting>
  <conditionalFormatting sqref="W108:W112">
    <cfRule type="cellIs" dxfId="3383" priority="66" operator="equal">
      <formula>"Non Moving"</formula>
    </cfRule>
    <cfRule type="cellIs" dxfId="3382" priority="67" operator="equal">
      <formula>"Slow Moving"</formula>
    </cfRule>
    <cfRule type="cellIs" dxfId="3381" priority="68" operator="equal">
      <formula>"Fast Moving"</formula>
    </cfRule>
    <cfRule type="cellIs" dxfId="3380" priority="69" operator="equal">
      <formula>"Slow Moving"</formula>
    </cfRule>
  </conditionalFormatting>
  <conditionalFormatting sqref="X108:X112">
    <cfRule type="cellIs" dxfId="3379" priority="63" operator="equal">
      <formula>"Non Moving"</formula>
    </cfRule>
    <cfRule type="cellIs" dxfId="3378" priority="64" operator="equal">
      <formula>"Slow Moving"</formula>
    </cfRule>
    <cfRule type="cellIs" dxfId="3377" priority="65" operator="equal">
      <formula>"Fast Moving"</formula>
    </cfRule>
  </conditionalFormatting>
  <conditionalFormatting sqref="X108:X112">
    <cfRule type="cellIs" dxfId="3376" priority="62" operator="equal">
      <formula>"Fast Moving"</formula>
    </cfRule>
  </conditionalFormatting>
  <conditionalFormatting sqref="X108:X112">
    <cfRule type="cellIs" dxfId="3375" priority="59" operator="equal">
      <formula>"Non Moving"</formula>
    </cfRule>
    <cfRule type="cellIs" dxfId="3374" priority="60" operator="equal">
      <formula>"Fast Moving"</formula>
    </cfRule>
    <cfRule type="cellIs" dxfId="3373" priority="61" operator="equal">
      <formula>"Slow Moving"</formula>
    </cfRule>
  </conditionalFormatting>
  <conditionalFormatting sqref="X108:X112">
    <cfRule type="cellIs" dxfId="3372" priority="55" operator="equal">
      <formula>"Non Moving"</formula>
    </cfRule>
    <cfRule type="cellIs" dxfId="3371" priority="56" operator="equal">
      <formula>"Slow Moving"</formula>
    </cfRule>
    <cfRule type="cellIs" dxfId="3370" priority="57" operator="equal">
      <formula>"Fast Moving"</formula>
    </cfRule>
    <cfRule type="cellIs" dxfId="3369" priority="58" operator="equal">
      <formula>"Slow Moving"</formula>
    </cfRule>
  </conditionalFormatting>
  <conditionalFormatting sqref="S1:S3">
    <cfRule type="containsText" dxfId="3368" priority="54" operator="containsText" text="Run out of QTY">
      <formula>NOT(ISERROR(SEARCH("Run out of QTY",S1)))</formula>
    </cfRule>
  </conditionalFormatting>
  <conditionalFormatting sqref="P113:R114">
    <cfRule type="cellIs" dxfId="3367" priority="49" operator="equal">
      <formula>"Non Moving"</formula>
    </cfRule>
    <cfRule type="cellIs" dxfId="3366" priority="50" operator="equal">
      <formula>"Fast Moving"</formula>
    </cfRule>
    <cfRule type="cellIs" dxfId="3365" priority="51" operator="equal">
      <formula>"Slow Moving"</formula>
    </cfRule>
  </conditionalFormatting>
  <conditionalFormatting sqref="P113:R114">
    <cfRule type="cellIs" dxfId="3364" priority="45" operator="equal">
      <formula>"Non Moving"</formula>
    </cfRule>
    <cfRule type="cellIs" dxfId="3363" priority="46" operator="equal">
      <formula>"Slow Moving"</formula>
    </cfRule>
    <cfRule type="cellIs" dxfId="3362" priority="47" operator="equal">
      <formula>"Fast Moving"</formula>
    </cfRule>
    <cfRule type="cellIs" dxfId="3361" priority="48" operator="equal">
      <formula>"Slow Moving"</formula>
    </cfRule>
  </conditionalFormatting>
  <conditionalFormatting sqref="P113:R114">
    <cfRule type="cellIs" dxfId="3360" priority="52" operator="equal">
      <formula>"Slow Moving"</formula>
    </cfRule>
    <cfRule type="cellIs" dxfId="3359" priority="53" operator="equal">
      <formula>#REF!</formula>
    </cfRule>
  </conditionalFormatting>
  <conditionalFormatting sqref="P113:R114">
    <cfRule type="containsText" dxfId="3358" priority="44" operator="containsText" text="Run out of QTY">
      <formula>NOT(ISERROR(SEARCH("Run out of QTY",P113)))</formula>
    </cfRule>
  </conditionalFormatting>
  <conditionalFormatting sqref="S113:S114">
    <cfRule type="cellIs" dxfId="3357" priority="39" operator="equal">
      <formula>"Non Moving"</formula>
    </cfRule>
    <cfRule type="cellIs" dxfId="3356" priority="40" operator="equal">
      <formula>"Fast Moving"</formula>
    </cfRule>
    <cfRule type="cellIs" dxfId="3355" priority="41" operator="equal">
      <formula>"Slow Moving"</formula>
    </cfRule>
  </conditionalFormatting>
  <conditionalFormatting sqref="S113:S114">
    <cfRule type="cellIs" dxfId="3354" priority="35" operator="equal">
      <formula>"Non Moving"</formula>
    </cfRule>
    <cfRule type="cellIs" dxfId="3353" priority="36" operator="equal">
      <formula>"Slow Moving"</formula>
    </cfRule>
    <cfRule type="cellIs" dxfId="3352" priority="37" operator="equal">
      <formula>"Fast Moving"</formula>
    </cfRule>
    <cfRule type="cellIs" dxfId="3351" priority="38" operator="equal">
      <formula>"Slow Moving"</formula>
    </cfRule>
  </conditionalFormatting>
  <conditionalFormatting sqref="S113:S114">
    <cfRule type="cellIs" dxfId="3350" priority="42" operator="equal">
      <formula>"Slow Moving"</formula>
    </cfRule>
    <cfRule type="cellIs" dxfId="3349" priority="43" operator="equal">
      <formula>#REF!</formula>
    </cfRule>
  </conditionalFormatting>
  <conditionalFormatting sqref="S113:S114">
    <cfRule type="containsText" dxfId="3348" priority="34" operator="containsText" text="Run out of QTY">
      <formula>NOT(ISERROR(SEARCH("Run out of QTY",S113)))</formula>
    </cfRule>
  </conditionalFormatting>
  <conditionalFormatting sqref="Z43:Z106 Z5:Z33">
    <cfRule type="cellIs" dxfId="3347" priority="31" operator="equal">
      <formula>"Non Moving"</formula>
    </cfRule>
    <cfRule type="cellIs" dxfId="3346" priority="32" operator="equal">
      <formula>"Slow Moving"</formula>
    </cfRule>
    <cfRule type="cellIs" dxfId="3345" priority="33" operator="equal">
      <formula>"Fast Moving"</formula>
    </cfRule>
  </conditionalFormatting>
  <conditionalFormatting sqref="Z43:Z106 Z5:Z33">
    <cfRule type="cellIs" dxfId="3344" priority="30" operator="equal">
      <formula>"Fast Moving"</formula>
    </cfRule>
  </conditionalFormatting>
  <conditionalFormatting sqref="Z5:Z33 Z43:Z106">
    <cfRule type="cellIs" dxfId="3343" priority="27" operator="equal">
      <formula>"Non Moving"</formula>
    </cfRule>
    <cfRule type="cellIs" dxfId="3342" priority="28" operator="equal">
      <formula>"Fast Moving"</formula>
    </cfRule>
    <cfRule type="cellIs" dxfId="3341" priority="29" operator="equal">
      <formula>"Slow Moving"</formula>
    </cfRule>
  </conditionalFormatting>
  <conditionalFormatting sqref="Z5:Z33 Z43:Z106">
    <cfRule type="cellIs" dxfId="3340" priority="23" operator="equal">
      <formula>"Non Moving"</formula>
    </cfRule>
    <cfRule type="cellIs" dxfId="3339" priority="24" operator="equal">
      <formula>"Slow Moving"</formula>
    </cfRule>
    <cfRule type="cellIs" dxfId="3338" priority="25" operator="equal">
      <formula>"Fast Moving"</formula>
    </cfRule>
    <cfRule type="cellIs" dxfId="3337" priority="26" operator="equal">
      <formula>"Slow Moving"</formula>
    </cfRule>
  </conditionalFormatting>
  <conditionalFormatting sqref="Z107:Z112">
    <cfRule type="cellIs" dxfId="3336" priority="20" operator="equal">
      <formula>"Non Moving"</formula>
    </cfRule>
    <cfRule type="cellIs" dxfId="3335" priority="21" operator="equal">
      <formula>"Slow Moving"</formula>
    </cfRule>
    <cfRule type="cellIs" dxfId="3334" priority="22" operator="equal">
      <formula>"Fast Moving"</formula>
    </cfRule>
  </conditionalFormatting>
  <conditionalFormatting sqref="Z107:Z112">
    <cfRule type="cellIs" dxfId="3333" priority="19" operator="equal">
      <formula>"Fast Moving"</formula>
    </cfRule>
  </conditionalFormatting>
  <conditionalFormatting sqref="Z107:Z112">
    <cfRule type="cellIs" dxfId="3332" priority="16" operator="equal">
      <formula>"Non Moving"</formula>
    </cfRule>
    <cfRule type="cellIs" dxfId="3331" priority="17" operator="equal">
      <formula>"Fast Moving"</formula>
    </cfRule>
    <cfRule type="cellIs" dxfId="3330" priority="18" operator="equal">
      <formula>"Slow Moving"</formula>
    </cfRule>
  </conditionalFormatting>
  <conditionalFormatting sqref="Z107:Z112">
    <cfRule type="cellIs" dxfId="3329" priority="12" operator="equal">
      <formula>"Non Moving"</formula>
    </cfRule>
    <cfRule type="cellIs" dxfId="3328" priority="13" operator="equal">
      <formula>"Slow Moving"</formula>
    </cfRule>
    <cfRule type="cellIs" dxfId="3327" priority="14" operator="equal">
      <formula>"Fast Moving"</formula>
    </cfRule>
    <cfRule type="cellIs" dxfId="3326" priority="15" operator="equal">
      <formula>"Slow Moving"</formula>
    </cfRule>
  </conditionalFormatting>
  <conditionalFormatting sqref="Z34:Z42">
    <cfRule type="cellIs" dxfId="3325" priority="9" operator="equal">
      <formula>"Non Moving"</formula>
    </cfRule>
    <cfRule type="cellIs" dxfId="3324" priority="10" operator="equal">
      <formula>"Slow Moving"</formula>
    </cfRule>
    <cfRule type="cellIs" dxfId="3323" priority="11" operator="equal">
      <formula>"Fast Moving"</formula>
    </cfRule>
  </conditionalFormatting>
  <conditionalFormatting sqref="Z34:Z42">
    <cfRule type="cellIs" dxfId="3322" priority="8" operator="equal">
      <formula>"Fast Moving"</formula>
    </cfRule>
  </conditionalFormatting>
  <conditionalFormatting sqref="Z34:Z42">
    <cfRule type="cellIs" dxfId="3321" priority="5" operator="equal">
      <formula>"Non Moving"</formula>
    </cfRule>
    <cfRule type="cellIs" dxfId="3320" priority="6" operator="equal">
      <formula>"Fast Moving"</formula>
    </cfRule>
    <cfRule type="cellIs" dxfId="3319" priority="7" operator="equal">
      <formula>"Slow Moving"</formula>
    </cfRule>
  </conditionalFormatting>
  <conditionalFormatting sqref="Z34:Z42">
    <cfRule type="cellIs" dxfId="3318" priority="1" operator="equal">
      <formula>"Non Moving"</formula>
    </cfRule>
    <cfRule type="cellIs" dxfId="3317" priority="2" operator="equal">
      <formula>"Slow Moving"</formula>
    </cfRule>
    <cfRule type="cellIs" dxfId="3316" priority="3" operator="equal">
      <formula>"Fast Moving"</formula>
    </cfRule>
    <cfRule type="cellIs" dxfId="3315" priority="4" operator="equal">
      <formula>"Slow Moving"</formula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BH254"/>
  <sheetViews>
    <sheetView topLeftCell="Y1" workbookViewId="0">
      <pane ySplit="3" topLeftCell="A100" activePane="bottomLeft" state="frozen"/>
      <selection pane="bottomLeft" activeCell="AD247" sqref="AD247:AF247"/>
    </sheetView>
  </sheetViews>
  <sheetFormatPr defaultRowHeight="15" x14ac:dyDescent="0.25"/>
  <cols>
    <col min="1" max="1" width="14.140625" customWidth="1"/>
    <col min="8" max="8" width="1.85546875" customWidth="1"/>
    <col min="30" max="30" width="5.5703125" customWidth="1"/>
    <col min="31" max="31" width="6.85546875" customWidth="1"/>
    <col min="32" max="32" width="6.42578125" customWidth="1"/>
    <col min="33" max="33" width="5.5703125" hidden="1" customWidth="1"/>
    <col min="34" max="34" width="6.85546875" hidden="1" customWidth="1"/>
    <col min="35" max="35" width="6.42578125" hidden="1" customWidth="1"/>
    <col min="36" max="36" width="5.5703125" hidden="1" customWidth="1"/>
    <col min="37" max="37" width="6.85546875" hidden="1" customWidth="1"/>
    <col min="38" max="38" width="6.42578125" hidden="1" customWidth="1"/>
    <col min="39" max="39" width="5.5703125" hidden="1" customWidth="1"/>
    <col min="40" max="40" width="6.85546875" hidden="1" customWidth="1"/>
    <col min="41" max="41" width="6.42578125" hidden="1" customWidth="1"/>
    <col min="42" max="42" width="5.5703125" hidden="1" customWidth="1"/>
    <col min="43" max="43" width="6.85546875" hidden="1" customWidth="1"/>
    <col min="44" max="44" width="6.42578125" hidden="1" customWidth="1"/>
    <col min="45" max="45" width="1.85546875" customWidth="1"/>
    <col min="46" max="46" width="5.85546875" bestFit="1" customWidth="1"/>
    <col min="47" max="47" width="6.7109375" bestFit="1" customWidth="1"/>
    <col min="48" max="48" width="2" customWidth="1"/>
  </cols>
  <sheetData>
    <row r="1" spans="1:60" ht="15.75" thickBot="1" x14ac:dyDescent="0.3">
      <c r="A1" s="798" t="s">
        <v>582</v>
      </c>
      <c r="B1" s="799"/>
      <c r="C1" s="277">
        <v>43673</v>
      </c>
      <c r="D1" s="800" t="s">
        <v>584</v>
      </c>
      <c r="E1" s="801"/>
      <c r="F1" s="802">
        <f>ROUND(C1-C2,0)</f>
        <v>207</v>
      </c>
      <c r="G1" s="803"/>
      <c r="H1" s="265"/>
      <c r="I1" s="787">
        <v>43496</v>
      </c>
      <c r="J1" s="788"/>
      <c r="K1" s="789"/>
      <c r="L1" s="787">
        <v>43524</v>
      </c>
      <c r="M1" s="788"/>
      <c r="N1" s="789"/>
      <c r="O1" s="787">
        <v>43555</v>
      </c>
      <c r="P1" s="788"/>
      <c r="Q1" s="789"/>
      <c r="R1" s="787">
        <v>43585</v>
      </c>
      <c r="S1" s="788"/>
      <c r="T1" s="789"/>
      <c r="U1" s="787">
        <v>43616</v>
      </c>
      <c r="V1" s="788"/>
      <c r="W1" s="789"/>
      <c r="X1" s="787">
        <v>42916</v>
      </c>
      <c r="Y1" s="788"/>
      <c r="Z1" s="789"/>
      <c r="AA1" s="787">
        <v>42946</v>
      </c>
      <c r="AB1" s="788"/>
      <c r="AC1" s="789"/>
      <c r="AD1" s="810">
        <v>42977</v>
      </c>
      <c r="AE1" s="811"/>
      <c r="AF1" s="812"/>
      <c r="AG1" s="810">
        <v>43008</v>
      </c>
      <c r="AH1" s="811"/>
      <c r="AI1" s="812"/>
      <c r="AJ1" s="810">
        <v>43009</v>
      </c>
      <c r="AK1" s="811"/>
      <c r="AL1" s="812"/>
      <c r="AM1" s="810">
        <v>43040</v>
      </c>
      <c r="AN1" s="811"/>
      <c r="AO1" s="812"/>
      <c r="AP1" s="810">
        <v>43070</v>
      </c>
      <c r="AQ1" s="811"/>
      <c r="AR1" s="812"/>
      <c r="AS1" s="278"/>
      <c r="AT1" s="859" t="s">
        <v>632</v>
      </c>
      <c r="AU1" s="859"/>
      <c r="AV1" s="278"/>
      <c r="AW1" s="804" t="s">
        <v>7</v>
      </c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6"/>
    </row>
    <row r="2" spans="1:60" ht="15.75" thickBot="1" x14ac:dyDescent="0.3">
      <c r="A2" s="793" t="s">
        <v>583</v>
      </c>
      <c r="B2" s="794"/>
      <c r="C2" s="279">
        <v>43466</v>
      </c>
      <c r="D2" s="795"/>
      <c r="E2" s="796"/>
      <c r="F2" s="796"/>
      <c r="G2" s="797"/>
      <c r="H2" s="265"/>
      <c r="I2" s="790"/>
      <c r="J2" s="791"/>
      <c r="K2" s="792"/>
      <c r="L2" s="790"/>
      <c r="M2" s="791"/>
      <c r="N2" s="792"/>
      <c r="O2" s="790"/>
      <c r="P2" s="791"/>
      <c r="Q2" s="792"/>
      <c r="R2" s="790"/>
      <c r="S2" s="791"/>
      <c r="T2" s="792"/>
      <c r="U2" s="790"/>
      <c r="V2" s="791"/>
      <c r="W2" s="792"/>
      <c r="X2" s="790"/>
      <c r="Y2" s="791"/>
      <c r="Z2" s="792"/>
      <c r="AA2" s="790"/>
      <c r="AB2" s="791"/>
      <c r="AC2" s="792"/>
      <c r="AD2" s="813"/>
      <c r="AE2" s="814"/>
      <c r="AF2" s="815"/>
      <c r="AG2" s="813"/>
      <c r="AH2" s="814"/>
      <c r="AI2" s="815"/>
      <c r="AJ2" s="813"/>
      <c r="AK2" s="814"/>
      <c r="AL2" s="815"/>
      <c r="AM2" s="813"/>
      <c r="AN2" s="814"/>
      <c r="AO2" s="815"/>
      <c r="AP2" s="813"/>
      <c r="AQ2" s="814"/>
      <c r="AR2" s="815"/>
      <c r="AS2" s="278"/>
      <c r="AT2" s="860"/>
      <c r="AU2" s="860"/>
      <c r="AV2" s="278"/>
      <c r="AW2" s="807"/>
      <c r="AX2" s="808"/>
      <c r="AY2" s="808"/>
      <c r="AZ2" s="808"/>
      <c r="BA2" s="808"/>
      <c r="BB2" s="808"/>
      <c r="BC2" s="808"/>
      <c r="BD2" s="808"/>
      <c r="BE2" s="808"/>
      <c r="BF2" s="808"/>
      <c r="BG2" s="808"/>
      <c r="BH2" s="809"/>
    </row>
    <row r="3" spans="1:60" ht="60.75" thickBot="1" x14ac:dyDescent="0.3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24" t="s">
        <v>580</v>
      </c>
      <c r="AU3" s="424" t="s">
        <v>579</v>
      </c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25" t="s">
        <v>581</v>
      </c>
      <c r="BD3" s="300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25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44.5</v>
      </c>
      <c r="G4" s="283">
        <v>89</v>
      </c>
      <c r="H4" s="261"/>
      <c r="I4" s="288"/>
      <c r="J4" s="289">
        <f t="shared" ref="J4:J35" si="0">I4*$E4</f>
        <v>0</v>
      </c>
      <c r="K4" s="289">
        <f t="shared" ref="K4:K35" si="1">I4*$F4</f>
        <v>0</v>
      </c>
      <c r="L4" s="288"/>
      <c r="M4" s="289">
        <f t="shared" ref="M4:M35" si="2">L4*$E4</f>
        <v>0</v>
      </c>
      <c r="N4" s="289">
        <f t="shared" ref="N4:N35" si="3">L4*$F4</f>
        <v>0</v>
      </c>
      <c r="O4" s="288"/>
      <c r="P4" s="289">
        <f t="shared" ref="P4:P35" si="4">O4*$E4</f>
        <v>0</v>
      </c>
      <c r="Q4" s="289">
        <f t="shared" ref="Q4:Q35" si="5">O4*$F4</f>
        <v>0</v>
      </c>
      <c r="R4" s="288"/>
      <c r="S4" s="289">
        <f t="shared" ref="S4:S35" si="6">R4*$E4</f>
        <v>0</v>
      </c>
      <c r="T4" s="289">
        <f t="shared" ref="T4:T35" si="7">R4*$F4</f>
        <v>0</v>
      </c>
      <c r="U4" s="288"/>
      <c r="V4" s="289">
        <f t="shared" ref="V4:V35" si="8">U4*$E4</f>
        <v>0</v>
      </c>
      <c r="W4" s="289">
        <f t="shared" ref="W4:W35" si="9">U4*$F4</f>
        <v>0</v>
      </c>
      <c r="X4" s="288">
        <v>0</v>
      </c>
      <c r="Y4" s="289">
        <f t="shared" ref="Y4:Y35" si="10">X4*$E4</f>
        <v>0</v>
      </c>
      <c r="Z4" s="289">
        <f t="shared" ref="Z4:Z35" si="11">X4*$F4</f>
        <v>0</v>
      </c>
      <c r="AA4" s="289">
        <v>0</v>
      </c>
      <c r="AB4" s="289">
        <f>AA4*E4</f>
        <v>0</v>
      </c>
      <c r="AC4" s="289">
        <f>AA4*F4</f>
        <v>0</v>
      </c>
      <c r="AD4" s="289">
        <v>0</v>
      </c>
      <c r="AE4" s="289">
        <f>AD4*E4</f>
        <v>0</v>
      </c>
      <c r="AF4" s="289">
        <f>AD4*F4</f>
        <v>0</v>
      </c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v>3</v>
      </c>
      <c r="AU4" s="289">
        <v>2</v>
      </c>
      <c r="AV4" s="268"/>
      <c r="AW4" s="293">
        <f>SUM(I4,L4,O4,R4,U4,X4,AA4,AD4,AG4,AJ4,AM4,AP4)</f>
        <v>0</v>
      </c>
      <c r="AX4" s="289">
        <f t="shared" ref="AX4:AX67" si="12">AW4*E4</f>
        <v>0</v>
      </c>
      <c r="AY4" s="294">
        <f t="shared" ref="AY4:AY67" si="13">AW4*F4</f>
        <v>0</v>
      </c>
      <c r="AZ4" s="295">
        <f>AW4/(((AT4-1)*30)+(AU4*7))</f>
        <v>0</v>
      </c>
      <c r="BA4" s="294">
        <f>AZ4*30</f>
        <v>0</v>
      </c>
      <c r="BB4" s="296">
        <f t="shared" ref="BB4:BB67" si="14">BA4*F4</f>
        <v>0</v>
      </c>
      <c r="BC4" s="288">
        <v>0</v>
      </c>
      <c r="BD4" s="294">
        <f t="shared" ref="BD4:BD67" si="15">BC4*F4</f>
        <v>0</v>
      </c>
      <c r="BE4" s="294" t="str">
        <f t="shared" ref="BE4:BE67" si="16">IFERROR(BC4/AZ4, "-")</f>
        <v>-</v>
      </c>
      <c r="BF4" s="294" t="str">
        <f t="shared" ref="BF4:BF67" si="17">IFERROR(BE4/7,"-")</f>
        <v>-</v>
      </c>
      <c r="BG4" s="52" t="str">
        <f t="shared" ref="BG4:BG67" si="18">IFERROR(BE4/30,"-")</f>
        <v>-</v>
      </c>
      <c r="BH4" s="297" t="str">
        <f t="shared" ref="BH4:BH67" si="19">IFERROR(C$1+BE4,"-")</f>
        <v>-</v>
      </c>
    </row>
    <row r="5" spans="1:60" x14ac:dyDescent="0.25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44.5</v>
      </c>
      <c r="G5" s="58">
        <v>89</v>
      </c>
      <c r="H5" s="261"/>
      <c r="I5" s="26"/>
      <c r="J5" s="16">
        <f t="shared" si="0"/>
        <v>0</v>
      </c>
      <c r="K5" s="16">
        <f t="shared" si="1"/>
        <v>0</v>
      </c>
      <c r="L5" s="26"/>
      <c r="M5" s="16">
        <f t="shared" si="2"/>
        <v>0</v>
      </c>
      <c r="N5" s="16">
        <f t="shared" si="3"/>
        <v>0</v>
      </c>
      <c r="O5" s="26"/>
      <c r="P5" s="16">
        <f t="shared" si="4"/>
        <v>0</v>
      </c>
      <c r="Q5" s="16">
        <f t="shared" si="5"/>
        <v>0</v>
      </c>
      <c r="R5" s="26"/>
      <c r="S5" s="16">
        <f t="shared" si="6"/>
        <v>0</v>
      </c>
      <c r="T5" s="16">
        <f t="shared" si="7"/>
        <v>0</v>
      </c>
      <c r="U5" s="26"/>
      <c r="V5" s="16">
        <f t="shared" si="8"/>
        <v>0</v>
      </c>
      <c r="W5" s="16">
        <f t="shared" si="9"/>
        <v>0</v>
      </c>
      <c r="X5" s="26">
        <v>0</v>
      </c>
      <c r="Y5" s="16">
        <f t="shared" si="10"/>
        <v>0</v>
      </c>
      <c r="Z5" s="16">
        <f t="shared" si="11"/>
        <v>0</v>
      </c>
      <c r="AA5" s="16">
        <v>2</v>
      </c>
      <c r="AB5" s="289">
        <f t="shared" ref="AB5:AB68" si="20">AA5*E5</f>
        <v>46.32</v>
      </c>
      <c r="AC5" s="289">
        <f t="shared" ref="AC5:AC68" si="21">AA5*F5</f>
        <v>89</v>
      </c>
      <c r="AD5" s="16">
        <v>0</v>
      </c>
      <c r="AE5" s="289">
        <f t="shared" ref="AE5:AE68" si="22">AD5*E5</f>
        <v>0</v>
      </c>
      <c r="AF5" s="289">
        <f t="shared" ref="AF5:AF68" si="23">AD5*F5</f>
        <v>0</v>
      </c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289">
        <v>3</v>
      </c>
      <c r="AU5" s="289">
        <v>2</v>
      </c>
      <c r="AV5" s="268"/>
      <c r="AW5" s="52">
        <f t="shared" ref="AW5:AW68" si="24">SUM(I5,L5,O5,R5,U5,X5,AA5,AD5,AG5,AJ5,AM5,AP5)</f>
        <v>2</v>
      </c>
      <c r="AX5" s="16">
        <f t="shared" si="12"/>
        <v>46.32</v>
      </c>
      <c r="AY5" s="37">
        <f t="shared" si="13"/>
        <v>89</v>
      </c>
      <c r="AZ5" s="42">
        <f t="shared" ref="AZ5:AZ68" si="25">AW5/(((AT5-1)*30)+(AU5*7))</f>
        <v>2.7027027027027029E-2</v>
      </c>
      <c r="BA5" s="37">
        <f t="shared" ref="BA5:BA68" si="26">AZ5*30</f>
        <v>0.81081081081081086</v>
      </c>
      <c r="BB5" s="63">
        <f t="shared" si="14"/>
        <v>36.081081081081081</v>
      </c>
      <c r="BC5" s="26">
        <v>6</v>
      </c>
      <c r="BD5" s="37">
        <f t="shared" si="15"/>
        <v>267</v>
      </c>
      <c r="BE5" s="37">
        <f t="shared" si="16"/>
        <v>222</v>
      </c>
      <c r="BF5" s="37">
        <f t="shared" si="17"/>
        <v>31.714285714285715</v>
      </c>
      <c r="BG5" s="52">
        <f t="shared" si="18"/>
        <v>7.4</v>
      </c>
      <c r="BH5" s="35">
        <f t="shared" si="19"/>
        <v>43895</v>
      </c>
    </row>
    <row r="6" spans="1:60" x14ac:dyDescent="0.25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44.5</v>
      </c>
      <c r="G6" s="58">
        <v>89</v>
      </c>
      <c r="H6" s="261"/>
      <c r="I6" s="26"/>
      <c r="J6" s="16">
        <f t="shared" si="0"/>
        <v>0</v>
      </c>
      <c r="K6" s="16">
        <f t="shared" si="1"/>
        <v>0</v>
      </c>
      <c r="L6" s="26"/>
      <c r="M6" s="16">
        <f t="shared" si="2"/>
        <v>0</v>
      </c>
      <c r="N6" s="16">
        <f t="shared" si="3"/>
        <v>0</v>
      </c>
      <c r="O6" s="26"/>
      <c r="P6" s="16">
        <f t="shared" si="4"/>
        <v>0</v>
      </c>
      <c r="Q6" s="16">
        <f t="shared" si="5"/>
        <v>0</v>
      </c>
      <c r="R6" s="26"/>
      <c r="S6" s="16">
        <f t="shared" si="6"/>
        <v>0</v>
      </c>
      <c r="T6" s="16">
        <f t="shared" si="7"/>
        <v>0</v>
      </c>
      <c r="U6" s="26"/>
      <c r="V6" s="16">
        <f t="shared" si="8"/>
        <v>0</v>
      </c>
      <c r="W6" s="16">
        <f t="shared" si="9"/>
        <v>0</v>
      </c>
      <c r="X6" s="26">
        <v>0</v>
      </c>
      <c r="Y6" s="16">
        <f t="shared" si="10"/>
        <v>0</v>
      </c>
      <c r="Z6" s="16">
        <f t="shared" si="11"/>
        <v>0</v>
      </c>
      <c r="AA6" s="16">
        <v>2</v>
      </c>
      <c r="AB6" s="289">
        <f t="shared" si="20"/>
        <v>46.32</v>
      </c>
      <c r="AC6" s="289">
        <f t="shared" si="21"/>
        <v>89</v>
      </c>
      <c r="AD6" s="16">
        <v>0</v>
      </c>
      <c r="AE6" s="289">
        <f t="shared" si="22"/>
        <v>0</v>
      </c>
      <c r="AF6" s="289">
        <f t="shared" si="23"/>
        <v>0</v>
      </c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289">
        <v>3</v>
      </c>
      <c r="AU6" s="289">
        <v>2</v>
      </c>
      <c r="AV6" s="268"/>
      <c r="AW6" s="52">
        <f t="shared" si="24"/>
        <v>2</v>
      </c>
      <c r="AX6" s="16">
        <f t="shared" si="12"/>
        <v>46.32</v>
      </c>
      <c r="AY6" s="37">
        <f t="shared" si="13"/>
        <v>89</v>
      </c>
      <c r="AZ6" s="42">
        <f t="shared" si="25"/>
        <v>2.7027027027027029E-2</v>
      </c>
      <c r="BA6" s="37">
        <f t="shared" si="26"/>
        <v>0.81081081081081086</v>
      </c>
      <c r="BB6" s="63">
        <f t="shared" si="14"/>
        <v>36.081081081081081</v>
      </c>
      <c r="BC6" s="26">
        <v>6</v>
      </c>
      <c r="BD6" s="37">
        <f t="shared" si="15"/>
        <v>267</v>
      </c>
      <c r="BE6" s="37">
        <f t="shared" si="16"/>
        <v>222</v>
      </c>
      <c r="BF6" s="37">
        <f t="shared" si="17"/>
        <v>31.714285714285715</v>
      </c>
      <c r="BG6" s="52">
        <f t="shared" si="18"/>
        <v>7.4</v>
      </c>
      <c r="BH6" s="35">
        <f t="shared" si="19"/>
        <v>43895</v>
      </c>
    </row>
    <row r="7" spans="1:60" x14ac:dyDescent="0.25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49.5</v>
      </c>
      <c r="G7" s="58">
        <v>99</v>
      </c>
      <c r="H7" s="261"/>
      <c r="I7" s="26"/>
      <c r="J7" s="16">
        <f t="shared" si="0"/>
        <v>0</v>
      </c>
      <c r="K7" s="16">
        <f t="shared" si="1"/>
        <v>0</v>
      </c>
      <c r="L7" s="26"/>
      <c r="M7" s="16">
        <f t="shared" si="2"/>
        <v>0</v>
      </c>
      <c r="N7" s="16">
        <f t="shared" si="3"/>
        <v>0</v>
      </c>
      <c r="O7" s="26"/>
      <c r="P7" s="16">
        <f t="shared" si="4"/>
        <v>0</v>
      </c>
      <c r="Q7" s="16">
        <f t="shared" si="5"/>
        <v>0</v>
      </c>
      <c r="R7" s="26"/>
      <c r="S7" s="16">
        <f t="shared" si="6"/>
        <v>0</v>
      </c>
      <c r="T7" s="16">
        <f t="shared" si="7"/>
        <v>0</v>
      </c>
      <c r="U7" s="26"/>
      <c r="V7" s="16">
        <f t="shared" si="8"/>
        <v>0</v>
      </c>
      <c r="W7" s="16">
        <f t="shared" si="9"/>
        <v>0</v>
      </c>
      <c r="X7" s="26">
        <v>0</v>
      </c>
      <c r="Y7" s="16">
        <f t="shared" si="10"/>
        <v>0</v>
      </c>
      <c r="Z7" s="16">
        <f t="shared" si="11"/>
        <v>0</v>
      </c>
      <c r="AA7" s="16">
        <v>1</v>
      </c>
      <c r="AB7" s="289">
        <f t="shared" si="20"/>
        <v>28.95</v>
      </c>
      <c r="AC7" s="289">
        <f t="shared" si="21"/>
        <v>49.5</v>
      </c>
      <c r="AD7" s="16">
        <v>0</v>
      </c>
      <c r="AE7" s="289">
        <f t="shared" si="22"/>
        <v>0</v>
      </c>
      <c r="AF7" s="289">
        <f t="shared" si="23"/>
        <v>0</v>
      </c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289">
        <v>3</v>
      </c>
      <c r="AU7" s="289">
        <v>2</v>
      </c>
      <c r="AV7" s="268"/>
      <c r="AW7" s="52">
        <f t="shared" si="24"/>
        <v>1</v>
      </c>
      <c r="AX7" s="16">
        <f t="shared" si="12"/>
        <v>28.95</v>
      </c>
      <c r="AY7" s="37">
        <f t="shared" si="13"/>
        <v>49.5</v>
      </c>
      <c r="AZ7" s="42">
        <f t="shared" si="25"/>
        <v>1.3513513513513514E-2</v>
      </c>
      <c r="BA7" s="37">
        <f t="shared" si="26"/>
        <v>0.40540540540540543</v>
      </c>
      <c r="BB7" s="63">
        <f t="shared" si="14"/>
        <v>20.067567567567568</v>
      </c>
      <c r="BC7" s="26">
        <v>25</v>
      </c>
      <c r="BD7" s="37">
        <f t="shared" si="15"/>
        <v>1237.5</v>
      </c>
      <c r="BE7" s="37">
        <f t="shared" si="16"/>
        <v>1850</v>
      </c>
      <c r="BF7" s="37">
        <f t="shared" si="17"/>
        <v>264.28571428571428</v>
      </c>
      <c r="BG7" s="52">
        <f t="shared" si="18"/>
        <v>61.666666666666664</v>
      </c>
      <c r="BH7" s="35">
        <f t="shared" si="19"/>
        <v>45523</v>
      </c>
    </row>
    <row r="8" spans="1:60" x14ac:dyDescent="0.25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49.5</v>
      </c>
      <c r="G8" s="58">
        <v>99</v>
      </c>
      <c r="H8" s="261"/>
      <c r="I8" s="26"/>
      <c r="J8" s="16">
        <f t="shared" si="0"/>
        <v>0</v>
      </c>
      <c r="K8" s="16">
        <f t="shared" si="1"/>
        <v>0</v>
      </c>
      <c r="L8" s="26"/>
      <c r="M8" s="16">
        <f t="shared" si="2"/>
        <v>0</v>
      </c>
      <c r="N8" s="16">
        <f t="shared" si="3"/>
        <v>0</v>
      </c>
      <c r="O8" s="26"/>
      <c r="P8" s="16">
        <f t="shared" si="4"/>
        <v>0</v>
      </c>
      <c r="Q8" s="16">
        <f t="shared" si="5"/>
        <v>0</v>
      </c>
      <c r="R8" s="26"/>
      <c r="S8" s="16">
        <f t="shared" si="6"/>
        <v>0</v>
      </c>
      <c r="T8" s="16">
        <f t="shared" si="7"/>
        <v>0</v>
      </c>
      <c r="U8" s="26"/>
      <c r="V8" s="16">
        <f t="shared" si="8"/>
        <v>0</v>
      </c>
      <c r="W8" s="16">
        <f t="shared" si="9"/>
        <v>0</v>
      </c>
      <c r="X8" s="26">
        <v>1</v>
      </c>
      <c r="Y8" s="16">
        <f t="shared" si="10"/>
        <v>28.950000000000003</v>
      </c>
      <c r="Z8" s="16">
        <f t="shared" si="11"/>
        <v>49.5</v>
      </c>
      <c r="AA8" s="16">
        <v>0</v>
      </c>
      <c r="AB8" s="289">
        <f t="shared" si="20"/>
        <v>0</v>
      </c>
      <c r="AC8" s="289">
        <f t="shared" si="21"/>
        <v>0</v>
      </c>
      <c r="AD8" s="16">
        <v>0</v>
      </c>
      <c r="AE8" s="289">
        <f t="shared" si="22"/>
        <v>0</v>
      </c>
      <c r="AF8" s="289">
        <f t="shared" si="23"/>
        <v>0</v>
      </c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289">
        <v>3</v>
      </c>
      <c r="AU8" s="289">
        <v>2</v>
      </c>
      <c r="AV8" s="268"/>
      <c r="AW8" s="52">
        <f t="shared" si="24"/>
        <v>1</v>
      </c>
      <c r="AX8" s="16">
        <f t="shared" si="12"/>
        <v>28.950000000000003</v>
      </c>
      <c r="AY8" s="37">
        <f t="shared" si="13"/>
        <v>49.5</v>
      </c>
      <c r="AZ8" s="42">
        <f t="shared" si="25"/>
        <v>1.3513513513513514E-2</v>
      </c>
      <c r="BA8" s="37">
        <f t="shared" si="26"/>
        <v>0.40540540540540543</v>
      </c>
      <c r="BB8" s="63">
        <f t="shared" si="14"/>
        <v>20.067567567567568</v>
      </c>
      <c r="BC8" s="26">
        <v>9</v>
      </c>
      <c r="BD8" s="37">
        <f t="shared" si="15"/>
        <v>445.5</v>
      </c>
      <c r="BE8" s="37">
        <f t="shared" si="16"/>
        <v>666</v>
      </c>
      <c r="BF8" s="37">
        <f t="shared" si="17"/>
        <v>95.142857142857139</v>
      </c>
      <c r="BG8" s="52">
        <f t="shared" si="18"/>
        <v>22.2</v>
      </c>
      <c r="BH8" s="35">
        <f t="shared" si="19"/>
        <v>44339</v>
      </c>
    </row>
    <row r="9" spans="1:60" x14ac:dyDescent="0.25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34.5</v>
      </c>
      <c r="G9" s="58">
        <v>69</v>
      </c>
      <c r="H9" s="261"/>
      <c r="I9" s="26"/>
      <c r="J9" s="16">
        <f t="shared" si="0"/>
        <v>0</v>
      </c>
      <c r="K9" s="16">
        <f t="shared" si="1"/>
        <v>0</v>
      </c>
      <c r="L9" s="26"/>
      <c r="M9" s="16">
        <f t="shared" si="2"/>
        <v>0</v>
      </c>
      <c r="N9" s="16">
        <f t="shared" si="3"/>
        <v>0</v>
      </c>
      <c r="O9" s="26"/>
      <c r="P9" s="16">
        <f t="shared" si="4"/>
        <v>0</v>
      </c>
      <c r="Q9" s="16">
        <f t="shared" si="5"/>
        <v>0</v>
      </c>
      <c r="R9" s="26"/>
      <c r="S9" s="16">
        <f t="shared" si="6"/>
        <v>0</v>
      </c>
      <c r="T9" s="16">
        <f t="shared" si="7"/>
        <v>0</v>
      </c>
      <c r="U9" s="26"/>
      <c r="V9" s="16">
        <f t="shared" si="8"/>
        <v>0</v>
      </c>
      <c r="W9" s="16">
        <f t="shared" si="9"/>
        <v>0</v>
      </c>
      <c r="X9" s="26">
        <v>0</v>
      </c>
      <c r="Y9" s="16">
        <f t="shared" si="10"/>
        <v>0</v>
      </c>
      <c r="Z9" s="16">
        <f t="shared" si="11"/>
        <v>0</v>
      </c>
      <c r="AA9" s="16">
        <v>2</v>
      </c>
      <c r="AB9" s="289">
        <f t="shared" si="20"/>
        <v>44.78</v>
      </c>
      <c r="AC9" s="289">
        <f t="shared" si="21"/>
        <v>69</v>
      </c>
      <c r="AD9" s="16">
        <v>0</v>
      </c>
      <c r="AE9" s="289">
        <f t="shared" si="22"/>
        <v>0</v>
      </c>
      <c r="AF9" s="289">
        <f t="shared" si="23"/>
        <v>0</v>
      </c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289">
        <v>3</v>
      </c>
      <c r="AU9" s="289">
        <v>2</v>
      </c>
      <c r="AV9" s="268"/>
      <c r="AW9" s="52">
        <f t="shared" si="24"/>
        <v>2</v>
      </c>
      <c r="AX9" s="16">
        <f t="shared" si="12"/>
        <v>44.78</v>
      </c>
      <c r="AY9" s="37">
        <f t="shared" si="13"/>
        <v>69</v>
      </c>
      <c r="AZ9" s="42">
        <f t="shared" si="25"/>
        <v>2.7027027027027029E-2</v>
      </c>
      <c r="BA9" s="37">
        <f t="shared" si="26"/>
        <v>0.81081081081081086</v>
      </c>
      <c r="BB9" s="63">
        <f t="shared" si="14"/>
        <v>27.972972972972975</v>
      </c>
      <c r="BC9" s="26">
        <v>18</v>
      </c>
      <c r="BD9" s="37">
        <f t="shared" si="15"/>
        <v>621</v>
      </c>
      <c r="BE9" s="37">
        <f t="shared" si="16"/>
        <v>666</v>
      </c>
      <c r="BF9" s="37">
        <f t="shared" si="17"/>
        <v>95.142857142857139</v>
      </c>
      <c r="BG9" s="52">
        <f t="shared" si="18"/>
        <v>22.2</v>
      </c>
      <c r="BH9" s="35">
        <f t="shared" si="19"/>
        <v>44339</v>
      </c>
    </row>
    <row r="10" spans="1:60" x14ac:dyDescent="0.25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34.5</v>
      </c>
      <c r="G10" s="58">
        <v>69</v>
      </c>
      <c r="H10" s="261"/>
      <c r="I10" s="26"/>
      <c r="J10" s="16">
        <f t="shared" si="0"/>
        <v>0</v>
      </c>
      <c r="K10" s="16">
        <f t="shared" si="1"/>
        <v>0</v>
      </c>
      <c r="L10" s="26"/>
      <c r="M10" s="16">
        <f t="shared" si="2"/>
        <v>0</v>
      </c>
      <c r="N10" s="16">
        <f t="shared" si="3"/>
        <v>0</v>
      </c>
      <c r="O10" s="26"/>
      <c r="P10" s="16">
        <f t="shared" si="4"/>
        <v>0</v>
      </c>
      <c r="Q10" s="16">
        <f t="shared" si="5"/>
        <v>0</v>
      </c>
      <c r="R10" s="26"/>
      <c r="S10" s="16">
        <f t="shared" si="6"/>
        <v>0</v>
      </c>
      <c r="T10" s="16">
        <f t="shared" si="7"/>
        <v>0</v>
      </c>
      <c r="U10" s="26"/>
      <c r="V10" s="16">
        <f t="shared" si="8"/>
        <v>0</v>
      </c>
      <c r="W10" s="16">
        <f t="shared" si="9"/>
        <v>0</v>
      </c>
      <c r="X10" s="26">
        <v>0</v>
      </c>
      <c r="Y10" s="16">
        <f t="shared" si="10"/>
        <v>0</v>
      </c>
      <c r="Z10" s="16">
        <f t="shared" si="11"/>
        <v>0</v>
      </c>
      <c r="AA10" s="16">
        <v>1</v>
      </c>
      <c r="AB10" s="289">
        <f t="shared" si="20"/>
        <v>22.39</v>
      </c>
      <c r="AC10" s="289">
        <f t="shared" si="21"/>
        <v>34.5</v>
      </c>
      <c r="AD10" s="16">
        <v>0</v>
      </c>
      <c r="AE10" s="289">
        <f t="shared" si="22"/>
        <v>0</v>
      </c>
      <c r="AF10" s="289">
        <f t="shared" si="23"/>
        <v>0</v>
      </c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289">
        <v>3</v>
      </c>
      <c r="AU10" s="289">
        <v>2</v>
      </c>
      <c r="AV10" s="268"/>
      <c r="AW10" s="52">
        <f t="shared" si="24"/>
        <v>1</v>
      </c>
      <c r="AX10" s="16">
        <f t="shared" si="12"/>
        <v>22.39</v>
      </c>
      <c r="AY10" s="37">
        <f t="shared" si="13"/>
        <v>34.5</v>
      </c>
      <c r="AZ10" s="42">
        <f t="shared" si="25"/>
        <v>1.3513513513513514E-2</v>
      </c>
      <c r="BA10" s="37">
        <f t="shared" si="26"/>
        <v>0.40540540540540543</v>
      </c>
      <c r="BB10" s="63">
        <f t="shared" si="14"/>
        <v>13.986486486486488</v>
      </c>
      <c r="BC10" s="26">
        <v>1</v>
      </c>
      <c r="BD10" s="37">
        <f t="shared" si="15"/>
        <v>34.5</v>
      </c>
      <c r="BE10" s="37">
        <f t="shared" si="16"/>
        <v>74</v>
      </c>
      <c r="BF10" s="37">
        <f t="shared" si="17"/>
        <v>10.571428571428571</v>
      </c>
      <c r="BG10" s="52">
        <f t="shared" si="18"/>
        <v>2.4666666666666668</v>
      </c>
      <c r="BH10" s="35">
        <f t="shared" si="19"/>
        <v>43747</v>
      </c>
    </row>
    <row r="11" spans="1:60" x14ac:dyDescent="0.25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34.5</v>
      </c>
      <c r="G11" s="58">
        <v>69</v>
      </c>
      <c r="H11" s="261"/>
      <c r="I11" s="26"/>
      <c r="J11" s="16">
        <f t="shared" si="0"/>
        <v>0</v>
      </c>
      <c r="K11" s="16">
        <f t="shared" si="1"/>
        <v>0</v>
      </c>
      <c r="L11" s="26"/>
      <c r="M11" s="16">
        <f t="shared" si="2"/>
        <v>0</v>
      </c>
      <c r="N11" s="16">
        <f t="shared" si="3"/>
        <v>0</v>
      </c>
      <c r="O11" s="26"/>
      <c r="P11" s="16">
        <f t="shared" si="4"/>
        <v>0</v>
      </c>
      <c r="Q11" s="16">
        <f t="shared" si="5"/>
        <v>0</v>
      </c>
      <c r="R11" s="26"/>
      <c r="S11" s="16">
        <f t="shared" si="6"/>
        <v>0</v>
      </c>
      <c r="T11" s="16">
        <f t="shared" si="7"/>
        <v>0</v>
      </c>
      <c r="U11" s="26"/>
      <c r="V11" s="16">
        <f t="shared" si="8"/>
        <v>0</v>
      </c>
      <c r="W11" s="16">
        <f t="shared" si="9"/>
        <v>0</v>
      </c>
      <c r="X11" s="26">
        <v>1</v>
      </c>
      <c r="Y11" s="16">
        <f t="shared" si="10"/>
        <v>22.39</v>
      </c>
      <c r="Z11" s="16">
        <f t="shared" si="11"/>
        <v>34.5</v>
      </c>
      <c r="AA11" s="16">
        <v>4</v>
      </c>
      <c r="AB11" s="289">
        <f t="shared" si="20"/>
        <v>89.56</v>
      </c>
      <c r="AC11" s="289">
        <f t="shared" si="21"/>
        <v>138</v>
      </c>
      <c r="AD11" s="16">
        <v>0</v>
      </c>
      <c r="AE11" s="289">
        <f t="shared" si="22"/>
        <v>0</v>
      </c>
      <c r="AF11" s="289">
        <f t="shared" si="23"/>
        <v>0</v>
      </c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289">
        <v>3</v>
      </c>
      <c r="AU11" s="289">
        <v>2</v>
      </c>
      <c r="AV11" s="268"/>
      <c r="AW11" s="52">
        <f t="shared" si="24"/>
        <v>5</v>
      </c>
      <c r="AX11" s="16">
        <f t="shared" si="12"/>
        <v>111.95</v>
      </c>
      <c r="AY11" s="37">
        <f t="shared" si="13"/>
        <v>172.5</v>
      </c>
      <c r="AZ11" s="42">
        <f t="shared" si="25"/>
        <v>6.7567567567567571E-2</v>
      </c>
      <c r="BA11" s="37">
        <f t="shared" si="26"/>
        <v>2.0270270270270272</v>
      </c>
      <c r="BB11" s="63">
        <f t="shared" si="14"/>
        <v>69.932432432432435</v>
      </c>
      <c r="BC11" s="26">
        <v>2</v>
      </c>
      <c r="BD11" s="37">
        <f t="shared" si="15"/>
        <v>69</v>
      </c>
      <c r="BE11" s="37">
        <f t="shared" si="16"/>
        <v>29.599999999999998</v>
      </c>
      <c r="BF11" s="37">
        <f t="shared" si="17"/>
        <v>4.2285714285714286</v>
      </c>
      <c r="BG11" s="52">
        <f t="shared" si="18"/>
        <v>0.98666666666666658</v>
      </c>
      <c r="BH11" s="35">
        <f t="shared" si="19"/>
        <v>43702.6</v>
      </c>
    </row>
    <row r="12" spans="1:60" x14ac:dyDescent="0.25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34.5</v>
      </c>
      <c r="G12" s="58">
        <v>69</v>
      </c>
      <c r="H12" s="261"/>
      <c r="I12" s="26"/>
      <c r="J12" s="16">
        <f t="shared" si="0"/>
        <v>0</v>
      </c>
      <c r="K12" s="16">
        <f t="shared" si="1"/>
        <v>0</v>
      </c>
      <c r="L12" s="26"/>
      <c r="M12" s="16">
        <f t="shared" si="2"/>
        <v>0</v>
      </c>
      <c r="N12" s="16">
        <f t="shared" si="3"/>
        <v>0</v>
      </c>
      <c r="O12" s="26"/>
      <c r="P12" s="16">
        <f t="shared" si="4"/>
        <v>0</v>
      </c>
      <c r="Q12" s="16">
        <f t="shared" si="5"/>
        <v>0</v>
      </c>
      <c r="R12" s="26"/>
      <c r="S12" s="16">
        <f t="shared" si="6"/>
        <v>0</v>
      </c>
      <c r="T12" s="16">
        <f t="shared" si="7"/>
        <v>0</v>
      </c>
      <c r="U12" s="26"/>
      <c r="V12" s="16">
        <f t="shared" si="8"/>
        <v>0</v>
      </c>
      <c r="W12" s="16">
        <f t="shared" si="9"/>
        <v>0</v>
      </c>
      <c r="X12" s="26">
        <v>1</v>
      </c>
      <c r="Y12" s="16">
        <f t="shared" si="10"/>
        <v>21.229999999999997</v>
      </c>
      <c r="Z12" s="16">
        <f t="shared" si="11"/>
        <v>34.5</v>
      </c>
      <c r="AA12" s="16">
        <v>3</v>
      </c>
      <c r="AB12" s="289">
        <f t="shared" si="20"/>
        <v>63.689999999999991</v>
      </c>
      <c r="AC12" s="289">
        <f t="shared" si="21"/>
        <v>103.5</v>
      </c>
      <c r="AD12" s="16">
        <v>1</v>
      </c>
      <c r="AE12" s="289">
        <f t="shared" si="22"/>
        <v>21.229999999999997</v>
      </c>
      <c r="AF12" s="289">
        <f t="shared" si="23"/>
        <v>34.5</v>
      </c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289">
        <v>3</v>
      </c>
      <c r="AU12" s="289">
        <v>2</v>
      </c>
      <c r="AV12" s="268"/>
      <c r="AW12" s="52">
        <f t="shared" si="24"/>
        <v>5</v>
      </c>
      <c r="AX12" s="16">
        <f t="shared" si="12"/>
        <v>106.14999999999998</v>
      </c>
      <c r="AY12" s="37">
        <f t="shared" si="13"/>
        <v>172.5</v>
      </c>
      <c r="AZ12" s="42">
        <f t="shared" si="25"/>
        <v>6.7567567567567571E-2</v>
      </c>
      <c r="BA12" s="37">
        <f t="shared" si="26"/>
        <v>2.0270270270270272</v>
      </c>
      <c r="BB12" s="63">
        <f t="shared" si="14"/>
        <v>69.932432432432435</v>
      </c>
      <c r="BC12" s="26">
        <v>15</v>
      </c>
      <c r="BD12" s="37">
        <f t="shared" si="15"/>
        <v>517.5</v>
      </c>
      <c r="BE12" s="37">
        <f t="shared" si="16"/>
        <v>222</v>
      </c>
      <c r="BF12" s="37">
        <f t="shared" si="17"/>
        <v>31.714285714285715</v>
      </c>
      <c r="BG12" s="52">
        <f t="shared" si="18"/>
        <v>7.4</v>
      </c>
      <c r="BH12" s="35">
        <f t="shared" si="19"/>
        <v>43895</v>
      </c>
    </row>
    <row r="13" spans="1:60" x14ac:dyDescent="0.25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34.5</v>
      </c>
      <c r="G13" s="58">
        <v>69</v>
      </c>
      <c r="H13" s="261"/>
      <c r="I13" s="26"/>
      <c r="J13" s="16">
        <f t="shared" si="0"/>
        <v>0</v>
      </c>
      <c r="K13" s="16">
        <f t="shared" si="1"/>
        <v>0</v>
      </c>
      <c r="L13" s="26"/>
      <c r="M13" s="16">
        <f t="shared" si="2"/>
        <v>0</v>
      </c>
      <c r="N13" s="16">
        <f t="shared" si="3"/>
        <v>0</v>
      </c>
      <c r="O13" s="26"/>
      <c r="P13" s="16">
        <f t="shared" si="4"/>
        <v>0</v>
      </c>
      <c r="Q13" s="16">
        <f t="shared" si="5"/>
        <v>0</v>
      </c>
      <c r="R13" s="26"/>
      <c r="S13" s="16">
        <f t="shared" si="6"/>
        <v>0</v>
      </c>
      <c r="T13" s="16">
        <f t="shared" si="7"/>
        <v>0</v>
      </c>
      <c r="U13" s="26"/>
      <c r="V13" s="16">
        <f t="shared" si="8"/>
        <v>0</v>
      </c>
      <c r="W13" s="16">
        <f t="shared" si="9"/>
        <v>0</v>
      </c>
      <c r="X13" s="26">
        <v>0</v>
      </c>
      <c r="Y13" s="16">
        <f t="shared" si="10"/>
        <v>0</v>
      </c>
      <c r="Z13" s="16">
        <f t="shared" si="11"/>
        <v>0</v>
      </c>
      <c r="AA13" s="16">
        <v>0</v>
      </c>
      <c r="AB13" s="289">
        <f t="shared" si="20"/>
        <v>0</v>
      </c>
      <c r="AC13" s="289">
        <f t="shared" si="21"/>
        <v>0</v>
      </c>
      <c r="AD13" s="16">
        <v>0</v>
      </c>
      <c r="AE13" s="289">
        <f t="shared" si="22"/>
        <v>0</v>
      </c>
      <c r="AF13" s="289">
        <f t="shared" si="23"/>
        <v>0</v>
      </c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289">
        <v>3</v>
      </c>
      <c r="AU13" s="289">
        <v>2</v>
      </c>
      <c r="AV13" s="268"/>
      <c r="AW13" s="52">
        <f t="shared" si="24"/>
        <v>0</v>
      </c>
      <c r="AX13" s="16">
        <f t="shared" si="12"/>
        <v>0</v>
      </c>
      <c r="AY13" s="37">
        <f t="shared" si="13"/>
        <v>0</v>
      </c>
      <c r="AZ13" s="42">
        <f t="shared" si="25"/>
        <v>0</v>
      </c>
      <c r="BA13" s="37">
        <f t="shared" si="26"/>
        <v>0</v>
      </c>
      <c r="BB13" s="63">
        <f t="shared" si="14"/>
        <v>0</v>
      </c>
      <c r="BC13" s="26">
        <v>0</v>
      </c>
      <c r="BD13" s="37">
        <f t="shared" si="15"/>
        <v>0</v>
      </c>
      <c r="BE13" s="37" t="str">
        <f t="shared" si="16"/>
        <v>-</v>
      </c>
      <c r="BF13" s="37" t="str">
        <f t="shared" si="17"/>
        <v>-</v>
      </c>
      <c r="BG13" s="52" t="str">
        <f t="shared" si="18"/>
        <v>-</v>
      </c>
      <c r="BH13" s="35" t="str">
        <f t="shared" si="19"/>
        <v>-</v>
      </c>
    </row>
    <row r="14" spans="1:60" x14ac:dyDescent="0.25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34.5</v>
      </c>
      <c r="G14" s="58">
        <v>69</v>
      </c>
      <c r="H14" s="261"/>
      <c r="I14" s="26"/>
      <c r="J14" s="16">
        <f t="shared" si="0"/>
        <v>0</v>
      </c>
      <c r="K14" s="16">
        <f t="shared" si="1"/>
        <v>0</v>
      </c>
      <c r="L14" s="26"/>
      <c r="M14" s="16">
        <f t="shared" si="2"/>
        <v>0</v>
      </c>
      <c r="N14" s="16">
        <f t="shared" si="3"/>
        <v>0</v>
      </c>
      <c r="O14" s="26"/>
      <c r="P14" s="16">
        <f t="shared" si="4"/>
        <v>0</v>
      </c>
      <c r="Q14" s="16">
        <f t="shared" si="5"/>
        <v>0</v>
      </c>
      <c r="R14" s="26"/>
      <c r="S14" s="16">
        <f t="shared" si="6"/>
        <v>0</v>
      </c>
      <c r="T14" s="16">
        <f t="shared" si="7"/>
        <v>0</v>
      </c>
      <c r="U14" s="26"/>
      <c r="V14" s="16">
        <f t="shared" si="8"/>
        <v>0</v>
      </c>
      <c r="W14" s="16">
        <f t="shared" si="9"/>
        <v>0</v>
      </c>
      <c r="X14" s="26">
        <v>1</v>
      </c>
      <c r="Y14" s="16">
        <f t="shared" si="10"/>
        <v>21.229999999999997</v>
      </c>
      <c r="Z14" s="16">
        <f t="shared" si="11"/>
        <v>34.5</v>
      </c>
      <c r="AA14" s="16">
        <v>4</v>
      </c>
      <c r="AB14" s="289">
        <f t="shared" si="20"/>
        <v>84.919999999999987</v>
      </c>
      <c r="AC14" s="289">
        <f t="shared" si="21"/>
        <v>138</v>
      </c>
      <c r="AD14" s="16">
        <v>2</v>
      </c>
      <c r="AE14" s="289">
        <f t="shared" si="22"/>
        <v>42.459999999999994</v>
      </c>
      <c r="AF14" s="289">
        <f t="shared" si="23"/>
        <v>69</v>
      </c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289">
        <v>3</v>
      </c>
      <c r="AU14" s="289">
        <v>2</v>
      </c>
      <c r="AV14" s="268"/>
      <c r="AW14" s="52">
        <f t="shared" si="24"/>
        <v>7</v>
      </c>
      <c r="AX14" s="16">
        <f t="shared" si="12"/>
        <v>148.60999999999999</v>
      </c>
      <c r="AY14" s="37">
        <f t="shared" si="13"/>
        <v>241.5</v>
      </c>
      <c r="AZ14" s="42">
        <f t="shared" si="25"/>
        <v>9.45945945945946E-2</v>
      </c>
      <c r="BA14" s="37">
        <f t="shared" si="26"/>
        <v>2.8378378378378382</v>
      </c>
      <c r="BB14" s="63">
        <f t="shared" si="14"/>
        <v>97.905405405405418</v>
      </c>
      <c r="BC14" s="26">
        <v>10</v>
      </c>
      <c r="BD14" s="37">
        <f t="shared" si="15"/>
        <v>345</v>
      </c>
      <c r="BE14" s="37">
        <f t="shared" si="16"/>
        <v>105.71428571428571</v>
      </c>
      <c r="BF14" s="37">
        <f t="shared" si="17"/>
        <v>15.102040816326531</v>
      </c>
      <c r="BG14" s="52">
        <f t="shared" si="18"/>
        <v>3.5238095238095237</v>
      </c>
      <c r="BH14" s="35">
        <f t="shared" si="19"/>
        <v>43778.714285714283</v>
      </c>
    </row>
    <row r="15" spans="1:60" x14ac:dyDescent="0.25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34.5</v>
      </c>
      <c r="G15" s="58">
        <v>69</v>
      </c>
      <c r="H15" s="261"/>
      <c r="I15" s="26"/>
      <c r="J15" s="16">
        <f t="shared" si="0"/>
        <v>0</v>
      </c>
      <c r="K15" s="16">
        <f t="shared" si="1"/>
        <v>0</v>
      </c>
      <c r="L15" s="26"/>
      <c r="M15" s="16">
        <f t="shared" si="2"/>
        <v>0</v>
      </c>
      <c r="N15" s="16">
        <f t="shared" si="3"/>
        <v>0</v>
      </c>
      <c r="O15" s="26"/>
      <c r="P15" s="16">
        <f t="shared" si="4"/>
        <v>0</v>
      </c>
      <c r="Q15" s="16">
        <f t="shared" si="5"/>
        <v>0</v>
      </c>
      <c r="R15" s="26"/>
      <c r="S15" s="16">
        <f t="shared" si="6"/>
        <v>0</v>
      </c>
      <c r="T15" s="16">
        <f t="shared" si="7"/>
        <v>0</v>
      </c>
      <c r="U15" s="26"/>
      <c r="V15" s="16">
        <f t="shared" si="8"/>
        <v>0</v>
      </c>
      <c r="W15" s="16">
        <f t="shared" si="9"/>
        <v>0</v>
      </c>
      <c r="X15" s="26">
        <v>0</v>
      </c>
      <c r="Y15" s="16">
        <f t="shared" si="10"/>
        <v>0</v>
      </c>
      <c r="Z15" s="16">
        <f t="shared" si="11"/>
        <v>0</v>
      </c>
      <c r="AA15" s="16">
        <v>0</v>
      </c>
      <c r="AB15" s="289">
        <f t="shared" si="20"/>
        <v>0</v>
      </c>
      <c r="AC15" s="289">
        <f t="shared" si="21"/>
        <v>0</v>
      </c>
      <c r="AD15" s="16">
        <v>0</v>
      </c>
      <c r="AE15" s="289">
        <f t="shared" si="22"/>
        <v>0</v>
      </c>
      <c r="AF15" s="289">
        <f t="shared" si="23"/>
        <v>0</v>
      </c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289">
        <v>3</v>
      </c>
      <c r="AU15" s="289">
        <v>2</v>
      </c>
      <c r="AV15" s="268"/>
      <c r="AW15" s="52">
        <f t="shared" si="24"/>
        <v>0</v>
      </c>
      <c r="AX15" s="16">
        <f t="shared" si="12"/>
        <v>0</v>
      </c>
      <c r="AY15" s="37">
        <f t="shared" si="13"/>
        <v>0</v>
      </c>
      <c r="AZ15" s="42">
        <f t="shared" si="25"/>
        <v>0</v>
      </c>
      <c r="BA15" s="37">
        <f t="shared" si="26"/>
        <v>0</v>
      </c>
      <c r="BB15" s="63">
        <f t="shared" si="14"/>
        <v>0</v>
      </c>
      <c r="BC15" s="26">
        <v>5</v>
      </c>
      <c r="BD15" s="37">
        <f t="shared" si="15"/>
        <v>172.5</v>
      </c>
      <c r="BE15" s="37" t="str">
        <f t="shared" si="16"/>
        <v>-</v>
      </c>
      <c r="BF15" s="37" t="str">
        <f t="shared" si="17"/>
        <v>-</v>
      </c>
      <c r="BG15" s="52" t="str">
        <f t="shared" si="18"/>
        <v>-</v>
      </c>
      <c r="BH15" s="35" t="str">
        <f t="shared" si="19"/>
        <v>-</v>
      </c>
    </row>
    <row r="16" spans="1:60" x14ac:dyDescent="0.25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34.5</v>
      </c>
      <c r="G16" s="58">
        <v>69</v>
      </c>
      <c r="H16" s="261"/>
      <c r="I16" s="26"/>
      <c r="J16" s="16">
        <f t="shared" si="0"/>
        <v>0</v>
      </c>
      <c r="K16" s="16">
        <f t="shared" si="1"/>
        <v>0</v>
      </c>
      <c r="L16" s="26"/>
      <c r="M16" s="16">
        <f t="shared" si="2"/>
        <v>0</v>
      </c>
      <c r="N16" s="16">
        <f t="shared" si="3"/>
        <v>0</v>
      </c>
      <c r="O16" s="26"/>
      <c r="P16" s="16">
        <f t="shared" si="4"/>
        <v>0</v>
      </c>
      <c r="Q16" s="16">
        <f t="shared" si="5"/>
        <v>0</v>
      </c>
      <c r="R16" s="26"/>
      <c r="S16" s="16">
        <f t="shared" si="6"/>
        <v>0</v>
      </c>
      <c r="T16" s="16">
        <f t="shared" si="7"/>
        <v>0</v>
      </c>
      <c r="U16" s="26"/>
      <c r="V16" s="16">
        <f t="shared" si="8"/>
        <v>0</v>
      </c>
      <c r="W16" s="16">
        <f t="shared" si="9"/>
        <v>0</v>
      </c>
      <c r="X16" s="26">
        <v>0</v>
      </c>
      <c r="Y16" s="16">
        <f t="shared" si="10"/>
        <v>0</v>
      </c>
      <c r="Z16" s="16">
        <f t="shared" si="11"/>
        <v>0</v>
      </c>
      <c r="AA16" s="16">
        <v>0</v>
      </c>
      <c r="AB16" s="289">
        <f t="shared" si="20"/>
        <v>0</v>
      </c>
      <c r="AC16" s="289">
        <f t="shared" si="21"/>
        <v>0</v>
      </c>
      <c r="AD16" s="16">
        <v>0</v>
      </c>
      <c r="AE16" s="289">
        <f t="shared" si="22"/>
        <v>0</v>
      </c>
      <c r="AF16" s="289">
        <f t="shared" si="23"/>
        <v>0</v>
      </c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289">
        <v>3</v>
      </c>
      <c r="AU16" s="289">
        <v>2</v>
      </c>
      <c r="AV16" s="268"/>
      <c r="AW16" s="52">
        <f t="shared" si="24"/>
        <v>0</v>
      </c>
      <c r="AX16" s="16">
        <f t="shared" si="12"/>
        <v>0</v>
      </c>
      <c r="AY16" s="37">
        <f t="shared" si="13"/>
        <v>0</v>
      </c>
      <c r="AZ16" s="42">
        <f t="shared" si="25"/>
        <v>0</v>
      </c>
      <c r="BA16" s="37">
        <f t="shared" si="26"/>
        <v>0</v>
      </c>
      <c r="BB16" s="63">
        <f t="shared" si="14"/>
        <v>0</v>
      </c>
      <c r="BC16" s="26">
        <v>18</v>
      </c>
      <c r="BD16" s="37">
        <f t="shared" si="15"/>
        <v>621</v>
      </c>
      <c r="BE16" s="37" t="str">
        <f t="shared" si="16"/>
        <v>-</v>
      </c>
      <c r="BF16" s="37" t="str">
        <f t="shared" si="17"/>
        <v>-</v>
      </c>
      <c r="BG16" s="52" t="str">
        <f t="shared" si="18"/>
        <v>-</v>
      </c>
      <c r="BH16" s="35" t="str">
        <f t="shared" si="19"/>
        <v>-</v>
      </c>
    </row>
    <row r="17" spans="1:60" x14ac:dyDescent="0.25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34.5</v>
      </c>
      <c r="G17" s="58">
        <v>69</v>
      </c>
      <c r="H17" s="261"/>
      <c r="I17" s="26"/>
      <c r="J17" s="16">
        <f t="shared" si="0"/>
        <v>0</v>
      </c>
      <c r="K17" s="16">
        <f t="shared" si="1"/>
        <v>0</v>
      </c>
      <c r="L17" s="26"/>
      <c r="M17" s="16">
        <f t="shared" si="2"/>
        <v>0</v>
      </c>
      <c r="N17" s="16">
        <f t="shared" si="3"/>
        <v>0</v>
      </c>
      <c r="O17" s="26"/>
      <c r="P17" s="16">
        <f t="shared" si="4"/>
        <v>0</v>
      </c>
      <c r="Q17" s="16">
        <f t="shared" si="5"/>
        <v>0</v>
      </c>
      <c r="R17" s="26"/>
      <c r="S17" s="16">
        <f t="shared" si="6"/>
        <v>0</v>
      </c>
      <c r="T17" s="16">
        <f t="shared" si="7"/>
        <v>0</v>
      </c>
      <c r="U17" s="26"/>
      <c r="V17" s="16">
        <f t="shared" si="8"/>
        <v>0</v>
      </c>
      <c r="W17" s="16">
        <f t="shared" si="9"/>
        <v>0</v>
      </c>
      <c r="X17" s="26">
        <v>0</v>
      </c>
      <c r="Y17" s="16">
        <f t="shared" si="10"/>
        <v>0</v>
      </c>
      <c r="Z17" s="16">
        <f t="shared" si="11"/>
        <v>0</v>
      </c>
      <c r="AA17" s="16">
        <v>1</v>
      </c>
      <c r="AB17" s="289">
        <f t="shared" si="20"/>
        <v>22.39</v>
      </c>
      <c r="AC17" s="289">
        <f t="shared" si="21"/>
        <v>34.5</v>
      </c>
      <c r="AD17" s="16">
        <v>0</v>
      </c>
      <c r="AE17" s="289">
        <f t="shared" si="22"/>
        <v>0</v>
      </c>
      <c r="AF17" s="289">
        <f t="shared" si="23"/>
        <v>0</v>
      </c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289">
        <v>3</v>
      </c>
      <c r="AU17" s="289">
        <v>2</v>
      </c>
      <c r="AV17" s="268"/>
      <c r="AW17" s="52">
        <f t="shared" si="24"/>
        <v>1</v>
      </c>
      <c r="AX17" s="16">
        <f t="shared" si="12"/>
        <v>22.39</v>
      </c>
      <c r="AY17" s="37">
        <f t="shared" si="13"/>
        <v>34.5</v>
      </c>
      <c r="AZ17" s="42">
        <f t="shared" si="25"/>
        <v>1.3513513513513514E-2</v>
      </c>
      <c r="BA17" s="37">
        <f t="shared" si="26"/>
        <v>0.40540540540540543</v>
      </c>
      <c r="BB17" s="63">
        <f t="shared" si="14"/>
        <v>13.986486486486488</v>
      </c>
      <c r="BC17" s="26">
        <v>7</v>
      </c>
      <c r="BD17" s="37">
        <f t="shared" si="15"/>
        <v>241.5</v>
      </c>
      <c r="BE17" s="37">
        <f t="shared" si="16"/>
        <v>518</v>
      </c>
      <c r="BF17" s="37">
        <f t="shared" si="17"/>
        <v>74</v>
      </c>
      <c r="BG17" s="52">
        <f t="shared" si="18"/>
        <v>17.266666666666666</v>
      </c>
      <c r="BH17" s="35">
        <f t="shared" si="19"/>
        <v>44191</v>
      </c>
    </row>
    <row r="18" spans="1:60" x14ac:dyDescent="0.25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34.5</v>
      </c>
      <c r="G18" s="58">
        <v>69</v>
      </c>
      <c r="H18" s="261"/>
      <c r="I18" s="26"/>
      <c r="J18" s="16">
        <f t="shared" si="0"/>
        <v>0</v>
      </c>
      <c r="K18" s="16">
        <f t="shared" si="1"/>
        <v>0</v>
      </c>
      <c r="L18" s="26"/>
      <c r="M18" s="16">
        <f t="shared" si="2"/>
        <v>0</v>
      </c>
      <c r="N18" s="16">
        <f t="shared" si="3"/>
        <v>0</v>
      </c>
      <c r="O18" s="26"/>
      <c r="P18" s="16">
        <f t="shared" si="4"/>
        <v>0</v>
      </c>
      <c r="Q18" s="16">
        <f t="shared" si="5"/>
        <v>0</v>
      </c>
      <c r="R18" s="26"/>
      <c r="S18" s="16">
        <f t="shared" si="6"/>
        <v>0</v>
      </c>
      <c r="T18" s="16">
        <f t="shared" si="7"/>
        <v>0</v>
      </c>
      <c r="U18" s="26"/>
      <c r="V18" s="16">
        <f t="shared" si="8"/>
        <v>0</v>
      </c>
      <c r="W18" s="16">
        <f t="shared" si="9"/>
        <v>0</v>
      </c>
      <c r="X18" s="26">
        <v>0</v>
      </c>
      <c r="Y18" s="16">
        <f t="shared" si="10"/>
        <v>0</v>
      </c>
      <c r="Z18" s="16">
        <f t="shared" si="11"/>
        <v>0</v>
      </c>
      <c r="AA18" s="16">
        <v>6</v>
      </c>
      <c r="AB18" s="289">
        <f t="shared" si="20"/>
        <v>134.34</v>
      </c>
      <c r="AC18" s="289">
        <f t="shared" si="21"/>
        <v>207</v>
      </c>
      <c r="AD18" s="16">
        <v>0</v>
      </c>
      <c r="AE18" s="289">
        <f t="shared" si="22"/>
        <v>0</v>
      </c>
      <c r="AF18" s="289">
        <f t="shared" si="23"/>
        <v>0</v>
      </c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289">
        <v>3</v>
      </c>
      <c r="AU18" s="289">
        <v>2</v>
      </c>
      <c r="AV18" s="268"/>
      <c r="AW18" s="52">
        <f t="shared" si="24"/>
        <v>6</v>
      </c>
      <c r="AX18" s="16">
        <f t="shared" si="12"/>
        <v>134.34</v>
      </c>
      <c r="AY18" s="37">
        <f t="shared" si="13"/>
        <v>207</v>
      </c>
      <c r="AZ18" s="42">
        <f t="shared" si="25"/>
        <v>8.1081081081081086E-2</v>
      </c>
      <c r="BA18" s="37">
        <f t="shared" si="26"/>
        <v>2.4324324324324325</v>
      </c>
      <c r="BB18" s="63">
        <f t="shared" si="14"/>
        <v>83.918918918918919</v>
      </c>
      <c r="BC18" s="26">
        <v>7</v>
      </c>
      <c r="BD18" s="37">
        <f t="shared" si="15"/>
        <v>241.5</v>
      </c>
      <c r="BE18" s="37">
        <f t="shared" si="16"/>
        <v>86.333333333333329</v>
      </c>
      <c r="BF18" s="37">
        <f t="shared" si="17"/>
        <v>12.333333333333332</v>
      </c>
      <c r="BG18" s="52">
        <f t="shared" si="18"/>
        <v>2.8777777777777778</v>
      </c>
      <c r="BH18" s="35">
        <f t="shared" si="19"/>
        <v>43759.333333333336</v>
      </c>
    </row>
    <row r="19" spans="1:60" x14ac:dyDescent="0.25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34.5</v>
      </c>
      <c r="G19" s="58">
        <v>69</v>
      </c>
      <c r="H19" s="261"/>
      <c r="I19" s="26"/>
      <c r="J19" s="16">
        <f t="shared" si="0"/>
        <v>0</v>
      </c>
      <c r="K19" s="16">
        <f t="shared" si="1"/>
        <v>0</v>
      </c>
      <c r="L19" s="26"/>
      <c r="M19" s="16">
        <f t="shared" si="2"/>
        <v>0</v>
      </c>
      <c r="N19" s="16">
        <f t="shared" si="3"/>
        <v>0</v>
      </c>
      <c r="O19" s="26"/>
      <c r="P19" s="16">
        <f t="shared" si="4"/>
        <v>0</v>
      </c>
      <c r="Q19" s="16">
        <f t="shared" si="5"/>
        <v>0</v>
      </c>
      <c r="R19" s="26"/>
      <c r="S19" s="16">
        <f t="shared" si="6"/>
        <v>0</v>
      </c>
      <c r="T19" s="16">
        <f t="shared" si="7"/>
        <v>0</v>
      </c>
      <c r="U19" s="26"/>
      <c r="V19" s="16">
        <f t="shared" si="8"/>
        <v>0</v>
      </c>
      <c r="W19" s="16">
        <f t="shared" si="9"/>
        <v>0</v>
      </c>
      <c r="X19" s="26">
        <v>0</v>
      </c>
      <c r="Y19" s="16">
        <f t="shared" si="10"/>
        <v>0</v>
      </c>
      <c r="Z19" s="16">
        <f t="shared" si="11"/>
        <v>0</v>
      </c>
      <c r="AA19" s="16">
        <v>1</v>
      </c>
      <c r="AB19" s="289">
        <f t="shared" si="20"/>
        <v>22.39</v>
      </c>
      <c r="AC19" s="289">
        <f t="shared" si="21"/>
        <v>34.5</v>
      </c>
      <c r="AD19" s="16">
        <v>0</v>
      </c>
      <c r="AE19" s="289">
        <f t="shared" si="22"/>
        <v>0</v>
      </c>
      <c r="AF19" s="289">
        <f t="shared" si="23"/>
        <v>0</v>
      </c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289">
        <v>3</v>
      </c>
      <c r="AU19" s="289">
        <v>2</v>
      </c>
      <c r="AV19" s="268"/>
      <c r="AW19" s="52">
        <f t="shared" si="24"/>
        <v>1</v>
      </c>
      <c r="AX19" s="16">
        <f t="shared" si="12"/>
        <v>22.39</v>
      </c>
      <c r="AY19" s="37">
        <f t="shared" si="13"/>
        <v>34.5</v>
      </c>
      <c r="AZ19" s="42">
        <f t="shared" si="25"/>
        <v>1.3513513513513514E-2</v>
      </c>
      <c r="BA19" s="37">
        <f t="shared" si="26"/>
        <v>0.40540540540540543</v>
      </c>
      <c r="BB19" s="63">
        <f t="shared" si="14"/>
        <v>13.986486486486488</v>
      </c>
      <c r="BC19" s="26">
        <v>25</v>
      </c>
      <c r="BD19" s="37">
        <f t="shared" si="15"/>
        <v>862.5</v>
      </c>
      <c r="BE19" s="37">
        <f t="shared" si="16"/>
        <v>1850</v>
      </c>
      <c r="BF19" s="37">
        <f t="shared" si="17"/>
        <v>264.28571428571428</v>
      </c>
      <c r="BG19" s="52">
        <f t="shared" si="18"/>
        <v>61.666666666666664</v>
      </c>
      <c r="BH19" s="35">
        <f t="shared" si="19"/>
        <v>45523</v>
      </c>
    </row>
    <row r="20" spans="1:60" x14ac:dyDescent="0.25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34.5</v>
      </c>
      <c r="G20" s="58">
        <v>69</v>
      </c>
      <c r="H20" s="261"/>
      <c r="I20" s="26"/>
      <c r="J20" s="16">
        <f t="shared" si="0"/>
        <v>0</v>
      </c>
      <c r="K20" s="16">
        <f t="shared" si="1"/>
        <v>0</v>
      </c>
      <c r="L20" s="26"/>
      <c r="M20" s="16">
        <f t="shared" si="2"/>
        <v>0</v>
      </c>
      <c r="N20" s="16">
        <f t="shared" si="3"/>
        <v>0</v>
      </c>
      <c r="O20" s="26"/>
      <c r="P20" s="16">
        <f t="shared" si="4"/>
        <v>0</v>
      </c>
      <c r="Q20" s="16">
        <f t="shared" si="5"/>
        <v>0</v>
      </c>
      <c r="R20" s="26"/>
      <c r="S20" s="16">
        <f t="shared" si="6"/>
        <v>0</v>
      </c>
      <c r="T20" s="16">
        <f t="shared" si="7"/>
        <v>0</v>
      </c>
      <c r="U20" s="26"/>
      <c r="V20" s="16">
        <f t="shared" si="8"/>
        <v>0</v>
      </c>
      <c r="W20" s="16">
        <f t="shared" si="9"/>
        <v>0</v>
      </c>
      <c r="X20" s="26">
        <v>1</v>
      </c>
      <c r="Y20" s="16">
        <f t="shared" si="10"/>
        <v>22.39</v>
      </c>
      <c r="Z20" s="16">
        <f t="shared" si="11"/>
        <v>34.5</v>
      </c>
      <c r="AA20" s="16">
        <v>2</v>
      </c>
      <c r="AB20" s="289">
        <f t="shared" si="20"/>
        <v>44.78</v>
      </c>
      <c r="AC20" s="289">
        <f t="shared" si="21"/>
        <v>69</v>
      </c>
      <c r="AD20" s="16">
        <v>0</v>
      </c>
      <c r="AE20" s="289">
        <f t="shared" si="22"/>
        <v>0</v>
      </c>
      <c r="AF20" s="289">
        <f t="shared" si="23"/>
        <v>0</v>
      </c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289">
        <v>3</v>
      </c>
      <c r="AU20" s="289">
        <v>2</v>
      </c>
      <c r="AV20" s="268"/>
      <c r="AW20" s="52">
        <f t="shared" si="24"/>
        <v>3</v>
      </c>
      <c r="AX20" s="16">
        <f t="shared" si="12"/>
        <v>67.17</v>
      </c>
      <c r="AY20" s="37">
        <f t="shared" si="13"/>
        <v>103.5</v>
      </c>
      <c r="AZ20" s="42">
        <f t="shared" si="25"/>
        <v>4.0540540540540543E-2</v>
      </c>
      <c r="BA20" s="37">
        <f t="shared" si="26"/>
        <v>1.2162162162162162</v>
      </c>
      <c r="BB20" s="63">
        <f t="shared" si="14"/>
        <v>41.95945945945946</v>
      </c>
      <c r="BC20" s="26">
        <v>18</v>
      </c>
      <c r="BD20" s="37">
        <f t="shared" si="15"/>
        <v>621</v>
      </c>
      <c r="BE20" s="37">
        <f t="shared" si="16"/>
        <v>444</v>
      </c>
      <c r="BF20" s="37">
        <f t="shared" si="17"/>
        <v>63.428571428571431</v>
      </c>
      <c r="BG20" s="52">
        <f t="shared" si="18"/>
        <v>14.8</v>
      </c>
      <c r="BH20" s="35">
        <f t="shared" si="19"/>
        <v>44117</v>
      </c>
    </row>
    <row r="21" spans="1:60" x14ac:dyDescent="0.25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155</v>
      </c>
      <c r="G21" s="58">
        <v>309</v>
      </c>
      <c r="H21" s="261"/>
      <c r="I21" s="26"/>
      <c r="J21" s="16">
        <f t="shared" si="0"/>
        <v>0</v>
      </c>
      <c r="K21" s="16">
        <f t="shared" si="1"/>
        <v>0</v>
      </c>
      <c r="L21" s="26"/>
      <c r="M21" s="16">
        <f t="shared" si="2"/>
        <v>0</v>
      </c>
      <c r="N21" s="16">
        <f t="shared" si="3"/>
        <v>0</v>
      </c>
      <c r="O21" s="26"/>
      <c r="P21" s="16">
        <f t="shared" si="4"/>
        <v>0</v>
      </c>
      <c r="Q21" s="16">
        <f t="shared" si="5"/>
        <v>0</v>
      </c>
      <c r="R21" s="26"/>
      <c r="S21" s="16">
        <f t="shared" si="6"/>
        <v>0</v>
      </c>
      <c r="T21" s="16">
        <f t="shared" si="7"/>
        <v>0</v>
      </c>
      <c r="U21" s="26"/>
      <c r="V21" s="16">
        <f t="shared" si="8"/>
        <v>0</v>
      </c>
      <c r="W21" s="16">
        <f t="shared" si="9"/>
        <v>0</v>
      </c>
      <c r="X21" s="26">
        <v>0</v>
      </c>
      <c r="Y21" s="16">
        <f t="shared" si="10"/>
        <v>0</v>
      </c>
      <c r="Z21" s="16">
        <f t="shared" si="11"/>
        <v>0</v>
      </c>
      <c r="AA21" s="16">
        <v>0</v>
      </c>
      <c r="AB21" s="289">
        <f t="shared" si="20"/>
        <v>0</v>
      </c>
      <c r="AC21" s="289">
        <f t="shared" si="21"/>
        <v>0</v>
      </c>
      <c r="AD21" s="16">
        <v>1</v>
      </c>
      <c r="AE21" s="289">
        <f t="shared" si="22"/>
        <v>102.13</v>
      </c>
      <c r="AF21" s="289">
        <f t="shared" si="23"/>
        <v>155</v>
      </c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289">
        <v>3</v>
      </c>
      <c r="AU21" s="289">
        <v>2</v>
      </c>
      <c r="AV21" s="268"/>
      <c r="AW21" s="52">
        <f t="shared" si="24"/>
        <v>1</v>
      </c>
      <c r="AX21" s="16">
        <f t="shared" si="12"/>
        <v>102.13</v>
      </c>
      <c r="AY21" s="37">
        <f t="shared" si="13"/>
        <v>155</v>
      </c>
      <c r="AZ21" s="42">
        <f t="shared" si="25"/>
        <v>1.3513513513513514E-2</v>
      </c>
      <c r="BA21" s="37">
        <f t="shared" si="26"/>
        <v>0.40540540540540543</v>
      </c>
      <c r="BB21" s="63">
        <f t="shared" si="14"/>
        <v>62.837837837837839</v>
      </c>
      <c r="BC21" s="26">
        <v>24</v>
      </c>
      <c r="BD21" s="37">
        <f t="shared" si="15"/>
        <v>3720</v>
      </c>
      <c r="BE21" s="37">
        <f t="shared" si="16"/>
        <v>1776</v>
      </c>
      <c r="BF21" s="37">
        <f t="shared" si="17"/>
        <v>253.71428571428572</v>
      </c>
      <c r="BG21" s="52">
        <f t="shared" si="18"/>
        <v>59.2</v>
      </c>
      <c r="BH21" s="35">
        <f t="shared" si="19"/>
        <v>45449</v>
      </c>
    </row>
    <row r="22" spans="1:60" x14ac:dyDescent="0.25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54.5</v>
      </c>
      <c r="G22" s="58">
        <v>109</v>
      </c>
      <c r="H22" s="261"/>
      <c r="I22" s="26"/>
      <c r="J22" s="16">
        <f t="shared" si="0"/>
        <v>0</v>
      </c>
      <c r="K22" s="16">
        <f t="shared" si="1"/>
        <v>0</v>
      </c>
      <c r="L22" s="26"/>
      <c r="M22" s="16">
        <f t="shared" si="2"/>
        <v>0</v>
      </c>
      <c r="N22" s="16">
        <f t="shared" si="3"/>
        <v>0</v>
      </c>
      <c r="O22" s="26"/>
      <c r="P22" s="16">
        <f t="shared" si="4"/>
        <v>0</v>
      </c>
      <c r="Q22" s="16">
        <f t="shared" si="5"/>
        <v>0</v>
      </c>
      <c r="R22" s="26"/>
      <c r="S22" s="16">
        <f t="shared" si="6"/>
        <v>0</v>
      </c>
      <c r="T22" s="16">
        <f t="shared" si="7"/>
        <v>0</v>
      </c>
      <c r="U22" s="26"/>
      <c r="V22" s="16">
        <f t="shared" si="8"/>
        <v>0</v>
      </c>
      <c r="W22" s="16">
        <f t="shared" si="9"/>
        <v>0</v>
      </c>
      <c r="X22" s="26">
        <v>0</v>
      </c>
      <c r="Y22" s="16">
        <f t="shared" si="10"/>
        <v>0</v>
      </c>
      <c r="Z22" s="16">
        <f t="shared" si="11"/>
        <v>0</v>
      </c>
      <c r="AA22" s="16">
        <v>1</v>
      </c>
      <c r="AB22" s="289">
        <f t="shared" si="20"/>
        <v>18.130000000000013</v>
      </c>
      <c r="AC22" s="289">
        <f t="shared" si="21"/>
        <v>54.5</v>
      </c>
      <c r="AD22" s="16">
        <v>0</v>
      </c>
      <c r="AE22" s="289">
        <f t="shared" si="22"/>
        <v>0</v>
      </c>
      <c r="AF22" s="289">
        <f t="shared" si="23"/>
        <v>0</v>
      </c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289">
        <v>3</v>
      </c>
      <c r="AU22" s="289">
        <v>2</v>
      </c>
      <c r="AV22" s="268"/>
      <c r="AW22" s="52">
        <f t="shared" si="24"/>
        <v>1</v>
      </c>
      <c r="AX22" s="16">
        <f t="shared" si="12"/>
        <v>18.130000000000013</v>
      </c>
      <c r="AY22" s="37">
        <f t="shared" si="13"/>
        <v>54.5</v>
      </c>
      <c r="AZ22" s="42">
        <f t="shared" si="25"/>
        <v>1.3513513513513514E-2</v>
      </c>
      <c r="BA22" s="37">
        <f t="shared" si="26"/>
        <v>0.40540540540540543</v>
      </c>
      <c r="BB22" s="63">
        <f t="shared" si="14"/>
        <v>22.094594594594597</v>
      </c>
      <c r="BC22" s="26">
        <v>23</v>
      </c>
      <c r="BD22" s="37">
        <f t="shared" si="15"/>
        <v>1253.5</v>
      </c>
      <c r="BE22" s="37">
        <f t="shared" si="16"/>
        <v>1702</v>
      </c>
      <c r="BF22" s="37">
        <f t="shared" si="17"/>
        <v>243.14285714285714</v>
      </c>
      <c r="BG22" s="52">
        <f t="shared" si="18"/>
        <v>56.733333333333334</v>
      </c>
      <c r="BH22" s="35">
        <f t="shared" si="19"/>
        <v>45375</v>
      </c>
    </row>
    <row r="23" spans="1:60" x14ac:dyDescent="0.25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54.5</v>
      </c>
      <c r="G23" s="58">
        <v>109</v>
      </c>
      <c r="H23" s="261"/>
      <c r="I23" s="26"/>
      <c r="J23" s="16">
        <f t="shared" si="0"/>
        <v>0</v>
      </c>
      <c r="K23" s="16">
        <f t="shared" si="1"/>
        <v>0</v>
      </c>
      <c r="L23" s="26"/>
      <c r="M23" s="16">
        <f t="shared" si="2"/>
        <v>0</v>
      </c>
      <c r="N23" s="16">
        <f t="shared" si="3"/>
        <v>0</v>
      </c>
      <c r="O23" s="26"/>
      <c r="P23" s="16">
        <f t="shared" si="4"/>
        <v>0</v>
      </c>
      <c r="Q23" s="16">
        <f t="shared" si="5"/>
        <v>0</v>
      </c>
      <c r="R23" s="26"/>
      <c r="S23" s="16">
        <f t="shared" si="6"/>
        <v>0</v>
      </c>
      <c r="T23" s="16">
        <f t="shared" si="7"/>
        <v>0</v>
      </c>
      <c r="U23" s="26"/>
      <c r="V23" s="16">
        <f t="shared" si="8"/>
        <v>0</v>
      </c>
      <c r="W23" s="16">
        <f t="shared" si="9"/>
        <v>0</v>
      </c>
      <c r="X23" s="26">
        <v>0</v>
      </c>
      <c r="Y23" s="16">
        <f t="shared" si="10"/>
        <v>0</v>
      </c>
      <c r="Z23" s="16">
        <f t="shared" si="11"/>
        <v>0</v>
      </c>
      <c r="AA23" s="16">
        <v>0</v>
      </c>
      <c r="AB23" s="289">
        <f t="shared" si="20"/>
        <v>0</v>
      </c>
      <c r="AC23" s="289">
        <f t="shared" si="21"/>
        <v>0</v>
      </c>
      <c r="AD23" s="16">
        <v>0</v>
      </c>
      <c r="AE23" s="289">
        <f t="shared" si="22"/>
        <v>0</v>
      </c>
      <c r="AF23" s="289">
        <f t="shared" si="23"/>
        <v>0</v>
      </c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289">
        <v>3</v>
      </c>
      <c r="AU23" s="289">
        <v>2</v>
      </c>
      <c r="AV23" s="268"/>
      <c r="AW23" s="52">
        <f t="shared" si="24"/>
        <v>0</v>
      </c>
      <c r="AX23" s="16">
        <f t="shared" si="12"/>
        <v>0</v>
      </c>
      <c r="AY23" s="37">
        <f t="shared" si="13"/>
        <v>0</v>
      </c>
      <c r="AZ23" s="42">
        <f t="shared" si="25"/>
        <v>0</v>
      </c>
      <c r="BA23" s="37">
        <f t="shared" si="26"/>
        <v>0</v>
      </c>
      <c r="BB23" s="63">
        <f t="shared" si="14"/>
        <v>0</v>
      </c>
      <c r="BC23" s="26">
        <v>34</v>
      </c>
      <c r="BD23" s="37">
        <f t="shared" si="15"/>
        <v>1853</v>
      </c>
      <c r="BE23" s="37" t="str">
        <f t="shared" si="16"/>
        <v>-</v>
      </c>
      <c r="BF23" s="37" t="str">
        <f t="shared" si="17"/>
        <v>-</v>
      </c>
      <c r="BG23" s="52" t="str">
        <f t="shared" si="18"/>
        <v>-</v>
      </c>
      <c r="BH23" s="35" t="str">
        <f t="shared" si="19"/>
        <v>-</v>
      </c>
    </row>
    <row r="24" spans="1:60" x14ac:dyDescent="0.25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119.5</v>
      </c>
      <c r="G24" s="58">
        <v>239</v>
      </c>
      <c r="H24" s="261"/>
      <c r="I24" s="26"/>
      <c r="J24" s="16">
        <f t="shared" si="0"/>
        <v>0</v>
      </c>
      <c r="K24" s="16">
        <f t="shared" si="1"/>
        <v>0</v>
      </c>
      <c r="L24" s="26"/>
      <c r="M24" s="16">
        <f t="shared" si="2"/>
        <v>0</v>
      </c>
      <c r="N24" s="16">
        <f t="shared" si="3"/>
        <v>0</v>
      </c>
      <c r="O24" s="26"/>
      <c r="P24" s="16">
        <f t="shared" si="4"/>
        <v>0</v>
      </c>
      <c r="Q24" s="16">
        <f t="shared" si="5"/>
        <v>0</v>
      </c>
      <c r="R24" s="26"/>
      <c r="S24" s="16">
        <f t="shared" si="6"/>
        <v>0</v>
      </c>
      <c r="T24" s="16">
        <f t="shared" si="7"/>
        <v>0</v>
      </c>
      <c r="U24" s="26"/>
      <c r="V24" s="16">
        <f t="shared" si="8"/>
        <v>0</v>
      </c>
      <c r="W24" s="16">
        <f t="shared" si="9"/>
        <v>0</v>
      </c>
      <c r="X24" s="26">
        <v>0</v>
      </c>
      <c r="Y24" s="16">
        <f t="shared" si="10"/>
        <v>0</v>
      </c>
      <c r="Z24" s="16">
        <f t="shared" si="11"/>
        <v>0</v>
      </c>
      <c r="AA24" s="16">
        <v>0</v>
      </c>
      <c r="AB24" s="289">
        <f t="shared" si="20"/>
        <v>0</v>
      </c>
      <c r="AC24" s="289">
        <f t="shared" si="21"/>
        <v>0</v>
      </c>
      <c r="AD24" s="16">
        <v>9</v>
      </c>
      <c r="AE24" s="289">
        <f t="shared" si="22"/>
        <v>595.98</v>
      </c>
      <c r="AF24" s="289">
        <f t="shared" si="23"/>
        <v>1075.5</v>
      </c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289">
        <v>3</v>
      </c>
      <c r="AU24" s="289">
        <v>2</v>
      </c>
      <c r="AV24" s="268"/>
      <c r="AW24" s="52">
        <f t="shared" si="24"/>
        <v>9</v>
      </c>
      <c r="AX24" s="16">
        <f t="shared" si="12"/>
        <v>595.98</v>
      </c>
      <c r="AY24" s="37">
        <f t="shared" si="13"/>
        <v>1075.5</v>
      </c>
      <c r="AZ24" s="42">
        <f t="shared" si="25"/>
        <v>0.12162162162162163</v>
      </c>
      <c r="BA24" s="37">
        <f t="shared" si="26"/>
        <v>3.6486486486486487</v>
      </c>
      <c r="BB24" s="63">
        <f t="shared" si="14"/>
        <v>436.01351351351354</v>
      </c>
      <c r="BC24" s="26">
        <v>25</v>
      </c>
      <c r="BD24" s="37">
        <f t="shared" si="15"/>
        <v>2987.5</v>
      </c>
      <c r="BE24" s="37">
        <f t="shared" si="16"/>
        <v>205.55555555555554</v>
      </c>
      <c r="BF24" s="37">
        <f t="shared" si="17"/>
        <v>29.365079365079364</v>
      </c>
      <c r="BG24" s="52">
        <f t="shared" si="18"/>
        <v>6.8518518518518512</v>
      </c>
      <c r="BH24" s="35">
        <f t="shared" si="19"/>
        <v>43878.555555555555</v>
      </c>
    </row>
    <row r="25" spans="1:60" x14ac:dyDescent="0.25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119.5</v>
      </c>
      <c r="G25" s="58">
        <v>239</v>
      </c>
      <c r="H25" s="261"/>
      <c r="I25" s="26"/>
      <c r="J25" s="16">
        <f t="shared" si="0"/>
        <v>0</v>
      </c>
      <c r="K25" s="16">
        <f t="shared" si="1"/>
        <v>0</v>
      </c>
      <c r="L25" s="26"/>
      <c r="M25" s="16">
        <f t="shared" si="2"/>
        <v>0</v>
      </c>
      <c r="N25" s="16">
        <f t="shared" si="3"/>
        <v>0</v>
      </c>
      <c r="O25" s="26"/>
      <c r="P25" s="16">
        <f t="shared" si="4"/>
        <v>0</v>
      </c>
      <c r="Q25" s="16">
        <f t="shared" si="5"/>
        <v>0</v>
      </c>
      <c r="R25" s="26"/>
      <c r="S25" s="16">
        <f t="shared" si="6"/>
        <v>0</v>
      </c>
      <c r="T25" s="16">
        <f t="shared" si="7"/>
        <v>0</v>
      </c>
      <c r="U25" s="26"/>
      <c r="V25" s="16">
        <f t="shared" si="8"/>
        <v>0</v>
      </c>
      <c r="W25" s="16">
        <f t="shared" si="9"/>
        <v>0</v>
      </c>
      <c r="X25" s="26">
        <v>0</v>
      </c>
      <c r="Y25" s="16">
        <f t="shared" si="10"/>
        <v>0</v>
      </c>
      <c r="Z25" s="16">
        <f t="shared" si="11"/>
        <v>0</v>
      </c>
      <c r="AA25" s="16">
        <v>0</v>
      </c>
      <c r="AB25" s="289">
        <f t="shared" si="20"/>
        <v>0</v>
      </c>
      <c r="AC25" s="289">
        <f t="shared" si="21"/>
        <v>0</v>
      </c>
      <c r="AD25" s="16">
        <v>2</v>
      </c>
      <c r="AE25" s="289">
        <f t="shared" si="22"/>
        <v>132.44000000000003</v>
      </c>
      <c r="AF25" s="289">
        <f t="shared" si="23"/>
        <v>239</v>
      </c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289">
        <v>3</v>
      </c>
      <c r="AU25" s="289">
        <v>2</v>
      </c>
      <c r="AV25" s="268"/>
      <c r="AW25" s="52">
        <f t="shared" si="24"/>
        <v>2</v>
      </c>
      <c r="AX25" s="16">
        <f t="shared" si="12"/>
        <v>132.44000000000003</v>
      </c>
      <c r="AY25" s="37">
        <f t="shared" si="13"/>
        <v>239</v>
      </c>
      <c r="AZ25" s="42">
        <f t="shared" si="25"/>
        <v>2.7027027027027029E-2</v>
      </c>
      <c r="BA25" s="37">
        <f t="shared" si="26"/>
        <v>0.81081081081081086</v>
      </c>
      <c r="BB25" s="63">
        <f t="shared" si="14"/>
        <v>96.891891891891902</v>
      </c>
      <c r="BC25" s="26">
        <v>32</v>
      </c>
      <c r="BD25" s="37">
        <f t="shared" si="15"/>
        <v>3824</v>
      </c>
      <c r="BE25" s="37">
        <f t="shared" si="16"/>
        <v>1184</v>
      </c>
      <c r="BF25" s="37">
        <f t="shared" si="17"/>
        <v>169.14285714285714</v>
      </c>
      <c r="BG25" s="52">
        <f t="shared" si="18"/>
        <v>39.466666666666669</v>
      </c>
      <c r="BH25" s="35">
        <f t="shared" si="19"/>
        <v>44857</v>
      </c>
    </row>
    <row r="26" spans="1:60" x14ac:dyDescent="0.25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74.5</v>
      </c>
      <c r="G26" s="58">
        <v>149</v>
      </c>
      <c r="H26" s="261"/>
      <c r="I26" s="26"/>
      <c r="J26" s="16">
        <f t="shared" si="0"/>
        <v>0</v>
      </c>
      <c r="K26" s="16">
        <f t="shared" si="1"/>
        <v>0</v>
      </c>
      <c r="L26" s="26"/>
      <c r="M26" s="16">
        <f t="shared" si="2"/>
        <v>0</v>
      </c>
      <c r="N26" s="16">
        <f t="shared" si="3"/>
        <v>0</v>
      </c>
      <c r="O26" s="26"/>
      <c r="P26" s="16">
        <f t="shared" si="4"/>
        <v>0</v>
      </c>
      <c r="Q26" s="16">
        <f t="shared" si="5"/>
        <v>0</v>
      </c>
      <c r="R26" s="26"/>
      <c r="S26" s="16">
        <f t="shared" si="6"/>
        <v>0</v>
      </c>
      <c r="T26" s="16">
        <f t="shared" si="7"/>
        <v>0</v>
      </c>
      <c r="U26" s="26"/>
      <c r="V26" s="16">
        <f t="shared" si="8"/>
        <v>0</v>
      </c>
      <c r="W26" s="16">
        <f t="shared" si="9"/>
        <v>0</v>
      </c>
      <c r="X26" s="26">
        <v>0</v>
      </c>
      <c r="Y26" s="16">
        <f t="shared" si="10"/>
        <v>0</v>
      </c>
      <c r="Z26" s="16">
        <f t="shared" si="11"/>
        <v>0</v>
      </c>
      <c r="AA26" s="16">
        <v>0</v>
      </c>
      <c r="AB26" s="289">
        <f t="shared" si="20"/>
        <v>0</v>
      </c>
      <c r="AC26" s="289">
        <f t="shared" si="21"/>
        <v>0</v>
      </c>
      <c r="AD26" s="16">
        <v>0</v>
      </c>
      <c r="AE26" s="289">
        <f t="shared" si="22"/>
        <v>0</v>
      </c>
      <c r="AF26" s="289">
        <f t="shared" si="23"/>
        <v>0</v>
      </c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289">
        <v>3</v>
      </c>
      <c r="AU26" s="289">
        <v>2</v>
      </c>
      <c r="AV26" s="268"/>
      <c r="AW26" s="52">
        <f t="shared" si="24"/>
        <v>0</v>
      </c>
      <c r="AX26" s="16">
        <f t="shared" si="12"/>
        <v>0</v>
      </c>
      <c r="AY26" s="37">
        <f t="shared" si="13"/>
        <v>0</v>
      </c>
      <c r="AZ26" s="42">
        <f t="shared" si="25"/>
        <v>0</v>
      </c>
      <c r="BA26" s="37">
        <f t="shared" si="26"/>
        <v>0</v>
      </c>
      <c r="BB26" s="63">
        <f t="shared" si="14"/>
        <v>0</v>
      </c>
      <c r="BC26" s="26">
        <v>0</v>
      </c>
      <c r="BD26" s="37">
        <f t="shared" si="15"/>
        <v>0</v>
      </c>
      <c r="BE26" s="37" t="str">
        <f t="shared" si="16"/>
        <v>-</v>
      </c>
      <c r="BF26" s="37" t="str">
        <f t="shared" si="17"/>
        <v>-</v>
      </c>
      <c r="BG26" s="52" t="str">
        <f t="shared" si="18"/>
        <v>-</v>
      </c>
      <c r="BH26" s="35" t="str">
        <f t="shared" si="19"/>
        <v>-</v>
      </c>
    </row>
    <row r="27" spans="1:60" x14ac:dyDescent="0.25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74.5</v>
      </c>
      <c r="G27" s="58">
        <v>149</v>
      </c>
      <c r="H27" s="261"/>
      <c r="I27" s="26"/>
      <c r="J27" s="16">
        <f t="shared" si="0"/>
        <v>0</v>
      </c>
      <c r="K27" s="16">
        <f t="shared" si="1"/>
        <v>0</v>
      </c>
      <c r="L27" s="26"/>
      <c r="M27" s="16">
        <f t="shared" si="2"/>
        <v>0</v>
      </c>
      <c r="N27" s="16">
        <f t="shared" si="3"/>
        <v>0</v>
      </c>
      <c r="O27" s="26"/>
      <c r="P27" s="16">
        <f t="shared" si="4"/>
        <v>0</v>
      </c>
      <c r="Q27" s="16">
        <f t="shared" si="5"/>
        <v>0</v>
      </c>
      <c r="R27" s="26"/>
      <c r="S27" s="16">
        <f t="shared" si="6"/>
        <v>0</v>
      </c>
      <c r="T27" s="16">
        <f t="shared" si="7"/>
        <v>0</v>
      </c>
      <c r="U27" s="26"/>
      <c r="V27" s="16">
        <f t="shared" si="8"/>
        <v>0</v>
      </c>
      <c r="W27" s="16">
        <f t="shared" si="9"/>
        <v>0</v>
      </c>
      <c r="X27" s="26">
        <v>0</v>
      </c>
      <c r="Y27" s="16">
        <f t="shared" si="10"/>
        <v>0</v>
      </c>
      <c r="Z27" s="16">
        <f t="shared" si="11"/>
        <v>0</v>
      </c>
      <c r="AA27" s="16">
        <v>1</v>
      </c>
      <c r="AB27" s="289">
        <f t="shared" si="20"/>
        <v>27.19</v>
      </c>
      <c r="AC27" s="289">
        <f t="shared" si="21"/>
        <v>74.5</v>
      </c>
      <c r="AD27" s="16">
        <v>1</v>
      </c>
      <c r="AE27" s="289">
        <f t="shared" si="22"/>
        <v>27.19</v>
      </c>
      <c r="AF27" s="289">
        <f t="shared" si="23"/>
        <v>74.5</v>
      </c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289">
        <v>3</v>
      </c>
      <c r="AU27" s="289">
        <v>2</v>
      </c>
      <c r="AV27" s="268"/>
      <c r="AW27" s="52">
        <f t="shared" si="24"/>
        <v>2</v>
      </c>
      <c r="AX27" s="16">
        <f t="shared" si="12"/>
        <v>54.38</v>
      </c>
      <c r="AY27" s="37">
        <f t="shared" si="13"/>
        <v>149</v>
      </c>
      <c r="AZ27" s="42">
        <f t="shared" si="25"/>
        <v>2.7027027027027029E-2</v>
      </c>
      <c r="BA27" s="37">
        <f t="shared" si="26"/>
        <v>0.81081081081081086</v>
      </c>
      <c r="BB27" s="63">
        <f t="shared" si="14"/>
        <v>60.405405405405411</v>
      </c>
      <c r="BC27" s="26">
        <v>24</v>
      </c>
      <c r="BD27" s="37">
        <f t="shared" si="15"/>
        <v>1788</v>
      </c>
      <c r="BE27" s="37">
        <f t="shared" si="16"/>
        <v>888</v>
      </c>
      <c r="BF27" s="37">
        <f t="shared" si="17"/>
        <v>126.85714285714286</v>
      </c>
      <c r="BG27" s="52">
        <f t="shared" si="18"/>
        <v>29.6</v>
      </c>
      <c r="BH27" s="35">
        <f t="shared" si="19"/>
        <v>44561</v>
      </c>
    </row>
    <row r="28" spans="1:60" x14ac:dyDescent="0.25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54.5</v>
      </c>
      <c r="G28" s="58">
        <v>109</v>
      </c>
      <c r="H28" s="261"/>
      <c r="I28" s="26"/>
      <c r="J28" s="16">
        <f t="shared" si="0"/>
        <v>0</v>
      </c>
      <c r="K28" s="16">
        <f t="shared" si="1"/>
        <v>0</v>
      </c>
      <c r="L28" s="26"/>
      <c r="M28" s="16">
        <f t="shared" si="2"/>
        <v>0</v>
      </c>
      <c r="N28" s="16">
        <f t="shared" si="3"/>
        <v>0</v>
      </c>
      <c r="O28" s="26"/>
      <c r="P28" s="16">
        <f t="shared" si="4"/>
        <v>0</v>
      </c>
      <c r="Q28" s="16">
        <f t="shared" si="5"/>
        <v>0</v>
      </c>
      <c r="R28" s="26"/>
      <c r="S28" s="16">
        <f t="shared" si="6"/>
        <v>0</v>
      </c>
      <c r="T28" s="16">
        <f t="shared" si="7"/>
        <v>0</v>
      </c>
      <c r="U28" s="26"/>
      <c r="V28" s="16">
        <f t="shared" si="8"/>
        <v>0</v>
      </c>
      <c r="W28" s="16">
        <f t="shared" si="9"/>
        <v>0</v>
      </c>
      <c r="X28" s="26">
        <v>0</v>
      </c>
      <c r="Y28" s="16">
        <f t="shared" si="10"/>
        <v>0</v>
      </c>
      <c r="Z28" s="16">
        <f t="shared" si="11"/>
        <v>0</v>
      </c>
      <c r="AA28" s="16">
        <v>5</v>
      </c>
      <c r="AB28" s="289">
        <f t="shared" si="20"/>
        <v>117.85000000000002</v>
      </c>
      <c r="AC28" s="289">
        <f t="shared" si="21"/>
        <v>272.5</v>
      </c>
      <c r="AD28" s="16">
        <v>12</v>
      </c>
      <c r="AE28" s="289">
        <f t="shared" si="22"/>
        <v>282.84000000000003</v>
      </c>
      <c r="AF28" s="289">
        <f t="shared" si="23"/>
        <v>654</v>
      </c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289">
        <v>3</v>
      </c>
      <c r="AU28" s="289">
        <v>2</v>
      </c>
      <c r="AV28" s="268"/>
      <c r="AW28" s="52">
        <f t="shared" si="24"/>
        <v>17</v>
      </c>
      <c r="AX28" s="16">
        <f t="shared" si="12"/>
        <v>400.69000000000005</v>
      </c>
      <c r="AY28" s="37">
        <f t="shared" si="13"/>
        <v>926.5</v>
      </c>
      <c r="AZ28" s="42">
        <f t="shared" si="25"/>
        <v>0.22972972972972974</v>
      </c>
      <c r="BA28" s="37">
        <f t="shared" si="26"/>
        <v>6.8918918918918921</v>
      </c>
      <c r="BB28" s="63">
        <f t="shared" si="14"/>
        <v>375.60810810810813</v>
      </c>
      <c r="BC28" s="26">
        <v>17</v>
      </c>
      <c r="BD28" s="37">
        <f t="shared" si="15"/>
        <v>926.5</v>
      </c>
      <c r="BE28" s="37">
        <f t="shared" si="16"/>
        <v>74</v>
      </c>
      <c r="BF28" s="37">
        <f t="shared" si="17"/>
        <v>10.571428571428571</v>
      </c>
      <c r="BG28" s="52">
        <f t="shared" si="18"/>
        <v>2.4666666666666668</v>
      </c>
      <c r="BH28" s="35">
        <f t="shared" si="19"/>
        <v>43747</v>
      </c>
    </row>
    <row r="29" spans="1:60" x14ac:dyDescent="0.25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54.5</v>
      </c>
      <c r="G29" s="58">
        <v>109</v>
      </c>
      <c r="H29" s="261"/>
      <c r="I29" s="26"/>
      <c r="J29" s="16">
        <f t="shared" si="0"/>
        <v>0</v>
      </c>
      <c r="K29" s="16">
        <f t="shared" si="1"/>
        <v>0</v>
      </c>
      <c r="L29" s="26"/>
      <c r="M29" s="16">
        <f t="shared" si="2"/>
        <v>0</v>
      </c>
      <c r="N29" s="16">
        <f t="shared" si="3"/>
        <v>0</v>
      </c>
      <c r="O29" s="26"/>
      <c r="P29" s="16">
        <f t="shared" si="4"/>
        <v>0</v>
      </c>
      <c r="Q29" s="16">
        <f t="shared" si="5"/>
        <v>0</v>
      </c>
      <c r="R29" s="26"/>
      <c r="S29" s="16">
        <f t="shared" si="6"/>
        <v>0</v>
      </c>
      <c r="T29" s="16">
        <f t="shared" si="7"/>
        <v>0</v>
      </c>
      <c r="U29" s="26"/>
      <c r="V29" s="16">
        <f t="shared" si="8"/>
        <v>0</v>
      </c>
      <c r="W29" s="16">
        <f t="shared" si="9"/>
        <v>0</v>
      </c>
      <c r="X29" s="26">
        <v>0</v>
      </c>
      <c r="Y29" s="16">
        <f t="shared" si="10"/>
        <v>0</v>
      </c>
      <c r="Z29" s="16">
        <f t="shared" si="11"/>
        <v>0</v>
      </c>
      <c r="AA29" s="16">
        <v>2</v>
      </c>
      <c r="AB29" s="289">
        <f t="shared" si="20"/>
        <v>47.139999999999993</v>
      </c>
      <c r="AC29" s="289">
        <f t="shared" si="21"/>
        <v>109</v>
      </c>
      <c r="AD29" s="16">
        <v>6</v>
      </c>
      <c r="AE29" s="289">
        <f t="shared" si="22"/>
        <v>141.41999999999999</v>
      </c>
      <c r="AF29" s="289">
        <f t="shared" si="23"/>
        <v>327</v>
      </c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289">
        <v>3</v>
      </c>
      <c r="AU29" s="289">
        <v>2</v>
      </c>
      <c r="AV29" s="268"/>
      <c r="AW29" s="52">
        <f t="shared" si="24"/>
        <v>8</v>
      </c>
      <c r="AX29" s="16">
        <f t="shared" si="12"/>
        <v>188.55999999999997</v>
      </c>
      <c r="AY29" s="37">
        <f t="shared" si="13"/>
        <v>436</v>
      </c>
      <c r="AZ29" s="42">
        <f t="shared" si="25"/>
        <v>0.10810810810810811</v>
      </c>
      <c r="BA29" s="37">
        <f t="shared" si="26"/>
        <v>3.2432432432432434</v>
      </c>
      <c r="BB29" s="63">
        <f t="shared" si="14"/>
        <v>176.75675675675677</v>
      </c>
      <c r="BC29" s="26">
        <v>16</v>
      </c>
      <c r="BD29" s="37">
        <f t="shared" si="15"/>
        <v>872</v>
      </c>
      <c r="BE29" s="37">
        <f t="shared" si="16"/>
        <v>148</v>
      </c>
      <c r="BF29" s="37">
        <f t="shared" si="17"/>
        <v>21.142857142857142</v>
      </c>
      <c r="BG29" s="52">
        <f t="shared" si="18"/>
        <v>4.9333333333333336</v>
      </c>
      <c r="BH29" s="35">
        <f t="shared" si="19"/>
        <v>43821</v>
      </c>
    </row>
    <row r="30" spans="1:60" x14ac:dyDescent="0.25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149.5</v>
      </c>
      <c r="G30" s="58">
        <v>299</v>
      </c>
      <c r="H30" s="261"/>
      <c r="I30" s="26"/>
      <c r="J30" s="16">
        <f t="shared" si="0"/>
        <v>0</v>
      </c>
      <c r="K30" s="16">
        <f t="shared" si="1"/>
        <v>0</v>
      </c>
      <c r="L30" s="26"/>
      <c r="M30" s="16">
        <f t="shared" si="2"/>
        <v>0</v>
      </c>
      <c r="N30" s="16">
        <f t="shared" si="3"/>
        <v>0</v>
      </c>
      <c r="O30" s="26"/>
      <c r="P30" s="16">
        <f t="shared" si="4"/>
        <v>0</v>
      </c>
      <c r="Q30" s="16">
        <f t="shared" si="5"/>
        <v>0</v>
      </c>
      <c r="R30" s="26"/>
      <c r="S30" s="16">
        <f t="shared" si="6"/>
        <v>0</v>
      </c>
      <c r="T30" s="16">
        <f t="shared" si="7"/>
        <v>0</v>
      </c>
      <c r="U30" s="26"/>
      <c r="V30" s="16">
        <f t="shared" si="8"/>
        <v>0</v>
      </c>
      <c r="W30" s="16">
        <f t="shared" si="9"/>
        <v>0</v>
      </c>
      <c r="X30" s="26">
        <v>0</v>
      </c>
      <c r="Y30" s="16">
        <f t="shared" si="10"/>
        <v>0</v>
      </c>
      <c r="Z30" s="16">
        <f t="shared" si="11"/>
        <v>0</v>
      </c>
      <c r="AA30" s="16">
        <v>0</v>
      </c>
      <c r="AB30" s="289">
        <f t="shared" si="20"/>
        <v>0</v>
      </c>
      <c r="AC30" s="289">
        <f t="shared" si="21"/>
        <v>0</v>
      </c>
      <c r="AD30" s="16">
        <v>0</v>
      </c>
      <c r="AE30" s="289">
        <f t="shared" si="22"/>
        <v>0</v>
      </c>
      <c r="AF30" s="289">
        <f t="shared" si="23"/>
        <v>0</v>
      </c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289">
        <v>3</v>
      </c>
      <c r="AU30" s="289">
        <v>2</v>
      </c>
      <c r="AV30" s="268"/>
      <c r="AW30" s="52">
        <f t="shared" si="24"/>
        <v>0</v>
      </c>
      <c r="AX30" s="16">
        <f t="shared" si="12"/>
        <v>0</v>
      </c>
      <c r="AY30" s="37">
        <f t="shared" si="13"/>
        <v>0</v>
      </c>
      <c r="AZ30" s="42">
        <f t="shared" si="25"/>
        <v>0</v>
      </c>
      <c r="BA30" s="37">
        <f t="shared" si="26"/>
        <v>0</v>
      </c>
      <c r="BB30" s="63">
        <f t="shared" si="14"/>
        <v>0</v>
      </c>
      <c r="BC30" s="26">
        <v>0</v>
      </c>
      <c r="BD30" s="37">
        <f t="shared" si="15"/>
        <v>0</v>
      </c>
      <c r="BE30" s="37" t="str">
        <f t="shared" si="16"/>
        <v>-</v>
      </c>
      <c r="BF30" s="37" t="str">
        <f t="shared" si="17"/>
        <v>-</v>
      </c>
      <c r="BG30" s="52" t="str">
        <f t="shared" si="18"/>
        <v>-</v>
      </c>
      <c r="BH30" s="35" t="str">
        <f t="shared" si="19"/>
        <v>-</v>
      </c>
    </row>
    <row r="31" spans="1:60" x14ac:dyDescent="0.25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79.5</v>
      </c>
      <c r="G31" s="58">
        <v>159</v>
      </c>
      <c r="H31" s="261"/>
      <c r="I31" s="26"/>
      <c r="J31" s="16">
        <f t="shared" si="0"/>
        <v>0</v>
      </c>
      <c r="K31" s="16">
        <f t="shared" si="1"/>
        <v>0</v>
      </c>
      <c r="L31" s="26"/>
      <c r="M31" s="16">
        <f t="shared" si="2"/>
        <v>0</v>
      </c>
      <c r="N31" s="16">
        <f t="shared" si="3"/>
        <v>0</v>
      </c>
      <c r="O31" s="26"/>
      <c r="P31" s="16">
        <f t="shared" si="4"/>
        <v>0</v>
      </c>
      <c r="Q31" s="16">
        <f t="shared" si="5"/>
        <v>0</v>
      </c>
      <c r="R31" s="26"/>
      <c r="S31" s="16">
        <f t="shared" si="6"/>
        <v>0</v>
      </c>
      <c r="T31" s="16">
        <f t="shared" si="7"/>
        <v>0</v>
      </c>
      <c r="U31" s="26"/>
      <c r="V31" s="16">
        <f t="shared" si="8"/>
        <v>0</v>
      </c>
      <c r="W31" s="16">
        <f t="shared" si="9"/>
        <v>0</v>
      </c>
      <c r="X31" s="26">
        <v>0</v>
      </c>
      <c r="Y31" s="16">
        <f t="shared" si="10"/>
        <v>0</v>
      </c>
      <c r="Z31" s="16">
        <f t="shared" si="11"/>
        <v>0</v>
      </c>
      <c r="AA31" s="16">
        <v>0</v>
      </c>
      <c r="AB31" s="289">
        <f t="shared" si="20"/>
        <v>0</v>
      </c>
      <c r="AC31" s="289">
        <f t="shared" si="21"/>
        <v>0</v>
      </c>
      <c r="AD31" s="16">
        <v>0</v>
      </c>
      <c r="AE31" s="289">
        <f t="shared" si="22"/>
        <v>0</v>
      </c>
      <c r="AF31" s="289">
        <f t="shared" si="23"/>
        <v>0</v>
      </c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289">
        <v>3</v>
      </c>
      <c r="AU31" s="289">
        <v>2</v>
      </c>
      <c r="AV31" s="268"/>
      <c r="AW31" s="52">
        <f t="shared" si="24"/>
        <v>0</v>
      </c>
      <c r="AX31" s="16">
        <f t="shared" si="12"/>
        <v>0</v>
      </c>
      <c r="AY31" s="37">
        <f t="shared" si="13"/>
        <v>0</v>
      </c>
      <c r="AZ31" s="42">
        <f t="shared" si="25"/>
        <v>0</v>
      </c>
      <c r="BA31" s="37">
        <f t="shared" si="26"/>
        <v>0</v>
      </c>
      <c r="BB31" s="63">
        <f t="shared" si="14"/>
        <v>0</v>
      </c>
      <c r="BC31" s="26">
        <v>0</v>
      </c>
      <c r="BD31" s="37">
        <f t="shared" si="15"/>
        <v>0</v>
      </c>
      <c r="BE31" s="37" t="str">
        <f t="shared" si="16"/>
        <v>-</v>
      </c>
      <c r="BF31" s="37" t="str">
        <f t="shared" si="17"/>
        <v>-</v>
      </c>
      <c r="BG31" s="52" t="str">
        <f t="shared" si="18"/>
        <v>-</v>
      </c>
      <c r="BH31" s="35" t="str">
        <f t="shared" si="19"/>
        <v>-</v>
      </c>
    </row>
    <row r="32" spans="1:60" x14ac:dyDescent="0.25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79.5</v>
      </c>
      <c r="G32" s="58">
        <v>159</v>
      </c>
      <c r="H32" s="261"/>
      <c r="I32" s="26"/>
      <c r="J32" s="16">
        <f t="shared" si="0"/>
        <v>0</v>
      </c>
      <c r="K32" s="16">
        <f t="shared" si="1"/>
        <v>0</v>
      </c>
      <c r="L32" s="26"/>
      <c r="M32" s="16">
        <f t="shared" si="2"/>
        <v>0</v>
      </c>
      <c r="N32" s="16">
        <f t="shared" si="3"/>
        <v>0</v>
      </c>
      <c r="O32" s="26"/>
      <c r="P32" s="16">
        <f t="shared" si="4"/>
        <v>0</v>
      </c>
      <c r="Q32" s="16">
        <f t="shared" si="5"/>
        <v>0</v>
      </c>
      <c r="R32" s="26"/>
      <c r="S32" s="16">
        <f t="shared" si="6"/>
        <v>0</v>
      </c>
      <c r="T32" s="16">
        <f t="shared" si="7"/>
        <v>0</v>
      </c>
      <c r="U32" s="26"/>
      <c r="V32" s="16">
        <f t="shared" si="8"/>
        <v>0</v>
      </c>
      <c r="W32" s="16">
        <f t="shared" si="9"/>
        <v>0</v>
      </c>
      <c r="X32" s="26">
        <v>0</v>
      </c>
      <c r="Y32" s="16">
        <f t="shared" si="10"/>
        <v>0</v>
      </c>
      <c r="Z32" s="16">
        <f t="shared" si="11"/>
        <v>0</v>
      </c>
      <c r="AA32" s="16">
        <v>9</v>
      </c>
      <c r="AB32" s="289">
        <f t="shared" si="20"/>
        <v>407.88</v>
      </c>
      <c r="AC32" s="289">
        <f t="shared" si="21"/>
        <v>715.5</v>
      </c>
      <c r="AD32" s="16">
        <v>11</v>
      </c>
      <c r="AE32" s="289">
        <f t="shared" si="22"/>
        <v>498.52</v>
      </c>
      <c r="AF32" s="289">
        <f t="shared" si="23"/>
        <v>874.5</v>
      </c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289">
        <v>3</v>
      </c>
      <c r="AU32" s="289">
        <v>2</v>
      </c>
      <c r="AV32" s="268"/>
      <c r="AW32" s="52">
        <f t="shared" si="24"/>
        <v>20</v>
      </c>
      <c r="AX32" s="16">
        <f t="shared" si="12"/>
        <v>906.4</v>
      </c>
      <c r="AY32" s="37">
        <f t="shared" si="13"/>
        <v>1590</v>
      </c>
      <c r="AZ32" s="42">
        <f t="shared" si="25"/>
        <v>0.27027027027027029</v>
      </c>
      <c r="BA32" s="37">
        <f t="shared" si="26"/>
        <v>8.1081081081081088</v>
      </c>
      <c r="BB32" s="63">
        <f t="shared" si="14"/>
        <v>644.5945945945947</v>
      </c>
      <c r="BC32" s="26">
        <v>2</v>
      </c>
      <c r="BD32" s="37">
        <f t="shared" si="15"/>
        <v>159</v>
      </c>
      <c r="BE32" s="37">
        <f t="shared" si="16"/>
        <v>7.3999999999999995</v>
      </c>
      <c r="BF32" s="37">
        <f t="shared" si="17"/>
        <v>1.0571428571428572</v>
      </c>
      <c r="BG32" s="52">
        <f t="shared" si="18"/>
        <v>0.24666666666666665</v>
      </c>
      <c r="BH32" s="35">
        <f t="shared" si="19"/>
        <v>43680.4</v>
      </c>
    </row>
    <row r="33" spans="1:60" x14ac:dyDescent="0.25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79.5</v>
      </c>
      <c r="G33" s="58">
        <v>159</v>
      </c>
      <c r="H33" s="261"/>
      <c r="I33" s="26"/>
      <c r="J33" s="16">
        <f t="shared" si="0"/>
        <v>0</v>
      </c>
      <c r="K33" s="16">
        <f t="shared" si="1"/>
        <v>0</v>
      </c>
      <c r="L33" s="26"/>
      <c r="M33" s="16">
        <f t="shared" si="2"/>
        <v>0</v>
      </c>
      <c r="N33" s="16">
        <f t="shared" si="3"/>
        <v>0</v>
      </c>
      <c r="O33" s="26"/>
      <c r="P33" s="16">
        <f t="shared" si="4"/>
        <v>0</v>
      </c>
      <c r="Q33" s="16">
        <f t="shared" si="5"/>
        <v>0</v>
      </c>
      <c r="R33" s="26"/>
      <c r="S33" s="16">
        <f t="shared" si="6"/>
        <v>0</v>
      </c>
      <c r="T33" s="16">
        <f t="shared" si="7"/>
        <v>0</v>
      </c>
      <c r="U33" s="26"/>
      <c r="V33" s="16">
        <f t="shared" si="8"/>
        <v>0</v>
      </c>
      <c r="W33" s="16">
        <f t="shared" si="9"/>
        <v>0</v>
      </c>
      <c r="X33" s="26">
        <v>0</v>
      </c>
      <c r="Y33" s="16">
        <f t="shared" si="10"/>
        <v>0</v>
      </c>
      <c r="Z33" s="16">
        <f t="shared" si="11"/>
        <v>0</v>
      </c>
      <c r="AA33" s="16">
        <v>0</v>
      </c>
      <c r="AB33" s="289">
        <f t="shared" si="20"/>
        <v>0</v>
      </c>
      <c r="AC33" s="289">
        <f t="shared" si="21"/>
        <v>0</v>
      </c>
      <c r="AD33" s="16">
        <v>0</v>
      </c>
      <c r="AE33" s="289">
        <f t="shared" si="22"/>
        <v>0</v>
      </c>
      <c r="AF33" s="289">
        <f t="shared" si="23"/>
        <v>0</v>
      </c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289">
        <v>3</v>
      </c>
      <c r="AU33" s="289">
        <v>2</v>
      </c>
      <c r="AV33" s="268"/>
      <c r="AW33" s="52">
        <f t="shared" si="24"/>
        <v>0</v>
      </c>
      <c r="AX33" s="16">
        <f t="shared" si="12"/>
        <v>0</v>
      </c>
      <c r="AY33" s="37">
        <f t="shared" si="13"/>
        <v>0</v>
      </c>
      <c r="AZ33" s="42">
        <f t="shared" si="25"/>
        <v>0</v>
      </c>
      <c r="BA33" s="37">
        <f t="shared" si="26"/>
        <v>0</v>
      </c>
      <c r="BB33" s="63">
        <f t="shared" si="14"/>
        <v>0</v>
      </c>
      <c r="BC33" s="26">
        <v>0</v>
      </c>
      <c r="BD33" s="37">
        <f t="shared" si="15"/>
        <v>0</v>
      </c>
      <c r="BE33" s="37" t="str">
        <f t="shared" si="16"/>
        <v>-</v>
      </c>
      <c r="BF33" s="37" t="str">
        <f t="shared" si="17"/>
        <v>-</v>
      </c>
      <c r="BG33" s="52" t="str">
        <f t="shared" si="18"/>
        <v>-</v>
      </c>
      <c r="BH33" s="35" t="str">
        <f t="shared" si="19"/>
        <v>-</v>
      </c>
    </row>
    <row r="34" spans="1:60" x14ac:dyDescent="0.25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34.5</v>
      </c>
      <c r="G34" s="58">
        <v>69</v>
      </c>
      <c r="H34" s="261"/>
      <c r="I34" s="26"/>
      <c r="J34" s="16">
        <f t="shared" si="0"/>
        <v>0</v>
      </c>
      <c r="K34" s="16">
        <f t="shared" si="1"/>
        <v>0</v>
      </c>
      <c r="L34" s="26"/>
      <c r="M34" s="16">
        <f t="shared" si="2"/>
        <v>0</v>
      </c>
      <c r="N34" s="16">
        <f t="shared" si="3"/>
        <v>0</v>
      </c>
      <c r="O34" s="26"/>
      <c r="P34" s="16">
        <f t="shared" si="4"/>
        <v>0</v>
      </c>
      <c r="Q34" s="16">
        <f t="shared" si="5"/>
        <v>0</v>
      </c>
      <c r="R34" s="26"/>
      <c r="S34" s="16">
        <f t="shared" si="6"/>
        <v>0</v>
      </c>
      <c r="T34" s="16">
        <f t="shared" si="7"/>
        <v>0</v>
      </c>
      <c r="U34" s="26"/>
      <c r="V34" s="16">
        <f t="shared" si="8"/>
        <v>0</v>
      </c>
      <c r="W34" s="16">
        <f t="shared" si="9"/>
        <v>0</v>
      </c>
      <c r="X34" s="26">
        <v>0</v>
      </c>
      <c r="Y34" s="16">
        <f t="shared" si="10"/>
        <v>0</v>
      </c>
      <c r="Z34" s="16">
        <f t="shared" si="11"/>
        <v>0</v>
      </c>
      <c r="AA34" s="16">
        <v>6</v>
      </c>
      <c r="AB34" s="289">
        <f t="shared" si="20"/>
        <v>92.58</v>
      </c>
      <c r="AC34" s="289">
        <f t="shared" si="21"/>
        <v>207</v>
      </c>
      <c r="AD34" s="16">
        <v>2</v>
      </c>
      <c r="AE34" s="289">
        <f t="shared" si="22"/>
        <v>30.86</v>
      </c>
      <c r="AF34" s="289">
        <f t="shared" si="23"/>
        <v>69</v>
      </c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289">
        <v>3</v>
      </c>
      <c r="AU34" s="289">
        <v>2</v>
      </c>
      <c r="AV34" s="268"/>
      <c r="AW34" s="52">
        <f t="shared" si="24"/>
        <v>8</v>
      </c>
      <c r="AX34" s="16">
        <f t="shared" si="12"/>
        <v>123.44</v>
      </c>
      <c r="AY34" s="37">
        <f t="shared" si="13"/>
        <v>276</v>
      </c>
      <c r="AZ34" s="42">
        <f t="shared" si="25"/>
        <v>0.10810810810810811</v>
      </c>
      <c r="BA34" s="37">
        <f t="shared" si="26"/>
        <v>3.2432432432432434</v>
      </c>
      <c r="BB34" s="63">
        <f t="shared" si="14"/>
        <v>111.8918918918919</v>
      </c>
      <c r="BC34" s="26">
        <v>26</v>
      </c>
      <c r="BD34" s="37">
        <f t="shared" si="15"/>
        <v>897</v>
      </c>
      <c r="BE34" s="37">
        <f t="shared" si="16"/>
        <v>240.5</v>
      </c>
      <c r="BF34" s="37">
        <f t="shared" si="17"/>
        <v>34.357142857142854</v>
      </c>
      <c r="BG34" s="52">
        <f t="shared" si="18"/>
        <v>8.0166666666666675</v>
      </c>
      <c r="BH34" s="35">
        <f t="shared" si="19"/>
        <v>43913.5</v>
      </c>
    </row>
    <row r="35" spans="1:60" x14ac:dyDescent="0.25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34.5</v>
      </c>
      <c r="G35" s="58">
        <v>69</v>
      </c>
      <c r="H35" s="261"/>
      <c r="I35" s="26"/>
      <c r="J35" s="16">
        <f t="shared" si="0"/>
        <v>0</v>
      </c>
      <c r="K35" s="16">
        <f t="shared" si="1"/>
        <v>0</v>
      </c>
      <c r="L35" s="26"/>
      <c r="M35" s="16">
        <f t="shared" si="2"/>
        <v>0</v>
      </c>
      <c r="N35" s="16">
        <f t="shared" si="3"/>
        <v>0</v>
      </c>
      <c r="O35" s="26"/>
      <c r="P35" s="16">
        <f t="shared" si="4"/>
        <v>0</v>
      </c>
      <c r="Q35" s="16">
        <f t="shared" si="5"/>
        <v>0</v>
      </c>
      <c r="R35" s="26"/>
      <c r="S35" s="16">
        <f t="shared" si="6"/>
        <v>0</v>
      </c>
      <c r="T35" s="16">
        <f t="shared" si="7"/>
        <v>0</v>
      </c>
      <c r="U35" s="26"/>
      <c r="V35" s="16">
        <f t="shared" si="8"/>
        <v>0</v>
      </c>
      <c r="W35" s="16">
        <f t="shared" si="9"/>
        <v>0</v>
      </c>
      <c r="X35" s="26">
        <v>0</v>
      </c>
      <c r="Y35" s="16">
        <f t="shared" si="10"/>
        <v>0</v>
      </c>
      <c r="Z35" s="16">
        <f t="shared" si="11"/>
        <v>0</v>
      </c>
      <c r="AA35" s="16">
        <v>8</v>
      </c>
      <c r="AB35" s="289">
        <f t="shared" si="20"/>
        <v>123.44</v>
      </c>
      <c r="AC35" s="289">
        <f t="shared" si="21"/>
        <v>276</v>
      </c>
      <c r="AD35" s="16">
        <v>1</v>
      </c>
      <c r="AE35" s="289">
        <f t="shared" si="22"/>
        <v>15.43</v>
      </c>
      <c r="AF35" s="289">
        <f t="shared" si="23"/>
        <v>34.5</v>
      </c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289">
        <v>3</v>
      </c>
      <c r="AU35" s="289">
        <v>2</v>
      </c>
      <c r="AV35" s="268"/>
      <c r="AW35" s="52">
        <f t="shared" si="24"/>
        <v>9</v>
      </c>
      <c r="AX35" s="16">
        <f t="shared" si="12"/>
        <v>138.87</v>
      </c>
      <c r="AY35" s="37">
        <f t="shared" si="13"/>
        <v>310.5</v>
      </c>
      <c r="AZ35" s="42">
        <f t="shared" si="25"/>
        <v>0.12162162162162163</v>
      </c>
      <c r="BA35" s="37">
        <f t="shared" si="26"/>
        <v>3.6486486486486487</v>
      </c>
      <c r="BB35" s="63">
        <f t="shared" si="14"/>
        <v>125.87837837837839</v>
      </c>
      <c r="BC35" s="26">
        <v>25</v>
      </c>
      <c r="BD35" s="37">
        <f t="shared" si="15"/>
        <v>862.5</v>
      </c>
      <c r="BE35" s="37">
        <f t="shared" si="16"/>
        <v>205.55555555555554</v>
      </c>
      <c r="BF35" s="37">
        <f t="shared" si="17"/>
        <v>29.365079365079364</v>
      </c>
      <c r="BG35" s="52">
        <f t="shared" si="18"/>
        <v>6.8518518518518512</v>
      </c>
      <c r="BH35" s="35">
        <f t="shared" si="19"/>
        <v>43878.555555555555</v>
      </c>
    </row>
    <row r="36" spans="1:60" x14ac:dyDescent="0.25">
      <c r="A36" s="118"/>
      <c r="B36" s="17">
        <v>734836</v>
      </c>
      <c r="C36" s="27" t="s">
        <v>43</v>
      </c>
      <c r="D36" s="27" t="s">
        <v>348</v>
      </c>
      <c r="E36" s="57">
        <v>51.990000000000009</v>
      </c>
      <c r="F36" s="57">
        <v>74.5</v>
      </c>
      <c r="G36" s="58">
        <v>149</v>
      </c>
      <c r="H36" s="261"/>
      <c r="I36" s="26"/>
      <c r="J36" s="16">
        <f>I36*$E36</f>
        <v>0</v>
      </c>
      <c r="K36" s="16">
        <f>I36*$F36</f>
        <v>0</v>
      </c>
      <c r="L36" s="26">
        <v>4</v>
      </c>
      <c r="M36" s="16">
        <f>L36*$E36</f>
        <v>207.96000000000004</v>
      </c>
      <c r="N36" s="16">
        <f>L36*$F36</f>
        <v>298</v>
      </c>
      <c r="O36" s="26">
        <v>5</v>
      </c>
      <c r="P36" s="16">
        <f>O36*$E36</f>
        <v>259.95000000000005</v>
      </c>
      <c r="Q36" s="16">
        <f>O36*$F36</f>
        <v>372.5</v>
      </c>
      <c r="R36" s="26">
        <v>3</v>
      </c>
      <c r="S36" s="16">
        <f>R36*$E36</f>
        <v>155.97000000000003</v>
      </c>
      <c r="T36" s="16">
        <f>R36*$F36</f>
        <v>223.5</v>
      </c>
      <c r="U36" s="26">
        <v>6</v>
      </c>
      <c r="V36" s="16">
        <f>U36*$E36</f>
        <v>311.94000000000005</v>
      </c>
      <c r="W36" s="16">
        <f>U36*$F36</f>
        <v>447</v>
      </c>
      <c r="X36" s="26">
        <v>2</v>
      </c>
      <c r="Y36" s="16">
        <f>X36*$E36</f>
        <v>103.98000000000002</v>
      </c>
      <c r="Z36" s="16">
        <f>X36*$F36</f>
        <v>149</v>
      </c>
      <c r="AA36" s="16">
        <v>4</v>
      </c>
      <c r="AB36" s="289">
        <f t="shared" si="20"/>
        <v>207.96000000000004</v>
      </c>
      <c r="AC36" s="289">
        <f t="shared" si="21"/>
        <v>298</v>
      </c>
      <c r="AD36" s="16">
        <v>1</v>
      </c>
      <c r="AE36" s="289">
        <f t="shared" si="22"/>
        <v>51.990000000000009</v>
      </c>
      <c r="AF36" s="289">
        <f t="shared" si="23"/>
        <v>74.5</v>
      </c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289">
        <v>7</v>
      </c>
      <c r="AU36" s="289">
        <v>2</v>
      </c>
      <c r="AV36" s="268"/>
      <c r="AW36" s="52">
        <f t="shared" si="24"/>
        <v>25</v>
      </c>
      <c r="AX36" s="16">
        <f t="shared" si="12"/>
        <v>1299.7500000000002</v>
      </c>
      <c r="AY36" s="37">
        <f t="shared" si="13"/>
        <v>1862.5</v>
      </c>
      <c r="AZ36" s="42">
        <f t="shared" si="25"/>
        <v>0.12886597938144329</v>
      </c>
      <c r="BA36" s="37">
        <f t="shared" si="26"/>
        <v>3.8659793814432986</v>
      </c>
      <c r="BB36" s="63">
        <f>BA36*F36</f>
        <v>288.01546391752572</v>
      </c>
      <c r="BC36" s="26">
        <v>19</v>
      </c>
      <c r="BD36" s="37">
        <f t="shared" si="15"/>
        <v>1415.5</v>
      </c>
      <c r="BE36" s="37">
        <f t="shared" si="16"/>
        <v>147.44000000000003</v>
      </c>
      <c r="BF36" s="37">
        <f t="shared" si="17"/>
        <v>21.062857142857148</v>
      </c>
      <c r="BG36" s="52">
        <f t="shared" si="18"/>
        <v>4.9146666666666672</v>
      </c>
      <c r="BH36" s="35">
        <f t="shared" si="19"/>
        <v>43820.44</v>
      </c>
    </row>
    <row r="37" spans="1:60" x14ac:dyDescent="0.25">
      <c r="A37" s="118"/>
      <c r="B37" s="17">
        <v>734837</v>
      </c>
      <c r="C37" s="18" t="s">
        <v>44</v>
      </c>
      <c r="D37" s="18" t="s">
        <v>349</v>
      </c>
      <c r="E37" s="57">
        <v>5.2600000000000016</v>
      </c>
      <c r="F37" s="57">
        <v>24.5</v>
      </c>
      <c r="G37" s="58">
        <v>49</v>
      </c>
      <c r="H37" s="261"/>
      <c r="I37" s="26"/>
      <c r="J37" s="16">
        <f>I37*$E37</f>
        <v>0</v>
      </c>
      <c r="K37" s="16">
        <f>I37*$F37</f>
        <v>0</v>
      </c>
      <c r="L37" s="26">
        <v>18</v>
      </c>
      <c r="M37" s="16">
        <f>L37*$E37</f>
        <v>94.680000000000035</v>
      </c>
      <c r="N37" s="16">
        <f>L37*$F37</f>
        <v>441</v>
      </c>
      <c r="O37" s="26">
        <v>21</v>
      </c>
      <c r="P37" s="16">
        <f>O37*$E37</f>
        <v>110.46000000000004</v>
      </c>
      <c r="Q37" s="16">
        <f>O37*$F37</f>
        <v>514.5</v>
      </c>
      <c r="R37" s="26">
        <v>14</v>
      </c>
      <c r="S37" s="16">
        <f>R37*$E37</f>
        <v>73.640000000000015</v>
      </c>
      <c r="T37" s="16">
        <f>R37*$F37</f>
        <v>343</v>
      </c>
      <c r="U37" s="26">
        <v>22</v>
      </c>
      <c r="V37" s="16">
        <f>U37*$E37</f>
        <v>115.72000000000003</v>
      </c>
      <c r="W37" s="16">
        <f>U37*$F37</f>
        <v>539</v>
      </c>
      <c r="X37" s="26">
        <v>19</v>
      </c>
      <c r="Y37" s="16">
        <f>X37*$E37</f>
        <v>99.940000000000026</v>
      </c>
      <c r="Z37" s="16">
        <f>X37*$F37</f>
        <v>465.5</v>
      </c>
      <c r="AA37" s="16">
        <v>16</v>
      </c>
      <c r="AB37" s="289">
        <f t="shared" si="20"/>
        <v>84.160000000000025</v>
      </c>
      <c r="AC37" s="289">
        <f t="shared" si="21"/>
        <v>392</v>
      </c>
      <c r="AD37" s="16">
        <v>2</v>
      </c>
      <c r="AE37" s="289">
        <f t="shared" si="22"/>
        <v>10.520000000000003</v>
      </c>
      <c r="AF37" s="289">
        <f t="shared" si="23"/>
        <v>49</v>
      </c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289">
        <v>7</v>
      </c>
      <c r="AU37" s="289">
        <v>2</v>
      </c>
      <c r="AV37" s="268"/>
      <c r="AW37" s="52">
        <f t="shared" si="24"/>
        <v>112</v>
      </c>
      <c r="AX37" s="16">
        <f t="shared" si="12"/>
        <v>589.12000000000012</v>
      </c>
      <c r="AY37" s="37">
        <f t="shared" si="13"/>
        <v>2744</v>
      </c>
      <c r="AZ37" s="42">
        <f t="shared" si="25"/>
        <v>0.57731958762886593</v>
      </c>
      <c r="BA37" s="37">
        <f t="shared" si="26"/>
        <v>17.319587628865978</v>
      </c>
      <c r="BB37" s="63">
        <f t="shared" si="14"/>
        <v>424.32989690721649</v>
      </c>
      <c r="BC37" s="26">
        <v>23</v>
      </c>
      <c r="BD37" s="37">
        <f t="shared" si="15"/>
        <v>563.5</v>
      </c>
      <c r="BE37" s="37">
        <f t="shared" si="16"/>
        <v>39.839285714285715</v>
      </c>
      <c r="BF37" s="37">
        <f>IFERROR(BE37/7,"-")</f>
        <v>5.6913265306122449</v>
      </c>
      <c r="BG37" s="52">
        <f t="shared" si="18"/>
        <v>1.3279761904761904</v>
      </c>
      <c r="BH37" s="35">
        <f t="shared" si="19"/>
        <v>43712.839285714283</v>
      </c>
    </row>
    <row r="38" spans="1:60" x14ac:dyDescent="0.25">
      <c r="A38" s="118"/>
      <c r="B38" s="17">
        <v>734838</v>
      </c>
      <c r="C38" s="27" t="s">
        <v>45</v>
      </c>
      <c r="D38" s="27" t="s">
        <v>350</v>
      </c>
      <c r="E38" s="57">
        <v>5.3899999999999917</v>
      </c>
      <c r="F38" s="57">
        <v>24.5</v>
      </c>
      <c r="G38" s="58">
        <v>49</v>
      </c>
      <c r="H38" s="261"/>
      <c r="I38" s="26"/>
      <c r="J38" s="16">
        <f t="shared" ref="J38:J101" si="27">I38*$E38</f>
        <v>0</v>
      </c>
      <c r="K38" s="16">
        <f t="shared" ref="K38:K101" si="28">I38*$F38</f>
        <v>0</v>
      </c>
      <c r="L38" s="26">
        <v>25</v>
      </c>
      <c r="M38" s="16">
        <f t="shared" ref="M38:M101" si="29">L38*$E38</f>
        <v>134.7499999999998</v>
      </c>
      <c r="N38" s="16">
        <f t="shared" ref="N38:N101" si="30">L38*$F38</f>
        <v>612.5</v>
      </c>
      <c r="O38" s="26">
        <v>14</v>
      </c>
      <c r="P38" s="16">
        <f t="shared" ref="P38:P101" si="31">O38*$E38</f>
        <v>75.45999999999988</v>
      </c>
      <c r="Q38" s="16">
        <f t="shared" ref="Q38:Q101" si="32">O38*$F38</f>
        <v>343</v>
      </c>
      <c r="R38" s="26">
        <v>11</v>
      </c>
      <c r="S38" s="16">
        <f t="shared" ref="S38:S101" si="33">R38*$E38</f>
        <v>59.289999999999907</v>
      </c>
      <c r="T38" s="16">
        <f t="shared" ref="T38:T101" si="34">R38*$F38</f>
        <v>269.5</v>
      </c>
      <c r="U38" s="26">
        <v>11</v>
      </c>
      <c r="V38" s="16">
        <f t="shared" ref="V38:V101" si="35">U38*$E38</f>
        <v>59.289999999999907</v>
      </c>
      <c r="W38" s="16">
        <f>U38*$F38</f>
        <v>269.5</v>
      </c>
      <c r="X38" s="26">
        <v>2</v>
      </c>
      <c r="Y38" s="16">
        <f t="shared" ref="Y38:Y101" si="36">X38*$E38</f>
        <v>10.779999999999983</v>
      </c>
      <c r="Z38" s="16">
        <f>X38*$F38</f>
        <v>49</v>
      </c>
      <c r="AA38" s="16">
        <v>17</v>
      </c>
      <c r="AB38" s="289">
        <f t="shared" si="20"/>
        <v>91.629999999999853</v>
      </c>
      <c r="AC38" s="289">
        <f t="shared" si="21"/>
        <v>416.5</v>
      </c>
      <c r="AD38" s="16">
        <v>8</v>
      </c>
      <c r="AE38" s="289">
        <f t="shared" si="22"/>
        <v>43.119999999999933</v>
      </c>
      <c r="AF38" s="289">
        <f t="shared" si="23"/>
        <v>196</v>
      </c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289">
        <v>7</v>
      </c>
      <c r="AU38" s="289">
        <v>2</v>
      </c>
      <c r="AV38" s="268"/>
      <c r="AW38" s="52">
        <f t="shared" si="24"/>
        <v>88</v>
      </c>
      <c r="AX38" s="16">
        <f t="shared" si="12"/>
        <v>474.31999999999925</v>
      </c>
      <c r="AY38" s="37">
        <f t="shared" si="13"/>
        <v>2156</v>
      </c>
      <c r="AZ38" s="42">
        <f t="shared" si="25"/>
        <v>0.45360824742268041</v>
      </c>
      <c r="BA38" s="37">
        <f t="shared" si="26"/>
        <v>13.608247422680412</v>
      </c>
      <c r="BB38" s="63">
        <f t="shared" si="14"/>
        <v>333.40206185567007</v>
      </c>
      <c r="BC38" s="26">
        <v>30</v>
      </c>
      <c r="BD38" s="37">
        <f t="shared" si="15"/>
        <v>735</v>
      </c>
      <c r="BE38" s="37">
        <f t="shared" si="16"/>
        <v>66.13636363636364</v>
      </c>
      <c r="BF38" s="37">
        <f t="shared" si="17"/>
        <v>9.4480519480519494</v>
      </c>
      <c r="BG38" s="52">
        <f t="shared" si="18"/>
        <v>2.2045454545454546</v>
      </c>
      <c r="BH38" s="35">
        <f t="shared" si="19"/>
        <v>43739.13636363636</v>
      </c>
    </row>
    <row r="39" spans="1:60" x14ac:dyDescent="0.25">
      <c r="A39" s="109"/>
      <c r="B39" s="99">
        <v>734867</v>
      </c>
      <c r="C39" s="100" t="s">
        <v>55</v>
      </c>
      <c r="D39" s="100" t="s">
        <v>360</v>
      </c>
      <c r="E39" s="101">
        <v>57.060000000000038</v>
      </c>
      <c r="F39" s="101">
        <v>109.5</v>
      </c>
      <c r="G39" s="101">
        <v>219</v>
      </c>
      <c r="H39" s="267"/>
      <c r="I39" s="103"/>
      <c r="J39" s="104">
        <f t="shared" si="27"/>
        <v>0</v>
      </c>
      <c r="K39" s="104">
        <f t="shared" si="28"/>
        <v>0</v>
      </c>
      <c r="L39" s="103">
        <v>4</v>
      </c>
      <c r="M39" s="104">
        <f t="shared" si="29"/>
        <v>228.24000000000015</v>
      </c>
      <c r="N39" s="104">
        <f t="shared" si="30"/>
        <v>438</v>
      </c>
      <c r="O39" s="103">
        <v>10</v>
      </c>
      <c r="P39" s="104">
        <f t="shared" si="31"/>
        <v>570.60000000000036</v>
      </c>
      <c r="Q39" s="104">
        <f t="shared" si="32"/>
        <v>1095</v>
      </c>
      <c r="R39" s="103">
        <v>3</v>
      </c>
      <c r="S39" s="104">
        <f t="shared" si="33"/>
        <v>171.18000000000012</v>
      </c>
      <c r="T39" s="104">
        <f t="shared" si="34"/>
        <v>328.5</v>
      </c>
      <c r="U39" s="103">
        <v>2</v>
      </c>
      <c r="V39" s="104">
        <f t="shared" si="35"/>
        <v>114.12000000000008</v>
      </c>
      <c r="W39" s="104">
        <f t="shared" ref="W39:W102" si="37">U39*$F39</f>
        <v>219</v>
      </c>
      <c r="X39" s="103">
        <v>6</v>
      </c>
      <c r="Y39" s="104">
        <f t="shared" si="36"/>
        <v>342.36000000000024</v>
      </c>
      <c r="Z39" s="104">
        <f t="shared" ref="Z39:Z102" si="38">X39*$F39</f>
        <v>657</v>
      </c>
      <c r="AA39" s="104">
        <v>6</v>
      </c>
      <c r="AB39" s="289">
        <f t="shared" si="20"/>
        <v>342.36000000000024</v>
      </c>
      <c r="AC39" s="289">
        <f t="shared" si="21"/>
        <v>657</v>
      </c>
      <c r="AD39" s="104">
        <v>0</v>
      </c>
      <c r="AE39" s="289">
        <f t="shared" si="22"/>
        <v>0</v>
      </c>
      <c r="AF39" s="289">
        <f t="shared" si="23"/>
        <v>0</v>
      </c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289">
        <v>7</v>
      </c>
      <c r="AU39" s="289">
        <v>2</v>
      </c>
      <c r="AV39" s="268"/>
      <c r="AW39" s="52">
        <f t="shared" si="24"/>
        <v>31</v>
      </c>
      <c r="AX39" s="104">
        <f t="shared" si="12"/>
        <v>1768.8600000000013</v>
      </c>
      <c r="AY39" s="104">
        <f t="shared" si="13"/>
        <v>3394.5</v>
      </c>
      <c r="AZ39" s="42">
        <f t="shared" si="25"/>
        <v>0.15979381443298968</v>
      </c>
      <c r="BA39" s="37">
        <f t="shared" si="26"/>
        <v>4.7938144329896906</v>
      </c>
      <c r="BB39" s="63">
        <f t="shared" si="14"/>
        <v>524.92268041237116</v>
      </c>
      <c r="BC39" s="103">
        <v>8</v>
      </c>
      <c r="BD39" s="37">
        <f t="shared" si="15"/>
        <v>876</v>
      </c>
      <c r="BE39" s="37">
        <f t="shared" si="16"/>
        <v>50.064516129032263</v>
      </c>
      <c r="BF39" s="37">
        <f t="shared" si="17"/>
        <v>7.152073732718895</v>
      </c>
      <c r="BG39" s="52">
        <f t="shared" si="18"/>
        <v>1.6688172043010754</v>
      </c>
      <c r="BH39" s="35">
        <f t="shared" si="19"/>
        <v>43723.06451612903</v>
      </c>
    </row>
    <row r="40" spans="1:60" x14ac:dyDescent="0.25">
      <c r="A40" s="119"/>
      <c r="B40" s="111">
        <v>734868</v>
      </c>
      <c r="C40" s="100" t="s">
        <v>56</v>
      </c>
      <c r="D40" s="100" t="s">
        <v>361</v>
      </c>
      <c r="E40" s="101">
        <v>53.97</v>
      </c>
      <c r="F40" s="101">
        <v>109.5</v>
      </c>
      <c r="G40" s="112">
        <v>219</v>
      </c>
      <c r="H40" s="261"/>
      <c r="I40" s="103"/>
      <c r="J40" s="104">
        <f t="shared" si="27"/>
        <v>0</v>
      </c>
      <c r="K40" s="104">
        <f t="shared" si="28"/>
        <v>0</v>
      </c>
      <c r="L40" s="103">
        <v>3</v>
      </c>
      <c r="M40" s="104">
        <f t="shared" si="29"/>
        <v>161.91</v>
      </c>
      <c r="N40" s="104">
        <f t="shared" si="30"/>
        <v>328.5</v>
      </c>
      <c r="O40" s="103">
        <v>7</v>
      </c>
      <c r="P40" s="104">
        <f t="shared" si="31"/>
        <v>377.78999999999996</v>
      </c>
      <c r="Q40" s="104">
        <f t="shared" si="32"/>
        <v>766.5</v>
      </c>
      <c r="R40" s="103">
        <v>3</v>
      </c>
      <c r="S40" s="104">
        <f t="shared" si="33"/>
        <v>161.91</v>
      </c>
      <c r="T40" s="104">
        <f t="shared" si="34"/>
        <v>328.5</v>
      </c>
      <c r="U40" s="103">
        <v>3</v>
      </c>
      <c r="V40" s="104">
        <f t="shared" si="35"/>
        <v>161.91</v>
      </c>
      <c r="W40" s="104">
        <f t="shared" si="37"/>
        <v>328.5</v>
      </c>
      <c r="X40" s="103">
        <v>2</v>
      </c>
      <c r="Y40" s="104">
        <f t="shared" si="36"/>
        <v>107.94</v>
      </c>
      <c r="Z40" s="104">
        <f t="shared" si="38"/>
        <v>219</v>
      </c>
      <c r="AA40" s="104">
        <v>5</v>
      </c>
      <c r="AB40" s="289">
        <f t="shared" si="20"/>
        <v>269.85000000000002</v>
      </c>
      <c r="AC40" s="289">
        <f t="shared" si="21"/>
        <v>547.5</v>
      </c>
      <c r="AD40" s="104">
        <v>1</v>
      </c>
      <c r="AE40" s="289">
        <f t="shared" si="22"/>
        <v>53.97</v>
      </c>
      <c r="AF40" s="289">
        <f t="shared" si="23"/>
        <v>109.5</v>
      </c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289">
        <v>7</v>
      </c>
      <c r="AU40" s="289">
        <v>2</v>
      </c>
      <c r="AV40" s="268"/>
      <c r="AW40" s="52">
        <f t="shared" si="24"/>
        <v>24</v>
      </c>
      <c r="AX40" s="104">
        <f t="shared" si="12"/>
        <v>1295.28</v>
      </c>
      <c r="AY40" s="106">
        <f t="shared" si="13"/>
        <v>2628</v>
      </c>
      <c r="AZ40" s="42">
        <f t="shared" si="25"/>
        <v>0.12371134020618557</v>
      </c>
      <c r="BA40" s="37">
        <f t="shared" si="26"/>
        <v>3.7113402061855671</v>
      </c>
      <c r="BB40" s="63">
        <f t="shared" si="14"/>
        <v>406.39175257731961</v>
      </c>
      <c r="BC40" s="103">
        <v>10</v>
      </c>
      <c r="BD40" s="37">
        <f t="shared" si="15"/>
        <v>1095</v>
      </c>
      <c r="BE40" s="37">
        <f t="shared" si="16"/>
        <v>80.833333333333329</v>
      </c>
      <c r="BF40" s="37">
        <f t="shared" si="17"/>
        <v>11.547619047619047</v>
      </c>
      <c r="BG40" s="52">
        <f t="shared" si="18"/>
        <v>2.6944444444444442</v>
      </c>
      <c r="BH40" s="35">
        <f t="shared" si="19"/>
        <v>43753.833333333336</v>
      </c>
    </row>
    <row r="41" spans="1:60" x14ac:dyDescent="0.25">
      <c r="A41" s="119"/>
      <c r="B41" s="111">
        <v>734881</v>
      </c>
      <c r="C41" s="100" t="s">
        <v>69</v>
      </c>
      <c r="D41" s="100" t="s">
        <v>374</v>
      </c>
      <c r="E41" s="101">
        <v>41.149999999999771</v>
      </c>
      <c r="F41" s="101">
        <v>89.5</v>
      </c>
      <c r="G41" s="112">
        <v>179</v>
      </c>
      <c r="H41" s="261"/>
      <c r="I41" s="103"/>
      <c r="J41" s="104">
        <f t="shared" si="27"/>
        <v>0</v>
      </c>
      <c r="K41" s="104">
        <f t="shared" si="28"/>
        <v>0</v>
      </c>
      <c r="L41" s="103">
        <v>0</v>
      </c>
      <c r="M41" s="104">
        <f t="shared" si="29"/>
        <v>0</v>
      </c>
      <c r="N41" s="104">
        <f t="shared" si="30"/>
        <v>0</v>
      </c>
      <c r="O41" s="103">
        <v>11</v>
      </c>
      <c r="P41" s="104">
        <f t="shared" si="31"/>
        <v>452.64999999999748</v>
      </c>
      <c r="Q41" s="104">
        <f t="shared" si="32"/>
        <v>984.5</v>
      </c>
      <c r="R41" s="103">
        <v>12</v>
      </c>
      <c r="S41" s="104">
        <f t="shared" si="33"/>
        <v>493.79999999999723</v>
      </c>
      <c r="T41" s="104">
        <f t="shared" si="34"/>
        <v>1074</v>
      </c>
      <c r="U41" s="103">
        <v>10</v>
      </c>
      <c r="V41" s="104">
        <f t="shared" si="35"/>
        <v>411.49999999999773</v>
      </c>
      <c r="W41" s="104">
        <f t="shared" si="37"/>
        <v>895</v>
      </c>
      <c r="X41" s="103">
        <v>9</v>
      </c>
      <c r="Y41" s="104">
        <f t="shared" si="36"/>
        <v>370.34999999999792</v>
      </c>
      <c r="Z41" s="104">
        <f t="shared" si="38"/>
        <v>805.5</v>
      </c>
      <c r="AA41" s="104">
        <v>10</v>
      </c>
      <c r="AB41" s="289">
        <f t="shared" si="20"/>
        <v>411.49999999999773</v>
      </c>
      <c r="AC41" s="289">
        <f t="shared" si="21"/>
        <v>895</v>
      </c>
      <c r="AD41" s="104">
        <v>2</v>
      </c>
      <c r="AE41" s="289">
        <f t="shared" si="22"/>
        <v>82.299999999999542</v>
      </c>
      <c r="AF41" s="289">
        <f t="shared" si="23"/>
        <v>179</v>
      </c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289">
        <v>7</v>
      </c>
      <c r="AU41" s="289">
        <v>2</v>
      </c>
      <c r="AV41" s="268"/>
      <c r="AW41" s="52">
        <f t="shared" si="24"/>
        <v>54</v>
      </c>
      <c r="AX41" s="104">
        <f t="shared" si="12"/>
        <v>2222.0999999999876</v>
      </c>
      <c r="AY41" s="106">
        <f t="shared" si="13"/>
        <v>4833</v>
      </c>
      <c r="AZ41" s="42">
        <f t="shared" si="25"/>
        <v>0.27835051546391754</v>
      </c>
      <c r="BA41" s="37">
        <f t="shared" si="26"/>
        <v>8.3505154639175263</v>
      </c>
      <c r="BB41" s="63">
        <f t="shared" si="14"/>
        <v>747.37113402061857</v>
      </c>
      <c r="BC41" s="103">
        <v>13</v>
      </c>
      <c r="BD41" s="37">
        <f t="shared" si="15"/>
        <v>1163.5</v>
      </c>
      <c r="BE41" s="37">
        <f t="shared" si="16"/>
        <v>46.703703703703702</v>
      </c>
      <c r="BF41" s="37">
        <f t="shared" si="17"/>
        <v>6.6719576719576716</v>
      </c>
      <c r="BG41" s="52">
        <f t="shared" si="18"/>
        <v>1.55679012345679</v>
      </c>
      <c r="BH41" s="35">
        <f t="shared" si="19"/>
        <v>43719.703703703701</v>
      </c>
    </row>
    <row r="42" spans="1:60" x14ac:dyDescent="0.25">
      <c r="A42" s="119"/>
      <c r="B42" s="111">
        <v>734882</v>
      </c>
      <c r="C42" s="100" t="s">
        <v>70</v>
      </c>
      <c r="D42" s="100" t="s">
        <v>375</v>
      </c>
      <c r="E42" s="101">
        <v>37.618672566371679</v>
      </c>
      <c r="F42" s="101">
        <v>69.5</v>
      </c>
      <c r="G42" s="112">
        <v>139</v>
      </c>
      <c r="H42" s="261"/>
      <c r="I42" s="103"/>
      <c r="J42" s="104">
        <f t="shared" si="27"/>
        <v>0</v>
      </c>
      <c r="K42" s="104">
        <f t="shared" si="28"/>
        <v>0</v>
      </c>
      <c r="L42" s="103">
        <v>5</v>
      </c>
      <c r="M42" s="104">
        <f t="shared" si="29"/>
        <v>188.0933628318584</v>
      </c>
      <c r="N42" s="104">
        <f t="shared" si="30"/>
        <v>347.5</v>
      </c>
      <c r="O42" s="103">
        <v>3</v>
      </c>
      <c r="P42" s="104">
        <f t="shared" si="31"/>
        <v>112.85601769911503</v>
      </c>
      <c r="Q42" s="104">
        <f t="shared" si="32"/>
        <v>208.5</v>
      </c>
      <c r="R42" s="103">
        <v>1</v>
      </c>
      <c r="S42" s="104">
        <f t="shared" si="33"/>
        <v>37.618672566371679</v>
      </c>
      <c r="T42" s="104">
        <f t="shared" si="34"/>
        <v>69.5</v>
      </c>
      <c r="U42" s="103">
        <v>1</v>
      </c>
      <c r="V42" s="104">
        <f t="shared" si="35"/>
        <v>37.618672566371679</v>
      </c>
      <c r="W42" s="104">
        <f t="shared" si="37"/>
        <v>69.5</v>
      </c>
      <c r="X42" s="103">
        <v>3</v>
      </c>
      <c r="Y42" s="104">
        <f t="shared" si="36"/>
        <v>112.85601769911503</v>
      </c>
      <c r="Z42" s="104">
        <f t="shared" si="38"/>
        <v>208.5</v>
      </c>
      <c r="AA42" s="104">
        <v>1</v>
      </c>
      <c r="AB42" s="289">
        <f t="shared" si="20"/>
        <v>37.618672566371679</v>
      </c>
      <c r="AC42" s="289">
        <f t="shared" si="21"/>
        <v>69.5</v>
      </c>
      <c r="AD42" s="104">
        <v>5</v>
      </c>
      <c r="AE42" s="289">
        <f t="shared" si="22"/>
        <v>188.0933628318584</v>
      </c>
      <c r="AF42" s="289">
        <f t="shared" si="23"/>
        <v>347.5</v>
      </c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289">
        <v>7</v>
      </c>
      <c r="AU42" s="289">
        <v>2</v>
      </c>
      <c r="AV42" s="268"/>
      <c r="AW42" s="52">
        <f t="shared" si="24"/>
        <v>19</v>
      </c>
      <c r="AX42" s="104">
        <f t="shared" si="12"/>
        <v>714.75477876106186</v>
      </c>
      <c r="AY42" s="106">
        <f t="shared" si="13"/>
        <v>1320.5</v>
      </c>
      <c r="AZ42" s="42">
        <f t="shared" si="25"/>
        <v>9.7938144329896906E-2</v>
      </c>
      <c r="BA42" s="37">
        <f t="shared" si="26"/>
        <v>2.938144329896907</v>
      </c>
      <c r="BB42" s="63">
        <f t="shared" si="14"/>
        <v>204.20103092783503</v>
      </c>
      <c r="BC42" s="103">
        <v>12</v>
      </c>
      <c r="BD42" s="37">
        <f t="shared" si="15"/>
        <v>834</v>
      </c>
      <c r="BE42" s="37">
        <f t="shared" si="16"/>
        <v>122.52631578947368</v>
      </c>
      <c r="BF42" s="37">
        <f t="shared" si="17"/>
        <v>17.503759398496239</v>
      </c>
      <c r="BG42" s="52">
        <f t="shared" si="18"/>
        <v>4.0842105263157897</v>
      </c>
      <c r="BH42" s="35">
        <f t="shared" si="19"/>
        <v>43795.526315789473</v>
      </c>
    </row>
    <row r="43" spans="1:60" x14ac:dyDescent="0.25">
      <c r="A43" s="119"/>
      <c r="B43" s="111">
        <v>734895</v>
      </c>
      <c r="C43" s="116" t="s">
        <v>83</v>
      </c>
      <c r="D43" s="116" t="s">
        <v>388</v>
      </c>
      <c r="E43" s="101">
        <v>24.729999999999976</v>
      </c>
      <c r="F43" s="101">
        <v>49.5</v>
      </c>
      <c r="G43" s="112">
        <v>99</v>
      </c>
      <c r="H43" s="261"/>
      <c r="I43" s="103"/>
      <c r="J43" s="104">
        <f t="shared" si="27"/>
        <v>0</v>
      </c>
      <c r="K43" s="104">
        <f t="shared" si="28"/>
        <v>0</v>
      </c>
      <c r="L43" s="103">
        <v>11</v>
      </c>
      <c r="M43" s="104">
        <f t="shared" si="29"/>
        <v>272.02999999999975</v>
      </c>
      <c r="N43" s="104">
        <f t="shared" si="30"/>
        <v>544.5</v>
      </c>
      <c r="O43" s="103">
        <v>6</v>
      </c>
      <c r="P43" s="104">
        <f t="shared" si="31"/>
        <v>148.37999999999985</v>
      </c>
      <c r="Q43" s="104">
        <f t="shared" si="32"/>
        <v>297</v>
      </c>
      <c r="R43" s="103">
        <v>6</v>
      </c>
      <c r="S43" s="104">
        <f t="shared" si="33"/>
        <v>148.37999999999985</v>
      </c>
      <c r="T43" s="104">
        <f t="shared" si="34"/>
        <v>297</v>
      </c>
      <c r="U43" s="103">
        <v>5</v>
      </c>
      <c r="V43" s="104">
        <f t="shared" si="35"/>
        <v>123.64999999999988</v>
      </c>
      <c r="W43" s="104">
        <f t="shared" si="37"/>
        <v>247.5</v>
      </c>
      <c r="X43" s="103">
        <v>1</v>
      </c>
      <c r="Y43" s="104">
        <f t="shared" si="36"/>
        <v>24.729999999999976</v>
      </c>
      <c r="Z43" s="104">
        <f t="shared" si="38"/>
        <v>49.5</v>
      </c>
      <c r="AA43" s="104">
        <v>13</v>
      </c>
      <c r="AB43" s="289">
        <f t="shared" si="20"/>
        <v>321.48999999999967</v>
      </c>
      <c r="AC43" s="289">
        <f t="shared" si="21"/>
        <v>643.5</v>
      </c>
      <c r="AD43" s="104">
        <v>4</v>
      </c>
      <c r="AE43" s="289">
        <f t="shared" si="22"/>
        <v>98.919999999999902</v>
      </c>
      <c r="AF43" s="289">
        <f t="shared" si="23"/>
        <v>198</v>
      </c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289">
        <v>7</v>
      </c>
      <c r="AU43" s="289">
        <v>2</v>
      </c>
      <c r="AV43" s="268"/>
      <c r="AW43" s="52">
        <f t="shared" si="24"/>
        <v>46</v>
      </c>
      <c r="AX43" s="104">
        <f t="shared" si="12"/>
        <v>1137.5799999999988</v>
      </c>
      <c r="AY43" s="106">
        <f t="shared" si="13"/>
        <v>2277</v>
      </c>
      <c r="AZ43" s="42">
        <f t="shared" si="25"/>
        <v>0.23711340206185566</v>
      </c>
      <c r="BA43" s="37">
        <f t="shared" si="26"/>
        <v>7.1134020618556697</v>
      </c>
      <c r="BB43" s="63">
        <f t="shared" si="14"/>
        <v>352.11340206185565</v>
      </c>
      <c r="BC43" s="103">
        <v>15</v>
      </c>
      <c r="BD43" s="37">
        <f t="shared" si="15"/>
        <v>742.5</v>
      </c>
      <c r="BE43" s="37">
        <f t="shared" si="16"/>
        <v>63.260869565217391</v>
      </c>
      <c r="BF43" s="37">
        <f t="shared" si="17"/>
        <v>9.037267080745341</v>
      </c>
      <c r="BG43" s="52">
        <f t="shared" si="18"/>
        <v>2.1086956521739131</v>
      </c>
      <c r="BH43" s="35">
        <f t="shared" si="19"/>
        <v>43736.260869565216</v>
      </c>
    </row>
    <row r="44" spans="1:60" x14ac:dyDescent="0.25">
      <c r="A44" s="119"/>
      <c r="B44" s="111">
        <v>734899</v>
      </c>
      <c r="C44" s="100" t="s">
        <v>87</v>
      </c>
      <c r="D44" s="100" t="s">
        <v>392</v>
      </c>
      <c r="E44" s="101">
        <v>25.360000000000003</v>
      </c>
      <c r="F44" s="101">
        <v>54.5</v>
      </c>
      <c r="G44" s="112">
        <v>109</v>
      </c>
      <c r="H44" s="261"/>
      <c r="I44" s="103"/>
      <c r="J44" s="104">
        <f t="shared" si="27"/>
        <v>0</v>
      </c>
      <c r="K44" s="104">
        <f t="shared" si="28"/>
        <v>0</v>
      </c>
      <c r="L44" s="103">
        <v>1</v>
      </c>
      <c r="M44" s="104">
        <f t="shared" si="29"/>
        <v>25.360000000000003</v>
      </c>
      <c r="N44" s="104">
        <f t="shared" si="30"/>
        <v>54.5</v>
      </c>
      <c r="O44" s="103">
        <v>5</v>
      </c>
      <c r="P44" s="104">
        <f t="shared" si="31"/>
        <v>126.80000000000001</v>
      </c>
      <c r="Q44" s="104">
        <f t="shared" si="32"/>
        <v>272.5</v>
      </c>
      <c r="R44" s="103">
        <v>1</v>
      </c>
      <c r="S44" s="104">
        <f t="shared" si="33"/>
        <v>25.360000000000003</v>
      </c>
      <c r="T44" s="104">
        <f t="shared" si="34"/>
        <v>54.5</v>
      </c>
      <c r="U44" s="103">
        <v>2</v>
      </c>
      <c r="V44" s="104">
        <f t="shared" si="35"/>
        <v>50.720000000000006</v>
      </c>
      <c r="W44" s="104">
        <f t="shared" si="37"/>
        <v>109</v>
      </c>
      <c r="X44" s="103">
        <v>0</v>
      </c>
      <c r="Y44" s="104">
        <f t="shared" si="36"/>
        <v>0</v>
      </c>
      <c r="Z44" s="104">
        <f t="shared" si="38"/>
        <v>0</v>
      </c>
      <c r="AA44" s="104">
        <v>1</v>
      </c>
      <c r="AB44" s="289">
        <f t="shared" si="20"/>
        <v>25.360000000000003</v>
      </c>
      <c r="AC44" s="289">
        <f t="shared" si="21"/>
        <v>54.5</v>
      </c>
      <c r="AD44" s="104">
        <v>0</v>
      </c>
      <c r="AE44" s="289">
        <f t="shared" si="22"/>
        <v>0</v>
      </c>
      <c r="AF44" s="289">
        <f t="shared" si="23"/>
        <v>0</v>
      </c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289">
        <v>7</v>
      </c>
      <c r="AU44" s="289">
        <v>2</v>
      </c>
      <c r="AV44" s="268"/>
      <c r="AW44" s="52">
        <f t="shared" si="24"/>
        <v>10</v>
      </c>
      <c r="AX44" s="104">
        <f t="shared" si="12"/>
        <v>253.60000000000002</v>
      </c>
      <c r="AY44" s="106">
        <f t="shared" si="13"/>
        <v>545</v>
      </c>
      <c r="AZ44" s="42">
        <f t="shared" si="25"/>
        <v>5.1546391752577317E-2</v>
      </c>
      <c r="BA44" s="37">
        <f t="shared" si="26"/>
        <v>1.5463917525773194</v>
      </c>
      <c r="BB44" s="63">
        <f t="shared" si="14"/>
        <v>84.278350515463913</v>
      </c>
      <c r="BC44" s="103">
        <v>3</v>
      </c>
      <c r="BD44" s="37">
        <f t="shared" si="15"/>
        <v>163.5</v>
      </c>
      <c r="BE44" s="37">
        <f t="shared" si="16"/>
        <v>58.2</v>
      </c>
      <c r="BF44" s="37">
        <f t="shared" si="17"/>
        <v>8.3142857142857149</v>
      </c>
      <c r="BG44" s="52">
        <f t="shared" si="18"/>
        <v>1.9400000000000002</v>
      </c>
      <c r="BH44" s="35">
        <f t="shared" si="19"/>
        <v>43731.199999999997</v>
      </c>
    </row>
    <row r="45" spans="1:60" x14ac:dyDescent="0.25">
      <c r="A45" s="119"/>
      <c r="B45" s="111">
        <v>734904</v>
      </c>
      <c r="C45" s="100" t="s">
        <v>92</v>
      </c>
      <c r="D45" s="100" t="s">
        <v>397</v>
      </c>
      <c r="E45" s="101">
        <v>27</v>
      </c>
      <c r="F45" s="101">
        <v>64.5</v>
      </c>
      <c r="G45" s="112">
        <v>129</v>
      </c>
      <c r="H45" s="261"/>
      <c r="I45" s="103"/>
      <c r="J45" s="104">
        <f t="shared" si="27"/>
        <v>0</v>
      </c>
      <c r="K45" s="104">
        <f t="shared" si="28"/>
        <v>0</v>
      </c>
      <c r="L45" s="103">
        <v>2</v>
      </c>
      <c r="M45" s="104">
        <f t="shared" si="29"/>
        <v>54</v>
      </c>
      <c r="N45" s="104">
        <f t="shared" si="30"/>
        <v>129</v>
      </c>
      <c r="O45" s="103">
        <v>2</v>
      </c>
      <c r="P45" s="104">
        <f t="shared" si="31"/>
        <v>54</v>
      </c>
      <c r="Q45" s="104">
        <f t="shared" si="32"/>
        <v>129</v>
      </c>
      <c r="R45" s="103">
        <v>3</v>
      </c>
      <c r="S45" s="104">
        <f t="shared" si="33"/>
        <v>81</v>
      </c>
      <c r="T45" s="104">
        <f t="shared" si="34"/>
        <v>193.5</v>
      </c>
      <c r="U45" s="103">
        <v>3</v>
      </c>
      <c r="V45" s="104">
        <f t="shared" si="35"/>
        <v>81</v>
      </c>
      <c r="W45" s="104">
        <f t="shared" si="37"/>
        <v>193.5</v>
      </c>
      <c r="X45" s="103">
        <v>2</v>
      </c>
      <c r="Y45" s="104">
        <f t="shared" si="36"/>
        <v>54</v>
      </c>
      <c r="Z45" s="104">
        <f t="shared" si="38"/>
        <v>129</v>
      </c>
      <c r="AA45" s="104">
        <v>1</v>
      </c>
      <c r="AB45" s="289">
        <f t="shared" si="20"/>
        <v>27</v>
      </c>
      <c r="AC45" s="289">
        <f t="shared" si="21"/>
        <v>64.5</v>
      </c>
      <c r="AD45" s="104">
        <v>1</v>
      </c>
      <c r="AE45" s="289">
        <f t="shared" si="22"/>
        <v>27</v>
      </c>
      <c r="AF45" s="289">
        <f t="shared" si="23"/>
        <v>64.5</v>
      </c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289">
        <v>7</v>
      </c>
      <c r="AU45" s="289">
        <v>2</v>
      </c>
      <c r="AV45" s="268"/>
      <c r="AW45" s="52">
        <f t="shared" si="24"/>
        <v>14</v>
      </c>
      <c r="AX45" s="104">
        <f t="shared" si="12"/>
        <v>378</v>
      </c>
      <c r="AY45" s="106">
        <f t="shared" si="13"/>
        <v>903</v>
      </c>
      <c r="AZ45" s="42">
        <f t="shared" si="25"/>
        <v>7.2164948453608241E-2</v>
      </c>
      <c r="BA45" s="37">
        <f t="shared" si="26"/>
        <v>2.1649484536082473</v>
      </c>
      <c r="BB45" s="63">
        <f t="shared" si="14"/>
        <v>139.63917525773195</v>
      </c>
      <c r="BC45" s="103">
        <v>4</v>
      </c>
      <c r="BD45" s="37">
        <f t="shared" si="15"/>
        <v>258</v>
      </c>
      <c r="BE45" s="37">
        <f t="shared" si="16"/>
        <v>55.428571428571431</v>
      </c>
      <c r="BF45" s="37">
        <f t="shared" si="17"/>
        <v>7.9183673469387754</v>
      </c>
      <c r="BG45" s="52">
        <f t="shared" si="18"/>
        <v>1.8476190476190477</v>
      </c>
      <c r="BH45" s="35">
        <f t="shared" si="19"/>
        <v>43728.428571428572</v>
      </c>
    </row>
    <row r="46" spans="1:60" x14ac:dyDescent="0.25">
      <c r="A46" s="119"/>
      <c r="B46" s="111">
        <v>734907</v>
      </c>
      <c r="C46" s="100" t="s">
        <v>95</v>
      </c>
      <c r="D46" s="100" t="s">
        <v>400</v>
      </c>
      <c r="E46" s="101">
        <v>11</v>
      </c>
      <c r="F46" s="101">
        <v>24.5</v>
      </c>
      <c r="G46" s="112">
        <v>49</v>
      </c>
      <c r="H46" s="261"/>
      <c r="I46" s="103"/>
      <c r="J46" s="104">
        <f t="shared" si="27"/>
        <v>0</v>
      </c>
      <c r="K46" s="104">
        <f t="shared" si="28"/>
        <v>0</v>
      </c>
      <c r="L46" s="103">
        <v>0</v>
      </c>
      <c r="M46" s="104">
        <f t="shared" si="29"/>
        <v>0</v>
      </c>
      <c r="N46" s="104">
        <f t="shared" si="30"/>
        <v>0</v>
      </c>
      <c r="O46" s="103">
        <v>0</v>
      </c>
      <c r="P46" s="104">
        <f t="shared" si="31"/>
        <v>0</v>
      </c>
      <c r="Q46" s="104">
        <f t="shared" si="32"/>
        <v>0</v>
      </c>
      <c r="R46" s="103">
        <v>0</v>
      </c>
      <c r="S46" s="104">
        <f t="shared" si="33"/>
        <v>0</v>
      </c>
      <c r="T46" s="104">
        <f t="shared" si="34"/>
        <v>0</v>
      </c>
      <c r="U46" s="103">
        <v>0</v>
      </c>
      <c r="V46" s="104">
        <f t="shared" si="35"/>
        <v>0</v>
      </c>
      <c r="W46" s="104">
        <f t="shared" si="37"/>
        <v>0</v>
      </c>
      <c r="X46" s="103">
        <v>0</v>
      </c>
      <c r="Y46" s="104">
        <f t="shared" si="36"/>
        <v>0</v>
      </c>
      <c r="Z46" s="104">
        <f t="shared" si="38"/>
        <v>0</v>
      </c>
      <c r="AA46" s="104">
        <v>0</v>
      </c>
      <c r="AB46" s="289">
        <f t="shared" si="20"/>
        <v>0</v>
      </c>
      <c r="AC46" s="289">
        <f t="shared" si="21"/>
        <v>0</v>
      </c>
      <c r="AD46" s="104">
        <v>0</v>
      </c>
      <c r="AE46" s="289">
        <f t="shared" si="22"/>
        <v>0</v>
      </c>
      <c r="AF46" s="289">
        <f t="shared" si="23"/>
        <v>0</v>
      </c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289">
        <v>7</v>
      </c>
      <c r="AU46" s="289">
        <v>2</v>
      </c>
      <c r="AV46" s="268"/>
      <c r="AW46" s="52">
        <f t="shared" si="24"/>
        <v>0</v>
      </c>
      <c r="AX46" s="104">
        <f t="shared" si="12"/>
        <v>0</v>
      </c>
      <c r="AY46" s="106">
        <f t="shared" si="13"/>
        <v>0</v>
      </c>
      <c r="AZ46" s="42">
        <f t="shared" si="25"/>
        <v>0</v>
      </c>
      <c r="BA46" s="37">
        <f t="shared" si="26"/>
        <v>0</v>
      </c>
      <c r="BB46" s="63">
        <f t="shared" si="14"/>
        <v>0</v>
      </c>
      <c r="BC46" s="103">
        <v>0</v>
      </c>
      <c r="BD46" s="37">
        <f t="shared" si="15"/>
        <v>0</v>
      </c>
      <c r="BE46" s="37" t="str">
        <f t="shared" si="16"/>
        <v>-</v>
      </c>
      <c r="BF46" s="37" t="str">
        <f t="shared" si="17"/>
        <v>-</v>
      </c>
      <c r="BG46" s="52" t="str">
        <f t="shared" si="18"/>
        <v>-</v>
      </c>
      <c r="BH46" s="35" t="str">
        <f t="shared" si="19"/>
        <v>-</v>
      </c>
    </row>
    <row r="47" spans="1:60" x14ac:dyDescent="0.25">
      <c r="A47" s="119"/>
      <c r="B47" s="111">
        <v>734909</v>
      </c>
      <c r="C47" s="100" t="s">
        <v>96</v>
      </c>
      <c r="D47" s="100" t="s">
        <v>401</v>
      </c>
      <c r="E47" s="101">
        <v>11.76</v>
      </c>
      <c r="F47" s="101">
        <v>24.5</v>
      </c>
      <c r="G47" s="112">
        <v>49</v>
      </c>
      <c r="H47" s="261"/>
      <c r="I47" s="103"/>
      <c r="J47" s="104">
        <f t="shared" si="27"/>
        <v>0</v>
      </c>
      <c r="K47" s="104">
        <f t="shared" si="28"/>
        <v>0</v>
      </c>
      <c r="L47" s="103">
        <v>9</v>
      </c>
      <c r="M47" s="104">
        <f t="shared" si="29"/>
        <v>105.84</v>
      </c>
      <c r="N47" s="104">
        <f t="shared" si="30"/>
        <v>220.5</v>
      </c>
      <c r="O47" s="103">
        <v>5</v>
      </c>
      <c r="P47" s="104">
        <f t="shared" si="31"/>
        <v>58.8</v>
      </c>
      <c r="Q47" s="104">
        <f t="shared" si="32"/>
        <v>122.5</v>
      </c>
      <c r="R47" s="103">
        <v>7</v>
      </c>
      <c r="S47" s="104">
        <f t="shared" si="33"/>
        <v>82.32</v>
      </c>
      <c r="T47" s="104">
        <f t="shared" si="34"/>
        <v>171.5</v>
      </c>
      <c r="U47" s="103">
        <v>5</v>
      </c>
      <c r="V47" s="104">
        <f t="shared" si="35"/>
        <v>58.8</v>
      </c>
      <c r="W47" s="104">
        <f t="shared" si="37"/>
        <v>122.5</v>
      </c>
      <c r="X47" s="103">
        <v>0</v>
      </c>
      <c r="Y47" s="104">
        <f t="shared" si="36"/>
        <v>0</v>
      </c>
      <c r="Z47" s="104">
        <f t="shared" si="38"/>
        <v>0</v>
      </c>
      <c r="AA47" s="104">
        <v>4</v>
      </c>
      <c r="AB47" s="289">
        <f t="shared" si="20"/>
        <v>47.04</v>
      </c>
      <c r="AC47" s="289">
        <f t="shared" si="21"/>
        <v>98</v>
      </c>
      <c r="AD47" s="104">
        <v>2</v>
      </c>
      <c r="AE47" s="289">
        <f t="shared" si="22"/>
        <v>23.52</v>
      </c>
      <c r="AF47" s="289">
        <f t="shared" si="23"/>
        <v>49</v>
      </c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289">
        <v>7</v>
      </c>
      <c r="AU47" s="289">
        <v>2</v>
      </c>
      <c r="AV47" s="268"/>
      <c r="AW47" s="52">
        <f t="shared" si="24"/>
        <v>32</v>
      </c>
      <c r="AX47" s="104">
        <f t="shared" si="12"/>
        <v>376.32</v>
      </c>
      <c r="AY47" s="106">
        <f t="shared" si="13"/>
        <v>784</v>
      </c>
      <c r="AZ47" s="42">
        <f t="shared" si="25"/>
        <v>0.16494845360824742</v>
      </c>
      <c r="BA47" s="37">
        <f t="shared" si="26"/>
        <v>4.9484536082474229</v>
      </c>
      <c r="BB47" s="63">
        <f t="shared" si="14"/>
        <v>121.23711340206187</v>
      </c>
      <c r="BC47" s="103">
        <v>14</v>
      </c>
      <c r="BD47" s="37">
        <f t="shared" si="15"/>
        <v>343</v>
      </c>
      <c r="BE47" s="37">
        <f t="shared" si="16"/>
        <v>84.875</v>
      </c>
      <c r="BF47" s="37">
        <f t="shared" si="17"/>
        <v>12.125</v>
      </c>
      <c r="BG47" s="52">
        <f t="shared" si="18"/>
        <v>2.8291666666666666</v>
      </c>
      <c r="BH47" s="35">
        <f t="shared" si="19"/>
        <v>43757.875</v>
      </c>
    </row>
    <row r="48" spans="1:60" x14ac:dyDescent="0.25">
      <c r="A48" s="119"/>
      <c r="B48" s="111">
        <v>734911</v>
      </c>
      <c r="C48" s="100" t="s">
        <v>98</v>
      </c>
      <c r="D48" s="100" t="s">
        <v>403</v>
      </c>
      <c r="E48" s="101">
        <v>12.049999999999997</v>
      </c>
      <c r="F48" s="101">
        <v>24.5</v>
      </c>
      <c r="G48" s="112">
        <v>49</v>
      </c>
      <c r="H48" s="261"/>
      <c r="I48" s="103"/>
      <c r="J48" s="104">
        <f t="shared" si="27"/>
        <v>0</v>
      </c>
      <c r="K48" s="104">
        <f t="shared" si="28"/>
        <v>0</v>
      </c>
      <c r="L48" s="103">
        <v>4</v>
      </c>
      <c r="M48" s="104">
        <f t="shared" si="29"/>
        <v>48.199999999999989</v>
      </c>
      <c r="N48" s="104">
        <f t="shared" si="30"/>
        <v>98</v>
      </c>
      <c r="O48" s="103">
        <v>5</v>
      </c>
      <c r="P48" s="104">
        <f t="shared" si="31"/>
        <v>60.249999999999986</v>
      </c>
      <c r="Q48" s="104">
        <f t="shared" si="32"/>
        <v>122.5</v>
      </c>
      <c r="R48" s="103">
        <v>9</v>
      </c>
      <c r="S48" s="104">
        <f t="shared" si="33"/>
        <v>108.44999999999997</v>
      </c>
      <c r="T48" s="104">
        <f t="shared" si="34"/>
        <v>220.5</v>
      </c>
      <c r="U48" s="103">
        <v>4</v>
      </c>
      <c r="V48" s="104">
        <f t="shared" si="35"/>
        <v>48.199999999999989</v>
      </c>
      <c r="W48" s="104">
        <f t="shared" si="37"/>
        <v>98</v>
      </c>
      <c r="X48" s="103">
        <v>1</v>
      </c>
      <c r="Y48" s="104">
        <f t="shared" si="36"/>
        <v>12.049999999999997</v>
      </c>
      <c r="Z48" s="104">
        <f t="shared" si="38"/>
        <v>24.5</v>
      </c>
      <c r="AA48" s="104">
        <v>1</v>
      </c>
      <c r="AB48" s="289">
        <f t="shared" si="20"/>
        <v>12.049999999999997</v>
      </c>
      <c r="AC48" s="289">
        <f t="shared" si="21"/>
        <v>24.5</v>
      </c>
      <c r="AD48" s="104">
        <v>0</v>
      </c>
      <c r="AE48" s="289">
        <f t="shared" si="22"/>
        <v>0</v>
      </c>
      <c r="AF48" s="289">
        <f t="shared" si="23"/>
        <v>0</v>
      </c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289">
        <v>7</v>
      </c>
      <c r="AU48" s="289">
        <v>2</v>
      </c>
      <c r="AV48" s="268"/>
      <c r="AW48" s="52">
        <f t="shared" si="24"/>
        <v>24</v>
      </c>
      <c r="AX48" s="104">
        <f t="shared" si="12"/>
        <v>289.19999999999993</v>
      </c>
      <c r="AY48" s="106">
        <f t="shared" si="13"/>
        <v>588</v>
      </c>
      <c r="AZ48" s="42">
        <f t="shared" si="25"/>
        <v>0.12371134020618557</v>
      </c>
      <c r="BA48" s="37">
        <f t="shared" si="26"/>
        <v>3.7113402061855671</v>
      </c>
      <c r="BB48" s="63">
        <f t="shared" si="14"/>
        <v>90.927835051546396</v>
      </c>
      <c r="BC48" s="103">
        <v>8</v>
      </c>
      <c r="BD48" s="37">
        <f t="shared" si="15"/>
        <v>196</v>
      </c>
      <c r="BE48" s="37">
        <f t="shared" si="16"/>
        <v>64.666666666666657</v>
      </c>
      <c r="BF48" s="37">
        <f t="shared" si="17"/>
        <v>9.2380952380952372</v>
      </c>
      <c r="BG48" s="52">
        <f t="shared" si="18"/>
        <v>2.1555555555555554</v>
      </c>
      <c r="BH48" s="35">
        <f t="shared" si="19"/>
        <v>43737.666666666664</v>
      </c>
    </row>
    <row r="49" spans="1:60" x14ac:dyDescent="0.25">
      <c r="A49" s="119"/>
      <c r="B49" s="111">
        <v>734916</v>
      </c>
      <c r="C49" s="100" t="s">
        <v>103</v>
      </c>
      <c r="D49" s="100" t="s">
        <v>407</v>
      </c>
      <c r="E49" s="101">
        <v>13.479999999999993</v>
      </c>
      <c r="F49" s="101">
        <v>29.5</v>
      </c>
      <c r="G49" s="112">
        <v>59</v>
      </c>
      <c r="H49" s="261"/>
      <c r="I49" s="103"/>
      <c r="J49" s="104">
        <f t="shared" si="27"/>
        <v>0</v>
      </c>
      <c r="K49" s="104">
        <f t="shared" si="28"/>
        <v>0</v>
      </c>
      <c r="L49" s="103">
        <v>10</v>
      </c>
      <c r="M49" s="104">
        <f t="shared" si="29"/>
        <v>134.79999999999993</v>
      </c>
      <c r="N49" s="104">
        <f t="shared" si="30"/>
        <v>295</v>
      </c>
      <c r="O49" s="103">
        <v>2</v>
      </c>
      <c r="P49" s="104">
        <f t="shared" si="31"/>
        <v>26.959999999999987</v>
      </c>
      <c r="Q49" s="104">
        <f t="shared" si="32"/>
        <v>59</v>
      </c>
      <c r="R49" s="103">
        <v>3</v>
      </c>
      <c r="S49" s="104">
        <f t="shared" si="33"/>
        <v>40.439999999999984</v>
      </c>
      <c r="T49" s="104">
        <f t="shared" si="34"/>
        <v>88.5</v>
      </c>
      <c r="U49" s="103">
        <v>1</v>
      </c>
      <c r="V49" s="104">
        <f t="shared" si="35"/>
        <v>13.479999999999993</v>
      </c>
      <c r="W49" s="104">
        <f t="shared" si="37"/>
        <v>29.5</v>
      </c>
      <c r="X49" s="103">
        <v>2</v>
      </c>
      <c r="Y49" s="104">
        <f t="shared" si="36"/>
        <v>26.959999999999987</v>
      </c>
      <c r="Z49" s="104">
        <f t="shared" si="38"/>
        <v>59</v>
      </c>
      <c r="AA49" s="104">
        <v>2</v>
      </c>
      <c r="AB49" s="289">
        <f t="shared" si="20"/>
        <v>26.959999999999987</v>
      </c>
      <c r="AC49" s="289">
        <f t="shared" si="21"/>
        <v>59</v>
      </c>
      <c r="AD49" s="104">
        <v>2</v>
      </c>
      <c r="AE49" s="289">
        <f t="shared" si="22"/>
        <v>26.959999999999987</v>
      </c>
      <c r="AF49" s="289">
        <f t="shared" si="23"/>
        <v>59</v>
      </c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289">
        <v>7</v>
      </c>
      <c r="AU49" s="289">
        <v>2</v>
      </c>
      <c r="AV49" s="268"/>
      <c r="AW49" s="52">
        <f t="shared" si="24"/>
        <v>22</v>
      </c>
      <c r="AX49" s="104">
        <f t="shared" si="12"/>
        <v>296.55999999999983</v>
      </c>
      <c r="AY49" s="106">
        <f t="shared" si="13"/>
        <v>649</v>
      </c>
      <c r="AZ49" s="42">
        <f t="shared" si="25"/>
        <v>0.1134020618556701</v>
      </c>
      <c r="BA49" s="37">
        <f t="shared" si="26"/>
        <v>3.402061855670103</v>
      </c>
      <c r="BB49" s="63">
        <f t="shared" si="14"/>
        <v>100.36082474226804</v>
      </c>
      <c r="BC49" s="103">
        <v>14</v>
      </c>
      <c r="BD49" s="37">
        <f t="shared" si="15"/>
        <v>413</v>
      </c>
      <c r="BE49" s="37">
        <f t="shared" si="16"/>
        <v>123.45454545454545</v>
      </c>
      <c r="BF49" s="37">
        <f t="shared" si="17"/>
        <v>17.636363636363637</v>
      </c>
      <c r="BG49" s="52">
        <f t="shared" si="18"/>
        <v>4.1151515151515152</v>
      </c>
      <c r="BH49" s="35">
        <f t="shared" si="19"/>
        <v>43796.454545454544</v>
      </c>
    </row>
    <row r="50" spans="1:60" x14ac:dyDescent="0.25">
      <c r="A50" s="119"/>
      <c r="B50" s="111">
        <v>734920</v>
      </c>
      <c r="C50" s="100" t="s">
        <v>106</v>
      </c>
      <c r="D50" s="100" t="s">
        <v>410</v>
      </c>
      <c r="E50" s="101">
        <v>13.620000000000053</v>
      </c>
      <c r="F50" s="101">
        <v>34.5</v>
      </c>
      <c r="G50" s="112">
        <v>69</v>
      </c>
      <c r="H50" s="261"/>
      <c r="I50" s="103"/>
      <c r="J50" s="104">
        <f t="shared" si="27"/>
        <v>0</v>
      </c>
      <c r="K50" s="104">
        <f t="shared" si="28"/>
        <v>0</v>
      </c>
      <c r="L50" s="103">
        <v>13</v>
      </c>
      <c r="M50" s="104">
        <f t="shared" si="29"/>
        <v>177.06000000000068</v>
      </c>
      <c r="N50" s="104">
        <f t="shared" si="30"/>
        <v>448.5</v>
      </c>
      <c r="O50" s="103">
        <v>11</v>
      </c>
      <c r="P50" s="104">
        <f t="shared" si="31"/>
        <v>149.82000000000059</v>
      </c>
      <c r="Q50" s="104">
        <f t="shared" si="32"/>
        <v>379.5</v>
      </c>
      <c r="R50" s="103">
        <v>11</v>
      </c>
      <c r="S50" s="104">
        <f t="shared" si="33"/>
        <v>149.82000000000059</v>
      </c>
      <c r="T50" s="104">
        <f t="shared" si="34"/>
        <v>379.5</v>
      </c>
      <c r="U50" s="103">
        <v>9</v>
      </c>
      <c r="V50" s="104">
        <f t="shared" si="35"/>
        <v>122.58000000000047</v>
      </c>
      <c r="W50" s="104">
        <f t="shared" si="37"/>
        <v>310.5</v>
      </c>
      <c r="X50" s="103">
        <v>11</v>
      </c>
      <c r="Y50" s="104">
        <f t="shared" si="36"/>
        <v>149.82000000000059</v>
      </c>
      <c r="Z50" s="104">
        <f t="shared" si="38"/>
        <v>379.5</v>
      </c>
      <c r="AA50" s="104">
        <v>12</v>
      </c>
      <c r="AB50" s="289">
        <f t="shared" si="20"/>
        <v>163.44000000000062</v>
      </c>
      <c r="AC50" s="289">
        <f t="shared" si="21"/>
        <v>414</v>
      </c>
      <c r="AD50" s="104">
        <v>3</v>
      </c>
      <c r="AE50" s="289">
        <f t="shared" si="22"/>
        <v>40.860000000000156</v>
      </c>
      <c r="AF50" s="289">
        <f t="shared" si="23"/>
        <v>103.5</v>
      </c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289">
        <v>7</v>
      </c>
      <c r="AU50" s="289">
        <v>2</v>
      </c>
      <c r="AV50" s="268"/>
      <c r="AW50" s="52">
        <f t="shared" si="24"/>
        <v>70</v>
      </c>
      <c r="AX50" s="104">
        <f t="shared" si="12"/>
        <v>953.40000000000373</v>
      </c>
      <c r="AY50" s="106">
        <f t="shared" si="13"/>
        <v>2415</v>
      </c>
      <c r="AZ50" s="42">
        <f t="shared" si="25"/>
        <v>0.36082474226804123</v>
      </c>
      <c r="BA50" s="37">
        <f t="shared" si="26"/>
        <v>10.824742268041238</v>
      </c>
      <c r="BB50" s="63">
        <f t="shared" si="14"/>
        <v>373.45360824742272</v>
      </c>
      <c r="BC50" s="103">
        <v>17</v>
      </c>
      <c r="BD50" s="37">
        <f t="shared" si="15"/>
        <v>586.5</v>
      </c>
      <c r="BE50" s="37">
        <f t="shared" si="16"/>
        <v>47.114285714285714</v>
      </c>
      <c r="BF50" s="37">
        <f t="shared" si="17"/>
        <v>6.7306122448979595</v>
      </c>
      <c r="BG50" s="52">
        <f t="shared" si="18"/>
        <v>1.5704761904761904</v>
      </c>
      <c r="BH50" s="35">
        <f t="shared" si="19"/>
        <v>43720.114285714284</v>
      </c>
    </row>
    <row r="51" spans="1:60" x14ac:dyDescent="0.25">
      <c r="A51" s="119"/>
      <c r="B51" s="111">
        <v>734921</v>
      </c>
      <c r="C51" s="100" t="s">
        <v>107</v>
      </c>
      <c r="D51" s="100" t="s">
        <v>411</v>
      </c>
      <c r="E51" s="101">
        <v>13.949999999999998</v>
      </c>
      <c r="F51" s="101">
        <v>34.5</v>
      </c>
      <c r="G51" s="112">
        <v>69</v>
      </c>
      <c r="H51" s="261"/>
      <c r="I51" s="103"/>
      <c r="J51" s="104">
        <f t="shared" si="27"/>
        <v>0</v>
      </c>
      <c r="K51" s="104">
        <f t="shared" si="28"/>
        <v>0</v>
      </c>
      <c r="L51" s="103">
        <v>4</v>
      </c>
      <c r="M51" s="104">
        <f t="shared" si="29"/>
        <v>55.79999999999999</v>
      </c>
      <c r="N51" s="104">
        <f t="shared" si="30"/>
        <v>138</v>
      </c>
      <c r="O51" s="103">
        <v>7</v>
      </c>
      <c r="P51" s="104">
        <f t="shared" si="31"/>
        <v>97.649999999999977</v>
      </c>
      <c r="Q51" s="104">
        <f t="shared" si="32"/>
        <v>241.5</v>
      </c>
      <c r="R51" s="103">
        <v>4</v>
      </c>
      <c r="S51" s="104">
        <f t="shared" si="33"/>
        <v>55.79999999999999</v>
      </c>
      <c r="T51" s="104">
        <f t="shared" si="34"/>
        <v>138</v>
      </c>
      <c r="U51" s="103">
        <v>6</v>
      </c>
      <c r="V51" s="104">
        <f t="shared" si="35"/>
        <v>83.699999999999989</v>
      </c>
      <c r="W51" s="104">
        <f t="shared" si="37"/>
        <v>207</v>
      </c>
      <c r="X51" s="103">
        <v>1</v>
      </c>
      <c r="Y51" s="104">
        <f t="shared" si="36"/>
        <v>13.949999999999998</v>
      </c>
      <c r="Z51" s="104">
        <f t="shared" si="38"/>
        <v>34.5</v>
      </c>
      <c r="AA51" s="104">
        <v>4</v>
      </c>
      <c r="AB51" s="289">
        <f t="shared" si="20"/>
        <v>55.79999999999999</v>
      </c>
      <c r="AC51" s="289">
        <f t="shared" si="21"/>
        <v>138</v>
      </c>
      <c r="AD51" s="104">
        <v>3</v>
      </c>
      <c r="AE51" s="289">
        <f t="shared" si="22"/>
        <v>41.849999999999994</v>
      </c>
      <c r="AF51" s="289">
        <f t="shared" si="23"/>
        <v>103.5</v>
      </c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289">
        <v>7</v>
      </c>
      <c r="AU51" s="289">
        <v>2</v>
      </c>
      <c r="AV51" s="268"/>
      <c r="AW51" s="52">
        <f t="shared" si="24"/>
        <v>29</v>
      </c>
      <c r="AX51" s="104">
        <f t="shared" si="12"/>
        <v>404.54999999999995</v>
      </c>
      <c r="AY51" s="106">
        <f t="shared" si="13"/>
        <v>1000.5</v>
      </c>
      <c r="AZ51" s="42">
        <f t="shared" si="25"/>
        <v>0.14948453608247422</v>
      </c>
      <c r="BA51" s="37">
        <f t="shared" si="26"/>
        <v>4.4845360824742269</v>
      </c>
      <c r="BB51" s="63">
        <f t="shared" si="14"/>
        <v>154.71649484536081</v>
      </c>
      <c r="BC51" s="103">
        <v>4</v>
      </c>
      <c r="BD51" s="37">
        <f t="shared" si="15"/>
        <v>138</v>
      </c>
      <c r="BE51" s="37">
        <f t="shared" si="16"/>
        <v>26.758620689655174</v>
      </c>
      <c r="BF51" s="37">
        <f t="shared" si="17"/>
        <v>3.8226600985221677</v>
      </c>
      <c r="BG51" s="52">
        <f t="shared" si="18"/>
        <v>0.89195402298850579</v>
      </c>
      <c r="BH51" s="35">
        <f t="shared" si="19"/>
        <v>43699.758620689652</v>
      </c>
    </row>
    <row r="52" spans="1:60" x14ac:dyDescent="0.25">
      <c r="A52" s="119"/>
      <c r="B52" s="111">
        <v>734922</v>
      </c>
      <c r="C52" s="100" t="s">
        <v>108</v>
      </c>
      <c r="D52" s="100" t="s">
        <v>412</v>
      </c>
      <c r="E52" s="101">
        <v>13.950000000000014</v>
      </c>
      <c r="F52" s="101">
        <v>34.5</v>
      </c>
      <c r="G52" s="112">
        <v>69</v>
      </c>
      <c r="H52" s="261"/>
      <c r="I52" s="103"/>
      <c r="J52" s="104">
        <f t="shared" si="27"/>
        <v>0</v>
      </c>
      <c r="K52" s="104">
        <f t="shared" si="28"/>
        <v>0</v>
      </c>
      <c r="L52" s="103">
        <v>12</v>
      </c>
      <c r="M52" s="104">
        <f t="shared" si="29"/>
        <v>167.40000000000015</v>
      </c>
      <c r="N52" s="104">
        <f t="shared" si="30"/>
        <v>414</v>
      </c>
      <c r="O52" s="103">
        <v>5</v>
      </c>
      <c r="P52" s="104">
        <f t="shared" si="31"/>
        <v>69.750000000000071</v>
      </c>
      <c r="Q52" s="104">
        <f t="shared" si="32"/>
        <v>172.5</v>
      </c>
      <c r="R52" s="103">
        <v>12</v>
      </c>
      <c r="S52" s="104">
        <f t="shared" si="33"/>
        <v>167.40000000000015</v>
      </c>
      <c r="T52" s="104">
        <f t="shared" si="34"/>
        <v>414</v>
      </c>
      <c r="U52" s="103">
        <v>3</v>
      </c>
      <c r="V52" s="104">
        <f t="shared" si="35"/>
        <v>41.850000000000037</v>
      </c>
      <c r="W52" s="104">
        <f t="shared" si="37"/>
        <v>103.5</v>
      </c>
      <c r="X52" s="103">
        <v>4</v>
      </c>
      <c r="Y52" s="104">
        <f t="shared" si="36"/>
        <v>55.800000000000054</v>
      </c>
      <c r="Z52" s="104">
        <f t="shared" si="38"/>
        <v>138</v>
      </c>
      <c r="AA52" s="104">
        <v>15</v>
      </c>
      <c r="AB52" s="289">
        <f t="shared" si="20"/>
        <v>209.2500000000002</v>
      </c>
      <c r="AC52" s="289">
        <f t="shared" si="21"/>
        <v>517.5</v>
      </c>
      <c r="AD52" s="104">
        <v>5</v>
      </c>
      <c r="AE52" s="289">
        <f t="shared" si="22"/>
        <v>69.750000000000071</v>
      </c>
      <c r="AF52" s="289">
        <f t="shared" si="23"/>
        <v>172.5</v>
      </c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289">
        <v>7</v>
      </c>
      <c r="AU52" s="289">
        <v>2</v>
      </c>
      <c r="AV52" s="268"/>
      <c r="AW52" s="52">
        <f t="shared" si="24"/>
        <v>56</v>
      </c>
      <c r="AX52" s="104">
        <f t="shared" si="12"/>
        <v>781.20000000000073</v>
      </c>
      <c r="AY52" s="106">
        <f t="shared" si="13"/>
        <v>1932</v>
      </c>
      <c r="AZ52" s="42">
        <f t="shared" si="25"/>
        <v>0.28865979381443296</v>
      </c>
      <c r="BA52" s="37">
        <f t="shared" si="26"/>
        <v>8.6597938144329891</v>
      </c>
      <c r="BB52" s="63">
        <f t="shared" si="14"/>
        <v>298.76288659793812</v>
      </c>
      <c r="BC52" s="103">
        <v>26</v>
      </c>
      <c r="BD52" s="37">
        <f t="shared" si="15"/>
        <v>897</v>
      </c>
      <c r="BE52" s="37">
        <f t="shared" si="16"/>
        <v>90.071428571428584</v>
      </c>
      <c r="BF52" s="37">
        <f t="shared" si="17"/>
        <v>12.867346938775512</v>
      </c>
      <c r="BG52" s="52">
        <f t="shared" si="18"/>
        <v>3.0023809523809528</v>
      </c>
      <c r="BH52" s="35">
        <f t="shared" si="19"/>
        <v>43763.071428571428</v>
      </c>
    </row>
    <row r="53" spans="1:60" x14ac:dyDescent="0.25">
      <c r="A53" s="119"/>
      <c r="B53" s="111">
        <v>734927</v>
      </c>
      <c r="C53" s="100" t="s">
        <v>113</v>
      </c>
      <c r="D53" s="100" t="s">
        <v>417</v>
      </c>
      <c r="E53" s="101">
        <v>11.760000000000007</v>
      </c>
      <c r="F53" s="101">
        <v>24.5</v>
      </c>
      <c r="G53" s="112">
        <v>49</v>
      </c>
      <c r="H53" s="261"/>
      <c r="I53" s="103"/>
      <c r="J53" s="104">
        <f t="shared" si="27"/>
        <v>0</v>
      </c>
      <c r="K53" s="104">
        <f t="shared" si="28"/>
        <v>0</v>
      </c>
      <c r="L53" s="103">
        <v>8</v>
      </c>
      <c r="M53" s="104">
        <f t="shared" si="29"/>
        <v>94.080000000000055</v>
      </c>
      <c r="N53" s="104">
        <f t="shared" si="30"/>
        <v>196</v>
      </c>
      <c r="O53" s="103">
        <v>8</v>
      </c>
      <c r="P53" s="104">
        <f t="shared" si="31"/>
        <v>94.080000000000055</v>
      </c>
      <c r="Q53" s="104">
        <f t="shared" si="32"/>
        <v>196</v>
      </c>
      <c r="R53" s="103">
        <v>13</v>
      </c>
      <c r="S53" s="104">
        <f t="shared" si="33"/>
        <v>152.88000000000008</v>
      </c>
      <c r="T53" s="104">
        <f t="shared" si="34"/>
        <v>318.5</v>
      </c>
      <c r="U53" s="103">
        <v>4</v>
      </c>
      <c r="V53" s="104">
        <f t="shared" si="35"/>
        <v>47.040000000000028</v>
      </c>
      <c r="W53" s="104">
        <f t="shared" si="37"/>
        <v>98</v>
      </c>
      <c r="X53" s="103">
        <v>3</v>
      </c>
      <c r="Y53" s="104">
        <f t="shared" si="36"/>
        <v>35.280000000000022</v>
      </c>
      <c r="Z53" s="104">
        <f t="shared" si="38"/>
        <v>73.5</v>
      </c>
      <c r="AA53" s="104">
        <v>9</v>
      </c>
      <c r="AB53" s="289">
        <f t="shared" si="20"/>
        <v>105.84000000000006</v>
      </c>
      <c r="AC53" s="289">
        <f t="shared" si="21"/>
        <v>220.5</v>
      </c>
      <c r="AD53" s="104">
        <v>3</v>
      </c>
      <c r="AE53" s="289">
        <f t="shared" si="22"/>
        <v>35.280000000000022</v>
      </c>
      <c r="AF53" s="289">
        <f t="shared" si="23"/>
        <v>73.5</v>
      </c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289">
        <v>7</v>
      </c>
      <c r="AU53" s="289">
        <v>2</v>
      </c>
      <c r="AV53" s="268"/>
      <c r="AW53" s="52">
        <f t="shared" si="24"/>
        <v>48</v>
      </c>
      <c r="AX53" s="104">
        <f t="shared" si="12"/>
        <v>564.48000000000036</v>
      </c>
      <c r="AY53" s="106">
        <f t="shared" si="13"/>
        <v>1176</v>
      </c>
      <c r="AZ53" s="42">
        <f t="shared" si="25"/>
        <v>0.24742268041237114</v>
      </c>
      <c r="BA53" s="37">
        <f t="shared" si="26"/>
        <v>7.4226804123711343</v>
      </c>
      <c r="BB53" s="63">
        <f t="shared" si="14"/>
        <v>181.85567010309279</v>
      </c>
      <c r="BC53" s="103">
        <v>5</v>
      </c>
      <c r="BD53" s="37">
        <f t="shared" si="15"/>
        <v>122.5</v>
      </c>
      <c r="BE53" s="37">
        <f t="shared" si="16"/>
        <v>20.208333333333332</v>
      </c>
      <c r="BF53" s="37">
        <f t="shared" si="17"/>
        <v>2.8869047619047619</v>
      </c>
      <c r="BG53" s="52">
        <f t="shared" si="18"/>
        <v>0.67361111111111105</v>
      </c>
      <c r="BH53" s="35">
        <f t="shared" si="19"/>
        <v>43693.208333333336</v>
      </c>
    </row>
    <row r="54" spans="1:60" x14ac:dyDescent="0.25">
      <c r="A54" s="119"/>
      <c r="B54" s="111">
        <v>734928</v>
      </c>
      <c r="C54" s="100" t="s">
        <v>114</v>
      </c>
      <c r="D54" s="100" t="s">
        <v>418</v>
      </c>
      <c r="E54" s="101">
        <v>11.76</v>
      </c>
      <c r="F54" s="101">
        <v>24.5</v>
      </c>
      <c r="G54" s="112">
        <v>49</v>
      </c>
      <c r="H54" s="261"/>
      <c r="I54" s="103"/>
      <c r="J54" s="104">
        <f t="shared" si="27"/>
        <v>0</v>
      </c>
      <c r="K54" s="104">
        <f t="shared" si="28"/>
        <v>0</v>
      </c>
      <c r="L54" s="103">
        <v>8</v>
      </c>
      <c r="M54" s="104">
        <f t="shared" si="29"/>
        <v>94.08</v>
      </c>
      <c r="N54" s="104">
        <f t="shared" si="30"/>
        <v>196</v>
      </c>
      <c r="O54" s="103">
        <v>5</v>
      </c>
      <c r="P54" s="104">
        <f t="shared" si="31"/>
        <v>58.8</v>
      </c>
      <c r="Q54" s="104">
        <f t="shared" si="32"/>
        <v>122.5</v>
      </c>
      <c r="R54" s="103">
        <v>7</v>
      </c>
      <c r="S54" s="104">
        <f t="shared" si="33"/>
        <v>82.32</v>
      </c>
      <c r="T54" s="104">
        <f t="shared" si="34"/>
        <v>171.5</v>
      </c>
      <c r="U54" s="103">
        <v>3</v>
      </c>
      <c r="V54" s="104">
        <f t="shared" si="35"/>
        <v>35.28</v>
      </c>
      <c r="W54" s="104">
        <f t="shared" si="37"/>
        <v>73.5</v>
      </c>
      <c r="X54" s="103">
        <v>3</v>
      </c>
      <c r="Y54" s="104">
        <f t="shared" si="36"/>
        <v>35.28</v>
      </c>
      <c r="Z54" s="104">
        <f t="shared" si="38"/>
        <v>73.5</v>
      </c>
      <c r="AA54" s="104">
        <v>3</v>
      </c>
      <c r="AB54" s="289">
        <f t="shared" si="20"/>
        <v>35.28</v>
      </c>
      <c r="AC54" s="289">
        <f t="shared" si="21"/>
        <v>73.5</v>
      </c>
      <c r="AD54" s="104">
        <v>7</v>
      </c>
      <c r="AE54" s="289">
        <f t="shared" si="22"/>
        <v>82.32</v>
      </c>
      <c r="AF54" s="289">
        <f t="shared" si="23"/>
        <v>171.5</v>
      </c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289">
        <v>7</v>
      </c>
      <c r="AU54" s="289">
        <v>2</v>
      </c>
      <c r="AV54" s="268"/>
      <c r="AW54" s="52">
        <f t="shared" si="24"/>
        <v>36</v>
      </c>
      <c r="AX54" s="104">
        <f t="shared" si="12"/>
        <v>423.36</v>
      </c>
      <c r="AY54" s="106">
        <f t="shared" si="13"/>
        <v>882</v>
      </c>
      <c r="AZ54" s="42">
        <f t="shared" si="25"/>
        <v>0.18556701030927836</v>
      </c>
      <c r="BA54" s="37">
        <f t="shared" si="26"/>
        <v>5.5670103092783503</v>
      </c>
      <c r="BB54" s="63">
        <f t="shared" si="14"/>
        <v>136.39175257731958</v>
      </c>
      <c r="BC54" s="103">
        <v>9</v>
      </c>
      <c r="BD54" s="37">
        <f t="shared" si="15"/>
        <v>220.5</v>
      </c>
      <c r="BE54" s="37">
        <f t="shared" si="16"/>
        <v>48.5</v>
      </c>
      <c r="BF54" s="37">
        <f t="shared" si="17"/>
        <v>6.9285714285714288</v>
      </c>
      <c r="BG54" s="52">
        <f t="shared" si="18"/>
        <v>1.6166666666666667</v>
      </c>
      <c r="BH54" s="35">
        <f t="shared" si="19"/>
        <v>43721.5</v>
      </c>
    </row>
    <row r="55" spans="1:60" x14ac:dyDescent="0.25">
      <c r="A55" s="119"/>
      <c r="B55" s="111">
        <v>734941</v>
      </c>
      <c r="C55" s="100" t="s">
        <v>126</v>
      </c>
      <c r="D55" s="100" t="s">
        <v>430</v>
      </c>
      <c r="E55" s="101">
        <v>22.190000000000005</v>
      </c>
      <c r="F55" s="101">
        <v>44.5</v>
      </c>
      <c r="G55" s="112">
        <v>89</v>
      </c>
      <c r="H55" s="261"/>
      <c r="I55" s="103"/>
      <c r="J55" s="104">
        <f t="shared" si="27"/>
        <v>0</v>
      </c>
      <c r="K55" s="104">
        <f t="shared" si="28"/>
        <v>0</v>
      </c>
      <c r="L55" s="103">
        <v>2</v>
      </c>
      <c r="M55" s="104">
        <f t="shared" si="29"/>
        <v>44.38000000000001</v>
      </c>
      <c r="N55" s="104">
        <f t="shared" si="30"/>
        <v>89</v>
      </c>
      <c r="O55" s="103">
        <v>4</v>
      </c>
      <c r="P55" s="104">
        <f t="shared" si="31"/>
        <v>88.760000000000019</v>
      </c>
      <c r="Q55" s="104">
        <f t="shared" si="32"/>
        <v>178</v>
      </c>
      <c r="R55" s="103">
        <v>5</v>
      </c>
      <c r="S55" s="104">
        <f t="shared" si="33"/>
        <v>110.95000000000002</v>
      </c>
      <c r="T55" s="104">
        <f t="shared" si="34"/>
        <v>222.5</v>
      </c>
      <c r="U55" s="103">
        <v>1</v>
      </c>
      <c r="V55" s="104">
        <f t="shared" si="35"/>
        <v>22.190000000000005</v>
      </c>
      <c r="W55" s="104">
        <f t="shared" si="37"/>
        <v>44.5</v>
      </c>
      <c r="X55" s="103">
        <v>0</v>
      </c>
      <c r="Y55" s="104">
        <f t="shared" si="36"/>
        <v>0</v>
      </c>
      <c r="Z55" s="104">
        <f t="shared" si="38"/>
        <v>0</v>
      </c>
      <c r="AA55" s="104">
        <v>0</v>
      </c>
      <c r="AB55" s="289">
        <f t="shared" si="20"/>
        <v>0</v>
      </c>
      <c r="AC55" s="289">
        <f t="shared" si="21"/>
        <v>0</v>
      </c>
      <c r="AD55" s="104">
        <v>1</v>
      </c>
      <c r="AE55" s="289">
        <f t="shared" si="22"/>
        <v>22.190000000000005</v>
      </c>
      <c r="AF55" s="289">
        <f t="shared" si="23"/>
        <v>44.5</v>
      </c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289">
        <v>7</v>
      </c>
      <c r="AU55" s="289">
        <v>2</v>
      </c>
      <c r="AV55" s="268"/>
      <c r="AW55" s="52">
        <f t="shared" si="24"/>
        <v>13</v>
      </c>
      <c r="AX55" s="104">
        <f t="shared" si="12"/>
        <v>288.47000000000008</v>
      </c>
      <c r="AY55" s="106">
        <f t="shared" si="13"/>
        <v>578.5</v>
      </c>
      <c r="AZ55" s="42">
        <f t="shared" si="25"/>
        <v>6.7010309278350513E-2</v>
      </c>
      <c r="BA55" s="37">
        <f t="shared" si="26"/>
        <v>2.0103092783505154</v>
      </c>
      <c r="BB55" s="63">
        <f t="shared" si="14"/>
        <v>89.458762886597938</v>
      </c>
      <c r="BC55" s="103">
        <v>2</v>
      </c>
      <c r="BD55" s="37">
        <f t="shared" si="15"/>
        <v>89</v>
      </c>
      <c r="BE55" s="37">
        <f t="shared" si="16"/>
        <v>29.846153846153847</v>
      </c>
      <c r="BF55" s="37">
        <f t="shared" si="17"/>
        <v>4.2637362637362637</v>
      </c>
      <c r="BG55" s="52">
        <f t="shared" si="18"/>
        <v>0.99487179487179489</v>
      </c>
      <c r="BH55" s="35">
        <f t="shared" si="19"/>
        <v>43702.846153846156</v>
      </c>
    </row>
    <row r="56" spans="1:60" x14ac:dyDescent="0.25">
      <c r="A56" s="119"/>
      <c r="B56" s="111">
        <v>734942</v>
      </c>
      <c r="C56" s="100" t="s">
        <v>127</v>
      </c>
      <c r="D56" s="100" t="s">
        <v>431</v>
      </c>
      <c r="E56" s="101">
        <v>7.4611494252873589</v>
      </c>
      <c r="F56" s="101">
        <v>24.5</v>
      </c>
      <c r="G56" s="112">
        <v>49</v>
      </c>
      <c r="H56" s="261"/>
      <c r="I56" s="103"/>
      <c r="J56" s="104">
        <f t="shared" si="27"/>
        <v>0</v>
      </c>
      <c r="K56" s="104">
        <f t="shared" si="28"/>
        <v>0</v>
      </c>
      <c r="L56" s="103">
        <v>8</v>
      </c>
      <c r="M56" s="104">
        <f t="shared" si="29"/>
        <v>59.689195402298871</v>
      </c>
      <c r="N56" s="104">
        <f t="shared" si="30"/>
        <v>196</v>
      </c>
      <c r="O56" s="103">
        <v>1</v>
      </c>
      <c r="P56" s="104">
        <f t="shared" si="31"/>
        <v>7.4611494252873589</v>
      </c>
      <c r="Q56" s="104">
        <f t="shared" si="32"/>
        <v>24.5</v>
      </c>
      <c r="R56" s="103">
        <v>4</v>
      </c>
      <c r="S56" s="104">
        <f t="shared" si="33"/>
        <v>29.844597701149436</v>
      </c>
      <c r="T56" s="104">
        <f t="shared" si="34"/>
        <v>98</v>
      </c>
      <c r="U56" s="103">
        <v>2</v>
      </c>
      <c r="V56" s="104">
        <f t="shared" si="35"/>
        <v>14.922298850574718</v>
      </c>
      <c r="W56" s="104">
        <f t="shared" si="37"/>
        <v>49</v>
      </c>
      <c r="X56" s="103">
        <v>5</v>
      </c>
      <c r="Y56" s="104">
        <f t="shared" si="36"/>
        <v>37.305747126436792</v>
      </c>
      <c r="Z56" s="104">
        <f t="shared" si="38"/>
        <v>122.5</v>
      </c>
      <c r="AA56" s="104">
        <v>2</v>
      </c>
      <c r="AB56" s="289">
        <f t="shared" si="20"/>
        <v>14.922298850574718</v>
      </c>
      <c r="AC56" s="289">
        <f t="shared" si="21"/>
        <v>49</v>
      </c>
      <c r="AD56" s="104">
        <v>0</v>
      </c>
      <c r="AE56" s="289">
        <f t="shared" si="22"/>
        <v>0</v>
      </c>
      <c r="AF56" s="289">
        <f t="shared" si="23"/>
        <v>0</v>
      </c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289">
        <v>7</v>
      </c>
      <c r="AU56" s="289">
        <v>2</v>
      </c>
      <c r="AV56" s="268"/>
      <c r="AW56" s="52">
        <f t="shared" si="24"/>
        <v>22</v>
      </c>
      <c r="AX56" s="104">
        <f t="shared" si="12"/>
        <v>164.14528735632189</v>
      </c>
      <c r="AY56" s="106">
        <f t="shared" si="13"/>
        <v>539</v>
      </c>
      <c r="AZ56" s="42">
        <f t="shared" si="25"/>
        <v>0.1134020618556701</v>
      </c>
      <c r="BA56" s="37">
        <f t="shared" si="26"/>
        <v>3.402061855670103</v>
      </c>
      <c r="BB56" s="63">
        <f t="shared" si="14"/>
        <v>83.350515463917517</v>
      </c>
      <c r="BC56" s="103">
        <v>14</v>
      </c>
      <c r="BD56" s="37">
        <f t="shared" si="15"/>
        <v>343</v>
      </c>
      <c r="BE56" s="37">
        <f t="shared" si="16"/>
        <v>123.45454545454545</v>
      </c>
      <c r="BF56" s="37">
        <f t="shared" si="17"/>
        <v>17.636363636363637</v>
      </c>
      <c r="BG56" s="52">
        <f t="shared" si="18"/>
        <v>4.1151515151515152</v>
      </c>
      <c r="BH56" s="35">
        <f t="shared" si="19"/>
        <v>43796.454545454544</v>
      </c>
    </row>
    <row r="57" spans="1:60" x14ac:dyDescent="0.25">
      <c r="A57" s="119"/>
      <c r="B57" s="111">
        <v>734943</v>
      </c>
      <c r="C57" s="100" t="s">
        <v>128</v>
      </c>
      <c r="D57" s="100" t="s">
        <v>432</v>
      </c>
      <c r="E57" s="101">
        <v>7.6100000000000083</v>
      </c>
      <c r="F57" s="101">
        <v>24.5</v>
      </c>
      <c r="G57" s="112">
        <v>49</v>
      </c>
      <c r="H57" s="261"/>
      <c r="I57" s="103"/>
      <c r="J57" s="104">
        <f t="shared" si="27"/>
        <v>0</v>
      </c>
      <c r="K57" s="104">
        <f t="shared" si="28"/>
        <v>0</v>
      </c>
      <c r="L57" s="103">
        <v>8</v>
      </c>
      <c r="M57" s="104">
        <f t="shared" si="29"/>
        <v>60.880000000000067</v>
      </c>
      <c r="N57" s="104">
        <f t="shared" si="30"/>
        <v>196</v>
      </c>
      <c r="O57" s="103">
        <v>7</v>
      </c>
      <c r="P57" s="104">
        <f t="shared" si="31"/>
        <v>53.27000000000006</v>
      </c>
      <c r="Q57" s="104">
        <f t="shared" si="32"/>
        <v>171.5</v>
      </c>
      <c r="R57" s="103">
        <v>7</v>
      </c>
      <c r="S57" s="104">
        <f t="shared" si="33"/>
        <v>53.27000000000006</v>
      </c>
      <c r="T57" s="104">
        <f t="shared" si="34"/>
        <v>171.5</v>
      </c>
      <c r="U57" s="103">
        <v>10</v>
      </c>
      <c r="V57" s="104">
        <f t="shared" si="35"/>
        <v>76.10000000000008</v>
      </c>
      <c r="W57" s="104">
        <f t="shared" si="37"/>
        <v>245</v>
      </c>
      <c r="X57" s="103">
        <v>1</v>
      </c>
      <c r="Y57" s="104">
        <f t="shared" si="36"/>
        <v>7.6100000000000083</v>
      </c>
      <c r="Z57" s="104">
        <f t="shared" si="38"/>
        <v>24.5</v>
      </c>
      <c r="AA57" s="104">
        <v>5</v>
      </c>
      <c r="AB57" s="289">
        <f t="shared" si="20"/>
        <v>38.05000000000004</v>
      </c>
      <c r="AC57" s="289">
        <f t="shared" si="21"/>
        <v>122.5</v>
      </c>
      <c r="AD57" s="104">
        <v>0</v>
      </c>
      <c r="AE57" s="289">
        <f t="shared" si="22"/>
        <v>0</v>
      </c>
      <c r="AF57" s="289">
        <f t="shared" si="23"/>
        <v>0</v>
      </c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289">
        <v>7</v>
      </c>
      <c r="AU57" s="289">
        <v>2</v>
      </c>
      <c r="AV57" s="268"/>
      <c r="AW57" s="52">
        <f t="shared" si="24"/>
        <v>38</v>
      </c>
      <c r="AX57" s="104">
        <f t="shared" si="12"/>
        <v>289.18000000000029</v>
      </c>
      <c r="AY57" s="106">
        <f t="shared" si="13"/>
        <v>931</v>
      </c>
      <c r="AZ57" s="42">
        <f t="shared" si="25"/>
        <v>0.19587628865979381</v>
      </c>
      <c r="BA57" s="37">
        <f t="shared" si="26"/>
        <v>5.876288659793814</v>
      </c>
      <c r="BB57" s="63">
        <f t="shared" si="14"/>
        <v>143.96907216494844</v>
      </c>
      <c r="BC57" s="103">
        <v>25</v>
      </c>
      <c r="BD57" s="37">
        <f t="shared" si="15"/>
        <v>612.5</v>
      </c>
      <c r="BE57" s="37">
        <f t="shared" si="16"/>
        <v>127.63157894736842</v>
      </c>
      <c r="BF57" s="37">
        <f t="shared" si="17"/>
        <v>18.233082706766918</v>
      </c>
      <c r="BG57" s="52">
        <f t="shared" si="18"/>
        <v>4.2543859649122808</v>
      </c>
      <c r="BH57" s="35">
        <f t="shared" si="19"/>
        <v>43800.631578947367</v>
      </c>
    </row>
    <row r="58" spans="1:60" x14ac:dyDescent="0.25">
      <c r="A58" s="119"/>
      <c r="B58" s="111">
        <v>734944</v>
      </c>
      <c r="C58" s="100" t="s">
        <v>129</v>
      </c>
      <c r="D58" s="100" t="s">
        <v>433</v>
      </c>
      <c r="E58" s="101">
        <v>7.6100000000000083</v>
      </c>
      <c r="F58" s="101">
        <v>24.5</v>
      </c>
      <c r="G58" s="112">
        <v>49</v>
      </c>
      <c r="H58" s="261"/>
      <c r="I58" s="103"/>
      <c r="J58" s="104">
        <f t="shared" si="27"/>
        <v>0</v>
      </c>
      <c r="K58" s="104">
        <f t="shared" si="28"/>
        <v>0</v>
      </c>
      <c r="L58" s="103">
        <v>8</v>
      </c>
      <c r="M58" s="104">
        <f t="shared" si="29"/>
        <v>60.880000000000067</v>
      </c>
      <c r="N58" s="104">
        <f t="shared" si="30"/>
        <v>196</v>
      </c>
      <c r="O58" s="103">
        <v>2</v>
      </c>
      <c r="P58" s="104">
        <f t="shared" si="31"/>
        <v>15.220000000000017</v>
      </c>
      <c r="Q58" s="104">
        <f t="shared" si="32"/>
        <v>49</v>
      </c>
      <c r="R58" s="103">
        <v>5</v>
      </c>
      <c r="S58" s="104">
        <f t="shared" si="33"/>
        <v>38.05000000000004</v>
      </c>
      <c r="T58" s="104">
        <f t="shared" si="34"/>
        <v>122.5</v>
      </c>
      <c r="U58" s="103">
        <v>4</v>
      </c>
      <c r="V58" s="104">
        <f t="shared" si="35"/>
        <v>30.440000000000033</v>
      </c>
      <c r="W58" s="104">
        <f t="shared" si="37"/>
        <v>98</v>
      </c>
      <c r="X58" s="103">
        <v>4</v>
      </c>
      <c r="Y58" s="104">
        <f t="shared" si="36"/>
        <v>30.440000000000033</v>
      </c>
      <c r="Z58" s="104">
        <f t="shared" si="38"/>
        <v>98</v>
      </c>
      <c r="AA58" s="104">
        <v>4</v>
      </c>
      <c r="AB58" s="289">
        <f t="shared" si="20"/>
        <v>30.440000000000033</v>
      </c>
      <c r="AC58" s="289">
        <f t="shared" si="21"/>
        <v>98</v>
      </c>
      <c r="AD58" s="104">
        <v>1</v>
      </c>
      <c r="AE58" s="289">
        <f t="shared" si="22"/>
        <v>7.6100000000000083</v>
      </c>
      <c r="AF58" s="289">
        <f t="shared" si="23"/>
        <v>24.5</v>
      </c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289">
        <v>7</v>
      </c>
      <c r="AU58" s="289">
        <v>2</v>
      </c>
      <c r="AV58" s="268"/>
      <c r="AW58" s="52">
        <f t="shared" si="24"/>
        <v>28</v>
      </c>
      <c r="AX58" s="104">
        <f t="shared" si="12"/>
        <v>213.08000000000024</v>
      </c>
      <c r="AY58" s="106">
        <f t="shared" si="13"/>
        <v>686</v>
      </c>
      <c r="AZ58" s="42">
        <f t="shared" si="25"/>
        <v>0.14432989690721648</v>
      </c>
      <c r="BA58" s="37">
        <f t="shared" si="26"/>
        <v>4.3298969072164946</v>
      </c>
      <c r="BB58" s="63">
        <f t="shared" si="14"/>
        <v>106.08247422680412</v>
      </c>
      <c r="BC58" s="103">
        <v>26</v>
      </c>
      <c r="BD58" s="37">
        <f t="shared" si="15"/>
        <v>637</v>
      </c>
      <c r="BE58" s="37">
        <f t="shared" si="16"/>
        <v>180.14285714285717</v>
      </c>
      <c r="BF58" s="37">
        <f t="shared" si="17"/>
        <v>25.734693877551024</v>
      </c>
      <c r="BG58" s="52">
        <f t="shared" si="18"/>
        <v>6.0047619047619056</v>
      </c>
      <c r="BH58" s="35">
        <f t="shared" si="19"/>
        <v>43853.142857142855</v>
      </c>
    </row>
    <row r="59" spans="1:60" x14ac:dyDescent="0.25">
      <c r="A59" s="119"/>
      <c r="B59" s="111">
        <v>734948</v>
      </c>
      <c r="C59" s="100" t="s">
        <v>132</v>
      </c>
      <c r="D59" s="100" t="s">
        <v>436</v>
      </c>
      <c r="E59" s="101">
        <v>24.140000000000008</v>
      </c>
      <c r="F59" s="101">
        <v>54.5</v>
      </c>
      <c r="G59" s="112">
        <v>109</v>
      </c>
      <c r="H59" s="261"/>
      <c r="I59" s="103"/>
      <c r="J59" s="104">
        <f t="shared" si="27"/>
        <v>0</v>
      </c>
      <c r="K59" s="104">
        <f t="shared" si="28"/>
        <v>0</v>
      </c>
      <c r="L59" s="103">
        <v>0</v>
      </c>
      <c r="M59" s="104">
        <f t="shared" si="29"/>
        <v>0</v>
      </c>
      <c r="N59" s="104">
        <f t="shared" si="30"/>
        <v>0</v>
      </c>
      <c r="O59" s="103">
        <v>0</v>
      </c>
      <c r="P59" s="104">
        <f t="shared" si="31"/>
        <v>0</v>
      </c>
      <c r="Q59" s="104">
        <f t="shared" si="32"/>
        <v>0</v>
      </c>
      <c r="R59" s="103">
        <v>0</v>
      </c>
      <c r="S59" s="104">
        <f t="shared" si="33"/>
        <v>0</v>
      </c>
      <c r="T59" s="104">
        <f t="shared" si="34"/>
        <v>0</v>
      </c>
      <c r="U59" s="103">
        <v>0</v>
      </c>
      <c r="V59" s="104">
        <f t="shared" si="35"/>
        <v>0</v>
      </c>
      <c r="W59" s="104">
        <f t="shared" si="37"/>
        <v>0</v>
      </c>
      <c r="X59" s="103">
        <v>0</v>
      </c>
      <c r="Y59" s="104">
        <f t="shared" si="36"/>
        <v>0</v>
      </c>
      <c r="Z59" s="104">
        <f t="shared" si="38"/>
        <v>0</v>
      </c>
      <c r="AA59" s="104">
        <v>0</v>
      </c>
      <c r="AB59" s="289">
        <f t="shared" si="20"/>
        <v>0</v>
      </c>
      <c r="AC59" s="289">
        <f t="shared" si="21"/>
        <v>0</v>
      </c>
      <c r="AD59" s="104">
        <v>0</v>
      </c>
      <c r="AE59" s="289">
        <f t="shared" si="22"/>
        <v>0</v>
      </c>
      <c r="AF59" s="289">
        <f t="shared" si="23"/>
        <v>0</v>
      </c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289">
        <v>7</v>
      </c>
      <c r="AU59" s="289">
        <v>2</v>
      </c>
      <c r="AV59" s="268"/>
      <c r="AW59" s="52">
        <f t="shared" si="24"/>
        <v>0</v>
      </c>
      <c r="AX59" s="104">
        <f t="shared" si="12"/>
        <v>0</v>
      </c>
      <c r="AY59" s="106">
        <f t="shared" si="13"/>
        <v>0</v>
      </c>
      <c r="AZ59" s="42">
        <f t="shared" si="25"/>
        <v>0</v>
      </c>
      <c r="BA59" s="37">
        <f t="shared" si="26"/>
        <v>0</v>
      </c>
      <c r="BB59" s="63">
        <f t="shared" si="14"/>
        <v>0</v>
      </c>
      <c r="BC59" s="103">
        <v>0</v>
      </c>
      <c r="BD59" s="37">
        <f t="shared" si="15"/>
        <v>0</v>
      </c>
      <c r="BE59" s="37" t="str">
        <f t="shared" si="16"/>
        <v>-</v>
      </c>
      <c r="BF59" s="37" t="str">
        <f t="shared" si="17"/>
        <v>-</v>
      </c>
      <c r="BG59" s="52" t="str">
        <f t="shared" si="18"/>
        <v>-</v>
      </c>
      <c r="BH59" s="35" t="str">
        <f t="shared" si="19"/>
        <v>-</v>
      </c>
    </row>
    <row r="60" spans="1:60" x14ac:dyDescent="0.25">
      <c r="A60" s="119"/>
      <c r="B60" s="111">
        <v>738078</v>
      </c>
      <c r="C60" s="100" t="s">
        <v>152</v>
      </c>
      <c r="D60" s="100" t="s">
        <v>455</v>
      </c>
      <c r="E60" s="101">
        <v>9.509999999999998</v>
      </c>
      <c r="F60" s="101">
        <v>24.5</v>
      </c>
      <c r="G60" s="112">
        <v>49</v>
      </c>
      <c r="H60" s="261"/>
      <c r="I60" s="103"/>
      <c r="J60" s="104">
        <f t="shared" si="27"/>
        <v>0</v>
      </c>
      <c r="K60" s="104">
        <f t="shared" si="28"/>
        <v>0</v>
      </c>
      <c r="L60" s="103">
        <v>11</v>
      </c>
      <c r="M60" s="104">
        <f t="shared" si="29"/>
        <v>104.60999999999999</v>
      </c>
      <c r="N60" s="104">
        <f t="shared" si="30"/>
        <v>269.5</v>
      </c>
      <c r="O60" s="103">
        <v>16</v>
      </c>
      <c r="P60" s="104">
        <f t="shared" si="31"/>
        <v>152.15999999999997</v>
      </c>
      <c r="Q60" s="104">
        <f t="shared" si="32"/>
        <v>392</v>
      </c>
      <c r="R60" s="103">
        <v>10</v>
      </c>
      <c r="S60" s="104">
        <f t="shared" si="33"/>
        <v>95.09999999999998</v>
      </c>
      <c r="T60" s="104">
        <f t="shared" si="34"/>
        <v>245</v>
      </c>
      <c r="U60" s="103">
        <v>20</v>
      </c>
      <c r="V60" s="104">
        <f t="shared" si="35"/>
        <v>190.19999999999996</v>
      </c>
      <c r="W60" s="104">
        <f t="shared" si="37"/>
        <v>490</v>
      </c>
      <c r="X60" s="103">
        <v>10</v>
      </c>
      <c r="Y60" s="104">
        <f t="shared" si="36"/>
        <v>95.09999999999998</v>
      </c>
      <c r="Z60" s="104">
        <f t="shared" si="38"/>
        <v>245</v>
      </c>
      <c r="AA60" s="104">
        <v>16</v>
      </c>
      <c r="AB60" s="289">
        <f t="shared" si="20"/>
        <v>152.15999999999997</v>
      </c>
      <c r="AC60" s="289">
        <f t="shared" si="21"/>
        <v>392</v>
      </c>
      <c r="AD60" s="104">
        <v>9</v>
      </c>
      <c r="AE60" s="289">
        <f t="shared" si="22"/>
        <v>85.589999999999975</v>
      </c>
      <c r="AF60" s="289">
        <f t="shared" si="23"/>
        <v>220.5</v>
      </c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289">
        <v>7</v>
      </c>
      <c r="AU60" s="289">
        <v>2</v>
      </c>
      <c r="AV60" s="268"/>
      <c r="AW60" s="52">
        <f t="shared" si="24"/>
        <v>92</v>
      </c>
      <c r="AX60" s="104">
        <f t="shared" si="12"/>
        <v>874.91999999999985</v>
      </c>
      <c r="AY60" s="106">
        <f t="shared" si="13"/>
        <v>2254</v>
      </c>
      <c r="AZ60" s="42">
        <f t="shared" si="25"/>
        <v>0.47422680412371132</v>
      </c>
      <c r="BA60" s="37">
        <f t="shared" si="26"/>
        <v>14.226804123711339</v>
      </c>
      <c r="BB60" s="63">
        <f t="shared" si="14"/>
        <v>348.5567010309278</v>
      </c>
      <c r="BC60" s="103">
        <v>19</v>
      </c>
      <c r="BD60" s="37">
        <f t="shared" si="15"/>
        <v>465.5</v>
      </c>
      <c r="BE60" s="37">
        <f t="shared" si="16"/>
        <v>40.065217391304351</v>
      </c>
      <c r="BF60" s="37">
        <f t="shared" si="17"/>
        <v>5.7236024844720506</v>
      </c>
      <c r="BG60" s="52">
        <f t="shared" si="18"/>
        <v>1.3355072463768116</v>
      </c>
      <c r="BH60" s="35">
        <f t="shared" si="19"/>
        <v>43713.065217391304</v>
      </c>
    </row>
    <row r="61" spans="1:60" x14ac:dyDescent="0.25">
      <c r="A61" s="119"/>
      <c r="B61" s="111">
        <v>739727</v>
      </c>
      <c r="C61" s="116" t="s">
        <v>156</v>
      </c>
      <c r="D61" s="116" t="s">
        <v>459</v>
      </c>
      <c r="E61" s="101">
        <v>17.329999999999998</v>
      </c>
      <c r="F61" s="101">
        <v>49.5</v>
      </c>
      <c r="G61" s="112">
        <v>99</v>
      </c>
      <c r="H61" s="261"/>
      <c r="I61" s="103"/>
      <c r="J61" s="104">
        <f t="shared" si="27"/>
        <v>0</v>
      </c>
      <c r="K61" s="104">
        <f t="shared" si="28"/>
        <v>0</v>
      </c>
      <c r="L61" s="103">
        <v>10</v>
      </c>
      <c r="M61" s="104">
        <f t="shared" si="29"/>
        <v>173.29999999999998</v>
      </c>
      <c r="N61" s="104">
        <f t="shared" si="30"/>
        <v>495</v>
      </c>
      <c r="O61" s="103">
        <v>17</v>
      </c>
      <c r="P61" s="104">
        <f t="shared" si="31"/>
        <v>294.60999999999996</v>
      </c>
      <c r="Q61" s="104">
        <f t="shared" si="32"/>
        <v>841.5</v>
      </c>
      <c r="R61" s="103">
        <v>17</v>
      </c>
      <c r="S61" s="104">
        <f t="shared" si="33"/>
        <v>294.60999999999996</v>
      </c>
      <c r="T61" s="104">
        <f t="shared" si="34"/>
        <v>841.5</v>
      </c>
      <c r="U61" s="103">
        <v>6</v>
      </c>
      <c r="V61" s="104">
        <f t="shared" si="35"/>
        <v>103.97999999999999</v>
      </c>
      <c r="W61" s="104">
        <f t="shared" si="37"/>
        <v>297</v>
      </c>
      <c r="X61" s="103">
        <v>7</v>
      </c>
      <c r="Y61" s="104">
        <f t="shared" si="36"/>
        <v>121.30999999999999</v>
      </c>
      <c r="Z61" s="104">
        <f t="shared" si="38"/>
        <v>346.5</v>
      </c>
      <c r="AA61" s="104">
        <v>8</v>
      </c>
      <c r="AB61" s="289">
        <f t="shared" si="20"/>
        <v>138.63999999999999</v>
      </c>
      <c r="AC61" s="289">
        <f t="shared" si="21"/>
        <v>396</v>
      </c>
      <c r="AD61" s="104">
        <v>1</v>
      </c>
      <c r="AE61" s="289">
        <f t="shared" si="22"/>
        <v>17.329999999999998</v>
      </c>
      <c r="AF61" s="289">
        <f t="shared" si="23"/>
        <v>49.5</v>
      </c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289">
        <v>7</v>
      </c>
      <c r="AU61" s="289">
        <v>2</v>
      </c>
      <c r="AV61" s="268"/>
      <c r="AW61" s="52">
        <f t="shared" si="24"/>
        <v>66</v>
      </c>
      <c r="AX61" s="104">
        <f t="shared" si="12"/>
        <v>1143.78</v>
      </c>
      <c r="AY61" s="106">
        <f t="shared" si="13"/>
        <v>3267</v>
      </c>
      <c r="AZ61" s="42">
        <f t="shared" si="25"/>
        <v>0.34020618556701032</v>
      </c>
      <c r="BA61" s="37">
        <f t="shared" si="26"/>
        <v>10.20618556701031</v>
      </c>
      <c r="BB61" s="63">
        <f t="shared" si="14"/>
        <v>505.20618556701038</v>
      </c>
      <c r="BC61" s="103">
        <v>12</v>
      </c>
      <c r="BD61" s="37">
        <f t="shared" si="15"/>
        <v>594</v>
      </c>
      <c r="BE61" s="37">
        <f t="shared" si="16"/>
        <v>35.272727272727273</v>
      </c>
      <c r="BF61" s="37">
        <f t="shared" si="17"/>
        <v>5.0389610389610393</v>
      </c>
      <c r="BG61" s="52">
        <f t="shared" si="18"/>
        <v>1.1757575757575758</v>
      </c>
      <c r="BH61" s="35">
        <f t="shared" si="19"/>
        <v>43708.272727272728</v>
      </c>
    </row>
    <row r="62" spans="1:60" x14ac:dyDescent="0.25">
      <c r="A62" s="119"/>
      <c r="B62" s="111">
        <v>739728</v>
      </c>
      <c r="C62" s="100" t="s">
        <v>157</v>
      </c>
      <c r="D62" s="100" t="s">
        <v>460</v>
      </c>
      <c r="E62" s="101">
        <v>17.329999999999998</v>
      </c>
      <c r="F62" s="101">
        <v>49.5</v>
      </c>
      <c r="G62" s="112">
        <v>99</v>
      </c>
      <c r="H62" s="261"/>
      <c r="I62" s="103"/>
      <c r="J62" s="104">
        <f t="shared" si="27"/>
        <v>0</v>
      </c>
      <c r="K62" s="104">
        <f t="shared" si="28"/>
        <v>0</v>
      </c>
      <c r="L62" s="103">
        <v>6</v>
      </c>
      <c r="M62" s="104">
        <f t="shared" si="29"/>
        <v>103.97999999999999</v>
      </c>
      <c r="N62" s="104">
        <f t="shared" si="30"/>
        <v>297</v>
      </c>
      <c r="O62" s="103">
        <v>8</v>
      </c>
      <c r="P62" s="104">
        <f t="shared" si="31"/>
        <v>138.63999999999999</v>
      </c>
      <c r="Q62" s="104">
        <f t="shared" si="32"/>
        <v>396</v>
      </c>
      <c r="R62" s="103">
        <v>6</v>
      </c>
      <c r="S62" s="104">
        <f t="shared" si="33"/>
        <v>103.97999999999999</v>
      </c>
      <c r="T62" s="104">
        <f t="shared" si="34"/>
        <v>297</v>
      </c>
      <c r="U62" s="103">
        <v>2</v>
      </c>
      <c r="V62" s="104">
        <f t="shared" si="35"/>
        <v>34.659999999999997</v>
      </c>
      <c r="W62" s="104">
        <f t="shared" si="37"/>
        <v>99</v>
      </c>
      <c r="X62" s="103">
        <v>3</v>
      </c>
      <c r="Y62" s="104">
        <f t="shared" si="36"/>
        <v>51.989999999999995</v>
      </c>
      <c r="Z62" s="104">
        <f t="shared" si="38"/>
        <v>148.5</v>
      </c>
      <c r="AA62" s="104">
        <v>4</v>
      </c>
      <c r="AB62" s="289">
        <f t="shared" si="20"/>
        <v>69.319999999999993</v>
      </c>
      <c r="AC62" s="289">
        <f t="shared" si="21"/>
        <v>198</v>
      </c>
      <c r="AD62" s="104">
        <v>1</v>
      </c>
      <c r="AE62" s="289">
        <f t="shared" si="22"/>
        <v>17.329999999999998</v>
      </c>
      <c r="AF62" s="289">
        <f t="shared" si="23"/>
        <v>49.5</v>
      </c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289">
        <v>7</v>
      </c>
      <c r="AU62" s="289">
        <v>2</v>
      </c>
      <c r="AV62" s="268"/>
      <c r="AW62" s="52">
        <f t="shared" si="24"/>
        <v>30</v>
      </c>
      <c r="AX62" s="104">
        <f t="shared" si="12"/>
        <v>519.9</v>
      </c>
      <c r="AY62" s="106">
        <f t="shared" si="13"/>
        <v>1485</v>
      </c>
      <c r="AZ62" s="42">
        <f t="shared" si="25"/>
        <v>0.15463917525773196</v>
      </c>
      <c r="BA62" s="37">
        <f t="shared" si="26"/>
        <v>4.6391752577319592</v>
      </c>
      <c r="BB62" s="63">
        <f t="shared" si="14"/>
        <v>229.63917525773198</v>
      </c>
      <c r="BC62" s="103">
        <v>8</v>
      </c>
      <c r="BD62" s="37">
        <f t="shared" si="15"/>
        <v>396</v>
      </c>
      <c r="BE62" s="37">
        <f t="shared" si="16"/>
        <v>51.733333333333334</v>
      </c>
      <c r="BF62" s="37">
        <f t="shared" si="17"/>
        <v>7.3904761904761909</v>
      </c>
      <c r="BG62" s="52">
        <f t="shared" si="18"/>
        <v>1.7244444444444444</v>
      </c>
      <c r="BH62" s="35">
        <f t="shared" si="19"/>
        <v>43724.73333333333</v>
      </c>
    </row>
    <row r="63" spans="1:60" x14ac:dyDescent="0.25">
      <c r="A63" s="119"/>
      <c r="B63" s="111">
        <v>742248</v>
      </c>
      <c r="C63" s="100" t="s">
        <v>161</v>
      </c>
      <c r="D63" s="100" t="s">
        <v>464</v>
      </c>
      <c r="E63" s="101">
        <v>9.3133662145499425</v>
      </c>
      <c r="F63" s="101">
        <v>24.5</v>
      </c>
      <c r="G63" s="112">
        <v>49</v>
      </c>
      <c r="H63" s="261"/>
      <c r="I63" s="103"/>
      <c r="J63" s="104">
        <f t="shared" si="27"/>
        <v>0</v>
      </c>
      <c r="K63" s="104">
        <f t="shared" si="28"/>
        <v>0</v>
      </c>
      <c r="L63" s="103">
        <v>17</v>
      </c>
      <c r="M63" s="104">
        <f t="shared" si="29"/>
        <v>158.32722564734902</v>
      </c>
      <c r="N63" s="104">
        <f t="shared" si="30"/>
        <v>416.5</v>
      </c>
      <c r="O63" s="103">
        <v>26</v>
      </c>
      <c r="P63" s="104">
        <f t="shared" si="31"/>
        <v>242.14752157829849</v>
      </c>
      <c r="Q63" s="104">
        <f t="shared" si="32"/>
        <v>637</v>
      </c>
      <c r="R63" s="103">
        <v>14</v>
      </c>
      <c r="S63" s="104">
        <f t="shared" si="33"/>
        <v>130.38712700369919</v>
      </c>
      <c r="T63" s="104">
        <f t="shared" si="34"/>
        <v>343</v>
      </c>
      <c r="U63" s="103">
        <v>19</v>
      </c>
      <c r="V63" s="104">
        <f t="shared" si="35"/>
        <v>176.95395807644891</v>
      </c>
      <c r="W63" s="104">
        <f t="shared" si="37"/>
        <v>465.5</v>
      </c>
      <c r="X63" s="103">
        <v>26</v>
      </c>
      <c r="Y63" s="104">
        <f t="shared" si="36"/>
        <v>242.14752157829849</v>
      </c>
      <c r="Z63" s="104">
        <f t="shared" si="38"/>
        <v>637</v>
      </c>
      <c r="AA63" s="104">
        <v>23</v>
      </c>
      <c r="AB63" s="289">
        <f t="shared" si="20"/>
        <v>214.20742293464869</v>
      </c>
      <c r="AC63" s="289">
        <f t="shared" si="21"/>
        <v>563.5</v>
      </c>
      <c r="AD63" s="104">
        <v>4</v>
      </c>
      <c r="AE63" s="289">
        <f t="shared" si="22"/>
        <v>37.25346485819977</v>
      </c>
      <c r="AF63" s="289">
        <f t="shared" si="23"/>
        <v>98</v>
      </c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289">
        <v>7</v>
      </c>
      <c r="AU63" s="289">
        <v>2</v>
      </c>
      <c r="AV63" s="268"/>
      <c r="AW63" s="52">
        <f t="shared" si="24"/>
        <v>129</v>
      </c>
      <c r="AX63" s="104">
        <f t="shared" si="12"/>
        <v>1201.4242416769425</v>
      </c>
      <c r="AY63" s="106">
        <f t="shared" si="13"/>
        <v>3160.5</v>
      </c>
      <c r="AZ63" s="42">
        <f t="shared" si="25"/>
        <v>0.66494845360824739</v>
      </c>
      <c r="BA63" s="37">
        <f t="shared" si="26"/>
        <v>19.948453608247423</v>
      </c>
      <c r="BB63" s="63">
        <f t="shared" si="14"/>
        <v>488.73711340206188</v>
      </c>
      <c r="BC63" s="103">
        <v>21</v>
      </c>
      <c r="BD63" s="37">
        <f t="shared" si="15"/>
        <v>514.5</v>
      </c>
      <c r="BE63" s="37">
        <f t="shared" si="16"/>
        <v>31.581395348837212</v>
      </c>
      <c r="BF63" s="37">
        <f t="shared" si="17"/>
        <v>4.5116279069767442</v>
      </c>
      <c r="BG63" s="52">
        <f t="shared" si="18"/>
        <v>1.0527131782945738</v>
      </c>
      <c r="BH63" s="35">
        <f t="shared" si="19"/>
        <v>43704.58139534884</v>
      </c>
    </row>
    <row r="64" spans="1:60" x14ac:dyDescent="0.25">
      <c r="A64" s="119"/>
      <c r="B64" s="111">
        <v>742249</v>
      </c>
      <c r="C64" s="100" t="s">
        <v>162</v>
      </c>
      <c r="D64" s="100" t="s">
        <v>465</v>
      </c>
      <c r="E64" s="101">
        <v>21.039999999999992</v>
      </c>
      <c r="F64" s="101">
        <v>49.5</v>
      </c>
      <c r="G64" s="112">
        <v>99</v>
      </c>
      <c r="H64" s="261"/>
      <c r="I64" s="103"/>
      <c r="J64" s="104">
        <f t="shared" si="27"/>
        <v>0</v>
      </c>
      <c r="K64" s="104">
        <f t="shared" si="28"/>
        <v>0</v>
      </c>
      <c r="L64" s="103">
        <v>4</v>
      </c>
      <c r="M64" s="104">
        <f t="shared" si="29"/>
        <v>84.159999999999968</v>
      </c>
      <c r="N64" s="104">
        <f t="shared" si="30"/>
        <v>198</v>
      </c>
      <c r="O64" s="103">
        <v>7</v>
      </c>
      <c r="P64" s="104">
        <f t="shared" si="31"/>
        <v>147.27999999999994</v>
      </c>
      <c r="Q64" s="104">
        <f t="shared" si="32"/>
        <v>346.5</v>
      </c>
      <c r="R64" s="103">
        <v>5</v>
      </c>
      <c r="S64" s="104">
        <f t="shared" si="33"/>
        <v>105.19999999999996</v>
      </c>
      <c r="T64" s="104">
        <f t="shared" si="34"/>
        <v>247.5</v>
      </c>
      <c r="U64" s="103">
        <v>9</v>
      </c>
      <c r="V64" s="104">
        <f t="shared" si="35"/>
        <v>189.35999999999993</v>
      </c>
      <c r="W64" s="104">
        <f t="shared" si="37"/>
        <v>445.5</v>
      </c>
      <c r="X64" s="103">
        <v>7</v>
      </c>
      <c r="Y64" s="104">
        <f t="shared" si="36"/>
        <v>147.27999999999994</v>
      </c>
      <c r="Z64" s="104">
        <f t="shared" si="38"/>
        <v>346.5</v>
      </c>
      <c r="AA64" s="104">
        <v>7</v>
      </c>
      <c r="AB64" s="289">
        <f t="shared" si="20"/>
        <v>147.27999999999994</v>
      </c>
      <c r="AC64" s="289">
        <f t="shared" si="21"/>
        <v>346.5</v>
      </c>
      <c r="AD64" s="104">
        <v>3</v>
      </c>
      <c r="AE64" s="289">
        <f t="shared" si="22"/>
        <v>63.119999999999976</v>
      </c>
      <c r="AF64" s="289">
        <f t="shared" si="23"/>
        <v>148.5</v>
      </c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289">
        <v>7</v>
      </c>
      <c r="AU64" s="289">
        <v>2</v>
      </c>
      <c r="AV64" s="268"/>
      <c r="AW64" s="52">
        <f t="shared" si="24"/>
        <v>42</v>
      </c>
      <c r="AX64" s="104">
        <f t="shared" si="12"/>
        <v>883.67999999999961</v>
      </c>
      <c r="AY64" s="106">
        <f t="shared" si="13"/>
        <v>2079</v>
      </c>
      <c r="AZ64" s="42">
        <f t="shared" si="25"/>
        <v>0.21649484536082475</v>
      </c>
      <c r="BA64" s="37">
        <f t="shared" si="26"/>
        <v>6.4948453608247423</v>
      </c>
      <c r="BB64" s="63">
        <f t="shared" si="14"/>
        <v>321.49484536082474</v>
      </c>
      <c r="BC64" s="103">
        <v>17</v>
      </c>
      <c r="BD64" s="37">
        <f t="shared" si="15"/>
        <v>841.5</v>
      </c>
      <c r="BE64" s="37">
        <f t="shared" si="16"/>
        <v>78.523809523809518</v>
      </c>
      <c r="BF64" s="37">
        <f t="shared" si="17"/>
        <v>11.21768707482993</v>
      </c>
      <c r="BG64" s="52">
        <f t="shared" si="18"/>
        <v>2.6174603174603175</v>
      </c>
      <c r="BH64" s="35">
        <f t="shared" si="19"/>
        <v>43751.523809523809</v>
      </c>
    </row>
    <row r="65" spans="1:60" x14ac:dyDescent="0.25">
      <c r="A65" s="119"/>
      <c r="B65" s="111">
        <v>742292</v>
      </c>
      <c r="C65" s="100" t="s">
        <v>163</v>
      </c>
      <c r="D65" s="100" t="s">
        <v>466</v>
      </c>
      <c r="E65" s="101">
        <v>14.434906542056074</v>
      </c>
      <c r="F65" s="101">
        <v>39.5</v>
      </c>
      <c r="G65" s="112">
        <v>79</v>
      </c>
      <c r="H65" s="261"/>
      <c r="I65" s="103"/>
      <c r="J65" s="104">
        <f t="shared" si="27"/>
        <v>0</v>
      </c>
      <c r="K65" s="104">
        <f t="shared" si="28"/>
        <v>0</v>
      </c>
      <c r="L65" s="103">
        <v>8</v>
      </c>
      <c r="M65" s="104">
        <f t="shared" si="29"/>
        <v>115.4792523364486</v>
      </c>
      <c r="N65" s="104">
        <f t="shared" si="30"/>
        <v>316</v>
      </c>
      <c r="O65" s="103">
        <v>2</v>
      </c>
      <c r="P65" s="104">
        <f t="shared" si="31"/>
        <v>28.869813084112149</v>
      </c>
      <c r="Q65" s="104">
        <f t="shared" si="32"/>
        <v>79</v>
      </c>
      <c r="R65" s="103">
        <v>0</v>
      </c>
      <c r="S65" s="104">
        <f t="shared" si="33"/>
        <v>0</v>
      </c>
      <c r="T65" s="104">
        <f t="shared" si="34"/>
        <v>0</v>
      </c>
      <c r="U65" s="103">
        <v>3</v>
      </c>
      <c r="V65" s="104">
        <f t="shared" si="35"/>
        <v>43.304719626168222</v>
      </c>
      <c r="W65" s="104">
        <f t="shared" si="37"/>
        <v>118.5</v>
      </c>
      <c r="X65" s="103">
        <v>0</v>
      </c>
      <c r="Y65" s="104">
        <f t="shared" si="36"/>
        <v>0</v>
      </c>
      <c r="Z65" s="104">
        <f t="shared" si="38"/>
        <v>0</v>
      </c>
      <c r="AA65" s="104">
        <v>0</v>
      </c>
      <c r="AB65" s="289">
        <f t="shared" si="20"/>
        <v>0</v>
      </c>
      <c r="AC65" s="289">
        <f t="shared" si="21"/>
        <v>0</v>
      </c>
      <c r="AD65" s="104">
        <v>0</v>
      </c>
      <c r="AE65" s="289">
        <f t="shared" si="22"/>
        <v>0</v>
      </c>
      <c r="AF65" s="289">
        <f t="shared" si="23"/>
        <v>0</v>
      </c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289">
        <v>7</v>
      </c>
      <c r="AU65" s="289">
        <v>2</v>
      </c>
      <c r="AV65" s="268"/>
      <c r="AW65" s="52">
        <f t="shared" si="24"/>
        <v>13</v>
      </c>
      <c r="AX65" s="104">
        <f t="shared" si="12"/>
        <v>187.65378504672896</v>
      </c>
      <c r="AY65" s="106">
        <f t="shared" si="13"/>
        <v>513.5</v>
      </c>
      <c r="AZ65" s="42">
        <f t="shared" si="25"/>
        <v>6.7010309278350513E-2</v>
      </c>
      <c r="BA65" s="37">
        <f t="shared" si="26"/>
        <v>2.0103092783505154</v>
      </c>
      <c r="BB65" s="63">
        <f t="shared" si="14"/>
        <v>79.407216494845358</v>
      </c>
      <c r="BC65" s="103">
        <v>4</v>
      </c>
      <c r="BD65" s="37">
        <f t="shared" si="15"/>
        <v>158</v>
      </c>
      <c r="BE65" s="37">
        <f t="shared" si="16"/>
        <v>59.692307692307693</v>
      </c>
      <c r="BF65" s="37">
        <f t="shared" si="17"/>
        <v>8.5274725274725274</v>
      </c>
      <c r="BG65" s="52">
        <f t="shared" si="18"/>
        <v>1.9897435897435898</v>
      </c>
      <c r="BH65" s="35">
        <f t="shared" si="19"/>
        <v>43732.692307692305</v>
      </c>
    </row>
    <row r="66" spans="1:60" x14ac:dyDescent="0.25">
      <c r="A66" s="119"/>
      <c r="B66" s="111">
        <v>742293</v>
      </c>
      <c r="C66" s="100" t="s">
        <v>164</v>
      </c>
      <c r="D66" s="100" t="s">
        <v>467</v>
      </c>
      <c r="E66" s="101">
        <v>16.32</v>
      </c>
      <c r="F66" s="101">
        <v>49.5</v>
      </c>
      <c r="G66" s="112">
        <v>99</v>
      </c>
      <c r="H66" s="261"/>
      <c r="I66" s="103"/>
      <c r="J66" s="104">
        <f t="shared" si="27"/>
        <v>0</v>
      </c>
      <c r="K66" s="104">
        <f t="shared" si="28"/>
        <v>0</v>
      </c>
      <c r="L66" s="103">
        <v>1</v>
      </c>
      <c r="M66" s="104">
        <f t="shared" si="29"/>
        <v>16.32</v>
      </c>
      <c r="N66" s="104">
        <f t="shared" si="30"/>
        <v>49.5</v>
      </c>
      <c r="O66" s="103">
        <v>0</v>
      </c>
      <c r="P66" s="104">
        <f t="shared" si="31"/>
        <v>0</v>
      </c>
      <c r="Q66" s="104">
        <f t="shared" si="32"/>
        <v>0</v>
      </c>
      <c r="R66" s="103">
        <v>1</v>
      </c>
      <c r="S66" s="104">
        <f t="shared" si="33"/>
        <v>16.32</v>
      </c>
      <c r="T66" s="104">
        <f t="shared" si="34"/>
        <v>49.5</v>
      </c>
      <c r="U66" s="103">
        <v>1</v>
      </c>
      <c r="V66" s="104">
        <f t="shared" si="35"/>
        <v>16.32</v>
      </c>
      <c r="W66" s="104">
        <f t="shared" si="37"/>
        <v>49.5</v>
      </c>
      <c r="X66" s="103">
        <v>0</v>
      </c>
      <c r="Y66" s="104">
        <f t="shared" si="36"/>
        <v>0</v>
      </c>
      <c r="Z66" s="104">
        <f t="shared" si="38"/>
        <v>0</v>
      </c>
      <c r="AA66" s="104">
        <v>0</v>
      </c>
      <c r="AB66" s="289">
        <f t="shared" si="20"/>
        <v>0</v>
      </c>
      <c r="AC66" s="289">
        <f t="shared" si="21"/>
        <v>0</v>
      </c>
      <c r="AD66" s="104">
        <v>0</v>
      </c>
      <c r="AE66" s="289">
        <f t="shared" si="22"/>
        <v>0</v>
      </c>
      <c r="AF66" s="289">
        <f t="shared" si="23"/>
        <v>0</v>
      </c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289">
        <v>7</v>
      </c>
      <c r="AU66" s="289">
        <v>2</v>
      </c>
      <c r="AV66" s="268"/>
      <c r="AW66" s="52">
        <f t="shared" si="24"/>
        <v>3</v>
      </c>
      <c r="AX66" s="104">
        <f t="shared" si="12"/>
        <v>48.96</v>
      </c>
      <c r="AY66" s="106">
        <f t="shared" si="13"/>
        <v>148.5</v>
      </c>
      <c r="AZ66" s="42">
        <f t="shared" si="25"/>
        <v>1.5463917525773196E-2</v>
      </c>
      <c r="BA66" s="37">
        <f t="shared" si="26"/>
        <v>0.46391752577319589</v>
      </c>
      <c r="BB66" s="63">
        <f t="shared" si="14"/>
        <v>22.963917525773198</v>
      </c>
      <c r="BC66" s="103">
        <v>3</v>
      </c>
      <c r="BD66" s="37">
        <f t="shared" si="15"/>
        <v>148.5</v>
      </c>
      <c r="BE66" s="37">
        <f t="shared" si="16"/>
        <v>194</v>
      </c>
      <c r="BF66" s="37">
        <f t="shared" si="17"/>
        <v>27.714285714285715</v>
      </c>
      <c r="BG66" s="52">
        <f t="shared" si="18"/>
        <v>6.4666666666666668</v>
      </c>
      <c r="BH66" s="35">
        <f t="shared" si="19"/>
        <v>43867</v>
      </c>
    </row>
    <row r="67" spans="1:60" x14ac:dyDescent="0.25">
      <c r="A67" s="109"/>
      <c r="B67" s="99">
        <v>742294</v>
      </c>
      <c r="C67" s="100" t="s">
        <v>165</v>
      </c>
      <c r="D67" s="100" t="s">
        <v>468</v>
      </c>
      <c r="E67" s="101">
        <v>38.140000000000015</v>
      </c>
      <c r="F67" s="101">
        <v>79.5</v>
      </c>
      <c r="G67" s="101">
        <v>159</v>
      </c>
      <c r="H67" s="267"/>
      <c r="I67" s="103"/>
      <c r="J67" s="104">
        <f t="shared" si="27"/>
        <v>0</v>
      </c>
      <c r="K67" s="104">
        <f t="shared" si="28"/>
        <v>0</v>
      </c>
      <c r="L67" s="103">
        <v>4</v>
      </c>
      <c r="M67" s="104">
        <f t="shared" si="29"/>
        <v>152.56000000000006</v>
      </c>
      <c r="N67" s="104">
        <f t="shared" si="30"/>
        <v>318</v>
      </c>
      <c r="O67" s="103">
        <v>0</v>
      </c>
      <c r="P67" s="104">
        <f t="shared" si="31"/>
        <v>0</v>
      </c>
      <c r="Q67" s="104">
        <f t="shared" si="32"/>
        <v>0</v>
      </c>
      <c r="R67" s="103">
        <v>3</v>
      </c>
      <c r="S67" s="104">
        <f t="shared" si="33"/>
        <v>114.42000000000004</v>
      </c>
      <c r="T67" s="104">
        <f t="shared" si="34"/>
        <v>238.5</v>
      </c>
      <c r="U67" s="103">
        <v>0</v>
      </c>
      <c r="V67" s="104">
        <f t="shared" si="35"/>
        <v>0</v>
      </c>
      <c r="W67" s="104">
        <f t="shared" si="37"/>
        <v>0</v>
      </c>
      <c r="X67" s="103">
        <v>0</v>
      </c>
      <c r="Y67" s="104">
        <f t="shared" si="36"/>
        <v>0</v>
      </c>
      <c r="Z67" s="104">
        <f t="shared" si="38"/>
        <v>0</v>
      </c>
      <c r="AA67" s="104">
        <v>1</v>
      </c>
      <c r="AB67" s="289">
        <f t="shared" si="20"/>
        <v>38.140000000000015</v>
      </c>
      <c r="AC67" s="289">
        <f t="shared" si="21"/>
        <v>79.5</v>
      </c>
      <c r="AD67" s="104">
        <v>0</v>
      </c>
      <c r="AE67" s="289">
        <f t="shared" si="22"/>
        <v>0</v>
      </c>
      <c r="AF67" s="289">
        <f t="shared" si="23"/>
        <v>0</v>
      </c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289">
        <v>7</v>
      </c>
      <c r="AU67" s="289">
        <v>2</v>
      </c>
      <c r="AV67" s="268"/>
      <c r="AW67" s="52">
        <f t="shared" si="24"/>
        <v>8</v>
      </c>
      <c r="AX67" s="104">
        <f t="shared" si="12"/>
        <v>305.12000000000012</v>
      </c>
      <c r="AY67" s="104">
        <f t="shared" si="13"/>
        <v>636</v>
      </c>
      <c r="AZ67" s="42">
        <f t="shared" si="25"/>
        <v>4.1237113402061855E-2</v>
      </c>
      <c r="BA67" s="37">
        <f t="shared" si="26"/>
        <v>1.2371134020618557</v>
      </c>
      <c r="BB67" s="63">
        <f t="shared" si="14"/>
        <v>98.350515463917532</v>
      </c>
      <c r="BC67" s="103">
        <v>10</v>
      </c>
      <c r="BD67" s="37">
        <f t="shared" si="15"/>
        <v>795</v>
      </c>
      <c r="BE67" s="37">
        <f t="shared" si="16"/>
        <v>242.5</v>
      </c>
      <c r="BF67" s="37">
        <f t="shared" si="17"/>
        <v>34.642857142857146</v>
      </c>
      <c r="BG67" s="52">
        <f t="shared" si="18"/>
        <v>8.0833333333333339</v>
      </c>
      <c r="BH67" s="35">
        <f t="shared" si="19"/>
        <v>43915.5</v>
      </c>
    </row>
    <row r="68" spans="1:60" x14ac:dyDescent="0.25">
      <c r="A68" s="109"/>
      <c r="B68" s="99">
        <v>742296</v>
      </c>
      <c r="C68" s="100" t="s">
        <v>167</v>
      </c>
      <c r="D68" s="100" t="s">
        <v>470</v>
      </c>
      <c r="E68" s="101">
        <v>17.770731707317079</v>
      </c>
      <c r="F68" s="101">
        <v>39.5</v>
      </c>
      <c r="G68" s="101">
        <v>79</v>
      </c>
      <c r="H68" s="267"/>
      <c r="I68" s="103"/>
      <c r="J68" s="104">
        <f t="shared" si="27"/>
        <v>0</v>
      </c>
      <c r="K68" s="104">
        <f t="shared" si="28"/>
        <v>0</v>
      </c>
      <c r="L68" s="103">
        <v>4</v>
      </c>
      <c r="M68" s="104">
        <f t="shared" si="29"/>
        <v>71.082926829268317</v>
      </c>
      <c r="N68" s="104">
        <f t="shared" si="30"/>
        <v>158</v>
      </c>
      <c r="O68" s="103">
        <v>4</v>
      </c>
      <c r="P68" s="104">
        <f t="shared" si="31"/>
        <v>71.082926829268317</v>
      </c>
      <c r="Q68" s="104">
        <f t="shared" si="32"/>
        <v>158</v>
      </c>
      <c r="R68" s="103">
        <v>7</v>
      </c>
      <c r="S68" s="104">
        <f t="shared" si="33"/>
        <v>124.39512195121955</v>
      </c>
      <c r="T68" s="104">
        <f t="shared" si="34"/>
        <v>276.5</v>
      </c>
      <c r="U68" s="103">
        <v>1</v>
      </c>
      <c r="V68" s="104">
        <f t="shared" si="35"/>
        <v>17.770731707317079</v>
      </c>
      <c r="W68" s="104">
        <f t="shared" si="37"/>
        <v>39.5</v>
      </c>
      <c r="X68" s="103">
        <v>1</v>
      </c>
      <c r="Y68" s="104">
        <f t="shared" si="36"/>
        <v>17.770731707317079</v>
      </c>
      <c r="Z68" s="104">
        <f t="shared" si="38"/>
        <v>39.5</v>
      </c>
      <c r="AA68" s="104">
        <v>4</v>
      </c>
      <c r="AB68" s="289">
        <f t="shared" si="20"/>
        <v>71.082926829268317</v>
      </c>
      <c r="AC68" s="289">
        <f t="shared" si="21"/>
        <v>158</v>
      </c>
      <c r="AD68" s="104">
        <v>3</v>
      </c>
      <c r="AE68" s="289">
        <f t="shared" si="22"/>
        <v>53.312195121951234</v>
      </c>
      <c r="AF68" s="289">
        <f t="shared" si="23"/>
        <v>118.5</v>
      </c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289">
        <v>7</v>
      </c>
      <c r="AU68" s="289">
        <v>2</v>
      </c>
      <c r="AV68" s="268"/>
      <c r="AW68" s="52">
        <f t="shared" si="24"/>
        <v>24</v>
      </c>
      <c r="AX68" s="104">
        <f t="shared" ref="AX68:AX131" si="39">AW68*E68</f>
        <v>426.49756097560987</v>
      </c>
      <c r="AY68" s="104">
        <f t="shared" ref="AY68:AY131" si="40">AW68*F68</f>
        <v>948</v>
      </c>
      <c r="AZ68" s="42">
        <f t="shared" si="25"/>
        <v>0.12371134020618557</v>
      </c>
      <c r="BA68" s="37">
        <f t="shared" si="26"/>
        <v>3.7113402061855671</v>
      </c>
      <c r="BB68" s="63">
        <f t="shared" ref="BB68:BB131" si="41">BA68*F68</f>
        <v>146.5979381443299</v>
      </c>
      <c r="BC68" s="103">
        <v>20</v>
      </c>
      <c r="BD68" s="37">
        <f t="shared" ref="BD68:BD131" si="42">BC68*F68</f>
        <v>790</v>
      </c>
      <c r="BE68" s="37">
        <f t="shared" ref="BE68:BE131" si="43">IFERROR(BC68/AZ68, "-")</f>
        <v>161.66666666666666</v>
      </c>
      <c r="BF68" s="37">
        <f t="shared" ref="BF68:BF131" si="44">IFERROR(BE68/7,"-")</f>
        <v>23.095238095238095</v>
      </c>
      <c r="BG68" s="52">
        <f t="shared" ref="BG68:BG131" si="45">IFERROR(BE68/30,"-")</f>
        <v>5.3888888888888884</v>
      </c>
      <c r="BH68" s="35">
        <f t="shared" ref="BH68:BH131" si="46">IFERROR(C$1+BE68,"-")</f>
        <v>43834.666666666664</v>
      </c>
    </row>
    <row r="69" spans="1:60" x14ac:dyDescent="0.25">
      <c r="A69" s="109"/>
      <c r="B69" s="99">
        <v>742298</v>
      </c>
      <c r="C69" s="100" t="s">
        <v>169</v>
      </c>
      <c r="D69" s="100" t="s">
        <v>472</v>
      </c>
      <c r="E69" s="101">
        <v>46.776027397260265</v>
      </c>
      <c r="F69" s="101">
        <v>94.5</v>
      </c>
      <c r="G69" s="101">
        <v>189</v>
      </c>
      <c r="H69" s="267"/>
      <c r="I69" s="103"/>
      <c r="J69" s="104">
        <f t="shared" si="27"/>
        <v>0</v>
      </c>
      <c r="K69" s="104">
        <f t="shared" si="28"/>
        <v>0</v>
      </c>
      <c r="L69" s="103">
        <v>16</v>
      </c>
      <c r="M69" s="104">
        <f t="shared" si="29"/>
        <v>748.41643835616424</v>
      </c>
      <c r="N69" s="104">
        <f t="shared" si="30"/>
        <v>1512</v>
      </c>
      <c r="O69" s="103">
        <v>7</v>
      </c>
      <c r="P69" s="104">
        <f t="shared" si="31"/>
        <v>327.43219178082188</v>
      </c>
      <c r="Q69" s="104">
        <f t="shared" si="32"/>
        <v>661.5</v>
      </c>
      <c r="R69" s="103">
        <v>15</v>
      </c>
      <c r="S69" s="104">
        <f t="shared" si="33"/>
        <v>701.640410958904</v>
      </c>
      <c r="T69" s="104">
        <f t="shared" si="34"/>
        <v>1417.5</v>
      </c>
      <c r="U69" s="103">
        <v>6</v>
      </c>
      <c r="V69" s="104">
        <f t="shared" si="35"/>
        <v>280.65616438356159</v>
      </c>
      <c r="W69" s="104">
        <f t="shared" si="37"/>
        <v>567</v>
      </c>
      <c r="X69" s="103">
        <v>5</v>
      </c>
      <c r="Y69" s="104">
        <f t="shared" si="36"/>
        <v>233.88013698630132</v>
      </c>
      <c r="Z69" s="104">
        <f t="shared" si="38"/>
        <v>472.5</v>
      </c>
      <c r="AA69" s="104">
        <v>7</v>
      </c>
      <c r="AB69" s="289">
        <f t="shared" ref="AB69:AB132" si="47">AA69*E69</f>
        <v>327.43219178082188</v>
      </c>
      <c r="AC69" s="289">
        <f t="shared" ref="AC69:AC132" si="48">AA69*F69</f>
        <v>661.5</v>
      </c>
      <c r="AD69" s="104">
        <v>2</v>
      </c>
      <c r="AE69" s="289">
        <f t="shared" ref="AE69:AE132" si="49">AD69*E69</f>
        <v>93.552054794520529</v>
      </c>
      <c r="AF69" s="289">
        <f t="shared" ref="AF69:AF132" si="50">AD69*F69</f>
        <v>189</v>
      </c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289">
        <v>7</v>
      </c>
      <c r="AU69" s="289">
        <v>2</v>
      </c>
      <c r="AV69" s="268"/>
      <c r="AW69" s="52">
        <f t="shared" ref="AW69:AW132" si="51">SUM(I69,L69,O69,R69,U69,X69,AA69,AD69,AG69,AJ69,AM69,AP69)</f>
        <v>58</v>
      </c>
      <c r="AX69" s="104">
        <f t="shared" si="39"/>
        <v>2713.0095890410953</v>
      </c>
      <c r="AY69" s="104">
        <f t="shared" si="40"/>
        <v>5481</v>
      </c>
      <c r="AZ69" s="42">
        <f t="shared" ref="AZ69:AZ132" si="52">AW69/(((AT69-1)*30)+(AU69*7))</f>
        <v>0.29896907216494845</v>
      </c>
      <c r="BA69" s="37">
        <f t="shared" ref="BA69:BA132" si="53">AZ69*30</f>
        <v>8.9690721649484537</v>
      </c>
      <c r="BB69" s="63">
        <f t="shared" si="41"/>
        <v>847.57731958762884</v>
      </c>
      <c r="BC69" s="103">
        <v>6</v>
      </c>
      <c r="BD69" s="37">
        <f t="shared" si="42"/>
        <v>567</v>
      </c>
      <c r="BE69" s="37">
        <f t="shared" si="43"/>
        <v>20.068965517241381</v>
      </c>
      <c r="BF69" s="37">
        <f t="shared" si="44"/>
        <v>2.8669950738916259</v>
      </c>
      <c r="BG69" s="52">
        <f t="shared" si="45"/>
        <v>0.66896551724137931</v>
      </c>
      <c r="BH69" s="35">
        <f t="shared" si="46"/>
        <v>43693.068965517239</v>
      </c>
    </row>
    <row r="70" spans="1:60" x14ac:dyDescent="0.25">
      <c r="A70" s="109"/>
      <c r="B70" s="99">
        <v>742300</v>
      </c>
      <c r="C70" s="100" t="s">
        <v>170</v>
      </c>
      <c r="D70" s="100" t="s">
        <v>473</v>
      </c>
      <c r="E70" s="101">
        <v>14.474971098265899</v>
      </c>
      <c r="F70" s="101">
        <v>29.5</v>
      </c>
      <c r="G70" s="101">
        <v>59</v>
      </c>
      <c r="H70" s="267"/>
      <c r="I70" s="103"/>
      <c r="J70" s="104">
        <f t="shared" si="27"/>
        <v>0</v>
      </c>
      <c r="K70" s="104">
        <f t="shared" si="28"/>
        <v>0</v>
      </c>
      <c r="L70" s="103">
        <v>14</v>
      </c>
      <c r="M70" s="104">
        <f t="shared" si="29"/>
        <v>202.64959537572258</v>
      </c>
      <c r="N70" s="104">
        <f t="shared" si="30"/>
        <v>413</v>
      </c>
      <c r="O70" s="103">
        <v>15</v>
      </c>
      <c r="P70" s="104">
        <f t="shared" si="31"/>
        <v>217.12456647398847</v>
      </c>
      <c r="Q70" s="104">
        <f t="shared" si="32"/>
        <v>442.5</v>
      </c>
      <c r="R70" s="103">
        <v>15</v>
      </c>
      <c r="S70" s="104">
        <f t="shared" si="33"/>
        <v>217.12456647398847</v>
      </c>
      <c r="T70" s="104">
        <f t="shared" si="34"/>
        <v>442.5</v>
      </c>
      <c r="U70" s="103">
        <v>13</v>
      </c>
      <c r="V70" s="104">
        <f t="shared" si="35"/>
        <v>188.17462427745667</v>
      </c>
      <c r="W70" s="104">
        <f t="shared" si="37"/>
        <v>383.5</v>
      </c>
      <c r="X70" s="103">
        <v>6</v>
      </c>
      <c r="Y70" s="104">
        <f t="shared" si="36"/>
        <v>86.849826589595395</v>
      </c>
      <c r="Z70" s="104">
        <f t="shared" si="38"/>
        <v>177</v>
      </c>
      <c r="AA70" s="104">
        <v>4</v>
      </c>
      <c r="AB70" s="289">
        <f t="shared" si="47"/>
        <v>57.899884393063594</v>
      </c>
      <c r="AC70" s="289">
        <f t="shared" si="48"/>
        <v>118</v>
      </c>
      <c r="AD70" s="104">
        <v>3</v>
      </c>
      <c r="AE70" s="289">
        <f t="shared" si="49"/>
        <v>43.424913294797697</v>
      </c>
      <c r="AF70" s="289">
        <f t="shared" si="50"/>
        <v>88.5</v>
      </c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289">
        <v>7</v>
      </c>
      <c r="AU70" s="289">
        <v>2</v>
      </c>
      <c r="AV70" s="268"/>
      <c r="AW70" s="52">
        <f t="shared" si="51"/>
        <v>70</v>
      </c>
      <c r="AX70" s="104">
        <f t="shared" si="39"/>
        <v>1013.2479768786129</v>
      </c>
      <c r="AY70" s="104">
        <f t="shared" si="40"/>
        <v>2065</v>
      </c>
      <c r="AZ70" s="42">
        <f t="shared" si="52"/>
        <v>0.36082474226804123</v>
      </c>
      <c r="BA70" s="37">
        <f t="shared" si="53"/>
        <v>10.824742268041238</v>
      </c>
      <c r="BB70" s="63">
        <f t="shared" si="41"/>
        <v>319.32989690721649</v>
      </c>
      <c r="BC70" s="103">
        <v>33</v>
      </c>
      <c r="BD70" s="37">
        <f t="shared" si="42"/>
        <v>973.5</v>
      </c>
      <c r="BE70" s="37">
        <f t="shared" si="43"/>
        <v>91.457142857142856</v>
      </c>
      <c r="BF70" s="37">
        <f t="shared" si="44"/>
        <v>13.065306122448979</v>
      </c>
      <c r="BG70" s="52">
        <f t="shared" si="45"/>
        <v>3.0485714285714285</v>
      </c>
      <c r="BH70" s="35">
        <f t="shared" si="46"/>
        <v>43764.457142857143</v>
      </c>
    </row>
    <row r="71" spans="1:60" x14ac:dyDescent="0.25">
      <c r="A71" s="109"/>
      <c r="B71" s="99">
        <v>743939</v>
      </c>
      <c r="C71" s="100" t="s">
        <v>172</v>
      </c>
      <c r="D71" s="100" t="s">
        <v>475</v>
      </c>
      <c r="E71" s="101">
        <v>76</v>
      </c>
      <c r="F71" s="101">
        <v>144.5</v>
      </c>
      <c r="G71" s="101">
        <v>289</v>
      </c>
      <c r="H71" s="267"/>
      <c r="I71" s="103"/>
      <c r="J71" s="104">
        <f t="shared" si="27"/>
        <v>0</v>
      </c>
      <c r="K71" s="104">
        <f t="shared" si="28"/>
        <v>0</v>
      </c>
      <c r="L71" s="103">
        <v>3</v>
      </c>
      <c r="M71" s="104">
        <f t="shared" si="29"/>
        <v>228</v>
      </c>
      <c r="N71" s="104">
        <f t="shared" si="30"/>
        <v>433.5</v>
      </c>
      <c r="O71" s="103">
        <v>6</v>
      </c>
      <c r="P71" s="104">
        <f t="shared" si="31"/>
        <v>456</v>
      </c>
      <c r="Q71" s="104">
        <f t="shared" si="32"/>
        <v>867</v>
      </c>
      <c r="R71" s="103">
        <v>0</v>
      </c>
      <c r="S71" s="104">
        <f t="shared" si="33"/>
        <v>0</v>
      </c>
      <c r="T71" s="104">
        <f t="shared" si="34"/>
        <v>0</v>
      </c>
      <c r="U71" s="103">
        <v>1</v>
      </c>
      <c r="V71" s="104">
        <f t="shared" si="35"/>
        <v>76</v>
      </c>
      <c r="W71" s="104">
        <f t="shared" si="37"/>
        <v>144.5</v>
      </c>
      <c r="X71" s="103">
        <v>1</v>
      </c>
      <c r="Y71" s="104">
        <f t="shared" si="36"/>
        <v>76</v>
      </c>
      <c r="Z71" s="104">
        <f t="shared" si="38"/>
        <v>144.5</v>
      </c>
      <c r="AA71" s="104">
        <v>2</v>
      </c>
      <c r="AB71" s="289">
        <f t="shared" si="47"/>
        <v>152</v>
      </c>
      <c r="AC71" s="289">
        <f t="shared" si="48"/>
        <v>289</v>
      </c>
      <c r="AD71" s="104">
        <v>0</v>
      </c>
      <c r="AE71" s="289">
        <f t="shared" si="49"/>
        <v>0</v>
      </c>
      <c r="AF71" s="289">
        <f t="shared" si="50"/>
        <v>0</v>
      </c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289">
        <v>7</v>
      </c>
      <c r="AU71" s="289">
        <v>2</v>
      </c>
      <c r="AV71" s="268"/>
      <c r="AW71" s="52">
        <f t="shared" si="51"/>
        <v>13</v>
      </c>
      <c r="AX71" s="104">
        <f t="shared" si="39"/>
        <v>988</v>
      </c>
      <c r="AY71" s="104">
        <f t="shared" si="40"/>
        <v>1878.5</v>
      </c>
      <c r="AZ71" s="42">
        <f t="shared" si="52"/>
        <v>6.7010309278350513E-2</v>
      </c>
      <c r="BA71" s="37">
        <f t="shared" si="53"/>
        <v>2.0103092783505154</v>
      </c>
      <c r="BB71" s="63">
        <f t="shared" si="41"/>
        <v>290.48969072164948</v>
      </c>
      <c r="BC71" s="103">
        <v>7</v>
      </c>
      <c r="BD71" s="37">
        <f t="shared" si="42"/>
        <v>1011.5</v>
      </c>
      <c r="BE71" s="37">
        <f t="shared" si="43"/>
        <v>104.46153846153847</v>
      </c>
      <c r="BF71" s="37">
        <f t="shared" si="44"/>
        <v>14.923076923076923</v>
      </c>
      <c r="BG71" s="52">
        <f t="shared" si="45"/>
        <v>3.4820512820512821</v>
      </c>
      <c r="BH71" s="35">
        <f t="shared" si="46"/>
        <v>43777.461538461539</v>
      </c>
    </row>
    <row r="72" spans="1:60" x14ac:dyDescent="0.25">
      <c r="A72" s="109"/>
      <c r="B72" s="99">
        <v>743955</v>
      </c>
      <c r="C72" s="100" t="s">
        <v>179</v>
      </c>
      <c r="D72" s="100" t="s">
        <v>482</v>
      </c>
      <c r="E72" s="101">
        <v>12.379999999999997</v>
      </c>
      <c r="F72" s="101">
        <v>34.5</v>
      </c>
      <c r="G72" s="101">
        <v>69</v>
      </c>
      <c r="H72" s="267"/>
      <c r="I72" s="103"/>
      <c r="J72" s="104">
        <f t="shared" si="27"/>
        <v>0</v>
      </c>
      <c r="K72" s="104">
        <f t="shared" si="28"/>
        <v>0</v>
      </c>
      <c r="L72" s="103">
        <v>1</v>
      </c>
      <c r="M72" s="104">
        <f t="shared" si="29"/>
        <v>12.379999999999997</v>
      </c>
      <c r="N72" s="104">
        <f t="shared" si="30"/>
        <v>34.5</v>
      </c>
      <c r="O72" s="103">
        <v>2</v>
      </c>
      <c r="P72" s="104">
        <f t="shared" si="31"/>
        <v>24.759999999999994</v>
      </c>
      <c r="Q72" s="104">
        <f t="shared" si="32"/>
        <v>69</v>
      </c>
      <c r="R72" s="103">
        <v>4</v>
      </c>
      <c r="S72" s="104">
        <f t="shared" si="33"/>
        <v>49.519999999999989</v>
      </c>
      <c r="T72" s="104">
        <f t="shared" si="34"/>
        <v>138</v>
      </c>
      <c r="U72" s="103">
        <v>4</v>
      </c>
      <c r="V72" s="104">
        <f t="shared" si="35"/>
        <v>49.519999999999989</v>
      </c>
      <c r="W72" s="104">
        <f t="shared" si="37"/>
        <v>138</v>
      </c>
      <c r="X72" s="103">
        <v>7</v>
      </c>
      <c r="Y72" s="104">
        <f t="shared" si="36"/>
        <v>86.659999999999982</v>
      </c>
      <c r="Z72" s="104">
        <f t="shared" si="38"/>
        <v>241.5</v>
      </c>
      <c r="AA72" s="104">
        <v>0</v>
      </c>
      <c r="AB72" s="289">
        <f t="shared" si="47"/>
        <v>0</v>
      </c>
      <c r="AC72" s="289">
        <f t="shared" si="48"/>
        <v>0</v>
      </c>
      <c r="AD72" s="104">
        <v>0</v>
      </c>
      <c r="AE72" s="289">
        <f t="shared" si="49"/>
        <v>0</v>
      </c>
      <c r="AF72" s="289">
        <f t="shared" si="50"/>
        <v>0</v>
      </c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289">
        <v>7</v>
      </c>
      <c r="AU72" s="289">
        <v>2</v>
      </c>
      <c r="AV72" s="268"/>
      <c r="AW72" s="52">
        <f t="shared" si="51"/>
        <v>18</v>
      </c>
      <c r="AX72" s="104">
        <f t="shared" si="39"/>
        <v>222.83999999999995</v>
      </c>
      <c r="AY72" s="104">
        <f t="shared" si="40"/>
        <v>621</v>
      </c>
      <c r="AZ72" s="42">
        <f t="shared" si="52"/>
        <v>9.2783505154639179E-2</v>
      </c>
      <c r="BA72" s="37">
        <f t="shared" si="53"/>
        <v>2.7835051546391751</v>
      </c>
      <c r="BB72" s="63">
        <f t="shared" si="41"/>
        <v>96.030927835051543</v>
      </c>
      <c r="BC72" s="103">
        <v>5</v>
      </c>
      <c r="BD72" s="37">
        <f t="shared" si="42"/>
        <v>172.5</v>
      </c>
      <c r="BE72" s="37">
        <f t="shared" si="43"/>
        <v>53.888888888888886</v>
      </c>
      <c r="BF72" s="37">
        <f t="shared" si="44"/>
        <v>7.6984126984126977</v>
      </c>
      <c r="BG72" s="52">
        <f t="shared" si="45"/>
        <v>1.7962962962962963</v>
      </c>
      <c r="BH72" s="35">
        <f t="shared" si="46"/>
        <v>43726.888888888891</v>
      </c>
    </row>
    <row r="73" spans="1:60" x14ac:dyDescent="0.25">
      <c r="A73" s="109"/>
      <c r="B73" s="99">
        <v>743956</v>
      </c>
      <c r="C73" s="100" t="s">
        <v>180</v>
      </c>
      <c r="D73" s="100" t="s">
        <v>483</v>
      </c>
      <c r="E73" s="101">
        <v>12.679999999999998</v>
      </c>
      <c r="F73" s="101">
        <v>34.5</v>
      </c>
      <c r="G73" s="101">
        <v>69</v>
      </c>
      <c r="H73" s="267"/>
      <c r="I73" s="103"/>
      <c r="J73" s="104">
        <f t="shared" si="27"/>
        <v>0</v>
      </c>
      <c r="K73" s="104">
        <f t="shared" si="28"/>
        <v>0</v>
      </c>
      <c r="L73" s="103">
        <v>12</v>
      </c>
      <c r="M73" s="104">
        <f t="shared" si="29"/>
        <v>152.15999999999997</v>
      </c>
      <c r="N73" s="104">
        <f t="shared" si="30"/>
        <v>414</v>
      </c>
      <c r="O73" s="103">
        <v>4</v>
      </c>
      <c r="P73" s="104">
        <f t="shared" si="31"/>
        <v>50.719999999999992</v>
      </c>
      <c r="Q73" s="104">
        <f t="shared" si="32"/>
        <v>138</v>
      </c>
      <c r="R73" s="103">
        <v>14</v>
      </c>
      <c r="S73" s="104">
        <f t="shared" si="33"/>
        <v>177.51999999999998</v>
      </c>
      <c r="T73" s="104">
        <f t="shared" si="34"/>
        <v>483</v>
      </c>
      <c r="U73" s="103">
        <v>6</v>
      </c>
      <c r="V73" s="104">
        <f t="shared" si="35"/>
        <v>76.079999999999984</v>
      </c>
      <c r="W73" s="104">
        <f t="shared" si="37"/>
        <v>207</v>
      </c>
      <c r="X73" s="103">
        <v>0</v>
      </c>
      <c r="Y73" s="104">
        <f t="shared" si="36"/>
        <v>0</v>
      </c>
      <c r="Z73" s="104">
        <f t="shared" si="38"/>
        <v>0</v>
      </c>
      <c r="AA73" s="104">
        <v>0</v>
      </c>
      <c r="AB73" s="289">
        <f t="shared" si="47"/>
        <v>0</v>
      </c>
      <c r="AC73" s="289">
        <f t="shared" si="48"/>
        <v>0</v>
      </c>
      <c r="AD73" s="104">
        <v>0</v>
      </c>
      <c r="AE73" s="289">
        <f t="shared" si="49"/>
        <v>0</v>
      </c>
      <c r="AF73" s="289">
        <f t="shared" si="50"/>
        <v>0</v>
      </c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289">
        <v>7</v>
      </c>
      <c r="AU73" s="289">
        <v>2</v>
      </c>
      <c r="AV73" s="268"/>
      <c r="AW73" s="52">
        <f t="shared" si="51"/>
        <v>36</v>
      </c>
      <c r="AX73" s="104">
        <f t="shared" si="39"/>
        <v>456.4799999999999</v>
      </c>
      <c r="AY73" s="104">
        <f t="shared" si="40"/>
        <v>1242</v>
      </c>
      <c r="AZ73" s="42">
        <f t="shared" si="52"/>
        <v>0.18556701030927836</v>
      </c>
      <c r="BA73" s="37">
        <f t="shared" si="53"/>
        <v>5.5670103092783503</v>
      </c>
      <c r="BB73" s="63">
        <f t="shared" si="41"/>
        <v>192.06185567010309</v>
      </c>
      <c r="BC73" s="103">
        <v>0</v>
      </c>
      <c r="BD73" s="37">
        <f t="shared" si="42"/>
        <v>0</v>
      </c>
      <c r="BE73" s="37">
        <f t="shared" si="43"/>
        <v>0</v>
      </c>
      <c r="BF73" s="37">
        <f t="shared" si="44"/>
        <v>0</v>
      </c>
      <c r="BG73" s="52">
        <f t="shared" si="45"/>
        <v>0</v>
      </c>
      <c r="BH73" s="35">
        <f t="shared" si="46"/>
        <v>43673</v>
      </c>
    </row>
    <row r="74" spans="1:60" x14ac:dyDescent="0.25">
      <c r="A74" s="109"/>
      <c r="B74" s="99">
        <v>743968</v>
      </c>
      <c r="C74" s="100" t="s">
        <v>187</v>
      </c>
      <c r="D74" s="100" t="s">
        <v>490</v>
      </c>
      <c r="E74" s="101">
        <v>5.2599999999999989</v>
      </c>
      <c r="F74" s="101">
        <v>24.5</v>
      </c>
      <c r="G74" s="101">
        <v>49</v>
      </c>
      <c r="H74" s="267"/>
      <c r="I74" s="103"/>
      <c r="J74" s="104">
        <f t="shared" si="27"/>
        <v>0</v>
      </c>
      <c r="K74" s="104">
        <f t="shared" si="28"/>
        <v>0</v>
      </c>
      <c r="L74" s="103">
        <v>11</v>
      </c>
      <c r="M74" s="104">
        <f t="shared" si="29"/>
        <v>57.859999999999985</v>
      </c>
      <c r="N74" s="104">
        <f t="shared" si="30"/>
        <v>269.5</v>
      </c>
      <c r="O74" s="103">
        <v>12</v>
      </c>
      <c r="P74" s="104">
        <f t="shared" si="31"/>
        <v>63.11999999999999</v>
      </c>
      <c r="Q74" s="104">
        <f t="shared" si="32"/>
        <v>294</v>
      </c>
      <c r="R74" s="103">
        <v>12</v>
      </c>
      <c r="S74" s="104">
        <f t="shared" si="33"/>
        <v>63.11999999999999</v>
      </c>
      <c r="T74" s="104">
        <f t="shared" si="34"/>
        <v>294</v>
      </c>
      <c r="U74" s="103">
        <v>13</v>
      </c>
      <c r="V74" s="104">
        <f t="shared" si="35"/>
        <v>68.379999999999981</v>
      </c>
      <c r="W74" s="104">
        <f t="shared" si="37"/>
        <v>318.5</v>
      </c>
      <c r="X74" s="103">
        <v>8</v>
      </c>
      <c r="Y74" s="104">
        <f t="shared" si="36"/>
        <v>42.079999999999991</v>
      </c>
      <c r="Z74" s="104">
        <f t="shared" si="38"/>
        <v>196</v>
      </c>
      <c r="AA74" s="104">
        <v>14</v>
      </c>
      <c r="AB74" s="289">
        <f t="shared" si="47"/>
        <v>73.639999999999986</v>
      </c>
      <c r="AC74" s="289">
        <f t="shared" si="48"/>
        <v>343</v>
      </c>
      <c r="AD74" s="104">
        <v>3</v>
      </c>
      <c r="AE74" s="289">
        <f t="shared" si="49"/>
        <v>15.779999999999998</v>
      </c>
      <c r="AF74" s="289">
        <f t="shared" si="50"/>
        <v>73.5</v>
      </c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289">
        <v>7</v>
      </c>
      <c r="AU74" s="289">
        <v>2</v>
      </c>
      <c r="AV74" s="268"/>
      <c r="AW74" s="52">
        <f t="shared" si="51"/>
        <v>73</v>
      </c>
      <c r="AX74" s="104">
        <f t="shared" si="39"/>
        <v>383.9799999999999</v>
      </c>
      <c r="AY74" s="104">
        <f t="shared" si="40"/>
        <v>1788.5</v>
      </c>
      <c r="AZ74" s="42">
        <f t="shared" si="52"/>
        <v>0.37628865979381443</v>
      </c>
      <c r="BA74" s="37">
        <f t="shared" si="53"/>
        <v>11.288659793814432</v>
      </c>
      <c r="BB74" s="63">
        <f t="shared" si="41"/>
        <v>276.57216494845358</v>
      </c>
      <c r="BC74" s="103">
        <v>20</v>
      </c>
      <c r="BD74" s="37">
        <f t="shared" si="42"/>
        <v>490</v>
      </c>
      <c r="BE74" s="37">
        <f t="shared" si="43"/>
        <v>53.150684931506852</v>
      </c>
      <c r="BF74" s="37">
        <f t="shared" si="44"/>
        <v>7.5929549902152642</v>
      </c>
      <c r="BG74" s="52">
        <f t="shared" si="45"/>
        <v>1.7716894977168951</v>
      </c>
      <c r="BH74" s="35">
        <f t="shared" si="46"/>
        <v>43726.150684931505</v>
      </c>
    </row>
    <row r="75" spans="1:60" x14ac:dyDescent="0.25">
      <c r="A75" s="109"/>
      <c r="B75" s="99">
        <v>743975</v>
      </c>
      <c r="C75" s="100" t="s">
        <v>188</v>
      </c>
      <c r="D75" s="100" t="s">
        <v>491</v>
      </c>
      <c r="E75" s="101">
        <v>5.259999999999998</v>
      </c>
      <c r="F75" s="101">
        <v>24.5</v>
      </c>
      <c r="G75" s="101">
        <v>49</v>
      </c>
      <c r="H75" s="267"/>
      <c r="I75" s="103"/>
      <c r="J75" s="104">
        <f t="shared" si="27"/>
        <v>0</v>
      </c>
      <c r="K75" s="104">
        <f t="shared" si="28"/>
        <v>0</v>
      </c>
      <c r="L75" s="103">
        <v>10</v>
      </c>
      <c r="M75" s="104">
        <f t="shared" si="29"/>
        <v>52.59999999999998</v>
      </c>
      <c r="N75" s="104">
        <f t="shared" si="30"/>
        <v>245</v>
      </c>
      <c r="O75" s="103">
        <v>6</v>
      </c>
      <c r="P75" s="104">
        <f t="shared" si="31"/>
        <v>31.559999999999988</v>
      </c>
      <c r="Q75" s="104">
        <f t="shared" si="32"/>
        <v>147</v>
      </c>
      <c r="R75" s="103">
        <v>5</v>
      </c>
      <c r="S75" s="104">
        <f t="shared" si="33"/>
        <v>26.29999999999999</v>
      </c>
      <c r="T75" s="104">
        <f t="shared" si="34"/>
        <v>122.5</v>
      </c>
      <c r="U75" s="103">
        <v>5</v>
      </c>
      <c r="V75" s="104">
        <f t="shared" si="35"/>
        <v>26.29999999999999</v>
      </c>
      <c r="W75" s="104">
        <f t="shared" si="37"/>
        <v>122.5</v>
      </c>
      <c r="X75" s="103">
        <v>4</v>
      </c>
      <c r="Y75" s="104">
        <f t="shared" si="36"/>
        <v>21.039999999999992</v>
      </c>
      <c r="Z75" s="104">
        <f t="shared" si="38"/>
        <v>98</v>
      </c>
      <c r="AA75" s="104">
        <v>2</v>
      </c>
      <c r="AB75" s="289">
        <f t="shared" si="47"/>
        <v>10.519999999999996</v>
      </c>
      <c r="AC75" s="289">
        <f t="shared" si="48"/>
        <v>49</v>
      </c>
      <c r="AD75" s="104">
        <v>0</v>
      </c>
      <c r="AE75" s="289">
        <f t="shared" si="49"/>
        <v>0</v>
      </c>
      <c r="AF75" s="289">
        <f t="shared" si="50"/>
        <v>0</v>
      </c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289">
        <v>7</v>
      </c>
      <c r="AU75" s="289">
        <v>2</v>
      </c>
      <c r="AV75" s="268"/>
      <c r="AW75" s="52">
        <f t="shared" si="51"/>
        <v>32</v>
      </c>
      <c r="AX75" s="104">
        <f t="shared" si="39"/>
        <v>168.31999999999994</v>
      </c>
      <c r="AY75" s="104">
        <f t="shared" si="40"/>
        <v>784</v>
      </c>
      <c r="AZ75" s="42">
        <f t="shared" si="52"/>
        <v>0.16494845360824742</v>
      </c>
      <c r="BA75" s="37">
        <f t="shared" si="53"/>
        <v>4.9484536082474229</v>
      </c>
      <c r="BB75" s="63">
        <f t="shared" si="41"/>
        <v>121.23711340206187</v>
      </c>
      <c r="BC75" s="103">
        <v>13</v>
      </c>
      <c r="BD75" s="37">
        <f t="shared" si="42"/>
        <v>318.5</v>
      </c>
      <c r="BE75" s="37">
        <f t="shared" si="43"/>
        <v>78.8125</v>
      </c>
      <c r="BF75" s="37">
        <f t="shared" si="44"/>
        <v>11.258928571428571</v>
      </c>
      <c r="BG75" s="52">
        <f t="shared" si="45"/>
        <v>2.6270833333333332</v>
      </c>
      <c r="BH75" s="35">
        <f t="shared" si="46"/>
        <v>43751.8125</v>
      </c>
    </row>
    <row r="76" spans="1:60" x14ac:dyDescent="0.25">
      <c r="A76" s="119"/>
      <c r="B76" s="111">
        <v>748127</v>
      </c>
      <c r="C76" s="100" t="s">
        <v>202</v>
      </c>
      <c r="D76" s="100" t="s">
        <v>505</v>
      </c>
      <c r="E76" s="101">
        <v>28.950000000000003</v>
      </c>
      <c r="F76" s="101">
        <v>49.5</v>
      </c>
      <c r="G76" s="112">
        <v>99</v>
      </c>
      <c r="H76" s="261"/>
      <c r="I76" s="103"/>
      <c r="J76" s="104">
        <f t="shared" si="27"/>
        <v>0</v>
      </c>
      <c r="K76" s="104">
        <f t="shared" si="28"/>
        <v>0</v>
      </c>
      <c r="L76" s="103"/>
      <c r="M76" s="104">
        <f t="shared" si="29"/>
        <v>0</v>
      </c>
      <c r="N76" s="104">
        <f t="shared" si="30"/>
        <v>0</v>
      </c>
      <c r="O76" s="103"/>
      <c r="P76" s="104">
        <f t="shared" si="31"/>
        <v>0</v>
      </c>
      <c r="Q76" s="104">
        <f t="shared" si="32"/>
        <v>0</v>
      </c>
      <c r="R76" s="103"/>
      <c r="S76" s="104">
        <f t="shared" si="33"/>
        <v>0</v>
      </c>
      <c r="T76" s="104">
        <f t="shared" si="34"/>
        <v>0</v>
      </c>
      <c r="U76" s="103"/>
      <c r="V76" s="104">
        <f t="shared" si="35"/>
        <v>0</v>
      </c>
      <c r="W76" s="104">
        <f t="shared" si="37"/>
        <v>0</v>
      </c>
      <c r="X76" s="103">
        <v>3</v>
      </c>
      <c r="Y76" s="104">
        <f t="shared" si="36"/>
        <v>86.850000000000009</v>
      </c>
      <c r="Z76" s="104">
        <f t="shared" si="38"/>
        <v>148.5</v>
      </c>
      <c r="AA76" s="104">
        <v>0</v>
      </c>
      <c r="AB76" s="289">
        <f t="shared" si="47"/>
        <v>0</v>
      </c>
      <c r="AC76" s="289">
        <f t="shared" si="48"/>
        <v>0</v>
      </c>
      <c r="AD76" s="104">
        <v>0</v>
      </c>
      <c r="AE76" s="289">
        <f t="shared" si="49"/>
        <v>0</v>
      </c>
      <c r="AF76" s="289">
        <f t="shared" si="50"/>
        <v>0</v>
      </c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289">
        <v>3</v>
      </c>
      <c r="AU76" s="289">
        <v>2</v>
      </c>
      <c r="AV76" s="268"/>
      <c r="AW76" s="52">
        <f t="shared" si="51"/>
        <v>3</v>
      </c>
      <c r="AX76" s="104">
        <f t="shared" si="39"/>
        <v>86.850000000000009</v>
      </c>
      <c r="AY76" s="106">
        <f t="shared" si="40"/>
        <v>148.5</v>
      </c>
      <c r="AZ76" s="42">
        <f t="shared" si="52"/>
        <v>4.0540540540540543E-2</v>
      </c>
      <c r="BA76" s="37">
        <f t="shared" si="53"/>
        <v>1.2162162162162162</v>
      </c>
      <c r="BB76" s="63">
        <f t="shared" si="41"/>
        <v>60.202702702702702</v>
      </c>
      <c r="BC76" s="103">
        <v>5</v>
      </c>
      <c r="BD76" s="37">
        <f t="shared" si="42"/>
        <v>247.5</v>
      </c>
      <c r="BE76" s="37">
        <f t="shared" si="43"/>
        <v>123.33333333333333</v>
      </c>
      <c r="BF76" s="37">
        <f t="shared" si="44"/>
        <v>17.619047619047617</v>
      </c>
      <c r="BG76" s="52">
        <f t="shared" si="45"/>
        <v>4.1111111111111107</v>
      </c>
      <c r="BH76" s="35">
        <f t="shared" si="46"/>
        <v>43796.333333333336</v>
      </c>
    </row>
    <row r="77" spans="1:60" x14ac:dyDescent="0.25">
      <c r="A77" s="119"/>
      <c r="B77" s="111">
        <v>748129</v>
      </c>
      <c r="C77" s="116" t="s">
        <v>204</v>
      </c>
      <c r="D77" s="116" t="s">
        <v>507</v>
      </c>
      <c r="E77" s="101">
        <v>38.220000000000006</v>
      </c>
      <c r="F77" s="101">
        <v>58</v>
      </c>
      <c r="G77" s="112">
        <v>89</v>
      </c>
      <c r="H77" s="261"/>
      <c r="I77" s="103"/>
      <c r="J77" s="104">
        <f t="shared" si="27"/>
        <v>0</v>
      </c>
      <c r="K77" s="104">
        <f t="shared" si="28"/>
        <v>0</v>
      </c>
      <c r="L77" s="103"/>
      <c r="M77" s="104">
        <f t="shared" si="29"/>
        <v>0</v>
      </c>
      <c r="N77" s="104">
        <f t="shared" si="30"/>
        <v>0</v>
      </c>
      <c r="O77" s="103"/>
      <c r="P77" s="104">
        <f t="shared" si="31"/>
        <v>0</v>
      </c>
      <c r="Q77" s="104">
        <f t="shared" si="32"/>
        <v>0</v>
      </c>
      <c r="R77" s="103"/>
      <c r="S77" s="104">
        <f t="shared" si="33"/>
        <v>0</v>
      </c>
      <c r="T77" s="104">
        <f t="shared" si="34"/>
        <v>0</v>
      </c>
      <c r="U77" s="103"/>
      <c r="V77" s="104">
        <f t="shared" si="35"/>
        <v>0</v>
      </c>
      <c r="W77" s="104">
        <f t="shared" si="37"/>
        <v>0</v>
      </c>
      <c r="X77" s="103">
        <v>1</v>
      </c>
      <c r="Y77" s="104">
        <f t="shared" si="36"/>
        <v>38.220000000000006</v>
      </c>
      <c r="Z77" s="104">
        <f t="shared" si="38"/>
        <v>58</v>
      </c>
      <c r="AA77" s="104">
        <v>0</v>
      </c>
      <c r="AB77" s="289">
        <f t="shared" si="47"/>
        <v>0</v>
      </c>
      <c r="AC77" s="289">
        <f t="shared" si="48"/>
        <v>0</v>
      </c>
      <c r="AD77" s="104">
        <v>1</v>
      </c>
      <c r="AE77" s="289">
        <f t="shared" si="49"/>
        <v>38.220000000000006</v>
      </c>
      <c r="AF77" s="289">
        <f t="shared" si="50"/>
        <v>58</v>
      </c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289">
        <v>3</v>
      </c>
      <c r="AU77" s="289">
        <v>2</v>
      </c>
      <c r="AV77" s="268"/>
      <c r="AW77" s="52">
        <f t="shared" si="51"/>
        <v>2</v>
      </c>
      <c r="AX77" s="104">
        <f t="shared" si="39"/>
        <v>76.440000000000012</v>
      </c>
      <c r="AY77" s="106">
        <f t="shared" si="40"/>
        <v>116</v>
      </c>
      <c r="AZ77" s="42">
        <f t="shared" si="52"/>
        <v>2.7027027027027029E-2</v>
      </c>
      <c r="BA77" s="37">
        <f t="shared" si="53"/>
        <v>0.81081081081081086</v>
      </c>
      <c r="BB77" s="63">
        <f t="shared" si="41"/>
        <v>47.027027027027032</v>
      </c>
      <c r="BC77" s="103">
        <v>24</v>
      </c>
      <c r="BD77" s="37">
        <f t="shared" si="42"/>
        <v>1392</v>
      </c>
      <c r="BE77" s="37">
        <f t="shared" si="43"/>
        <v>888</v>
      </c>
      <c r="BF77" s="37">
        <f t="shared" si="44"/>
        <v>126.85714285714286</v>
      </c>
      <c r="BG77" s="52">
        <f t="shared" si="45"/>
        <v>29.6</v>
      </c>
      <c r="BH77" s="35">
        <f t="shared" si="46"/>
        <v>44561</v>
      </c>
    </row>
    <row r="78" spans="1:60" x14ac:dyDescent="0.25">
      <c r="A78" s="119"/>
      <c r="B78" s="111">
        <v>748131</v>
      </c>
      <c r="C78" s="100" t="s">
        <v>205</v>
      </c>
      <c r="D78" s="100" t="s">
        <v>508</v>
      </c>
      <c r="E78" s="101">
        <v>38.220000000000006</v>
      </c>
      <c r="F78" s="101">
        <v>58</v>
      </c>
      <c r="G78" s="112">
        <v>89</v>
      </c>
      <c r="H78" s="261"/>
      <c r="I78" s="103"/>
      <c r="J78" s="104">
        <f t="shared" si="27"/>
        <v>0</v>
      </c>
      <c r="K78" s="104">
        <f t="shared" si="28"/>
        <v>0</v>
      </c>
      <c r="L78" s="103"/>
      <c r="M78" s="104">
        <f t="shared" si="29"/>
        <v>0</v>
      </c>
      <c r="N78" s="104">
        <f t="shared" si="30"/>
        <v>0</v>
      </c>
      <c r="O78" s="103"/>
      <c r="P78" s="104">
        <f t="shared" si="31"/>
        <v>0</v>
      </c>
      <c r="Q78" s="104">
        <f t="shared" si="32"/>
        <v>0</v>
      </c>
      <c r="R78" s="103"/>
      <c r="S78" s="104">
        <f t="shared" si="33"/>
        <v>0</v>
      </c>
      <c r="T78" s="104">
        <f t="shared" si="34"/>
        <v>0</v>
      </c>
      <c r="U78" s="103"/>
      <c r="V78" s="104">
        <f t="shared" si="35"/>
        <v>0</v>
      </c>
      <c r="W78" s="104">
        <f t="shared" si="37"/>
        <v>0</v>
      </c>
      <c r="X78" s="103">
        <v>0</v>
      </c>
      <c r="Y78" s="104">
        <f t="shared" si="36"/>
        <v>0</v>
      </c>
      <c r="Z78" s="104">
        <f t="shared" si="38"/>
        <v>0</v>
      </c>
      <c r="AA78" s="104">
        <v>1</v>
      </c>
      <c r="AB78" s="289">
        <f t="shared" si="47"/>
        <v>38.220000000000006</v>
      </c>
      <c r="AC78" s="289">
        <f t="shared" si="48"/>
        <v>58</v>
      </c>
      <c r="AD78" s="104">
        <v>0</v>
      </c>
      <c r="AE78" s="289">
        <f t="shared" si="49"/>
        <v>0</v>
      </c>
      <c r="AF78" s="289">
        <f t="shared" si="50"/>
        <v>0</v>
      </c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289">
        <v>3</v>
      </c>
      <c r="AU78" s="289">
        <v>2</v>
      </c>
      <c r="AV78" s="268"/>
      <c r="AW78" s="52">
        <f t="shared" si="51"/>
        <v>1</v>
      </c>
      <c r="AX78" s="104">
        <f t="shared" si="39"/>
        <v>38.220000000000006</v>
      </c>
      <c r="AY78" s="106">
        <f t="shared" si="40"/>
        <v>58</v>
      </c>
      <c r="AZ78" s="42">
        <f t="shared" si="52"/>
        <v>1.3513513513513514E-2</v>
      </c>
      <c r="BA78" s="37">
        <f t="shared" si="53"/>
        <v>0.40540540540540543</v>
      </c>
      <c r="BB78" s="63">
        <f t="shared" si="41"/>
        <v>23.513513513513516</v>
      </c>
      <c r="BC78" s="103">
        <v>25</v>
      </c>
      <c r="BD78" s="37">
        <f t="shared" si="42"/>
        <v>1450</v>
      </c>
      <c r="BE78" s="37">
        <f t="shared" si="43"/>
        <v>1850</v>
      </c>
      <c r="BF78" s="37">
        <f t="shared" si="44"/>
        <v>264.28571428571428</v>
      </c>
      <c r="BG78" s="52">
        <f t="shared" si="45"/>
        <v>61.666666666666664</v>
      </c>
      <c r="BH78" s="35">
        <f t="shared" si="46"/>
        <v>45523</v>
      </c>
    </row>
    <row r="79" spans="1:60" x14ac:dyDescent="0.25">
      <c r="A79" s="119"/>
      <c r="B79" s="111">
        <v>758117</v>
      </c>
      <c r="C79" s="100" t="s">
        <v>214</v>
      </c>
      <c r="D79" s="100" t="s">
        <v>514</v>
      </c>
      <c r="E79" s="101">
        <v>23</v>
      </c>
      <c r="F79" s="101">
        <v>49.5</v>
      </c>
      <c r="G79" s="112">
        <v>99</v>
      </c>
      <c r="H79" s="261"/>
      <c r="I79" s="103"/>
      <c r="J79" s="104">
        <f t="shared" si="27"/>
        <v>0</v>
      </c>
      <c r="K79" s="104">
        <f t="shared" si="28"/>
        <v>0</v>
      </c>
      <c r="L79" s="103"/>
      <c r="M79" s="104">
        <f t="shared" si="29"/>
        <v>0</v>
      </c>
      <c r="N79" s="104">
        <f t="shared" si="30"/>
        <v>0</v>
      </c>
      <c r="O79" s="103"/>
      <c r="P79" s="104">
        <f t="shared" si="31"/>
        <v>0</v>
      </c>
      <c r="Q79" s="104">
        <f t="shared" si="32"/>
        <v>0</v>
      </c>
      <c r="R79" s="103">
        <v>0</v>
      </c>
      <c r="S79" s="104">
        <f t="shared" si="33"/>
        <v>0</v>
      </c>
      <c r="T79" s="104">
        <f t="shared" si="34"/>
        <v>0</v>
      </c>
      <c r="U79" s="103">
        <v>0</v>
      </c>
      <c r="V79" s="104">
        <f t="shared" si="35"/>
        <v>0</v>
      </c>
      <c r="W79" s="104">
        <f t="shared" si="37"/>
        <v>0</v>
      </c>
      <c r="X79" s="103">
        <v>8</v>
      </c>
      <c r="Y79" s="104">
        <f t="shared" si="36"/>
        <v>184</v>
      </c>
      <c r="Z79" s="104">
        <f t="shared" si="38"/>
        <v>396</v>
      </c>
      <c r="AA79" s="104">
        <v>14</v>
      </c>
      <c r="AB79" s="289">
        <f t="shared" si="47"/>
        <v>322</v>
      </c>
      <c r="AC79" s="289">
        <f t="shared" si="48"/>
        <v>693</v>
      </c>
      <c r="AD79" s="104">
        <v>4</v>
      </c>
      <c r="AE79" s="289">
        <f t="shared" si="49"/>
        <v>92</v>
      </c>
      <c r="AF79" s="289">
        <f t="shared" si="50"/>
        <v>198</v>
      </c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289">
        <v>5</v>
      </c>
      <c r="AU79" s="289">
        <v>2</v>
      </c>
      <c r="AV79" s="268"/>
      <c r="AW79" s="52">
        <f t="shared" si="51"/>
        <v>26</v>
      </c>
      <c r="AX79" s="104">
        <f t="shared" si="39"/>
        <v>598</v>
      </c>
      <c r="AY79" s="106">
        <f t="shared" si="40"/>
        <v>1287</v>
      </c>
      <c r="AZ79" s="42">
        <f t="shared" si="52"/>
        <v>0.19402985074626866</v>
      </c>
      <c r="BA79" s="37">
        <f t="shared" si="53"/>
        <v>5.8208955223880601</v>
      </c>
      <c r="BB79" s="63">
        <f t="shared" si="41"/>
        <v>288.13432835820896</v>
      </c>
      <c r="BC79" s="103">
        <v>14</v>
      </c>
      <c r="BD79" s="37">
        <f t="shared" si="42"/>
        <v>693</v>
      </c>
      <c r="BE79" s="37">
        <f t="shared" si="43"/>
        <v>72.153846153846146</v>
      </c>
      <c r="BF79" s="37">
        <f t="shared" si="44"/>
        <v>10.307692307692307</v>
      </c>
      <c r="BG79" s="52">
        <f t="shared" si="45"/>
        <v>2.405128205128205</v>
      </c>
      <c r="BH79" s="35">
        <f t="shared" si="46"/>
        <v>43745.153846153844</v>
      </c>
    </row>
    <row r="80" spans="1:60" x14ac:dyDescent="0.25">
      <c r="A80" s="119"/>
      <c r="B80" s="111">
        <v>758119</v>
      </c>
      <c r="C80" s="100" t="s">
        <v>215</v>
      </c>
      <c r="D80" s="100" t="s">
        <v>515</v>
      </c>
      <c r="E80" s="101">
        <v>22</v>
      </c>
      <c r="F80" s="101">
        <v>49.5</v>
      </c>
      <c r="G80" s="112">
        <v>99</v>
      </c>
      <c r="H80" s="261"/>
      <c r="I80" s="103"/>
      <c r="J80" s="104">
        <f t="shared" si="27"/>
        <v>0</v>
      </c>
      <c r="K80" s="104">
        <f t="shared" si="28"/>
        <v>0</v>
      </c>
      <c r="L80" s="103"/>
      <c r="M80" s="104">
        <f t="shared" si="29"/>
        <v>0</v>
      </c>
      <c r="N80" s="104">
        <f t="shared" si="30"/>
        <v>0</v>
      </c>
      <c r="O80" s="103"/>
      <c r="P80" s="104">
        <f t="shared" si="31"/>
        <v>0</v>
      </c>
      <c r="Q80" s="104">
        <f t="shared" si="32"/>
        <v>0</v>
      </c>
      <c r="R80" s="103">
        <v>0</v>
      </c>
      <c r="S80" s="104">
        <f t="shared" si="33"/>
        <v>0</v>
      </c>
      <c r="T80" s="104">
        <f t="shared" si="34"/>
        <v>0</v>
      </c>
      <c r="U80" s="103">
        <v>0</v>
      </c>
      <c r="V80" s="104">
        <f t="shared" si="35"/>
        <v>0</v>
      </c>
      <c r="W80" s="104">
        <f t="shared" si="37"/>
        <v>0</v>
      </c>
      <c r="X80" s="103">
        <v>3</v>
      </c>
      <c r="Y80" s="104">
        <f t="shared" si="36"/>
        <v>66</v>
      </c>
      <c r="Z80" s="104">
        <f t="shared" si="38"/>
        <v>148.5</v>
      </c>
      <c r="AA80" s="104">
        <v>1</v>
      </c>
      <c r="AB80" s="289">
        <f t="shared" si="47"/>
        <v>22</v>
      </c>
      <c r="AC80" s="289">
        <f t="shared" si="48"/>
        <v>49.5</v>
      </c>
      <c r="AD80" s="104">
        <v>0</v>
      </c>
      <c r="AE80" s="289">
        <f t="shared" si="49"/>
        <v>0</v>
      </c>
      <c r="AF80" s="289">
        <f t="shared" si="50"/>
        <v>0</v>
      </c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289">
        <v>5</v>
      </c>
      <c r="AU80" s="289">
        <v>2</v>
      </c>
      <c r="AV80" s="268"/>
      <c r="AW80" s="52">
        <f t="shared" si="51"/>
        <v>4</v>
      </c>
      <c r="AX80" s="104">
        <f t="shared" si="39"/>
        <v>88</v>
      </c>
      <c r="AY80" s="106">
        <f t="shared" si="40"/>
        <v>198</v>
      </c>
      <c r="AZ80" s="42">
        <f t="shared" si="52"/>
        <v>2.9850746268656716E-2</v>
      </c>
      <c r="BA80" s="37">
        <f t="shared" si="53"/>
        <v>0.89552238805970152</v>
      </c>
      <c r="BB80" s="63">
        <f t="shared" si="41"/>
        <v>44.328358208955223</v>
      </c>
      <c r="BC80" s="103">
        <v>27</v>
      </c>
      <c r="BD80" s="37">
        <f t="shared" si="42"/>
        <v>1336.5</v>
      </c>
      <c r="BE80" s="37">
        <f t="shared" si="43"/>
        <v>904.5</v>
      </c>
      <c r="BF80" s="37">
        <f t="shared" si="44"/>
        <v>129.21428571428572</v>
      </c>
      <c r="BG80" s="52">
        <f t="shared" si="45"/>
        <v>30.15</v>
      </c>
      <c r="BH80" s="35">
        <f t="shared" si="46"/>
        <v>44577.5</v>
      </c>
    </row>
    <row r="81" spans="1:60" x14ac:dyDescent="0.25">
      <c r="A81" s="119"/>
      <c r="B81" s="111">
        <v>758121</v>
      </c>
      <c r="C81" s="100" t="s">
        <v>216</v>
      </c>
      <c r="D81" s="100" t="s">
        <v>516</v>
      </c>
      <c r="E81" s="101">
        <v>7.61</v>
      </c>
      <c r="F81" s="101">
        <v>34.5</v>
      </c>
      <c r="G81" s="112">
        <v>69</v>
      </c>
      <c r="H81" s="261"/>
      <c r="I81" s="103"/>
      <c r="J81" s="104">
        <f t="shared" si="27"/>
        <v>0</v>
      </c>
      <c r="K81" s="104">
        <f t="shared" si="28"/>
        <v>0</v>
      </c>
      <c r="L81" s="103"/>
      <c r="M81" s="104">
        <f t="shared" si="29"/>
        <v>0</v>
      </c>
      <c r="N81" s="104">
        <f t="shared" si="30"/>
        <v>0</v>
      </c>
      <c r="O81" s="103"/>
      <c r="P81" s="104">
        <f t="shared" si="31"/>
        <v>0</v>
      </c>
      <c r="Q81" s="104">
        <f t="shared" si="32"/>
        <v>0</v>
      </c>
      <c r="R81" s="103">
        <v>0</v>
      </c>
      <c r="S81" s="104">
        <f t="shared" si="33"/>
        <v>0</v>
      </c>
      <c r="T81" s="104">
        <f t="shared" si="34"/>
        <v>0</v>
      </c>
      <c r="U81" s="103">
        <v>0</v>
      </c>
      <c r="V81" s="104">
        <f t="shared" si="35"/>
        <v>0</v>
      </c>
      <c r="W81" s="104">
        <f t="shared" si="37"/>
        <v>0</v>
      </c>
      <c r="X81" s="103">
        <v>0</v>
      </c>
      <c r="Y81" s="104">
        <f t="shared" si="36"/>
        <v>0</v>
      </c>
      <c r="Z81" s="104">
        <f t="shared" si="38"/>
        <v>0</v>
      </c>
      <c r="AA81" s="104">
        <v>3</v>
      </c>
      <c r="AB81" s="289">
        <f t="shared" si="47"/>
        <v>22.830000000000002</v>
      </c>
      <c r="AC81" s="289">
        <f t="shared" si="48"/>
        <v>103.5</v>
      </c>
      <c r="AD81" s="104">
        <v>3</v>
      </c>
      <c r="AE81" s="289">
        <f t="shared" si="49"/>
        <v>22.830000000000002</v>
      </c>
      <c r="AF81" s="289">
        <f t="shared" si="50"/>
        <v>103.5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289">
        <v>5</v>
      </c>
      <c r="AU81" s="289">
        <v>2</v>
      </c>
      <c r="AV81" s="268"/>
      <c r="AW81" s="52">
        <f t="shared" si="51"/>
        <v>6</v>
      </c>
      <c r="AX81" s="104">
        <f t="shared" si="39"/>
        <v>45.660000000000004</v>
      </c>
      <c r="AY81" s="106">
        <f t="shared" si="40"/>
        <v>207</v>
      </c>
      <c r="AZ81" s="42">
        <f t="shared" si="52"/>
        <v>4.4776119402985072E-2</v>
      </c>
      <c r="BA81" s="37">
        <f t="shared" si="53"/>
        <v>1.3432835820895521</v>
      </c>
      <c r="BB81" s="63">
        <f t="shared" si="41"/>
        <v>46.343283582089548</v>
      </c>
      <c r="BC81" s="103">
        <v>14</v>
      </c>
      <c r="BD81" s="37">
        <f t="shared" si="42"/>
        <v>483</v>
      </c>
      <c r="BE81" s="37">
        <f t="shared" si="43"/>
        <v>312.66666666666669</v>
      </c>
      <c r="BF81" s="37">
        <f t="shared" si="44"/>
        <v>44.666666666666671</v>
      </c>
      <c r="BG81" s="52">
        <f t="shared" si="45"/>
        <v>10.422222222222222</v>
      </c>
      <c r="BH81" s="35">
        <f t="shared" si="46"/>
        <v>43985.666666666664</v>
      </c>
    </row>
    <row r="82" spans="1:60" x14ac:dyDescent="0.25">
      <c r="A82" s="119"/>
      <c r="B82" s="111">
        <v>758124</v>
      </c>
      <c r="C82" s="100" t="s">
        <v>217</v>
      </c>
      <c r="D82" s="100" t="s">
        <v>517</v>
      </c>
      <c r="E82" s="101">
        <v>7.61</v>
      </c>
      <c r="F82" s="101">
        <v>34.5</v>
      </c>
      <c r="G82" s="112">
        <v>69</v>
      </c>
      <c r="H82" s="261"/>
      <c r="I82" s="103"/>
      <c r="J82" s="104">
        <f t="shared" si="27"/>
        <v>0</v>
      </c>
      <c r="K82" s="104">
        <f t="shared" si="28"/>
        <v>0</v>
      </c>
      <c r="L82" s="103"/>
      <c r="M82" s="104">
        <f t="shared" si="29"/>
        <v>0</v>
      </c>
      <c r="N82" s="104">
        <f t="shared" si="30"/>
        <v>0</v>
      </c>
      <c r="O82" s="103"/>
      <c r="P82" s="104">
        <f t="shared" si="31"/>
        <v>0</v>
      </c>
      <c r="Q82" s="104">
        <f t="shared" si="32"/>
        <v>0</v>
      </c>
      <c r="R82" s="103">
        <v>0</v>
      </c>
      <c r="S82" s="104">
        <f t="shared" si="33"/>
        <v>0</v>
      </c>
      <c r="T82" s="104">
        <f t="shared" si="34"/>
        <v>0</v>
      </c>
      <c r="U82" s="103">
        <v>0</v>
      </c>
      <c r="V82" s="104">
        <f t="shared" si="35"/>
        <v>0</v>
      </c>
      <c r="W82" s="104">
        <f t="shared" si="37"/>
        <v>0</v>
      </c>
      <c r="X82" s="103">
        <v>0</v>
      </c>
      <c r="Y82" s="104">
        <f t="shared" si="36"/>
        <v>0</v>
      </c>
      <c r="Z82" s="104">
        <f t="shared" si="38"/>
        <v>0</v>
      </c>
      <c r="AA82" s="104">
        <v>3</v>
      </c>
      <c r="AB82" s="289">
        <f t="shared" si="47"/>
        <v>22.830000000000002</v>
      </c>
      <c r="AC82" s="289">
        <f t="shared" si="48"/>
        <v>103.5</v>
      </c>
      <c r="AD82" s="104">
        <v>3</v>
      </c>
      <c r="AE82" s="289">
        <f t="shared" si="49"/>
        <v>22.830000000000002</v>
      </c>
      <c r="AF82" s="289">
        <f t="shared" si="50"/>
        <v>103.5</v>
      </c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289">
        <v>5</v>
      </c>
      <c r="AU82" s="289">
        <v>2</v>
      </c>
      <c r="AV82" s="268"/>
      <c r="AW82" s="52">
        <f t="shared" si="51"/>
        <v>6</v>
      </c>
      <c r="AX82" s="104">
        <f t="shared" si="39"/>
        <v>45.660000000000004</v>
      </c>
      <c r="AY82" s="106">
        <f t="shared" si="40"/>
        <v>207</v>
      </c>
      <c r="AZ82" s="42">
        <f t="shared" si="52"/>
        <v>4.4776119402985072E-2</v>
      </c>
      <c r="BA82" s="37">
        <f t="shared" si="53"/>
        <v>1.3432835820895521</v>
      </c>
      <c r="BB82" s="63">
        <f t="shared" si="41"/>
        <v>46.343283582089548</v>
      </c>
      <c r="BC82" s="103">
        <v>23</v>
      </c>
      <c r="BD82" s="37">
        <f t="shared" si="42"/>
        <v>793.5</v>
      </c>
      <c r="BE82" s="37">
        <f t="shared" si="43"/>
        <v>513.66666666666674</v>
      </c>
      <c r="BF82" s="37">
        <f t="shared" si="44"/>
        <v>73.380952380952394</v>
      </c>
      <c r="BG82" s="52">
        <f t="shared" si="45"/>
        <v>17.122222222222224</v>
      </c>
      <c r="BH82" s="35">
        <f t="shared" si="46"/>
        <v>44186.666666666664</v>
      </c>
    </row>
    <row r="83" spans="1:60" x14ac:dyDescent="0.25">
      <c r="A83" s="109"/>
      <c r="B83" s="99">
        <v>758125</v>
      </c>
      <c r="C83" s="100" t="s">
        <v>218</v>
      </c>
      <c r="D83" s="100" t="s">
        <v>518</v>
      </c>
      <c r="E83" s="101">
        <v>37.130000000000003</v>
      </c>
      <c r="F83" s="101">
        <v>79.5</v>
      </c>
      <c r="G83" s="101">
        <v>159</v>
      </c>
      <c r="H83" s="267"/>
      <c r="I83" s="103"/>
      <c r="J83" s="104">
        <f t="shared" si="27"/>
        <v>0</v>
      </c>
      <c r="K83" s="104">
        <f t="shared" si="28"/>
        <v>0</v>
      </c>
      <c r="L83" s="103"/>
      <c r="M83" s="104">
        <f t="shared" si="29"/>
        <v>0</v>
      </c>
      <c r="N83" s="104">
        <f t="shared" si="30"/>
        <v>0</v>
      </c>
      <c r="O83" s="103"/>
      <c r="P83" s="104">
        <f t="shared" si="31"/>
        <v>0</v>
      </c>
      <c r="Q83" s="104">
        <f t="shared" si="32"/>
        <v>0</v>
      </c>
      <c r="R83" s="103">
        <v>0</v>
      </c>
      <c r="S83" s="104">
        <f t="shared" si="33"/>
        <v>0</v>
      </c>
      <c r="T83" s="104">
        <f t="shared" si="34"/>
        <v>0</v>
      </c>
      <c r="U83" s="103">
        <v>0</v>
      </c>
      <c r="V83" s="104">
        <f t="shared" si="35"/>
        <v>0</v>
      </c>
      <c r="W83" s="104">
        <f t="shared" si="37"/>
        <v>0</v>
      </c>
      <c r="X83" s="103">
        <v>2</v>
      </c>
      <c r="Y83" s="104">
        <f t="shared" si="36"/>
        <v>74.260000000000005</v>
      </c>
      <c r="Z83" s="104">
        <f t="shared" si="38"/>
        <v>159</v>
      </c>
      <c r="AA83" s="104">
        <v>2</v>
      </c>
      <c r="AB83" s="289">
        <f t="shared" si="47"/>
        <v>74.260000000000005</v>
      </c>
      <c r="AC83" s="289">
        <f t="shared" si="48"/>
        <v>159</v>
      </c>
      <c r="AD83" s="104">
        <v>1</v>
      </c>
      <c r="AE83" s="289">
        <f t="shared" si="49"/>
        <v>37.130000000000003</v>
      </c>
      <c r="AF83" s="289">
        <f t="shared" si="50"/>
        <v>79.5</v>
      </c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289">
        <v>5</v>
      </c>
      <c r="AU83" s="289">
        <v>2</v>
      </c>
      <c r="AV83" s="268"/>
      <c r="AW83" s="52">
        <f t="shared" si="51"/>
        <v>5</v>
      </c>
      <c r="AX83" s="104">
        <f t="shared" si="39"/>
        <v>185.65</v>
      </c>
      <c r="AY83" s="104">
        <f t="shared" si="40"/>
        <v>397.5</v>
      </c>
      <c r="AZ83" s="42">
        <f t="shared" si="52"/>
        <v>3.7313432835820892E-2</v>
      </c>
      <c r="BA83" s="37">
        <f t="shared" si="53"/>
        <v>1.1194029850746268</v>
      </c>
      <c r="BB83" s="63">
        <f t="shared" si="41"/>
        <v>88.992537313432834</v>
      </c>
      <c r="BC83" s="103">
        <v>15</v>
      </c>
      <c r="BD83" s="37">
        <f t="shared" si="42"/>
        <v>1192.5</v>
      </c>
      <c r="BE83" s="37">
        <f t="shared" si="43"/>
        <v>402.00000000000006</v>
      </c>
      <c r="BF83" s="37">
        <f t="shared" si="44"/>
        <v>57.428571428571438</v>
      </c>
      <c r="BG83" s="52">
        <f t="shared" si="45"/>
        <v>13.400000000000002</v>
      </c>
      <c r="BH83" s="106">
        <f t="shared" si="46"/>
        <v>44075</v>
      </c>
    </row>
    <row r="84" spans="1:60" x14ac:dyDescent="0.25">
      <c r="A84" s="109"/>
      <c r="B84" s="99">
        <v>758126</v>
      </c>
      <c r="C84" s="100" t="s">
        <v>219</v>
      </c>
      <c r="D84" s="100" t="s">
        <v>519</v>
      </c>
      <c r="E84" s="101">
        <v>9.66</v>
      </c>
      <c r="F84" s="101">
        <v>34.5</v>
      </c>
      <c r="G84" s="101">
        <v>69</v>
      </c>
      <c r="H84" s="267"/>
      <c r="I84" s="103"/>
      <c r="J84" s="104">
        <f t="shared" si="27"/>
        <v>0</v>
      </c>
      <c r="K84" s="104">
        <f t="shared" si="28"/>
        <v>0</v>
      </c>
      <c r="L84" s="103"/>
      <c r="M84" s="104">
        <f t="shared" si="29"/>
        <v>0</v>
      </c>
      <c r="N84" s="104">
        <f t="shared" si="30"/>
        <v>0</v>
      </c>
      <c r="O84" s="103"/>
      <c r="P84" s="104">
        <f t="shared" si="31"/>
        <v>0</v>
      </c>
      <c r="Q84" s="104">
        <f t="shared" si="32"/>
        <v>0</v>
      </c>
      <c r="R84" s="103">
        <v>0</v>
      </c>
      <c r="S84" s="104">
        <f t="shared" si="33"/>
        <v>0</v>
      </c>
      <c r="T84" s="104">
        <f t="shared" si="34"/>
        <v>0</v>
      </c>
      <c r="U84" s="103">
        <v>0</v>
      </c>
      <c r="V84" s="104">
        <f t="shared" si="35"/>
        <v>0</v>
      </c>
      <c r="W84" s="104">
        <f t="shared" si="37"/>
        <v>0</v>
      </c>
      <c r="X84" s="103">
        <v>0</v>
      </c>
      <c r="Y84" s="104">
        <f t="shared" si="36"/>
        <v>0</v>
      </c>
      <c r="Z84" s="104">
        <f t="shared" si="38"/>
        <v>0</v>
      </c>
      <c r="AA84" s="104">
        <v>0</v>
      </c>
      <c r="AB84" s="289">
        <f t="shared" si="47"/>
        <v>0</v>
      </c>
      <c r="AC84" s="289">
        <f t="shared" si="48"/>
        <v>0</v>
      </c>
      <c r="AD84" s="104">
        <v>0</v>
      </c>
      <c r="AE84" s="289">
        <f t="shared" si="49"/>
        <v>0</v>
      </c>
      <c r="AF84" s="289">
        <f t="shared" si="50"/>
        <v>0</v>
      </c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289">
        <v>5</v>
      </c>
      <c r="AU84" s="289">
        <v>2</v>
      </c>
      <c r="AV84" s="268"/>
      <c r="AW84" s="52">
        <f t="shared" si="51"/>
        <v>0</v>
      </c>
      <c r="AX84" s="104">
        <f t="shared" si="39"/>
        <v>0</v>
      </c>
      <c r="AY84" s="104">
        <f t="shared" si="40"/>
        <v>0</v>
      </c>
      <c r="AZ84" s="42">
        <f t="shared" si="52"/>
        <v>0</v>
      </c>
      <c r="BA84" s="37">
        <f t="shared" si="53"/>
        <v>0</v>
      </c>
      <c r="BB84" s="63">
        <f t="shared" si="41"/>
        <v>0</v>
      </c>
      <c r="BC84" s="103">
        <v>0</v>
      </c>
      <c r="BD84" s="37">
        <f t="shared" si="42"/>
        <v>0</v>
      </c>
      <c r="BE84" s="37" t="str">
        <f t="shared" si="43"/>
        <v>-</v>
      </c>
      <c r="BF84" s="37" t="str">
        <f t="shared" si="44"/>
        <v>-</v>
      </c>
      <c r="BG84" s="52" t="str">
        <f t="shared" si="45"/>
        <v>-</v>
      </c>
      <c r="BH84" s="35" t="str">
        <f t="shared" si="46"/>
        <v>-</v>
      </c>
    </row>
    <row r="85" spans="1:60" x14ac:dyDescent="0.25">
      <c r="A85" s="109"/>
      <c r="B85" s="99">
        <v>758127</v>
      </c>
      <c r="C85" s="100" t="s">
        <v>220</v>
      </c>
      <c r="D85" s="100" t="s">
        <v>520</v>
      </c>
      <c r="E85" s="101">
        <v>9.9</v>
      </c>
      <c r="F85" s="101">
        <v>34.5</v>
      </c>
      <c r="G85" s="101">
        <v>69</v>
      </c>
      <c r="H85" s="267"/>
      <c r="I85" s="103"/>
      <c r="J85" s="104">
        <f t="shared" si="27"/>
        <v>0</v>
      </c>
      <c r="K85" s="104">
        <f t="shared" si="28"/>
        <v>0</v>
      </c>
      <c r="L85" s="103"/>
      <c r="M85" s="104">
        <f t="shared" si="29"/>
        <v>0</v>
      </c>
      <c r="N85" s="104">
        <f t="shared" si="30"/>
        <v>0</v>
      </c>
      <c r="O85" s="103"/>
      <c r="P85" s="104">
        <f t="shared" si="31"/>
        <v>0</v>
      </c>
      <c r="Q85" s="104">
        <f t="shared" si="32"/>
        <v>0</v>
      </c>
      <c r="R85" s="103">
        <v>0</v>
      </c>
      <c r="S85" s="104">
        <f t="shared" si="33"/>
        <v>0</v>
      </c>
      <c r="T85" s="104">
        <f t="shared" si="34"/>
        <v>0</v>
      </c>
      <c r="U85" s="103">
        <v>0</v>
      </c>
      <c r="V85" s="104">
        <f t="shared" si="35"/>
        <v>0</v>
      </c>
      <c r="W85" s="104">
        <f t="shared" si="37"/>
        <v>0</v>
      </c>
      <c r="X85" s="103">
        <v>0</v>
      </c>
      <c r="Y85" s="104">
        <f t="shared" si="36"/>
        <v>0</v>
      </c>
      <c r="Z85" s="104">
        <f t="shared" si="38"/>
        <v>0</v>
      </c>
      <c r="AA85" s="104">
        <v>1</v>
      </c>
      <c r="AB85" s="289">
        <f t="shared" si="47"/>
        <v>9.9</v>
      </c>
      <c r="AC85" s="289">
        <f t="shared" si="48"/>
        <v>34.5</v>
      </c>
      <c r="AD85" s="104">
        <v>5</v>
      </c>
      <c r="AE85" s="289">
        <f t="shared" si="49"/>
        <v>49.5</v>
      </c>
      <c r="AF85" s="289">
        <f t="shared" si="50"/>
        <v>172.5</v>
      </c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289">
        <v>5</v>
      </c>
      <c r="AU85" s="289">
        <v>2</v>
      </c>
      <c r="AV85" s="268"/>
      <c r="AW85" s="52">
        <f t="shared" si="51"/>
        <v>6</v>
      </c>
      <c r="AX85" s="104">
        <f t="shared" si="39"/>
        <v>59.400000000000006</v>
      </c>
      <c r="AY85" s="104">
        <f t="shared" si="40"/>
        <v>207</v>
      </c>
      <c r="AZ85" s="42">
        <f t="shared" si="52"/>
        <v>4.4776119402985072E-2</v>
      </c>
      <c r="BA85" s="37">
        <f t="shared" si="53"/>
        <v>1.3432835820895521</v>
      </c>
      <c r="BB85" s="63">
        <f t="shared" si="41"/>
        <v>46.343283582089548</v>
      </c>
      <c r="BC85" s="103">
        <v>9</v>
      </c>
      <c r="BD85" s="37">
        <f t="shared" si="42"/>
        <v>310.5</v>
      </c>
      <c r="BE85" s="37">
        <f t="shared" si="43"/>
        <v>201</v>
      </c>
      <c r="BF85" s="37">
        <f t="shared" si="44"/>
        <v>28.714285714285715</v>
      </c>
      <c r="BG85" s="52">
        <f t="shared" si="45"/>
        <v>6.7</v>
      </c>
      <c r="BH85" s="35">
        <f t="shared" si="46"/>
        <v>43874</v>
      </c>
    </row>
    <row r="86" spans="1:60" x14ac:dyDescent="0.25">
      <c r="A86" s="109"/>
      <c r="B86" s="99">
        <v>758128</v>
      </c>
      <c r="C86" s="100" t="s">
        <v>221</v>
      </c>
      <c r="D86" s="100" t="s">
        <v>521</v>
      </c>
      <c r="E86" s="101">
        <v>52.61</v>
      </c>
      <c r="F86" s="101">
        <v>104.5</v>
      </c>
      <c r="G86" s="101">
        <v>209</v>
      </c>
      <c r="H86" s="267"/>
      <c r="I86" s="103"/>
      <c r="J86" s="104">
        <f t="shared" si="27"/>
        <v>0</v>
      </c>
      <c r="K86" s="104">
        <f t="shared" si="28"/>
        <v>0</v>
      </c>
      <c r="L86" s="103"/>
      <c r="M86" s="104">
        <f t="shared" si="29"/>
        <v>0</v>
      </c>
      <c r="N86" s="104">
        <f t="shared" si="30"/>
        <v>0</v>
      </c>
      <c r="O86" s="103"/>
      <c r="P86" s="104">
        <f t="shared" si="31"/>
        <v>0</v>
      </c>
      <c r="Q86" s="104">
        <f t="shared" si="32"/>
        <v>0</v>
      </c>
      <c r="R86" s="103">
        <v>0</v>
      </c>
      <c r="S86" s="104">
        <f t="shared" si="33"/>
        <v>0</v>
      </c>
      <c r="T86" s="104">
        <f t="shared" si="34"/>
        <v>0</v>
      </c>
      <c r="U86" s="103">
        <v>0</v>
      </c>
      <c r="V86" s="104">
        <f t="shared" si="35"/>
        <v>0</v>
      </c>
      <c r="W86" s="104">
        <f t="shared" si="37"/>
        <v>0</v>
      </c>
      <c r="X86" s="103">
        <v>0</v>
      </c>
      <c r="Y86" s="104">
        <f t="shared" si="36"/>
        <v>0</v>
      </c>
      <c r="Z86" s="104">
        <f t="shared" si="38"/>
        <v>0</v>
      </c>
      <c r="AA86" s="104">
        <v>2</v>
      </c>
      <c r="AB86" s="289">
        <f t="shared" si="47"/>
        <v>105.22</v>
      </c>
      <c r="AC86" s="289">
        <f t="shared" si="48"/>
        <v>209</v>
      </c>
      <c r="AD86" s="104">
        <v>2</v>
      </c>
      <c r="AE86" s="289">
        <f t="shared" si="49"/>
        <v>105.22</v>
      </c>
      <c r="AF86" s="289">
        <f t="shared" si="50"/>
        <v>209</v>
      </c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289">
        <v>5</v>
      </c>
      <c r="AU86" s="289">
        <v>2</v>
      </c>
      <c r="AV86" s="268"/>
      <c r="AW86" s="52">
        <f t="shared" si="51"/>
        <v>4</v>
      </c>
      <c r="AX86" s="104">
        <f t="shared" si="39"/>
        <v>210.44</v>
      </c>
      <c r="AY86" s="104">
        <f t="shared" si="40"/>
        <v>418</v>
      </c>
      <c r="AZ86" s="42">
        <f t="shared" si="52"/>
        <v>2.9850746268656716E-2</v>
      </c>
      <c r="BA86" s="37">
        <f t="shared" si="53"/>
        <v>0.89552238805970152</v>
      </c>
      <c r="BB86" s="63">
        <f t="shared" si="41"/>
        <v>93.582089552238813</v>
      </c>
      <c r="BC86" s="103">
        <v>10</v>
      </c>
      <c r="BD86" s="37">
        <f t="shared" si="42"/>
        <v>1045</v>
      </c>
      <c r="BE86" s="37">
        <f t="shared" si="43"/>
        <v>335</v>
      </c>
      <c r="BF86" s="37">
        <f t="shared" si="44"/>
        <v>47.857142857142854</v>
      </c>
      <c r="BG86" s="52">
        <f t="shared" si="45"/>
        <v>11.166666666666666</v>
      </c>
      <c r="BH86" s="35">
        <f t="shared" si="46"/>
        <v>44008</v>
      </c>
    </row>
    <row r="87" spans="1:60" x14ac:dyDescent="0.25">
      <c r="A87" s="109"/>
      <c r="B87" s="99">
        <v>758226</v>
      </c>
      <c r="C87" s="100" t="s">
        <v>222</v>
      </c>
      <c r="D87" s="100" t="s">
        <v>522</v>
      </c>
      <c r="E87" s="101">
        <v>26</v>
      </c>
      <c r="F87" s="101">
        <v>54.5</v>
      </c>
      <c r="G87" s="101">
        <v>109</v>
      </c>
      <c r="H87" s="267"/>
      <c r="I87" s="103"/>
      <c r="J87" s="104">
        <f t="shared" si="27"/>
        <v>0</v>
      </c>
      <c r="K87" s="104">
        <f t="shared" si="28"/>
        <v>0</v>
      </c>
      <c r="L87" s="103"/>
      <c r="M87" s="104">
        <f t="shared" si="29"/>
        <v>0</v>
      </c>
      <c r="N87" s="104">
        <f t="shared" si="30"/>
        <v>0</v>
      </c>
      <c r="O87" s="103"/>
      <c r="P87" s="104">
        <f t="shared" si="31"/>
        <v>0</v>
      </c>
      <c r="Q87" s="104">
        <f t="shared" si="32"/>
        <v>0</v>
      </c>
      <c r="R87" s="103">
        <v>0</v>
      </c>
      <c r="S87" s="104">
        <f t="shared" si="33"/>
        <v>0</v>
      </c>
      <c r="T87" s="104">
        <f t="shared" si="34"/>
        <v>0</v>
      </c>
      <c r="U87" s="103">
        <v>0</v>
      </c>
      <c r="V87" s="104">
        <f t="shared" si="35"/>
        <v>0</v>
      </c>
      <c r="W87" s="104">
        <f t="shared" si="37"/>
        <v>0</v>
      </c>
      <c r="X87" s="103">
        <v>0</v>
      </c>
      <c r="Y87" s="104">
        <f t="shared" si="36"/>
        <v>0</v>
      </c>
      <c r="Z87" s="104">
        <f t="shared" si="38"/>
        <v>0</v>
      </c>
      <c r="AA87" s="104">
        <v>0</v>
      </c>
      <c r="AB87" s="289">
        <f t="shared" si="47"/>
        <v>0</v>
      </c>
      <c r="AC87" s="289">
        <f t="shared" si="48"/>
        <v>0</v>
      </c>
      <c r="AD87" s="104">
        <v>0</v>
      </c>
      <c r="AE87" s="289">
        <f t="shared" si="49"/>
        <v>0</v>
      </c>
      <c r="AF87" s="289">
        <f t="shared" si="50"/>
        <v>0</v>
      </c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289">
        <v>5</v>
      </c>
      <c r="AU87" s="289">
        <v>2</v>
      </c>
      <c r="AV87" s="268"/>
      <c r="AW87" s="52">
        <f t="shared" si="51"/>
        <v>0</v>
      </c>
      <c r="AX87" s="104">
        <f t="shared" si="39"/>
        <v>0</v>
      </c>
      <c r="AY87" s="104">
        <f t="shared" si="40"/>
        <v>0</v>
      </c>
      <c r="AZ87" s="42">
        <f t="shared" si="52"/>
        <v>0</v>
      </c>
      <c r="BA87" s="37">
        <f t="shared" si="53"/>
        <v>0</v>
      </c>
      <c r="BB87" s="63">
        <f t="shared" si="41"/>
        <v>0</v>
      </c>
      <c r="BC87" s="103">
        <v>0</v>
      </c>
      <c r="BD87" s="37">
        <f t="shared" si="42"/>
        <v>0</v>
      </c>
      <c r="BE87" s="37" t="str">
        <f t="shared" si="43"/>
        <v>-</v>
      </c>
      <c r="BF87" s="37" t="str">
        <f t="shared" si="44"/>
        <v>-</v>
      </c>
      <c r="BG87" s="52" t="str">
        <f t="shared" si="45"/>
        <v>-</v>
      </c>
      <c r="BH87" s="35" t="str">
        <f t="shared" si="46"/>
        <v>-</v>
      </c>
    </row>
    <row r="88" spans="1:60" x14ac:dyDescent="0.25">
      <c r="A88" s="109"/>
      <c r="B88" s="99">
        <v>758227</v>
      </c>
      <c r="C88" s="100" t="s">
        <v>223</v>
      </c>
      <c r="D88" s="100" t="s">
        <v>523</v>
      </c>
      <c r="E88" s="101">
        <v>26</v>
      </c>
      <c r="F88" s="101">
        <v>54.5</v>
      </c>
      <c r="G88" s="101">
        <v>109</v>
      </c>
      <c r="H88" s="267"/>
      <c r="I88" s="103"/>
      <c r="J88" s="104">
        <f t="shared" si="27"/>
        <v>0</v>
      </c>
      <c r="K88" s="104">
        <f t="shared" si="28"/>
        <v>0</v>
      </c>
      <c r="L88" s="103"/>
      <c r="M88" s="104">
        <f t="shared" si="29"/>
        <v>0</v>
      </c>
      <c r="N88" s="104">
        <f t="shared" si="30"/>
        <v>0</v>
      </c>
      <c r="O88" s="103"/>
      <c r="P88" s="104">
        <f t="shared" si="31"/>
        <v>0</v>
      </c>
      <c r="Q88" s="104">
        <f t="shared" si="32"/>
        <v>0</v>
      </c>
      <c r="R88" s="103">
        <v>0</v>
      </c>
      <c r="S88" s="104">
        <f t="shared" si="33"/>
        <v>0</v>
      </c>
      <c r="T88" s="104">
        <f t="shared" si="34"/>
        <v>0</v>
      </c>
      <c r="U88" s="103">
        <v>0</v>
      </c>
      <c r="V88" s="104">
        <f t="shared" si="35"/>
        <v>0</v>
      </c>
      <c r="W88" s="104">
        <f t="shared" si="37"/>
        <v>0</v>
      </c>
      <c r="X88" s="103">
        <v>0</v>
      </c>
      <c r="Y88" s="104">
        <f t="shared" si="36"/>
        <v>0</v>
      </c>
      <c r="Z88" s="104">
        <f t="shared" si="38"/>
        <v>0</v>
      </c>
      <c r="AA88" s="104">
        <v>0</v>
      </c>
      <c r="AB88" s="289">
        <f t="shared" si="47"/>
        <v>0</v>
      </c>
      <c r="AC88" s="289">
        <f t="shared" si="48"/>
        <v>0</v>
      </c>
      <c r="AD88" s="104">
        <v>0</v>
      </c>
      <c r="AE88" s="289">
        <f t="shared" si="49"/>
        <v>0</v>
      </c>
      <c r="AF88" s="289">
        <f t="shared" si="50"/>
        <v>0</v>
      </c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289">
        <v>5</v>
      </c>
      <c r="AU88" s="289">
        <v>2</v>
      </c>
      <c r="AV88" s="268"/>
      <c r="AW88" s="52">
        <f t="shared" si="51"/>
        <v>0</v>
      </c>
      <c r="AX88" s="104">
        <f t="shared" si="39"/>
        <v>0</v>
      </c>
      <c r="AY88" s="104">
        <f t="shared" si="40"/>
        <v>0</v>
      </c>
      <c r="AZ88" s="42">
        <f t="shared" si="52"/>
        <v>0</v>
      </c>
      <c r="BA88" s="37">
        <f t="shared" si="53"/>
        <v>0</v>
      </c>
      <c r="BB88" s="63">
        <f t="shared" si="41"/>
        <v>0</v>
      </c>
      <c r="BC88" s="103">
        <v>0</v>
      </c>
      <c r="BD88" s="37">
        <f t="shared" si="42"/>
        <v>0</v>
      </c>
      <c r="BE88" s="37" t="str">
        <f t="shared" si="43"/>
        <v>-</v>
      </c>
      <c r="BF88" s="37" t="str">
        <f t="shared" si="44"/>
        <v>-</v>
      </c>
      <c r="BG88" s="52" t="str">
        <f t="shared" si="45"/>
        <v>-</v>
      </c>
      <c r="BH88" s="35" t="str">
        <f t="shared" si="46"/>
        <v>-</v>
      </c>
    </row>
    <row r="89" spans="1:60" x14ac:dyDescent="0.25">
      <c r="A89" s="109"/>
      <c r="B89" s="99">
        <v>758228</v>
      </c>
      <c r="C89" s="100" t="s">
        <v>224</v>
      </c>
      <c r="D89" s="100" t="s">
        <v>524</v>
      </c>
      <c r="E89" s="101">
        <v>14</v>
      </c>
      <c r="F89" s="101">
        <v>39.5</v>
      </c>
      <c r="G89" s="101">
        <v>79</v>
      </c>
      <c r="H89" s="267"/>
      <c r="I89" s="103"/>
      <c r="J89" s="104">
        <f t="shared" si="27"/>
        <v>0</v>
      </c>
      <c r="K89" s="104">
        <f t="shared" si="28"/>
        <v>0</v>
      </c>
      <c r="L89" s="103"/>
      <c r="M89" s="104">
        <f t="shared" si="29"/>
        <v>0</v>
      </c>
      <c r="N89" s="104">
        <f t="shared" si="30"/>
        <v>0</v>
      </c>
      <c r="O89" s="103"/>
      <c r="P89" s="104">
        <f t="shared" si="31"/>
        <v>0</v>
      </c>
      <c r="Q89" s="104">
        <f t="shared" si="32"/>
        <v>0</v>
      </c>
      <c r="R89" s="103">
        <v>0</v>
      </c>
      <c r="S89" s="104">
        <f t="shared" si="33"/>
        <v>0</v>
      </c>
      <c r="T89" s="104">
        <f t="shared" si="34"/>
        <v>0</v>
      </c>
      <c r="U89" s="103">
        <v>0</v>
      </c>
      <c r="V89" s="104">
        <f t="shared" si="35"/>
        <v>0</v>
      </c>
      <c r="W89" s="104">
        <f t="shared" si="37"/>
        <v>0</v>
      </c>
      <c r="X89" s="103">
        <v>0</v>
      </c>
      <c r="Y89" s="104">
        <f t="shared" si="36"/>
        <v>0</v>
      </c>
      <c r="Z89" s="104">
        <f t="shared" si="38"/>
        <v>0</v>
      </c>
      <c r="AA89" s="104">
        <v>2</v>
      </c>
      <c r="AB89" s="289">
        <f t="shared" si="47"/>
        <v>28</v>
      </c>
      <c r="AC89" s="289">
        <f t="shared" si="48"/>
        <v>79</v>
      </c>
      <c r="AD89" s="104">
        <v>4</v>
      </c>
      <c r="AE89" s="289">
        <f t="shared" si="49"/>
        <v>56</v>
      </c>
      <c r="AF89" s="289">
        <f t="shared" si="50"/>
        <v>158</v>
      </c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289">
        <v>5</v>
      </c>
      <c r="AU89" s="289">
        <v>2</v>
      </c>
      <c r="AV89" s="268"/>
      <c r="AW89" s="52">
        <f t="shared" si="51"/>
        <v>6</v>
      </c>
      <c r="AX89" s="104">
        <f t="shared" si="39"/>
        <v>84</v>
      </c>
      <c r="AY89" s="104">
        <f t="shared" si="40"/>
        <v>237</v>
      </c>
      <c r="AZ89" s="42">
        <f t="shared" si="52"/>
        <v>4.4776119402985072E-2</v>
      </c>
      <c r="BA89" s="37">
        <f t="shared" si="53"/>
        <v>1.3432835820895521</v>
      </c>
      <c r="BB89" s="63">
        <f t="shared" si="41"/>
        <v>53.059701492537307</v>
      </c>
      <c r="BC89" s="103">
        <v>15</v>
      </c>
      <c r="BD89" s="37">
        <f t="shared" si="42"/>
        <v>592.5</v>
      </c>
      <c r="BE89" s="37">
        <f t="shared" si="43"/>
        <v>335</v>
      </c>
      <c r="BF89" s="37">
        <f t="shared" si="44"/>
        <v>47.857142857142854</v>
      </c>
      <c r="BG89" s="52">
        <f t="shared" si="45"/>
        <v>11.166666666666666</v>
      </c>
      <c r="BH89" s="35">
        <f t="shared" si="46"/>
        <v>44008</v>
      </c>
    </row>
    <row r="90" spans="1:60" x14ac:dyDescent="0.25">
      <c r="A90" s="109"/>
      <c r="B90" s="99">
        <v>758229</v>
      </c>
      <c r="C90" s="100" t="s">
        <v>225</v>
      </c>
      <c r="D90" s="100" t="s">
        <v>525</v>
      </c>
      <c r="E90" s="101">
        <v>14</v>
      </c>
      <c r="F90" s="101">
        <v>39.5</v>
      </c>
      <c r="G90" s="101">
        <v>79</v>
      </c>
      <c r="H90" s="267"/>
      <c r="I90" s="103"/>
      <c r="J90" s="104">
        <f t="shared" si="27"/>
        <v>0</v>
      </c>
      <c r="K90" s="104">
        <f t="shared" si="28"/>
        <v>0</v>
      </c>
      <c r="L90" s="103"/>
      <c r="M90" s="104">
        <f t="shared" si="29"/>
        <v>0</v>
      </c>
      <c r="N90" s="104">
        <f t="shared" si="30"/>
        <v>0</v>
      </c>
      <c r="O90" s="103"/>
      <c r="P90" s="104">
        <f t="shared" si="31"/>
        <v>0</v>
      </c>
      <c r="Q90" s="104">
        <f t="shared" si="32"/>
        <v>0</v>
      </c>
      <c r="R90" s="103">
        <v>0</v>
      </c>
      <c r="S90" s="104">
        <f t="shared" si="33"/>
        <v>0</v>
      </c>
      <c r="T90" s="104">
        <f t="shared" si="34"/>
        <v>0</v>
      </c>
      <c r="U90" s="103">
        <v>0</v>
      </c>
      <c r="V90" s="104">
        <f t="shared" si="35"/>
        <v>0</v>
      </c>
      <c r="W90" s="104">
        <f t="shared" si="37"/>
        <v>0</v>
      </c>
      <c r="X90" s="103">
        <v>0</v>
      </c>
      <c r="Y90" s="104">
        <f t="shared" si="36"/>
        <v>0</v>
      </c>
      <c r="Z90" s="104">
        <f t="shared" si="38"/>
        <v>0</v>
      </c>
      <c r="AA90" s="104">
        <v>0</v>
      </c>
      <c r="AB90" s="289">
        <f t="shared" si="47"/>
        <v>0</v>
      </c>
      <c r="AC90" s="289">
        <f t="shared" si="48"/>
        <v>0</v>
      </c>
      <c r="AD90" s="104">
        <v>0</v>
      </c>
      <c r="AE90" s="289">
        <f t="shared" si="49"/>
        <v>0</v>
      </c>
      <c r="AF90" s="289">
        <f t="shared" si="50"/>
        <v>0</v>
      </c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289">
        <v>5</v>
      </c>
      <c r="AU90" s="289">
        <v>2</v>
      </c>
      <c r="AV90" s="268"/>
      <c r="AW90" s="52">
        <f t="shared" si="51"/>
        <v>0</v>
      </c>
      <c r="AX90" s="104">
        <f t="shared" si="39"/>
        <v>0</v>
      </c>
      <c r="AY90" s="104">
        <f t="shared" si="40"/>
        <v>0</v>
      </c>
      <c r="AZ90" s="42">
        <f t="shared" si="52"/>
        <v>0</v>
      </c>
      <c r="BA90" s="37">
        <f t="shared" si="53"/>
        <v>0</v>
      </c>
      <c r="BB90" s="63">
        <f t="shared" si="41"/>
        <v>0</v>
      </c>
      <c r="BC90" s="103">
        <v>0</v>
      </c>
      <c r="BD90" s="37">
        <f t="shared" si="42"/>
        <v>0</v>
      </c>
      <c r="BE90" s="37" t="str">
        <f t="shared" si="43"/>
        <v>-</v>
      </c>
      <c r="BF90" s="37" t="str">
        <f t="shared" si="44"/>
        <v>-</v>
      </c>
      <c r="BG90" s="52" t="str">
        <f t="shared" si="45"/>
        <v>-</v>
      </c>
      <c r="BH90" s="35" t="str">
        <f t="shared" si="46"/>
        <v>-</v>
      </c>
    </row>
    <row r="91" spans="1:60" x14ac:dyDescent="0.25">
      <c r="A91" s="109"/>
      <c r="B91" s="99">
        <v>758230</v>
      </c>
      <c r="C91" s="100" t="s">
        <v>226</v>
      </c>
      <c r="D91" s="100" t="s">
        <v>526</v>
      </c>
      <c r="E91" s="101">
        <v>18</v>
      </c>
      <c r="F91" s="101">
        <v>39.5</v>
      </c>
      <c r="G91" s="101">
        <v>79</v>
      </c>
      <c r="H91" s="267"/>
      <c r="I91" s="103"/>
      <c r="J91" s="104">
        <f t="shared" si="27"/>
        <v>0</v>
      </c>
      <c r="K91" s="104">
        <f t="shared" si="28"/>
        <v>0</v>
      </c>
      <c r="L91" s="103"/>
      <c r="M91" s="104">
        <f t="shared" si="29"/>
        <v>0</v>
      </c>
      <c r="N91" s="104">
        <f t="shared" si="30"/>
        <v>0</v>
      </c>
      <c r="O91" s="103"/>
      <c r="P91" s="104">
        <f t="shared" si="31"/>
        <v>0</v>
      </c>
      <c r="Q91" s="104">
        <f t="shared" si="32"/>
        <v>0</v>
      </c>
      <c r="R91" s="103">
        <v>0</v>
      </c>
      <c r="S91" s="104">
        <f t="shared" si="33"/>
        <v>0</v>
      </c>
      <c r="T91" s="104">
        <f t="shared" si="34"/>
        <v>0</v>
      </c>
      <c r="U91" s="103">
        <v>0</v>
      </c>
      <c r="V91" s="104">
        <f t="shared" si="35"/>
        <v>0</v>
      </c>
      <c r="W91" s="104">
        <f t="shared" si="37"/>
        <v>0</v>
      </c>
      <c r="X91" s="103">
        <v>0</v>
      </c>
      <c r="Y91" s="104">
        <f t="shared" si="36"/>
        <v>0</v>
      </c>
      <c r="Z91" s="104">
        <f t="shared" si="38"/>
        <v>0</v>
      </c>
      <c r="AA91" s="104">
        <v>0</v>
      </c>
      <c r="AB91" s="289">
        <f t="shared" si="47"/>
        <v>0</v>
      </c>
      <c r="AC91" s="289">
        <f t="shared" si="48"/>
        <v>0</v>
      </c>
      <c r="AD91" s="104">
        <v>0</v>
      </c>
      <c r="AE91" s="289">
        <f t="shared" si="49"/>
        <v>0</v>
      </c>
      <c r="AF91" s="289">
        <f t="shared" si="50"/>
        <v>0</v>
      </c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289">
        <v>5</v>
      </c>
      <c r="AU91" s="289">
        <v>2</v>
      </c>
      <c r="AV91" s="268"/>
      <c r="AW91" s="52">
        <f t="shared" si="51"/>
        <v>0</v>
      </c>
      <c r="AX91" s="104">
        <f t="shared" si="39"/>
        <v>0</v>
      </c>
      <c r="AY91" s="104">
        <f t="shared" si="40"/>
        <v>0</v>
      </c>
      <c r="AZ91" s="42">
        <f t="shared" si="52"/>
        <v>0</v>
      </c>
      <c r="BA91" s="37">
        <f t="shared" si="53"/>
        <v>0</v>
      </c>
      <c r="BB91" s="63">
        <f t="shared" si="41"/>
        <v>0</v>
      </c>
      <c r="BC91" s="103">
        <v>0</v>
      </c>
      <c r="BD91" s="37">
        <f t="shared" si="42"/>
        <v>0</v>
      </c>
      <c r="BE91" s="37" t="str">
        <f t="shared" si="43"/>
        <v>-</v>
      </c>
      <c r="BF91" s="37" t="str">
        <f t="shared" si="44"/>
        <v>-</v>
      </c>
      <c r="BG91" s="52" t="str">
        <f t="shared" si="45"/>
        <v>-</v>
      </c>
      <c r="BH91" s="35" t="str">
        <f t="shared" si="46"/>
        <v>-</v>
      </c>
    </row>
    <row r="92" spans="1:60" x14ac:dyDescent="0.25">
      <c r="A92" s="109"/>
      <c r="B92" s="99">
        <v>758231</v>
      </c>
      <c r="C92" s="100" t="s">
        <v>227</v>
      </c>
      <c r="D92" s="100" t="s">
        <v>499</v>
      </c>
      <c r="E92" s="101">
        <v>12</v>
      </c>
      <c r="F92" s="101">
        <v>34.5</v>
      </c>
      <c r="G92" s="101">
        <v>69</v>
      </c>
      <c r="H92" s="267"/>
      <c r="I92" s="103"/>
      <c r="J92" s="104">
        <f t="shared" si="27"/>
        <v>0</v>
      </c>
      <c r="K92" s="104">
        <f t="shared" si="28"/>
        <v>0</v>
      </c>
      <c r="L92" s="103"/>
      <c r="M92" s="104">
        <f t="shared" si="29"/>
        <v>0</v>
      </c>
      <c r="N92" s="104">
        <f t="shared" si="30"/>
        <v>0</v>
      </c>
      <c r="O92" s="103"/>
      <c r="P92" s="104">
        <f t="shared" si="31"/>
        <v>0</v>
      </c>
      <c r="Q92" s="104">
        <f t="shared" si="32"/>
        <v>0</v>
      </c>
      <c r="R92" s="103">
        <v>0</v>
      </c>
      <c r="S92" s="104">
        <f t="shared" si="33"/>
        <v>0</v>
      </c>
      <c r="T92" s="104">
        <f t="shared" si="34"/>
        <v>0</v>
      </c>
      <c r="U92" s="103">
        <v>0</v>
      </c>
      <c r="V92" s="104">
        <f t="shared" si="35"/>
        <v>0</v>
      </c>
      <c r="W92" s="104">
        <f t="shared" si="37"/>
        <v>0</v>
      </c>
      <c r="X92" s="103">
        <v>17</v>
      </c>
      <c r="Y92" s="104">
        <f t="shared" si="36"/>
        <v>204</v>
      </c>
      <c r="Z92" s="104">
        <f t="shared" si="38"/>
        <v>586.5</v>
      </c>
      <c r="AA92" s="104">
        <v>16</v>
      </c>
      <c r="AB92" s="289">
        <f t="shared" si="47"/>
        <v>192</v>
      </c>
      <c r="AC92" s="289">
        <f t="shared" si="48"/>
        <v>552</v>
      </c>
      <c r="AD92" s="104">
        <v>9</v>
      </c>
      <c r="AE92" s="289">
        <f t="shared" si="49"/>
        <v>108</v>
      </c>
      <c r="AF92" s="289">
        <f t="shared" si="50"/>
        <v>310.5</v>
      </c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289">
        <v>5</v>
      </c>
      <c r="AU92" s="289">
        <v>2</v>
      </c>
      <c r="AV92" s="268"/>
      <c r="AW92" s="52">
        <f t="shared" si="51"/>
        <v>42</v>
      </c>
      <c r="AX92" s="104">
        <f t="shared" si="39"/>
        <v>504</v>
      </c>
      <c r="AY92" s="104">
        <f t="shared" si="40"/>
        <v>1449</v>
      </c>
      <c r="AZ92" s="42">
        <f t="shared" si="52"/>
        <v>0.31343283582089554</v>
      </c>
      <c r="BA92" s="37">
        <f t="shared" si="53"/>
        <v>9.4029850746268657</v>
      </c>
      <c r="BB92" s="63">
        <f t="shared" si="41"/>
        <v>324.40298507462688</v>
      </c>
      <c r="BC92" s="103">
        <v>12</v>
      </c>
      <c r="BD92" s="37">
        <f t="shared" si="42"/>
        <v>414</v>
      </c>
      <c r="BE92" s="37">
        <f t="shared" si="43"/>
        <v>38.285714285714285</v>
      </c>
      <c r="BF92" s="37">
        <f t="shared" si="44"/>
        <v>5.4693877551020407</v>
      </c>
      <c r="BG92" s="52">
        <f t="shared" si="45"/>
        <v>1.2761904761904761</v>
      </c>
      <c r="BH92" s="35">
        <f t="shared" si="46"/>
        <v>43711.285714285717</v>
      </c>
    </row>
    <row r="93" spans="1:60" x14ac:dyDescent="0.25">
      <c r="A93" s="109"/>
      <c r="B93" s="99">
        <v>758233</v>
      </c>
      <c r="C93" s="100" t="s">
        <v>228</v>
      </c>
      <c r="D93" s="100" t="s">
        <v>527</v>
      </c>
      <c r="E93" s="101">
        <v>9.66</v>
      </c>
      <c r="F93" s="101">
        <v>45</v>
      </c>
      <c r="G93" s="101">
        <v>89</v>
      </c>
      <c r="H93" s="267"/>
      <c r="I93" s="103"/>
      <c r="J93" s="104">
        <f t="shared" si="27"/>
        <v>0</v>
      </c>
      <c r="K93" s="104">
        <f t="shared" si="28"/>
        <v>0</v>
      </c>
      <c r="L93" s="103"/>
      <c r="M93" s="104">
        <f t="shared" si="29"/>
        <v>0</v>
      </c>
      <c r="N93" s="104">
        <f t="shared" si="30"/>
        <v>0</v>
      </c>
      <c r="O93" s="103"/>
      <c r="P93" s="104">
        <f t="shared" si="31"/>
        <v>0</v>
      </c>
      <c r="Q93" s="104">
        <f t="shared" si="32"/>
        <v>0</v>
      </c>
      <c r="R93" s="103">
        <v>0</v>
      </c>
      <c r="S93" s="104">
        <f t="shared" si="33"/>
        <v>0</v>
      </c>
      <c r="T93" s="104">
        <f t="shared" si="34"/>
        <v>0</v>
      </c>
      <c r="U93" s="103">
        <v>0</v>
      </c>
      <c r="V93" s="104">
        <f t="shared" si="35"/>
        <v>0</v>
      </c>
      <c r="W93" s="104">
        <f t="shared" si="37"/>
        <v>0</v>
      </c>
      <c r="X93" s="103">
        <v>0</v>
      </c>
      <c r="Y93" s="104">
        <f t="shared" si="36"/>
        <v>0</v>
      </c>
      <c r="Z93" s="104">
        <f t="shared" si="38"/>
        <v>0</v>
      </c>
      <c r="AA93" s="104">
        <v>0</v>
      </c>
      <c r="AB93" s="289">
        <f t="shared" si="47"/>
        <v>0</v>
      </c>
      <c r="AC93" s="289">
        <f t="shared" si="48"/>
        <v>0</v>
      </c>
      <c r="AD93" s="104">
        <v>0</v>
      </c>
      <c r="AE93" s="289">
        <f t="shared" si="49"/>
        <v>0</v>
      </c>
      <c r="AF93" s="289">
        <f t="shared" si="50"/>
        <v>0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289">
        <v>5</v>
      </c>
      <c r="AU93" s="289">
        <v>2</v>
      </c>
      <c r="AV93" s="268"/>
      <c r="AW93" s="52">
        <f t="shared" si="51"/>
        <v>0</v>
      </c>
      <c r="AX93" s="104">
        <f t="shared" si="39"/>
        <v>0</v>
      </c>
      <c r="AY93" s="104">
        <f t="shared" si="40"/>
        <v>0</v>
      </c>
      <c r="AZ93" s="42">
        <f t="shared" si="52"/>
        <v>0</v>
      </c>
      <c r="BA93" s="37">
        <f t="shared" si="53"/>
        <v>0</v>
      </c>
      <c r="BB93" s="63">
        <f t="shared" si="41"/>
        <v>0</v>
      </c>
      <c r="BC93" s="103">
        <v>0</v>
      </c>
      <c r="BD93" s="37">
        <f t="shared" si="42"/>
        <v>0</v>
      </c>
      <c r="BE93" s="37" t="str">
        <f t="shared" si="43"/>
        <v>-</v>
      </c>
      <c r="BF93" s="37" t="str">
        <f t="shared" si="44"/>
        <v>-</v>
      </c>
      <c r="BG93" s="52" t="str">
        <f t="shared" si="45"/>
        <v>-</v>
      </c>
      <c r="BH93" s="35" t="str">
        <f t="shared" si="46"/>
        <v>-</v>
      </c>
    </row>
    <row r="94" spans="1:60" x14ac:dyDescent="0.25">
      <c r="A94" s="109"/>
      <c r="B94" s="99">
        <v>758235</v>
      </c>
      <c r="C94" s="100" t="s">
        <v>230</v>
      </c>
      <c r="D94" s="100" t="s">
        <v>529</v>
      </c>
      <c r="E94" s="101">
        <v>15.69</v>
      </c>
      <c r="F94" s="101">
        <v>50</v>
      </c>
      <c r="G94" s="101">
        <v>99</v>
      </c>
      <c r="H94" s="267"/>
      <c r="I94" s="103"/>
      <c r="J94" s="104">
        <f t="shared" si="27"/>
        <v>0</v>
      </c>
      <c r="K94" s="104">
        <f t="shared" si="28"/>
        <v>0</v>
      </c>
      <c r="L94" s="103"/>
      <c r="M94" s="104">
        <f t="shared" si="29"/>
        <v>0</v>
      </c>
      <c r="N94" s="104">
        <f t="shared" si="30"/>
        <v>0</v>
      </c>
      <c r="O94" s="103"/>
      <c r="P94" s="104">
        <f t="shared" si="31"/>
        <v>0</v>
      </c>
      <c r="Q94" s="104">
        <f t="shared" si="32"/>
        <v>0</v>
      </c>
      <c r="R94" s="103">
        <v>0</v>
      </c>
      <c r="S94" s="104">
        <f t="shared" si="33"/>
        <v>0</v>
      </c>
      <c r="T94" s="104">
        <f t="shared" si="34"/>
        <v>0</v>
      </c>
      <c r="U94" s="103">
        <v>0</v>
      </c>
      <c r="V94" s="104">
        <f t="shared" si="35"/>
        <v>0</v>
      </c>
      <c r="W94" s="104">
        <f t="shared" si="37"/>
        <v>0</v>
      </c>
      <c r="X94" s="103">
        <v>0</v>
      </c>
      <c r="Y94" s="104">
        <f t="shared" si="36"/>
        <v>0</v>
      </c>
      <c r="Z94" s="104">
        <f t="shared" si="38"/>
        <v>0</v>
      </c>
      <c r="AA94" s="104">
        <v>0</v>
      </c>
      <c r="AB94" s="289">
        <f t="shared" si="47"/>
        <v>0</v>
      </c>
      <c r="AC94" s="289">
        <f t="shared" si="48"/>
        <v>0</v>
      </c>
      <c r="AD94" s="104">
        <v>0</v>
      </c>
      <c r="AE94" s="289">
        <f t="shared" si="49"/>
        <v>0</v>
      </c>
      <c r="AF94" s="289">
        <f t="shared" si="50"/>
        <v>0</v>
      </c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289">
        <v>5</v>
      </c>
      <c r="AU94" s="289">
        <v>2</v>
      </c>
      <c r="AV94" s="268"/>
      <c r="AW94" s="52">
        <f t="shared" si="51"/>
        <v>0</v>
      </c>
      <c r="AX94" s="104">
        <f t="shared" si="39"/>
        <v>0</v>
      </c>
      <c r="AY94" s="104">
        <f t="shared" si="40"/>
        <v>0</v>
      </c>
      <c r="AZ94" s="42">
        <f t="shared" si="52"/>
        <v>0</v>
      </c>
      <c r="BA94" s="37">
        <f t="shared" si="53"/>
        <v>0</v>
      </c>
      <c r="BB94" s="63">
        <f t="shared" si="41"/>
        <v>0</v>
      </c>
      <c r="BC94" s="103">
        <v>12</v>
      </c>
      <c r="BD94" s="37">
        <f t="shared" si="42"/>
        <v>600</v>
      </c>
      <c r="BE94" s="37" t="str">
        <f t="shared" si="43"/>
        <v>-</v>
      </c>
      <c r="BF94" s="37" t="str">
        <f t="shared" si="44"/>
        <v>-</v>
      </c>
      <c r="BG94" s="52" t="str">
        <f t="shared" si="45"/>
        <v>-</v>
      </c>
      <c r="BH94" s="35" t="str">
        <f t="shared" si="46"/>
        <v>-</v>
      </c>
    </row>
    <row r="95" spans="1:60" x14ac:dyDescent="0.25">
      <c r="A95" s="109"/>
      <c r="B95" s="99">
        <v>758236</v>
      </c>
      <c r="C95" s="100" t="s">
        <v>231</v>
      </c>
      <c r="D95" s="100" t="s">
        <v>530</v>
      </c>
      <c r="E95" s="101">
        <v>16</v>
      </c>
      <c r="F95" s="101">
        <v>50</v>
      </c>
      <c r="G95" s="101">
        <v>99</v>
      </c>
      <c r="H95" s="267"/>
      <c r="I95" s="103"/>
      <c r="J95" s="104">
        <f t="shared" si="27"/>
        <v>0</v>
      </c>
      <c r="K95" s="104">
        <f t="shared" si="28"/>
        <v>0</v>
      </c>
      <c r="L95" s="103"/>
      <c r="M95" s="104">
        <f t="shared" si="29"/>
        <v>0</v>
      </c>
      <c r="N95" s="104">
        <f t="shared" si="30"/>
        <v>0</v>
      </c>
      <c r="O95" s="103"/>
      <c r="P95" s="104">
        <f t="shared" si="31"/>
        <v>0</v>
      </c>
      <c r="Q95" s="104">
        <f t="shared" si="32"/>
        <v>0</v>
      </c>
      <c r="R95" s="103">
        <v>0</v>
      </c>
      <c r="S95" s="104">
        <f t="shared" si="33"/>
        <v>0</v>
      </c>
      <c r="T95" s="104">
        <f t="shared" si="34"/>
        <v>0</v>
      </c>
      <c r="U95" s="103">
        <v>0</v>
      </c>
      <c r="V95" s="104">
        <f t="shared" si="35"/>
        <v>0</v>
      </c>
      <c r="W95" s="104">
        <f t="shared" si="37"/>
        <v>0</v>
      </c>
      <c r="X95" s="103">
        <v>0</v>
      </c>
      <c r="Y95" s="104">
        <f t="shared" si="36"/>
        <v>0</v>
      </c>
      <c r="Z95" s="104">
        <f t="shared" si="38"/>
        <v>0</v>
      </c>
      <c r="AA95" s="104">
        <v>0</v>
      </c>
      <c r="AB95" s="289">
        <f t="shared" si="47"/>
        <v>0</v>
      </c>
      <c r="AC95" s="289">
        <f t="shared" si="48"/>
        <v>0</v>
      </c>
      <c r="AD95" s="104">
        <v>0</v>
      </c>
      <c r="AE95" s="289">
        <f t="shared" si="49"/>
        <v>0</v>
      </c>
      <c r="AF95" s="289">
        <f t="shared" si="50"/>
        <v>0</v>
      </c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289">
        <v>5</v>
      </c>
      <c r="AU95" s="289">
        <v>2</v>
      </c>
      <c r="AV95" s="268"/>
      <c r="AW95" s="52">
        <f t="shared" si="51"/>
        <v>0</v>
      </c>
      <c r="AX95" s="104">
        <f t="shared" si="39"/>
        <v>0</v>
      </c>
      <c r="AY95" s="104">
        <f t="shared" si="40"/>
        <v>0</v>
      </c>
      <c r="AZ95" s="42">
        <f t="shared" si="52"/>
        <v>0</v>
      </c>
      <c r="BA95" s="37">
        <f t="shared" si="53"/>
        <v>0</v>
      </c>
      <c r="BB95" s="63">
        <f t="shared" si="41"/>
        <v>0</v>
      </c>
      <c r="BC95" s="103">
        <v>12</v>
      </c>
      <c r="BD95" s="37">
        <f t="shared" si="42"/>
        <v>600</v>
      </c>
      <c r="BE95" s="37" t="str">
        <f t="shared" si="43"/>
        <v>-</v>
      </c>
      <c r="BF95" s="37" t="str">
        <f t="shared" si="44"/>
        <v>-</v>
      </c>
      <c r="BG95" s="52" t="str">
        <f t="shared" si="45"/>
        <v>-</v>
      </c>
      <c r="BH95" s="35" t="str">
        <f t="shared" si="46"/>
        <v>-</v>
      </c>
    </row>
    <row r="96" spans="1:60" x14ac:dyDescent="0.25">
      <c r="A96" s="109"/>
      <c r="B96" s="99">
        <v>758241</v>
      </c>
      <c r="C96" s="100" t="s">
        <v>232</v>
      </c>
      <c r="D96" s="100" t="s">
        <v>531</v>
      </c>
      <c r="E96" s="101">
        <v>55.18</v>
      </c>
      <c r="F96" s="101">
        <v>120</v>
      </c>
      <c r="G96" s="101">
        <v>239</v>
      </c>
      <c r="H96" s="267"/>
      <c r="I96" s="103"/>
      <c r="J96" s="104">
        <f t="shared" si="27"/>
        <v>0</v>
      </c>
      <c r="K96" s="104">
        <f t="shared" si="28"/>
        <v>0</v>
      </c>
      <c r="L96" s="103"/>
      <c r="M96" s="104">
        <f t="shared" si="29"/>
        <v>0</v>
      </c>
      <c r="N96" s="104">
        <f t="shared" si="30"/>
        <v>0</v>
      </c>
      <c r="O96" s="103"/>
      <c r="P96" s="104">
        <f t="shared" si="31"/>
        <v>0</v>
      </c>
      <c r="Q96" s="104">
        <f t="shared" si="32"/>
        <v>0</v>
      </c>
      <c r="R96" s="103">
        <v>0</v>
      </c>
      <c r="S96" s="104">
        <f t="shared" si="33"/>
        <v>0</v>
      </c>
      <c r="T96" s="104">
        <f t="shared" si="34"/>
        <v>0</v>
      </c>
      <c r="U96" s="103">
        <v>0</v>
      </c>
      <c r="V96" s="104">
        <f t="shared" si="35"/>
        <v>0</v>
      </c>
      <c r="W96" s="104">
        <f t="shared" si="37"/>
        <v>0</v>
      </c>
      <c r="X96" s="103">
        <v>0</v>
      </c>
      <c r="Y96" s="104">
        <f t="shared" si="36"/>
        <v>0</v>
      </c>
      <c r="Z96" s="104">
        <f t="shared" si="38"/>
        <v>0</v>
      </c>
      <c r="AA96" s="104">
        <v>0</v>
      </c>
      <c r="AB96" s="289">
        <f t="shared" si="47"/>
        <v>0</v>
      </c>
      <c r="AC96" s="289">
        <f t="shared" si="48"/>
        <v>0</v>
      </c>
      <c r="AD96" s="104">
        <v>0</v>
      </c>
      <c r="AE96" s="289">
        <f t="shared" si="49"/>
        <v>0</v>
      </c>
      <c r="AF96" s="289">
        <f t="shared" si="50"/>
        <v>0</v>
      </c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289">
        <v>5</v>
      </c>
      <c r="AU96" s="289">
        <v>2</v>
      </c>
      <c r="AV96" s="268"/>
      <c r="AW96" s="52">
        <f t="shared" si="51"/>
        <v>0</v>
      </c>
      <c r="AX96" s="104">
        <f t="shared" si="39"/>
        <v>0</v>
      </c>
      <c r="AY96" s="104">
        <f t="shared" si="40"/>
        <v>0</v>
      </c>
      <c r="AZ96" s="42">
        <f t="shared" si="52"/>
        <v>0</v>
      </c>
      <c r="BA96" s="37">
        <f t="shared" si="53"/>
        <v>0</v>
      </c>
      <c r="BB96" s="63">
        <f t="shared" si="41"/>
        <v>0</v>
      </c>
      <c r="BC96" s="103">
        <v>0</v>
      </c>
      <c r="BD96" s="37">
        <f t="shared" si="42"/>
        <v>0</v>
      </c>
      <c r="BE96" s="37" t="str">
        <f t="shared" si="43"/>
        <v>-</v>
      </c>
      <c r="BF96" s="37" t="str">
        <f t="shared" si="44"/>
        <v>-</v>
      </c>
      <c r="BG96" s="52" t="str">
        <f t="shared" si="45"/>
        <v>-</v>
      </c>
      <c r="BH96" s="35" t="str">
        <f t="shared" si="46"/>
        <v>-</v>
      </c>
    </row>
    <row r="97" spans="1:60" x14ac:dyDescent="0.25">
      <c r="A97" s="109"/>
      <c r="B97" s="99">
        <v>758244</v>
      </c>
      <c r="C97" s="100" t="s">
        <v>233</v>
      </c>
      <c r="D97" s="100" t="s">
        <v>532</v>
      </c>
      <c r="E97" s="101">
        <v>18.32</v>
      </c>
      <c r="F97" s="101">
        <v>50</v>
      </c>
      <c r="G97" s="101">
        <v>99</v>
      </c>
      <c r="H97" s="267"/>
      <c r="I97" s="103"/>
      <c r="J97" s="104">
        <f t="shared" si="27"/>
        <v>0</v>
      </c>
      <c r="K97" s="104">
        <f t="shared" si="28"/>
        <v>0</v>
      </c>
      <c r="L97" s="103"/>
      <c r="M97" s="104">
        <f t="shared" si="29"/>
        <v>0</v>
      </c>
      <c r="N97" s="104">
        <f t="shared" si="30"/>
        <v>0</v>
      </c>
      <c r="O97" s="103"/>
      <c r="P97" s="104">
        <f t="shared" si="31"/>
        <v>0</v>
      </c>
      <c r="Q97" s="104">
        <f t="shared" si="32"/>
        <v>0</v>
      </c>
      <c r="R97" s="103">
        <v>0</v>
      </c>
      <c r="S97" s="104">
        <f t="shared" si="33"/>
        <v>0</v>
      </c>
      <c r="T97" s="104">
        <f t="shared" si="34"/>
        <v>0</v>
      </c>
      <c r="U97" s="103">
        <v>0</v>
      </c>
      <c r="V97" s="104">
        <f t="shared" si="35"/>
        <v>0</v>
      </c>
      <c r="W97" s="104">
        <f t="shared" si="37"/>
        <v>0</v>
      </c>
      <c r="X97" s="103">
        <v>0</v>
      </c>
      <c r="Y97" s="104">
        <f t="shared" si="36"/>
        <v>0</v>
      </c>
      <c r="Z97" s="104">
        <f t="shared" si="38"/>
        <v>0</v>
      </c>
      <c r="AA97" s="104">
        <v>0</v>
      </c>
      <c r="AB97" s="289">
        <f t="shared" si="47"/>
        <v>0</v>
      </c>
      <c r="AC97" s="289">
        <f t="shared" si="48"/>
        <v>0</v>
      </c>
      <c r="AD97" s="104">
        <v>0</v>
      </c>
      <c r="AE97" s="289">
        <f t="shared" si="49"/>
        <v>0</v>
      </c>
      <c r="AF97" s="289">
        <f t="shared" si="50"/>
        <v>0</v>
      </c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289">
        <v>5</v>
      </c>
      <c r="AU97" s="289">
        <v>2</v>
      </c>
      <c r="AV97" s="268"/>
      <c r="AW97" s="52">
        <f t="shared" si="51"/>
        <v>0</v>
      </c>
      <c r="AX97" s="104">
        <f t="shared" si="39"/>
        <v>0</v>
      </c>
      <c r="AY97" s="104">
        <f t="shared" si="40"/>
        <v>0</v>
      </c>
      <c r="AZ97" s="42">
        <f t="shared" si="52"/>
        <v>0</v>
      </c>
      <c r="BA97" s="37">
        <f t="shared" si="53"/>
        <v>0</v>
      </c>
      <c r="BB97" s="63">
        <f t="shared" si="41"/>
        <v>0</v>
      </c>
      <c r="BC97" s="103">
        <v>0</v>
      </c>
      <c r="BD97" s="37">
        <f t="shared" si="42"/>
        <v>0</v>
      </c>
      <c r="BE97" s="37" t="str">
        <f t="shared" si="43"/>
        <v>-</v>
      </c>
      <c r="BF97" s="37" t="str">
        <f t="shared" si="44"/>
        <v>-</v>
      </c>
      <c r="BG97" s="52" t="str">
        <f t="shared" si="45"/>
        <v>-</v>
      </c>
      <c r="BH97" s="35" t="str">
        <f t="shared" si="46"/>
        <v>-</v>
      </c>
    </row>
    <row r="98" spans="1:60" x14ac:dyDescent="0.25">
      <c r="A98" s="109"/>
      <c r="B98" s="99">
        <v>758245</v>
      </c>
      <c r="C98" s="100" t="s">
        <v>234</v>
      </c>
      <c r="D98" s="100" t="s">
        <v>533</v>
      </c>
      <c r="E98" s="101">
        <v>18.32</v>
      </c>
      <c r="F98" s="101">
        <v>50</v>
      </c>
      <c r="G98" s="101">
        <v>99</v>
      </c>
      <c r="H98" s="267"/>
      <c r="I98" s="103"/>
      <c r="J98" s="104">
        <f t="shared" si="27"/>
        <v>0</v>
      </c>
      <c r="K98" s="104">
        <f t="shared" si="28"/>
        <v>0</v>
      </c>
      <c r="L98" s="103"/>
      <c r="M98" s="104">
        <f t="shared" si="29"/>
        <v>0</v>
      </c>
      <c r="N98" s="104">
        <f t="shared" si="30"/>
        <v>0</v>
      </c>
      <c r="O98" s="103"/>
      <c r="P98" s="104">
        <f t="shared" si="31"/>
        <v>0</v>
      </c>
      <c r="Q98" s="104">
        <f t="shared" si="32"/>
        <v>0</v>
      </c>
      <c r="R98" s="103">
        <v>0</v>
      </c>
      <c r="S98" s="104">
        <f t="shared" si="33"/>
        <v>0</v>
      </c>
      <c r="T98" s="104">
        <f t="shared" si="34"/>
        <v>0</v>
      </c>
      <c r="U98" s="103">
        <v>0</v>
      </c>
      <c r="V98" s="104">
        <f t="shared" si="35"/>
        <v>0</v>
      </c>
      <c r="W98" s="104">
        <f t="shared" si="37"/>
        <v>0</v>
      </c>
      <c r="X98" s="103">
        <v>0</v>
      </c>
      <c r="Y98" s="104">
        <f t="shared" si="36"/>
        <v>0</v>
      </c>
      <c r="Z98" s="104">
        <f t="shared" si="38"/>
        <v>0</v>
      </c>
      <c r="AA98" s="104">
        <v>0</v>
      </c>
      <c r="AB98" s="289">
        <f t="shared" si="47"/>
        <v>0</v>
      </c>
      <c r="AC98" s="289">
        <f t="shared" si="48"/>
        <v>0</v>
      </c>
      <c r="AD98" s="104">
        <v>0</v>
      </c>
      <c r="AE98" s="289">
        <f t="shared" si="49"/>
        <v>0</v>
      </c>
      <c r="AF98" s="289">
        <f t="shared" si="50"/>
        <v>0</v>
      </c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289">
        <v>5</v>
      </c>
      <c r="AU98" s="289">
        <v>2</v>
      </c>
      <c r="AV98" s="268"/>
      <c r="AW98" s="52">
        <f t="shared" si="51"/>
        <v>0</v>
      </c>
      <c r="AX98" s="104">
        <f t="shared" si="39"/>
        <v>0</v>
      </c>
      <c r="AY98" s="104">
        <f t="shared" si="40"/>
        <v>0</v>
      </c>
      <c r="AZ98" s="42">
        <f t="shared" si="52"/>
        <v>0</v>
      </c>
      <c r="BA98" s="37">
        <f t="shared" si="53"/>
        <v>0</v>
      </c>
      <c r="BB98" s="63">
        <f t="shared" si="41"/>
        <v>0</v>
      </c>
      <c r="BC98" s="103">
        <v>0</v>
      </c>
      <c r="BD98" s="37">
        <f t="shared" si="42"/>
        <v>0</v>
      </c>
      <c r="BE98" s="37" t="str">
        <f t="shared" si="43"/>
        <v>-</v>
      </c>
      <c r="BF98" s="37" t="str">
        <f t="shared" si="44"/>
        <v>-</v>
      </c>
      <c r="BG98" s="52" t="str">
        <f t="shared" si="45"/>
        <v>-</v>
      </c>
      <c r="BH98" s="35" t="str">
        <f t="shared" si="46"/>
        <v>-</v>
      </c>
    </row>
    <row r="99" spans="1:60" x14ac:dyDescent="0.25">
      <c r="A99" s="109"/>
      <c r="B99" s="99">
        <v>762676</v>
      </c>
      <c r="C99" s="100" t="s">
        <v>240</v>
      </c>
      <c r="D99" s="100" t="s">
        <v>534</v>
      </c>
      <c r="E99" s="101">
        <v>107.83999999999989</v>
      </c>
      <c r="F99" s="101">
        <v>135</v>
      </c>
      <c r="G99" s="101">
        <v>269</v>
      </c>
      <c r="H99" s="267"/>
      <c r="I99" s="103"/>
      <c r="J99" s="104">
        <f t="shared" si="27"/>
        <v>0</v>
      </c>
      <c r="K99" s="104">
        <f t="shared" si="28"/>
        <v>0</v>
      </c>
      <c r="L99" s="103"/>
      <c r="M99" s="104">
        <f t="shared" si="29"/>
        <v>0</v>
      </c>
      <c r="N99" s="104">
        <f t="shared" si="30"/>
        <v>0</v>
      </c>
      <c r="O99" s="103"/>
      <c r="P99" s="104">
        <f t="shared" si="31"/>
        <v>0</v>
      </c>
      <c r="Q99" s="104">
        <f t="shared" si="32"/>
        <v>0</v>
      </c>
      <c r="R99" s="103"/>
      <c r="S99" s="104">
        <f t="shared" si="33"/>
        <v>0</v>
      </c>
      <c r="T99" s="104">
        <f t="shared" si="34"/>
        <v>0</v>
      </c>
      <c r="U99" s="103">
        <v>0</v>
      </c>
      <c r="V99" s="104">
        <f t="shared" si="35"/>
        <v>0</v>
      </c>
      <c r="W99" s="104">
        <f t="shared" si="37"/>
        <v>0</v>
      </c>
      <c r="X99" s="103">
        <v>0</v>
      </c>
      <c r="Y99" s="104">
        <f t="shared" si="36"/>
        <v>0</v>
      </c>
      <c r="Z99" s="104">
        <f t="shared" si="38"/>
        <v>0</v>
      </c>
      <c r="AA99" s="104">
        <v>0</v>
      </c>
      <c r="AB99" s="289">
        <f t="shared" si="47"/>
        <v>0</v>
      </c>
      <c r="AC99" s="289">
        <f t="shared" si="48"/>
        <v>0</v>
      </c>
      <c r="AD99" s="104">
        <v>0</v>
      </c>
      <c r="AE99" s="289">
        <f t="shared" si="49"/>
        <v>0</v>
      </c>
      <c r="AF99" s="289">
        <f t="shared" si="50"/>
        <v>0</v>
      </c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289">
        <v>4</v>
      </c>
      <c r="AU99" s="289">
        <v>2</v>
      </c>
      <c r="AV99" s="268"/>
      <c r="AW99" s="52">
        <f t="shared" si="51"/>
        <v>0</v>
      </c>
      <c r="AX99" s="104">
        <f t="shared" si="39"/>
        <v>0</v>
      </c>
      <c r="AY99" s="104">
        <f t="shared" si="40"/>
        <v>0</v>
      </c>
      <c r="AZ99" s="42">
        <f t="shared" si="52"/>
        <v>0</v>
      </c>
      <c r="BA99" s="37">
        <f t="shared" si="53"/>
        <v>0</v>
      </c>
      <c r="BB99" s="63">
        <f t="shared" si="41"/>
        <v>0</v>
      </c>
      <c r="BC99" s="103">
        <v>0</v>
      </c>
      <c r="BD99" s="37">
        <f t="shared" si="42"/>
        <v>0</v>
      </c>
      <c r="BE99" s="37" t="str">
        <f t="shared" si="43"/>
        <v>-</v>
      </c>
      <c r="BF99" s="37" t="str">
        <f t="shared" si="44"/>
        <v>-</v>
      </c>
      <c r="BG99" s="52" t="str">
        <f t="shared" si="45"/>
        <v>-</v>
      </c>
      <c r="BH99" s="35" t="str">
        <f t="shared" si="46"/>
        <v>-</v>
      </c>
    </row>
    <row r="100" spans="1:60" x14ac:dyDescent="0.25">
      <c r="A100" s="109"/>
      <c r="B100" s="99">
        <v>762677</v>
      </c>
      <c r="C100" s="100" t="s">
        <v>241</v>
      </c>
      <c r="D100" s="100" t="s">
        <v>535</v>
      </c>
      <c r="E100" s="101">
        <v>21.070000000000007</v>
      </c>
      <c r="F100" s="101">
        <v>50</v>
      </c>
      <c r="G100" s="101">
        <v>99</v>
      </c>
      <c r="H100" s="267"/>
      <c r="I100" s="103"/>
      <c r="J100" s="104">
        <f t="shared" si="27"/>
        <v>0</v>
      </c>
      <c r="K100" s="104">
        <f t="shared" si="28"/>
        <v>0</v>
      </c>
      <c r="L100" s="103"/>
      <c r="M100" s="104">
        <f t="shared" si="29"/>
        <v>0</v>
      </c>
      <c r="N100" s="104">
        <f t="shared" si="30"/>
        <v>0</v>
      </c>
      <c r="O100" s="103"/>
      <c r="P100" s="104">
        <f t="shared" si="31"/>
        <v>0</v>
      </c>
      <c r="Q100" s="104">
        <f t="shared" si="32"/>
        <v>0</v>
      </c>
      <c r="R100" s="103"/>
      <c r="S100" s="104">
        <f t="shared" si="33"/>
        <v>0</v>
      </c>
      <c r="T100" s="104">
        <f t="shared" si="34"/>
        <v>0</v>
      </c>
      <c r="U100" s="103">
        <v>0</v>
      </c>
      <c r="V100" s="104">
        <f t="shared" si="35"/>
        <v>0</v>
      </c>
      <c r="W100" s="104">
        <f t="shared" si="37"/>
        <v>0</v>
      </c>
      <c r="X100" s="103">
        <v>4</v>
      </c>
      <c r="Y100" s="104">
        <f t="shared" si="36"/>
        <v>84.28000000000003</v>
      </c>
      <c r="Z100" s="104">
        <f t="shared" si="38"/>
        <v>200</v>
      </c>
      <c r="AA100" s="104">
        <v>11</v>
      </c>
      <c r="AB100" s="289">
        <f t="shared" si="47"/>
        <v>231.7700000000001</v>
      </c>
      <c r="AC100" s="289">
        <f t="shared" si="48"/>
        <v>550</v>
      </c>
      <c r="AD100" s="104">
        <v>7</v>
      </c>
      <c r="AE100" s="289">
        <f t="shared" si="49"/>
        <v>147.49000000000007</v>
      </c>
      <c r="AF100" s="289">
        <f t="shared" si="50"/>
        <v>350</v>
      </c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289">
        <v>4</v>
      </c>
      <c r="AU100" s="289">
        <v>2</v>
      </c>
      <c r="AV100" s="268"/>
      <c r="AW100" s="52">
        <f t="shared" si="51"/>
        <v>22</v>
      </c>
      <c r="AX100" s="104">
        <f t="shared" si="39"/>
        <v>463.54000000000019</v>
      </c>
      <c r="AY100" s="104">
        <f t="shared" si="40"/>
        <v>1100</v>
      </c>
      <c r="AZ100" s="42">
        <f t="shared" si="52"/>
        <v>0.21153846153846154</v>
      </c>
      <c r="BA100" s="37">
        <f t="shared" si="53"/>
        <v>6.3461538461538458</v>
      </c>
      <c r="BB100" s="63">
        <f t="shared" si="41"/>
        <v>317.30769230769226</v>
      </c>
      <c r="BC100" s="103">
        <v>15</v>
      </c>
      <c r="BD100" s="37">
        <f t="shared" si="42"/>
        <v>750</v>
      </c>
      <c r="BE100" s="37">
        <f t="shared" si="43"/>
        <v>70.909090909090907</v>
      </c>
      <c r="BF100" s="37">
        <f t="shared" si="44"/>
        <v>10.129870129870129</v>
      </c>
      <c r="BG100" s="52">
        <f t="shared" si="45"/>
        <v>2.3636363636363638</v>
      </c>
      <c r="BH100" s="35">
        <f t="shared" si="46"/>
        <v>43743.909090909088</v>
      </c>
    </row>
    <row r="101" spans="1:60" x14ac:dyDescent="0.25">
      <c r="A101" s="109"/>
      <c r="B101" s="99">
        <v>762678</v>
      </c>
      <c r="C101" s="100" t="s">
        <v>242</v>
      </c>
      <c r="D101" s="100" t="s">
        <v>536</v>
      </c>
      <c r="E101" s="101">
        <v>14.404375000000011</v>
      </c>
      <c r="F101" s="101">
        <v>45</v>
      </c>
      <c r="G101" s="101">
        <v>89</v>
      </c>
      <c r="H101" s="267"/>
      <c r="I101" s="103"/>
      <c r="J101" s="104">
        <f t="shared" si="27"/>
        <v>0</v>
      </c>
      <c r="K101" s="104">
        <f t="shared" si="28"/>
        <v>0</v>
      </c>
      <c r="L101" s="103"/>
      <c r="M101" s="104">
        <f t="shared" si="29"/>
        <v>0</v>
      </c>
      <c r="N101" s="104">
        <f t="shared" si="30"/>
        <v>0</v>
      </c>
      <c r="O101" s="103"/>
      <c r="P101" s="104">
        <f t="shared" si="31"/>
        <v>0</v>
      </c>
      <c r="Q101" s="104">
        <f t="shared" si="32"/>
        <v>0</v>
      </c>
      <c r="R101" s="103"/>
      <c r="S101" s="104">
        <f t="shared" si="33"/>
        <v>0</v>
      </c>
      <c r="T101" s="104">
        <f t="shared" si="34"/>
        <v>0</v>
      </c>
      <c r="U101" s="103">
        <v>0</v>
      </c>
      <c r="V101" s="104">
        <f t="shared" si="35"/>
        <v>0</v>
      </c>
      <c r="W101" s="104">
        <f t="shared" si="37"/>
        <v>0</v>
      </c>
      <c r="X101" s="103">
        <v>3</v>
      </c>
      <c r="Y101" s="104">
        <f t="shared" si="36"/>
        <v>43.213125000000034</v>
      </c>
      <c r="Z101" s="104">
        <f t="shared" si="38"/>
        <v>135</v>
      </c>
      <c r="AA101" s="104">
        <v>2</v>
      </c>
      <c r="AB101" s="289">
        <f t="shared" si="47"/>
        <v>28.808750000000021</v>
      </c>
      <c r="AC101" s="289">
        <f t="shared" si="48"/>
        <v>90</v>
      </c>
      <c r="AD101" s="104">
        <v>0</v>
      </c>
      <c r="AE101" s="289">
        <f t="shared" si="49"/>
        <v>0</v>
      </c>
      <c r="AF101" s="289">
        <f t="shared" si="50"/>
        <v>0</v>
      </c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289">
        <v>4</v>
      </c>
      <c r="AU101" s="289">
        <v>2</v>
      </c>
      <c r="AV101" s="268"/>
      <c r="AW101" s="52">
        <f t="shared" si="51"/>
        <v>5</v>
      </c>
      <c r="AX101" s="104">
        <f t="shared" si="39"/>
        <v>72.021875000000051</v>
      </c>
      <c r="AY101" s="104">
        <f t="shared" si="40"/>
        <v>225</v>
      </c>
      <c r="AZ101" s="42">
        <f t="shared" si="52"/>
        <v>4.807692307692308E-2</v>
      </c>
      <c r="BA101" s="37">
        <f t="shared" si="53"/>
        <v>1.4423076923076923</v>
      </c>
      <c r="BB101" s="63">
        <f t="shared" si="41"/>
        <v>64.903846153846146</v>
      </c>
      <c r="BC101" s="103">
        <v>21</v>
      </c>
      <c r="BD101" s="37">
        <f t="shared" si="42"/>
        <v>945</v>
      </c>
      <c r="BE101" s="37">
        <f t="shared" si="43"/>
        <v>436.79999999999995</v>
      </c>
      <c r="BF101" s="37">
        <f t="shared" si="44"/>
        <v>62.399999999999991</v>
      </c>
      <c r="BG101" s="52">
        <f t="shared" si="45"/>
        <v>14.559999999999999</v>
      </c>
      <c r="BH101" s="35">
        <f t="shared" si="46"/>
        <v>44109.8</v>
      </c>
    </row>
    <row r="102" spans="1:60" x14ac:dyDescent="0.25">
      <c r="A102" s="109"/>
      <c r="B102" s="99">
        <v>762679</v>
      </c>
      <c r="C102" s="100" t="s">
        <v>243</v>
      </c>
      <c r="D102" s="100" t="s">
        <v>537</v>
      </c>
      <c r="E102" s="101">
        <v>14.390000000000038</v>
      </c>
      <c r="F102" s="101">
        <v>45</v>
      </c>
      <c r="G102" s="101">
        <v>89</v>
      </c>
      <c r="H102" s="267"/>
      <c r="I102" s="103"/>
      <c r="J102" s="104">
        <f t="shared" ref="J102:J165" si="54">I102*$E102</f>
        <v>0</v>
      </c>
      <c r="K102" s="104">
        <f t="shared" ref="K102:K117" si="55">I102*$F102</f>
        <v>0</v>
      </c>
      <c r="L102" s="103"/>
      <c r="M102" s="104">
        <f t="shared" ref="M102:M165" si="56">L102*$E102</f>
        <v>0</v>
      </c>
      <c r="N102" s="104">
        <f t="shared" ref="N102:N165" si="57">L102*$F102</f>
        <v>0</v>
      </c>
      <c r="O102" s="103"/>
      <c r="P102" s="104">
        <f t="shared" ref="P102:P165" si="58">O102*$E102</f>
        <v>0</v>
      </c>
      <c r="Q102" s="104">
        <f t="shared" ref="Q102:Q165" si="59">O102*$F102</f>
        <v>0</v>
      </c>
      <c r="R102" s="103"/>
      <c r="S102" s="104">
        <f t="shared" ref="S102:S165" si="60">R102*$E102</f>
        <v>0</v>
      </c>
      <c r="T102" s="104">
        <f t="shared" ref="T102:T165" si="61">R102*$F102</f>
        <v>0</v>
      </c>
      <c r="U102" s="103">
        <v>0</v>
      </c>
      <c r="V102" s="104">
        <f t="shared" ref="V102:V165" si="62">U102*$E102</f>
        <v>0</v>
      </c>
      <c r="W102" s="104">
        <f t="shared" si="37"/>
        <v>0</v>
      </c>
      <c r="X102" s="103">
        <v>2</v>
      </c>
      <c r="Y102" s="104">
        <f t="shared" ref="Y102:Y165" si="63">X102*$E102</f>
        <v>28.780000000000076</v>
      </c>
      <c r="Z102" s="104">
        <f t="shared" si="38"/>
        <v>90</v>
      </c>
      <c r="AA102" s="104">
        <v>0</v>
      </c>
      <c r="AB102" s="289">
        <f t="shared" si="47"/>
        <v>0</v>
      </c>
      <c r="AC102" s="289">
        <f t="shared" si="48"/>
        <v>0</v>
      </c>
      <c r="AD102" s="104">
        <v>0</v>
      </c>
      <c r="AE102" s="289">
        <f t="shared" si="49"/>
        <v>0</v>
      </c>
      <c r="AF102" s="289">
        <f t="shared" si="50"/>
        <v>0</v>
      </c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289">
        <v>4</v>
      </c>
      <c r="AU102" s="289">
        <v>2</v>
      </c>
      <c r="AV102" s="268"/>
      <c r="AW102" s="52">
        <f t="shared" si="51"/>
        <v>2</v>
      </c>
      <c r="AX102" s="104">
        <f t="shared" si="39"/>
        <v>28.780000000000076</v>
      </c>
      <c r="AY102" s="104">
        <f t="shared" si="40"/>
        <v>90</v>
      </c>
      <c r="AZ102" s="42">
        <f t="shared" si="52"/>
        <v>1.9230769230769232E-2</v>
      </c>
      <c r="BA102" s="37">
        <f t="shared" si="53"/>
        <v>0.57692307692307698</v>
      </c>
      <c r="BB102" s="63">
        <f t="shared" si="41"/>
        <v>25.961538461538463</v>
      </c>
      <c r="BC102" s="103">
        <v>24</v>
      </c>
      <c r="BD102" s="37">
        <f t="shared" si="42"/>
        <v>1080</v>
      </c>
      <c r="BE102" s="37">
        <f t="shared" si="43"/>
        <v>1248</v>
      </c>
      <c r="BF102" s="37">
        <f t="shared" si="44"/>
        <v>178.28571428571428</v>
      </c>
      <c r="BG102" s="52">
        <f t="shared" si="45"/>
        <v>41.6</v>
      </c>
      <c r="BH102" s="35">
        <f t="shared" si="46"/>
        <v>44921</v>
      </c>
    </row>
    <row r="103" spans="1:60" x14ac:dyDescent="0.25">
      <c r="A103" s="109"/>
      <c r="B103" s="99">
        <v>762680</v>
      </c>
      <c r="C103" s="100" t="s">
        <v>244</v>
      </c>
      <c r="D103" s="100" t="s">
        <v>538</v>
      </c>
      <c r="E103" s="101">
        <v>14.39000000000002</v>
      </c>
      <c r="F103" s="101">
        <v>45</v>
      </c>
      <c r="G103" s="101">
        <v>89</v>
      </c>
      <c r="H103" s="267"/>
      <c r="I103" s="103"/>
      <c r="J103" s="104">
        <f t="shared" si="54"/>
        <v>0</v>
      </c>
      <c r="K103" s="104">
        <f t="shared" si="55"/>
        <v>0</v>
      </c>
      <c r="L103" s="103"/>
      <c r="M103" s="104">
        <f t="shared" si="56"/>
        <v>0</v>
      </c>
      <c r="N103" s="104">
        <f t="shared" si="57"/>
        <v>0</v>
      </c>
      <c r="O103" s="103"/>
      <c r="P103" s="104">
        <f t="shared" si="58"/>
        <v>0</v>
      </c>
      <c r="Q103" s="104">
        <f t="shared" si="59"/>
        <v>0</v>
      </c>
      <c r="R103" s="103"/>
      <c r="S103" s="104">
        <f t="shared" si="60"/>
        <v>0</v>
      </c>
      <c r="T103" s="104">
        <f t="shared" si="61"/>
        <v>0</v>
      </c>
      <c r="U103" s="103">
        <v>0</v>
      </c>
      <c r="V103" s="104">
        <f t="shared" si="62"/>
        <v>0</v>
      </c>
      <c r="W103" s="104">
        <f t="shared" ref="W103:W166" si="64">U103*$F103</f>
        <v>0</v>
      </c>
      <c r="X103" s="103">
        <v>1</v>
      </c>
      <c r="Y103" s="104">
        <f t="shared" si="63"/>
        <v>14.39000000000002</v>
      </c>
      <c r="Z103" s="104">
        <f t="shared" ref="Z103:Z166" si="65">X103*$F103</f>
        <v>45</v>
      </c>
      <c r="AA103" s="104">
        <v>1</v>
      </c>
      <c r="AB103" s="289">
        <f t="shared" si="47"/>
        <v>14.39000000000002</v>
      </c>
      <c r="AC103" s="289">
        <f t="shared" si="48"/>
        <v>45</v>
      </c>
      <c r="AD103" s="104">
        <v>1</v>
      </c>
      <c r="AE103" s="289">
        <f t="shared" si="49"/>
        <v>14.39000000000002</v>
      </c>
      <c r="AF103" s="289">
        <f t="shared" si="50"/>
        <v>45</v>
      </c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289">
        <v>4</v>
      </c>
      <c r="AU103" s="289">
        <v>2</v>
      </c>
      <c r="AV103" s="268"/>
      <c r="AW103" s="52">
        <f t="shared" si="51"/>
        <v>3</v>
      </c>
      <c r="AX103" s="104">
        <f t="shared" si="39"/>
        <v>43.170000000000059</v>
      </c>
      <c r="AY103" s="104">
        <f t="shared" si="40"/>
        <v>135</v>
      </c>
      <c r="AZ103" s="42">
        <f t="shared" si="52"/>
        <v>2.8846153846153848E-2</v>
      </c>
      <c r="BA103" s="37">
        <f t="shared" si="53"/>
        <v>0.86538461538461542</v>
      </c>
      <c r="BB103" s="63">
        <f t="shared" si="41"/>
        <v>38.942307692307693</v>
      </c>
      <c r="BC103" s="103">
        <v>23</v>
      </c>
      <c r="BD103" s="37">
        <f t="shared" si="42"/>
        <v>1035</v>
      </c>
      <c r="BE103" s="37">
        <f t="shared" si="43"/>
        <v>797.33333333333326</v>
      </c>
      <c r="BF103" s="37">
        <f t="shared" si="44"/>
        <v>113.9047619047619</v>
      </c>
      <c r="BG103" s="52">
        <f t="shared" si="45"/>
        <v>26.577777777777776</v>
      </c>
      <c r="BH103" s="35">
        <f t="shared" si="46"/>
        <v>44470.333333333336</v>
      </c>
    </row>
    <row r="104" spans="1:60" x14ac:dyDescent="0.25">
      <c r="A104" s="109"/>
      <c r="B104" s="99">
        <v>762681</v>
      </c>
      <c r="C104" s="100" t="s">
        <v>245</v>
      </c>
      <c r="D104" s="100" t="s">
        <v>539</v>
      </c>
      <c r="E104" s="101">
        <v>8.43</v>
      </c>
      <c r="F104" s="101">
        <v>35</v>
      </c>
      <c r="G104" s="101">
        <v>69</v>
      </c>
      <c r="H104" s="267"/>
      <c r="I104" s="103"/>
      <c r="J104" s="104">
        <f t="shared" si="54"/>
        <v>0</v>
      </c>
      <c r="K104" s="104">
        <f t="shared" si="55"/>
        <v>0</v>
      </c>
      <c r="L104" s="103"/>
      <c r="M104" s="104">
        <f t="shared" si="56"/>
        <v>0</v>
      </c>
      <c r="N104" s="104">
        <f t="shared" si="57"/>
        <v>0</v>
      </c>
      <c r="O104" s="103"/>
      <c r="P104" s="104">
        <f t="shared" si="58"/>
        <v>0</v>
      </c>
      <c r="Q104" s="104">
        <f t="shared" si="59"/>
        <v>0</v>
      </c>
      <c r="R104" s="103"/>
      <c r="S104" s="104">
        <f t="shared" si="60"/>
        <v>0</v>
      </c>
      <c r="T104" s="104">
        <f t="shared" si="61"/>
        <v>0</v>
      </c>
      <c r="U104" s="103">
        <v>0</v>
      </c>
      <c r="V104" s="104">
        <f t="shared" si="62"/>
        <v>0</v>
      </c>
      <c r="W104" s="104">
        <f t="shared" si="64"/>
        <v>0</v>
      </c>
      <c r="X104" s="103">
        <v>5</v>
      </c>
      <c r="Y104" s="104">
        <f t="shared" si="63"/>
        <v>42.15</v>
      </c>
      <c r="Z104" s="104">
        <f t="shared" si="65"/>
        <v>175</v>
      </c>
      <c r="AA104" s="104">
        <v>8</v>
      </c>
      <c r="AB104" s="289">
        <f t="shared" si="47"/>
        <v>67.44</v>
      </c>
      <c r="AC104" s="289">
        <f t="shared" si="48"/>
        <v>280</v>
      </c>
      <c r="AD104" s="104">
        <v>3</v>
      </c>
      <c r="AE104" s="289">
        <f t="shared" si="49"/>
        <v>25.29</v>
      </c>
      <c r="AF104" s="289">
        <f t="shared" si="50"/>
        <v>105</v>
      </c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289">
        <v>4</v>
      </c>
      <c r="AU104" s="289">
        <v>2</v>
      </c>
      <c r="AV104" s="268"/>
      <c r="AW104" s="52">
        <f t="shared" si="51"/>
        <v>16</v>
      </c>
      <c r="AX104" s="104">
        <f t="shared" si="39"/>
        <v>134.88</v>
      </c>
      <c r="AY104" s="104">
        <f t="shared" si="40"/>
        <v>560</v>
      </c>
      <c r="AZ104" s="42">
        <f t="shared" si="52"/>
        <v>0.15384615384615385</v>
      </c>
      <c r="BA104" s="37">
        <f t="shared" si="53"/>
        <v>4.6153846153846159</v>
      </c>
      <c r="BB104" s="63">
        <f t="shared" si="41"/>
        <v>161.53846153846155</v>
      </c>
      <c r="BC104" s="103">
        <v>10</v>
      </c>
      <c r="BD104" s="37">
        <f t="shared" si="42"/>
        <v>350</v>
      </c>
      <c r="BE104" s="37">
        <f t="shared" si="43"/>
        <v>65</v>
      </c>
      <c r="BF104" s="37">
        <f t="shared" si="44"/>
        <v>9.2857142857142865</v>
      </c>
      <c r="BG104" s="52">
        <f t="shared" si="45"/>
        <v>2.1666666666666665</v>
      </c>
      <c r="BH104" s="35">
        <f t="shared" si="46"/>
        <v>43738</v>
      </c>
    </row>
    <row r="105" spans="1:60" x14ac:dyDescent="0.25">
      <c r="A105" s="109"/>
      <c r="B105" s="99">
        <v>762682</v>
      </c>
      <c r="C105" s="100" t="s">
        <v>246</v>
      </c>
      <c r="D105" s="100" t="s">
        <v>540</v>
      </c>
      <c r="E105" s="101">
        <v>8.43</v>
      </c>
      <c r="F105" s="101">
        <v>35</v>
      </c>
      <c r="G105" s="101">
        <v>69</v>
      </c>
      <c r="H105" s="267"/>
      <c r="I105" s="103"/>
      <c r="J105" s="104">
        <f t="shared" si="54"/>
        <v>0</v>
      </c>
      <c r="K105" s="104">
        <f t="shared" si="55"/>
        <v>0</v>
      </c>
      <c r="L105" s="103"/>
      <c r="M105" s="104">
        <f t="shared" si="56"/>
        <v>0</v>
      </c>
      <c r="N105" s="104">
        <f t="shared" si="57"/>
        <v>0</v>
      </c>
      <c r="O105" s="103"/>
      <c r="P105" s="104">
        <f t="shared" si="58"/>
        <v>0</v>
      </c>
      <c r="Q105" s="104">
        <f t="shared" si="59"/>
        <v>0</v>
      </c>
      <c r="R105" s="103"/>
      <c r="S105" s="104">
        <f t="shared" si="60"/>
        <v>0</v>
      </c>
      <c r="T105" s="104">
        <f t="shared" si="61"/>
        <v>0</v>
      </c>
      <c r="U105" s="103">
        <v>0</v>
      </c>
      <c r="V105" s="104">
        <f t="shared" si="62"/>
        <v>0</v>
      </c>
      <c r="W105" s="104">
        <f t="shared" si="64"/>
        <v>0</v>
      </c>
      <c r="X105" s="103">
        <v>1</v>
      </c>
      <c r="Y105" s="104">
        <f t="shared" si="63"/>
        <v>8.43</v>
      </c>
      <c r="Z105" s="104">
        <f t="shared" si="65"/>
        <v>35</v>
      </c>
      <c r="AA105" s="104">
        <v>1</v>
      </c>
      <c r="AB105" s="289">
        <f t="shared" si="47"/>
        <v>8.43</v>
      </c>
      <c r="AC105" s="289">
        <f t="shared" si="48"/>
        <v>35</v>
      </c>
      <c r="AD105" s="104">
        <v>1</v>
      </c>
      <c r="AE105" s="289">
        <f t="shared" si="49"/>
        <v>8.43</v>
      </c>
      <c r="AF105" s="289">
        <f t="shared" si="50"/>
        <v>35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289">
        <v>4</v>
      </c>
      <c r="AU105" s="289">
        <v>2</v>
      </c>
      <c r="AV105" s="268"/>
      <c r="AW105" s="52">
        <f t="shared" si="51"/>
        <v>3</v>
      </c>
      <c r="AX105" s="104">
        <f t="shared" si="39"/>
        <v>25.29</v>
      </c>
      <c r="AY105" s="104">
        <f t="shared" si="40"/>
        <v>105</v>
      </c>
      <c r="AZ105" s="42">
        <f t="shared" si="52"/>
        <v>2.8846153846153848E-2</v>
      </c>
      <c r="BA105" s="37">
        <f t="shared" si="53"/>
        <v>0.86538461538461542</v>
      </c>
      <c r="BB105" s="63">
        <f t="shared" si="41"/>
        <v>30.28846153846154</v>
      </c>
      <c r="BC105" s="103">
        <v>23</v>
      </c>
      <c r="BD105" s="37">
        <f t="shared" si="42"/>
        <v>805</v>
      </c>
      <c r="BE105" s="37">
        <f t="shared" si="43"/>
        <v>797.33333333333326</v>
      </c>
      <c r="BF105" s="37">
        <f t="shared" si="44"/>
        <v>113.9047619047619</v>
      </c>
      <c r="BG105" s="52">
        <f t="shared" si="45"/>
        <v>26.577777777777776</v>
      </c>
      <c r="BH105" s="35">
        <f t="shared" si="46"/>
        <v>44470.333333333336</v>
      </c>
    </row>
    <row r="106" spans="1:60" x14ac:dyDescent="0.25">
      <c r="A106" s="109"/>
      <c r="B106" s="99">
        <v>762683</v>
      </c>
      <c r="C106" s="100" t="s">
        <v>247</v>
      </c>
      <c r="D106" s="100" t="s">
        <v>541</v>
      </c>
      <c r="E106" s="101">
        <v>13.44</v>
      </c>
      <c r="F106" s="101">
        <v>50</v>
      </c>
      <c r="G106" s="101">
        <v>99</v>
      </c>
      <c r="H106" s="267"/>
      <c r="I106" s="103"/>
      <c r="J106" s="104">
        <f t="shared" si="54"/>
        <v>0</v>
      </c>
      <c r="K106" s="104">
        <f t="shared" si="55"/>
        <v>0</v>
      </c>
      <c r="L106" s="103"/>
      <c r="M106" s="104">
        <f t="shared" si="56"/>
        <v>0</v>
      </c>
      <c r="N106" s="104">
        <f t="shared" si="57"/>
        <v>0</v>
      </c>
      <c r="O106" s="103"/>
      <c r="P106" s="104">
        <f t="shared" si="58"/>
        <v>0</v>
      </c>
      <c r="Q106" s="104">
        <f t="shared" si="59"/>
        <v>0</v>
      </c>
      <c r="R106" s="103"/>
      <c r="S106" s="104">
        <f t="shared" si="60"/>
        <v>0</v>
      </c>
      <c r="T106" s="104">
        <f t="shared" si="61"/>
        <v>0</v>
      </c>
      <c r="U106" s="103">
        <v>0</v>
      </c>
      <c r="V106" s="104">
        <f t="shared" si="62"/>
        <v>0</v>
      </c>
      <c r="W106" s="104">
        <f t="shared" si="64"/>
        <v>0</v>
      </c>
      <c r="X106" s="103">
        <v>0</v>
      </c>
      <c r="Y106" s="104">
        <f t="shared" si="63"/>
        <v>0</v>
      </c>
      <c r="Z106" s="104">
        <f t="shared" si="65"/>
        <v>0</v>
      </c>
      <c r="AA106" s="104">
        <v>1</v>
      </c>
      <c r="AB106" s="289">
        <f t="shared" si="47"/>
        <v>13.44</v>
      </c>
      <c r="AC106" s="289">
        <f t="shared" si="48"/>
        <v>50</v>
      </c>
      <c r="AD106" s="104">
        <v>0</v>
      </c>
      <c r="AE106" s="289">
        <f t="shared" si="49"/>
        <v>0</v>
      </c>
      <c r="AF106" s="289">
        <f t="shared" si="50"/>
        <v>0</v>
      </c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289">
        <v>4</v>
      </c>
      <c r="AU106" s="289">
        <v>2</v>
      </c>
      <c r="AV106" s="268"/>
      <c r="AW106" s="52">
        <f t="shared" si="51"/>
        <v>1</v>
      </c>
      <c r="AX106" s="104">
        <f t="shared" si="39"/>
        <v>13.44</v>
      </c>
      <c r="AY106" s="104">
        <f t="shared" si="40"/>
        <v>50</v>
      </c>
      <c r="AZ106" s="42">
        <f t="shared" si="52"/>
        <v>9.6153846153846159E-3</v>
      </c>
      <c r="BA106" s="37">
        <f t="shared" si="53"/>
        <v>0.28846153846153849</v>
      </c>
      <c r="BB106" s="63">
        <f t="shared" si="41"/>
        <v>14.423076923076925</v>
      </c>
      <c r="BC106" s="103">
        <v>25</v>
      </c>
      <c r="BD106" s="37">
        <f t="shared" si="42"/>
        <v>1250</v>
      </c>
      <c r="BE106" s="37">
        <f t="shared" si="43"/>
        <v>2600</v>
      </c>
      <c r="BF106" s="37">
        <f t="shared" si="44"/>
        <v>371.42857142857144</v>
      </c>
      <c r="BG106" s="52">
        <f t="shared" si="45"/>
        <v>86.666666666666671</v>
      </c>
      <c r="BH106" s="35">
        <f t="shared" si="46"/>
        <v>46273</v>
      </c>
    </row>
    <row r="107" spans="1:60" x14ac:dyDescent="0.25">
      <c r="A107" s="109"/>
      <c r="B107" s="99">
        <v>766138</v>
      </c>
      <c r="C107" s="100" t="s">
        <v>309</v>
      </c>
      <c r="D107" s="100" t="s">
        <v>542</v>
      </c>
      <c r="E107" s="101">
        <v>51.18</v>
      </c>
      <c r="F107" s="101">
        <v>100</v>
      </c>
      <c r="G107" s="101">
        <v>199</v>
      </c>
      <c r="H107" s="267"/>
      <c r="I107" s="103"/>
      <c r="J107" s="104">
        <f t="shared" si="54"/>
        <v>0</v>
      </c>
      <c r="K107" s="104">
        <f t="shared" si="55"/>
        <v>0</v>
      </c>
      <c r="L107" s="103"/>
      <c r="M107" s="104">
        <f t="shared" si="56"/>
        <v>0</v>
      </c>
      <c r="N107" s="104">
        <f t="shared" si="57"/>
        <v>0</v>
      </c>
      <c r="O107" s="103"/>
      <c r="P107" s="104">
        <f t="shared" si="58"/>
        <v>0</v>
      </c>
      <c r="Q107" s="104">
        <f t="shared" si="59"/>
        <v>0</v>
      </c>
      <c r="R107" s="103"/>
      <c r="S107" s="104">
        <f t="shared" si="60"/>
        <v>0</v>
      </c>
      <c r="T107" s="104">
        <f t="shared" si="61"/>
        <v>0</v>
      </c>
      <c r="U107" s="103">
        <v>0</v>
      </c>
      <c r="V107" s="104">
        <f t="shared" si="62"/>
        <v>0</v>
      </c>
      <c r="W107" s="104">
        <f t="shared" si="64"/>
        <v>0</v>
      </c>
      <c r="X107" s="103">
        <v>0</v>
      </c>
      <c r="Y107" s="104">
        <f t="shared" si="63"/>
        <v>0</v>
      </c>
      <c r="Z107" s="104">
        <f t="shared" si="65"/>
        <v>0</v>
      </c>
      <c r="AA107" s="104">
        <v>0</v>
      </c>
      <c r="AB107" s="289">
        <f t="shared" si="47"/>
        <v>0</v>
      </c>
      <c r="AC107" s="289">
        <f t="shared" si="48"/>
        <v>0</v>
      </c>
      <c r="AD107" s="104">
        <v>0</v>
      </c>
      <c r="AE107" s="289">
        <f t="shared" si="49"/>
        <v>0</v>
      </c>
      <c r="AF107" s="289">
        <f t="shared" si="50"/>
        <v>0</v>
      </c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289">
        <v>4</v>
      </c>
      <c r="AU107" s="289">
        <v>2</v>
      </c>
      <c r="AV107" s="268"/>
      <c r="AW107" s="52">
        <f t="shared" si="51"/>
        <v>0</v>
      </c>
      <c r="AX107" s="104">
        <f t="shared" si="39"/>
        <v>0</v>
      </c>
      <c r="AY107" s="104">
        <f t="shared" si="40"/>
        <v>0</v>
      </c>
      <c r="AZ107" s="42">
        <f t="shared" si="52"/>
        <v>0</v>
      </c>
      <c r="BA107" s="37">
        <f t="shared" si="53"/>
        <v>0</v>
      </c>
      <c r="BB107" s="63">
        <f t="shared" si="41"/>
        <v>0</v>
      </c>
      <c r="BC107" s="103">
        <v>0</v>
      </c>
      <c r="BD107" s="37">
        <f t="shared" si="42"/>
        <v>0</v>
      </c>
      <c r="BE107" s="37" t="str">
        <f t="shared" si="43"/>
        <v>-</v>
      </c>
      <c r="BF107" s="37" t="str">
        <f t="shared" si="44"/>
        <v>-</v>
      </c>
      <c r="BG107" s="52" t="str">
        <f t="shared" si="45"/>
        <v>-</v>
      </c>
      <c r="BH107" s="35" t="str">
        <f t="shared" si="46"/>
        <v>-</v>
      </c>
    </row>
    <row r="108" spans="1:60" x14ac:dyDescent="0.25">
      <c r="A108" s="109"/>
      <c r="B108" s="99">
        <v>766139</v>
      </c>
      <c r="C108" s="100" t="s">
        <v>310</v>
      </c>
      <c r="D108" s="100" t="s">
        <v>543</v>
      </c>
      <c r="E108" s="101">
        <v>55.169999999999845</v>
      </c>
      <c r="F108" s="101">
        <v>100</v>
      </c>
      <c r="G108" s="101">
        <v>199</v>
      </c>
      <c r="H108" s="267"/>
      <c r="I108" s="103"/>
      <c r="J108" s="104">
        <f t="shared" si="54"/>
        <v>0</v>
      </c>
      <c r="K108" s="104">
        <f t="shared" si="55"/>
        <v>0</v>
      </c>
      <c r="L108" s="103"/>
      <c r="M108" s="104">
        <f t="shared" si="56"/>
        <v>0</v>
      </c>
      <c r="N108" s="104">
        <f t="shared" si="57"/>
        <v>0</v>
      </c>
      <c r="O108" s="103"/>
      <c r="P108" s="104">
        <f t="shared" si="58"/>
        <v>0</v>
      </c>
      <c r="Q108" s="104">
        <f t="shared" si="59"/>
        <v>0</v>
      </c>
      <c r="R108" s="103"/>
      <c r="S108" s="104">
        <f t="shared" si="60"/>
        <v>0</v>
      </c>
      <c r="T108" s="104">
        <f t="shared" si="61"/>
        <v>0</v>
      </c>
      <c r="U108" s="103">
        <v>0</v>
      </c>
      <c r="V108" s="104">
        <f t="shared" si="62"/>
        <v>0</v>
      </c>
      <c r="W108" s="104">
        <f t="shared" si="64"/>
        <v>0</v>
      </c>
      <c r="X108" s="103">
        <v>0</v>
      </c>
      <c r="Y108" s="104">
        <f t="shared" si="63"/>
        <v>0</v>
      </c>
      <c r="Z108" s="104">
        <f t="shared" si="65"/>
        <v>0</v>
      </c>
      <c r="AA108" s="104">
        <v>0</v>
      </c>
      <c r="AB108" s="289">
        <f t="shared" si="47"/>
        <v>0</v>
      </c>
      <c r="AC108" s="289">
        <f t="shared" si="48"/>
        <v>0</v>
      </c>
      <c r="AD108" s="104">
        <v>0</v>
      </c>
      <c r="AE108" s="289">
        <f t="shared" si="49"/>
        <v>0</v>
      </c>
      <c r="AF108" s="289">
        <f t="shared" si="50"/>
        <v>0</v>
      </c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289">
        <v>4</v>
      </c>
      <c r="AU108" s="289">
        <v>2</v>
      </c>
      <c r="AV108" s="268"/>
      <c r="AW108" s="52">
        <f t="shared" si="51"/>
        <v>0</v>
      </c>
      <c r="AX108" s="104">
        <f t="shared" si="39"/>
        <v>0</v>
      </c>
      <c r="AY108" s="104">
        <f t="shared" si="40"/>
        <v>0</v>
      </c>
      <c r="AZ108" s="42">
        <f t="shared" si="52"/>
        <v>0</v>
      </c>
      <c r="BA108" s="37">
        <f t="shared" si="53"/>
        <v>0</v>
      </c>
      <c r="BB108" s="63">
        <f t="shared" si="41"/>
        <v>0</v>
      </c>
      <c r="BC108" s="103">
        <v>0</v>
      </c>
      <c r="BD108" s="37">
        <f t="shared" si="42"/>
        <v>0</v>
      </c>
      <c r="BE108" s="37" t="str">
        <f t="shared" si="43"/>
        <v>-</v>
      </c>
      <c r="BF108" s="37" t="str">
        <f t="shared" si="44"/>
        <v>-</v>
      </c>
      <c r="BG108" s="52" t="str">
        <f t="shared" si="45"/>
        <v>-</v>
      </c>
      <c r="BH108" s="35" t="str">
        <f t="shared" si="46"/>
        <v>-</v>
      </c>
    </row>
    <row r="109" spans="1:60" x14ac:dyDescent="0.25">
      <c r="A109" s="109"/>
      <c r="B109" s="99">
        <v>766140</v>
      </c>
      <c r="C109" s="100" t="s">
        <v>311</v>
      </c>
      <c r="D109" s="100" t="s">
        <v>544</v>
      </c>
      <c r="E109" s="101">
        <v>28.962539682539674</v>
      </c>
      <c r="F109" s="101">
        <v>69.5</v>
      </c>
      <c r="G109" s="101">
        <v>139</v>
      </c>
      <c r="H109" s="267"/>
      <c r="I109" s="103"/>
      <c r="J109" s="104">
        <f t="shared" si="54"/>
        <v>0</v>
      </c>
      <c r="K109" s="104">
        <f t="shared" si="55"/>
        <v>0</v>
      </c>
      <c r="L109" s="103"/>
      <c r="M109" s="104">
        <f t="shared" si="56"/>
        <v>0</v>
      </c>
      <c r="N109" s="104">
        <f t="shared" si="57"/>
        <v>0</v>
      </c>
      <c r="O109" s="103"/>
      <c r="P109" s="104">
        <f t="shared" si="58"/>
        <v>0</v>
      </c>
      <c r="Q109" s="104">
        <f t="shared" si="59"/>
        <v>0</v>
      </c>
      <c r="R109" s="103"/>
      <c r="S109" s="104">
        <f t="shared" si="60"/>
        <v>0</v>
      </c>
      <c r="T109" s="104">
        <f t="shared" si="61"/>
        <v>0</v>
      </c>
      <c r="U109" s="103">
        <v>0</v>
      </c>
      <c r="V109" s="104">
        <f t="shared" si="62"/>
        <v>0</v>
      </c>
      <c r="W109" s="104">
        <f t="shared" si="64"/>
        <v>0</v>
      </c>
      <c r="X109" s="103">
        <v>0</v>
      </c>
      <c r="Y109" s="104">
        <f t="shared" si="63"/>
        <v>0</v>
      </c>
      <c r="Z109" s="104">
        <f t="shared" si="65"/>
        <v>0</v>
      </c>
      <c r="AA109" s="104">
        <v>0</v>
      </c>
      <c r="AB109" s="289">
        <f t="shared" si="47"/>
        <v>0</v>
      </c>
      <c r="AC109" s="289">
        <f t="shared" si="48"/>
        <v>0</v>
      </c>
      <c r="AD109" s="104">
        <v>0</v>
      </c>
      <c r="AE109" s="289">
        <f t="shared" si="49"/>
        <v>0</v>
      </c>
      <c r="AF109" s="289">
        <f t="shared" si="50"/>
        <v>0</v>
      </c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289">
        <v>4</v>
      </c>
      <c r="AU109" s="289">
        <v>2</v>
      </c>
      <c r="AV109" s="268"/>
      <c r="AW109" s="52">
        <f t="shared" si="51"/>
        <v>0</v>
      </c>
      <c r="AX109" s="104">
        <f t="shared" si="39"/>
        <v>0</v>
      </c>
      <c r="AY109" s="104">
        <f t="shared" si="40"/>
        <v>0</v>
      </c>
      <c r="AZ109" s="42">
        <f t="shared" si="52"/>
        <v>0</v>
      </c>
      <c r="BA109" s="37">
        <f t="shared" si="53"/>
        <v>0</v>
      </c>
      <c r="BB109" s="63">
        <f t="shared" si="41"/>
        <v>0</v>
      </c>
      <c r="BC109" s="103">
        <v>0</v>
      </c>
      <c r="BD109" s="37">
        <f t="shared" si="42"/>
        <v>0</v>
      </c>
      <c r="BE109" s="37" t="str">
        <f t="shared" si="43"/>
        <v>-</v>
      </c>
      <c r="BF109" s="37" t="str">
        <f t="shared" si="44"/>
        <v>-</v>
      </c>
      <c r="BG109" s="52" t="str">
        <f t="shared" si="45"/>
        <v>-</v>
      </c>
      <c r="BH109" s="35" t="str">
        <f t="shared" si="46"/>
        <v>-</v>
      </c>
    </row>
    <row r="110" spans="1:60" x14ac:dyDescent="0.25">
      <c r="A110" s="109"/>
      <c r="B110" s="99">
        <v>766141</v>
      </c>
      <c r="C110" s="100" t="s">
        <v>312</v>
      </c>
      <c r="D110" s="100" t="s">
        <v>545</v>
      </c>
      <c r="E110" s="101">
        <v>6.5999999999999979</v>
      </c>
      <c r="F110" s="101">
        <v>34.5</v>
      </c>
      <c r="G110" s="101">
        <v>69</v>
      </c>
      <c r="H110" s="267"/>
      <c r="I110" s="103"/>
      <c r="J110" s="104">
        <f t="shared" si="54"/>
        <v>0</v>
      </c>
      <c r="K110" s="104">
        <f t="shared" si="55"/>
        <v>0</v>
      </c>
      <c r="L110" s="103"/>
      <c r="M110" s="104">
        <f t="shared" si="56"/>
        <v>0</v>
      </c>
      <c r="N110" s="104">
        <f t="shared" si="57"/>
        <v>0</v>
      </c>
      <c r="O110" s="103"/>
      <c r="P110" s="104">
        <f t="shared" si="58"/>
        <v>0</v>
      </c>
      <c r="Q110" s="104">
        <f t="shared" si="59"/>
        <v>0</v>
      </c>
      <c r="R110" s="103"/>
      <c r="S110" s="104">
        <f t="shared" si="60"/>
        <v>0</v>
      </c>
      <c r="T110" s="104">
        <f t="shared" si="61"/>
        <v>0</v>
      </c>
      <c r="U110" s="103">
        <v>0</v>
      </c>
      <c r="V110" s="104">
        <f t="shared" si="62"/>
        <v>0</v>
      </c>
      <c r="W110" s="104">
        <f t="shared" si="64"/>
        <v>0</v>
      </c>
      <c r="X110" s="103">
        <v>0</v>
      </c>
      <c r="Y110" s="104">
        <f t="shared" si="63"/>
        <v>0</v>
      </c>
      <c r="Z110" s="104">
        <f t="shared" si="65"/>
        <v>0</v>
      </c>
      <c r="AA110" s="104">
        <v>0</v>
      </c>
      <c r="AB110" s="289">
        <f t="shared" si="47"/>
        <v>0</v>
      </c>
      <c r="AC110" s="289">
        <f t="shared" si="48"/>
        <v>0</v>
      </c>
      <c r="AD110" s="104">
        <v>0</v>
      </c>
      <c r="AE110" s="289">
        <f t="shared" si="49"/>
        <v>0</v>
      </c>
      <c r="AF110" s="289">
        <f t="shared" si="50"/>
        <v>0</v>
      </c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289">
        <v>4</v>
      </c>
      <c r="AU110" s="289">
        <v>2</v>
      </c>
      <c r="AV110" s="268"/>
      <c r="AW110" s="52">
        <f t="shared" si="51"/>
        <v>0</v>
      </c>
      <c r="AX110" s="104">
        <f t="shared" si="39"/>
        <v>0</v>
      </c>
      <c r="AY110" s="104">
        <f t="shared" si="40"/>
        <v>0</v>
      </c>
      <c r="AZ110" s="42">
        <f t="shared" si="52"/>
        <v>0</v>
      </c>
      <c r="BA110" s="37">
        <f t="shared" si="53"/>
        <v>0</v>
      </c>
      <c r="BB110" s="63">
        <f t="shared" si="41"/>
        <v>0</v>
      </c>
      <c r="BC110" s="103">
        <v>24</v>
      </c>
      <c r="BD110" s="37">
        <f t="shared" si="42"/>
        <v>828</v>
      </c>
      <c r="BE110" s="37" t="str">
        <f t="shared" si="43"/>
        <v>-</v>
      </c>
      <c r="BF110" s="37" t="str">
        <f t="shared" si="44"/>
        <v>-</v>
      </c>
      <c r="BG110" s="52" t="str">
        <f t="shared" si="45"/>
        <v>-</v>
      </c>
      <c r="BH110" s="35" t="str">
        <f t="shared" si="46"/>
        <v>-</v>
      </c>
    </row>
    <row r="111" spans="1:60" x14ac:dyDescent="0.25">
      <c r="A111" s="109"/>
      <c r="B111" s="99">
        <v>766142</v>
      </c>
      <c r="C111" s="100" t="s">
        <v>313</v>
      </c>
      <c r="D111" s="100" t="s">
        <v>546</v>
      </c>
      <c r="E111" s="101">
        <v>6.5999999999999988</v>
      </c>
      <c r="F111" s="101">
        <v>34.5</v>
      </c>
      <c r="G111" s="101">
        <v>69</v>
      </c>
      <c r="H111" s="267"/>
      <c r="I111" s="103"/>
      <c r="J111" s="104">
        <f t="shared" si="54"/>
        <v>0</v>
      </c>
      <c r="K111" s="104">
        <f t="shared" si="55"/>
        <v>0</v>
      </c>
      <c r="L111" s="103"/>
      <c r="M111" s="104">
        <f t="shared" si="56"/>
        <v>0</v>
      </c>
      <c r="N111" s="104">
        <f t="shared" si="57"/>
        <v>0</v>
      </c>
      <c r="O111" s="103"/>
      <c r="P111" s="104">
        <f t="shared" si="58"/>
        <v>0</v>
      </c>
      <c r="Q111" s="104">
        <f t="shared" si="59"/>
        <v>0</v>
      </c>
      <c r="R111" s="103"/>
      <c r="S111" s="104">
        <f t="shared" si="60"/>
        <v>0</v>
      </c>
      <c r="T111" s="104">
        <f t="shared" si="61"/>
        <v>0</v>
      </c>
      <c r="U111" s="103">
        <v>0</v>
      </c>
      <c r="V111" s="104">
        <f t="shared" si="62"/>
        <v>0</v>
      </c>
      <c r="W111" s="104">
        <f t="shared" si="64"/>
        <v>0</v>
      </c>
      <c r="X111" s="103">
        <v>0</v>
      </c>
      <c r="Y111" s="104">
        <f t="shared" si="63"/>
        <v>0</v>
      </c>
      <c r="Z111" s="104">
        <f t="shared" si="65"/>
        <v>0</v>
      </c>
      <c r="AA111" s="104">
        <v>1</v>
      </c>
      <c r="AB111" s="289">
        <f t="shared" si="47"/>
        <v>6.5999999999999988</v>
      </c>
      <c r="AC111" s="289">
        <f t="shared" si="48"/>
        <v>34.5</v>
      </c>
      <c r="AD111" s="104">
        <v>2</v>
      </c>
      <c r="AE111" s="289">
        <f t="shared" si="49"/>
        <v>13.199999999999998</v>
      </c>
      <c r="AF111" s="289">
        <f t="shared" si="50"/>
        <v>69</v>
      </c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289">
        <v>4</v>
      </c>
      <c r="AU111" s="289">
        <v>2</v>
      </c>
      <c r="AV111" s="268"/>
      <c r="AW111" s="52">
        <f t="shared" si="51"/>
        <v>3</v>
      </c>
      <c r="AX111" s="104">
        <f t="shared" si="39"/>
        <v>19.799999999999997</v>
      </c>
      <c r="AY111" s="104">
        <f t="shared" si="40"/>
        <v>103.5</v>
      </c>
      <c r="AZ111" s="42">
        <f t="shared" si="52"/>
        <v>2.8846153846153848E-2</v>
      </c>
      <c r="BA111" s="37">
        <f t="shared" si="53"/>
        <v>0.86538461538461542</v>
      </c>
      <c r="BB111" s="63">
        <f t="shared" si="41"/>
        <v>29.855769230769234</v>
      </c>
      <c r="BC111" s="103">
        <v>21</v>
      </c>
      <c r="BD111" s="37">
        <f t="shared" si="42"/>
        <v>724.5</v>
      </c>
      <c r="BE111" s="37">
        <f t="shared" si="43"/>
        <v>728</v>
      </c>
      <c r="BF111" s="37">
        <f t="shared" si="44"/>
        <v>104</v>
      </c>
      <c r="BG111" s="52">
        <f t="shared" si="45"/>
        <v>24.266666666666666</v>
      </c>
      <c r="BH111" s="35">
        <f t="shared" si="46"/>
        <v>44401</v>
      </c>
    </row>
    <row r="112" spans="1:60" x14ac:dyDescent="0.25">
      <c r="A112" s="119"/>
      <c r="B112" s="111"/>
      <c r="C112" s="116"/>
      <c r="D112" s="116"/>
      <c r="E112" s="101"/>
      <c r="F112" s="101"/>
      <c r="G112" s="112"/>
      <c r="H112" s="261"/>
      <c r="I112" s="103"/>
      <c r="J112" s="104">
        <f t="shared" si="54"/>
        <v>0</v>
      </c>
      <c r="K112" s="104">
        <f t="shared" si="55"/>
        <v>0</v>
      </c>
      <c r="L112" s="103"/>
      <c r="M112" s="104">
        <f t="shared" si="56"/>
        <v>0</v>
      </c>
      <c r="N112" s="104">
        <f t="shared" si="57"/>
        <v>0</v>
      </c>
      <c r="O112" s="103"/>
      <c r="P112" s="104">
        <f t="shared" si="58"/>
        <v>0</v>
      </c>
      <c r="Q112" s="104">
        <f t="shared" si="59"/>
        <v>0</v>
      </c>
      <c r="R112" s="103"/>
      <c r="S112" s="104">
        <f t="shared" si="60"/>
        <v>0</v>
      </c>
      <c r="T112" s="104">
        <f t="shared" si="61"/>
        <v>0</v>
      </c>
      <c r="U112" s="103"/>
      <c r="V112" s="104">
        <f t="shared" si="62"/>
        <v>0</v>
      </c>
      <c r="W112" s="104">
        <f t="shared" si="64"/>
        <v>0</v>
      </c>
      <c r="X112" s="103"/>
      <c r="Y112" s="104">
        <f t="shared" si="63"/>
        <v>0</v>
      </c>
      <c r="Z112" s="104">
        <f t="shared" si="65"/>
        <v>0</v>
      </c>
      <c r="AA112" s="104"/>
      <c r="AB112" s="289">
        <f t="shared" si="47"/>
        <v>0</v>
      </c>
      <c r="AC112" s="289">
        <f t="shared" si="48"/>
        <v>0</v>
      </c>
      <c r="AD112" s="104"/>
      <c r="AE112" s="289">
        <f t="shared" si="49"/>
        <v>0</v>
      </c>
      <c r="AF112" s="289">
        <f t="shared" si="50"/>
        <v>0</v>
      </c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289"/>
      <c r="AU112" s="289"/>
      <c r="AV112" s="268"/>
      <c r="AW112" s="52">
        <f t="shared" si="51"/>
        <v>0</v>
      </c>
      <c r="AX112" s="104">
        <f t="shared" si="39"/>
        <v>0</v>
      </c>
      <c r="AY112" s="106">
        <f t="shared" si="40"/>
        <v>0</v>
      </c>
      <c r="AZ112" s="42">
        <f t="shared" si="52"/>
        <v>0</v>
      </c>
      <c r="BA112" s="37">
        <f t="shared" si="53"/>
        <v>0</v>
      </c>
      <c r="BB112" s="63">
        <f t="shared" si="41"/>
        <v>0</v>
      </c>
      <c r="BC112" s="103"/>
      <c r="BD112" s="37">
        <f t="shared" si="42"/>
        <v>0</v>
      </c>
      <c r="BE112" s="37" t="str">
        <f t="shared" si="43"/>
        <v>-</v>
      </c>
      <c r="BF112" s="37" t="str">
        <f t="shared" si="44"/>
        <v>-</v>
      </c>
      <c r="BG112" s="52" t="str">
        <f t="shared" si="45"/>
        <v>-</v>
      </c>
      <c r="BH112" s="35" t="str">
        <f t="shared" si="46"/>
        <v>-</v>
      </c>
    </row>
    <row r="113" spans="1:60" hidden="1" x14ac:dyDescent="0.25">
      <c r="A113" s="109"/>
      <c r="B113" s="99"/>
      <c r="C113" s="100"/>
      <c r="D113" s="100"/>
      <c r="E113" s="101"/>
      <c r="F113" s="101"/>
      <c r="G113" s="101"/>
      <c r="H113" s="267"/>
      <c r="I113" s="103"/>
      <c r="J113" s="104">
        <f t="shared" si="54"/>
        <v>0</v>
      </c>
      <c r="K113" s="104">
        <f t="shared" si="55"/>
        <v>0</v>
      </c>
      <c r="L113" s="103"/>
      <c r="M113" s="104">
        <f t="shared" si="56"/>
        <v>0</v>
      </c>
      <c r="N113" s="104">
        <f t="shared" si="57"/>
        <v>0</v>
      </c>
      <c r="O113" s="103"/>
      <c r="P113" s="104">
        <f t="shared" si="58"/>
        <v>0</v>
      </c>
      <c r="Q113" s="104">
        <f t="shared" si="59"/>
        <v>0</v>
      </c>
      <c r="R113" s="103"/>
      <c r="S113" s="104">
        <f t="shared" si="60"/>
        <v>0</v>
      </c>
      <c r="T113" s="104">
        <f t="shared" si="61"/>
        <v>0</v>
      </c>
      <c r="U113" s="103"/>
      <c r="V113" s="104">
        <f t="shared" si="62"/>
        <v>0</v>
      </c>
      <c r="W113" s="104">
        <f t="shared" si="64"/>
        <v>0</v>
      </c>
      <c r="X113" s="103"/>
      <c r="Y113" s="104">
        <f t="shared" si="63"/>
        <v>0</v>
      </c>
      <c r="Z113" s="104">
        <f t="shared" si="65"/>
        <v>0</v>
      </c>
      <c r="AA113" s="104"/>
      <c r="AB113" s="289">
        <f t="shared" si="47"/>
        <v>0</v>
      </c>
      <c r="AC113" s="289">
        <f t="shared" si="48"/>
        <v>0</v>
      </c>
      <c r="AD113" s="104"/>
      <c r="AE113" s="289">
        <f t="shared" si="49"/>
        <v>0</v>
      </c>
      <c r="AF113" s="289">
        <f t="shared" si="50"/>
        <v>0</v>
      </c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289"/>
      <c r="AU113" s="289"/>
      <c r="AV113" s="268"/>
      <c r="AW113" s="52">
        <f t="shared" si="51"/>
        <v>0</v>
      </c>
      <c r="AX113" s="104">
        <f t="shared" si="39"/>
        <v>0</v>
      </c>
      <c r="AY113" s="104">
        <f t="shared" si="40"/>
        <v>0</v>
      </c>
      <c r="AZ113" s="42">
        <f t="shared" si="52"/>
        <v>0</v>
      </c>
      <c r="BA113" s="37">
        <f t="shared" si="53"/>
        <v>0</v>
      </c>
      <c r="BB113" s="63">
        <f t="shared" si="41"/>
        <v>0</v>
      </c>
      <c r="BC113" s="103"/>
      <c r="BD113" s="37">
        <f t="shared" si="42"/>
        <v>0</v>
      </c>
      <c r="BE113" s="37" t="str">
        <f t="shared" si="43"/>
        <v>-</v>
      </c>
      <c r="BF113" s="37" t="str">
        <f t="shared" si="44"/>
        <v>-</v>
      </c>
      <c r="BG113" s="52" t="str">
        <f t="shared" si="45"/>
        <v>-</v>
      </c>
      <c r="BH113" s="35" t="str">
        <f t="shared" si="46"/>
        <v>-</v>
      </c>
    </row>
    <row r="114" spans="1:60" hidden="1" x14ac:dyDescent="0.25">
      <c r="A114" s="109"/>
      <c r="B114" s="99"/>
      <c r="C114" s="100"/>
      <c r="D114" s="100"/>
      <c r="E114" s="101"/>
      <c r="F114" s="101"/>
      <c r="G114" s="101"/>
      <c r="H114" s="267"/>
      <c r="I114" s="103"/>
      <c r="J114" s="104">
        <f t="shared" si="54"/>
        <v>0</v>
      </c>
      <c r="K114" s="104">
        <f t="shared" si="55"/>
        <v>0</v>
      </c>
      <c r="L114" s="103"/>
      <c r="M114" s="104">
        <f t="shared" si="56"/>
        <v>0</v>
      </c>
      <c r="N114" s="104">
        <f t="shared" si="57"/>
        <v>0</v>
      </c>
      <c r="O114" s="103"/>
      <c r="P114" s="104">
        <f t="shared" si="58"/>
        <v>0</v>
      </c>
      <c r="Q114" s="104">
        <f t="shared" si="59"/>
        <v>0</v>
      </c>
      <c r="R114" s="103"/>
      <c r="S114" s="104">
        <f t="shared" si="60"/>
        <v>0</v>
      </c>
      <c r="T114" s="104">
        <f t="shared" si="61"/>
        <v>0</v>
      </c>
      <c r="U114" s="103"/>
      <c r="V114" s="104">
        <f t="shared" si="62"/>
        <v>0</v>
      </c>
      <c r="W114" s="104">
        <f t="shared" si="64"/>
        <v>0</v>
      </c>
      <c r="X114" s="103"/>
      <c r="Y114" s="104">
        <f t="shared" si="63"/>
        <v>0</v>
      </c>
      <c r="Z114" s="104">
        <f t="shared" si="65"/>
        <v>0</v>
      </c>
      <c r="AA114" s="104"/>
      <c r="AB114" s="289">
        <f t="shared" si="47"/>
        <v>0</v>
      </c>
      <c r="AC114" s="289">
        <f t="shared" si="48"/>
        <v>0</v>
      </c>
      <c r="AD114" s="104"/>
      <c r="AE114" s="289">
        <f t="shared" si="49"/>
        <v>0</v>
      </c>
      <c r="AF114" s="289">
        <f t="shared" si="50"/>
        <v>0</v>
      </c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289"/>
      <c r="AU114" s="289"/>
      <c r="AV114" s="268"/>
      <c r="AW114" s="52">
        <f t="shared" si="51"/>
        <v>0</v>
      </c>
      <c r="AX114" s="104">
        <f t="shared" si="39"/>
        <v>0</v>
      </c>
      <c r="AY114" s="104">
        <f t="shared" si="40"/>
        <v>0</v>
      </c>
      <c r="AZ114" s="42">
        <f t="shared" si="52"/>
        <v>0</v>
      </c>
      <c r="BA114" s="37">
        <f t="shared" si="53"/>
        <v>0</v>
      </c>
      <c r="BB114" s="63">
        <f t="shared" si="41"/>
        <v>0</v>
      </c>
      <c r="BC114" s="103"/>
      <c r="BD114" s="37">
        <f t="shared" si="42"/>
        <v>0</v>
      </c>
      <c r="BE114" s="37" t="str">
        <f t="shared" si="43"/>
        <v>-</v>
      </c>
      <c r="BF114" s="37" t="str">
        <f t="shared" si="44"/>
        <v>-</v>
      </c>
      <c r="BG114" s="52" t="str">
        <f t="shared" si="45"/>
        <v>-</v>
      </c>
      <c r="BH114" s="35" t="str">
        <f t="shared" si="46"/>
        <v>-</v>
      </c>
    </row>
    <row r="115" spans="1:60" hidden="1" x14ac:dyDescent="0.25">
      <c r="A115" s="109"/>
      <c r="B115" s="99"/>
      <c r="C115" s="100"/>
      <c r="D115" s="100"/>
      <c r="E115" s="101"/>
      <c r="F115" s="101"/>
      <c r="G115" s="101"/>
      <c r="H115" s="267"/>
      <c r="I115" s="103"/>
      <c r="J115" s="104">
        <f t="shared" si="54"/>
        <v>0</v>
      </c>
      <c r="K115" s="104">
        <f t="shared" si="55"/>
        <v>0</v>
      </c>
      <c r="L115" s="103"/>
      <c r="M115" s="104">
        <f t="shared" si="56"/>
        <v>0</v>
      </c>
      <c r="N115" s="104">
        <f t="shared" si="57"/>
        <v>0</v>
      </c>
      <c r="O115" s="103"/>
      <c r="P115" s="104">
        <f t="shared" si="58"/>
        <v>0</v>
      </c>
      <c r="Q115" s="104">
        <f t="shared" si="59"/>
        <v>0</v>
      </c>
      <c r="R115" s="103"/>
      <c r="S115" s="104">
        <f t="shared" si="60"/>
        <v>0</v>
      </c>
      <c r="T115" s="104">
        <f t="shared" si="61"/>
        <v>0</v>
      </c>
      <c r="U115" s="103"/>
      <c r="V115" s="104">
        <f t="shared" si="62"/>
        <v>0</v>
      </c>
      <c r="W115" s="104">
        <f t="shared" si="64"/>
        <v>0</v>
      </c>
      <c r="X115" s="103"/>
      <c r="Y115" s="104">
        <f t="shared" si="63"/>
        <v>0</v>
      </c>
      <c r="Z115" s="104">
        <f t="shared" si="65"/>
        <v>0</v>
      </c>
      <c r="AA115" s="104"/>
      <c r="AB115" s="289">
        <f t="shared" si="47"/>
        <v>0</v>
      </c>
      <c r="AC115" s="289">
        <f t="shared" si="48"/>
        <v>0</v>
      </c>
      <c r="AD115" s="104"/>
      <c r="AE115" s="289">
        <f t="shared" si="49"/>
        <v>0</v>
      </c>
      <c r="AF115" s="289">
        <f t="shared" si="50"/>
        <v>0</v>
      </c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289"/>
      <c r="AU115" s="289"/>
      <c r="AV115" s="268"/>
      <c r="AW115" s="52">
        <f t="shared" si="51"/>
        <v>0</v>
      </c>
      <c r="AX115" s="104">
        <f t="shared" si="39"/>
        <v>0</v>
      </c>
      <c r="AY115" s="104">
        <f t="shared" si="40"/>
        <v>0</v>
      </c>
      <c r="AZ115" s="42">
        <f t="shared" si="52"/>
        <v>0</v>
      </c>
      <c r="BA115" s="37">
        <f t="shared" si="53"/>
        <v>0</v>
      </c>
      <c r="BB115" s="63">
        <f t="shared" si="41"/>
        <v>0</v>
      </c>
      <c r="BC115" s="103"/>
      <c r="BD115" s="37">
        <f t="shared" si="42"/>
        <v>0</v>
      </c>
      <c r="BE115" s="37" t="str">
        <f t="shared" si="43"/>
        <v>-</v>
      </c>
      <c r="BF115" s="37" t="str">
        <f t="shared" si="44"/>
        <v>-</v>
      </c>
      <c r="BG115" s="52" t="str">
        <f t="shared" si="45"/>
        <v>-</v>
      </c>
      <c r="BH115" s="35" t="str">
        <f t="shared" si="46"/>
        <v>-</v>
      </c>
    </row>
    <row r="116" spans="1:60" hidden="1" x14ac:dyDescent="0.25">
      <c r="A116" s="109"/>
      <c r="B116" s="99"/>
      <c r="C116" s="100"/>
      <c r="D116" s="100"/>
      <c r="E116" s="101"/>
      <c r="F116" s="101"/>
      <c r="G116" s="101"/>
      <c r="H116" s="267"/>
      <c r="I116" s="103"/>
      <c r="J116" s="104">
        <f t="shared" si="54"/>
        <v>0</v>
      </c>
      <c r="K116" s="104">
        <f t="shared" si="55"/>
        <v>0</v>
      </c>
      <c r="L116" s="103"/>
      <c r="M116" s="104">
        <f t="shared" si="56"/>
        <v>0</v>
      </c>
      <c r="N116" s="104">
        <f t="shared" si="57"/>
        <v>0</v>
      </c>
      <c r="O116" s="103"/>
      <c r="P116" s="104">
        <f t="shared" si="58"/>
        <v>0</v>
      </c>
      <c r="Q116" s="104">
        <f t="shared" si="59"/>
        <v>0</v>
      </c>
      <c r="R116" s="103"/>
      <c r="S116" s="104">
        <f t="shared" si="60"/>
        <v>0</v>
      </c>
      <c r="T116" s="104">
        <f t="shared" si="61"/>
        <v>0</v>
      </c>
      <c r="U116" s="103"/>
      <c r="V116" s="104">
        <f t="shared" si="62"/>
        <v>0</v>
      </c>
      <c r="W116" s="104">
        <f t="shared" si="64"/>
        <v>0</v>
      </c>
      <c r="X116" s="103"/>
      <c r="Y116" s="104">
        <f t="shared" si="63"/>
        <v>0</v>
      </c>
      <c r="Z116" s="104">
        <f t="shared" si="65"/>
        <v>0</v>
      </c>
      <c r="AA116" s="104"/>
      <c r="AB116" s="289">
        <f t="shared" si="47"/>
        <v>0</v>
      </c>
      <c r="AC116" s="289">
        <f t="shared" si="48"/>
        <v>0</v>
      </c>
      <c r="AD116" s="104"/>
      <c r="AE116" s="289">
        <f t="shared" si="49"/>
        <v>0</v>
      </c>
      <c r="AF116" s="289">
        <f t="shared" si="50"/>
        <v>0</v>
      </c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289"/>
      <c r="AU116" s="289"/>
      <c r="AV116" s="268"/>
      <c r="AW116" s="52">
        <f t="shared" si="51"/>
        <v>0</v>
      </c>
      <c r="AX116" s="104">
        <f t="shared" si="39"/>
        <v>0</v>
      </c>
      <c r="AY116" s="104">
        <f t="shared" si="40"/>
        <v>0</v>
      </c>
      <c r="AZ116" s="42">
        <f t="shared" si="52"/>
        <v>0</v>
      </c>
      <c r="BA116" s="37">
        <f t="shared" si="53"/>
        <v>0</v>
      </c>
      <c r="BB116" s="63">
        <f t="shared" si="41"/>
        <v>0</v>
      </c>
      <c r="BC116" s="103"/>
      <c r="BD116" s="37">
        <f t="shared" si="42"/>
        <v>0</v>
      </c>
      <c r="BE116" s="37" t="str">
        <f t="shared" si="43"/>
        <v>-</v>
      </c>
      <c r="BF116" s="37" t="str">
        <f t="shared" si="44"/>
        <v>-</v>
      </c>
      <c r="BG116" s="52" t="str">
        <f t="shared" si="45"/>
        <v>-</v>
      </c>
      <c r="BH116" s="35" t="str">
        <f t="shared" si="46"/>
        <v>-</v>
      </c>
    </row>
    <row r="117" spans="1:60" hidden="1" x14ac:dyDescent="0.25">
      <c r="A117" s="109"/>
      <c r="B117" s="99"/>
      <c r="C117" s="100"/>
      <c r="D117" s="100"/>
      <c r="E117" s="101"/>
      <c r="F117" s="101"/>
      <c r="G117" s="101"/>
      <c r="H117" s="267"/>
      <c r="I117" s="103"/>
      <c r="J117" s="104">
        <f t="shared" si="54"/>
        <v>0</v>
      </c>
      <c r="K117" s="104">
        <f t="shared" si="55"/>
        <v>0</v>
      </c>
      <c r="L117" s="103"/>
      <c r="M117" s="104">
        <f t="shared" si="56"/>
        <v>0</v>
      </c>
      <c r="N117" s="104">
        <f t="shared" si="57"/>
        <v>0</v>
      </c>
      <c r="O117" s="103"/>
      <c r="P117" s="104">
        <f t="shared" si="58"/>
        <v>0</v>
      </c>
      <c r="Q117" s="104">
        <f t="shared" si="59"/>
        <v>0</v>
      </c>
      <c r="R117" s="103"/>
      <c r="S117" s="104">
        <f t="shared" si="60"/>
        <v>0</v>
      </c>
      <c r="T117" s="104">
        <f t="shared" si="61"/>
        <v>0</v>
      </c>
      <c r="U117" s="103"/>
      <c r="V117" s="104">
        <f t="shared" si="62"/>
        <v>0</v>
      </c>
      <c r="W117" s="104">
        <f t="shared" si="64"/>
        <v>0</v>
      </c>
      <c r="X117" s="103"/>
      <c r="Y117" s="104">
        <f t="shared" si="63"/>
        <v>0</v>
      </c>
      <c r="Z117" s="104">
        <f t="shared" si="65"/>
        <v>0</v>
      </c>
      <c r="AA117" s="104"/>
      <c r="AB117" s="289">
        <f t="shared" si="47"/>
        <v>0</v>
      </c>
      <c r="AC117" s="289">
        <f t="shared" si="48"/>
        <v>0</v>
      </c>
      <c r="AD117" s="104"/>
      <c r="AE117" s="289">
        <f t="shared" si="49"/>
        <v>0</v>
      </c>
      <c r="AF117" s="289">
        <f t="shared" si="50"/>
        <v>0</v>
      </c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289"/>
      <c r="AU117" s="289"/>
      <c r="AV117" s="268"/>
      <c r="AW117" s="52">
        <f t="shared" si="51"/>
        <v>0</v>
      </c>
      <c r="AX117" s="104">
        <f t="shared" si="39"/>
        <v>0</v>
      </c>
      <c r="AY117" s="104">
        <f t="shared" si="40"/>
        <v>0</v>
      </c>
      <c r="AZ117" s="42">
        <f t="shared" si="52"/>
        <v>0</v>
      </c>
      <c r="BA117" s="37">
        <f t="shared" si="53"/>
        <v>0</v>
      </c>
      <c r="BB117" s="63">
        <f t="shared" si="41"/>
        <v>0</v>
      </c>
      <c r="BC117" s="103"/>
      <c r="BD117" s="37">
        <f t="shared" si="42"/>
        <v>0</v>
      </c>
      <c r="BE117" s="37" t="str">
        <f t="shared" si="43"/>
        <v>-</v>
      </c>
      <c r="BF117" s="37" t="str">
        <f t="shared" si="44"/>
        <v>-</v>
      </c>
      <c r="BG117" s="52" t="str">
        <f t="shared" si="45"/>
        <v>-</v>
      </c>
      <c r="BH117" s="35" t="str">
        <f t="shared" si="46"/>
        <v>-</v>
      </c>
    </row>
    <row r="118" spans="1:60" hidden="1" x14ac:dyDescent="0.25">
      <c r="A118" s="119"/>
      <c r="B118" s="111"/>
      <c r="C118" s="116"/>
      <c r="D118" s="116"/>
      <c r="E118" s="101"/>
      <c r="F118" s="101"/>
      <c r="G118" s="112"/>
      <c r="H118" s="261"/>
      <c r="I118" s="103"/>
      <c r="J118" s="104">
        <f>I118*$E118</f>
        <v>0</v>
      </c>
      <c r="K118" s="104">
        <f>I118*$F118</f>
        <v>0</v>
      </c>
      <c r="L118" s="103"/>
      <c r="M118" s="104">
        <f t="shared" si="56"/>
        <v>0</v>
      </c>
      <c r="N118" s="104">
        <f t="shared" si="57"/>
        <v>0</v>
      </c>
      <c r="O118" s="103"/>
      <c r="P118" s="104">
        <f t="shared" si="58"/>
        <v>0</v>
      </c>
      <c r="Q118" s="104">
        <f t="shared" si="59"/>
        <v>0</v>
      </c>
      <c r="R118" s="103"/>
      <c r="S118" s="104">
        <f t="shared" si="60"/>
        <v>0</v>
      </c>
      <c r="T118" s="104">
        <f t="shared" si="61"/>
        <v>0</v>
      </c>
      <c r="U118" s="103"/>
      <c r="V118" s="104">
        <f t="shared" si="62"/>
        <v>0</v>
      </c>
      <c r="W118" s="104">
        <f t="shared" si="64"/>
        <v>0</v>
      </c>
      <c r="X118" s="103"/>
      <c r="Y118" s="104">
        <f t="shared" si="63"/>
        <v>0</v>
      </c>
      <c r="Z118" s="104">
        <f t="shared" si="65"/>
        <v>0</v>
      </c>
      <c r="AA118" s="104"/>
      <c r="AB118" s="289">
        <f t="shared" si="47"/>
        <v>0</v>
      </c>
      <c r="AC118" s="289">
        <f t="shared" si="48"/>
        <v>0</v>
      </c>
      <c r="AD118" s="104"/>
      <c r="AE118" s="289">
        <f t="shared" si="49"/>
        <v>0</v>
      </c>
      <c r="AF118" s="289">
        <f t="shared" si="50"/>
        <v>0</v>
      </c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289"/>
      <c r="AU118" s="289"/>
      <c r="AV118" s="268"/>
      <c r="AW118" s="52">
        <f t="shared" si="51"/>
        <v>0</v>
      </c>
      <c r="AX118" s="104">
        <f t="shared" si="39"/>
        <v>0</v>
      </c>
      <c r="AY118" s="106">
        <f t="shared" si="40"/>
        <v>0</v>
      </c>
      <c r="AZ118" s="42">
        <f t="shared" si="52"/>
        <v>0</v>
      </c>
      <c r="BA118" s="37">
        <f t="shared" si="53"/>
        <v>0</v>
      </c>
      <c r="BB118" s="63">
        <f t="shared" si="41"/>
        <v>0</v>
      </c>
      <c r="BC118" s="103"/>
      <c r="BD118" s="37">
        <f t="shared" si="42"/>
        <v>0</v>
      </c>
      <c r="BE118" s="37" t="str">
        <f t="shared" si="43"/>
        <v>-</v>
      </c>
      <c r="BF118" s="37" t="str">
        <f t="shared" si="44"/>
        <v>-</v>
      </c>
      <c r="BG118" s="52" t="str">
        <f t="shared" si="45"/>
        <v>-</v>
      </c>
      <c r="BH118" s="35" t="str">
        <f t="shared" si="46"/>
        <v>-</v>
      </c>
    </row>
    <row r="119" spans="1:60" hidden="1" x14ac:dyDescent="0.25">
      <c r="A119" s="119"/>
      <c r="B119" s="111"/>
      <c r="C119" s="100"/>
      <c r="D119" s="100"/>
      <c r="E119" s="101"/>
      <c r="F119" s="101"/>
      <c r="G119" s="112"/>
      <c r="H119" s="261"/>
      <c r="I119" s="103"/>
      <c r="J119" s="104">
        <f t="shared" si="54"/>
        <v>0</v>
      </c>
      <c r="K119" s="104">
        <f t="shared" ref="K119:K182" si="66">I119*$F119</f>
        <v>0</v>
      </c>
      <c r="L119" s="103"/>
      <c r="M119" s="104">
        <f t="shared" si="56"/>
        <v>0</v>
      </c>
      <c r="N119" s="104">
        <f t="shared" si="57"/>
        <v>0</v>
      </c>
      <c r="O119" s="103"/>
      <c r="P119" s="104">
        <f t="shared" si="58"/>
        <v>0</v>
      </c>
      <c r="Q119" s="104">
        <f t="shared" si="59"/>
        <v>0</v>
      </c>
      <c r="R119" s="103"/>
      <c r="S119" s="104">
        <f t="shared" si="60"/>
        <v>0</v>
      </c>
      <c r="T119" s="104">
        <f t="shared" si="61"/>
        <v>0</v>
      </c>
      <c r="U119" s="103"/>
      <c r="V119" s="104">
        <f t="shared" si="62"/>
        <v>0</v>
      </c>
      <c r="W119" s="104">
        <f t="shared" si="64"/>
        <v>0</v>
      </c>
      <c r="X119" s="103"/>
      <c r="Y119" s="104">
        <f t="shared" si="63"/>
        <v>0</v>
      </c>
      <c r="Z119" s="104">
        <f t="shared" si="65"/>
        <v>0</v>
      </c>
      <c r="AA119" s="104"/>
      <c r="AB119" s="289">
        <f t="shared" si="47"/>
        <v>0</v>
      </c>
      <c r="AC119" s="289">
        <f t="shared" si="48"/>
        <v>0</v>
      </c>
      <c r="AD119" s="104"/>
      <c r="AE119" s="289">
        <f t="shared" si="49"/>
        <v>0</v>
      </c>
      <c r="AF119" s="289">
        <f t="shared" si="50"/>
        <v>0</v>
      </c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289"/>
      <c r="AU119" s="289"/>
      <c r="AV119" s="268"/>
      <c r="AW119" s="52">
        <f t="shared" si="51"/>
        <v>0</v>
      </c>
      <c r="AX119" s="104">
        <f t="shared" si="39"/>
        <v>0</v>
      </c>
      <c r="AY119" s="106">
        <f t="shared" si="40"/>
        <v>0</v>
      </c>
      <c r="AZ119" s="42">
        <f t="shared" si="52"/>
        <v>0</v>
      </c>
      <c r="BA119" s="37">
        <f t="shared" si="53"/>
        <v>0</v>
      </c>
      <c r="BB119" s="63">
        <f t="shared" si="41"/>
        <v>0</v>
      </c>
      <c r="BC119" s="103"/>
      <c r="BD119" s="37">
        <f t="shared" si="42"/>
        <v>0</v>
      </c>
      <c r="BE119" s="37" t="str">
        <f t="shared" si="43"/>
        <v>-</v>
      </c>
      <c r="BF119" s="37" t="str">
        <f t="shared" si="44"/>
        <v>-</v>
      </c>
      <c r="BG119" s="52" t="str">
        <f t="shared" si="45"/>
        <v>-</v>
      </c>
      <c r="BH119" s="35" t="str">
        <f t="shared" si="46"/>
        <v>-</v>
      </c>
    </row>
    <row r="120" spans="1:60" hidden="1" x14ac:dyDescent="0.25">
      <c r="A120" s="119"/>
      <c r="B120" s="111"/>
      <c r="C120" s="116"/>
      <c r="D120" s="116"/>
      <c r="E120" s="101"/>
      <c r="F120" s="101"/>
      <c r="G120" s="112"/>
      <c r="H120" s="261"/>
      <c r="I120" s="103"/>
      <c r="J120" s="104">
        <f t="shared" si="54"/>
        <v>0</v>
      </c>
      <c r="K120" s="104">
        <f t="shared" si="66"/>
        <v>0</v>
      </c>
      <c r="L120" s="103"/>
      <c r="M120" s="104">
        <f t="shared" si="56"/>
        <v>0</v>
      </c>
      <c r="N120" s="104">
        <f t="shared" si="57"/>
        <v>0</v>
      </c>
      <c r="O120" s="103"/>
      <c r="P120" s="104">
        <f t="shared" si="58"/>
        <v>0</v>
      </c>
      <c r="Q120" s="104">
        <f t="shared" si="59"/>
        <v>0</v>
      </c>
      <c r="R120" s="103"/>
      <c r="S120" s="104">
        <f t="shared" si="60"/>
        <v>0</v>
      </c>
      <c r="T120" s="104">
        <f t="shared" si="61"/>
        <v>0</v>
      </c>
      <c r="U120" s="103"/>
      <c r="V120" s="104">
        <f t="shared" si="62"/>
        <v>0</v>
      </c>
      <c r="W120" s="104">
        <f t="shared" si="64"/>
        <v>0</v>
      </c>
      <c r="X120" s="103"/>
      <c r="Y120" s="104">
        <f t="shared" si="63"/>
        <v>0</v>
      </c>
      <c r="Z120" s="104">
        <f t="shared" si="65"/>
        <v>0</v>
      </c>
      <c r="AA120" s="104"/>
      <c r="AB120" s="289">
        <f t="shared" si="47"/>
        <v>0</v>
      </c>
      <c r="AC120" s="289">
        <f t="shared" si="48"/>
        <v>0</v>
      </c>
      <c r="AD120" s="104"/>
      <c r="AE120" s="289">
        <f t="shared" si="49"/>
        <v>0</v>
      </c>
      <c r="AF120" s="289">
        <f t="shared" si="50"/>
        <v>0</v>
      </c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289"/>
      <c r="AU120" s="289"/>
      <c r="AV120" s="268"/>
      <c r="AW120" s="52">
        <f t="shared" si="51"/>
        <v>0</v>
      </c>
      <c r="AX120" s="104">
        <f t="shared" si="39"/>
        <v>0</v>
      </c>
      <c r="AY120" s="106">
        <f t="shared" si="40"/>
        <v>0</v>
      </c>
      <c r="AZ120" s="42">
        <f t="shared" si="52"/>
        <v>0</v>
      </c>
      <c r="BA120" s="37">
        <f t="shared" si="53"/>
        <v>0</v>
      </c>
      <c r="BB120" s="63">
        <f t="shared" si="41"/>
        <v>0</v>
      </c>
      <c r="BC120" s="103"/>
      <c r="BD120" s="37">
        <f t="shared" si="42"/>
        <v>0</v>
      </c>
      <c r="BE120" s="37" t="str">
        <f t="shared" si="43"/>
        <v>-</v>
      </c>
      <c r="BF120" s="37" t="str">
        <f t="shared" si="44"/>
        <v>-</v>
      </c>
      <c r="BG120" s="52" t="str">
        <f t="shared" si="45"/>
        <v>-</v>
      </c>
      <c r="BH120" s="35" t="str">
        <f t="shared" si="46"/>
        <v>-</v>
      </c>
    </row>
    <row r="121" spans="1:60" hidden="1" x14ac:dyDescent="0.25">
      <c r="A121" s="119"/>
      <c r="B121" s="111"/>
      <c r="C121" s="100"/>
      <c r="D121" s="100"/>
      <c r="E121" s="101"/>
      <c r="F121" s="101"/>
      <c r="G121" s="112"/>
      <c r="H121" s="261"/>
      <c r="I121" s="103"/>
      <c r="J121" s="104">
        <f t="shared" si="54"/>
        <v>0</v>
      </c>
      <c r="K121" s="104">
        <f t="shared" si="66"/>
        <v>0</v>
      </c>
      <c r="L121" s="103"/>
      <c r="M121" s="104">
        <f t="shared" si="56"/>
        <v>0</v>
      </c>
      <c r="N121" s="104">
        <f t="shared" si="57"/>
        <v>0</v>
      </c>
      <c r="O121" s="103"/>
      <c r="P121" s="104">
        <f t="shared" si="58"/>
        <v>0</v>
      </c>
      <c r="Q121" s="104">
        <f t="shared" si="59"/>
        <v>0</v>
      </c>
      <c r="R121" s="103"/>
      <c r="S121" s="104">
        <f t="shared" si="60"/>
        <v>0</v>
      </c>
      <c r="T121" s="104">
        <f t="shared" si="61"/>
        <v>0</v>
      </c>
      <c r="U121" s="103"/>
      <c r="V121" s="104">
        <f t="shared" si="62"/>
        <v>0</v>
      </c>
      <c r="W121" s="104">
        <f t="shared" si="64"/>
        <v>0</v>
      </c>
      <c r="X121" s="103"/>
      <c r="Y121" s="104">
        <f t="shared" si="63"/>
        <v>0</v>
      </c>
      <c r="Z121" s="104">
        <f t="shared" si="65"/>
        <v>0</v>
      </c>
      <c r="AA121" s="104"/>
      <c r="AB121" s="289">
        <f t="shared" si="47"/>
        <v>0</v>
      </c>
      <c r="AC121" s="289">
        <f t="shared" si="48"/>
        <v>0</v>
      </c>
      <c r="AD121" s="104"/>
      <c r="AE121" s="289">
        <f t="shared" si="49"/>
        <v>0</v>
      </c>
      <c r="AF121" s="289">
        <f t="shared" si="50"/>
        <v>0</v>
      </c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289"/>
      <c r="AU121" s="289"/>
      <c r="AV121" s="268"/>
      <c r="AW121" s="52">
        <f t="shared" si="51"/>
        <v>0</v>
      </c>
      <c r="AX121" s="104">
        <f t="shared" si="39"/>
        <v>0</v>
      </c>
      <c r="AY121" s="106">
        <f t="shared" si="40"/>
        <v>0</v>
      </c>
      <c r="AZ121" s="42">
        <f t="shared" si="52"/>
        <v>0</v>
      </c>
      <c r="BA121" s="37">
        <f t="shared" si="53"/>
        <v>0</v>
      </c>
      <c r="BB121" s="63">
        <f t="shared" si="41"/>
        <v>0</v>
      </c>
      <c r="BC121" s="103"/>
      <c r="BD121" s="37">
        <f t="shared" si="42"/>
        <v>0</v>
      </c>
      <c r="BE121" s="37" t="str">
        <f t="shared" si="43"/>
        <v>-</v>
      </c>
      <c r="BF121" s="37" t="str">
        <f t="shared" si="44"/>
        <v>-</v>
      </c>
      <c r="BG121" s="52" t="str">
        <f t="shared" si="45"/>
        <v>-</v>
      </c>
      <c r="BH121" s="35" t="str">
        <f t="shared" si="46"/>
        <v>-</v>
      </c>
    </row>
    <row r="122" spans="1:60" hidden="1" x14ac:dyDescent="0.25">
      <c r="A122" s="119"/>
      <c r="B122" s="111"/>
      <c r="C122" s="100"/>
      <c r="D122" s="100"/>
      <c r="E122" s="101"/>
      <c r="F122" s="101"/>
      <c r="G122" s="112"/>
      <c r="H122" s="261"/>
      <c r="I122" s="103"/>
      <c r="J122" s="104">
        <f t="shared" si="54"/>
        <v>0</v>
      </c>
      <c r="K122" s="104">
        <f t="shared" si="66"/>
        <v>0</v>
      </c>
      <c r="L122" s="103"/>
      <c r="M122" s="104">
        <f t="shared" si="56"/>
        <v>0</v>
      </c>
      <c r="N122" s="104">
        <f t="shared" si="57"/>
        <v>0</v>
      </c>
      <c r="O122" s="103"/>
      <c r="P122" s="104">
        <f t="shared" si="58"/>
        <v>0</v>
      </c>
      <c r="Q122" s="104">
        <f t="shared" si="59"/>
        <v>0</v>
      </c>
      <c r="R122" s="103"/>
      <c r="S122" s="104">
        <f t="shared" si="60"/>
        <v>0</v>
      </c>
      <c r="T122" s="104">
        <f t="shared" si="61"/>
        <v>0</v>
      </c>
      <c r="U122" s="103"/>
      <c r="V122" s="104">
        <f t="shared" si="62"/>
        <v>0</v>
      </c>
      <c r="W122" s="104">
        <f t="shared" si="64"/>
        <v>0</v>
      </c>
      <c r="X122" s="103"/>
      <c r="Y122" s="104">
        <f t="shared" si="63"/>
        <v>0</v>
      </c>
      <c r="Z122" s="104">
        <f t="shared" si="65"/>
        <v>0</v>
      </c>
      <c r="AA122" s="104"/>
      <c r="AB122" s="289">
        <f t="shared" si="47"/>
        <v>0</v>
      </c>
      <c r="AC122" s="289">
        <f t="shared" si="48"/>
        <v>0</v>
      </c>
      <c r="AD122" s="104"/>
      <c r="AE122" s="289">
        <f t="shared" si="49"/>
        <v>0</v>
      </c>
      <c r="AF122" s="289">
        <f t="shared" si="50"/>
        <v>0</v>
      </c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289"/>
      <c r="AU122" s="289"/>
      <c r="AV122" s="268"/>
      <c r="AW122" s="52">
        <f t="shared" si="51"/>
        <v>0</v>
      </c>
      <c r="AX122" s="104">
        <f t="shared" si="39"/>
        <v>0</v>
      </c>
      <c r="AY122" s="106">
        <f t="shared" si="40"/>
        <v>0</v>
      </c>
      <c r="AZ122" s="42">
        <f t="shared" si="52"/>
        <v>0</v>
      </c>
      <c r="BA122" s="37">
        <f t="shared" si="53"/>
        <v>0</v>
      </c>
      <c r="BB122" s="63">
        <f t="shared" si="41"/>
        <v>0</v>
      </c>
      <c r="BC122" s="103"/>
      <c r="BD122" s="37">
        <f t="shared" si="42"/>
        <v>0</v>
      </c>
      <c r="BE122" s="37" t="str">
        <f t="shared" si="43"/>
        <v>-</v>
      </c>
      <c r="BF122" s="37" t="str">
        <f t="shared" si="44"/>
        <v>-</v>
      </c>
      <c r="BG122" s="52" t="str">
        <f t="shared" si="45"/>
        <v>-</v>
      </c>
      <c r="BH122" s="35" t="str">
        <f t="shared" si="46"/>
        <v>-</v>
      </c>
    </row>
    <row r="123" spans="1:60" hidden="1" x14ac:dyDescent="0.25">
      <c r="A123" s="119"/>
      <c r="B123" s="111"/>
      <c r="C123" s="100"/>
      <c r="D123" s="100"/>
      <c r="E123" s="101"/>
      <c r="F123" s="101"/>
      <c r="G123" s="112"/>
      <c r="H123" s="261"/>
      <c r="I123" s="103"/>
      <c r="J123" s="104">
        <f t="shared" si="54"/>
        <v>0</v>
      </c>
      <c r="K123" s="104">
        <f t="shared" si="66"/>
        <v>0</v>
      </c>
      <c r="L123" s="103"/>
      <c r="M123" s="104">
        <f t="shared" si="56"/>
        <v>0</v>
      </c>
      <c r="N123" s="104">
        <f t="shared" si="57"/>
        <v>0</v>
      </c>
      <c r="O123" s="103"/>
      <c r="P123" s="104">
        <f t="shared" si="58"/>
        <v>0</v>
      </c>
      <c r="Q123" s="104">
        <f t="shared" si="59"/>
        <v>0</v>
      </c>
      <c r="R123" s="103"/>
      <c r="S123" s="104">
        <f t="shared" si="60"/>
        <v>0</v>
      </c>
      <c r="T123" s="104">
        <f t="shared" si="61"/>
        <v>0</v>
      </c>
      <c r="U123" s="103"/>
      <c r="V123" s="104">
        <f t="shared" si="62"/>
        <v>0</v>
      </c>
      <c r="W123" s="104">
        <f t="shared" si="64"/>
        <v>0</v>
      </c>
      <c r="X123" s="103"/>
      <c r="Y123" s="104">
        <f t="shared" si="63"/>
        <v>0</v>
      </c>
      <c r="Z123" s="104">
        <f t="shared" si="65"/>
        <v>0</v>
      </c>
      <c r="AA123" s="104"/>
      <c r="AB123" s="289">
        <f t="shared" si="47"/>
        <v>0</v>
      </c>
      <c r="AC123" s="289">
        <f t="shared" si="48"/>
        <v>0</v>
      </c>
      <c r="AD123" s="104"/>
      <c r="AE123" s="289">
        <f t="shared" si="49"/>
        <v>0</v>
      </c>
      <c r="AF123" s="289">
        <f t="shared" si="50"/>
        <v>0</v>
      </c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289"/>
      <c r="AU123" s="289"/>
      <c r="AV123" s="268"/>
      <c r="AW123" s="52">
        <f t="shared" si="51"/>
        <v>0</v>
      </c>
      <c r="AX123" s="104">
        <f t="shared" si="39"/>
        <v>0</v>
      </c>
      <c r="AY123" s="106">
        <f t="shared" si="40"/>
        <v>0</v>
      </c>
      <c r="AZ123" s="42">
        <f t="shared" si="52"/>
        <v>0</v>
      </c>
      <c r="BA123" s="37">
        <f t="shared" si="53"/>
        <v>0</v>
      </c>
      <c r="BB123" s="63">
        <f t="shared" si="41"/>
        <v>0</v>
      </c>
      <c r="BC123" s="103"/>
      <c r="BD123" s="37">
        <f t="shared" si="42"/>
        <v>0</v>
      </c>
      <c r="BE123" s="37" t="str">
        <f t="shared" si="43"/>
        <v>-</v>
      </c>
      <c r="BF123" s="37" t="str">
        <f t="shared" si="44"/>
        <v>-</v>
      </c>
      <c r="BG123" s="52" t="str">
        <f t="shared" si="45"/>
        <v>-</v>
      </c>
      <c r="BH123" s="35" t="str">
        <f t="shared" si="46"/>
        <v>-</v>
      </c>
    </row>
    <row r="124" spans="1:60" hidden="1" x14ac:dyDescent="0.25">
      <c r="A124" s="119"/>
      <c r="B124" s="111"/>
      <c r="C124" s="116"/>
      <c r="D124" s="116"/>
      <c r="E124" s="101"/>
      <c r="F124" s="101"/>
      <c r="G124" s="112"/>
      <c r="H124" s="261"/>
      <c r="I124" s="103"/>
      <c r="J124" s="104">
        <f t="shared" si="54"/>
        <v>0</v>
      </c>
      <c r="K124" s="104">
        <f t="shared" si="66"/>
        <v>0</v>
      </c>
      <c r="L124" s="103"/>
      <c r="M124" s="104">
        <f t="shared" si="56"/>
        <v>0</v>
      </c>
      <c r="N124" s="104">
        <f t="shared" si="57"/>
        <v>0</v>
      </c>
      <c r="O124" s="103"/>
      <c r="P124" s="104">
        <f t="shared" si="58"/>
        <v>0</v>
      </c>
      <c r="Q124" s="104">
        <f t="shared" si="59"/>
        <v>0</v>
      </c>
      <c r="R124" s="103"/>
      <c r="S124" s="104">
        <f t="shared" si="60"/>
        <v>0</v>
      </c>
      <c r="T124" s="104">
        <f t="shared" si="61"/>
        <v>0</v>
      </c>
      <c r="U124" s="103"/>
      <c r="V124" s="104">
        <f t="shared" si="62"/>
        <v>0</v>
      </c>
      <c r="W124" s="104">
        <f t="shared" si="64"/>
        <v>0</v>
      </c>
      <c r="X124" s="103"/>
      <c r="Y124" s="104">
        <f t="shared" si="63"/>
        <v>0</v>
      </c>
      <c r="Z124" s="104">
        <f t="shared" si="65"/>
        <v>0</v>
      </c>
      <c r="AA124" s="104"/>
      <c r="AB124" s="289">
        <f t="shared" si="47"/>
        <v>0</v>
      </c>
      <c r="AC124" s="289">
        <f t="shared" si="48"/>
        <v>0</v>
      </c>
      <c r="AD124" s="104"/>
      <c r="AE124" s="289">
        <f t="shared" si="49"/>
        <v>0</v>
      </c>
      <c r="AF124" s="289">
        <f t="shared" si="50"/>
        <v>0</v>
      </c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289"/>
      <c r="AU124" s="289"/>
      <c r="AV124" s="268"/>
      <c r="AW124" s="52">
        <f t="shared" si="51"/>
        <v>0</v>
      </c>
      <c r="AX124" s="104">
        <f t="shared" si="39"/>
        <v>0</v>
      </c>
      <c r="AY124" s="106">
        <f t="shared" si="40"/>
        <v>0</v>
      </c>
      <c r="AZ124" s="42">
        <f t="shared" si="52"/>
        <v>0</v>
      </c>
      <c r="BA124" s="37">
        <f t="shared" si="53"/>
        <v>0</v>
      </c>
      <c r="BB124" s="63">
        <f t="shared" si="41"/>
        <v>0</v>
      </c>
      <c r="BC124" s="103"/>
      <c r="BD124" s="37">
        <f t="shared" si="42"/>
        <v>0</v>
      </c>
      <c r="BE124" s="37" t="str">
        <f t="shared" si="43"/>
        <v>-</v>
      </c>
      <c r="BF124" s="37" t="str">
        <f t="shared" si="44"/>
        <v>-</v>
      </c>
      <c r="BG124" s="52" t="str">
        <f t="shared" si="45"/>
        <v>-</v>
      </c>
      <c r="BH124" s="35" t="str">
        <f t="shared" si="46"/>
        <v>-</v>
      </c>
    </row>
    <row r="125" spans="1:60" hidden="1" x14ac:dyDescent="0.25">
      <c r="A125" s="119"/>
      <c r="B125" s="111"/>
      <c r="C125" s="100"/>
      <c r="D125" s="100"/>
      <c r="E125" s="101"/>
      <c r="F125" s="101"/>
      <c r="G125" s="112"/>
      <c r="H125" s="261"/>
      <c r="I125" s="103"/>
      <c r="J125" s="104">
        <f t="shared" si="54"/>
        <v>0</v>
      </c>
      <c r="K125" s="104">
        <f t="shared" si="66"/>
        <v>0</v>
      </c>
      <c r="L125" s="103"/>
      <c r="M125" s="104">
        <f t="shared" si="56"/>
        <v>0</v>
      </c>
      <c r="N125" s="104">
        <f t="shared" si="57"/>
        <v>0</v>
      </c>
      <c r="O125" s="103"/>
      <c r="P125" s="104">
        <f t="shared" si="58"/>
        <v>0</v>
      </c>
      <c r="Q125" s="104">
        <f t="shared" si="59"/>
        <v>0</v>
      </c>
      <c r="R125" s="103"/>
      <c r="S125" s="104">
        <f t="shared" si="60"/>
        <v>0</v>
      </c>
      <c r="T125" s="104">
        <f t="shared" si="61"/>
        <v>0</v>
      </c>
      <c r="U125" s="103"/>
      <c r="V125" s="104">
        <f t="shared" si="62"/>
        <v>0</v>
      </c>
      <c r="W125" s="104">
        <f t="shared" si="64"/>
        <v>0</v>
      </c>
      <c r="X125" s="103"/>
      <c r="Y125" s="104">
        <f t="shared" si="63"/>
        <v>0</v>
      </c>
      <c r="Z125" s="104">
        <f t="shared" si="65"/>
        <v>0</v>
      </c>
      <c r="AA125" s="104"/>
      <c r="AB125" s="289">
        <f t="shared" si="47"/>
        <v>0</v>
      </c>
      <c r="AC125" s="289">
        <f t="shared" si="48"/>
        <v>0</v>
      </c>
      <c r="AD125" s="104"/>
      <c r="AE125" s="289">
        <f t="shared" si="49"/>
        <v>0</v>
      </c>
      <c r="AF125" s="289">
        <f t="shared" si="50"/>
        <v>0</v>
      </c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289"/>
      <c r="AU125" s="289"/>
      <c r="AV125" s="268"/>
      <c r="AW125" s="52">
        <f t="shared" si="51"/>
        <v>0</v>
      </c>
      <c r="AX125" s="104">
        <f t="shared" si="39"/>
        <v>0</v>
      </c>
      <c r="AY125" s="106">
        <f t="shared" si="40"/>
        <v>0</v>
      </c>
      <c r="AZ125" s="42">
        <f t="shared" si="52"/>
        <v>0</v>
      </c>
      <c r="BA125" s="37">
        <f t="shared" si="53"/>
        <v>0</v>
      </c>
      <c r="BB125" s="63">
        <f t="shared" si="41"/>
        <v>0</v>
      </c>
      <c r="BC125" s="103"/>
      <c r="BD125" s="37">
        <f t="shared" si="42"/>
        <v>0</v>
      </c>
      <c r="BE125" s="37" t="str">
        <f t="shared" si="43"/>
        <v>-</v>
      </c>
      <c r="BF125" s="37" t="str">
        <f t="shared" si="44"/>
        <v>-</v>
      </c>
      <c r="BG125" s="52" t="str">
        <f t="shared" si="45"/>
        <v>-</v>
      </c>
      <c r="BH125" s="35" t="str">
        <f t="shared" si="46"/>
        <v>-</v>
      </c>
    </row>
    <row r="126" spans="1:60" hidden="1" x14ac:dyDescent="0.25">
      <c r="A126" s="119"/>
      <c r="B126" s="111"/>
      <c r="C126" s="116"/>
      <c r="D126" s="116"/>
      <c r="E126" s="101"/>
      <c r="F126" s="101"/>
      <c r="G126" s="112"/>
      <c r="H126" s="261"/>
      <c r="I126" s="103"/>
      <c r="J126" s="104">
        <f t="shared" si="54"/>
        <v>0</v>
      </c>
      <c r="K126" s="104">
        <f t="shared" si="66"/>
        <v>0</v>
      </c>
      <c r="L126" s="103"/>
      <c r="M126" s="104">
        <f t="shared" si="56"/>
        <v>0</v>
      </c>
      <c r="N126" s="104">
        <f t="shared" si="57"/>
        <v>0</v>
      </c>
      <c r="O126" s="103"/>
      <c r="P126" s="104">
        <f t="shared" si="58"/>
        <v>0</v>
      </c>
      <c r="Q126" s="104">
        <f t="shared" si="59"/>
        <v>0</v>
      </c>
      <c r="R126" s="103"/>
      <c r="S126" s="104">
        <f t="shared" si="60"/>
        <v>0</v>
      </c>
      <c r="T126" s="104">
        <f t="shared" si="61"/>
        <v>0</v>
      </c>
      <c r="U126" s="103"/>
      <c r="V126" s="104">
        <f t="shared" si="62"/>
        <v>0</v>
      </c>
      <c r="W126" s="104">
        <f t="shared" si="64"/>
        <v>0</v>
      </c>
      <c r="X126" s="103"/>
      <c r="Y126" s="104">
        <f t="shared" si="63"/>
        <v>0</v>
      </c>
      <c r="Z126" s="104">
        <f t="shared" si="65"/>
        <v>0</v>
      </c>
      <c r="AA126" s="104"/>
      <c r="AB126" s="289">
        <f t="shared" si="47"/>
        <v>0</v>
      </c>
      <c r="AC126" s="289">
        <f t="shared" si="48"/>
        <v>0</v>
      </c>
      <c r="AD126" s="104"/>
      <c r="AE126" s="289">
        <f t="shared" si="49"/>
        <v>0</v>
      </c>
      <c r="AF126" s="289">
        <f t="shared" si="50"/>
        <v>0</v>
      </c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289"/>
      <c r="AU126" s="289"/>
      <c r="AV126" s="268"/>
      <c r="AW126" s="52">
        <f t="shared" si="51"/>
        <v>0</v>
      </c>
      <c r="AX126" s="104">
        <f t="shared" si="39"/>
        <v>0</v>
      </c>
      <c r="AY126" s="106">
        <f t="shared" si="40"/>
        <v>0</v>
      </c>
      <c r="AZ126" s="42">
        <f t="shared" si="52"/>
        <v>0</v>
      </c>
      <c r="BA126" s="37">
        <f t="shared" si="53"/>
        <v>0</v>
      </c>
      <c r="BB126" s="63">
        <f t="shared" si="41"/>
        <v>0</v>
      </c>
      <c r="BC126" s="103"/>
      <c r="BD126" s="37">
        <f t="shared" si="42"/>
        <v>0</v>
      </c>
      <c r="BE126" s="37" t="str">
        <f t="shared" si="43"/>
        <v>-</v>
      </c>
      <c r="BF126" s="37" t="str">
        <f t="shared" si="44"/>
        <v>-</v>
      </c>
      <c r="BG126" s="52" t="str">
        <f t="shared" si="45"/>
        <v>-</v>
      </c>
      <c r="BH126" s="35" t="str">
        <f t="shared" si="46"/>
        <v>-</v>
      </c>
    </row>
    <row r="127" spans="1:60" hidden="1" x14ac:dyDescent="0.25">
      <c r="A127" s="119"/>
      <c r="B127" s="111"/>
      <c r="C127" s="100"/>
      <c r="D127" s="100"/>
      <c r="E127" s="101"/>
      <c r="F127" s="101"/>
      <c r="G127" s="112"/>
      <c r="H127" s="261"/>
      <c r="I127" s="103"/>
      <c r="J127" s="104">
        <f t="shared" si="54"/>
        <v>0</v>
      </c>
      <c r="K127" s="104">
        <f t="shared" si="66"/>
        <v>0</v>
      </c>
      <c r="L127" s="103"/>
      <c r="M127" s="104">
        <f t="shared" si="56"/>
        <v>0</v>
      </c>
      <c r="N127" s="104">
        <f t="shared" si="57"/>
        <v>0</v>
      </c>
      <c r="O127" s="103"/>
      <c r="P127" s="104">
        <f t="shared" si="58"/>
        <v>0</v>
      </c>
      <c r="Q127" s="104">
        <f t="shared" si="59"/>
        <v>0</v>
      </c>
      <c r="R127" s="103"/>
      <c r="S127" s="104">
        <f t="shared" si="60"/>
        <v>0</v>
      </c>
      <c r="T127" s="104">
        <f t="shared" si="61"/>
        <v>0</v>
      </c>
      <c r="U127" s="103"/>
      <c r="V127" s="104">
        <f t="shared" si="62"/>
        <v>0</v>
      </c>
      <c r="W127" s="104">
        <f t="shared" si="64"/>
        <v>0</v>
      </c>
      <c r="X127" s="103"/>
      <c r="Y127" s="104">
        <f t="shared" si="63"/>
        <v>0</v>
      </c>
      <c r="Z127" s="104">
        <f t="shared" si="65"/>
        <v>0</v>
      </c>
      <c r="AA127" s="104"/>
      <c r="AB127" s="289">
        <f t="shared" si="47"/>
        <v>0</v>
      </c>
      <c r="AC127" s="289">
        <f t="shared" si="48"/>
        <v>0</v>
      </c>
      <c r="AD127" s="104"/>
      <c r="AE127" s="289">
        <f t="shared" si="49"/>
        <v>0</v>
      </c>
      <c r="AF127" s="289">
        <f t="shared" si="50"/>
        <v>0</v>
      </c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289"/>
      <c r="AU127" s="289"/>
      <c r="AV127" s="268"/>
      <c r="AW127" s="52">
        <f t="shared" si="51"/>
        <v>0</v>
      </c>
      <c r="AX127" s="104">
        <f t="shared" si="39"/>
        <v>0</v>
      </c>
      <c r="AY127" s="106">
        <f t="shared" si="40"/>
        <v>0</v>
      </c>
      <c r="AZ127" s="42">
        <f t="shared" si="52"/>
        <v>0</v>
      </c>
      <c r="BA127" s="37">
        <f t="shared" si="53"/>
        <v>0</v>
      </c>
      <c r="BB127" s="63">
        <f t="shared" si="41"/>
        <v>0</v>
      </c>
      <c r="BC127" s="103"/>
      <c r="BD127" s="37">
        <f t="shared" si="42"/>
        <v>0</v>
      </c>
      <c r="BE127" s="37" t="str">
        <f t="shared" si="43"/>
        <v>-</v>
      </c>
      <c r="BF127" s="37" t="str">
        <f t="shared" si="44"/>
        <v>-</v>
      </c>
      <c r="BG127" s="52" t="str">
        <f t="shared" si="45"/>
        <v>-</v>
      </c>
      <c r="BH127" s="35" t="str">
        <f t="shared" si="46"/>
        <v>-</v>
      </c>
    </row>
    <row r="128" spans="1:60" hidden="1" x14ac:dyDescent="0.25">
      <c r="A128" s="119"/>
      <c r="B128" s="111"/>
      <c r="C128" s="100"/>
      <c r="D128" s="100"/>
      <c r="E128" s="101"/>
      <c r="F128" s="101"/>
      <c r="G128" s="112"/>
      <c r="H128" s="261"/>
      <c r="I128" s="103"/>
      <c r="J128" s="104">
        <f t="shared" si="54"/>
        <v>0</v>
      </c>
      <c r="K128" s="104">
        <f t="shared" si="66"/>
        <v>0</v>
      </c>
      <c r="L128" s="103"/>
      <c r="M128" s="104">
        <f t="shared" si="56"/>
        <v>0</v>
      </c>
      <c r="N128" s="104">
        <f t="shared" si="57"/>
        <v>0</v>
      </c>
      <c r="O128" s="103"/>
      <c r="P128" s="104">
        <f t="shared" si="58"/>
        <v>0</v>
      </c>
      <c r="Q128" s="104">
        <f t="shared" si="59"/>
        <v>0</v>
      </c>
      <c r="R128" s="103"/>
      <c r="S128" s="104">
        <f t="shared" si="60"/>
        <v>0</v>
      </c>
      <c r="T128" s="104">
        <f t="shared" si="61"/>
        <v>0</v>
      </c>
      <c r="U128" s="103"/>
      <c r="V128" s="104">
        <f t="shared" si="62"/>
        <v>0</v>
      </c>
      <c r="W128" s="104">
        <f t="shared" si="64"/>
        <v>0</v>
      </c>
      <c r="X128" s="103"/>
      <c r="Y128" s="104">
        <f t="shared" si="63"/>
        <v>0</v>
      </c>
      <c r="Z128" s="104">
        <f t="shared" si="65"/>
        <v>0</v>
      </c>
      <c r="AA128" s="104"/>
      <c r="AB128" s="289">
        <f t="shared" si="47"/>
        <v>0</v>
      </c>
      <c r="AC128" s="289">
        <f t="shared" si="48"/>
        <v>0</v>
      </c>
      <c r="AD128" s="104"/>
      <c r="AE128" s="289">
        <f t="shared" si="49"/>
        <v>0</v>
      </c>
      <c r="AF128" s="289">
        <f t="shared" si="50"/>
        <v>0</v>
      </c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289"/>
      <c r="AU128" s="289"/>
      <c r="AV128" s="268"/>
      <c r="AW128" s="52">
        <f t="shared" si="51"/>
        <v>0</v>
      </c>
      <c r="AX128" s="104">
        <f t="shared" si="39"/>
        <v>0</v>
      </c>
      <c r="AY128" s="106">
        <f t="shared" si="40"/>
        <v>0</v>
      </c>
      <c r="AZ128" s="42">
        <f t="shared" si="52"/>
        <v>0</v>
      </c>
      <c r="BA128" s="37">
        <f t="shared" si="53"/>
        <v>0</v>
      </c>
      <c r="BB128" s="63">
        <f t="shared" si="41"/>
        <v>0</v>
      </c>
      <c r="BC128" s="103"/>
      <c r="BD128" s="37">
        <f t="shared" si="42"/>
        <v>0</v>
      </c>
      <c r="BE128" s="37" t="str">
        <f t="shared" si="43"/>
        <v>-</v>
      </c>
      <c r="BF128" s="37" t="str">
        <f t="shared" si="44"/>
        <v>-</v>
      </c>
      <c r="BG128" s="52" t="str">
        <f t="shared" si="45"/>
        <v>-</v>
      </c>
      <c r="BH128" s="35" t="str">
        <f t="shared" si="46"/>
        <v>-</v>
      </c>
    </row>
    <row r="129" spans="1:60" hidden="1" x14ac:dyDescent="0.25">
      <c r="A129" s="119"/>
      <c r="B129" s="111"/>
      <c r="C129" s="100"/>
      <c r="D129" s="100"/>
      <c r="E129" s="101"/>
      <c r="F129" s="101"/>
      <c r="G129" s="112"/>
      <c r="H129" s="261"/>
      <c r="I129" s="103"/>
      <c r="J129" s="104">
        <f t="shared" si="54"/>
        <v>0</v>
      </c>
      <c r="K129" s="104">
        <f t="shared" si="66"/>
        <v>0</v>
      </c>
      <c r="L129" s="103"/>
      <c r="M129" s="104">
        <f t="shared" si="56"/>
        <v>0</v>
      </c>
      <c r="N129" s="104">
        <f t="shared" si="57"/>
        <v>0</v>
      </c>
      <c r="O129" s="103"/>
      <c r="P129" s="104">
        <f t="shared" si="58"/>
        <v>0</v>
      </c>
      <c r="Q129" s="104">
        <f t="shared" si="59"/>
        <v>0</v>
      </c>
      <c r="R129" s="103"/>
      <c r="S129" s="104">
        <f t="shared" si="60"/>
        <v>0</v>
      </c>
      <c r="T129" s="104">
        <f t="shared" si="61"/>
        <v>0</v>
      </c>
      <c r="U129" s="103"/>
      <c r="V129" s="104">
        <f t="shared" si="62"/>
        <v>0</v>
      </c>
      <c r="W129" s="104">
        <f t="shared" si="64"/>
        <v>0</v>
      </c>
      <c r="X129" s="103"/>
      <c r="Y129" s="104">
        <f t="shared" si="63"/>
        <v>0</v>
      </c>
      <c r="Z129" s="104">
        <f t="shared" si="65"/>
        <v>0</v>
      </c>
      <c r="AA129" s="104"/>
      <c r="AB129" s="289">
        <f t="shared" si="47"/>
        <v>0</v>
      </c>
      <c r="AC129" s="289">
        <f t="shared" si="48"/>
        <v>0</v>
      </c>
      <c r="AD129" s="104"/>
      <c r="AE129" s="289">
        <f t="shared" si="49"/>
        <v>0</v>
      </c>
      <c r="AF129" s="289">
        <f t="shared" si="50"/>
        <v>0</v>
      </c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289"/>
      <c r="AU129" s="289"/>
      <c r="AV129" s="268"/>
      <c r="AW129" s="52">
        <f t="shared" si="51"/>
        <v>0</v>
      </c>
      <c r="AX129" s="104">
        <f t="shared" si="39"/>
        <v>0</v>
      </c>
      <c r="AY129" s="106">
        <f t="shared" si="40"/>
        <v>0</v>
      </c>
      <c r="AZ129" s="42">
        <f t="shared" si="52"/>
        <v>0</v>
      </c>
      <c r="BA129" s="37">
        <f t="shared" si="53"/>
        <v>0</v>
      </c>
      <c r="BB129" s="63">
        <f t="shared" si="41"/>
        <v>0</v>
      </c>
      <c r="BC129" s="103"/>
      <c r="BD129" s="37">
        <f t="shared" si="42"/>
        <v>0</v>
      </c>
      <c r="BE129" s="37" t="str">
        <f t="shared" si="43"/>
        <v>-</v>
      </c>
      <c r="BF129" s="37" t="str">
        <f t="shared" si="44"/>
        <v>-</v>
      </c>
      <c r="BG129" s="52" t="str">
        <f t="shared" si="45"/>
        <v>-</v>
      </c>
      <c r="BH129" s="35" t="str">
        <f t="shared" si="46"/>
        <v>-</v>
      </c>
    </row>
    <row r="130" spans="1:60" hidden="1" x14ac:dyDescent="0.25">
      <c r="A130" s="119"/>
      <c r="B130" s="111"/>
      <c r="C130" s="100"/>
      <c r="D130" s="100"/>
      <c r="E130" s="101"/>
      <c r="F130" s="101"/>
      <c r="G130" s="112"/>
      <c r="H130" s="261"/>
      <c r="I130" s="103"/>
      <c r="J130" s="104">
        <f t="shared" si="54"/>
        <v>0</v>
      </c>
      <c r="K130" s="104">
        <f t="shared" si="66"/>
        <v>0</v>
      </c>
      <c r="L130" s="103"/>
      <c r="M130" s="104">
        <f t="shared" si="56"/>
        <v>0</v>
      </c>
      <c r="N130" s="104">
        <f t="shared" si="57"/>
        <v>0</v>
      </c>
      <c r="O130" s="103"/>
      <c r="P130" s="104">
        <f t="shared" si="58"/>
        <v>0</v>
      </c>
      <c r="Q130" s="104">
        <f t="shared" si="59"/>
        <v>0</v>
      </c>
      <c r="R130" s="103"/>
      <c r="S130" s="104">
        <f t="shared" si="60"/>
        <v>0</v>
      </c>
      <c r="T130" s="104">
        <f t="shared" si="61"/>
        <v>0</v>
      </c>
      <c r="U130" s="103"/>
      <c r="V130" s="104">
        <f t="shared" si="62"/>
        <v>0</v>
      </c>
      <c r="W130" s="104">
        <f t="shared" si="64"/>
        <v>0</v>
      </c>
      <c r="X130" s="103"/>
      <c r="Y130" s="104">
        <f t="shared" si="63"/>
        <v>0</v>
      </c>
      <c r="Z130" s="104">
        <f t="shared" si="65"/>
        <v>0</v>
      </c>
      <c r="AA130" s="104"/>
      <c r="AB130" s="289">
        <f t="shared" si="47"/>
        <v>0</v>
      </c>
      <c r="AC130" s="289">
        <f t="shared" si="48"/>
        <v>0</v>
      </c>
      <c r="AD130" s="104"/>
      <c r="AE130" s="289">
        <f t="shared" si="49"/>
        <v>0</v>
      </c>
      <c r="AF130" s="289">
        <f t="shared" si="50"/>
        <v>0</v>
      </c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289"/>
      <c r="AU130" s="289"/>
      <c r="AV130" s="268"/>
      <c r="AW130" s="52">
        <f t="shared" si="51"/>
        <v>0</v>
      </c>
      <c r="AX130" s="104">
        <f t="shared" si="39"/>
        <v>0</v>
      </c>
      <c r="AY130" s="106">
        <f t="shared" si="40"/>
        <v>0</v>
      </c>
      <c r="AZ130" s="42">
        <f t="shared" si="52"/>
        <v>0</v>
      </c>
      <c r="BA130" s="37">
        <f t="shared" si="53"/>
        <v>0</v>
      </c>
      <c r="BB130" s="63">
        <f t="shared" si="41"/>
        <v>0</v>
      </c>
      <c r="BC130" s="103"/>
      <c r="BD130" s="37">
        <f t="shared" si="42"/>
        <v>0</v>
      </c>
      <c r="BE130" s="37" t="str">
        <f t="shared" si="43"/>
        <v>-</v>
      </c>
      <c r="BF130" s="37" t="str">
        <f t="shared" si="44"/>
        <v>-</v>
      </c>
      <c r="BG130" s="52" t="str">
        <f t="shared" si="45"/>
        <v>-</v>
      </c>
      <c r="BH130" s="35" t="str">
        <f t="shared" si="46"/>
        <v>-</v>
      </c>
    </row>
    <row r="131" spans="1:60" hidden="1" x14ac:dyDescent="0.25">
      <c r="A131" s="119"/>
      <c r="B131" s="111"/>
      <c r="C131" s="100"/>
      <c r="D131" s="100"/>
      <c r="E131" s="101"/>
      <c r="F131" s="101"/>
      <c r="G131" s="112"/>
      <c r="H131" s="261"/>
      <c r="I131" s="103"/>
      <c r="J131" s="104">
        <f t="shared" si="54"/>
        <v>0</v>
      </c>
      <c r="K131" s="104">
        <f t="shared" si="66"/>
        <v>0</v>
      </c>
      <c r="L131" s="103"/>
      <c r="M131" s="104">
        <f t="shared" si="56"/>
        <v>0</v>
      </c>
      <c r="N131" s="104">
        <f t="shared" si="57"/>
        <v>0</v>
      </c>
      <c r="O131" s="103"/>
      <c r="P131" s="104">
        <f t="shared" si="58"/>
        <v>0</v>
      </c>
      <c r="Q131" s="104">
        <f t="shared" si="59"/>
        <v>0</v>
      </c>
      <c r="R131" s="103"/>
      <c r="S131" s="104">
        <f t="shared" si="60"/>
        <v>0</v>
      </c>
      <c r="T131" s="104">
        <f t="shared" si="61"/>
        <v>0</v>
      </c>
      <c r="U131" s="103"/>
      <c r="V131" s="104">
        <f t="shared" si="62"/>
        <v>0</v>
      </c>
      <c r="W131" s="104">
        <f t="shared" si="64"/>
        <v>0</v>
      </c>
      <c r="X131" s="103"/>
      <c r="Y131" s="104">
        <f t="shared" si="63"/>
        <v>0</v>
      </c>
      <c r="Z131" s="104">
        <f t="shared" si="65"/>
        <v>0</v>
      </c>
      <c r="AA131" s="104"/>
      <c r="AB131" s="289">
        <f t="shared" si="47"/>
        <v>0</v>
      </c>
      <c r="AC131" s="289">
        <f t="shared" si="48"/>
        <v>0</v>
      </c>
      <c r="AD131" s="104"/>
      <c r="AE131" s="289">
        <f t="shared" si="49"/>
        <v>0</v>
      </c>
      <c r="AF131" s="289">
        <f t="shared" si="50"/>
        <v>0</v>
      </c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289"/>
      <c r="AU131" s="289"/>
      <c r="AV131" s="268"/>
      <c r="AW131" s="52">
        <f t="shared" si="51"/>
        <v>0</v>
      </c>
      <c r="AX131" s="104">
        <f t="shared" si="39"/>
        <v>0</v>
      </c>
      <c r="AY131" s="106">
        <f t="shared" si="40"/>
        <v>0</v>
      </c>
      <c r="AZ131" s="42">
        <f t="shared" si="52"/>
        <v>0</v>
      </c>
      <c r="BA131" s="37">
        <f t="shared" si="53"/>
        <v>0</v>
      </c>
      <c r="BB131" s="63">
        <f t="shared" si="41"/>
        <v>0</v>
      </c>
      <c r="BC131" s="103"/>
      <c r="BD131" s="37">
        <f t="shared" si="42"/>
        <v>0</v>
      </c>
      <c r="BE131" s="37" t="str">
        <f t="shared" si="43"/>
        <v>-</v>
      </c>
      <c r="BF131" s="37" t="str">
        <f t="shared" si="44"/>
        <v>-</v>
      </c>
      <c r="BG131" s="52" t="str">
        <f t="shared" si="45"/>
        <v>-</v>
      </c>
      <c r="BH131" s="35" t="str">
        <f t="shared" si="46"/>
        <v>-</v>
      </c>
    </row>
    <row r="132" spans="1:60" hidden="1" x14ac:dyDescent="0.25">
      <c r="A132" s="119"/>
      <c r="B132" s="111"/>
      <c r="C132" s="100"/>
      <c r="D132" s="100"/>
      <c r="E132" s="101"/>
      <c r="F132" s="101"/>
      <c r="G132" s="112"/>
      <c r="H132" s="261"/>
      <c r="I132" s="103"/>
      <c r="J132" s="104">
        <f t="shared" si="54"/>
        <v>0</v>
      </c>
      <c r="K132" s="104">
        <f t="shared" si="66"/>
        <v>0</v>
      </c>
      <c r="L132" s="103"/>
      <c r="M132" s="104">
        <f t="shared" si="56"/>
        <v>0</v>
      </c>
      <c r="N132" s="104">
        <f t="shared" si="57"/>
        <v>0</v>
      </c>
      <c r="O132" s="103"/>
      <c r="P132" s="104">
        <f t="shared" si="58"/>
        <v>0</v>
      </c>
      <c r="Q132" s="104">
        <f t="shared" si="59"/>
        <v>0</v>
      </c>
      <c r="R132" s="103"/>
      <c r="S132" s="104">
        <f t="shared" si="60"/>
        <v>0</v>
      </c>
      <c r="T132" s="104">
        <f t="shared" si="61"/>
        <v>0</v>
      </c>
      <c r="U132" s="103"/>
      <c r="V132" s="104">
        <f t="shared" si="62"/>
        <v>0</v>
      </c>
      <c r="W132" s="104">
        <f t="shared" si="64"/>
        <v>0</v>
      </c>
      <c r="X132" s="103"/>
      <c r="Y132" s="104">
        <f t="shared" si="63"/>
        <v>0</v>
      </c>
      <c r="Z132" s="104">
        <f t="shared" si="65"/>
        <v>0</v>
      </c>
      <c r="AA132" s="104"/>
      <c r="AB132" s="289">
        <f t="shared" si="47"/>
        <v>0</v>
      </c>
      <c r="AC132" s="289">
        <f t="shared" si="48"/>
        <v>0</v>
      </c>
      <c r="AD132" s="104"/>
      <c r="AE132" s="289">
        <f t="shared" si="49"/>
        <v>0</v>
      </c>
      <c r="AF132" s="289">
        <f t="shared" si="50"/>
        <v>0</v>
      </c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289"/>
      <c r="AU132" s="289"/>
      <c r="AV132" s="268"/>
      <c r="AW132" s="52">
        <f t="shared" si="51"/>
        <v>0</v>
      </c>
      <c r="AX132" s="104">
        <f t="shared" ref="AX132:AX195" si="67">AW132*E132</f>
        <v>0</v>
      </c>
      <c r="AY132" s="106">
        <f t="shared" ref="AY132:AY195" si="68">AW132*F132</f>
        <v>0</v>
      </c>
      <c r="AZ132" s="42">
        <f t="shared" si="52"/>
        <v>0</v>
      </c>
      <c r="BA132" s="37">
        <f t="shared" si="53"/>
        <v>0</v>
      </c>
      <c r="BB132" s="63">
        <f t="shared" ref="BB132:BB195" si="69">BA132*F132</f>
        <v>0</v>
      </c>
      <c r="BC132" s="103"/>
      <c r="BD132" s="37">
        <f t="shared" ref="BD132:BD195" si="70">BC132*F132</f>
        <v>0</v>
      </c>
      <c r="BE132" s="37" t="str">
        <f t="shared" ref="BE132:BE195" si="71">IFERROR(BC132/AZ132, "-")</f>
        <v>-</v>
      </c>
      <c r="BF132" s="37" t="str">
        <f t="shared" ref="BF132:BF195" si="72">IFERROR(BE132/7,"-")</f>
        <v>-</v>
      </c>
      <c r="BG132" s="52" t="str">
        <f t="shared" ref="BG132:BG195" si="73">IFERROR(BE132/30,"-")</f>
        <v>-</v>
      </c>
      <c r="BH132" s="35" t="str">
        <f t="shared" ref="BH132:BH195" si="74">IFERROR(C$1+BE132,"-")</f>
        <v>-</v>
      </c>
    </row>
    <row r="133" spans="1:60" hidden="1" x14ac:dyDescent="0.25">
      <c r="A133" s="119"/>
      <c r="B133" s="111"/>
      <c r="C133" s="100"/>
      <c r="D133" s="100"/>
      <c r="E133" s="101"/>
      <c r="F133" s="101"/>
      <c r="G133" s="112"/>
      <c r="H133" s="261"/>
      <c r="I133" s="103"/>
      <c r="J133" s="104">
        <f t="shared" si="54"/>
        <v>0</v>
      </c>
      <c r="K133" s="104">
        <f t="shared" si="66"/>
        <v>0</v>
      </c>
      <c r="L133" s="103"/>
      <c r="M133" s="104">
        <f t="shared" si="56"/>
        <v>0</v>
      </c>
      <c r="N133" s="104">
        <f t="shared" si="57"/>
        <v>0</v>
      </c>
      <c r="O133" s="103"/>
      <c r="P133" s="104">
        <f t="shared" si="58"/>
        <v>0</v>
      </c>
      <c r="Q133" s="104">
        <f t="shared" si="59"/>
        <v>0</v>
      </c>
      <c r="R133" s="103"/>
      <c r="S133" s="104">
        <f t="shared" si="60"/>
        <v>0</v>
      </c>
      <c r="T133" s="104">
        <f t="shared" si="61"/>
        <v>0</v>
      </c>
      <c r="U133" s="103"/>
      <c r="V133" s="104">
        <f t="shared" si="62"/>
        <v>0</v>
      </c>
      <c r="W133" s="104">
        <f t="shared" si="64"/>
        <v>0</v>
      </c>
      <c r="X133" s="103"/>
      <c r="Y133" s="104">
        <f t="shared" si="63"/>
        <v>0</v>
      </c>
      <c r="Z133" s="104">
        <f t="shared" si="65"/>
        <v>0</v>
      </c>
      <c r="AA133" s="104"/>
      <c r="AB133" s="289">
        <f t="shared" ref="AB133:AB196" si="75">AA133*E133</f>
        <v>0</v>
      </c>
      <c r="AC133" s="289">
        <f t="shared" ref="AC133:AC196" si="76">AA133*F133</f>
        <v>0</v>
      </c>
      <c r="AD133" s="104"/>
      <c r="AE133" s="289">
        <f t="shared" ref="AE133:AE196" si="77">AD133*E133</f>
        <v>0</v>
      </c>
      <c r="AF133" s="289">
        <f t="shared" ref="AF133:AF196" si="78">AD133*F133</f>
        <v>0</v>
      </c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289"/>
      <c r="AU133" s="289"/>
      <c r="AV133" s="268"/>
      <c r="AW133" s="52">
        <f t="shared" ref="AW133:AW196" si="79">SUM(I133,L133,O133,R133,U133,X133,AA133,AD133,AG133,AJ133,AM133,AP133)</f>
        <v>0</v>
      </c>
      <c r="AX133" s="104">
        <f t="shared" si="67"/>
        <v>0</v>
      </c>
      <c r="AY133" s="106">
        <f t="shared" si="68"/>
        <v>0</v>
      </c>
      <c r="AZ133" s="42">
        <f t="shared" ref="AZ133:AZ196" si="80">AW133/(((AT133-1)*30)+(AU133*7))</f>
        <v>0</v>
      </c>
      <c r="BA133" s="37">
        <f t="shared" ref="BA133:BA196" si="81">AZ133*30</f>
        <v>0</v>
      </c>
      <c r="BB133" s="63">
        <f t="shared" si="69"/>
        <v>0</v>
      </c>
      <c r="BC133" s="103"/>
      <c r="BD133" s="37">
        <f t="shared" si="70"/>
        <v>0</v>
      </c>
      <c r="BE133" s="37" t="str">
        <f t="shared" si="71"/>
        <v>-</v>
      </c>
      <c r="BF133" s="37" t="str">
        <f t="shared" si="72"/>
        <v>-</v>
      </c>
      <c r="BG133" s="52" t="str">
        <f t="shared" si="73"/>
        <v>-</v>
      </c>
      <c r="BH133" s="35" t="str">
        <f t="shared" si="74"/>
        <v>-</v>
      </c>
    </row>
    <row r="134" spans="1:60" hidden="1" x14ac:dyDescent="0.25">
      <c r="A134" s="119"/>
      <c r="B134" s="111"/>
      <c r="C134" s="100"/>
      <c r="D134" s="100"/>
      <c r="E134" s="101"/>
      <c r="F134" s="101"/>
      <c r="G134" s="112"/>
      <c r="H134" s="261"/>
      <c r="I134" s="103"/>
      <c r="J134" s="104">
        <f t="shared" si="54"/>
        <v>0</v>
      </c>
      <c r="K134" s="104">
        <f t="shared" si="66"/>
        <v>0</v>
      </c>
      <c r="L134" s="103"/>
      <c r="M134" s="104">
        <f t="shared" si="56"/>
        <v>0</v>
      </c>
      <c r="N134" s="104">
        <f t="shared" si="57"/>
        <v>0</v>
      </c>
      <c r="O134" s="103"/>
      <c r="P134" s="104">
        <f t="shared" si="58"/>
        <v>0</v>
      </c>
      <c r="Q134" s="104">
        <f t="shared" si="59"/>
        <v>0</v>
      </c>
      <c r="R134" s="103"/>
      <c r="S134" s="104">
        <f t="shared" si="60"/>
        <v>0</v>
      </c>
      <c r="T134" s="104">
        <f t="shared" si="61"/>
        <v>0</v>
      </c>
      <c r="U134" s="103"/>
      <c r="V134" s="104">
        <f t="shared" si="62"/>
        <v>0</v>
      </c>
      <c r="W134" s="104">
        <f t="shared" si="64"/>
        <v>0</v>
      </c>
      <c r="X134" s="103"/>
      <c r="Y134" s="104">
        <f t="shared" si="63"/>
        <v>0</v>
      </c>
      <c r="Z134" s="104">
        <f t="shared" si="65"/>
        <v>0</v>
      </c>
      <c r="AA134" s="104"/>
      <c r="AB134" s="289">
        <f t="shared" si="75"/>
        <v>0</v>
      </c>
      <c r="AC134" s="289">
        <f t="shared" si="76"/>
        <v>0</v>
      </c>
      <c r="AD134" s="104"/>
      <c r="AE134" s="289">
        <f t="shared" si="77"/>
        <v>0</v>
      </c>
      <c r="AF134" s="289">
        <f t="shared" si="78"/>
        <v>0</v>
      </c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289"/>
      <c r="AU134" s="289"/>
      <c r="AV134" s="268"/>
      <c r="AW134" s="52">
        <f t="shared" si="79"/>
        <v>0</v>
      </c>
      <c r="AX134" s="104">
        <f t="shared" si="67"/>
        <v>0</v>
      </c>
      <c r="AY134" s="106">
        <f t="shared" si="68"/>
        <v>0</v>
      </c>
      <c r="AZ134" s="42">
        <f t="shared" si="80"/>
        <v>0</v>
      </c>
      <c r="BA134" s="37">
        <f t="shared" si="81"/>
        <v>0</v>
      </c>
      <c r="BB134" s="63">
        <f t="shared" si="69"/>
        <v>0</v>
      </c>
      <c r="BC134" s="103"/>
      <c r="BD134" s="37">
        <f t="shared" si="70"/>
        <v>0</v>
      </c>
      <c r="BE134" s="37" t="str">
        <f t="shared" si="71"/>
        <v>-</v>
      </c>
      <c r="BF134" s="37" t="str">
        <f t="shared" si="72"/>
        <v>-</v>
      </c>
      <c r="BG134" s="52" t="str">
        <f t="shared" si="73"/>
        <v>-</v>
      </c>
      <c r="BH134" s="35" t="str">
        <f t="shared" si="74"/>
        <v>-</v>
      </c>
    </row>
    <row r="135" spans="1:60" hidden="1" x14ac:dyDescent="0.25">
      <c r="A135" s="119"/>
      <c r="B135" s="99"/>
      <c r="C135" s="116"/>
      <c r="D135" s="116"/>
      <c r="E135" s="101"/>
      <c r="F135" s="101"/>
      <c r="G135" s="112"/>
      <c r="H135" s="261"/>
      <c r="I135" s="103"/>
      <c r="J135" s="104">
        <f t="shared" si="54"/>
        <v>0</v>
      </c>
      <c r="K135" s="104">
        <f t="shared" si="66"/>
        <v>0</v>
      </c>
      <c r="L135" s="103"/>
      <c r="M135" s="104">
        <f t="shared" si="56"/>
        <v>0</v>
      </c>
      <c r="N135" s="104">
        <f t="shared" si="57"/>
        <v>0</v>
      </c>
      <c r="O135" s="103"/>
      <c r="P135" s="104">
        <f t="shared" si="58"/>
        <v>0</v>
      </c>
      <c r="Q135" s="104">
        <f t="shared" si="59"/>
        <v>0</v>
      </c>
      <c r="R135" s="103"/>
      <c r="S135" s="104">
        <f t="shared" si="60"/>
        <v>0</v>
      </c>
      <c r="T135" s="104">
        <f t="shared" si="61"/>
        <v>0</v>
      </c>
      <c r="U135" s="103"/>
      <c r="V135" s="104">
        <f t="shared" si="62"/>
        <v>0</v>
      </c>
      <c r="W135" s="104">
        <f t="shared" si="64"/>
        <v>0</v>
      </c>
      <c r="X135" s="103"/>
      <c r="Y135" s="104">
        <f t="shared" si="63"/>
        <v>0</v>
      </c>
      <c r="Z135" s="104">
        <f t="shared" si="65"/>
        <v>0</v>
      </c>
      <c r="AA135" s="104"/>
      <c r="AB135" s="289">
        <f t="shared" si="75"/>
        <v>0</v>
      </c>
      <c r="AC135" s="289">
        <f t="shared" si="76"/>
        <v>0</v>
      </c>
      <c r="AD135" s="104"/>
      <c r="AE135" s="289">
        <f t="shared" si="77"/>
        <v>0</v>
      </c>
      <c r="AF135" s="289">
        <f t="shared" si="78"/>
        <v>0</v>
      </c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289"/>
      <c r="AU135" s="289"/>
      <c r="AV135" s="268"/>
      <c r="AW135" s="52">
        <f t="shared" si="79"/>
        <v>0</v>
      </c>
      <c r="AX135" s="104">
        <f t="shared" si="67"/>
        <v>0</v>
      </c>
      <c r="AY135" s="106">
        <f t="shared" si="68"/>
        <v>0</v>
      </c>
      <c r="AZ135" s="42">
        <f t="shared" si="80"/>
        <v>0</v>
      </c>
      <c r="BA135" s="37">
        <f t="shared" si="81"/>
        <v>0</v>
      </c>
      <c r="BB135" s="63">
        <f t="shared" si="69"/>
        <v>0</v>
      </c>
      <c r="BC135" s="103"/>
      <c r="BD135" s="37">
        <f t="shared" si="70"/>
        <v>0</v>
      </c>
      <c r="BE135" s="37" t="str">
        <f t="shared" si="71"/>
        <v>-</v>
      </c>
      <c r="BF135" s="37" t="str">
        <f t="shared" si="72"/>
        <v>-</v>
      </c>
      <c r="BG135" s="52" t="str">
        <f t="shared" si="73"/>
        <v>-</v>
      </c>
      <c r="BH135" s="35" t="str">
        <f t="shared" si="74"/>
        <v>-</v>
      </c>
    </row>
    <row r="136" spans="1:60" hidden="1" x14ac:dyDescent="0.25">
      <c r="A136" s="119"/>
      <c r="B136" s="99"/>
      <c r="C136" s="100"/>
      <c r="D136" s="100"/>
      <c r="E136" s="101"/>
      <c r="F136" s="101"/>
      <c r="G136" s="112"/>
      <c r="H136" s="261"/>
      <c r="I136" s="103"/>
      <c r="J136" s="104">
        <f t="shared" si="54"/>
        <v>0</v>
      </c>
      <c r="K136" s="104">
        <f t="shared" si="66"/>
        <v>0</v>
      </c>
      <c r="L136" s="103"/>
      <c r="M136" s="104">
        <f t="shared" si="56"/>
        <v>0</v>
      </c>
      <c r="N136" s="104">
        <f t="shared" si="57"/>
        <v>0</v>
      </c>
      <c r="O136" s="103"/>
      <c r="P136" s="104">
        <f t="shared" si="58"/>
        <v>0</v>
      </c>
      <c r="Q136" s="104">
        <f t="shared" si="59"/>
        <v>0</v>
      </c>
      <c r="R136" s="103"/>
      <c r="S136" s="104">
        <f t="shared" si="60"/>
        <v>0</v>
      </c>
      <c r="T136" s="104">
        <f t="shared" si="61"/>
        <v>0</v>
      </c>
      <c r="U136" s="103"/>
      <c r="V136" s="104">
        <f t="shared" si="62"/>
        <v>0</v>
      </c>
      <c r="W136" s="104">
        <f t="shared" si="64"/>
        <v>0</v>
      </c>
      <c r="X136" s="103"/>
      <c r="Y136" s="104">
        <f t="shared" si="63"/>
        <v>0</v>
      </c>
      <c r="Z136" s="104">
        <f t="shared" si="65"/>
        <v>0</v>
      </c>
      <c r="AA136" s="104"/>
      <c r="AB136" s="289">
        <f t="shared" si="75"/>
        <v>0</v>
      </c>
      <c r="AC136" s="289">
        <f t="shared" si="76"/>
        <v>0</v>
      </c>
      <c r="AD136" s="104"/>
      <c r="AE136" s="289">
        <f t="shared" si="77"/>
        <v>0</v>
      </c>
      <c r="AF136" s="289">
        <f t="shared" si="78"/>
        <v>0</v>
      </c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289"/>
      <c r="AU136" s="289"/>
      <c r="AV136" s="268"/>
      <c r="AW136" s="52">
        <f t="shared" si="79"/>
        <v>0</v>
      </c>
      <c r="AX136" s="104">
        <f t="shared" si="67"/>
        <v>0</v>
      </c>
      <c r="AY136" s="106">
        <f t="shared" si="68"/>
        <v>0</v>
      </c>
      <c r="AZ136" s="42">
        <f t="shared" si="80"/>
        <v>0</v>
      </c>
      <c r="BA136" s="37">
        <f t="shared" si="81"/>
        <v>0</v>
      </c>
      <c r="BB136" s="63">
        <f t="shared" si="69"/>
        <v>0</v>
      </c>
      <c r="BC136" s="103"/>
      <c r="BD136" s="37">
        <f t="shared" si="70"/>
        <v>0</v>
      </c>
      <c r="BE136" s="37" t="str">
        <f t="shared" si="71"/>
        <v>-</v>
      </c>
      <c r="BF136" s="37" t="str">
        <f t="shared" si="72"/>
        <v>-</v>
      </c>
      <c r="BG136" s="52" t="str">
        <f t="shared" si="73"/>
        <v>-</v>
      </c>
      <c r="BH136" s="35" t="str">
        <f t="shared" si="74"/>
        <v>-</v>
      </c>
    </row>
    <row r="137" spans="1:60" hidden="1" x14ac:dyDescent="0.25">
      <c r="A137" s="119"/>
      <c r="B137" s="99"/>
      <c r="C137" s="100"/>
      <c r="D137" s="100"/>
      <c r="E137" s="101"/>
      <c r="F137" s="101"/>
      <c r="G137" s="112"/>
      <c r="H137" s="261"/>
      <c r="I137" s="103"/>
      <c r="J137" s="104">
        <f t="shared" si="54"/>
        <v>0</v>
      </c>
      <c r="K137" s="104">
        <f t="shared" si="66"/>
        <v>0</v>
      </c>
      <c r="L137" s="103"/>
      <c r="M137" s="104">
        <f t="shared" si="56"/>
        <v>0</v>
      </c>
      <c r="N137" s="104">
        <f t="shared" si="57"/>
        <v>0</v>
      </c>
      <c r="O137" s="103"/>
      <c r="P137" s="104">
        <f t="shared" si="58"/>
        <v>0</v>
      </c>
      <c r="Q137" s="104">
        <f t="shared" si="59"/>
        <v>0</v>
      </c>
      <c r="R137" s="103"/>
      <c r="S137" s="104">
        <f t="shared" si="60"/>
        <v>0</v>
      </c>
      <c r="T137" s="104">
        <f t="shared" si="61"/>
        <v>0</v>
      </c>
      <c r="U137" s="103"/>
      <c r="V137" s="104">
        <f t="shared" si="62"/>
        <v>0</v>
      </c>
      <c r="W137" s="104">
        <f t="shared" si="64"/>
        <v>0</v>
      </c>
      <c r="X137" s="103"/>
      <c r="Y137" s="104">
        <f t="shared" si="63"/>
        <v>0</v>
      </c>
      <c r="Z137" s="104">
        <f t="shared" si="65"/>
        <v>0</v>
      </c>
      <c r="AA137" s="104"/>
      <c r="AB137" s="289">
        <f t="shared" si="75"/>
        <v>0</v>
      </c>
      <c r="AC137" s="289">
        <f t="shared" si="76"/>
        <v>0</v>
      </c>
      <c r="AD137" s="104"/>
      <c r="AE137" s="289">
        <f t="shared" si="77"/>
        <v>0</v>
      </c>
      <c r="AF137" s="289">
        <f t="shared" si="78"/>
        <v>0</v>
      </c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289"/>
      <c r="AU137" s="289"/>
      <c r="AV137" s="268"/>
      <c r="AW137" s="52">
        <f t="shared" si="79"/>
        <v>0</v>
      </c>
      <c r="AX137" s="104">
        <f t="shared" si="67"/>
        <v>0</v>
      </c>
      <c r="AY137" s="106">
        <f t="shared" si="68"/>
        <v>0</v>
      </c>
      <c r="AZ137" s="42">
        <f t="shared" si="80"/>
        <v>0</v>
      </c>
      <c r="BA137" s="37">
        <f t="shared" si="81"/>
        <v>0</v>
      </c>
      <c r="BB137" s="63">
        <f t="shared" si="69"/>
        <v>0</v>
      </c>
      <c r="BC137" s="103"/>
      <c r="BD137" s="37">
        <f t="shared" si="70"/>
        <v>0</v>
      </c>
      <c r="BE137" s="37" t="str">
        <f t="shared" si="71"/>
        <v>-</v>
      </c>
      <c r="BF137" s="37" t="str">
        <f t="shared" si="72"/>
        <v>-</v>
      </c>
      <c r="BG137" s="52" t="str">
        <f t="shared" si="73"/>
        <v>-</v>
      </c>
      <c r="BH137" s="35" t="str">
        <f t="shared" si="74"/>
        <v>-</v>
      </c>
    </row>
    <row r="138" spans="1:60" hidden="1" x14ac:dyDescent="0.25">
      <c r="A138" s="119"/>
      <c r="B138" s="99"/>
      <c r="C138" s="100"/>
      <c r="D138" s="100"/>
      <c r="E138" s="101"/>
      <c r="F138" s="101"/>
      <c r="G138" s="112"/>
      <c r="H138" s="261"/>
      <c r="I138" s="103"/>
      <c r="J138" s="104">
        <f t="shared" si="54"/>
        <v>0</v>
      </c>
      <c r="K138" s="104">
        <f t="shared" si="66"/>
        <v>0</v>
      </c>
      <c r="L138" s="103"/>
      <c r="M138" s="104">
        <f t="shared" si="56"/>
        <v>0</v>
      </c>
      <c r="N138" s="104">
        <f t="shared" si="57"/>
        <v>0</v>
      </c>
      <c r="O138" s="103"/>
      <c r="P138" s="104">
        <f t="shared" si="58"/>
        <v>0</v>
      </c>
      <c r="Q138" s="104">
        <f t="shared" si="59"/>
        <v>0</v>
      </c>
      <c r="R138" s="103"/>
      <c r="S138" s="104">
        <f t="shared" si="60"/>
        <v>0</v>
      </c>
      <c r="T138" s="104">
        <f t="shared" si="61"/>
        <v>0</v>
      </c>
      <c r="U138" s="103"/>
      <c r="V138" s="104">
        <f t="shared" si="62"/>
        <v>0</v>
      </c>
      <c r="W138" s="104">
        <f t="shared" si="64"/>
        <v>0</v>
      </c>
      <c r="X138" s="103"/>
      <c r="Y138" s="104">
        <f t="shared" si="63"/>
        <v>0</v>
      </c>
      <c r="Z138" s="104">
        <f t="shared" si="65"/>
        <v>0</v>
      </c>
      <c r="AA138" s="104"/>
      <c r="AB138" s="289">
        <f t="shared" si="75"/>
        <v>0</v>
      </c>
      <c r="AC138" s="289">
        <f t="shared" si="76"/>
        <v>0</v>
      </c>
      <c r="AD138" s="104"/>
      <c r="AE138" s="289">
        <f t="shared" si="77"/>
        <v>0</v>
      </c>
      <c r="AF138" s="289">
        <f t="shared" si="78"/>
        <v>0</v>
      </c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289"/>
      <c r="AU138" s="289"/>
      <c r="AV138" s="268"/>
      <c r="AW138" s="52">
        <f t="shared" si="79"/>
        <v>0</v>
      </c>
      <c r="AX138" s="104">
        <f t="shared" si="67"/>
        <v>0</v>
      </c>
      <c r="AY138" s="106">
        <f t="shared" si="68"/>
        <v>0</v>
      </c>
      <c r="AZ138" s="42">
        <f t="shared" si="80"/>
        <v>0</v>
      </c>
      <c r="BA138" s="37">
        <f t="shared" si="81"/>
        <v>0</v>
      </c>
      <c r="BB138" s="63">
        <f t="shared" si="69"/>
        <v>0</v>
      </c>
      <c r="BC138" s="103"/>
      <c r="BD138" s="37">
        <f t="shared" si="70"/>
        <v>0</v>
      </c>
      <c r="BE138" s="37" t="str">
        <f t="shared" si="71"/>
        <v>-</v>
      </c>
      <c r="BF138" s="37" t="str">
        <f t="shared" si="72"/>
        <v>-</v>
      </c>
      <c r="BG138" s="52" t="str">
        <f t="shared" si="73"/>
        <v>-</v>
      </c>
      <c r="BH138" s="35" t="str">
        <f t="shared" si="74"/>
        <v>-</v>
      </c>
    </row>
    <row r="139" spans="1:60" hidden="1" x14ac:dyDescent="0.25">
      <c r="A139" s="119"/>
      <c r="B139" s="99"/>
      <c r="C139" s="100"/>
      <c r="D139" s="100"/>
      <c r="E139" s="101"/>
      <c r="F139" s="101"/>
      <c r="G139" s="112"/>
      <c r="H139" s="261"/>
      <c r="I139" s="103"/>
      <c r="J139" s="104">
        <f t="shared" si="54"/>
        <v>0</v>
      </c>
      <c r="K139" s="104">
        <f t="shared" si="66"/>
        <v>0</v>
      </c>
      <c r="L139" s="103"/>
      <c r="M139" s="104">
        <f t="shared" si="56"/>
        <v>0</v>
      </c>
      <c r="N139" s="104">
        <f t="shared" si="57"/>
        <v>0</v>
      </c>
      <c r="O139" s="103"/>
      <c r="P139" s="104">
        <f t="shared" si="58"/>
        <v>0</v>
      </c>
      <c r="Q139" s="104">
        <f t="shared" si="59"/>
        <v>0</v>
      </c>
      <c r="R139" s="103"/>
      <c r="S139" s="104">
        <f t="shared" si="60"/>
        <v>0</v>
      </c>
      <c r="T139" s="104">
        <f t="shared" si="61"/>
        <v>0</v>
      </c>
      <c r="U139" s="103"/>
      <c r="V139" s="104">
        <f t="shared" si="62"/>
        <v>0</v>
      </c>
      <c r="W139" s="104">
        <f t="shared" si="64"/>
        <v>0</v>
      </c>
      <c r="X139" s="103"/>
      <c r="Y139" s="104">
        <f t="shared" si="63"/>
        <v>0</v>
      </c>
      <c r="Z139" s="104">
        <f t="shared" si="65"/>
        <v>0</v>
      </c>
      <c r="AA139" s="104"/>
      <c r="AB139" s="289">
        <f t="shared" si="75"/>
        <v>0</v>
      </c>
      <c r="AC139" s="289">
        <f t="shared" si="76"/>
        <v>0</v>
      </c>
      <c r="AD139" s="104"/>
      <c r="AE139" s="289">
        <f t="shared" si="77"/>
        <v>0</v>
      </c>
      <c r="AF139" s="289">
        <f t="shared" si="78"/>
        <v>0</v>
      </c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289"/>
      <c r="AU139" s="289"/>
      <c r="AV139" s="268"/>
      <c r="AW139" s="52">
        <f t="shared" si="79"/>
        <v>0</v>
      </c>
      <c r="AX139" s="104">
        <f t="shared" si="67"/>
        <v>0</v>
      </c>
      <c r="AY139" s="106">
        <f t="shared" si="68"/>
        <v>0</v>
      </c>
      <c r="AZ139" s="42">
        <f t="shared" si="80"/>
        <v>0</v>
      </c>
      <c r="BA139" s="37">
        <f t="shared" si="81"/>
        <v>0</v>
      </c>
      <c r="BB139" s="63">
        <f t="shared" si="69"/>
        <v>0</v>
      </c>
      <c r="BC139" s="103"/>
      <c r="BD139" s="37">
        <f t="shared" si="70"/>
        <v>0</v>
      </c>
      <c r="BE139" s="37" t="str">
        <f t="shared" si="71"/>
        <v>-</v>
      </c>
      <c r="BF139" s="37" t="str">
        <f t="shared" si="72"/>
        <v>-</v>
      </c>
      <c r="BG139" s="52" t="str">
        <f t="shared" si="73"/>
        <v>-</v>
      </c>
      <c r="BH139" s="35" t="str">
        <f t="shared" si="74"/>
        <v>-</v>
      </c>
    </row>
    <row r="140" spans="1:60" hidden="1" x14ac:dyDescent="0.25">
      <c r="A140" s="119"/>
      <c r="B140" s="99"/>
      <c r="C140" s="100"/>
      <c r="D140" s="100"/>
      <c r="E140" s="101"/>
      <c r="F140" s="101"/>
      <c r="G140" s="112"/>
      <c r="H140" s="261"/>
      <c r="I140" s="103"/>
      <c r="J140" s="104">
        <f t="shared" si="54"/>
        <v>0</v>
      </c>
      <c r="K140" s="104">
        <f t="shared" si="66"/>
        <v>0</v>
      </c>
      <c r="L140" s="103"/>
      <c r="M140" s="104">
        <f t="shared" si="56"/>
        <v>0</v>
      </c>
      <c r="N140" s="104">
        <f t="shared" si="57"/>
        <v>0</v>
      </c>
      <c r="O140" s="103"/>
      <c r="P140" s="104">
        <f t="shared" si="58"/>
        <v>0</v>
      </c>
      <c r="Q140" s="104">
        <f t="shared" si="59"/>
        <v>0</v>
      </c>
      <c r="R140" s="103"/>
      <c r="S140" s="104">
        <f t="shared" si="60"/>
        <v>0</v>
      </c>
      <c r="T140" s="104">
        <f t="shared" si="61"/>
        <v>0</v>
      </c>
      <c r="U140" s="103"/>
      <c r="V140" s="104">
        <f t="shared" si="62"/>
        <v>0</v>
      </c>
      <c r="W140" s="104">
        <f t="shared" si="64"/>
        <v>0</v>
      </c>
      <c r="X140" s="103"/>
      <c r="Y140" s="104">
        <f t="shared" si="63"/>
        <v>0</v>
      </c>
      <c r="Z140" s="104">
        <f t="shared" si="65"/>
        <v>0</v>
      </c>
      <c r="AA140" s="104"/>
      <c r="AB140" s="289">
        <f t="shared" si="75"/>
        <v>0</v>
      </c>
      <c r="AC140" s="289">
        <f t="shared" si="76"/>
        <v>0</v>
      </c>
      <c r="AD140" s="104"/>
      <c r="AE140" s="289">
        <f t="shared" si="77"/>
        <v>0</v>
      </c>
      <c r="AF140" s="289">
        <f t="shared" si="78"/>
        <v>0</v>
      </c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289"/>
      <c r="AU140" s="289"/>
      <c r="AV140" s="268"/>
      <c r="AW140" s="52">
        <f t="shared" si="79"/>
        <v>0</v>
      </c>
      <c r="AX140" s="104">
        <f t="shared" si="67"/>
        <v>0</v>
      </c>
      <c r="AY140" s="106">
        <f t="shared" si="68"/>
        <v>0</v>
      </c>
      <c r="AZ140" s="42">
        <f t="shared" si="80"/>
        <v>0</v>
      </c>
      <c r="BA140" s="37">
        <f t="shared" si="81"/>
        <v>0</v>
      </c>
      <c r="BB140" s="63">
        <f t="shared" si="69"/>
        <v>0</v>
      </c>
      <c r="BC140" s="103"/>
      <c r="BD140" s="37">
        <f t="shared" si="70"/>
        <v>0</v>
      </c>
      <c r="BE140" s="37" t="str">
        <f t="shared" si="71"/>
        <v>-</v>
      </c>
      <c r="BF140" s="37" t="str">
        <f t="shared" si="72"/>
        <v>-</v>
      </c>
      <c r="BG140" s="52" t="str">
        <f t="shared" si="73"/>
        <v>-</v>
      </c>
      <c r="BH140" s="35" t="str">
        <f t="shared" si="74"/>
        <v>-</v>
      </c>
    </row>
    <row r="141" spans="1:60" hidden="1" x14ac:dyDescent="0.25">
      <c r="A141" s="119"/>
      <c r="B141" s="99"/>
      <c r="C141" s="100"/>
      <c r="D141" s="100"/>
      <c r="E141" s="101"/>
      <c r="F141" s="101"/>
      <c r="G141" s="112"/>
      <c r="H141" s="261"/>
      <c r="I141" s="103"/>
      <c r="J141" s="104">
        <f t="shared" si="54"/>
        <v>0</v>
      </c>
      <c r="K141" s="104">
        <f t="shared" si="66"/>
        <v>0</v>
      </c>
      <c r="L141" s="103"/>
      <c r="M141" s="104">
        <f t="shared" si="56"/>
        <v>0</v>
      </c>
      <c r="N141" s="104">
        <f t="shared" si="57"/>
        <v>0</v>
      </c>
      <c r="O141" s="103"/>
      <c r="P141" s="104">
        <f t="shared" si="58"/>
        <v>0</v>
      </c>
      <c r="Q141" s="104">
        <f t="shared" si="59"/>
        <v>0</v>
      </c>
      <c r="R141" s="103"/>
      <c r="S141" s="104">
        <f t="shared" si="60"/>
        <v>0</v>
      </c>
      <c r="T141" s="104">
        <f t="shared" si="61"/>
        <v>0</v>
      </c>
      <c r="U141" s="103"/>
      <c r="V141" s="104">
        <f t="shared" si="62"/>
        <v>0</v>
      </c>
      <c r="W141" s="104">
        <f t="shared" si="64"/>
        <v>0</v>
      </c>
      <c r="X141" s="103"/>
      <c r="Y141" s="104">
        <f t="shared" si="63"/>
        <v>0</v>
      </c>
      <c r="Z141" s="104">
        <f t="shared" si="65"/>
        <v>0</v>
      </c>
      <c r="AA141" s="104"/>
      <c r="AB141" s="289">
        <f t="shared" si="75"/>
        <v>0</v>
      </c>
      <c r="AC141" s="289">
        <f t="shared" si="76"/>
        <v>0</v>
      </c>
      <c r="AD141" s="104"/>
      <c r="AE141" s="289">
        <f t="shared" si="77"/>
        <v>0</v>
      </c>
      <c r="AF141" s="289">
        <f t="shared" si="78"/>
        <v>0</v>
      </c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289"/>
      <c r="AU141" s="289"/>
      <c r="AV141" s="268"/>
      <c r="AW141" s="52">
        <f t="shared" si="79"/>
        <v>0</v>
      </c>
      <c r="AX141" s="104">
        <f t="shared" si="67"/>
        <v>0</v>
      </c>
      <c r="AY141" s="106">
        <f t="shared" si="68"/>
        <v>0</v>
      </c>
      <c r="AZ141" s="42">
        <f t="shared" si="80"/>
        <v>0</v>
      </c>
      <c r="BA141" s="37">
        <f t="shared" si="81"/>
        <v>0</v>
      </c>
      <c r="BB141" s="63">
        <f t="shared" si="69"/>
        <v>0</v>
      </c>
      <c r="BC141" s="103"/>
      <c r="BD141" s="37">
        <f t="shared" si="70"/>
        <v>0</v>
      </c>
      <c r="BE141" s="37" t="str">
        <f t="shared" si="71"/>
        <v>-</v>
      </c>
      <c r="BF141" s="37" t="str">
        <f t="shared" si="72"/>
        <v>-</v>
      </c>
      <c r="BG141" s="52" t="str">
        <f t="shared" si="73"/>
        <v>-</v>
      </c>
      <c r="BH141" s="35" t="str">
        <f t="shared" si="74"/>
        <v>-</v>
      </c>
    </row>
    <row r="142" spans="1:60" hidden="1" x14ac:dyDescent="0.25">
      <c r="A142" s="119"/>
      <c r="B142" s="99"/>
      <c r="C142" s="100"/>
      <c r="D142" s="100"/>
      <c r="E142" s="101"/>
      <c r="F142" s="101"/>
      <c r="G142" s="112"/>
      <c r="H142" s="261"/>
      <c r="I142" s="103"/>
      <c r="J142" s="104">
        <f t="shared" si="54"/>
        <v>0</v>
      </c>
      <c r="K142" s="104">
        <f t="shared" si="66"/>
        <v>0</v>
      </c>
      <c r="L142" s="103"/>
      <c r="M142" s="104">
        <f t="shared" si="56"/>
        <v>0</v>
      </c>
      <c r="N142" s="104">
        <f t="shared" si="57"/>
        <v>0</v>
      </c>
      <c r="O142" s="103"/>
      <c r="P142" s="104">
        <f t="shared" si="58"/>
        <v>0</v>
      </c>
      <c r="Q142" s="104">
        <f t="shared" si="59"/>
        <v>0</v>
      </c>
      <c r="R142" s="103"/>
      <c r="S142" s="104">
        <f t="shared" si="60"/>
        <v>0</v>
      </c>
      <c r="T142" s="104">
        <f t="shared" si="61"/>
        <v>0</v>
      </c>
      <c r="U142" s="103"/>
      <c r="V142" s="104">
        <f t="shared" si="62"/>
        <v>0</v>
      </c>
      <c r="W142" s="104">
        <f t="shared" si="64"/>
        <v>0</v>
      </c>
      <c r="X142" s="103"/>
      <c r="Y142" s="104">
        <f t="shared" si="63"/>
        <v>0</v>
      </c>
      <c r="Z142" s="104">
        <f t="shared" si="65"/>
        <v>0</v>
      </c>
      <c r="AA142" s="104"/>
      <c r="AB142" s="289">
        <f t="shared" si="75"/>
        <v>0</v>
      </c>
      <c r="AC142" s="289">
        <f t="shared" si="76"/>
        <v>0</v>
      </c>
      <c r="AD142" s="104"/>
      <c r="AE142" s="289">
        <f t="shared" si="77"/>
        <v>0</v>
      </c>
      <c r="AF142" s="289">
        <f t="shared" si="78"/>
        <v>0</v>
      </c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289"/>
      <c r="AU142" s="289"/>
      <c r="AV142" s="268"/>
      <c r="AW142" s="52">
        <f t="shared" si="79"/>
        <v>0</v>
      </c>
      <c r="AX142" s="104">
        <f t="shared" si="67"/>
        <v>0</v>
      </c>
      <c r="AY142" s="106">
        <f t="shared" si="68"/>
        <v>0</v>
      </c>
      <c r="AZ142" s="42">
        <f t="shared" si="80"/>
        <v>0</v>
      </c>
      <c r="BA142" s="37">
        <f t="shared" si="81"/>
        <v>0</v>
      </c>
      <c r="BB142" s="63">
        <f t="shared" si="69"/>
        <v>0</v>
      </c>
      <c r="BC142" s="103"/>
      <c r="BD142" s="37">
        <f t="shared" si="70"/>
        <v>0</v>
      </c>
      <c r="BE142" s="37" t="str">
        <f t="shared" si="71"/>
        <v>-</v>
      </c>
      <c r="BF142" s="37" t="str">
        <f t="shared" si="72"/>
        <v>-</v>
      </c>
      <c r="BG142" s="52" t="str">
        <f t="shared" si="73"/>
        <v>-</v>
      </c>
      <c r="BH142" s="35" t="str">
        <f t="shared" si="74"/>
        <v>-</v>
      </c>
    </row>
    <row r="143" spans="1:60" hidden="1" x14ac:dyDescent="0.25">
      <c r="A143" s="119"/>
      <c r="B143" s="99"/>
      <c r="C143" s="100"/>
      <c r="D143" s="100"/>
      <c r="E143" s="101"/>
      <c r="F143" s="101"/>
      <c r="G143" s="112"/>
      <c r="H143" s="261"/>
      <c r="I143" s="103"/>
      <c r="J143" s="104">
        <f t="shared" si="54"/>
        <v>0</v>
      </c>
      <c r="K143" s="104">
        <f t="shared" si="66"/>
        <v>0</v>
      </c>
      <c r="L143" s="103"/>
      <c r="M143" s="104">
        <f t="shared" si="56"/>
        <v>0</v>
      </c>
      <c r="N143" s="104">
        <f t="shared" si="57"/>
        <v>0</v>
      </c>
      <c r="O143" s="103"/>
      <c r="P143" s="104">
        <f t="shared" si="58"/>
        <v>0</v>
      </c>
      <c r="Q143" s="104">
        <f t="shared" si="59"/>
        <v>0</v>
      </c>
      <c r="R143" s="103"/>
      <c r="S143" s="104">
        <f t="shared" si="60"/>
        <v>0</v>
      </c>
      <c r="T143" s="104">
        <f t="shared" si="61"/>
        <v>0</v>
      </c>
      <c r="U143" s="103"/>
      <c r="V143" s="104">
        <f t="shared" si="62"/>
        <v>0</v>
      </c>
      <c r="W143" s="104">
        <f t="shared" si="64"/>
        <v>0</v>
      </c>
      <c r="X143" s="103"/>
      <c r="Y143" s="104">
        <f t="shared" si="63"/>
        <v>0</v>
      </c>
      <c r="Z143" s="104">
        <f t="shared" si="65"/>
        <v>0</v>
      </c>
      <c r="AA143" s="104"/>
      <c r="AB143" s="289">
        <f t="shared" si="75"/>
        <v>0</v>
      </c>
      <c r="AC143" s="289">
        <f t="shared" si="76"/>
        <v>0</v>
      </c>
      <c r="AD143" s="104"/>
      <c r="AE143" s="289">
        <f t="shared" si="77"/>
        <v>0</v>
      </c>
      <c r="AF143" s="289">
        <f t="shared" si="78"/>
        <v>0</v>
      </c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289"/>
      <c r="AU143" s="289"/>
      <c r="AV143" s="268"/>
      <c r="AW143" s="52">
        <f t="shared" si="79"/>
        <v>0</v>
      </c>
      <c r="AX143" s="104">
        <f t="shared" si="67"/>
        <v>0</v>
      </c>
      <c r="AY143" s="106">
        <f t="shared" si="68"/>
        <v>0</v>
      </c>
      <c r="AZ143" s="42">
        <f t="shared" si="80"/>
        <v>0</v>
      </c>
      <c r="BA143" s="37">
        <f t="shared" si="81"/>
        <v>0</v>
      </c>
      <c r="BB143" s="63">
        <f t="shared" si="69"/>
        <v>0</v>
      </c>
      <c r="BC143" s="103"/>
      <c r="BD143" s="37">
        <f t="shared" si="70"/>
        <v>0</v>
      </c>
      <c r="BE143" s="37" t="str">
        <f t="shared" si="71"/>
        <v>-</v>
      </c>
      <c r="BF143" s="37" t="str">
        <f t="shared" si="72"/>
        <v>-</v>
      </c>
      <c r="BG143" s="52" t="str">
        <f t="shared" si="73"/>
        <v>-</v>
      </c>
      <c r="BH143" s="35" t="str">
        <f t="shared" si="74"/>
        <v>-</v>
      </c>
    </row>
    <row r="144" spans="1:60" hidden="1" x14ac:dyDescent="0.25">
      <c r="A144" s="119"/>
      <c r="B144" s="99"/>
      <c r="C144" s="116"/>
      <c r="D144" s="116"/>
      <c r="E144" s="101"/>
      <c r="F144" s="101"/>
      <c r="G144" s="112"/>
      <c r="H144" s="261"/>
      <c r="I144" s="103"/>
      <c r="J144" s="104">
        <f t="shared" si="54"/>
        <v>0</v>
      </c>
      <c r="K144" s="104">
        <f t="shared" si="66"/>
        <v>0</v>
      </c>
      <c r="L144" s="103"/>
      <c r="M144" s="104">
        <f t="shared" si="56"/>
        <v>0</v>
      </c>
      <c r="N144" s="104">
        <f t="shared" si="57"/>
        <v>0</v>
      </c>
      <c r="O144" s="103"/>
      <c r="P144" s="104">
        <f t="shared" si="58"/>
        <v>0</v>
      </c>
      <c r="Q144" s="104">
        <f t="shared" si="59"/>
        <v>0</v>
      </c>
      <c r="R144" s="103"/>
      <c r="S144" s="104">
        <f t="shared" si="60"/>
        <v>0</v>
      </c>
      <c r="T144" s="104">
        <f t="shared" si="61"/>
        <v>0</v>
      </c>
      <c r="U144" s="103"/>
      <c r="V144" s="104">
        <f t="shared" si="62"/>
        <v>0</v>
      </c>
      <c r="W144" s="104">
        <f t="shared" si="64"/>
        <v>0</v>
      </c>
      <c r="X144" s="103"/>
      <c r="Y144" s="104">
        <f t="shared" si="63"/>
        <v>0</v>
      </c>
      <c r="Z144" s="104">
        <f t="shared" si="65"/>
        <v>0</v>
      </c>
      <c r="AA144" s="104"/>
      <c r="AB144" s="289">
        <f t="shared" si="75"/>
        <v>0</v>
      </c>
      <c r="AC144" s="289">
        <f t="shared" si="76"/>
        <v>0</v>
      </c>
      <c r="AD144" s="104"/>
      <c r="AE144" s="289">
        <f t="shared" si="77"/>
        <v>0</v>
      </c>
      <c r="AF144" s="289">
        <f t="shared" si="78"/>
        <v>0</v>
      </c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289"/>
      <c r="AU144" s="289"/>
      <c r="AV144" s="268"/>
      <c r="AW144" s="52">
        <f t="shared" si="79"/>
        <v>0</v>
      </c>
      <c r="AX144" s="104">
        <f t="shared" si="67"/>
        <v>0</v>
      </c>
      <c r="AY144" s="106">
        <f t="shared" si="68"/>
        <v>0</v>
      </c>
      <c r="AZ144" s="42">
        <f t="shared" si="80"/>
        <v>0</v>
      </c>
      <c r="BA144" s="37">
        <f t="shared" si="81"/>
        <v>0</v>
      </c>
      <c r="BB144" s="63">
        <f t="shared" si="69"/>
        <v>0</v>
      </c>
      <c r="BC144" s="103"/>
      <c r="BD144" s="37">
        <f t="shared" si="70"/>
        <v>0</v>
      </c>
      <c r="BE144" s="37" t="str">
        <f t="shared" si="71"/>
        <v>-</v>
      </c>
      <c r="BF144" s="37" t="str">
        <f t="shared" si="72"/>
        <v>-</v>
      </c>
      <c r="BG144" s="52" t="str">
        <f t="shared" si="73"/>
        <v>-</v>
      </c>
      <c r="BH144" s="35" t="str">
        <f t="shared" si="74"/>
        <v>-</v>
      </c>
    </row>
    <row r="145" spans="1:60" hidden="1" x14ac:dyDescent="0.25">
      <c r="A145" s="119"/>
      <c r="B145" s="99"/>
      <c r="C145" s="100"/>
      <c r="D145" s="100"/>
      <c r="E145" s="101"/>
      <c r="F145" s="101"/>
      <c r="G145" s="112"/>
      <c r="H145" s="261"/>
      <c r="I145" s="103"/>
      <c r="J145" s="104">
        <f t="shared" si="54"/>
        <v>0</v>
      </c>
      <c r="K145" s="104">
        <f t="shared" si="66"/>
        <v>0</v>
      </c>
      <c r="L145" s="103"/>
      <c r="M145" s="104">
        <f t="shared" si="56"/>
        <v>0</v>
      </c>
      <c r="N145" s="104">
        <f t="shared" si="57"/>
        <v>0</v>
      </c>
      <c r="O145" s="103"/>
      <c r="P145" s="104">
        <f t="shared" si="58"/>
        <v>0</v>
      </c>
      <c r="Q145" s="104">
        <f t="shared" si="59"/>
        <v>0</v>
      </c>
      <c r="R145" s="103"/>
      <c r="S145" s="104">
        <f t="shared" si="60"/>
        <v>0</v>
      </c>
      <c r="T145" s="104">
        <f t="shared" si="61"/>
        <v>0</v>
      </c>
      <c r="U145" s="103"/>
      <c r="V145" s="104">
        <f t="shared" si="62"/>
        <v>0</v>
      </c>
      <c r="W145" s="104">
        <f t="shared" si="64"/>
        <v>0</v>
      </c>
      <c r="X145" s="103"/>
      <c r="Y145" s="104">
        <f t="shared" si="63"/>
        <v>0</v>
      </c>
      <c r="Z145" s="104">
        <f t="shared" si="65"/>
        <v>0</v>
      </c>
      <c r="AA145" s="104"/>
      <c r="AB145" s="289">
        <f t="shared" si="75"/>
        <v>0</v>
      </c>
      <c r="AC145" s="289">
        <f t="shared" si="76"/>
        <v>0</v>
      </c>
      <c r="AD145" s="104"/>
      <c r="AE145" s="289">
        <f t="shared" si="77"/>
        <v>0</v>
      </c>
      <c r="AF145" s="289">
        <f t="shared" si="78"/>
        <v>0</v>
      </c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289"/>
      <c r="AU145" s="289"/>
      <c r="AV145" s="268"/>
      <c r="AW145" s="52">
        <f t="shared" si="79"/>
        <v>0</v>
      </c>
      <c r="AX145" s="104">
        <f t="shared" si="67"/>
        <v>0</v>
      </c>
      <c r="AY145" s="106">
        <f t="shared" si="68"/>
        <v>0</v>
      </c>
      <c r="AZ145" s="42">
        <f t="shared" si="80"/>
        <v>0</v>
      </c>
      <c r="BA145" s="37">
        <f t="shared" si="81"/>
        <v>0</v>
      </c>
      <c r="BB145" s="63">
        <f t="shared" si="69"/>
        <v>0</v>
      </c>
      <c r="BC145" s="103"/>
      <c r="BD145" s="37">
        <f t="shared" si="70"/>
        <v>0</v>
      </c>
      <c r="BE145" s="37" t="str">
        <f t="shared" si="71"/>
        <v>-</v>
      </c>
      <c r="BF145" s="37" t="str">
        <f t="shared" si="72"/>
        <v>-</v>
      </c>
      <c r="BG145" s="52" t="str">
        <f t="shared" si="73"/>
        <v>-</v>
      </c>
      <c r="BH145" s="35" t="str">
        <f t="shared" si="74"/>
        <v>-</v>
      </c>
    </row>
    <row r="146" spans="1:60" hidden="1" x14ac:dyDescent="0.25">
      <c r="A146" s="119"/>
      <c r="B146" s="99"/>
      <c r="C146" s="100"/>
      <c r="D146" s="100"/>
      <c r="E146" s="101"/>
      <c r="F146" s="101"/>
      <c r="G146" s="112"/>
      <c r="H146" s="261"/>
      <c r="I146" s="103"/>
      <c r="J146" s="104">
        <f t="shared" si="54"/>
        <v>0</v>
      </c>
      <c r="K146" s="104">
        <f t="shared" si="66"/>
        <v>0</v>
      </c>
      <c r="L146" s="103"/>
      <c r="M146" s="104">
        <f t="shared" si="56"/>
        <v>0</v>
      </c>
      <c r="N146" s="104">
        <f t="shared" si="57"/>
        <v>0</v>
      </c>
      <c r="O146" s="103"/>
      <c r="P146" s="104">
        <f t="shared" si="58"/>
        <v>0</v>
      </c>
      <c r="Q146" s="104">
        <f t="shared" si="59"/>
        <v>0</v>
      </c>
      <c r="R146" s="103"/>
      <c r="S146" s="104">
        <f t="shared" si="60"/>
        <v>0</v>
      </c>
      <c r="T146" s="104">
        <f t="shared" si="61"/>
        <v>0</v>
      </c>
      <c r="U146" s="103"/>
      <c r="V146" s="104">
        <f t="shared" si="62"/>
        <v>0</v>
      </c>
      <c r="W146" s="104">
        <f t="shared" si="64"/>
        <v>0</v>
      </c>
      <c r="X146" s="103"/>
      <c r="Y146" s="104">
        <f t="shared" si="63"/>
        <v>0</v>
      </c>
      <c r="Z146" s="104">
        <f t="shared" si="65"/>
        <v>0</v>
      </c>
      <c r="AA146" s="104"/>
      <c r="AB146" s="289">
        <f t="shared" si="75"/>
        <v>0</v>
      </c>
      <c r="AC146" s="289">
        <f t="shared" si="76"/>
        <v>0</v>
      </c>
      <c r="AD146" s="104"/>
      <c r="AE146" s="289">
        <f t="shared" si="77"/>
        <v>0</v>
      </c>
      <c r="AF146" s="289">
        <f t="shared" si="78"/>
        <v>0</v>
      </c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289"/>
      <c r="AU146" s="289"/>
      <c r="AV146" s="268"/>
      <c r="AW146" s="52">
        <f t="shared" si="79"/>
        <v>0</v>
      </c>
      <c r="AX146" s="104">
        <f t="shared" si="67"/>
        <v>0</v>
      </c>
      <c r="AY146" s="106">
        <f t="shared" si="68"/>
        <v>0</v>
      </c>
      <c r="AZ146" s="42">
        <f t="shared" si="80"/>
        <v>0</v>
      </c>
      <c r="BA146" s="37">
        <f t="shared" si="81"/>
        <v>0</v>
      </c>
      <c r="BB146" s="63">
        <f t="shared" si="69"/>
        <v>0</v>
      </c>
      <c r="BC146" s="103"/>
      <c r="BD146" s="37">
        <f t="shared" si="70"/>
        <v>0</v>
      </c>
      <c r="BE146" s="37" t="str">
        <f t="shared" si="71"/>
        <v>-</v>
      </c>
      <c r="BF146" s="37" t="str">
        <f t="shared" si="72"/>
        <v>-</v>
      </c>
      <c r="BG146" s="52" t="str">
        <f t="shared" si="73"/>
        <v>-</v>
      </c>
      <c r="BH146" s="35" t="str">
        <f t="shared" si="74"/>
        <v>-</v>
      </c>
    </row>
    <row r="147" spans="1:60" hidden="1" x14ac:dyDescent="0.25">
      <c r="A147" s="119"/>
      <c r="B147" s="99"/>
      <c r="C147" s="100"/>
      <c r="D147" s="100"/>
      <c r="E147" s="101"/>
      <c r="F147" s="101"/>
      <c r="G147" s="112"/>
      <c r="H147" s="261"/>
      <c r="I147" s="103"/>
      <c r="J147" s="104">
        <f t="shared" si="54"/>
        <v>0</v>
      </c>
      <c r="K147" s="104">
        <f t="shared" si="66"/>
        <v>0</v>
      </c>
      <c r="L147" s="103"/>
      <c r="M147" s="104">
        <f t="shared" si="56"/>
        <v>0</v>
      </c>
      <c r="N147" s="104">
        <f t="shared" si="57"/>
        <v>0</v>
      </c>
      <c r="O147" s="103"/>
      <c r="P147" s="104">
        <f t="shared" si="58"/>
        <v>0</v>
      </c>
      <c r="Q147" s="104">
        <f t="shared" si="59"/>
        <v>0</v>
      </c>
      <c r="R147" s="103"/>
      <c r="S147" s="104">
        <f t="shared" si="60"/>
        <v>0</v>
      </c>
      <c r="T147" s="104">
        <f t="shared" si="61"/>
        <v>0</v>
      </c>
      <c r="U147" s="103"/>
      <c r="V147" s="104">
        <f t="shared" si="62"/>
        <v>0</v>
      </c>
      <c r="W147" s="104">
        <f t="shared" si="64"/>
        <v>0</v>
      </c>
      <c r="X147" s="103"/>
      <c r="Y147" s="104">
        <f t="shared" si="63"/>
        <v>0</v>
      </c>
      <c r="Z147" s="104">
        <f t="shared" si="65"/>
        <v>0</v>
      </c>
      <c r="AA147" s="104"/>
      <c r="AB147" s="289">
        <f t="shared" si="75"/>
        <v>0</v>
      </c>
      <c r="AC147" s="289">
        <f t="shared" si="76"/>
        <v>0</v>
      </c>
      <c r="AD147" s="104"/>
      <c r="AE147" s="289">
        <f t="shared" si="77"/>
        <v>0</v>
      </c>
      <c r="AF147" s="289">
        <f t="shared" si="78"/>
        <v>0</v>
      </c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289"/>
      <c r="AU147" s="289"/>
      <c r="AV147" s="268"/>
      <c r="AW147" s="52">
        <f t="shared" si="79"/>
        <v>0</v>
      </c>
      <c r="AX147" s="104">
        <f t="shared" si="67"/>
        <v>0</v>
      </c>
      <c r="AY147" s="106">
        <f t="shared" si="68"/>
        <v>0</v>
      </c>
      <c r="AZ147" s="42">
        <f t="shared" si="80"/>
        <v>0</v>
      </c>
      <c r="BA147" s="37">
        <f t="shared" si="81"/>
        <v>0</v>
      </c>
      <c r="BB147" s="63">
        <f t="shared" si="69"/>
        <v>0</v>
      </c>
      <c r="BC147" s="103"/>
      <c r="BD147" s="37">
        <f t="shared" si="70"/>
        <v>0</v>
      </c>
      <c r="BE147" s="37" t="str">
        <f t="shared" si="71"/>
        <v>-</v>
      </c>
      <c r="BF147" s="37" t="str">
        <f t="shared" si="72"/>
        <v>-</v>
      </c>
      <c r="BG147" s="52" t="str">
        <f t="shared" si="73"/>
        <v>-</v>
      </c>
      <c r="BH147" s="35" t="str">
        <f t="shared" si="74"/>
        <v>-</v>
      </c>
    </row>
    <row r="148" spans="1:60" hidden="1" x14ac:dyDescent="0.25">
      <c r="A148" s="119"/>
      <c r="B148" s="99"/>
      <c r="C148" s="100"/>
      <c r="D148" s="100"/>
      <c r="E148" s="101"/>
      <c r="F148" s="101"/>
      <c r="G148" s="112"/>
      <c r="H148" s="261"/>
      <c r="I148" s="103"/>
      <c r="J148" s="104">
        <f t="shared" si="54"/>
        <v>0</v>
      </c>
      <c r="K148" s="104">
        <f t="shared" si="66"/>
        <v>0</v>
      </c>
      <c r="L148" s="103"/>
      <c r="M148" s="104">
        <f t="shared" si="56"/>
        <v>0</v>
      </c>
      <c r="N148" s="104">
        <f t="shared" si="57"/>
        <v>0</v>
      </c>
      <c r="O148" s="103"/>
      <c r="P148" s="104">
        <f t="shared" si="58"/>
        <v>0</v>
      </c>
      <c r="Q148" s="104">
        <f t="shared" si="59"/>
        <v>0</v>
      </c>
      <c r="R148" s="103"/>
      <c r="S148" s="104">
        <f t="shared" si="60"/>
        <v>0</v>
      </c>
      <c r="T148" s="104">
        <f t="shared" si="61"/>
        <v>0</v>
      </c>
      <c r="U148" s="103"/>
      <c r="V148" s="104">
        <f t="shared" si="62"/>
        <v>0</v>
      </c>
      <c r="W148" s="104">
        <f t="shared" si="64"/>
        <v>0</v>
      </c>
      <c r="X148" s="103"/>
      <c r="Y148" s="104">
        <f t="shared" si="63"/>
        <v>0</v>
      </c>
      <c r="Z148" s="104">
        <f t="shared" si="65"/>
        <v>0</v>
      </c>
      <c r="AA148" s="104"/>
      <c r="AB148" s="289">
        <f t="shared" si="75"/>
        <v>0</v>
      </c>
      <c r="AC148" s="289">
        <f t="shared" si="76"/>
        <v>0</v>
      </c>
      <c r="AD148" s="104"/>
      <c r="AE148" s="289">
        <f t="shared" si="77"/>
        <v>0</v>
      </c>
      <c r="AF148" s="289">
        <f t="shared" si="78"/>
        <v>0</v>
      </c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289"/>
      <c r="AU148" s="289"/>
      <c r="AV148" s="268"/>
      <c r="AW148" s="52">
        <f t="shared" si="79"/>
        <v>0</v>
      </c>
      <c r="AX148" s="104">
        <f t="shared" si="67"/>
        <v>0</v>
      </c>
      <c r="AY148" s="106">
        <f t="shared" si="68"/>
        <v>0</v>
      </c>
      <c r="AZ148" s="42">
        <f t="shared" si="80"/>
        <v>0</v>
      </c>
      <c r="BA148" s="37">
        <f t="shared" si="81"/>
        <v>0</v>
      </c>
      <c r="BB148" s="63">
        <f t="shared" si="69"/>
        <v>0</v>
      </c>
      <c r="BC148" s="103"/>
      <c r="BD148" s="37">
        <f t="shared" si="70"/>
        <v>0</v>
      </c>
      <c r="BE148" s="37" t="str">
        <f t="shared" si="71"/>
        <v>-</v>
      </c>
      <c r="BF148" s="37" t="str">
        <f t="shared" si="72"/>
        <v>-</v>
      </c>
      <c r="BG148" s="52" t="str">
        <f t="shared" si="73"/>
        <v>-</v>
      </c>
      <c r="BH148" s="35" t="str">
        <f t="shared" si="74"/>
        <v>-</v>
      </c>
    </row>
    <row r="149" spans="1:60" hidden="1" x14ac:dyDescent="0.25">
      <c r="A149" s="118"/>
      <c r="B149" s="31"/>
      <c r="C149" s="18"/>
      <c r="D149" s="18"/>
      <c r="E149" s="57"/>
      <c r="F149" s="57"/>
      <c r="G149" s="58"/>
      <c r="H149" s="261"/>
      <c r="I149" s="26"/>
      <c r="J149" s="16">
        <f t="shared" si="54"/>
        <v>0</v>
      </c>
      <c r="K149" s="16">
        <f t="shared" si="66"/>
        <v>0</v>
      </c>
      <c r="L149" s="26"/>
      <c r="M149" s="16">
        <f t="shared" si="56"/>
        <v>0</v>
      </c>
      <c r="N149" s="16">
        <f t="shared" si="57"/>
        <v>0</v>
      </c>
      <c r="O149" s="26"/>
      <c r="P149" s="16">
        <f t="shared" si="58"/>
        <v>0</v>
      </c>
      <c r="Q149" s="16">
        <f t="shared" si="59"/>
        <v>0</v>
      </c>
      <c r="R149" s="26"/>
      <c r="S149" s="16">
        <f t="shared" si="60"/>
        <v>0</v>
      </c>
      <c r="T149" s="16">
        <f t="shared" si="61"/>
        <v>0</v>
      </c>
      <c r="U149" s="26"/>
      <c r="V149" s="16">
        <f t="shared" si="62"/>
        <v>0</v>
      </c>
      <c r="W149" s="16">
        <f t="shared" si="64"/>
        <v>0</v>
      </c>
      <c r="X149" s="26"/>
      <c r="Y149" s="16">
        <f t="shared" si="63"/>
        <v>0</v>
      </c>
      <c r="Z149" s="16">
        <f t="shared" si="65"/>
        <v>0</v>
      </c>
      <c r="AA149" s="16"/>
      <c r="AB149" s="289">
        <f t="shared" si="75"/>
        <v>0</v>
      </c>
      <c r="AC149" s="289">
        <f t="shared" si="76"/>
        <v>0</v>
      </c>
      <c r="AD149" s="16"/>
      <c r="AE149" s="289">
        <f t="shared" si="77"/>
        <v>0</v>
      </c>
      <c r="AF149" s="289">
        <f t="shared" si="78"/>
        <v>0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289"/>
      <c r="AU149" s="289"/>
      <c r="AV149" s="268"/>
      <c r="AW149" s="52">
        <f t="shared" si="79"/>
        <v>0</v>
      </c>
      <c r="AX149" s="16">
        <f t="shared" si="67"/>
        <v>0</v>
      </c>
      <c r="AY149" s="37">
        <f t="shared" si="68"/>
        <v>0</v>
      </c>
      <c r="AZ149" s="42">
        <f t="shared" si="80"/>
        <v>0</v>
      </c>
      <c r="BA149" s="37">
        <f t="shared" si="81"/>
        <v>0</v>
      </c>
      <c r="BB149" s="63">
        <f t="shared" si="69"/>
        <v>0</v>
      </c>
      <c r="BC149" s="26"/>
      <c r="BD149" s="37">
        <f t="shared" si="70"/>
        <v>0</v>
      </c>
      <c r="BE149" s="37" t="str">
        <f t="shared" si="71"/>
        <v>-</v>
      </c>
      <c r="BF149" s="37" t="str">
        <f t="shared" si="72"/>
        <v>-</v>
      </c>
      <c r="BG149" s="52" t="str">
        <f t="shared" si="73"/>
        <v>-</v>
      </c>
      <c r="BH149" s="35" t="str">
        <f t="shared" si="74"/>
        <v>-</v>
      </c>
    </row>
    <row r="150" spans="1:60" hidden="1" x14ac:dyDescent="0.25">
      <c r="A150" s="118"/>
      <c r="B150" s="31"/>
      <c r="C150" s="18"/>
      <c r="D150" s="18"/>
      <c r="E150" s="57"/>
      <c r="F150" s="57"/>
      <c r="G150" s="58"/>
      <c r="H150" s="261"/>
      <c r="I150" s="26"/>
      <c r="J150" s="16">
        <f t="shared" si="54"/>
        <v>0</v>
      </c>
      <c r="K150" s="16">
        <f t="shared" si="66"/>
        <v>0</v>
      </c>
      <c r="L150" s="26"/>
      <c r="M150" s="16">
        <f t="shared" si="56"/>
        <v>0</v>
      </c>
      <c r="N150" s="16">
        <f t="shared" si="57"/>
        <v>0</v>
      </c>
      <c r="O150" s="26"/>
      <c r="P150" s="16">
        <f t="shared" si="58"/>
        <v>0</v>
      </c>
      <c r="Q150" s="16">
        <f t="shared" si="59"/>
        <v>0</v>
      </c>
      <c r="R150" s="26"/>
      <c r="S150" s="16">
        <f t="shared" si="60"/>
        <v>0</v>
      </c>
      <c r="T150" s="16">
        <f t="shared" si="61"/>
        <v>0</v>
      </c>
      <c r="U150" s="26"/>
      <c r="V150" s="16">
        <f t="shared" si="62"/>
        <v>0</v>
      </c>
      <c r="W150" s="16">
        <f t="shared" si="64"/>
        <v>0</v>
      </c>
      <c r="X150" s="26"/>
      <c r="Y150" s="16">
        <f t="shared" si="63"/>
        <v>0</v>
      </c>
      <c r="Z150" s="16">
        <f t="shared" si="65"/>
        <v>0</v>
      </c>
      <c r="AA150" s="16"/>
      <c r="AB150" s="289">
        <f t="shared" si="75"/>
        <v>0</v>
      </c>
      <c r="AC150" s="289">
        <f t="shared" si="76"/>
        <v>0</v>
      </c>
      <c r="AD150" s="16"/>
      <c r="AE150" s="289">
        <f t="shared" si="77"/>
        <v>0</v>
      </c>
      <c r="AF150" s="289">
        <f t="shared" si="78"/>
        <v>0</v>
      </c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289"/>
      <c r="AU150" s="289"/>
      <c r="AV150" s="268"/>
      <c r="AW150" s="52">
        <f t="shared" si="79"/>
        <v>0</v>
      </c>
      <c r="AX150" s="16">
        <f t="shared" si="67"/>
        <v>0</v>
      </c>
      <c r="AY150" s="37">
        <f t="shared" si="68"/>
        <v>0</v>
      </c>
      <c r="AZ150" s="42">
        <f t="shared" si="80"/>
        <v>0</v>
      </c>
      <c r="BA150" s="37">
        <f t="shared" si="81"/>
        <v>0</v>
      </c>
      <c r="BB150" s="63">
        <f t="shared" si="69"/>
        <v>0</v>
      </c>
      <c r="BC150" s="26"/>
      <c r="BD150" s="37">
        <f t="shared" si="70"/>
        <v>0</v>
      </c>
      <c r="BE150" s="37" t="str">
        <f t="shared" si="71"/>
        <v>-</v>
      </c>
      <c r="BF150" s="37" t="str">
        <f t="shared" si="72"/>
        <v>-</v>
      </c>
      <c r="BG150" s="52" t="str">
        <f t="shared" si="73"/>
        <v>-</v>
      </c>
      <c r="BH150" s="35" t="str">
        <f t="shared" si="74"/>
        <v>-</v>
      </c>
    </row>
    <row r="151" spans="1:60" hidden="1" x14ac:dyDescent="0.25">
      <c r="A151" s="118"/>
      <c r="B151" s="32"/>
      <c r="C151" s="18"/>
      <c r="D151" s="18"/>
      <c r="E151" s="57"/>
      <c r="F151" s="57"/>
      <c r="G151" s="58"/>
      <c r="H151" s="261"/>
      <c r="I151" s="26"/>
      <c r="J151" s="16">
        <f t="shared" si="54"/>
        <v>0</v>
      </c>
      <c r="K151" s="16">
        <f t="shared" si="66"/>
        <v>0</v>
      </c>
      <c r="L151" s="26"/>
      <c r="M151" s="16">
        <f t="shared" si="56"/>
        <v>0</v>
      </c>
      <c r="N151" s="16">
        <f t="shared" si="57"/>
        <v>0</v>
      </c>
      <c r="O151" s="26"/>
      <c r="P151" s="16">
        <f t="shared" si="58"/>
        <v>0</v>
      </c>
      <c r="Q151" s="16">
        <f t="shared" si="59"/>
        <v>0</v>
      </c>
      <c r="R151" s="26"/>
      <c r="S151" s="16">
        <f t="shared" si="60"/>
        <v>0</v>
      </c>
      <c r="T151" s="16">
        <f t="shared" si="61"/>
        <v>0</v>
      </c>
      <c r="U151" s="26"/>
      <c r="V151" s="16">
        <f t="shared" si="62"/>
        <v>0</v>
      </c>
      <c r="W151" s="16">
        <f t="shared" si="64"/>
        <v>0</v>
      </c>
      <c r="X151" s="26"/>
      <c r="Y151" s="16">
        <f t="shared" si="63"/>
        <v>0</v>
      </c>
      <c r="Z151" s="16">
        <f t="shared" si="65"/>
        <v>0</v>
      </c>
      <c r="AA151" s="16"/>
      <c r="AB151" s="289">
        <f t="shared" si="75"/>
        <v>0</v>
      </c>
      <c r="AC151" s="289">
        <f t="shared" si="76"/>
        <v>0</v>
      </c>
      <c r="AD151" s="16"/>
      <c r="AE151" s="289">
        <f t="shared" si="77"/>
        <v>0</v>
      </c>
      <c r="AF151" s="289">
        <f t="shared" si="78"/>
        <v>0</v>
      </c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289"/>
      <c r="AU151" s="289"/>
      <c r="AV151" s="268"/>
      <c r="AW151" s="52">
        <f t="shared" si="79"/>
        <v>0</v>
      </c>
      <c r="AX151" s="16">
        <f t="shared" si="67"/>
        <v>0</v>
      </c>
      <c r="AY151" s="37">
        <f t="shared" si="68"/>
        <v>0</v>
      </c>
      <c r="AZ151" s="42">
        <f t="shared" si="80"/>
        <v>0</v>
      </c>
      <c r="BA151" s="37">
        <f t="shared" si="81"/>
        <v>0</v>
      </c>
      <c r="BB151" s="63">
        <f t="shared" si="69"/>
        <v>0</v>
      </c>
      <c r="BC151" s="26"/>
      <c r="BD151" s="37">
        <f t="shared" si="70"/>
        <v>0</v>
      </c>
      <c r="BE151" s="37" t="str">
        <f t="shared" si="71"/>
        <v>-</v>
      </c>
      <c r="BF151" s="37" t="str">
        <f t="shared" si="72"/>
        <v>-</v>
      </c>
      <c r="BG151" s="52" t="str">
        <f t="shared" si="73"/>
        <v>-</v>
      </c>
      <c r="BH151" s="35" t="str">
        <f t="shared" si="74"/>
        <v>-</v>
      </c>
    </row>
    <row r="152" spans="1:60" hidden="1" x14ac:dyDescent="0.25">
      <c r="A152" s="118"/>
      <c r="B152" s="31"/>
      <c r="C152" s="18"/>
      <c r="D152" s="18"/>
      <c r="E152" s="57"/>
      <c r="F152" s="57"/>
      <c r="G152" s="58"/>
      <c r="H152" s="261"/>
      <c r="I152" s="26"/>
      <c r="J152" s="16">
        <f t="shared" si="54"/>
        <v>0</v>
      </c>
      <c r="K152" s="16">
        <f t="shared" si="66"/>
        <v>0</v>
      </c>
      <c r="L152" s="26"/>
      <c r="M152" s="16">
        <f t="shared" si="56"/>
        <v>0</v>
      </c>
      <c r="N152" s="16">
        <f t="shared" si="57"/>
        <v>0</v>
      </c>
      <c r="O152" s="26"/>
      <c r="P152" s="16">
        <f t="shared" si="58"/>
        <v>0</v>
      </c>
      <c r="Q152" s="16">
        <f t="shared" si="59"/>
        <v>0</v>
      </c>
      <c r="R152" s="26"/>
      <c r="S152" s="16">
        <f t="shared" si="60"/>
        <v>0</v>
      </c>
      <c r="T152" s="16">
        <f t="shared" si="61"/>
        <v>0</v>
      </c>
      <c r="U152" s="26"/>
      <c r="V152" s="16">
        <f t="shared" si="62"/>
        <v>0</v>
      </c>
      <c r="W152" s="16">
        <f t="shared" si="64"/>
        <v>0</v>
      </c>
      <c r="X152" s="26"/>
      <c r="Y152" s="16">
        <f t="shared" si="63"/>
        <v>0</v>
      </c>
      <c r="Z152" s="16">
        <f t="shared" si="65"/>
        <v>0</v>
      </c>
      <c r="AA152" s="16"/>
      <c r="AB152" s="289">
        <f t="shared" si="75"/>
        <v>0</v>
      </c>
      <c r="AC152" s="289">
        <f t="shared" si="76"/>
        <v>0</v>
      </c>
      <c r="AD152" s="16"/>
      <c r="AE152" s="289">
        <f t="shared" si="77"/>
        <v>0</v>
      </c>
      <c r="AF152" s="289">
        <f t="shared" si="78"/>
        <v>0</v>
      </c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289"/>
      <c r="AU152" s="289"/>
      <c r="AV152" s="268"/>
      <c r="AW152" s="52">
        <f t="shared" si="79"/>
        <v>0</v>
      </c>
      <c r="AX152" s="16">
        <f t="shared" si="67"/>
        <v>0</v>
      </c>
      <c r="AY152" s="37">
        <f t="shared" si="68"/>
        <v>0</v>
      </c>
      <c r="AZ152" s="42">
        <f t="shared" si="80"/>
        <v>0</v>
      </c>
      <c r="BA152" s="37">
        <f t="shared" si="81"/>
        <v>0</v>
      </c>
      <c r="BB152" s="63">
        <f t="shared" si="69"/>
        <v>0</v>
      </c>
      <c r="BC152" s="26"/>
      <c r="BD152" s="37">
        <f t="shared" si="70"/>
        <v>0</v>
      </c>
      <c r="BE152" s="37" t="str">
        <f t="shared" si="71"/>
        <v>-</v>
      </c>
      <c r="BF152" s="37" t="str">
        <f t="shared" si="72"/>
        <v>-</v>
      </c>
      <c r="BG152" s="52" t="str">
        <f t="shared" si="73"/>
        <v>-</v>
      </c>
      <c r="BH152" s="35" t="str">
        <f t="shared" si="74"/>
        <v>-</v>
      </c>
    </row>
    <row r="153" spans="1:60" hidden="1" x14ac:dyDescent="0.25">
      <c r="A153" s="118"/>
      <c r="B153" s="31"/>
      <c r="C153" s="18"/>
      <c r="D153" s="18"/>
      <c r="E153" s="57"/>
      <c r="F153" s="57"/>
      <c r="G153" s="58"/>
      <c r="H153" s="261"/>
      <c r="I153" s="26"/>
      <c r="J153" s="16">
        <f t="shared" si="54"/>
        <v>0</v>
      </c>
      <c r="K153" s="16">
        <f t="shared" si="66"/>
        <v>0</v>
      </c>
      <c r="L153" s="26"/>
      <c r="M153" s="16">
        <f t="shared" si="56"/>
        <v>0</v>
      </c>
      <c r="N153" s="16">
        <f t="shared" si="57"/>
        <v>0</v>
      </c>
      <c r="O153" s="26"/>
      <c r="P153" s="16">
        <f t="shared" si="58"/>
        <v>0</v>
      </c>
      <c r="Q153" s="16">
        <f t="shared" si="59"/>
        <v>0</v>
      </c>
      <c r="R153" s="26"/>
      <c r="S153" s="16">
        <f t="shared" si="60"/>
        <v>0</v>
      </c>
      <c r="T153" s="16">
        <f t="shared" si="61"/>
        <v>0</v>
      </c>
      <c r="U153" s="26"/>
      <c r="V153" s="16">
        <f t="shared" si="62"/>
        <v>0</v>
      </c>
      <c r="W153" s="16">
        <f t="shared" si="64"/>
        <v>0</v>
      </c>
      <c r="X153" s="26"/>
      <c r="Y153" s="16">
        <f t="shared" si="63"/>
        <v>0</v>
      </c>
      <c r="Z153" s="16">
        <f t="shared" si="65"/>
        <v>0</v>
      </c>
      <c r="AA153" s="16"/>
      <c r="AB153" s="289">
        <f t="shared" si="75"/>
        <v>0</v>
      </c>
      <c r="AC153" s="289">
        <f t="shared" si="76"/>
        <v>0</v>
      </c>
      <c r="AD153" s="16"/>
      <c r="AE153" s="289">
        <f t="shared" si="77"/>
        <v>0</v>
      </c>
      <c r="AF153" s="289">
        <f t="shared" si="78"/>
        <v>0</v>
      </c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289"/>
      <c r="AU153" s="289"/>
      <c r="AV153" s="268"/>
      <c r="AW153" s="52">
        <f t="shared" si="79"/>
        <v>0</v>
      </c>
      <c r="AX153" s="16">
        <f t="shared" si="67"/>
        <v>0</v>
      </c>
      <c r="AY153" s="37">
        <f t="shared" si="68"/>
        <v>0</v>
      </c>
      <c r="AZ153" s="42">
        <f t="shared" si="80"/>
        <v>0</v>
      </c>
      <c r="BA153" s="37">
        <f t="shared" si="81"/>
        <v>0</v>
      </c>
      <c r="BB153" s="63">
        <f t="shared" si="69"/>
        <v>0</v>
      </c>
      <c r="BC153" s="26"/>
      <c r="BD153" s="37">
        <f t="shared" si="70"/>
        <v>0</v>
      </c>
      <c r="BE153" s="37" t="str">
        <f t="shared" si="71"/>
        <v>-</v>
      </c>
      <c r="BF153" s="37" t="str">
        <f t="shared" si="72"/>
        <v>-</v>
      </c>
      <c r="BG153" s="52" t="str">
        <f t="shared" si="73"/>
        <v>-</v>
      </c>
      <c r="BH153" s="35" t="str">
        <f t="shared" si="74"/>
        <v>-</v>
      </c>
    </row>
    <row r="154" spans="1:60" hidden="1" x14ac:dyDescent="0.25">
      <c r="A154" s="118"/>
      <c r="B154" s="31"/>
      <c r="C154" s="27"/>
      <c r="D154" s="27"/>
      <c r="E154" s="57"/>
      <c r="F154" s="57"/>
      <c r="G154" s="58"/>
      <c r="H154" s="261"/>
      <c r="I154" s="26"/>
      <c r="J154" s="16">
        <f t="shared" si="54"/>
        <v>0</v>
      </c>
      <c r="K154" s="16">
        <f t="shared" si="66"/>
        <v>0</v>
      </c>
      <c r="L154" s="26"/>
      <c r="M154" s="16">
        <f t="shared" si="56"/>
        <v>0</v>
      </c>
      <c r="N154" s="16">
        <f t="shared" si="57"/>
        <v>0</v>
      </c>
      <c r="O154" s="26"/>
      <c r="P154" s="16">
        <f t="shared" si="58"/>
        <v>0</v>
      </c>
      <c r="Q154" s="16">
        <f t="shared" si="59"/>
        <v>0</v>
      </c>
      <c r="R154" s="26"/>
      <c r="S154" s="16">
        <f t="shared" si="60"/>
        <v>0</v>
      </c>
      <c r="T154" s="16">
        <f t="shared" si="61"/>
        <v>0</v>
      </c>
      <c r="U154" s="26"/>
      <c r="V154" s="16">
        <f t="shared" si="62"/>
        <v>0</v>
      </c>
      <c r="W154" s="16">
        <f t="shared" si="64"/>
        <v>0</v>
      </c>
      <c r="X154" s="26"/>
      <c r="Y154" s="16">
        <f t="shared" si="63"/>
        <v>0</v>
      </c>
      <c r="Z154" s="16">
        <f t="shared" si="65"/>
        <v>0</v>
      </c>
      <c r="AA154" s="16"/>
      <c r="AB154" s="289">
        <f t="shared" si="75"/>
        <v>0</v>
      </c>
      <c r="AC154" s="289">
        <f t="shared" si="76"/>
        <v>0</v>
      </c>
      <c r="AD154" s="16"/>
      <c r="AE154" s="289">
        <f t="shared" si="77"/>
        <v>0</v>
      </c>
      <c r="AF154" s="289">
        <f t="shared" si="78"/>
        <v>0</v>
      </c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289"/>
      <c r="AU154" s="289"/>
      <c r="AV154" s="268"/>
      <c r="AW154" s="52">
        <f t="shared" si="79"/>
        <v>0</v>
      </c>
      <c r="AX154" s="16">
        <f t="shared" si="67"/>
        <v>0</v>
      </c>
      <c r="AY154" s="37">
        <f t="shared" si="68"/>
        <v>0</v>
      </c>
      <c r="AZ154" s="42">
        <f t="shared" si="80"/>
        <v>0</v>
      </c>
      <c r="BA154" s="37">
        <f t="shared" si="81"/>
        <v>0</v>
      </c>
      <c r="BB154" s="63">
        <f t="shared" si="69"/>
        <v>0</v>
      </c>
      <c r="BC154" s="26"/>
      <c r="BD154" s="37">
        <f t="shared" si="70"/>
        <v>0</v>
      </c>
      <c r="BE154" s="37" t="str">
        <f t="shared" si="71"/>
        <v>-</v>
      </c>
      <c r="BF154" s="37" t="str">
        <f t="shared" si="72"/>
        <v>-</v>
      </c>
      <c r="BG154" s="52" t="str">
        <f t="shared" si="73"/>
        <v>-</v>
      </c>
      <c r="BH154" s="35" t="str">
        <f t="shared" si="74"/>
        <v>-</v>
      </c>
    </row>
    <row r="155" spans="1:60" hidden="1" x14ac:dyDescent="0.25">
      <c r="A155" s="118"/>
      <c r="B155" s="31"/>
      <c r="C155" s="18"/>
      <c r="D155" s="18"/>
      <c r="E155" s="57"/>
      <c r="F155" s="57"/>
      <c r="G155" s="58"/>
      <c r="H155" s="261"/>
      <c r="I155" s="26"/>
      <c r="J155" s="16">
        <f t="shared" si="54"/>
        <v>0</v>
      </c>
      <c r="K155" s="16">
        <f t="shared" si="66"/>
        <v>0</v>
      </c>
      <c r="L155" s="26"/>
      <c r="M155" s="16">
        <f t="shared" si="56"/>
        <v>0</v>
      </c>
      <c r="N155" s="16">
        <f t="shared" si="57"/>
        <v>0</v>
      </c>
      <c r="O155" s="26"/>
      <c r="P155" s="16">
        <f t="shared" si="58"/>
        <v>0</v>
      </c>
      <c r="Q155" s="16">
        <f t="shared" si="59"/>
        <v>0</v>
      </c>
      <c r="R155" s="26"/>
      <c r="S155" s="16">
        <f t="shared" si="60"/>
        <v>0</v>
      </c>
      <c r="T155" s="16">
        <f t="shared" si="61"/>
        <v>0</v>
      </c>
      <c r="U155" s="26"/>
      <c r="V155" s="16">
        <f t="shared" si="62"/>
        <v>0</v>
      </c>
      <c r="W155" s="16">
        <f t="shared" si="64"/>
        <v>0</v>
      </c>
      <c r="X155" s="26"/>
      <c r="Y155" s="16">
        <f t="shared" si="63"/>
        <v>0</v>
      </c>
      <c r="Z155" s="16">
        <f t="shared" si="65"/>
        <v>0</v>
      </c>
      <c r="AA155" s="16"/>
      <c r="AB155" s="289">
        <f t="shared" si="75"/>
        <v>0</v>
      </c>
      <c r="AC155" s="289">
        <f t="shared" si="76"/>
        <v>0</v>
      </c>
      <c r="AD155" s="16"/>
      <c r="AE155" s="289">
        <f t="shared" si="77"/>
        <v>0</v>
      </c>
      <c r="AF155" s="289">
        <f t="shared" si="78"/>
        <v>0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289"/>
      <c r="AU155" s="289"/>
      <c r="AV155" s="268"/>
      <c r="AW155" s="52">
        <f t="shared" si="79"/>
        <v>0</v>
      </c>
      <c r="AX155" s="16">
        <f t="shared" si="67"/>
        <v>0</v>
      </c>
      <c r="AY155" s="37">
        <f t="shared" si="68"/>
        <v>0</v>
      </c>
      <c r="AZ155" s="42">
        <f t="shared" si="80"/>
        <v>0</v>
      </c>
      <c r="BA155" s="37">
        <f t="shared" si="81"/>
        <v>0</v>
      </c>
      <c r="BB155" s="63">
        <f t="shared" si="69"/>
        <v>0</v>
      </c>
      <c r="BC155" s="26"/>
      <c r="BD155" s="37">
        <f t="shared" si="70"/>
        <v>0</v>
      </c>
      <c r="BE155" s="37" t="str">
        <f t="shared" si="71"/>
        <v>-</v>
      </c>
      <c r="BF155" s="37" t="str">
        <f t="shared" si="72"/>
        <v>-</v>
      </c>
      <c r="BG155" s="52" t="str">
        <f t="shared" si="73"/>
        <v>-</v>
      </c>
      <c r="BH155" s="35" t="str">
        <f t="shared" si="74"/>
        <v>-</v>
      </c>
    </row>
    <row r="156" spans="1:60" hidden="1" x14ac:dyDescent="0.25">
      <c r="A156" s="118"/>
      <c r="B156" s="31"/>
      <c r="C156" s="18"/>
      <c r="D156" s="18"/>
      <c r="E156" s="57"/>
      <c r="F156" s="57"/>
      <c r="G156" s="58"/>
      <c r="H156" s="261"/>
      <c r="I156" s="26"/>
      <c r="J156" s="16">
        <f t="shared" si="54"/>
        <v>0</v>
      </c>
      <c r="K156" s="16">
        <f t="shared" si="66"/>
        <v>0</v>
      </c>
      <c r="L156" s="26"/>
      <c r="M156" s="16">
        <f t="shared" si="56"/>
        <v>0</v>
      </c>
      <c r="N156" s="16">
        <f t="shared" si="57"/>
        <v>0</v>
      </c>
      <c r="O156" s="26"/>
      <c r="P156" s="16">
        <f t="shared" si="58"/>
        <v>0</v>
      </c>
      <c r="Q156" s="16">
        <f t="shared" si="59"/>
        <v>0</v>
      </c>
      <c r="R156" s="26"/>
      <c r="S156" s="16">
        <f t="shared" si="60"/>
        <v>0</v>
      </c>
      <c r="T156" s="16">
        <f t="shared" si="61"/>
        <v>0</v>
      </c>
      <c r="U156" s="26"/>
      <c r="V156" s="16">
        <f t="shared" si="62"/>
        <v>0</v>
      </c>
      <c r="W156" s="16">
        <f t="shared" si="64"/>
        <v>0</v>
      </c>
      <c r="X156" s="26"/>
      <c r="Y156" s="16">
        <f t="shared" si="63"/>
        <v>0</v>
      </c>
      <c r="Z156" s="16">
        <f t="shared" si="65"/>
        <v>0</v>
      </c>
      <c r="AA156" s="16"/>
      <c r="AB156" s="289">
        <f t="shared" si="75"/>
        <v>0</v>
      </c>
      <c r="AC156" s="289">
        <f t="shared" si="76"/>
        <v>0</v>
      </c>
      <c r="AD156" s="16"/>
      <c r="AE156" s="289">
        <f t="shared" si="77"/>
        <v>0</v>
      </c>
      <c r="AF156" s="289">
        <f t="shared" si="78"/>
        <v>0</v>
      </c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289"/>
      <c r="AU156" s="289"/>
      <c r="AV156" s="268"/>
      <c r="AW156" s="52">
        <f t="shared" si="79"/>
        <v>0</v>
      </c>
      <c r="AX156" s="16">
        <f t="shared" si="67"/>
        <v>0</v>
      </c>
      <c r="AY156" s="37">
        <f t="shared" si="68"/>
        <v>0</v>
      </c>
      <c r="AZ156" s="42">
        <f t="shared" si="80"/>
        <v>0</v>
      </c>
      <c r="BA156" s="37">
        <f t="shared" si="81"/>
        <v>0</v>
      </c>
      <c r="BB156" s="63">
        <f t="shared" si="69"/>
        <v>0</v>
      </c>
      <c r="BC156" s="26"/>
      <c r="BD156" s="37">
        <f t="shared" si="70"/>
        <v>0</v>
      </c>
      <c r="BE156" s="37" t="str">
        <f t="shared" si="71"/>
        <v>-</v>
      </c>
      <c r="BF156" s="37" t="str">
        <f t="shared" si="72"/>
        <v>-</v>
      </c>
      <c r="BG156" s="52" t="str">
        <f t="shared" si="73"/>
        <v>-</v>
      </c>
      <c r="BH156" s="35" t="str">
        <f t="shared" si="74"/>
        <v>-</v>
      </c>
    </row>
    <row r="157" spans="1:60" hidden="1" x14ac:dyDescent="0.25">
      <c r="A157" s="118"/>
      <c r="B157" s="31"/>
      <c r="C157" s="27"/>
      <c r="D157" s="27"/>
      <c r="E157" s="57"/>
      <c r="F157" s="57"/>
      <c r="G157" s="58"/>
      <c r="H157" s="261"/>
      <c r="I157" s="26"/>
      <c r="J157" s="16">
        <f t="shared" si="54"/>
        <v>0</v>
      </c>
      <c r="K157" s="16">
        <f t="shared" si="66"/>
        <v>0</v>
      </c>
      <c r="L157" s="26"/>
      <c r="M157" s="16">
        <f t="shared" si="56"/>
        <v>0</v>
      </c>
      <c r="N157" s="16">
        <f t="shared" si="57"/>
        <v>0</v>
      </c>
      <c r="O157" s="26"/>
      <c r="P157" s="16">
        <f t="shared" si="58"/>
        <v>0</v>
      </c>
      <c r="Q157" s="16">
        <f t="shared" si="59"/>
        <v>0</v>
      </c>
      <c r="R157" s="26"/>
      <c r="S157" s="16">
        <f t="shared" si="60"/>
        <v>0</v>
      </c>
      <c r="T157" s="16">
        <f t="shared" si="61"/>
        <v>0</v>
      </c>
      <c r="U157" s="26"/>
      <c r="V157" s="16">
        <f t="shared" si="62"/>
        <v>0</v>
      </c>
      <c r="W157" s="16">
        <f t="shared" si="64"/>
        <v>0</v>
      </c>
      <c r="X157" s="26"/>
      <c r="Y157" s="16">
        <f t="shared" si="63"/>
        <v>0</v>
      </c>
      <c r="Z157" s="16">
        <f t="shared" si="65"/>
        <v>0</v>
      </c>
      <c r="AA157" s="16"/>
      <c r="AB157" s="289">
        <f t="shared" si="75"/>
        <v>0</v>
      </c>
      <c r="AC157" s="289">
        <f t="shared" si="76"/>
        <v>0</v>
      </c>
      <c r="AD157" s="16"/>
      <c r="AE157" s="289">
        <f t="shared" si="77"/>
        <v>0</v>
      </c>
      <c r="AF157" s="289">
        <f t="shared" si="78"/>
        <v>0</v>
      </c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289"/>
      <c r="AU157" s="289"/>
      <c r="AV157" s="268"/>
      <c r="AW157" s="52">
        <f t="shared" si="79"/>
        <v>0</v>
      </c>
      <c r="AX157" s="16">
        <f t="shared" si="67"/>
        <v>0</v>
      </c>
      <c r="AY157" s="37">
        <f t="shared" si="68"/>
        <v>0</v>
      </c>
      <c r="AZ157" s="42">
        <f t="shared" si="80"/>
        <v>0</v>
      </c>
      <c r="BA157" s="37">
        <f t="shared" si="81"/>
        <v>0</v>
      </c>
      <c r="BB157" s="63">
        <f t="shared" si="69"/>
        <v>0</v>
      </c>
      <c r="BC157" s="26"/>
      <c r="BD157" s="37">
        <f t="shared" si="70"/>
        <v>0</v>
      </c>
      <c r="BE157" s="37" t="str">
        <f t="shared" si="71"/>
        <v>-</v>
      </c>
      <c r="BF157" s="37" t="str">
        <f t="shared" si="72"/>
        <v>-</v>
      </c>
      <c r="BG157" s="52" t="str">
        <f t="shared" si="73"/>
        <v>-</v>
      </c>
      <c r="BH157" s="35" t="str">
        <f t="shared" si="74"/>
        <v>-</v>
      </c>
    </row>
    <row r="158" spans="1:60" hidden="1" x14ac:dyDescent="0.25">
      <c r="A158" s="118"/>
      <c r="B158" s="31"/>
      <c r="C158" s="18"/>
      <c r="D158" s="18"/>
      <c r="E158" s="57"/>
      <c r="F158" s="57"/>
      <c r="G158" s="58"/>
      <c r="H158" s="261"/>
      <c r="I158" s="26"/>
      <c r="J158" s="16">
        <f t="shared" si="54"/>
        <v>0</v>
      </c>
      <c r="K158" s="16">
        <f t="shared" si="66"/>
        <v>0</v>
      </c>
      <c r="L158" s="26"/>
      <c r="M158" s="16">
        <f t="shared" si="56"/>
        <v>0</v>
      </c>
      <c r="N158" s="16">
        <f t="shared" si="57"/>
        <v>0</v>
      </c>
      <c r="O158" s="26"/>
      <c r="P158" s="16">
        <f t="shared" si="58"/>
        <v>0</v>
      </c>
      <c r="Q158" s="16">
        <f t="shared" si="59"/>
        <v>0</v>
      </c>
      <c r="R158" s="26"/>
      <c r="S158" s="16">
        <f t="shared" si="60"/>
        <v>0</v>
      </c>
      <c r="T158" s="16">
        <f t="shared" si="61"/>
        <v>0</v>
      </c>
      <c r="U158" s="26"/>
      <c r="V158" s="16">
        <f t="shared" si="62"/>
        <v>0</v>
      </c>
      <c r="W158" s="16">
        <f t="shared" si="64"/>
        <v>0</v>
      </c>
      <c r="X158" s="26"/>
      <c r="Y158" s="16">
        <f t="shared" si="63"/>
        <v>0</v>
      </c>
      <c r="Z158" s="16">
        <f t="shared" si="65"/>
        <v>0</v>
      </c>
      <c r="AA158" s="16"/>
      <c r="AB158" s="289">
        <f t="shared" si="75"/>
        <v>0</v>
      </c>
      <c r="AC158" s="289">
        <f t="shared" si="76"/>
        <v>0</v>
      </c>
      <c r="AD158" s="16"/>
      <c r="AE158" s="289">
        <f t="shared" si="77"/>
        <v>0</v>
      </c>
      <c r="AF158" s="289">
        <f t="shared" si="78"/>
        <v>0</v>
      </c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289"/>
      <c r="AU158" s="289"/>
      <c r="AV158" s="268"/>
      <c r="AW158" s="52">
        <f t="shared" si="79"/>
        <v>0</v>
      </c>
      <c r="AX158" s="16">
        <f t="shared" si="67"/>
        <v>0</v>
      </c>
      <c r="AY158" s="37">
        <f t="shared" si="68"/>
        <v>0</v>
      </c>
      <c r="AZ158" s="42">
        <f t="shared" si="80"/>
        <v>0</v>
      </c>
      <c r="BA158" s="37">
        <f t="shared" si="81"/>
        <v>0</v>
      </c>
      <c r="BB158" s="63">
        <f t="shared" si="69"/>
        <v>0</v>
      </c>
      <c r="BC158" s="26"/>
      <c r="BD158" s="37">
        <f t="shared" si="70"/>
        <v>0</v>
      </c>
      <c r="BE158" s="37" t="str">
        <f t="shared" si="71"/>
        <v>-</v>
      </c>
      <c r="BF158" s="37" t="str">
        <f t="shared" si="72"/>
        <v>-</v>
      </c>
      <c r="BG158" s="52" t="str">
        <f t="shared" si="73"/>
        <v>-</v>
      </c>
      <c r="BH158" s="35" t="str">
        <f t="shared" si="74"/>
        <v>-</v>
      </c>
    </row>
    <row r="159" spans="1:60" hidden="1" x14ac:dyDescent="0.25">
      <c r="A159" s="118"/>
      <c r="B159" s="31"/>
      <c r="C159" s="18"/>
      <c r="D159" s="18"/>
      <c r="E159" s="57"/>
      <c r="F159" s="57"/>
      <c r="G159" s="58"/>
      <c r="H159" s="261"/>
      <c r="I159" s="26"/>
      <c r="J159" s="16">
        <f t="shared" si="54"/>
        <v>0</v>
      </c>
      <c r="K159" s="16">
        <f t="shared" si="66"/>
        <v>0</v>
      </c>
      <c r="L159" s="26"/>
      <c r="M159" s="16">
        <f t="shared" si="56"/>
        <v>0</v>
      </c>
      <c r="N159" s="16">
        <f t="shared" si="57"/>
        <v>0</v>
      </c>
      <c r="O159" s="26"/>
      <c r="P159" s="16">
        <f t="shared" si="58"/>
        <v>0</v>
      </c>
      <c r="Q159" s="16">
        <f t="shared" si="59"/>
        <v>0</v>
      </c>
      <c r="R159" s="26"/>
      <c r="S159" s="16">
        <f t="shared" si="60"/>
        <v>0</v>
      </c>
      <c r="T159" s="16">
        <f t="shared" si="61"/>
        <v>0</v>
      </c>
      <c r="U159" s="26"/>
      <c r="V159" s="16">
        <f t="shared" si="62"/>
        <v>0</v>
      </c>
      <c r="W159" s="16">
        <f t="shared" si="64"/>
        <v>0</v>
      </c>
      <c r="X159" s="26"/>
      <c r="Y159" s="16">
        <f t="shared" si="63"/>
        <v>0</v>
      </c>
      <c r="Z159" s="16">
        <f t="shared" si="65"/>
        <v>0</v>
      </c>
      <c r="AA159" s="16"/>
      <c r="AB159" s="289">
        <f t="shared" si="75"/>
        <v>0</v>
      </c>
      <c r="AC159" s="289">
        <f t="shared" si="76"/>
        <v>0</v>
      </c>
      <c r="AD159" s="16"/>
      <c r="AE159" s="289">
        <f t="shared" si="77"/>
        <v>0</v>
      </c>
      <c r="AF159" s="289">
        <f t="shared" si="78"/>
        <v>0</v>
      </c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289"/>
      <c r="AU159" s="289"/>
      <c r="AV159" s="268"/>
      <c r="AW159" s="52">
        <f t="shared" si="79"/>
        <v>0</v>
      </c>
      <c r="AX159" s="16">
        <f t="shared" si="67"/>
        <v>0</v>
      </c>
      <c r="AY159" s="37">
        <f t="shared" si="68"/>
        <v>0</v>
      </c>
      <c r="AZ159" s="42">
        <f t="shared" si="80"/>
        <v>0</v>
      </c>
      <c r="BA159" s="37">
        <f t="shared" si="81"/>
        <v>0</v>
      </c>
      <c r="BB159" s="63">
        <f t="shared" si="69"/>
        <v>0</v>
      </c>
      <c r="BC159" s="26"/>
      <c r="BD159" s="37">
        <f t="shared" si="70"/>
        <v>0</v>
      </c>
      <c r="BE159" s="37" t="str">
        <f t="shared" si="71"/>
        <v>-</v>
      </c>
      <c r="BF159" s="37" t="str">
        <f t="shared" si="72"/>
        <v>-</v>
      </c>
      <c r="BG159" s="52" t="str">
        <f t="shared" si="73"/>
        <v>-</v>
      </c>
      <c r="BH159" s="35" t="str">
        <f t="shared" si="74"/>
        <v>-</v>
      </c>
    </row>
    <row r="160" spans="1:60" hidden="1" x14ac:dyDescent="0.25">
      <c r="A160" s="118"/>
      <c r="B160" s="31"/>
      <c r="C160" s="18"/>
      <c r="D160" s="18"/>
      <c r="E160" s="57"/>
      <c r="F160" s="57"/>
      <c r="G160" s="58"/>
      <c r="H160" s="261"/>
      <c r="I160" s="26"/>
      <c r="J160" s="16">
        <f t="shared" si="54"/>
        <v>0</v>
      </c>
      <c r="K160" s="16">
        <f t="shared" si="66"/>
        <v>0</v>
      </c>
      <c r="L160" s="26"/>
      <c r="M160" s="16">
        <f t="shared" si="56"/>
        <v>0</v>
      </c>
      <c r="N160" s="16">
        <f t="shared" si="57"/>
        <v>0</v>
      </c>
      <c r="O160" s="26"/>
      <c r="P160" s="16">
        <f t="shared" si="58"/>
        <v>0</v>
      </c>
      <c r="Q160" s="16">
        <f t="shared" si="59"/>
        <v>0</v>
      </c>
      <c r="R160" s="26"/>
      <c r="S160" s="16">
        <f t="shared" si="60"/>
        <v>0</v>
      </c>
      <c r="T160" s="16">
        <f t="shared" si="61"/>
        <v>0</v>
      </c>
      <c r="U160" s="26"/>
      <c r="V160" s="16">
        <f t="shared" si="62"/>
        <v>0</v>
      </c>
      <c r="W160" s="16">
        <f t="shared" si="64"/>
        <v>0</v>
      </c>
      <c r="X160" s="26"/>
      <c r="Y160" s="16">
        <f t="shared" si="63"/>
        <v>0</v>
      </c>
      <c r="Z160" s="16">
        <f t="shared" si="65"/>
        <v>0</v>
      </c>
      <c r="AA160" s="16"/>
      <c r="AB160" s="289">
        <f t="shared" si="75"/>
        <v>0</v>
      </c>
      <c r="AC160" s="289">
        <f t="shared" si="76"/>
        <v>0</v>
      </c>
      <c r="AD160" s="16"/>
      <c r="AE160" s="289">
        <f t="shared" si="77"/>
        <v>0</v>
      </c>
      <c r="AF160" s="289">
        <f t="shared" si="78"/>
        <v>0</v>
      </c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289"/>
      <c r="AU160" s="289"/>
      <c r="AV160" s="268"/>
      <c r="AW160" s="52">
        <f t="shared" si="79"/>
        <v>0</v>
      </c>
      <c r="AX160" s="16">
        <f t="shared" si="67"/>
        <v>0</v>
      </c>
      <c r="AY160" s="37">
        <f t="shared" si="68"/>
        <v>0</v>
      </c>
      <c r="AZ160" s="42">
        <f t="shared" si="80"/>
        <v>0</v>
      </c>
      <c r="BA160" s="37">
        <f t="shared" si="81"/>
        <v>0</v>
      </c>
      <c r="BB160" s="63">
        <f t="shared" si="69"/>
        <v>0</v>
      </c>
      <c r="BC160" s="26"/>
      <c r="BD160" s="37">
        <f t="shared" si="70"/>
        <v>0</v>
      </c>
      <c r="BE160" s="37" t="str">
        <f t="shared" si="71"/>
        <v>-</v>
      </c>
      <c r="BF160" s="37" t="str">
        <f t="shared" si="72"/>
        <v>-</v>
      </c>
      <c r="BG160" s="52" t="str">
        <f t="shared" si="73"/>
        <v>-</v>
      </c>
      <c r="BH160" s="35" t="str">
        <f t="shared" si="74"/>
        <v>-</v>
      </c>
    </row>
    <row r="161" spans="1:60" hidden="1" x14ac:dyDescent="0.25">
      <c r="A161" s="118"/>
      <c r="B161" s="31"/>
      <c r="C161" s="18"/>
      <c r="D161" s="18"/>
      <c r="E161" s="57"/>
      <c r="F161" s="57"/>
      <c r="G161" s="58"/>
      <c r="H161" s="261"/>
      <c r="I161" s="26"/>
      <c r="J161" s="16">
        <f t="shared" si="54"/>
        <v>0</v>
      </c>
      <c r="K161" s="16">
        <f t="shared" si="66"/>
        <v>0</v>
      </c>
      <c r="L161" s="26"/>
      <c r="M161" s="16">
        <f t="shared" si="56"/>
        <v>0</v>
      </c>
      <c r="N161" s="16">
        <f t="shared" si="57"/>
        <v>0</v>
      </c>
      <c r="O161" s="26"/>
      <c r="P161" s="16">
        <f t="shared" si="58"/>
        <v>0</v>
      </c>
      <c r="Q161" s="16">
        <f t="shared" si="59"/>
        <v>0</v>
      </c>
      <c r="R161" s="26"/>
      <c r="S161" s="16">
        <f t="shared" si="60"/>
        <v>0</v>
      </c>
      <c r="T161" s="16">
        <f t="shared" si="61"/>
        <v>0</v>
      </c>
      <c r="U161" s="26"/>
      <c r="V161" s="16">
        <f t="shared" si="62"/>
        <v>0</v>
      </c>
      <c r="W161" s="16">
        <f t="shared" si="64"/>
        <v>0</v>
      </c>
      <c r="X161" s="26"/>
      <c r="Y161" s="16">
        <f t="shared" si="63"/>
        <v>0</v>
      </c>
      <c r="Z161" s="16">
        <f t="shared" si="65"/>
        <v>0</v>
      </c>
      <c r="AA161" s="16"/>
      <c r="AB161" s="289">
        <f t="shared" si="75"/>
        <v>0</v>
      </c>
      <c r="AC161" s="289">
        <f t="shared" si="76"/>
        <v>0</v>
      </c>
      <c r="AD161" s="16"/>
      <c r="AE161" s="289">
        <f t="shared" si="77"/>
        <v>0</v>
      </c>
      <c r="AF161" s="289">
        <f t="shared" si="78"/>
        <v>0</v>
      </c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289"/>
      <c r="AU161" s="289"/>
      <c r="AV161" s="268"/>
      <c r="AW161" s="52">
        <f t="shared" si="79"/>
        <v>0</v>
      </c>
      <c r="AX161" s="16">
        <f t="shared" si="67"/>
        <v>0</v>
      </c>
      <c r="AY161" s="37">
        <f t="shared" si="68"/>
        <v>0</v>
      </c>
      <c r="AZ161" s="42">
        <f t="shared" si="80"/>
        <v>0</v>
      </c>
      <c r="BA161" s="37">
        <f t="shared" si="81"/>
        <v>0</v>
      </c>
      <c r="BB161" s="63">
        <f t="shared" si="69"/>
        <v>0</v>
      </c>
      <c r="BC161" s="26"/>
      <c r="BD161" s="37">
        <f t="shared" si="70"/>
        <v>0</v>
      </c>
      <c r="BE161" s="37" t="str">
        <f t="shared" si="71"/>
        <v>-</v>
      </c>
      <c r="BF161" s="37" t="str">
        <f t="shared" si="72"/>
        <v>-</v>
      </c>
      <c r="BG161" s="52" t="str">
        <f t="shared" si="73"/>
        <v>-</v>
      </c>
      <c r="BH161" s="35" t="str">
        <f t="shared" si="74"/>
        <v>-</v>
      </c>
    </row>
    <row r="162" spans="1:60" hidden="1" x14ac:dyDescent="0.25">
      <c r="A162" s="118"/>
      <c r="B162" s="31"/>
      <c r="C162" s="18"/>
      <c r="D162" s="18"/>
      <c r="E162" s="57"/>
      <c r="F162" s="57"/>
      <c r="G162" s="58"/>
      <c r="H162" s="261"/>
      <c r="I162" s="26"/>
      <c r="J162" s="16">
        <f t="shared" si="54"/>
        <v>0</v>
      </c>
      <c r="K162" s="16">
        <f t="shared" si="66"/>
        <v>0</v>
      </c>
      <c r="L162" s="26"/>
      <c r="M162" s="16">
        <f t="shared" si="56"/>
        <v>0</v>
      </c>
      <c r="N162" s="16">
        <f t="shared" si="57"/>
        <v>0</v>
      </c>
      <c r="O162" s="26"/>
      <c r="P162" s="16">
        <f t="shared" si="58"/>
        <v>0</v>
      </c>
      <c r="Q162" s="16">
        <f t="shared" si="59"/>
        <v>0</v>
      </c>
      <c r="R162" s="26"/>
      <c r="S162" s="16">
        <f t="shared" si="60"/>
        <v>0</v>
      </c>
      <c r="T162" s="16">
        <f t="shared" si="61"/>
        <v>0</v>
      </c>
      <c r="U162" s="26"/>
      <c r="V162" s="16">
        <f t="shared" si="62"/>
        <v>0</v>
      </c>
      <c r="W162" s="16">
        <f t="shared" si="64"/>
        <v>0</v>
      </c>
      <c r="X162" s="26"/>
      <c r="Y162" s="16">
        <f t="shared" si="63"/>
        <v>0</v>
      </c>
      <c r="Z162" s="16">
        <f t="shared" si="65"/>
        <v>0</v>
      </c>
      <c r="AA162" s="16"/>
      <c r="AB162" s="289">
        <f t="shared" si="75"/>
        <v>0</v>
      </c>
      <c r="AC162" s="289">
        <f t="shared" si="76"/>
        <v>0</v>
      </c>
      <c r="AD162" s="16"/>
      <c r="AE162" s="289">
        <f t="shared" si="77"/>
        <v>0</v>
      </c>
      <c r="AF162" s="289">
        <f t="shared" si="78"/>
        <v>0</v>
      </c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289"/>
      <c r="AU162" s="289"/>
      <c r="AV162" s="268"/>
      <c r="AW162" s="52">
        <f t="shared" si="79"/>
        <v>0</v>
      </c>
      <c r="AX162" s="16">
        <f t="shared" si="67"/>
        <v>0</v>
      </c>
      <c r="AY162" s="37">
        <f t="shared" si="68"/>
        <v>0</v>
      </c>
      <c r="AZ162" s="42">
        <f t="shared" si="80"/>
        <v>0</v>
      </c>
      <c r="BA162" s="37">
        <f t="shared" si="81"/>
        <v>0</v>
      </c>
      <c r="BB162" s="63">
        <f t="shared" si="69"/>
        <v>0</v>
      </c>
      <c r="BC162" s="26"/>
      <c r="BD162" s="37">
        <f t="shared" si="70"/>
        <v>0</v>
      </c>
      <c r="BE162" s="37" t="str">
        <f t="shared" si="71"/>
        <v>-</v>
      </c>
      <c r="BF162" s="37" t="str">
        <f t="shared" si="72"/>
        <v>-</v>
      </c>
      <c r="BG162" s="52" t="str">
        <f t="shared" si="73"/>
        <v>-</v>
      </c>
      <c r="BH162" s="35" t="str">
        <f t="shared" si="74"/>
        <v>-</v>
      </c>
    </row>
    <row r="163" spans="1:60" hidden="1" x14ac:dyDescent="0.25">
      <c r="A163" s="118"/>
      <c r="B163" s="31"/>
      <c r="C163" s="18"/>
      <c r="D163" s="18"/>
      <c r="E163" s="57"/>
      <c r="F163" s="57"/>
      <c r="G163" s="58"/>
      <c r="H163" s="261"/>
      <c r="I163" s="26"/>
      <c r="J163" s="16">
        <f t="shared" si="54"/>
        <v>0</v>
      </c>
      <c r="K163" s="16">
        <f t="shared" si="66"/>
        <v>0</v>
      </c>
      <c r="L163" s="26"/>
      <c r="M163" s="16">
        <f t="shared" si="56"/>
        <v>0</v>
      </c>
      <c r="N163" s="16">
        <f t="shared" si="57"/>
        <v>0</v>
      </c>
      <c r="O163" s="26"/>
      <c r="P163" s="16">
        <f t="shared" si="58"/>
        <v>0</v>
      </c>
      <c r="Q163" s="16">
        <f t="shared" si="59"/>
        <v>0</v>
      </c>
      <c r="R163" s="26"/>
      <c r="S163" s="16">
        <f t="shared" si="60"/>
        <v>0</v>
      </c>
      <c r="T163" s="16">
        <f t="shared" si="61"/>
        <v>0</v>
      </c>
      <c r="U163" s="26"/>
      <c r="V163" s="16">
        <f t="shared" si="62"/>
        <v>0</v>
      </c>
      <c r="W163" s="16">
        <f t="shared" si="64"/>
        <v>0</v>
      </c>
      <c r="X163" s="26"/>
      <c r="Y163" s="16">
        <f t="shared" si="63"/>
        <v>0</v>
      </c>
      <c r="Z163" s="16">
        <f t="shared" si="65"/>
        <v>0</v>
      </c>
      <c r="AA163" s="16"/>
      <c r="AB163" s="289">
        <f t="shared" si="75"/>
        <v>0</v>
      </c>
      <c r="AC163" s="289">
        <f t="shared" si="76"/>
        <v>0</v>
      </c>
      <c r="AD163" s="16"/>
      <c r="AE163" s="289">
        <f t="shared" si="77"/>
        <v>0</v>
      </c>
      <c r="AF163" s="289">
        <f t="shared" si="78"/>
        <v>0</v>
      </c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289"/>
      <c r="AU163" s="289"/>
      <c r="AV163" s="268"/>
      <c r="AW163" s="52">
        <f t="shared" si="79"/>
        <v>0</v>
      </c>
      <c r="AX163" s="16">
        <f t="shared" si="67"/>
        <v>0</v>
      </c>
      <c r="AY163" s="37">
        <f t="shared" si="68"/>
        <v>0</v>
      </c>
      <c r="AZ163" s="42">
        <f t="shared" si="80"/>
        <v>0</v>
      </c>
      <c r="BA163" s="37">
        <f t="shared" si="81"/>
        <v>0</v>
      </c>
      <c r="BB163" s="63">
        <f t="shared" si="69"/>
        <v>0</v>
      </c>
      <c r="BC163" s="26"/>
      <c r="BD163" s="37">
        <f t="shared" si="70"/>
        <v>0</v>
      </c>
      <c r="BE163" s="37" t="str">
        <f t="shared" si="71"/>
        <v>-</v>
      </c>
      <c r="BF163" s="37" t="str">
        <f t="shared" si="72"/>
        <v>-</v>
      </c>
      <c r="BG163" s="52" t="str">
        <f t="shared" si="73"/>
        <v>-</v>
      </c>
      <c r="BH163" s="35" t="str">
        <f t="shared" si="74"/>
        <v>-</v>
      </c>
    </row>
    <row r="164" spans="1:60" hidden="1" x14ac:dyDescent="0.25">
      <c r="A164" s="118"/>
      <c r="B164" s="31"/>
      <c r="C164" s="18"/>
      <c r="D164" s="18"/>
      <c r="E164" s="57"/>
      <c r="F164" s="57"/>
      <c r="G164" s="58"/>
      <c r="H164" s="261"/>
      <c r="I164" s="26"/>
      <c r="J164" s="16">
        <f t="shared" si="54"/>
        <v>0</v>
      </c>
      <c r="K164" s="16">
        <f t="shared" si="66"/>
        <v>0</v>
      </c>
      <c r="L164" s="26"/>
      <c r="M164" s="16">
        <f t="shared" si="56"/>
        <v>0</v>
      </c>
      <c r="N164" s="16">
        <f t="shared" si="57"/>
        <v>0</v>
      </c>
      <c r="O164" s="26"/>
      <c r="P164" s="16">
        <f t="shared" si="58"/>
        <v>0</v>
      </c>
      <c r="Q164" s="16">
        <f t="shared" si="59"/>
        <v>0</v>
      </c>
      <c r="R164" s="26"/>
      <c r="S164" s="16">
        <f t="shared" si="60"/>
        <v>0</v>
      </c>
      <c r="T164" s="16">
        <f t="shared" si="61"/>
        <v>0</v>
      </c>
      <c r="U164" s="26"/>
      <c r="V164" s="16">
        <f t="shared" si="62"/>
        <v>0</v>
      </c>
      <c r="W164" s="16">
        <f t="shared" si="64"/>
        <v>0</v>
      </c>
      <c r="X164" s="26"/>
      <c r="Y164" s="16">
        <f t="shared" si="63"/>
        <v>0</v>
      </c>
      <c r="Z164" s="16">
        <f t="shared" si="65"/>
        <v>0</v>
      </c>
      <c r="AA164" s="16"/>
      <c r="AB164" s="289">
        <f t="shared" si="75"/>
        <v>0</v>
      </c>
      <c r="AC164" s="289">
        <f t="shared" si="76"/>
        <v>0</v>
      </c>
      <c r="AD164" s="16"/>
      <c r="AE164" s="289">
        <f t="shared" si="77"/>
        <v>0</v>
      </c>
      <c r="AF164" s="289">
        <f t="shared" si="78"/>
        <v>0</v>
      </c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289"/>
      <c r="AU164" s="289"/>
      <c r="AV164" s="268"/>
      <c r="AW164" s="52">
        <f t="shared" si="79"/>
        <v>0</v>
      </c>
      <c r="AX164" s="16">
        <f t="shared" si="67"/>
        <v>0</v>
      </c>
      <c r="AY164" s="37">
        <f t="shared" si="68"/>
        <v>0</v>
      </c>
      <c r="AZ164" s="42">
        <f t="shared" si="80"/>
        <v>0</v>
      </c>
      <c r="BA164" s="37">
        <f t="shared" si="81"/>
        <v>0</v>
      </c>
      <c r="BB164" s="63">
        <f t="shared" si="69"/>
        <v>0</v>
      </c>
      <c r="BC164" s="26"/>
      <c r="BD164" s="37">
        <f t="shared" si="70"/>
        <v>0</v>
      </c>
      <c r="BE164" s="37" t="str">
        <f t="shared" si="71"/>
        <v>-</v>
      </c>
      <c r="BF164" s="37" t="str">
        <f t="shared" si="72"/>
        <v>-</v>
      </c>
      <c r="BG164" s="52" t="str">
        <f t="shared" si="73"/>
        <v>-</v>
      </c>
      <c r="BH164" s="35" t="str">
        <f t="shared" si="74"/>
        <v>-</v>
      </c>
    </row>
    <row r="165" spans="1:60" hidden="1" x14ac:dyDescent="0.25">
      <c r="A165" s="118"/>
      <c r="B165" s="31"/>
      <c r="C165" s="18"/>
      <c r="D165" s="18"/>
      <c r="E165" s="57"/>
      <c r="F165" s="57"/>
      <c r="G165" s="58"/>
      <c r="H165" s="261"/>
      <c r="I165" s="26"/>
      <c r="J165" s="16">
        <f t="shared" si="54"/>
        <v>0</v>
      </c>
      <c r="K165" s="16">
        <f t="shared" si="66"/>
        <v>0</v>
      </c>
      <c r="L165" s="26"/>
      <c r="M165" s="16">
        <f t="shared" si="56"/>
        <v>0</v>
      </c>
      <c r="N165" s="16">
        <f t="shared" si="57"/>
        <v>0</v>
      </c>
      <c r="O165" s="26"/>
      <c r="P165" s="16">
        <f t="shared" si="58"/>
        <v>0</v>
      </c>
      <c r="Q165" s="16">
        <f t="shared" si="59"/>
        <v>0</v>
      </c>
      <c r="R165" s="26"/>
      <c r="S165" s="16">
        <f t="shared" si="60"/>
        <v>0</v>
      </c>
      <c r="T165" s="16">
        <f t="shared" si="61"/>
        <v>0</v>
      </c>
      <c r="U165" s="26"/>
      <c r="V165" s="16">
        <f t="shared" si="62"/>
        <v>0</v>
      </c>
      <c r="W165" s="16">
        <f t="shared" si="64"/>
        <v>0</v>
      </c>
      <c r="X165" s="26"/>
      <c r="Y165" s="16">
        <f t="shared" si="63"/>
        <v>0</v>
      </c>
      <c r="Z165" s="16">
        <f t="shared" si="65"/>
        <v>0</v>
      </c>
      <c r="AA165" s="16"/>
      <c r="AB165" s="289">
        <f t="shared" si="75"/>
        <v>0</v>
      </c>
      <c r="AC165" s="289">
        <f t="shared" si="76"/>
        <v>0</v>
      </c>
      <c r="AD165" s="16"/>
      <c r="AE165" s="289">
        <f t="shared" si="77"/>
        <v>0</v>
      </c>
      <c r="AF165" s="289">
        <f t="shared" si="78"/>
        <v>0</v>
      </c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289"/>
      <c r="AU165" s="289"/>
      <c r="AV165" s="268"/>
      <c r="AW165" s="52">
        <f t="shared" si="79"/>
        <v>0</v>
      </c>
      <c r="AX165" s="16">
        <f t="shared" si="67"/>
        <v>0</v>
      </c>
      <c r="AY165" s="37">
        <f t="shared" si="68"/>
        <v>0</v>
      </c>
      <c r="AZ165" s="42">
        <f t="shared" si="80"/>
        <v>0</v>
      </c>
      <c r="BA165" s="37">
        <f t="shared" si="81"/>
        <v>0</v>
      </c>
      <c r="BB165" s="63">
        <f t="shared" si="69"/>
        <v>0</v>
      </c>
      <c r="BC165" s="26"/>
      <c r="BD165" s="37">
        <f t="shared" si="70"/>
        <v>0</v>
      </c>
      <c r="BE165" s="37" t="str">
        <f t="shared" si="71"/>
        <v>-</v>
      </c>
      <c r="BF165" s="37" t="str">
        <f t="shared" si="72"/>
        <v>-</v>
      </c>
      <c r="BG165" s="52" t="str">
        <f t="shared" si="73"/>
        <v>-</v>
      </c>
      <c r="BH165" s="35" t="str">
        <f t="shared" si="74"/>
        <v>-</v>
      </c>
    </row>
    <row r="166" spans="1:60" hidden="1" x14ac:dyDescent="0.25">
      <c r="A166" s="118"/>
      <c r="B166" s="31"/>
      <c r="C166" s="18"/>
      <c r="D166" s="18"/>
      <c r="E166" s="57"/>
      <c r="F166" s="57"/>
      <c r="G166" s="58"/>
      <c r="H166" s="261"/>
      <c r="I166" s="26"/>
      <c r="J166" s="16">
        <f t="shared" ref="J166:J229" si="82">I166*$E166</f>
        <v>0</v>
      </c>
      <c r="K166" s="16">
        <f t="shared" si="66"/>
        <v>0</v>
      </c>
      <c r="L166" s="26"/>
      <c r="M166" s="16">
        <f t="shared" ref="M166:M229" si="83">L166*$E166</f>
        <v>0</v>
      </c>
      <c r="N166" s="16">
        <f t="shared" ref="N166:N229" si="84">L166*$F166</f>
        <v>0</v>
      </c>
      <c r="O166" s="26"/>
      <c r="P166" s="16">
        <f t="shared" ref="P166:P229" si="85">O166*$E166</f>
        <v>0</v>
      </c>
      <c r="Q166" s="16">
        <f t="shared" ref="Q166:Q229" si="86">O166*$F166</f>
        <v>0</v>
      </c>
      <c r="R166" s="26"/>
      <c r="S166" s="16">
        <f t="shared" ref="S166:S229" si="87">R166*$E166</f>
        <v>0</v>
      </c>
      <c r="T166" s="16">
        <f t="shared" ref="T166:T229" si="88">R166*$F166</f>
        <v>0</v>
      </c>
      <c r="U166" s="26"/>
      <c r="V166" s="16">
        <f t="shared" ref="V166:V229" si="89">U166*$E166</f>
        <v>0</v>
      </c>
      <c r="W166" s="16">
        <f t="shared" si="64"/>
        <v>0</v>
      </c>
      <c r="X166" s="26"/>
      <c r="Y166" s="16">
        <f t="shared" ref="Y166:Y229" si="90">X166*$E166</f>
        <v>0</v>
      </c>
      <c r="Z166" s="16">
        <f t="shared" si="65"/>
        <v>0</v>
      </c>
      <c r="AA166" s="16"/>
      <c r="AB166" s="289">
        <f t="shared" si="75"/>
        <v>0</v>
      </c>
      <c r="AC166" s="289">
        <f t="shared" si="76"/>
        <v>0</v>
      </c>
      <c r="AD166" s="16"/>
      <c r="AE166" s="289">
        <f t="shared" si="77"/>
        <v>0</v>
      </c>
      <c r="AF166" s="289">
        <f t="shared" si="78"/>
        <v>0</v>
      </c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289"/>
      <c r="AU166" s="289"/>
      <c r="AV166" s="268"/>
      <c r="AW166" s="52">
        <f t="shared" si="79"/>
        <v>0</v>
      </c>
      <c r="AX166" s="16">
        <f t="shared" si="67"/>
        <v>0</v>
      </c>
      <c r="AY166" s="37">
        <f t="shared" si="68"/>
        <v>0</v>
      </c>
      <c r="AZ166" s="42">
        <f t="shared" si="80"/>
        <v>0</v>
      </c>
      <c r="BA166" s="37">
        <f t="shared" si="81"/>
        <v>0</v>
      </c>
      <c r="BB166" s="63">
        <f t="shared" si="69"/>
        <v>0</v>
      </c>
      <c r="BC166" s="26"/>
      <c r="BD166" s="37">
        <f t="shared" si="70"/>
        <v>0</v>
      </c>
      <c r="BE166" s="37" t="str">
        <f t="shared" si="71"/>
        <v>-</v>
      </c>
      <c r="BF166" s="37" t="str">
        <f t="shared" si="72"/>
        <v>-</v>
      </c>
      <c r="BG166" s="52" t="str">
        <f t="shared" si="73"/>
        <v>-</v>
      </c>
      <c r="BH166" s="35" t="str">
        <f t="shared" si="74"/>
        <v>-</v>
      </c>
    </row>
    <row r="167" spans="1:60" hidden="1" x14ac:dyDescent="0.25">
      <c r="A167" s="118"/>
      <c r="B167" s="31"/>
      <c r="C167" s="18"/>
      <c r="D167" s="18"/>
      <c r="E167" s="57"/>
      <c r="F167" s="57"/>
      <c r="G167" s="58"/>
      <c r="H167" s="261"/>
      <c r="I167" s="26"/>
      <c r="J167" s="16">
        <f t="shared" si="82"/>
        <v>0</v>
      </c>
      <c r="K167" s="16">
        <f t="shared" si="66"/>
        <v>0</v>
      </c>
      <c r="L167" s="26"/>
      <c r="M167" s="16">
        <f t="shared" si="83"/>
        <v>0</v>
      </c>
      <c r="N167" s="16">
        <f t="shared" si="84"/>
        <v>0</v>
      </c>
      <c r="O167" s="26"/>
      <c r="P167" s="16">
        <f t="shared" si="85"/>
        <v>0</v>
      </c>
      <c r="Q167" s="16">
        <f t="shared" si="86"/>
        <v>0</v>
      </c>
      <c r="R167" s="26"/>
      <c r="S167" s="16">
        <f t="shared" si="87"/>
        <v>0</v>
      </c>
      <c r="T167" s="16">
        <f t="shared" si="88"/>
        <v>0</v>
      </c>
      <c r="U167" s="26"/>
      <c r="V167" s="16">
        <f t="shared" si="89"/>
        <v>0</v>
      </c>
      <c r="W167" s="16">
        <f t="shared" ref="W167:W230" si="91">U167*$F167</f>
        <v>0</v>
      </c>
      <c r="X167" s="26"/>
      <c r="Y167" s="16">
        <f t="shared" si="90"/>
        <v>0</v>
      </c>
      <c r="Z167" s="16">
        <f t="shared" ref="Z167:Z230" si="92">X167*$F167</f>
        <v>0</v>
      </c>
      <c r="AA167" s="16"/>
      <c r="AB167" s="289">
        <f t="shared" si="75"/>
        <v>0</v>
      </c>
      <c r="AC167" s="289">
        <f t="shared" si="76"/>
        <v>0</v>
      </c>
      <c r="AD167" s="16"/>
      <c r="AE167" s="289">
        <f t="shared" si="77"/>
        <v>0</v>
      </c>
      <c r="AF167" s="289">
        <f t="shared" si="78"/>
        <v>0</v>
      </c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289"/>
      <c r="AU167" s="289"/>
      <c r="AV167" s="268"/>
      <c r="AW167" s="52">
        <f t="shared" si="79"/>
        <v>0</v>
      </c>
      <c r="AX167" s="16">
        <f t="shared" si="67"/>
        <v>0</v>
      </c>
      <c r="AY167" s="37">
        <f t="shared" si="68"/>
        <v>0</v>
      </c>
      <c r="AZ167" s="42">
        <f t="shared" si="80"/>
        <v>0</v>
      </c>
      <c r="BA167" s="37">
        <f t="shared" si="81"/>
        <v>0</v>
      </c>
      <c r="BB167" s="63">
        <f t="shared" si="69"/>
        <v>0</v>
      </c>
      <c r="BC167" s="26"/>
      <c r="BD167" s="37">
        <f t="shared" si="70"/>
        <v>0</v>
      </c>
      <c r="BE167" s="37" t="str">
        <f t="shared" si="71"/>
        <v>-</v>
      </c>
      <c r="BF167" s="37" t="str">
        <f t="shared" si="72"/>
        <v>-</v>
      </c>
      <c r="BG167" s="52" t="str">
        <f t="shared" si="73"/>
        <v>-</v>
      </c>
      <c r="BH167" s="35" t="str">
        <f t="shared" si="74"/>
        <v>-</v>
      </c>
    </row>
    <row r="168" spans="1:60" hidden="1" x14ac:dyDescent="0.25">
      <c r="A168" s="118"/>
      <c r="B168" s="31"/>
      <c r="C168" s="18"/>
      <c r="D168" s="18"/>
      <c r="E168" s="57"/>
      <c r="F168" s="57"/>
      <c r="G168" s="58"/>
      <c r="H168" s="261"/>
      <c r="I168" s="26"/>
      <c r="J168" s="16">
        <f t="shared" si="82"/>
        <v>0</v>
      </c>
      <c r="K168" s="16">
        <f t="shared" si="66"/>
        <v>0</v>
      </c>
      <c r="L168" s="26"/>
      <c r="M168" s="16">
        <f t="shared" si="83"/>
        <v>0</v>
      </c>
      <c r="N168" s="16">
        <f t="shared" si="84"/>
        <v>0</v>
      </c>
      <c r="O168" s="26"/>
      <c r="P168" s="16">
        <f t="shared" si="85"/>
        <v>0</v>
      </c>
      <c r="Q168" s="16">
        <f t="shared" si="86"/>
        <v>0</v>
      </c>
      <c r="R168" s="26"/>
      <c r="S168" s="16">
        <f t="shared" si="87"/>
        <v>0</v>
      </c>
      <c r="T168" s="16">
        <f t="shared" si="88"/>
        <v>0</v>
      </c>
      <c r="U168" s="26"/>
      <c r="V168" s="16">
        <f t="shared" si="89"/>
        <v>0</v>
      </c>
      <c r="W168" s="16">
        <f t="shared" si="91"/>
        <v>0</v>
      </c>
      <c r="X168" s="26"/>
      <c r="Y168" s="16">
        <f t="shared" si="90"/>
        <v>0</v>
      </c>
      <c r="Z168" s="16">
        <f t="shared" si="92"/>
        <v>0</v>
      </c>
      <c r="AA168" s="16"/>
      <c r="AB168" s="289">
        <f t="shared" si="75"/>
        <v>0</v>
      </c>
      <c r="AC168" s="289">
        <f t="shared" si="76"/>
        <v>0</v>
      </c>
      <c r="AD168" s="16"/>
      <c r="AE168" s="289">
        <f t="shared" si="77"/>
        <v>0</v>
      </c>
      <c r="AF168" s="289">
        <f t="shared" si="78"/>
        <v>0</v>
      </c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289"/>
      <c r="AU168" s="289"/>
      <c r="AV168" s="268"/>
      <c r="AW168" s="52">
        <f t="shared" si="79"/>
        <v>0</v>
      </c>
      <c r="AX168" s="16">
        <f t="shared" si="67"/>
        <v>0</v>
      </c>
      <c r="AY168" s="37">
        <f t="shared" si="68"/>
        <v>0</v>
      </c>
      <c r="AZ168" s="42">
        <f t="shared" si="80"/>
        <v>0</v>
      </c>
      <c r="BA168" s="37">
        <f t="shared" si="81"/>
        <v>0</v>
      </c>
      <c r="BB168" s="63">
        <f t="shared" si="69"/>
        <v>0</v>
      </c>
      <c r="BC168" s="26"/>
      <c r="BD168" s="37">
        <f t="shared" si="70"/>
        <v>0</v>
      </c>
      <c r="BE168" s="37" t="str">
        <f t="shared" si="71"/>
        <v>-</v>
      </c>
      <c r="BF168" s="37" t="str">
        <f t="shared" si="72"/>
        <v>-</v>
      </c>
      <c r="BG168" s="52" t="str">
        <f t="shared" si="73"/>
        <v>-</v>
      </c>
      <c r="BH168" s="35" t="str">
        <f t="shared" si="74"/>
        <v>-</v>
      </c>
    </row>
    <row r="169" spans="1:60" hidden="1" x14ac:dyDescent="0.25">
      <c r="A169" s="118"/>
      <c r="B169" s="17"/>
      <c r="C169" s="18"/>
      <c r="D169" s="18"/>
      <c r="E169" s="57"/>
      <c r="F169" s="57"/>
      <c r="G169" s="58"/>
      <c r="H169" s="261"/>
      <c r="I169" s="26"/>
      <c r="J169" s="16">
        <f t="shared" si="82"/>
        <v>0</v>
      </c>
      <c r="K169" s="16">
        <f t="shared" si="66"/>
        <v>0</v>
      </c>
      <c r="L169" s="26"/>
      <c r="M169" s="16">
        <f t="shared" si="83"/>
        <v>0</v>
      </c>
      <c r="N169" s="16">
        <f t="shared" si="84"/>
        <v>0</v>
      </c>
      <c r="O169" s="26"/>
      <c r="P169" s="16">
        <f t="shared" si="85"/>
        <v>0</v>
      </c>
      <c r="Q169" s="16">
        <f t="shared" si="86"/>
        <v>0</v>
      </c>
      <c r="R169" s="26"/>
      <c r="S169" s="16">
        <f t="shared" si="87"/>
        <v>0</v>
      </c>
      <c r="T169" s="16">
        <f t="shared" si="88"/>
        <v>0</v>
      </c>
      <c r="U169" s="26"/>
      <c r="V169" s="16">
        <f t="shared" si="89"/>
        <v>0</v>
      </c>
      <c r="W169" s="16">
        <f t="shared" si="91"/>
        <v>0</v>
      </c>
      <c r="X169" s="26"/>
      <c r="Y169" s="16">
        <f t="shared" si="90"/>
        <v>0</v>
      </c>
      <c r="Z169" s="16">
        <f t="shared" si="92"/>
        <v>0</v>
      </c>
      <c r="AA169" s="16"/>
      <c r="AB169" s="289">
        <f t="shared" si="75"/>
        <v>0</v>
      </c>
      <c r="AC169" s="289">
        <f t="shared" si="76"/>
        <v>0</v>
      </c>
      <c r="AD169" s="16"/>
      <c r="AE169" s="289">
        <f t="shared" si="77"/>
        <v>0</v>
      </c>
      <c r="AF169" s="289">
        <f t="shared" si="78"/>
        <v>0</v>
      </c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289"/>
      <c r="AU169" s="289"/>
      <c r="AV169" s="268"/>
      <c r="AW169" s="52">
        <f t="shared" si="79"/>
        <v>0</v>
      </c>
      <c r="AX169" s="16">
        <f t="shared" si="67"/>
        <v>0</v>
      </c>
      <c r="AY169" s="37">
        <f t="shared" si="68"/>
        <v>0</v>
      </c>
      <c r="AZ169" s="42">
        <f t="shared" si="80"/>
        <v>0</v>
      </c>
      <c r="BA169" s="37">
        <f t="shared" si="81"/>
        <v>0</v>
      </c>
      <c r="BB169" s="63">
        <f t="shared" si="69"/>
        <v>0</v>
      </c>
      <c r="BC169" s="26"/>
      <c r="BD169" s="37">
        <f t="shared" si="70"/>
        <v>0</v>
      </c>
      <c r="BE169" s="37" t="str">
        <f t="shared" si="71"/>
        <v>-</v>
      </c>
      <c r="BF169" s="37" t="str">
        <f t="shared" si="72"/>
        <v>-</v>
      </c>
      <c r="BG169" s="52" t="str">
        <f t="shared" si="73"/>
        <v>-</v>
      </c>
      <c r="BH169" s="35" t="str">
        <f t="shared" si="74"/>
        <v>-</v>
      </c>
    </row>
    <row r="170" spans="1:60" hidden="1" x14ac:dyDescent="0.25">
      <c r="A170" s="118"/>
      <c r="B170" s="17"/>
      <c r="C170" s="18"/>
      <c r="D170" s="18"/>
      <c r="E170" s="57"/>
      <c r="F170" s="57"/>
      <c r="G170" s="58"/>
      <c r="H170" s="261"/>
      <c r="I170" s="26"/>
      <c r="J170" s="16">
        <f t="shared" si="82"/>
        <v>0</v>
      </c>
      <c r="K170" s="16">
        <f t="shared" si="66"/>
        <v>0</v>
      </c>
      <c r="L170" s="26"/>
      <c r="M170" s="16">
        <f t="shared" si="83"/>
        <v>0</v>
      </c>
      <c r="N170" s="16">
        <f t="shared" si="84"/>
        <v>0</v>
      </c>
      <c r="O170" s="26"/>
      <c r="P170" s="16">
        <f t="shared" si="85"/>
        <v>0</v>
      </c>
      <c r="Q170" s="16">
        <f t="shared" si="86"/>
        <v>0</v>
      </c>
      <c r="R170" s="26"/>
      <c r="S170" s="16">
        <f t="shared" si="87"/>
        <v>0</v>
      </c>
      <c r="T170" s="16">
        <f t="shared" si="88"/>
        <v>0</v>
      </c>
      <c r="U170" s="26"/>
      <c r="V170" s="16">
        <f t="shared" si="89"/>
        <v>0</v>
      </c>
      <c r="W170" s="16">
        <f t="shared" si="91"/>
        <v>0</v>
      </c>
      <c r="X170" s="26"/>
      <c r="Y170" s="16">
        <f t="shared" si="90"/>
        <v>0</v>
      </c>
      <c r="Z170" s="16">
        <f t="shared" si="92"/>
        <v>0</v>
      </c>
      <c r="AA170" s="16"/>
      <c r="AB170" s="289">
        <f t="shared" si="75"/>
        <v>0</v>
      </c>
      <c r="AC170" s="289">
        <f t="shared" si="76"/>
        <v>0</v>
      </c>
      <c r="AD170" s="16"/>
      <c r="AE170" s="289">
        <f t="shared" si="77"/>
        <v>0</v>
      </c>
      <c r="AF170" s="289">
        <f t="shared" si="78"/>
        <v>0</v>
      </c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289"/>
      <c r="AU170" s="289"/>
      <c r="AV170" s="268"/>
      <c r="AW170" s="52">
        <f t="shared" si="79"/>
        <v>0</v>
      </c>
      <c r="AX170" s="16">
        <f t="shared" si="67"/>
        <v>0</v>
      </c>
      <c r="AY170" s="37">
        <f t="shared" si="68"/>
        <v>0</v>
      </c>
      <c r="AZ170" s="42">
        <f t="shared" si="80"/>
        <v>0</v>
      </c>
      <c r="BA170" s="37">
        <f t="shared" si="81"/>
        <v>0</v>
      </c>
      <c r="BB170" s="63">
        <f t="shared" si="69"/>
        <v>0</v>
      </c>
      <c r="BC170" s="26"/>
      <c r="BD170" s="37">
        <f t="shared" si="70"/>
        <v>0</v>
      </c>
      <c r="BE170" s="37" t="str">
        <f t="shared" si="71"/>
        <v>-</v>
      </c>
      <c r="BF170" s="37" t="str">
        <f t="shared" si="72"/>
        <v>-</v>
      </c>
      <c r="BG170" s="52" t="str">
        <f t="shared" si="73"/>
        <v>-</v>
      </c>
      <c r="BH170" s="35" t="str">
        <f t="shared" si="74"/>
        <v>-</v>
      </c>
    </row>
    <row r="171" spans="1:60" hidden="1" x14ac:dyDescent="0.25">
      <c r="A171" s="118"/>
      <c r="B171" s="31"/>
      <c r="C171" s="27"/>
      <c r="D171" s="27"/>
      <c r="E171" s="57"/>
      <c r="F171" s="57"/>
      <c r="G171" s="58"/>
      <c r="H171" s="261"/>
      <c r="I171" s="26"/>
      <c r="J171" s="16">
        <f t="shared" si="82"/>
        <v>0</v>
      </c>
      <c r="K171" s="16">
        <f t="shared" si="66"/>
        <v>0</v>
      </c>
      <c r="L171" s="26"/>
      <c r="M171" s="16">
        <f t="shared" si="83"/>
        <v>0</v>
      </c>
      <c r="N171" s="16">
        <f t="shared" si="84"/>
        <v>0</v>
      </c>
      <c r="O171" s="26"/>
      <c r="P171" s="16">
        <f t="shared" si="85"/>
        <v>0</v>
      </c>
      <c r="Q171" s="16">
        <f t="shared" si="86"/>
        <v>0</v>
      </c>
      <c r="R171" s="26"/>
      <c r="S171" s="16">
        <f t="shared" si="87"/>
        <v>0</v>
      </c>
      <c r="T171" s="16">
        <f t="shared" si="88"/>
        <v>0</v>
      </c>
      <c r="U171" s="26"/>
      <c r="V171" s="16">
        <f t="shared" si="89"/>
        <v>0</v>
      </c>
      <c r="W171" s="16">
        <f t="shared" si="91"/>
        <v>0</v>
      </c>
      <c r="X171" s="26"/>
      <c r="Y171" s="16">
        <f t="shared" si="90"/>
        <v>0</v>
      </c>
      <c r="Z171" s="16">
        <f t="shared" si="92"/>
        <v>0</v>
      </c>
      <c r="AA171" s="16"/>
      <c r="AB171" s="289">
        <f t="shared" si="75"/>
        <v>0</v>
      </c>
      <c r="AC171" s="289">
        <f t="shared" si="76"/>
        <v>0</v>
      </c>
      <c r="AD171" s="16"/>
      <c r="AE171" s="289">
        <f t="shared" si="77"/>
        <v>0</v>
      </c>
      <c r="AF171" s="289">
        <f t="shared" si="78"/>
        <v>0</v>
      </c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289"/>
      <c r="AU171" s="289"/>
      <c r="AV171" s="268"/>
      <c r="AW171" s="52">
        <f t="shared" si="79"/>
        <v>0</v>
      </c>
      <c r="AX171" s="16">
        <f t="shared" si="67"/>
        <v>0</v>
      </c>
      <c r="AY171" s="37">
        <f t="shared" si="68"/>
        <v>0</v>
      </c>
      <c r="AZ171" s="42">
        <f t="shared" si="80"/>
        <v>0</v>
      </c>
      <c r="BA171" s="37">
        <f t="shared" si="81"/>
        <v>0</v>
      </c>
      <c r="BB171" s="63">
        <f t="shared" si="69"/>
        <v>0</v>
      </c>
      <c r="BC171" s="26"/>
      <c r="BD171" s="37">
        <f t="shared" si="70"/>
        <v>0</v>
      </c>
      <c r="BE171" s="37" t="str">
        <f t="shared" si="71"/>
        <v>-</v>
      </c>
      <c r="BF171" s="37" t="str">
        <f t="shared" si="72"/>
        <v>-</v>
      </c>
      <c r="BG171" s="52" t="str">
        <f t="shared" si="73"/>
        <v>-</v>
      </c>
      <c r="BH171" s="35" t="str">
        <f t="shared" si="74"/>
        <v>-</v>
      </c>
    </row>
    <row r="172" spans="1:60" hidden="1" x14ac:dyDescent="0.25">
      <c r="A172" s="118"/>
      <c r="B172" s="31"/>
      <c r="C172" s="18"/>
      <c r="D172" s="18"/>
      <c r="E172" s="57"/>
      <c r="F172" s="57"/>
      <c r="G172" s="58"/>
      <c r="H172" s="261"/>
      <c r="I172" s="26"/>
      <c r="J172" s="16">
        <f t="shared" si="82"/>
        <v>0</v>
      </c>
      <c r="K172" s="16">
        <f t="shared" si="66"/>
        <v>0</v>
      </c>
      <c r="L172" s="26"/>
      <c r="M172" s="16">
        <f t="shared" si="83"/>
        <v>0</v>
      </c>
      <c r="N172" s="16">
        <f t="shared" si="84"/>
        <v>0</v>
      </c>
      <c r="O172" s="26"/>
      <c r="P172" s="16">
        <f t="shared" si="85"/>
        <v>0</v>
      </c>
      <c r="Q172" s="16">
        <f t="shared" si="86"/>
        <v>0</v>
      </c>
      <c r="R172" s="26"/>
      <c r="S172" s="16">
        <f t="shared" si="87"/>
        <v>0</v>
      </c>
      <c r="T172" s="16">
        <f t="shared" si="88"/>
        <v>0</v>
      </c>
      <c r="U172" s="26"/>
      <c r="V172" s="16">
        <f t="shared" si="89"/>
        <v>0</v>
      </c>
      <c r="W172" s="16">
        <f t="shared" si="91"/>
        <v>0</v>
      </c>
      <c r="X172" s="26"/>
      <c r="Y172" s="16">
        <f t="shared" si="90"/>
        <v>0</v>
      </c>
      <c r="Z172" s="16">
        <f t="shared" si="92"/>
        <v>0</v>
      </c>
      <c r="AA172" s="16"/>
      <c r="AB172" s="289">
        <f t="shared" si="75"/>
        <v>0</v>
      </c>
      <c r="AC172" s="289">
        <f t="shared" si="76"/>
        <v>0</v>
      </c>
      <c r="AD172" s="16"/>
      <c r="AE172" s="289">
        <f t="shared" si="77"/>
        <v>0</v>
      </c>
      <c r="AF172" s="289">
        <f t="shared" si="78"/>
        <v>0</v>
      </c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289"/>
      <c r="AU172" s="289"/>
      <c r="AV172" s="268"/>
      <c r="AW172" s="52">
        <f t="shared" si="79"/>
        <v>0</v>
      </c>
      <c r="AX172" s="16">
        <f t="shared" si="67"/>
        <v>0</v>
      </c>
      <c r="AY172" s="37">
        <f t="shared" si="68"/>
        <v>0</v>
      </c>
      <c r="AZ172" s="42">
        <f t="shared" si="80"/>
        <v>0</v>
      </c>
      <c r="BA172" s="37">
        <f t="shared" si="81"/>
        <v>0</v>
      </c>
      <c r="BB172" s="63">
        <f t="shared" si="69"/>
        <v>0</v>
      </c>
      <c r="BC172" s="26"/>
      <c r="BD172" s="37">
        <f t="shared" si="70"/>
        <v>0</v>
      </c>
      <c r="BE172" s="37" t="str">
        <f t="shared" si="71"/>
        <v>-</v>
      </c>
      <c r="BF172" s="37" t="str">
        <f t="shared" si="72"/>
        <v>-</v>
      </c>
      <c r="BG172" s="52" t="str">
        <f t="shared" si="73"/>
        <v>-</v>
      </c>
      <c r="BH172" s="35" t="str">
        <f t="shared" si="74"/>
        <v>-</v>
      </c>
    </row>
    <row r="173" spans="1:60" hidden="1" x14ac:dyDescent="0.25">
      <c r="A173" s="118"/>
      <c r="B173" s="31"/>
      <c r="C173" s="18"/>
      <c r="D173" s="18"/>
      <c r="E173" s="57"/>
      <c r="F173" s="57"/>
      <c r="G173" s="58"/>
      <c r="H173" s="261"/>
      <c r="I173" s="26"/>
      <c r="J173" s="16">
        <f t="shared" si="82"/>
        <v>0</v>
      </c>
      <c r="K173" s="16">
        <f t="shared" si="66"/>
        <v>0</v>
      </c>
      <c r="L173" s="26"/>
      <c r="M173" s="16">
        <f t="shared" si="83"/>
        <v>0</v>
      </c>
      <c r="N173" s="16">
        <f t="shared" si="84"/>
        <v>0</v>
      </c>
      <c r="O173" s="26"/>
      <c r="P173" s="16">
        <f t="shared" si="85"/>
        <v>0</v>
      </c>
      <c r="Q173" s="16">
        <f t="shared" si="86"/>
        <v>0</v>
      </c>
      <c r="R173" s="26"/>
      <c r="S173" s="16">
        <f t="shared" si="87"/>
        <v>0</v>
      </c>
      <c r="T173" s="16">
        <f t="shared" si="88"/>
        <v>0</v>
      </c>
      <c r="U173" s="26"/>
      <c r="V173" s="16">
        <f t="shared" si="89"/>
        <v>0</v>
      </c>
      <c r="W173" s="16">
        <f t="shared" si="91"/>
        <v>0</v>
      </c>
      <c r="X173" s="26"/>
      <c r="Y173" s="16">
        <f t="shared" si="90"/>
        <v>0</v>
      </c>
      <c r="Z173" s="16">
        <f t="shared" si="92"/>
        <v>0</v>
      </c>
      <c r="AA173" s="16"/>
      <c r="AB173" s="289">
        <f t="shared" si="75"/>
        <v>0</v>
      </c>
      <c r="AC173" s="289">
        <f t="shared" si="76"/>
        <v>0</v>
      </c>
      <c r="AD173" s="16"/>
      <c r="AE173" s="289">
        <f t="shared" si="77"/>
        <v>0</v>
      </c>
      <c r="AF173" s="289">
        <f t="shared" si="78"/>
        <v>0</v>
      </c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289"/>
      <c r="AU173" s="289"/>
      <c r="AV173" s="268"/>
      <c r="AW173" s="52">
        <f t="shared" si="79"/>
        <v>0</v>
      </c>
      <c r="AX173" s="16">
        <f t="shared" si="67"/>
        <v>0</v>
      </c>
      <c r="AY173" s="37">
        <f t="shared" si="68"/>
        <v>0</v>
      </c>
      <c r="AZ173" s="42">
        <f t="shared" si="80"/>
        <v>0</v>
      </c>
      <c r="BA173" s="37">
        <f t="shared" si="81"/>
        <v>0</v>
      </c>
      <c r="BB173" s="63">
        <f t="shared" si="69"/>
        <v>0</v>
      </c>
      <c r="BC173" s="26"/>
      <c r="BD173" s="37">
        <f t="shared" si="70"/>
        <v>0</v>
      </c>
      <c r="BE173" s="37" t="str">
        <f t="shared" si="71"/>
        <v>-</v>
      </c>
      <c r="BF173" s="37" t="str">
        <f t="shared" si="72"/>
        <v>-</v>
      </c>
      <c r="BG173" s="52" t="str">
        <f t="shared" si="73"/>
        <v>-</v>
      </c>
      <c r="BH173" s="35" t="str">
        <f t="shared" si="74"/>
        <v>-</v>
      </c>
    </row>
    <row r="174" spans="1:60" hidden="1" x14ac:dyDescent="0.25">
      <c r="A174" s="118"/>
      <c r="B174" s="31"/>
      <c r="C174" s="18"/>
      <c r="D174" s="18"/>
      <c r="E174" s="57"/>
      <c r="F174" s="57"/>
      <c r="G174" s="58"/>
      <c r="H174" s="261"/>
      <c r="I174" s="26"/>
      <c r="J174" s="16">
        <f t="shared" si="82"/>
        <v>0</v>
      </c>
      <c r="K174" s="16">
        <f t="shared" si="66"/>
        <v>0</v>
      </c>
      <c r="L174" s="26"/>
      <c r="M174" s="16">
        <f t="shared" si="83"/>
        <v>0</v>
      </c>
      <c r="N174" s="16">
        <f t="shared" si="84"/>
        <v>0</v>
      </c>
      <c r="O174" s="26"/>
      <c r="P174" s="16">
        <f t="shared" si="85"/>
        <v>0</v>
      </c>
      <c r="Q174" s="16">
        <f t="shared" si="86"/>
        <v>0</v>
      </c>
      <c r="R174" s="26"/>
      <c r="S174" s="16">
        <f t="shared" si="87"/>
        <v>0</v>
      </c>
      <c r="T174" s="16">
        <f t="shared" si="88"/>
        <v>0</v>
      </c>
      <c r="U174" s="26"/>
      <c r="V174" s="16">
        <f t="shared" si="89"/>
        <v>0</v>
      </c>
      <c r="W174" s="16">
        <f t="shared" si="91"/>
        <v>0</v>
      </c>
      <c r="X174" s="26"/>
      <c r="Y174" s="16">
        <f t="shared" si="90"/>
        <v>0</v>
      </c>
      <c r="Z174" s="16">
        <f t="shared" si="92"/>
        <v>0</v>
      </c>
      <c r="AA174" s="16"/>
      <c r="AB174" s="289">
        <f t="shared" si="75"/>
        <v>0</v>
      </c>
      <c r="AC174" s="289">
        <f t="shared" si="76"/>
        <v>0</v>
      </c>
      <c r="AD174" s="16"/>
      <c r="AE174" s="289">
        <f t="shared" si="77"/>
        <v>0</v>
      </c>
      <c r="AF174" s="289">
        <f t="shared" si="78"/>
        <v>0</v>
      </c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289"/>
      <c r="AU174" s="289"/>
      <c r="AV174" s="268"/>
      <c r="AW174" s="52">
        <f t="shared" si="79"/>
        <v>0</v>
      </c>
      <c r="AX174" s="16">
        <f t="shared" si="67"/>
        <v>0</v>
      </c>
      <c r="AY174" s="37">
        <f t="shared" si="68"/>
        <v>0</v>
      </c>
      <c r="AZ174" s="42">
        <f t="shared" si="80"/>
        <v>0</v>
      </c>
      <c r="BA174" s="37">
        <f t="shared" si="81"/>
        <v>0</v>
      </c>
      <c r="BB174" s="63">
        <f t="shared" si="69"/>
        <v>0</v>
      </c>
      <c r="BC174" s="26"/>
      <c r="BD174" s="37">
        <f t="shared" si="70"/>
        <v>0</v>
      </c>
      <c r="BE174" s="37" t="str">
        <f t="shared" si="71"/>
        <v>-</v>
      </c>
      <c r="BF174" s="37" t="str">
        <f t="shared" si="72"/>
        <v>-</v>
      </c>
      <c r="BG174" s="52" t="str">
        <f t="shared" si="73"/>
        <v>-</v>
      </c>
      <c r="BH174" s="35" t="str">
        <f t="shared" si="74"/>
        <v>-</v>
      </c>
    </row>
    <row r="175" spans="1:60" hidden="1" x14ac:dyDescent="0.25">
      <c r="A175" s="118"/>
      <c r="B175" s="31"/>
      <c r="C175" s="18"/>
      <c r="D175" s="18"/>
      <c r="E175" s="57"/>
      <c r="F175" s="57"/>
      <c r="G175" s="58"/>
      <c r="H175" s="261"/>
      <c r="I175" s="26"/>
      <c r="J175" s="16">
        <f t="shared" si="82"/>
        <v>0</v>
      </c>
      <c r="K175" s="16">
        <f t="shared" si="66"/>
        <v>0</v>
      </c>
      <c r="L175" s="26"/>
      <c r="M175" s="16">
        <f t="shared" si="83"/>
        <v>0</v>
      </c>
      <c r="N175" s="16">
        <f t="shared" si="84"/>
        <v>0</v>
      </c>
      <c r="O175" s="26"/>
      <c r="P175" s="16">
        <f t="shared" si="85"/>
        <v>0</v>
      </c>
      <c r="Q175" s="16">
        <f t="shared" si="86"/>
        <v>0</v>
      </c>
      <c r="R175" s="26"/>
      <c r="S175" s="16">
        <f t="shared" si="87"/>
        <v>0</v>
      </c>
      <c r="T175" s="16">
        <f t="shared" si="88"/>
        <v>0</v>
      </c>
      <c r="U175" s="26"/>
      <c r="V175" s="16">
        <f t="shared" si="89"/>
        <v>0</v>
      </c>
      <c r="W175" s="16">
        <f t="shared" si="91"/>
        <v>0</v>
      </c>
      <c r="X175" s="26"/>
      <c r="Y175" s="16">
        <f t="shared" si="90"/>
        <v>0</v>
      </c>
      <c r="Z175" s="16">
        <f t="shared" si="92"/>
        <v>0</v>
      </c>
      <c r="AA175" s="16"/>
      <c r="AB175" s="289">
        <f t="shared" si="75"/>
        <v>0</v>
      </c>
      <c r="AC175" s="289">
        <f t="shared" si="76"/>
        <v>0</v>
      </c>
      <c r="AD175" s="16"/>
      <c r="AE175" s="289">
        <f t="shared" si="77"/>
        <v>0</v>
      </c>
      <c r="AF175" s="289">
        <f t="shared" si="78"/>
        <v>0</v>
      </c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289"/>
      <c r="AU175" s="289"/>
      <c r="AV175" s="268"/>
      <c r="AW175" s="52">
        <f t="shared" si="79"/>
        <v>0</v>
      </c>
      <c r="AX175" s="16">
        <f t="shared" si="67"/>
        <v>0</v>
      </c>
      <c r="AY175" s="37">
        <f t="shared" si="68"/>
        <v>0</v>
      </c>
      <c r="AZ175" s="42">
        <f t="shared" si="80"/>
        <v>0</v>
      </c>
      <c r="BA175" s="37">
        <f t="shared" si="81"/>
        <v>0</v>
      </c>
      <c r="BB175" s="63">
        <f t="shared" si="69"/>
        <v>0</v>
      </c>
      <c r="BC175" s="26"/>
      <c r="BD175" s="37">
        <f t="shared" si="70"/>
        <v>0</v>
      </c>
      <c r="BE175" s="37" t="str">
        <f t="shared" si="71"/>
        <v>-</v>
      </c>
      <c r="BF175" s="37" t="str">
        <f t="shared" si="72"/>
        <v>-</v>
      </c>
      <c r="BG175" s="52" t="str">
        <f t="shared" si="73"/>
        <v>-</v>
      </c>
      <c r="BH175" s="35" t="str">
        <f t="shared" si="74"/>
        <v>-</v>
      </c>
    </row>
    <row r="176" spans="1:60" hidden="1" x14ac:dyDescent="0.25">
      <c r="A176" s="118"/>
      <c r="B176" s="31"/>
      <c r="C176" s="18"/>
      <c r="D176" s="18"/>
      <c r="E176" s="57"/>
      <c r="F176" s="57"/>
      <c r="G176" s="58"/>
      <c r="H176" s="261"/>
      <c r="I176" s="26"/>
      <c r="J176" s="16">
        <f t="shared" si="82"/>
        <v>0</v>
      </c>
      <c r="K176" s="16">
        <f t="shared" si="66"/>
        <v>0</v>
      </c>
      <c r="L176" s="26"/>
      <c r="M176" s="16">
        <f t="shared" si="83"/>
        <v>0</v>
      </c>
      <c r="N176" s="16">
        <f t="shared" si="84"/>
        <v>0</v>
      </c>
      <c r="O176" s="26"/>
      <c r="P176" s="16">
        <f t="shared" si="85"/>
        <v>0</v>
      </c>
      <c r="Q176" s="16">
        <f t="shared" si="86"/>
        <v>0</v>
      </c>
      <c r="R176" s="26"/>
      <c r="S176" s="16">
        <f t="shared" si="87"/>
        <v>0</v>
      </c>
      <c r="T176" s="16">
        <f t="shared" si="88"/>
        <v>0</v>
      </c>
      <c r="U176" s="26"/>
      <c r="V176" s="16">
        <f t="shared" si="89"/>
        <v>0</v>
      </c>
      <c r="W176" s="16">
        <f t="shared" si="91"/>
        <v>0</v>
      </c>
      <c r="X176" s="26"/>
      <c r="Y176" s="16">
        <f t="shared" si="90"/>
        <v>0</v>
      </c>
      <c r="Z176" s="16">
        <f t="shared" si="92"/>
        <v>0</v>
      </c>
      <c r="AA176" s="16"/>
      <c r="AB176" s="289">
        <f t="shared" si="75"/>
        <v>0</v>
      </c>
      <c r="AC176" s="289">
        <f t="shared" si="76"/>
        <v>0</v>
      </c>
      <c r="AD176" s="16"/>
      <c r="AE176" s="289">
        <f t="shared" si="77"/>
        <v>0</v>
      </c>
      <c r="AF176" s="289">
        <f t="shared" si="78"/>
        <v>0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289"/>
      <c r="AU176" s="289"/>
      <c r="AV176" s="268"/>
      <c r="AW176" s="52">
        <f t="shared" si="79"/>
        <v>0</v>
      </c>
      <c r="AX176" s="16">
        <f t="shared" si="67"/>
        <v>0</v>
      </c>
      <c r="AY176" s="37">
        <f t="shared" si="68"/>
        <v>0</v>
      </c>
      <c r="AZ176" s="42">
        <f t="shared" si="80"/>
        <v>0</v>
      </c>
      <c r="BA176" s="37">
        <f t="shared" si="81"/>
        <v>0</v>
      </c>
      <c r="BB176" s="63">
        <f t="shared" si="69"/>
        <v>0</v>
      </c>
      <c r="BC176" s="26"/>
      <c r="BD176" s="37">
        <f t="shared" si="70"/>
        <v>0</v>
      </c>
      <c r="BE176" s="37" t="str">
        <f t="shared" si="71"/>
        <v>-</v>
      </c>
      <c r="BF176" s="37" t="str">
        <f t="shared" si="72"/>
        <v>-</v>
      </c>
      <c r="BG176" s="52" t="str">
        <f t="shared" si="73"/>
        <v>-</v>
      </c>
      <c r="BH176" s="35" t="str">
        <f t="shared" si="74"/>
        <v>-</v>
      </c>
    </row>
    <row r="177" spans="1:60" hidden="1" x14ac:dyDescent="0.25">
      <c r="A177" s="118"/>
      <c r="B177" s="31"/>
      <c r="C177" s="18"/>
      <c r="D177" s="18"/>
      <c r="E177" s="57"/>
      <c r="F177" s="57"/>
      <c r="G177" s="58"/>
      <c r="H177" s="261"/>
      <c r="I177" s="26"/>
      <c r="J177" s="16">
        <f t="shared" si="82"/>
        <v>0</v>
      </c>
      <c r="K177" s="16">
        <f t="shared" si="66"/>
        <v>0</v>
      </c>
      <c r="L177" s="26"/>
      <c r="M177" s="16">
        <f t="shared" si="83"/>
        <v>0</v>
      </c>
      <c r="N177" s="16">
        <f t="shared" si="84"/>
        <v>0</v>
      </c>
      <c r="O177" s="26"/>
      <c r="P177" s="16">
        <f t="shared" si="85"/>
        <v>0</v>
      </c>
      <c r="Q177" s="16">
        <f t="shared" si="86"/>
        <v>0</v>
      </c>
      <c r="R177" s="26"/>
      <c r="S177" s="16">
        <f t="shared" si="87"/>
        <v>0</v>
      </c>
      <c r="T177" s="16">
        <f t="shared" si="88"/>
        <v>0</v>
      </c>
      <c r="U177" s="26"/>
      <c r="V177" s="16">
        <f t="shared" si="89"/>
        <v>0</v>
      </c>
      <c r="W177" s="16">
        <f t="shared" si="91"/>
        <v>0</v>
      </c>
      <c r="X177" s="26"/>
      <c r="Y177" s="16">
        <f t="shared" si="90"/>
        <v>0</v>
      </c>
      <c r="Z177" s="16">
        <f t="shared" si="92"/>
        <v>0</v>
      </c>
      <c r="AA177" s="16"/>
      <c r="AB177" s="289">
        <f t="shared" si="75"/>
        <v>0</v>
      </c>
      <c r="AC177" s="289">
        <f t="shared" si="76"/>
        <v>0</v>
      </c>
      <c r="AD177" s="16"/>
      <c r="AE177" s="289">
        <f t="shared" si="77"/>
        <v>0</v>
      </c>
      <c r="AF177" s="289">
        <f t="shared" si="78"/>
        <v>0</v>
      </c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289"/>
      <c r="AU177" s="289"/>
      <c r="AV177" s="268"/>
      <c r="AW177" s="52">
        <f t="shared" si="79"/>
        <v>0</v>
      </c>
      <c r="AX177" s="16">
        <f t="shared" si="67"/>
        <v>0</v>
      </c>
      <c r="AY177" s="37">
        <f t="shared" si="68"/>
        <v>0</v>
      </c>
      <c r="AZ177" s="42">
        <f t="shared" si="80"/>
        <v>0</v>
      </c>
      <c r="BA177" s="37">
        <f t="shared" si="81"/>
        <v>0</v>
      </c>
      <c r="BB177" s="63">
        <f t="shared" si="69"/>
        <v>0</v>
      </c>
      <c r="BC177" s="26"/>
      <c r="BD177" s="37">
        <f t="shared" si="70"/>
        <v>0</v>
      </c>
      <c r="BE177" s="37" t="str">
        <f t="shared" si="71"/>
        <v>-</v>
      </c>
      <c r="BF177" s="37" t="str">
        <f t="shared" si="72"/>
        <v>-</v>
      </c>
      <c r="BG177" s="52" t="str">
        <f t="shared" si="73"/>
        <v>-</v>
      </c>
      <c r="BH177" s="35" t="str">
        <f t="shared" si="74"/>
        <v>-</v>
      </c>
    </row>
    <row r="178" spans="1:60" hidden="1" x14ac:dyDescent="0.25">
      <c r="A178" s="118"/>
      <c r="B178" s="31"/>
      <c r="C178" s="18"/>
      <c r="D178" s="18"/>
      <c r="E178" s="57"/>
      <c r="F178" s="57"/>
      <c r="G178" s="58"/>
      <c r="H178" s="261"/>
      <c r="I178" s="26"/>
      <c r="J178" s="16">
        <f t="shared" si="82"/>
        <v>0</v>
      </c>
      <c r="K178" s="16">
        <f t="shared" si="66"/>
        <v>0</v>
      </c>
      <c r="L178" s="26"/>
      <c r="M178" s="16">
        <f t="shared" si="83"/>
        <v>0</v>
      </c>
      <c r="N178" s="16">
        <f t="shared" si="84"/>
        <v>0</v>
      </c>
      <c r="O178" s="26"/>
      <c r="P178" s="16">
        <f t="shared" si="85"/>
        <v>0</v>
      </c>
      <c r="Q178" s="16">
        <f t="shared" si="86"/>
        <v>0</v>
      </c>
      <c r="R178" s="26"/>
      <c r="S178" s="16">
        <f t="shared" si="87"/>
        <v>0</v>
      </c>
      <c r="T178" s="16">
        <f t="shared" si="88"/>
        <v>0</v>
      </c>
      <c r="U178" s="26"/>
      <c r="V178" s="16">
        <f t="shared" si="89"/>
        <v>0</v>
      </c>
      <c r="W178" s="16">
        <f t="shared" si="91"/>
        <v>0</v>
      </c>
      <c r="X178" s="26"/>
      <c r="Y178" s="16">
        <f t="shared" si="90"/>
        <v>0</v>
      </c>
      <c r="Z178" s="16">
        <f t="shared" si="92"/>
        <v>0</v>
      </c>
      <c r="AA178" s="16"/>
      <c r="AB178" s="289">
        <f t="shared" si="75"/>
        <v>0</v>
      </c>
      <c r="AC178" s="289">
        <f t="shared" si="76"/>
        <v>0</v>
      </c>
      <c r="AD178" s="16"/>
      <c r="AE178" s="289">
        <f t="shared" si="77"/>
        <v>0</v>
      </c>
      <c r="AF178" s="289">
        <f t="shared" si="78"/>
        <v>0</v>
      </c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289"/>
      <c r="AU178" s="289"/>
      <c r="AV178" s="268"/>
      <c r="AW178" s="52">
        <f t="shared" si="79"/>
        <v>0</v>
      </c>
      <c r="AX178" s="16">
        <f t="shared" si="67"/>
        <v>0</v>
      </c>
      <c r="AY178" s="37">
        <f t="shared" si="68"/>
        <v>0</v>
      </c>
      <c r="AZ178" s="42">
        <f t="shared" si="80"/>
        <v>0</v>
      </c>
      <c r="BA178" s="37">
        <f t="shared" si="81"/>
        <v>0</v>
      </c>
      <c r="BB178" s="63">
        <f t="shared" si="69"/>
        <v>0</v>
      </c>
      <c r="BC178" s="26"/>
      <c r="BD178" s="37">
        <f t="shared" si="70"/>
        <v>0</v>
      </c>
      <c r="BE178" s="37" t="str">
        <f t="shared" si="71"/>
        <v>-</v>
      </c>
      <c r="BF178" s="37" t="str">
        <f t="shared" si="72"/>
        <v>-</v>
      </c>
      <c r="BG178" s="52" t="str">
        <f t="shared" si="73"/>
        <v>-</v>
      </c>
      <c r="BH178" s="35" t="str">
        <f t="shared" si="74"/>
        <v>-</v>
      </c>
    </row>
    <row r="179" spans="1:60" hidden="1" x14ac:dyDescent="0.25">
      <c r="A179" s="118"/>
      <c r="B179" s="31"/>
      <c r="C179" s="18"/>
      <c r="D179" s="18"/>
      <c r="E179" s="57"/>
      <c r="F179" s="57"/>
      <c r="G179" s="58"/>
      <c r="H179" s="261"/>
      <c r="I179" s="26"/>
      <c r="J179" s="16">
        <f t="shared" si="82"/>
        <v>0</v>
      </c>
      <c r="K179" s="16">
        <f t="shared" si="66"/>
        <v>0</v>
      </c>
      <c r="L179" s="26"/>
      <c r="M179" s="16">
        <f t="shared" si="83"/>
        <v>0</v>
      </c>
      <c r="N179" s="16">
        <f t="shared" si="84"/>
        <v>0</v>
      </c>
      <c r="O179" s="26"/>
      <c r="P179" s="16">
        <f t="shared" si="85"/>
        <v>0</v>
      </c>
      <c r="Q179" s="16">
        <f t="shared" si="86"/>
        <v>0</v>
      </c>
      <c r="R179" s="26"/>
      <c r="S179" s="16">
        <f t="shared" si="87"/>
        <v>0</v>
      </c>
      <c r="T179" s="16">
        <f t="shared" si="88"/>
        <v>0</v>
      </c>
      <c r="U179" s="26"/>
      <c r="V179" s="16">
        <f t="shared" si="89"/>
        <v>0</v>
      </c>
      <c r="W179" s="16">
        <f t="shared" si="91"/>
        <v>0</v>
      </c>
      <c r="X179" s="26"/>
      <c r="Y179" s="16">
        <f t="shared" si="90"/>
        <v>0</v>
      </c>
      <c r="Z179" s="16">
        <f t="shared" si="92"/>
        <v>0</v>
      </c>
      <c r="AA179" s="16"/>
      <c r="AB179" s="289">
        <f t="shared" si="75"/>
        <v>0</v>
      </c>
      <c r="AC179" s="289">
        <f t="shared" si="76"/>
        <v>0</v>
      </c>
      <c r="AD179" s="16"/>
      <c r="AE179" s="289">
        <f t="shared" si="77"/>
        <v>0</v>
      </c>
      <c r="AF179" s="289">
        <f t="shared" si="78"/>
        <v>0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289"/>
      <c r="AU179" s="289"/>
      <c r="AV179" s="268"/>
      <c r="AW179" s="52">
        <f t="shared" si="79"/>
        <v>0</v>
      </c>
      <c r="AX179" s="16">
        <f t="shared" si="67"/>
        <v>0</v>
      </c>
      <c r="AY179" s="37">
        <f t="shared" si="68"/>
        <v>0</v>
      </c>
      <c r="AZ179" s="42">
        <f t="shared" si="80"/>
        <v>0</v>
      </c>
      <c r="BA179" s="37">
        <f t="shared" si="81"/>
        <v>0</v>
      </c>
      <c r="BB179" s="63">
        <f t="shared" si="69"/>
        <v>0</v>
      </c>
      <c r="BC179" s="26"/>
      <c r="BD179" s="37">
        <f t="shared" si="70"/>
        <v>0</v>
      </c>
      <c r="BE179" s="37" t="str">
        <f t="shared" si="71"/>
        <v>-</v>
      </c>
      <c r="BF179" s="37" t="str">
        <f t="shared" si="72"/>
        <v>-</v>
      </c>
      <c r="BG179" s="52" t="str">
        <f t="shared" si="73"/>
        <v>-</v>
      </c>
      <c r="BH179" s="35" t="str">
        <f t="shared" si="74"/>
        <v>-</v>
      </c>
    </row>
    <row r="180" spans="1:60" hidden="1" x14ac:dyDescent="0.25">
      <c r="A180" s="118"/>
      <c r="B180" s="31"/>
      <c r="C180" s="18"/>
      <c r="D180" s="18"/>
      <c r="E180" s="57"/>
      <c r="F180" s="57"/>
      <c r="G180" s="58"/>
      <c r="H180" s="261"/>
      <c r="I180" s="26"/>
      <c r="J180" s="16">
        <f t="shared" si="82"/>
        <v>0</v>
      </c>
      <c r="K180" s="16">
        <f t="shared" si="66"/>
        <v>0</v>
      </c>
      <c r="L180" s="26"/>
      <c r="M180" s="16">
        <f t="shared" si="83"/>
        <v>0</v>
      </c>
      <c r="N180" s="16">
        <f t="shared" si="84"/>
        <v>0</v>
      </c>
      <c r="O180" s="26"/>
      <c r="P180" s="16">
        <f t="shared" si="85"/>
        <v>0</v>
      </c>
      <c r="Q180" s="16">
        <f t="shared" si="86"/>
        <v>0</v>
      </c>
      <c r="R180" s="26"/>
      <c r="S180" s="16">
        <f t="shared" si="87"/>
        <v>0</v>
      </c>
      <c r="T180" s="16">
        <f t="shared" si="88"/>
        <v>0</v>
      </c>
      <c r="U180" s="26"/>
      <c r="V180" s="16">
        <f t="shared" si="89"/>
        <v>0</v>
      </c>
      <c r="W180" s="16">
        <f t="shared" si="91"/>
        <v>0</v>
      </c>
      <c r="X180" s="26"/>
      <c r="Y180" s="16">
        <f t="shared" si="90"/>
        <v>0</v>
      </c>
      <c r="Z180" s="16">
        <f t="shared" si="92"/>
        <v>0</v>
      </c>
      <c r="AA180" s="16"/>
      <c r="AB180" s="289">
        <f t="shared" si="75"/>
        <v>0</v>
      </c>
      <c r="AC180" s="289">
        <f t="shared" si="76"/>
        <v>0</v>
      </c>
      <c r="AD180" s="16"/>
      <c r="AE180" s="289">
        <f t="shared" si="77"/>
        <v>0</v>
      </c>
      <c r="AF180" s="289">
        <f t="shared" si="78"/>
        <v>0</v>
      </c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289"/>
      <c r="AU180" s="289"/>
      <c r="AV180" s="268"/>
      <c r="AW180" s="52">
        <f t="shared" si="79"/>
        <v>0</v>
      </c>
      <c r="AX180" s="16">
        <f t="shared" si="67"/>
        <v>0</v>
      </c>
      <c r="AY180" s="37">
        <f t="shared" si="68"/>
        <v>0</v>
      </c>
      <c r="AZ180" s="42">
        <f t="shared" si="80"/>
        <v>0</v>
      </c>
      <c r="BA180" s="37">
        <f t="shared" si="81"/>
        <v>0</v>
      </c>
      <c r="BB180" s="63">
        <f t="shared" si="69"/>
        <v>0</v>
      </c>
      <c r="BC180" s="26"/>
      <c r="BD180" s="37">
        <f t="shared" si="70"/>
        <v>0</v>
      </c>
      <c r="BE180" s="37" t="str">
        <f t="shared" si="71"/>
        <v>-</v>
      </c>
      <c r="BF180" s="37" t="str">
        <f t="shared" si="72"/>
        <v>-</v>
      </c>
      <c r="BG180" s="52" t="str">
        <f t="shared" si="73"/>
        <v>-</v>
      </c>
      <c r="BH180" s="35" t="str">
        <f t="shared" si="74"/>
        <v>-</v>
      </c>
    </row>
    <row r="181" spans="1:60" hidden="1" x14ac:dyDescent="0.25">
      <c r="A181" s="118"/>
      <c r="B181" s="32"/>
      <c r="C181" s="18"/>
      <c r="D181" s="18"/>
      <c r="E181" s="57"/>
      <c r="F181" s="57"/>
      <c r="G181" s="58"/>
      <c r="H181" s="261"/>
      <c r="I181" s="26"/>
      <c r="J181" s="16">
        <f t="shared" si="82"/>
        <v>0</v>
      </c>
      <c r="K181" s="16">
        <f t="shared" si="66"/>
        <v>0</v>
      </c>
      <c r="L181" s="26"/>
      <c r="M181" s="16">
        <f t="shared" si="83"/>
        <v>0</v>
      </c>
      <c r="N181" s="16">
        <f t="shared" si="84"/>
        <v>0</v>
      </c>
      <c r="O181" s="26"/>
      <c r="P181" s="16">
        <f t="shared" si="85"/>
        <v>0</v>
      </c>
      <c r="Q181" s="16">
        <f t="shared" si="86"/>
        <v>0</v>
      </c>
      <c r="R181" s="26"/>
      <c r="S181" s="16">
        <f t="shared" si="87"/>
        <v>0</v>
      </c>
      <c r="T181" s="16">
        <f t="shared" si="88"/>
        <v>0</v>
      </c>
      <c r="U181" s="26"/>
      <c r="V181" s="16">
        <f t="shared" si="89"/>
        <v>0</v>
      </c>
      <c r="W181" s="16">
        <f t="shared" si="91"/>
        <v>0</v>
      </c>
      <c r="X181" s="26"/>
      <c r="Y181" s="16">
        <f t="shared" si="90"/>
        <v>0</v>
      </c>
      <c r="Z181" s="16">
        <f t="shared" si="92"/>
        <v>0</v>
      </c>
      <c r="AA181" s="16"/>
      <c r="AB181" s="289">
        <f t="shared" si="75"/>
        <v>0</v>
      </c>
      <c r="AC181" s="289">
        <f t="shared" si="76"/>
        <v>0</v>
      </c>
      <c r="AD181" s="16"/>
      <c r="AE181" s="289">
        <f t="shared" si="77"/>
        <v>0</v>
      </c>
      <c r="AF181" s="289">
        <f t="shared" si="78"/>
        <v>0</v>
      </c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289"/>
      <c r="AU181" s="289"/>
      <c r="AV181" s="268"/>
      <c r="AW181" s="52">
        <f t="shared" si="79"/>
        <v>0</v>
      </c>
      <c r="AX181" s="16">
        <f t="shared" si="67"/>
        <v>0</v>
      </c>
      <c r="AY181" s="37">
        <f t="shared" si="68"/>
        <v>0</v>
      </c>
      <c r="AZ181" s="42">
        <f t="shared" si="80"/>
        <v>0</v>
      </c>
      <c r="BA181" s="37">
        <f t="shared" si="81"/>
        <v>0</v>
      </c>
      <c r="BB181" s="63">
        <f t="shared" si="69"/>
        <v>0</v>
      </c>
      <c r="BC181" s="26"/>
      <c r="BD181" s="37">
        <f t="shared" si="70"/>
        <v>0</v>
      </c>
      <c r="BE181" s="37" t="str">
        <f t="shared" si="71"/>
        <v>-</v>
      </c>
      <c r="BF181" s="37" t="str">
        <f t="shared" si="72"/>
        <v>-</v>
      </c>
      <c r="BG181" s="52" t="str">
        <f t="shared" si="73"/>
        <v>-</v>
      </c>
      <c r="BH181" s="35" t="str">
        <f t="shared" si="74"/>
        <v>-</v>
      </c>
    </row>
    <row r="182" spans="1:60" hidden="1" x14ac:dyDescent="0.25">
      <c r="A182" s="118"/>
      <c r="B182" s="31"/>
      <c r="C182" s="18"/>
      <c r="D182" s="18"/>
      <c r="E182" s="57"/>
      <c r="F182" s="57"/>
      <c r="G182" s="58"/>
      <c r="H182" s="261"/>
      <c r="I182" s="26"/>
      <c r="J182" s="16">
        <f t="shared" si="82"/>
        <v>0</v>
      </c>
      <c r="K182" s="16">
        <f t="shared" si="66"/>
        <v>0</v>
      </c>
      <c r="L182" s="26"/>
      <c r="M182" s="16">
        <f t="shared" si="83"/>
        <v>0</v>
      </c>
      <c r="N182" s="16">
        <f t="shared" si="84"/>
        <v>0</v>
      </c>
      <c r="O182" s="26"/>
      <c r="P182" s="16">
        <f t="shared" si="85"/>
        <v>0</v>
      </c>
      <c r="Q182" s="16">
        <f t="shared" si="86"/>
        <v>0</v>
      </c>
      <c r="R182" s="26"/>
      <c r="S182" s="16">
        <f t="shared" si="87"/>
        <v>0</v>
      </c>
      <c r="T182" s="16">
        <f t="shared" si="88"/>
        <v>0</v>
      </c>
      <c r="U182" s="26"/>
      <c r="V182" s="16">
        <f t="shared" si="89"/>
        <v>0</v>
      </c>
      <c r="W182" s="16">
        <f t="shared" si="91"/>
        <v>0</v>
      </c>
      <c r="X182" s="26"/>
      <c r="Y182" s="16">
        <f t="shared" si="90"/>
        <v>0</v>
      </c>
      <c r="Z182" s="16">
        <f t="shared" si="92"/>
        <v>0</v>
      </c>
      <c r="AA182" s="16"/>
      <c r="AB182" s="289">
        <f t="shared" si="75"/>
        <v>0</v>
      </c>
      <c r="AC182" s="289">
        <f t="shared" si="76"/>
        <v>0</v>
      </c>
      <c r="AD182" s="16"/>
      <c r="AE182" s="289">
        <f t="shared" si="77"/>
        <v>0</v>
      </c>
      <c r="AF182" s="289">
        <f t="shared" si="78"/>
        <v>0</v>
      </c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289"/>
      <c r="AU182" s="289"/>
      <c r="AV182" s="268"/>
      <c r="AW182" s="52">
        <f t="shared" si="79"/>
        <v>0</v>
      </c>
      <c r="AX182" s="16">
        <f t="shared" si="67"/>
        <v>0</v>
      </c>
      <c r="AY182" s="37">
        <f t="shared" si="68"/>
        <v>0</v>
      </c>
      <c r="AZ182" s="42">
        <f t="shared" si="80"/>
        <v>0</v>
      </c>
      <c r="BA182" s="37">
        <f t="shared" si="81"/>
        <v>0</v>
      </c>
      <c r="BB182" s="63">
        <f t="shared" si="69"/>
        <v>0</v>
      </c>
      <c r="BC182" s="26"/>
      <c r="BD182" s="37">
        <f t="shared" si="70"/>
        <v>0</v>
      </c>
      <c r="BE182" s="37" t="str">
        <f t="shared" si="71"/>
        <v>-</v>
      </c>
      <c r="BF182" s="37" t="str">
        <f t="shared" si="72"/>
        <v>-</v>
      </c>
      <c r="BG182" s="52" t="str">
        <f t="shared" si="73"/>
        <v>-</v>
      </c>
      <c r="BH182" s="35" t="str">
        <f t="shared" si="74"/>
        <v>-</v>
      </c>
    </row>
    <row r="183" spans="1:60" hidden="1" x14ac:dyDescent="0.25">
      <c r="A183" s="118"/>
      <c r="B183" s="31"/>
      <c r="C183" s="18"/>
      <c r="D183" s="18"/>
      <c r="E183" s="57"/>
      <c r="F183" s="57"/>
      <c r="G183" s="58"/>
      <c r="H183" s="261"/>
      <c r="I183" s="26"/>
      <c r="J183" s="16">
        <f t="shared" si="82"/>
        <v>0</v>
      </c>
      <c r="K183" s="16">
        <f t="shared" ref="K183:K245" si="93">I183*$F183</f>
        <v>0</v>
      </c>
      <c r="L183" s="26"/>
      <c r="M183" s="16">
        <f t="shared" si="83"/>
        <v>0</v>
      </c>
      <c r="N183" s="16">
        <f t="shared" si="84"/>
        <v>0</v>
      </c>
      <c r="O183" s="26"/>
      <c r="P183" s="16">
        <f t="shared" si="85"/>
        <v>0</v>
      </c>
      <c r="Q183" s="16">
        <f t="shared" si="86"/>
        <v>0</v>
      </c>
      <c r="R183" s="26"/>
      <c r="S183" s="16">
        <f t="shared" si="87"/>
        <v>0</v>
      </c>
      <c r="T183" s="16">
        <f t="shared" si="88"/>
        <v>0</v>
      </c>
      <c r="U183" s="26"/>
      <c r="V183" s="16">
        <f t="shared" si="89"/>
        <v>0</v>
      </c>
      <c r="W183" s="16">
        <f t="shared" si="91"/>
        <v>0</v>
      </c>
      <c r="X183" s="26"/>
      <c r="Y183" s="16">
        <f t="shared" si="90"/>
        <v>0</v>
      </c>
      <c r="Z183" s="16">
        <f t="shared" si="92"/>
        <v>0</v>
      </c>
      <c r="AA183" s="16"/>
      <c r="AB183" s="289">
        <f t="shared" si="75"/>
        <v>0</v>
      </c>
      <c r="AC183" s="289">
        <f t="shared" si="76"/>
        <v>0</v>
      </c>
      <c r="AD183" s="16"/>
      <c r="AE183" s="289">
        <f t="shared" si="77"/>
        <v>0</v>
      </c>
      <c r="AF183" s="289">
        <f t="shared" si="78"/>
        <v>0</v>
      </c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289"/>
      <c r="AU183" s="289"/>
      <c r="AV183" s="268"/>
      <c r="AW183" s="52">
        <f t="shared" si="79"/>
        <v>0</v>
      </c>
      <c r="AX183" s="16">
        <f t="shared" si="67"/>
        <v>0</v>
      </c>
      <c r="AY183" s="37">
        <f t="shared" si="68"/>
        <v>0</v>
      </c>
      <c r="AZ183" s="42">
        <f t="shared" si="80"/>
        <v>0</v>
      </c>
      <c r="BA183" s="37">
        <f t="shared" si="81"/>
        <v>0</v>
      </c>
      <c r="BB183" s="63">
        <f t="shared" si="69"/>
        <v>0</v>
      </c>
      <c r="BC183" s="26"/>
      <c r="BD183" s="37">
        <f t="shared" si="70"/>
        <v>0</v>
      </c>
      <c r="BE183" s="37" t="str">
        <f t="shared" si="71"/>
        <v>-</v>
      </c>
      <c r="BF183" s="37" t="str">
        <f t="shared" si="72"/>
        <v>-</v>
      </c>
      <c r="BG183" s="52" t="str">
        <f t="shared" si="73"/>
        <v>-</v>
      </c>
      <c r="BH183" s="35" t="str">
        <f t="shared" si="74"/>
        <v>-</v>
      </c>
    </row>
    <row r="184" spans="1:60" hidden="1" x14ac:dyDescent="0.25">
      <c r="A184" s="118"/>
      <c r="B184" s="31"/>
      <c r="C184" s="18"/>
      <c r="D184" s="18"/>
      <c r="E184" s="57"/>
      <c r="F184" s="57"/>
      <c r="G184" s="58"/>
      <c r="H184" s="261"/>
      <c r="I184" s="26"/>
      <c r="J184" s="16">
        <f t="shared" si="82"/>
        <v>0</v>
      </c>
      <c r="K184" s="16">
        <f t="shared" si="93"/>
        <v>0</v>
      </c>
      <c r="L184" s="26"/>
      <c r="M184" s="16">
        <f t="shared" si="83"/>
        <v>0</v>
      </c>
      <c r="N184" s="16">
        <f t="shared" si="84"/>
        <v>0</v>
      </c>
      <c r="O184" s="26"/>
      <c r="P184" s="16">
        <f t="shared" si="85"/>
        <v>0</v>
      </c>
      <c r="Q184" s="16">
        <f t="shared" si="86"/>
        <v>0</v>
      </c>
      <c r="R184" s="26"/>
      <c r="S184" s="16">
        <f t="shared" si="87"/>
        <v>0</v>
      </c>
      <c r="T184" s="16">
        <f t="shared" si="88"/>
        <v>0</v>
      </c>
      <c r="U184" s="26"/>
      <c r="V184" s="16">
        <f t="shared" si="89"/>
        <v>0</v>
      </c>
      <c r="W184" s="16">
        <f t="shared" si="91"/>
        <v>0</v>
      </c>
      <c r="X184" s="26"/>
      <c r="Y184" s="16">
        <f t="shared" si="90"/>
        <v>0</v>
      </c>
      <c r="Z184" s="16">
        <f t="shared" si="92"/>
        <v>0</v>
      </c>
      <c r="AA184" s="16"/>
      <c r="AB184" s="289">
        <f t="shared" si="75"/>
        <v>0</v>
      </c>
      <c r="AC184" s="289">
        <f t="shared" si="76"/>
        <v>0</v>
      </c>
      <c r="AD184" s="16"/>
      <c r="AE184" s="289">
        <f t="shared" si="77"/>
        <v>0</v>
      </c>
      <c r="AF184" s="289">
        <f t="shared" si="78"/>
        <v>0</v>
      </c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289"/>
      <c r="AU184" s="289"/>
      <c r="AV184" s="268"/>
      <c r="AW184" s="52">
        <f t="shared" si="79"/>
        <v>0</v>
      </c>
      <c r="AX184" s="16">
        <f t="shared" si="67"/>
        <v>0</v>
      </c>
      <c r="AY184" s="37">
        <f t="shared" si="68"/>
        <v>0</v>
      </c>
      <c r="AZ184" s="42">
        <f t="shared" si="80"/>
        <v>0</v>
      </c>
      <c r="BA184" s="37">
        <f t="shared" si="81"/>
        <v>0</v>
      </c>
      <c r="BB184" s="63">
        <f t="shared" si="69"/>
        <v>0</v>
      </c>
      <c r="BC184" s="26"/>
      <c r="BD184" s="37">
        <f t="shared" si="70"/>
        <v>0</v>
      </c>
      <c r="BE184" s="37" t="str">
        <f t="shared" si="71"/>
        <v>-</v>
      </c>
      <c r="BF184" s="37" t="str">
        <f t="shared" si="72"/>
        <v>-</v>
      </c>
      <c r="BG184" s="52" t="str">
        <f t="shared" si="73"/>
        <v>-</v>
      </c>
      <c r="BH184" s="35" t="str">
        <f t="shared" si="74"/>
        <v>-</v>
      </c>
    </row>
    <row r="185" spans="1:60" hidden="1" x14ac:dyDescent="0.25">
      <c r="A185" s="118"/>
      <c r="B185" s="31"/>
      <c r="C185" s="18"/>
      <c r="D185" s="18"/>
      <c r="E185" s="57"/>
      <c r="F185" s="57"/>
      <c r="G185" s="58"/>
      <c r="H185" s="261"/>
      <c r="I185" s="26"/>
      <c r="J185" s="16">
        <f t="shared" si="82"/>
        <v>0</v>
      </c>
      <c r="K185" s="16">
        <f t="shared" si="93"/>
        <v>0</v>
      </c>
      <c r="L185" s="26"/>
      <c r="M185" s="16">
        <f t="shared" si="83"/>
        <v>0</v>
      </c>
      <c r="N185" s="16">
        <f t="shared" si="84"/>
        <v>0</v>
      </c>
      <c r="O185" s="26"/>
      <c r="P185" s="16">
        <f t="shared" si="85"/>
        <v>0</v>
      </c>
      <c r="Q185" s="16">
        <f t="shared" si="86"/>
        <v>0</v>
      </c>
      <c r="R185" s="26"/>
      <c r="S185" s="16">
        <f t="shared" si="87"/>
        <v>0</v>
      </c>
      <c r="T185" s="16">
        <f t="shared" si="88"/>
        <v>0</v>
      </c>
      <c r="U185" s="26"/>
      <c r="V185" s="16">
        <f t="shared" si="89"/>
        <v>0</v>
      </c>
      <c r="W185" s="16">
        <f t="shared" si="91"/>
        <v>0</v>
      </c>
      <c r="X185" s="26"/>
      <c r="Y185" s="16">
        <f t="shared" si="90"/>
        <v>0</v>
      </c>
      <c r="Z185" s="16">
        <f t="shared" si="92"/>
        <v>0</v>
      </c>
      <c r="AA185" s="16"/>
      <c r="AB185" s="289">
        <f t="shared" si="75"/>
        <v>0</v>
      </c>
      <c r="AC185" s="289">
        <f t="shared" si="76"/>
        <v>0</v>
      </c>
      <c r="AD185" s="16"/>
      <c r="AE185" s="289">
        <f t="shared" si="77"/>
        <v>0</v>
      </c>
      <c r="AF185" s="289">
        <f t="shared" si="78"/>
        <v>0</v>
      </c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289"/>
      <c r="AU185" s="289"/>
      <c r="AV185" s="268"/>
      <c r="AW185" s="52">
        <f t="shared" si="79"/>
        <v>0</v>
      </c>
      <c r="AX185" s="16">
        <f t="shared" si="67"/>
        <v>0</v>
      </c>
      <c r="AY185" s="37">
        <f t="shared" si="68"/>
        <v>0</v>
      </c>
      <c r="AZ185" s="42">
        <f t="shared" si="80"/>
        <v>0</v>
      </c>
      <c r="BA185" s="37">
        <f t="shared" si="81"/>
        <v>0</v>
      </c>
      <c r="BB185" s="63">
        <f t="shared" si="69"/>
        <v>0</v>
      </c>
      <c r="BC185" s="26"/>
      <c r="BD185" s="37">
        <f t="shared" si="70"/>
        <v>0</v>
      </c>
      <c r="BE185" s="37" t="str">
        <f t="shared" si="71"/>
        <v>-</v>
      </c>
      <c r="BF185" s="37" t="str">
        <f t="shared" si="72"/>
        <v>-</v>
      </c>
      <c r="BG185" s="52" t="str">
        <f t="shared" si="73"/>
        <v>-</v>
      </c>
      <c r="BH185" s="35" t="str">
        <f t="shared" si="74"/>
        <v>-</v>
      </c>
    </row>
    <row r="186" spans="1:60" hidden="1" x14ac:dyDescent="0.25">
      <c r="A186" s="118"/>
      <c r="B186" s="31"/>
      <c r="C186" s="18"/>
      <c r="D186" s="18"/>
      <c r="E186" s="57"/>
      <c r="F186" s="57"/>
      <c r="G186" s="58"/>
      <c r="H186" s="261"/>
      <c r="I186" s="26"/>
      <c r="J186" s="16">
        <f t="shared" si="82"/>
        <v>0</v>
      </c>
      <c r="K186" s="16">
        <f t="shared" si="93"/>
        <v>0</v>
      </c>
      <c r="L186" s="26"/>
      <c r="M186" s="16">
        <f t="shared" si="83"/>
        <v>0</v>
      </c>
      <c r="N186" s="16">
        <f t="shared" si="84"/>
        <v>0</v>
      </c>
      <c r="O186" s="26"/>
      <c r="P186" s="16">
        <f t="shared" si="85"/>
        <v>0</v>
      </c>
      <c r="Q186" s="16">
        <f t="shared" si="86"/>
        <v>0</v>
      </c>
      <c r="R186" s="26"/>
      <c r="S186" s="16">
        <f t="shared" si="87"/>
        <v>0</v>
      </c>
      <c r="T186" s="16">
        <f t="shared" si="88"/>
        <v>0</v>
      </c>
      <c r="U186" s="26"/>
      <c r="V186" s="16">
        <f t="shared" si="89"/>
        <v>0</v>
      </c>
      <c r="W186" s="16">
        <f t="shared" si="91"/>
        <v>0</v>
      </c>
      <c r="X186" s="26"/>
      <c r="Y186" s="16">
        <f t="shared" si="90"/>
        <v>0</v>
      </c>
      <c r="Z186" s="16">
        <f t="shared" si="92"/>
        <v>0</v>
      </c>
      <c r="AA186" s="16"/>
      <c r="AB186" s="289">
        <f t="shared" si="75"/>
        <v>0</v>
      </c>
      <c r="AC186" s="289">
        <f t="shared" si="76"/>
        <v>0</v>
      </c>
      <c r="AD186" s="16"/>
      <c r="AE186" s="289">
        <f t="shared" si="77"/>
        <v>0</v>
      </c>
      <c r="AF186" s="289">
        <f t="shared" si="78"/>
        <v>0</v>
      </c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289"/>
      <c r="AU186" s="289"/>
      <c r="AV186" s="268"/>
      <c r="AW186" s="52">
        <f t="shared" si="79"/>
        <v>0</v>
      </c>
      <c r="AX186" s="16">
        <f t="shared" si="67"/>
        <v>0</v>
      </c>
      <c r="AY186" s="37">
        <f t="shared" si="68"/>
        <v>0</v>
      </c>
      <c r="AZ186" s="42">
        <f t="shared" si="80"/>
        <v>0</v>
      </c>
      <c r="BA186" s="37">
        <f t="shared" si="81"/>
        <v>0</v>
      </c>
      <c r="BB186" s="63">
        <f t="shared" si="69"/>
        <v>0</v>
      </c>
      <c r="BC186" s="26"/>
      <c r="BD186" s="37">
        <f t="shared" si="70"/>
        <v>0</v>
      </c>
      <c r="BE186" s="37" t="str">
        <f t="shared" si="71"/>
        <v>-</v>
      </c>
      <c r="BF186" s="37" t="str">
        <f t="shared" si="72"/>
        <v>-</v>
      </c>
      <c r="BG186" s="52" t="str">
        <f t="shared" si="73"/>
        <v>-</v>
      </c>
      <c r="BH186" s="35" t="str">
        <f t="shared" si="74"/>
        <v>-</v>
      </c>
    </row>
    <row r="187" spans="1:60" hidden="1" x14ac:dyDescent="0.25">
      <c r="A187" s="118"/>
      <c r="B187" s="31"/>
      <c r="C187" s="18"/>
      <c r="D187" s="18"/>
      <c r="E187" s="57"/>
      <c r="F187" s="57"/>
      <c r="G187" s="58"/>
      <c r="H187" s="261"/>
      <c r="I187" s="26"/>
      <c r="J187" s="16">
        <f t="shared" si="82"/>
        <v>0</v>
      </c>
      <c r="K187" s="16">
        <f t="shared" si="93"/>
        <v>0</v>
      </c>
      <c r="L187" s="26"/>
      <c r="M187" s="16">
        <f t="shared" si="83"/>
        <v>0</v>
      </c>
      <c r="N187" s="16">
        <f t="shared" si="84"/>
        <v>0</v>
      </c>
      <c r="O187" s="26"/>
      <c r="P187" s="16">
        <f t="shared" si="85"/>
        <v>0</v>
      </c>
      <c r="Q187" s="16">
        <f t="shared" si="86"/>
        <v>0</v>
      </c>
      <c r="R187" s="26"/>
      <c r="S187" s="16">
        <f t="shared" si="87"/>
        <v>0</v>
      </c>
      <c r="T187" s="16">
        <f t="shared" si="88"/>
        <v>0</v>
      </c>
      <c r="U187" s="26"/>
      <c r="V187" s="16">
        <f t="shared" si="89"/>
        <v>0</v>
      </c>
      <c r="W187" s="16">
        <f t="shared" si="91"/>
        <v>0</v>
      </c>
      <c r="X187" s="26"/>
      <c r="Y187" s="16">
        <f t="shared" si="90"/>
        <v>0</v>
      </c>
      <c r="Z187" s="16">
        <f t="shared" si="92"/>
        <v>0</v>
      </c>
      <c r="AA187" s="16"/>
      <c r="AB187" s="289">
        <f t="shared" si="75"/>
        <v>0</v>
      </c>
      <c r="AC187" s="289">
        <f t="shared" si="76"/>
        <v>0</v>
      </c>
      <c r="AD187" s="16"/>
      <c r="AE187" s="289">
        <f t="shared" si="77"/>
        <v>0</v>
      </c>
      <c r="AF187" s="289">
        <f t="shared" si="78"/>
        <v>0</v>
      </c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289"/>
      <c r="AU187" s="289"/>
      <c r="AV187" s="268"/>
      <c r="AW187" s="52">
        <f t="shared" si="79"/>
        <v>0</v>
      </c>
      <c r="AX187" s="16">
        <f t="shared" si="67"/>
        <v>0</v>
      </c>
      <c r="AY187" s="37">
        <f t="shared" si="68"/>
        <v>0</v>
      </c>
      <c r="AZ187" s="42">
        <f t="shared" si="80"/>
        <v>0</v>
      </c>
      <c r="BA187" s="37">
        <f t="shared" si="81"/>
        <v>0</v>
      </c>
      <c r="BB187" s="63">
        <f t="shared" si="69"/>
        <v>0</v>
      </c>
      <c r="BC187" s="26"/>
      <c r="BD187" s="37">
        <f t="shared" si="70"/>
        <v>0</v>
      </c>
      <c r="BE187" s="37" t="str">
        <f t="shared" si="71"/>
        <v>-</v>
      </c>
      <c r="BF187" s="37" t="str">
        <f t="shared" si="72"/>
        <v>-</v>
      </c>
      <c r="BG187" s="52" t="str">
        <f t="shared" si="73"/>
        <v>-</v>
      </c>
      <c r="BH187" s="35" t="str">
        <f t="shared" si="74"/>
        <v>-</v>
      </c>
    </row>
    <row r="188" spans="1:60" hidden="1" x14ac:dyDescent="0.25">
      <c r="A188" s="118"/>
      <c r="B188" s="31"/>
      <c r="C188" s="18"/>
      <c r="D188" s="18"/>
      <c r="E188" s="57"/>
      <c r="F188" s="57"/>
      <c r="G188" s="58"/>
      <c r="H188" s="261"/>
      <c r="I188" s="26"/>
      <c r="J188" s="16">
        <f t="shared" si="82"/>
        <v>0</v>
      </c>
      <c r="K188" s="16">
        <f t="shared" si="93"/>
        <v>0</v>
      </c>
      <c r="L188" s="26"/>
      <c r="M188" s="16">
        <f t="shared" si="83"/>
        <v>0</v>
      </c>
      <c r="N188" s="16">
        <f t="shared" si="84"/>
        <v>0</v>
      </c>
      <c r="O188" s="26"/>
      <c r="P188" s="16">
        <f t="shared" si="85"/>
        <v>0</v>
      </c>
      <c r="Q188" s="16">
        <f t="shared" si="86"/>
        <v>0</v>
      </c>
      <c r="R188" s="26"/>
      <c r="S188" s="16">
        <f t="shared" si="87"/>
        <v>0</v>
      </c>
      <c r="T188" s="16">
        <f t="shared" si="88"/>
        <v>0</v>
      </c>
      <c r="U188" s="26"/>
      <c r="V188" s="16">
        <f t="shared" si="89"/>
        <v>0</v>
      </c>
      <c r="W188" s="16">
        <f t="shared" si="91"/>
        <v>0</v>
      </c>
      <c r="X188" s="26"/>
      <c r="Y188" s="16">
        <f t="shared" si="90"/>
        <v>0</v>
      </c>
      <c r="Z188" s="16">
        <f t="shared" si="92"/>
        <v>0</v>
      </c>
      <c r="AA188" s="16"/>
      <c r="AB188" s="289">
        <f t="shared" si="75"/>
        <v>0</v>
      </c>
      <c r="AC188" s="289">
        <f t="shared" si="76"/>
        <v>0</v>
      </c>
      <c r="AD188" s="16"/>
      <c r="AE188" s="289">
        <f t="shared" si="77"/>
        <v>0</v>
      </c>
      <c r="AF188" s="289">
        <f t="shared" si="78"/>
        <v>0</v>
      </c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289"/>
      <c r="AU188" s="289"/>
      <c r="AV188" s="268"/>
      <c r="AW188" s="52">
        <f t="shared" si="79"/>
        <v>0</v>
      </c>
      <c r="AX188" s="16">
        <f t="shared" si="67"/>
        <v>0</v>
      </c>
      <c r="AY188" s="37">
        <f t="shared" si="68"/>
        <v>0</v>
      </c>
      <c r="AZ188" s="42">
        <f t="shared" si="80"/>
        <v>0</v>
      </c>
      <c r="BA188" s="37">
        <f t="shared" si="81"/>
        <v>0</v>
      </c>
      <c r="BB188" s="63">
        <f t="shared" si="69"/>
        <v>0</v>
      </c>
      <c r="BC188" s="26"/>
      <c r="BD188" s="37">
        <f t="shared" si="70"/>
        <v>0</v>
      </c>
      <c r="BE188" s="37" t="str">
        <f t="shared" si="71"/>
        <v>-</v>
      </c>
      <c r="BF188" s="37" t="str">
        <f t="shared" si="72"/>
        <v>-</v>
      </c>
      <c r="BG188" s="52" t="str">
        <f t="shared" si="73"/>
        <v>-</v>
      </c>
      <c r="BH188" s="35" t="str">
        <f t="shared" si="74"/>
        <v>-</v>
      </c>
    </row>
    <row r="189" spans="1:60" hidden="1" x14ac:dyDescent="0.25">
      <c r="A189" s="118"/>
      <c r="B189" s="31"/>
      <c r="C189" s="18"/>
      <c r="D189" s="18"/>
      <c r="E189" s="57"/>
      <c r="F189" s="57"/>
      <c r="G189" s="58"/>
      <c r="H189" s="261"/>
      <c r="I189" s="26"/>
      <c r="J189" s="16">
        <f t="shared" si="82"/>
        <v>0</v>
      </c>
      <c r="K189" s="16">
        <f t="shared" si="93"/>
        <v>0</v>
      </c>
      <c r="L189" s="26"/>
      <c r="M189" s="16">
        <f t="shared" si="83"/>
        <v>0</v>
      </c>
      <c r="N189" s="16">
        <f t="shared" si="84"/>
        <v>0</v>
      </c>
      <c r="O189" s="26"/>
      <c r="P189" s="16">
        <f t="shared" si="85"/>
        <v>0</v>
      </c>
      <c r="Q189" s="16">
        <f t="shared" si="86"/>
        <v>0</v>
      </c>
      <c r="R189" s="26"/>
      <c r="S189" s="16">
        <f t="shared" si="87"/>
        <v>0</v>
      </c>
      <c r="T189" s="16">
        <f t="shared" si="88"/>
        <v>0</v>
      </c>
      <c r="U189" s="26"/>
      <c r="V189" s="16">
        <f t="shared" si="89"/>
        <v>0</v>
      </c>
      <c r="W189" s="16">
        <f t="shared" si="91"/>
        <v>0</v>
      </c>
      <c r="X189" s="26"/>
      <c r="Y189" s="16">
        <f t="shared" si="90"/>
        <v>0</v>
      </c>
      <c r="Z189" s="16">
        <f t="shared" si="92"/>
        <v>0</v>
      </c>
      <c r="AA189" s="16"/>
      <c r="AB189" s="289">
        <f t="shared" si="75"/>
        <v>0</v>
      </c>
      <c r="AC189" s="289">
        <f t="shared" si="76"/>
        <v>0</v>
      </c>
      <c r="AD189" s="16"/>
      <c r="AE189" s="289">
        <f t="shared" si="77"/>
        <v>0</v>
      </c>
      <c r="AF189" s="289">
        <f t="shared" si="78"/>
        <v>0</v>
      </c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289"/>
      <c r="AU189" s="289"/>
      <c r="AV189" s="268"/>
      <c r="AW189" s="52">
        <f t="shared" si="79"/>
        <v>0</v>
      </c>
      <c r="AX189" s="16">
        <f t="shared" si="67"/>
        <v>0</v>
      </c>
      <c r="AY189" s="37">
        <f t="shared" si="68"/>
        <v>0</v>
      </c>
      <c r="AZ189" s="42">
        <f t="shared" si="80"/>
        <v>0</v>
      </c>
      <c r="BA189" s="37">
        <f t="shared" si="81"/>
        <v>0</v>
      </c>
      <c r="BB189" s="63">
        <f t="shared" si="69"/>
        <v>0</v>
      </c>
      <c r="BC189" s="26"/>
      <c r="BD189" s="37">
        <f t="shared" si="70"/>
        <v>0</v>
      </c>
      <c r="BE189" s="37" t="str">
        <f t="shared" si="71"/>
        <v>-</v>
      </c>
      <c r="BF189" s="37" t="str">
        <f t="shared" si="72"/>
        <v>-</v>
      </c>
      <c r="BG189" s="52" t="str">
        <f t="shared" si="73"/>
        <v>-</v>
      </c>
      <c r="BH189" s="35" t="str">
        <f t="shared" si="74"/>
        <v>-</v>
      </c>
    </row>
    <row r="190" spans="1:60" hidden="1" x14ac:dyDescent="0.25">
      <c r="A190" s="118"/>
      <c r="B190" s="31"/>
      <c r="C190" s="18"/>
      <c r="D190" s="18"/>
      <c r="E190" s="57"/>
      <c r="F190" s="57"/>
      <c r="G190" s="58"/>
      <c r="H190" s="261"/>
      <c r="I190" s="26"/>
      <c r="J190" s="16">
        <f t="shared" si="82"/>
        <v>0</v>
      </c>
      <c r="K190" s="16">
        <f t="shared" si="93"/>
        <v>0</v>
      </c>
      <c r="L190" s="26"/>
      <c r="M190" s="16">
        <f t="shared" si="83"/>
        <v>0</v>
      </c>
      <c r="N190" s="16">
        <f t="shared" si="84"/>
        <v>0</v>
      </c>
      <c r="O190" s="26"/>
      <c r="P190" s="16">
        <f t="shared" si="85"/>
        <v>0</v>
      </c>
      <c r="Q190" s="16">
        <f t="shared" si="86"/>
        <v>0</v>
      </c>
      <c r="R190" s="26"/>
      <c r="S190" s="16">
        <f t="shared" si="87"/>
        <v>0</v>
      </c>
      <c r="T190" s="16">
        <f t="shared" si="88"/>
        <v>0</v>
      </c>
      <c r="U190" s="26"/>
      <c r="V190" s="16">
        <f t="shared" si="89"/>
        <v>0</v>
      </c>
      <c r="W190" s="16">
        <f t="shared" si="91"/>
        <v>0</v>
      </c>
      <c r="X190" s="26"/>
      <c r="Y190" s="16">
        <f t="shared" si="90"/>
        <v>0</v>
      </c>
      <c r="Z190" s="16">
        <f t="shared" si="92"/>
        <v>0</v>
      </c>
      <c r="AA190" s="16"/>
      <c r="AB190" s="289">
        <f t="shared" si="75"/>
        <v>0</v>
      </c>
      <c r="AC190" s="289">
        <f t="shared" si="76"/>
        <v>0</v>
      </c>
      <c r="AD190" s="16"/>
      <c r="AE190" s="289">
        <f t="shared" si="77"/>
        <v>0</v>
      </c>
      <c r="AF190" s="289">
        <f t="shared" si="78"/>
        <v>0</v>
      </c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289"/>
      <c r="AU190" s="289"/>
      <c r="AV190" s="268"/>
      <c r="AW190" s="52">
        <f t="shared" si="79"/>
        <v>0</v>
      </c>
      <c r="AX190" s="16">
        <f t="shared" si="67"/>
        <v>0</v>
      </c>
      <c r="AY190" s="37">
        <f t="shared" si="68"/>
        <v>0</v>
      </c>
      <c r="AZ190" s="42">
        <f t="shared" si="80"/>
        <v>0</v>
      </c>
      <c r="BA190" s="37">
        <f t="shared" si="81"/>
        <v>0</v>
      </c>
      <c r="BB190" s="63">
        <f t="shared" si="69"/>
        <v>0</v>
      </c>
      <c r="BC190" s="26"/>
      <c r="BD190" s="37">
        <f t="shared" si="70"/>
        <v>0</v>
      </c>
      <c r="BE190" s="37" t="str">
        <f t="shared" si="71"/>
        <v>-</v>
      </c>
      <c r="BF190" s="37" t="str">
        <f t="shared" si="72"/>
        <v>-</v>
      </c>
      <c r="BG190" s="52" t="str">
        <f t="shared" si="73"/>
        <v>-</v>
      </c>
      <c r="BH190" s="35" t="str">
        <f t="shared" si="74"/>
        <v>-</v>
      </c>
    </row>
    <row r="191" spans="1:60" hidden="1" x14ac:dyDescent="0.25">
      <c r="A191" s="118"/>
      <c r="B191" s="31"/>
      <c r="C191" s="18"/>
      <c r="D191" s="18"/>
      <c r="E191" s="57"/>
      <c r="F191" s="57"/>
      <c r="G191" s="58"/>
      <c r="H191" s="261"/>
      <c r="I191" s="26"/>
      <c r="J191" s="16">
        <f t="shared" si="82"/>
        <v>0</v>
      </c>
      <c r="K191" s="16">
        <f t="shared" si="93"/>
        <v>0</v>
      </c>
      <c r="L191" s="26"/>
      <c r="M191" s="16">
        <f t="shared" si="83"/>
        <v>0</v>
      </c>
      <c r="N191" s="16">
        <f t="shared" si="84"/>
        <v>0</v>
      </c>
      <c r="O191" s="26"/>
      <c r="P191" s="16">
        <f t="shared" si="85"/>
        <v>0</v>
      </c>
      <c r="Q191" s="16">
        <f t="shared" si="86"/>
        <v>0</v>
      </c>
      <c r="R191" s="26"/>
      <c r="S191" s="16">
        <f t="shared" si="87"/>
        <v>0</v>
      </c>
      <c r="T191" s="16">
        <f t="shared" si="88"/>
        <v>0</v>
      </c>
      <c r="U191" s="26"/>
      <c r="V191" s="16">
        <f t="shared" si="89"/>
        <v>0</v>
      </c>
      <c r="W191" s="16">
        <f t="shared" si="91"/>
        <v>0</v>
      </c>
      <c r="X191" s="26"/>
      <c r="Y191" s="16">
        <f t="shared" si="90"/>
        <v>0</v>
      </c>
      <c r="Z191" s="16">
        <f t="shared" si="92"/>
        <v>0</v>
      </c>
      <c r="AA191" s="16"/>
      <c r="AB191" s="289">
        <f t="shared" si="75"/>
        <v>0</v>
      </c>
      <c r="AC191" s="289">
        <f t="shared" si="76"/>
        <v>0</v>
      </c>
      <c r="AD191" s="16"/>
      <c r="AE191" s="289">
        <f t="shared" si="77"/>
        <v>0</v>
      </c>
      <c r="AF191" s="289">
        <f t="shared" si="78"/>
        <v>0</v>
      </c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289"/>
      <c r="AU191" s="289"/>
      <c r="AV191" s="268"/>
      <c r="AW191" s="52">
        <f t="shared" si="79"/>
        <v>0</v>
      </c>
      <c r="AX191" s="16">
        <f t="shared" si="67"/>
        <v>0</v>
      </c>
      <c r="AY191" s="37">
        <f t="shared" si="68"/>
        <v>0</v>
      </c>
      <c r="AZ191" s="42">
        <f t="shared" si="80"/>
        <v>0</v>
      </c>
      <c r="BA191" s="37">
        <f t="shared" si="81"/>
        <v>0</v>
      </c>
      <c r="BB191" s="63">
        <f t="shared" si="69"/>
        <v>0</v>
      </c>
      <c r="BC191" s="26"/>
      <c r="BD191" s="37">
        <f t="shared" si="70"/>
        <v>0</v>
      </c>
      <c r="BE191" s="37" t="str">
        <f t="shared" si="71"/>
        <v>-</v>
      </c>
      <c r="BF191" s="37" t="str">
        <f t="shared" si="72"/>
        <v>-</v>
      </c>
      <c r="BG191" s="52" t="str">
        <f t="shared" si="73"/>
        <v>-</v>
      </c>
      <c r="BH191" s="35" t="str">
        <f t="shared" si="74"/>
        <v>-</v>
      </c>
    </row>
    <row r="192" spans="1:60" hidden="1" x14ac:dyDescent="0.25">
      <c r="A192" s="118"/>
      <c r="B192" s="32"/>
      <c r="C192" s="18"/>
      <c r="D192" s="18"/>
      <c r="E192" s="57"/>
      <c r="F192" s="57"/>
      <c r="G192" s="58"/>
      <c r="H192" s="261"/>
      <c r="I192" s="26"/>
      <c r="J192" s="16">
        <f t="shared" si="82"/>
        <v>0</v>
      </c>
      <c r="K192" s="16">
        <f t="shared" si="93"/>
        <v>0</v>
      </c>
      <c r="L192" s="26"/>
      <c r="M192" s="16">
        <f t="shared" si="83"/>
        <v>0</v>
      </c>
      <c r="N192" s="16">
        <f t="shared" si="84"/>
        <v>0</v>
      </c>
      <c r="O192" s="26"/>
      <c r="P192" s="16">
        <f t="shared" si="85"/>
        <v>0</v>
      </c>
      <c r="Q192" s="16">
        <f t="shared" si="86"/>
        <v>0</v>
      </c>
      <c r="R192" s="26"/>
      <c r="S192" s="16">
        <f t="shared" si="87"/>
        <v>0</v>
      </c>
      <c r="T192" s="16">
        <f t="shared" si="88"/>
        <v>0</v>
      </c>
      <c r="U192" s="26"/>
      <c r="V192" s="16">
        <f t="shared" si="89"/>
        <v>0</v>
      </c>
      <c r="W192" s="16">
        <f t="shared" si="91"/>
        <v>0</v>
      </c>
      <c r="X192" s="26"/>
      <c r="Y192" s="16">
        <f t="shared" si="90"/>
        <v>0</v>
      </c>
      <c r="Z192" s="16">
        <f t="shared" si="92"/>
        <v>0</v>
      </c>
      <c r="AA192" s="16"/>
      <c r="AB192" s="289">
        <f t="shared" si="75"/>
        <v>0</v>
      </c>
      <c r="AC192" s="289">
        <f t="shared" si="76"/>
        <v>0</v>
      </c>
      <c r="AD192" s="16"/>
      <c r="AE192" s="289">
        <f t="shared" si="77"/>
        <v>0</v>
      </c>
      <c r="AF192" s="289">
        <f t="shared" si="78"/>
        <v>0</v>
      </c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289"/>
      <c r="AU192" s="289"/>
      <c r="AV192" s="268"/>
      <c r="AW192" s="52">
        <f t="shared" si="79"/>
        <v>0</v>
      </c>
      <c r="AX192" s="16">
        <f t="shared" si="67"/>
        <v>0</v>
      </c>
      <c r="AY192" s="37">
        <f t="shared" si="68"/>
        <v>0</v>
      </c>
      <c r="AZ192" s="42">
        <f t="shared" si="80"/>
        <v>0</v>
      </c>
      <c r="BA192" s="37">
        <f t="shared" si="81"/>
        <v>0</v>
      </c>
      <c r="BB192" s="63">
        <f t="shared" si="69"/>
        <v>0</v>
      </c>
      <c r="BC192" s="26"/>
      <c r="BD192" s="37">
        <f t="shared" si="70"/>
        <v>0</v>
      </c>
      <c r="BE192" s="37" t="str">
        <f t="shared" si="71"/>
        <v>-</v>
      </c>
      <c r="BF192" s="37" t="str">
        <f t="shared" si="72"/>
        <v>-</v>
      </c>
      <c r="BG192" s="52" t="str">
        <f t="shared" si="73"/>
        <v>-</v>
      </c>
      <c r="BH192" s="35" t="str">
        <f t="shared" si="74"/>
        <v>-</v>
      </c>
    </row>
    <row r="193" spans="1:60" hidden="1" x14ac:dyDescent="0.25">
      <c r="A193" s="118"/>
      <c r="B193" s="31"/>
      <c r="C193" s="18"/>
      <c r="D193" s="18"/>
      <c r="E193" s="57"/>
      <c r="F193" s="57"/>
      <c r="G193" s="58"/>
      <c r="H193" s="261"/>
      <c r="I193" s="26"/>
      <c r="J193" s="16">
        <f t="shared" si="82"/>
        <v>0</v>
      </c>
      <c r="K193" s="16">
        <f t="shared" si="93"/>
        <v>0</v>
      </c>
      <c r="L193" s="26"/>
      <c r="M193" s="16">
        <f t="shared" si="83"/>
        <v>0</v>
      </c>
      <c r="N193" s="16">
        <f t="shared" si="84"/>
        <v>0</v>
      </c>
      <c r="O193" s="26"/>
      <c r="P193" s="16">
        <f t="shared" si="85"/>
        <v>0</v>
      </c>
      <c r="Q193" s="16">
        <f t="shared" si="86"/>
        <v>0</v>
      </c>
      <c r="R193" s="26"/>
      <c r="S193" s="16">
        <f t="shared" si="87"/>
        <v>0</v>
      </c>
      <c r="T193" s="16">
        <f t="shared" si="88"/>
        <v>0</v>
      </c>
      <c r="U193" s="26"/>
      <c r="V193" s="16">
        <f t="shared" si="89"/>
        <v>0</v>
      </c>
      <c r="W193" s="16">
        <f t="shared" si="91"/>
        <v>0</v>
      </c>
      <c r="X193" s="26"/>
      <c r="Y193" s="16">
        <f t="shared" si="90"/>
        <v>0</v>
      </c>
      <c r="Z193" s="16">
        <f t="shared" si="92"/>
        <v>0</v>
      </c>
      <c r="AA193" s="16"/>
      <c r="AB193" s="289">
        <f t="shared" si="75"/>
        <v>0</v>
      </c>
      <c r="AC193" s="289">
        <f t="shared" si="76"/>
        <v>0</v>
      </c>
      <c r="AD193" s="16"/>
      <c r="AE193" s="289">
        <f t="shared" si="77"/>
        <v>0</v>
      </c>
      <c r="AF193" s="289">
        <f t="shared" si="78"/>
        <v>0</v>
      </c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289"/>
      <c r="AU193" s="289"/>
      <c r="AV193" s="268"/>
      <c r="AW193" s="52">
        <f t="shared" si="79"/>
        <v>0</v>
      </c>
      <c r="AX193" s="16">
        <f t="shared" si="67"/>
        <v>0</v>
      </c>
      <c r="AY193" s="37">
        <f t="shared" si="68"/>
        <v>0</v>
      </c>
      <c r="AZ193" s="42">
        <f t="shared" si="80"/>
        <v>0</v>
      </c>
      <c r="BA193" s="37">
        <f t="shared" si="81"/>
        <v>0</v>
      </c>
      <c r="BB193" s="63">
        <f t="shared" si="69"/>
        <v>0</v>
      </c>
      <c r="BC193" s="26"/>
      <c r="BD193" s="37">
        <f t="shared" si="70"/>
        <v>0</v>
      </c>
      <c r="BE193" s="37" t="str">
        <f t="shared" si="71"/>
        <v>-</v>
      </c>
      <c r="BF193" s="37" t="str">
        <f t="shared" si="72"/>
        <v>-</v>
      </c>
      <c r="BG193" s="52" t="str">
        <f t="shared" si="73"/>
        <v>-</v>
      </c>
      <c r="BH193" s="35" t="str">
        <f t="shared" si="74"/>
        <v>-</v>
      </c>
    </row>
    <row r="194" spans="1:60" hidden="1" x14ac:dyDescent="0.25">
      <c r="A194" s="118"/>
      <c r="B194" s="31"/>
      <c r="C194" s="18"/>
      <c r="D194" s="18"/>
      <c r="E194" s="57"/>
      <c r="F194" s="57"/>
      <c r="G194" s="58"/>
      <c r="H194" s="261"/>
      <c r="I194" s="26"/>
      <c r="J194" s="16">
        <f t="shared" si="82"/>
        <v>0</v>
      </c>
      <c r="K194" s="16">
        <f t="shared" si="93"/>
        <v>0</v>
      </c>
      <c r="L194" s="26"/>
      <c r="M194" s="16">
        <f t="shared" si="83"/>
        <v>0</v>
      </c>
      <c r="N194" s="16">
        <f t="shared" si="84"/>
        <v>0</v>
      </c>
      <c r="O194" s="26"/>
      <c r="P194" s="16">
        <f t="shared" si="85"/>
        <v>0</v>
      </c>
      <c r="Q194" s="16">
        <f t="shared" si="86"/>
        <v>0</v>
      </c>
      <c r="R194" s="26"/>
      <c r="S194" s="16">
        <f t="shared" si="87"/>
        <v>0</v>
      </c>
      <c r="T194" s="16">
        <f t="shared" si="88"/>
        <v>0</v>
      </c>
      <c r="U194" s="26"/>
      <c r="V194" s="16">
        <f t="shared" si="89"/>
        <v>0</v>
      </c>
      <c r="W194" s="16">
        <f t="shared" si="91"/>
        <v>0</v>
      </c>
      <c r="X194" s="26"/>
      <c r="Y194" s="16">
        <f t="shared" si="90"/>
        <v>0</v>
      </c>
      <c r="Z194" s="16">
        <f t="shared" si="92"/>
        <v>0</v>
      </c>
      <c r="AA194" s="16"/>
      <c r="AB194" s="289">
        <f t="shared" si="75"/>
        <v>0</v>
      </c>
      <c r="AC194" s="289">
        <f t="shared" si="76"/>
        <v>0</v>
      </c>
      <c r="AD194" s="16"/>
      <c r="AE194" s="289">
        <f t="shared" si="77"/>
        <v>0</v>
      </c>
      <c r="AF194" s="289">
        <f t="shared" si="78"/>
        <v>0</v>
      </c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289"/>
      <c r="AU194" s="289"/>
      <c r="AV194" s="268"/>
      <c r="AW194" s="52">
        <f t="shared" si="79"/>
        <v>0</v>
      </c>
      <c r="AX194" s="16">
        <f t="shared" si="67"/>
        <v>0</v>
      </c>
      <c r="AY194" s="37">
        <f t="shared" si="68"/>
        <v>0</v>
      </c>
      <c r="AZ194" s="42">
        <f t="shared" si="80"/>
        <v>0</v>
      </c>
      <c r="BA194" s="37">
        <f t="shared" si="81"/>
        <v>0</v>
      </c>
      <c r="BB194" s="63">
        <f t="shared" si="69"/>
        <v>0</v>
      </c>
      <c r="BC194" s="26"/>
      <c r="BD194" s="37">
        <f t="shared" si="70"/>
        <v>0</v>
      </c>
      <c r="BE194" s="37" t="str">
        <f t="shared" si="71"/>
        <v>-</v>
      </c>
      <c r="BF194" s="37" t="str">
        <f t="shared" si="72"/>
        <v>-</v>
      </c>
      <c r="BG194" s="52" t="str">
        <f t="shared" si="73"/>
        <v>-</v>
      </c>
      <c r="BH194" s="35" t="str">
        <f t="shared" si="74"/>
        <v>-</v>
      </c>
    </row>
    <row r="195" spans="1:60" hidden="1" x14ac:dyDescent="0.25">
      <c r="A195" s="118"/>
      <c r="B195" s="31"/>
      <c r="C195" s="18"/>
      <c r="D195" s="18"/>
      <c r="E195" s="57"/>
      <c r="F195" s="57"/>
      <c r="G195" s="58"/>
      <c r="H195" s="261"/>
      <c r="I195" s="26"/>
      <c r="J195" s="16">
        <f t="shared" si="82"/>
        <v>0</v>
      </c>
      <c r="K195" s="16">
        <f t="shared" si="93"/>
        <v>0</v>
      </c>
      <c r="L195" s="26"/>
      <c r="M195" s="16">
        <f t="shared" si="83"/>
        <v>0</v>
      </c>
      <c r="N195" s="16">
        <f t="shared" si="84"/>
        <v>0</v>
      </c>
      <c r="O195" s="26"/>
      <c r="P195" s="16">
        <f t="shared" si="85"/>
        <v>0</v>
      </c>
      <c r="Q195" s="16">
        <f t="shared" si="86"/>
        <v>0</v>
      </c>
      <c r="R195" s="26"/>
      <c r="S195" s="16">
        <f t="shared" si="87"/>
        <v>0</v>
      </c>
      <c r="T195" s="16">
        <f t="shared" si="88"/>
        <v>0</v>
      </c>
      <c r="U195" s="26"/>
      <c r="V195" s="16">
        <f t="shared" si="89"/>
        <v>0</v>
      </c>
      <c r="W195" s="16">
        <f t="shared" si="91"/>
        <v>0</v>
      </c>
      <c r="X195" s="26"/>
      <c r="Y195" s="16">
        <f t="shared" si="90"/>
        <v>0</v>
      </c>
      <c r="Z195" s="16">
        <f t="shared" si="92"/>
        <v>0</v>
      </c>
      <c r="AA195" s="16"/>
      <c r="AB195" s="289">
        <f t="shared" si="75"/>
        <v>0</v>
      </c>
      <c r="AC195" s="289">
        <f t="shared" si="76"/>
        <v>0</v>
      </c>
      <c r="AD195" s="16"/>
      <c r="AE195" s="289">
        <f t="shared" si="77"/>
        <v>0</v>
      </c>
      <c r="AF195" s="289">
        <f t="shared" si="78"/>
        <v>0</v>
      </c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289"/>
      <c r="AU195" s="289"/>
      <c r="AV195" s="268"/>
      <c r="AW195" s="52">
        <f t="shared" si="79"/>
        <v>0</v>
      </c>
      <c r="AX195" s="16">
        <f t="shared" si="67"/>
        <v>0</v>
      </c>
      <c r="AY195" s="37">
        <f t="shared" si="68"/>
        <v>0</v>
      </c>
      <c r="AZ195" s="42">
        <f t="shared" si="80"/>
        <v>0</v>
      </c>
      <c r="BA195" s="37">
        <f t="shared" si="81"/>
        <v>0</v>
      </c>
      <c r="BB195" s="63">
        <f t="shared" si="69"/>
        <v>0</v>
      </c>
      <c r="BC195" s="26"/>
      <c r="BD195" s="37">
        <f t="shared" si="70"/>
        <v>0</v>
      </c>
      <c r="BE195" s="37" t="str">
        <f t="shared" si="71"/>
        <v>-</v>
      </c>
      <c r="BF195" s="37" t="str">
        <f t="shared" si="72"/>
        <v>-</v>
      </c>
      <c r="BG195" s="52" t="str">
        <f t="shared" si="73"/>
        <v>-</v>
      </c>
      <c r="BH195" s="35" t="str">
        <f t="shared" si="74"/>
        <v>-</v>
      </c>
    </row>
    <row r="196" spans="1:60" hidden="1" x14ac:dyDescent="0.25">
      <c r="A196" s="118"/>
      <c r="B196" s="31"/>
      <c r="C196" s="18"/>
      <c r="D196" s="18"/>
      <c r="E196" s="57"/>
      <c r="F196" s="57"/>
      <c r="G196" s="58"/>
      <c r="H196" s="261"/>
      <c r="I196" s="26"/>
      <c r="J196" s="16">
        <f t="shared" si="82"/>
        <v>0</v>
      </c>
      <c r="K196" s="16">
        <f t="shared" si="93"/>
        <v>0</v>
      </c>
      <c r="L196" s="26"/>
      <c r="M196" s="16">
        <f t="shared" si="83"/>
        <v>0</v>
      </c>
      <c r="N196" s="16">
        <f t="shared" si="84"/>
        <v>0</v>
      </c>
      <c r="O196" s="26"/>
      <c r="P196" s="16">
        <f t="shared" si="85"/>
        <v>0</v>
      </c>
      <c r="Q196" s="16">
        <f t="shared" si="86"/>
        <v>0</v>
      </c>
      <c r="R196" s="26"/>
      <c r="S196" s="16">
        <f t="shared" si="87"/>
        <v>0</v>
      </c>
      <c r="T196" s="16">
        <f t="shared" si="88"/>
        <v>0</v>
      </c>
      <c r="U196" s="26"/>
      <c r="V196" s="16">
        <f t="shared" si="89"/>
        <v>0</v>
      </c>
      <c r="W196" s="16">
        <f t="shared" si="91"/>
        <v>0</v>
      </c>
      <c r="X196" s="26"/>
      <c r="Y196" s="16">
        <f t="shared" si="90"/>
        <v>0</v>
      </c>
      <c r="Z196" s="16">
        <f t="shared" si="92"/>
        <v>0</v>
      </c>
      <c r="AA196" s="16"/>
      <c r="AB196" s="289">
        <f t="shared" si="75"/>
        <v>0</v>
      </c>
      <c r="AC196" s="289">
        <f t="shared" si="76"/>
        <v>0</v>
      </c>
      <c r="AD196" s="16"/>
      <c r="AE196" s="289">
        <f t="shared" si="77"/>
        <v>0</v>
      </c>
      <c r="AF196" s="289">
        <f t="shared" si="78"/>
        <v>0</v>
      </c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289"/>
      <c r="AU196" s="289"/>
      <c r="AV196" s="268"/>
      <c r="AW196" s="52">
        <f t="shared" si="79"/>
        <v>0</v>
      </c>
      <c r="AX196" s="16">
        <f t="shared" ref="AX196:AX245" si="94">AW196*E196</f>
        <v>0</v>
      </c>
      <c r="AY196" s="37">
        <f t="shared" ref="AY196:AY245" si="95">AW196*F196</f>
        <v>0</v>
      </c>
      <c r="AZ196" s="42">
        <f t="shared" si="80"/>
        <v>0</v>
      </c>
      <c r="BA196" s="37">
        <f t="shared" si="81"/>
        <v>0</v>
      </c>
      <c r="BB196" s="63">
        <f t="shared" ref="BB196:BB245" si="96">BA196*F196</f>
        <v>0</v>
      </c>
      <c r="BC196" s="26"/>
      <c r="BD196" s="37">
        <f t="shared" ref="BD196:BD245" si="97">BC196*F196</f>
        <v>0</v>
      </c>
      <c r="BE196" s="37" t="str">
        <f t="shared" ref="BE196:BE245" si="98">IFERROR(BC196/AZ196, "-")</f>
        <v>-</v>
      </c>
      <c r="BF196" s="37" t="str">
        <f t="shared" ref="BF196:BF245" si="99">IFERROR(BE196/7,"-")</f>
        <v>-</v>
      </c>
      <c r="BG196" s="52" t="str">
        <f t="shared" ref="BG196:BG245" si="100">IFERROR(BE196/30,"-")</f>
        <v>-</v>
      </c>
      <c r="BH196" s="35" t="str">
        <f t="shared" ref="BH196:BH245" si="101">IFERROR(C$1+BE196,"-")</f>
        <v>-</v>
      </c>
    </row>
    <row r="197" spans="1:60" hidden="1" x14ac:dyDescent="0.25">
      <c r="A197" s="118"/>
      <c r="B197" s="31"/>
      <c r="C197" s="18"/>
      <c r="D197" s="18"/>
      <c r="E197" s="57"/>
      <c r="F197" s="57"/>
      <c r="G197" s="58"/>
      <c r="H197" s="261"/>
      <c r="I197" s="26"/>
      <c r="J197" s="16">
        <f t="shared" si="82"/>
        <v>0</v>
      </c>
      <c r="K197" s="16">
        <f t="shared" si="93"/>
        <v>0</v>
      </c>
      <c r="L197" s="26"/>
      <c r="M197" s="16">
        <f t="shared" si="83"/>
        <v>0</v>
      </c>
      <c r="N197" s="16">
        <f t="shared" si="84"/>
        <v>0</v>
      </c>
      <c r="O197" s="26"/>
      <c r="P197" s="16">
        <f t="shared" si="85"/>
        <v>0</v>
      </c>
      <c r="Q197" s="16">
        <f t="shared" si="86"/>
        <v>0</v>
      </c>
      <c r="R197" s="26"/>
      <c r="S197" s="16">
        <f t="shared" si="87"/>
        <v>0</v>
      </c>
      <c r="T197" s="16">
        <f t="shared" si="88"/>
        <v>0</v>
      </c>
      <c r="U197" s="26"/>
      <c r="V197" s="16">
        <f t="shared" si="89"/>
        <v>0</v>
      </c>
      <c r="W197" s="16">
        <f t="shared" si="91"/>
        <v>0</v>
      </c>
      <c r="X197" s="26"/>
      <c r="Y197" s="16">
        <f t="shared" si="90"/>
        <v>0</v>
      </c>
      <c r="Z197" s="16">
        <f t="shared" si="92"/>
        <v>0</v>
      </c>
      <c r="AA197" s="16"/>
      <c r="AB197" s="289">
        <f t="shared" ref="AB197:AB245" si="102">AA197*E197</f>
        <v>0</v>
      </c>
      <c r="AC197" s="289">
        <f t="shared" ref="AC197:AC245" si="103">AA197*F197</f>
        <v>0</v>
      </c>
      <c r="AD197" s="16"/>
      <c r="AE197" s="289">
        <f t="shared" ref="AE197:AE245" si="104">AD197*E197</f>
        <v>0</v>
      </c>
      <c r="AF197" s="289">
        <f t="shared" ref="AF197:AF245" si="105">AD197*F197</f>
        <v>0</v>
      </c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289"/>
      <c r="AU197" s="289"/>
      <c r="AV197" s="268"/>
      <c r="AW197" s="52">
        <f t="shared" ref="AW197:AW245" si="106">SUM(I197,L197,O197,R197,U197,X197,AA197,AD197,AG197,AJ197,AM197,AP197)</f>
        <v>0</v>
      </c>
      <c r="AX197" s="16">
        <f t="shared" si="94"/>
        <v>0</v>
      </c>
      <c r="AY197" s="37">
        <f t="shared" si="95"/>
        <v>0</v>
      </c>
      <c r="AZ197" s="42">
        <f t="shared" ref="AZ197:AZ245" si="107">AW197/(((AT197-1)*30)+(AU197*7))</f>
        <v>0</v>
      </c>
      <c r="BA197" s="37">
        <f t="shared" ref="BA197:BA245" si="108">AZ197*30</f>
        <v>0</v>
      </c>
      <c r="BB197" s="63">
        <f t="shared" si="96"/>
        <v>0</v>
      </c>
      <c r="BC197" s="26"/>
      <c r="BD197" s="37">
        <f t="shared" si="97"/>
        <v>0</v>
      </c>
      <c r="BE197" s="37" t="str">
        <f t="shared" si="98"/>
        <v>-</v>
      </c>
      <c r="BF197" s="37" t="str">
        <f t="shared" si="99"/>
        <v>-</v>
      </c>
      <c r="BG197" s="52" t="str">
        <f t="shared" si="100"/>
        <v>-</v>
      </c>
      <c r="BH197" s="35" t="str">
        <f t="shared" si="101"/>
        <v>-</v>
      </c>
    </row>
    <row r="198" spans="1:60" hidden="1" x14ac:dyDescent="0.25">
      <c r="A198" s="118"/>
      <c r="B198" s="31"/>
      <c r="C198" s="18"/>
      <c r="D198" s="18"/>
      <c r="E198" s="57"/>
      <c r="F198" s="57"/>
      <c r="G198" s="58"/>
      <c r="H198" s="261"/>
      <c r="I198" s="26"/>
      <c r="J198" s="16">
        <f>I198*$E198</f>
        <v>0</v>
      </c>
      <c r="K198" s="16">
        <f>I198*$F198</f>
        <v>0</v>
      </c>
      <c r="L198" s="26"/>
      <c r="M198" s="16">
        <f t="shared" si="83"/>
        <v>0</v>
      </c>
      <c r="N198" s="16">
        <f t="shared" si="84"/>
        <v>0</v>
      </c>
      <c r="O198" s="26"/>
      <c r="P198" s="16">
        <f t="shared" si="85"/>
        <v>0</v>
      </c>
      <c r="Q198" s="16">
        <f t="shared" si="86"/>
        <v>0</v>
      </c>
      <c r="R198" s="26"/>
      <c r="S198" s="16">
        <f t="shared" si="87"/>
        <v>0</v>
      </c>
      <c r="T198" s="16">
        <f t="shared" si="88"/>
        <v>0</v>
      </c>
      <c r="U198" s="26"/>
      <c r="V198" s="16">
        <f t="shared" si="89"/>
        <v>0</v>
      </c>
      <c r="W198" s="16">
        <f t="shared" si="91"/>
        <v>0</v>
      </c>
      <c r="X198" s="26"/>
      <c r="Y198" s="16">
        <f t="shared" si="90"/>
        <v>0</v>
      </c>
      <c r="Z198" s="16">
        <f t="shared" si="92"/>
        <v>0</v>
      </c>
      <c r="AA198" s="16"/>
      <c r="AB198" s="289">
        <f t="shared" si="102"/>
        <v>0</v>
      </c>
      <c r="AC198" s="289">
        <f t="shared" si="103"/>
        <v>0</v>
      </c>
      <c r="AD198" s="16"/>
      <c r="AE198" s="289">
        <f t="shared" si="104"/>
        <v>0</v>
      </c>
      <c r="AF198" s="289">
        <f t="shared" si="105"/>
        <v>0</v>
      </c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289"/>
      <c r="AU198" s="289"/>
      <c r="AV198" s="268"/>
      <c r="AW198" s="52">
        <f t="shared" si="106"/>
        <v>0</v>
      </c>
      <c r="AX198" s="16">
        <f t="shared" si="94"/>
        <v>0</v>
      </c>
      <c r="AY198" s="37">
        <f t="shared" si="95"/>
        <v>0</v>
      </c>
      <c r="AZ198" s="42">
        <f t="shared" si="107"/>
        <v>0</v>
      </c>
      <c r="BA198" s="37">
        <f t="shared" si="108"/>
        <v>0</v>
      </c>
      <c r="BB198" s="63">
        <f t="shared" si="96"/>
        <v>0</v>
      </c>
      <c r="BC198" s="26"/>
      <c r="BD198" s="37">
        <f t="shared" si="97"/>
        <v>0</v>
      </c>
      <c r="BE198" s="37" t="str">
        <f t="shared" si="98"/>
        <v>-</v>
      </c>
      <c r="BF198" s="37" t="str">
        <f t="shared" si="99"/>
        <v>-</v>
      </c>
      <c r="BG198" s="52" t="str">
        <f t="shared" si="100"/>
        <v>-</v>
      </c>
      <c r="BH198" s="35" t="str">
        <f t="shared" si="101"/>
        <v>-</v>
      </c>
    </row>
    <row r="199" spans="1:60" hidden="1" x14ac:dyDescent="0.25">
      <c r="A199" s="118"/>
      <c r="B199" s="31"/>
      <c r="C199" s="18"/>
      <c r="D199" s="18"/>
      <c r="E199" s="57"/>
      <c r="F199" s="57"/>
      <c r="G199" s="58"/>
      <c r="H199" s="261"/>
      <c r="I199" s="26"/>
      <c r="J199" s="16">
        <f t="shared" si="82"/>
        <v>0</v>
      </c>
      <c r="K199" s="16">
        <f t="shared" si="93"/>
        <v>0</v>
      </c>
      <c r="L199" s="26"/>
      <c r="M199" s="16">
        <f t="shared" si="83"/>
        <v>0</v>
      </c>
      <c r="N199" s="16">
        <f t="shared" si="84"/>
        <v>0</v>
      </c>
      <c r="O199" s="26"/>
      <c r="P199" s="16">
        <f t="shared" si="85"/>
        <v>0</v>
      </c>
      <c r="Q199" s="16">
        <f t="shared" si="86"/>
        <v>0</v>
      </c>
      <c r="R199" s="26"/>
      <c r="S199" s="16">
        <f t="shared" si="87"/>
        <v>0</v>
      </c>
      <c r="T199" s="16">
        <f t="shared" si="88"/>
        <v>0</v>
      </c>
      <c r="U199" s="26"/>
      <c r="V199" s="16">
        <f t="shared" si="89"/>
        <v>0</v>
      </c>
      <c r="W199" s="16">
        <f t="shared" si="91"/>
        <v>0</v>
      </c>
      <c r="X199" s="26"/>
      <c r="Y199" s="16">
        <f t="shared" si="90"/>
        <v>0</v>
      </c>
      <c r="Z199" s="16">
        <f t="shared" si="92"/>
        <v>0</v>
      </c>
      <c r="AA199" s="16"/>
      <c r="AB199" s="289">
        <f t="shared" si="102"/>
        <v>0</v>
      </c>
      <c r="AC199" s="289">
        <f t="shared" si="103"/>
        <v>0</v>
      </c>
      <c r="AD199" s="16"/>
      <c r="AE199" s="289">
        <f t="shared" si="104"/>
        <v>0</v>
      </c>
      <c r="AF199" s="289">
        <f t="shared" si="105"/>
        <v>0</v>
      </c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289"/>
      <c r="AU199" s="289"/>
      <c r="AV199" s="268"/>
      <c r="AW199" s="52">
        <f t="shared" si="106"/>
        <v>0</v>
      </c>
      <c r="AX199" s="16">
        <f t="shared" si="94"/>
        <v>0</v>
      </c>
      <c r="AY199" s="37">
        <f t="shared" si="95"/>
        <v>0</v>
      </c>
      <c r="AZ199" s="42">
        <f t="shared" si="107"/>
        <v>0</v>
      </c>
      <c r="BA199" s="37">
        <f t="shared" si="108"/>
        <v>0</v>
      </c>
      <c r="BB199" s="63">
        <f t="shared" si="96"/>
        <v>0</v>
      </c>
      <c r="BC199" s="26"/>
      <c r="BD199" s="37">
        <f t="shared" si="97"/>
        <v>0</v>
      </c>
      <c r="BE199" s="37" t="str">
        <f t="shared" si="98"/>
        <v>-</v>
      </c>
      <c r="BF199" s="37" t="str">
        <f t="shared" si="99"/>
        <v>-</v>
      </c>
      <c r="BG199" s="52" t="str">
        <f t="shared" si="100"/>
        <v>-</v>
      </c>
      <c r="BH199" s="35" t="str">
        <f t="shared" si="101"/>
        <v>-</v>
      </c>
    </row>
    <row r="200" spans="1:60" hidden="1" x14ac:dyDescent="0.25">
      <c r="A200" s="118"/>
      <c r="B200" s="31"/>
      <c r="C200" s="18"/>
      <c r="D200" s="18"/>
      <c r="E200" s="57"/>
      <c r="F200" s="57"/>
      <c r="G200" s="58"/>
      <c r="H200" s="261"/>
      <c r="I200" s="26"/>
      <c r="J200" s="16">
        <f t="shared" si="82"/>
        <v>0</v>
      </c>
      <c r="K200" s="16">
        <f t="shared" si="93"/>
        <v>0</v>
      </c>
      <c r="L200" s="26"/>
      <c r="M200" s="16">
        <f t="shared" si="83"/>
        <v>0</v>
      </c>
      <c r="N200" s="16">
        <f t="shared" si="84"/>
        <v>0</v>
      </c>
      <c r="O200" s="26"/>
      <c r="P200" s="16">
        <f t="shared" si="85"/>
        <v>0</v>
      </c>
      <c r="Q200" s="16">
        <f t="shared" si="86"/>
        <v>0</v>
      </c>
      <c r="R200" s="26"/>
      <c r="S200" s="16">
        <f t="shared" si="87"/>
        <v>0</v>
      </c>
      <c r="T200" s="16">
        <f t="shared" si="88"/>
        <v>0</v>
      </c>
      <c r="U200" s="26"/>
      <c r="V200" s="16">
        <f t="shared" si="89"/>
        <v>0</v>
      </c>
      <c r="W200" s="16">
        <f t="shared" si="91"/>
        <v>0</v>
      </c>
      <c r="X200" s="26"/>
      <c r="Y200" s="16">
        <f t="shared" si="90"/>
        <v>0</v>
      </c>
      <c r="Z200" s="16">
        <f t="shared" si="92"/>
        <v>0</v>
      </c>
      <c r="AA200" s="16"/>
      <c r="AB200" s="289">
        <f t="shared" si="102"/>
        <v>0</v>
      </c>
      <c r="AC200" s="289">
        <f t="shared" si="103"/>
        <v>0</v>
      </c>
      <c r="AD200" s="16"/>
      <c r="AE200" s="289">
        <f t="shared" si="104"/>
        <v>0</v>
      </c>
      <c r="AF200" s="289">
        <f t="shared" si="105"/>
        <v>0</v>
      </c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289"/>
      <c r="AU200" s="289"/>
      <c r="AV200" s="268"/>
      <c r="AW200" s="52">
        <f t="shared" si="106"/>
        <v>0</v>
      </c>
      <c r="AX200" s="16">
        <f t="shared" si="94"/>
        <v>0</v>
      </c>
      <c r="AY200" s="37">
        <f t="shared" si="95"/>
        <v>0</v>
      </c>
      <c r="AZ200" s="42">
        <f t="shared" si="107"/>
        <v>0</v>
      </c>
      <c r="BA200" s="37">
        <f t="shared" si="108"/>
        <v>0</v>
      </c>
      <c r="BB200" s="63">
        <f t="shared" si="96"/>
        <v>0</v>
      </c>
      <c r="BC200" s="26"/>
      <c r="BD200" s="37">
        <f t="shared" si="97"/>
        <v>0</v>
      </c>
      <c r="BE200" s="37" t="str">
        <f t="shared" si="98"/>
        <v>-</v>
      </c>
      <c r="BF200" s="37" t="str">
        <f t="shared" si="99"/>
        <v>-</v>
      </c>
      <c r="BG200" s="52" t="str">
        <f t="shared" si="100"/>
        <v>-</v>
      </c>
      <c r="BH200" s="35" t="str">
        <f t="shared" si="101"/>
        <v>-</v>
      </c>
    </row>
    <row r="201" spans="1:60" hidden="1" x14ac:dyDescent="0.25">
      <c r="A201" s="118"/>
      <c r="B201" s="31"/>
      <c r="C201" s="18"/>
      <c r="D201" s="18"/>
      <c r="E201" s="57"/>
      <c r="F201" s="57"/>
      <c r="G201" s="58"/>
      <c r="H201" s="261"/>
      <c r="I201" s="26"/>
      <c r="J201" s="16">
        <f t="shared" si="82"/>
        <v>0</v>
      </c>
      <c r="K201" s="16">
        <f t="shared" si="93"/>
        <v>0</v>
      </c>
      <c r="L201" s="26"/>
      <c r="M201" s="16">
        <f t="shared" si="83"/>
        <v>0</v>
      </c>
      <c r="N201" s="16">
        <f t="shared" si="84"/>
        <v>0</v>
      </c>
      <c r="O201" s="26"/>
      <c r="P201" s="16">
        <f t="shared" si="85"/>
        <v>0</v>
      </c>
      <c r="Q201" s="16">
        <f t="shared" si="86"/>
        <v>0</v>
      </c>
      <c r="R201" s="26"/>
      <c r="S201" s="16">
        <f t="shared" si="87"/>
        <v>0</v>
      </c>
      <c r="T201" s="16">
        <f t="shared" si="88"/>
        <v>0</v>
      </c>
      <c r="U201" s="26"/>
      <c r="V201" s="16">
        <f t="shared" si="89"/>
        <v>0</v>
      </c>
      <c r="W201" s="16">
        <f t="shared" si="91"/>
        <v>0</v>
      </c>
      <c r="X201" s="26"/>
      <c r="Y201" s="16">
        <f t="shared" si="90"/>
        <v>0</v>
      </c>
      <c r="Z201" s="16">
        <f t="shared" si="92"/>
        <v>0</v>
      </c>
      <c r="AA201" s="16"/>
      <c r="AB201" s="289">
        <f t="shared" si="102"/>
        <v>0</v>
      </c>
      <c r="AC201" s="289">
        <f t="shared" si="103"/>
        <v>0</v>
      </c>
      <c r="AD201" s="16"/>
      <c r="AE201" s="289">
        <f t="shared" si="104"/>
        <v>0</v>
      </c>
      <c r="AF201" s="289">
        <f t="shared" si="105"/>
        <v>0</v>
      </c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289"/>
      <c r="AU201" s="289"/>
      <c r="AV201" s="268"/>
      <c r="AW201" s="52">
        <f t="shared" si="106"/>
        <v>0</v>
      </c>
      <c r="AX201" s="16">
        <f t="shared" si="94"/>
        <v>0</v>
      </c>
      <c r="AY201" s="37">
        <f t="shared" si="95"/>
        <v>0</v>
      </c>
      <c r="AZ201" s="42">
        <f t="shared" si="107"/>
        <v>0</v>
      </c>
      <c r="BA201" s="37">
        <f t="shared" si="108"/>
        <v>0</v>
      </c>
      <c r="BB201" s="63">
        <f t="shared" si="96"/>
        <v>0</v>
      </c>
      <c r="BC201" s="26"/>
      <c r="BD201" s="37">
        <f t="shared" si="97"/>
        <v>0</v>
      </c>
      <c r="BE201" s="37" t="str">
        <f t="shared" si="98"/>
        <v>-</v>
      </c>
      <c r="BF201" s="37" t="str">
        <f t="shared" si="99"/>
        <v>-</v>
      </c>
      <c r="BG201" s="52" t="str">
        <f t="shared" si="100"/>
        <v>-</v>
      </c>
      <c r="BH201" s="35" t="str">
        <f t="shared" si="101"/>
        <v>-</v>
      </c>
    </row>
    <row r="202" spans="1:60" hidden="1" x14ac:dyDescent="0.25">
      <c r="A202" s="118"/>
      <c r="B202" s="31"/>
      <c r="C202" s="18"/>
      <c r="D202" s="18"/>
      <c r="E202" s="57"/>
      <c r="F202" s="57"/>
      <c r="G202" s="58"/>
      <c r="H202" s="261"/>
      <c r="I202" s="26"/>
      <c r="J202" s="16">
        <f t="shared" si="82"/>
        <v>0</v>
      </c>
      <c r="K202" s="16">
        <f t="shared" si="93"/>
        <v>0</v>
      </c>
      <c r="L202" s="26"/>
      <c r="M202" s="16">
        <f t="shared" si="83"/>
        <v>0</v>
      </c>
      <c r="N202" s="16">
        <f t="shared" si="84"/>
        <v>0</v>
      </c>
      <c r="O202" s="26"/>
      <c r="P202" s="16">
        <f t="shared" si="85"/>
        <v>0</v>
      </c>
      <c r="Q202" s="16">
        <f t="shared" si="86"/>
        <v>0</v>
      </c>
      <c r="R202" s="26"/>
      <c r="S202" s="16">
        <f t="shared" si="87"/>
        <v>0</v>
      </c>
      <c r="T202" s="16">
        <f t="shared" si="88"/>
        <v>0</v>
      </c>
      <c r="U202" s="26"/>
      <c r="V202" s="16">
        <f t="shared" si="89"/>
        <v>0</v>
      </c>
      <c r="W202" s="16">
        <f t="shared" si="91"/>
        <v>0</v>
      </c>
      <c r="X202" s="26"/>
      <c r="Y202" s="16">
        <f t="shared" si="90"/>
        <v>0</v>
      </c>
      <c r="Z202" s="16">
        <f t="shared" si="92"/>
        <v>0</v>
      </c>
      <c r="AA202" s="16"/>
      <c r="AB202" s="289">
        <f t="shared" si="102"/>
        <v>0</v>
      </c>
      <c r="AC202" s="289">
        <f t="shared" si="103"/>
        <v>0</v>
      </c>
      <c r="AD202" s="16"/>
      <c r="AE202" s="289">
        <f t="shared" si="104"/>
        <v>0</v>
      </c>
      <c r="AF202" s="289">
        <f t="shared" si="105"/>
        <v>0</v>
      </c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289"/>
      <c r="AU202" s="289"/>
      <c r="AV202" s="268"/>
      <c r="AW202" s="52">
        <f t="shared" si="106"/>
        <v>0</v>
      </c>
      <c r="AX202" s="16">
        <f t="shared" si="94"/>
        <v>0</v>
      </c>
      <c r="AY202" s="37">
        <f t="shared" si="95"/>
        <v>0</v>
      </c>
      <c r="AZ202" s="42">
        <f t="shared" si="107"/>
        <v>0</v>
      </c>
      <c r="BA202" s="37">
        <f t="shared" si="108"/>
        <v>0</v>
      </c>
      <c r="BB202" s="63">
        <f t="shared" si="96"/>
        <v>0</v>
      </c>
      <c r="BC202" s="26"/>
      <c r="BD202" s="37">
        <f t="shared" si="97"/>
        <v>0</v>
      </c>
      <c r="BE202" s="37" t="str">
        <f t="shared" si="98"/>
        <v>-</v>
      </c>
      <c r="BF202" s="37" t="str">
        <f t="shared" si="99"/>
        <v>-</v>
      </c>
      <c r="BG202" s="52" t="str">
        <f t="shared" si="100"/>
        <v>-</v>
      </c>
      <c r="BH202" s="35" t="str">
        <f t="shared" si="101"/>
        <v>-</v>
      </c>
    </row>
    <row r="203" spans="1:60" hidden="1" x14ac:dyDescent="0.25">
      <c r="A203" s="118"/>
      <c r="B203" s="31"/>
      <c r="C203" s="18"/>
      <c r="D203" s="18"/>
      <c r="E203" s="57"/>
      <c r="F203" s="57"/>
      <c r="G203" s="58"/>
      <c r="H203" s="261"/>
      <c r="I203" s="26"/>
      <c r="J203" s="16">
        <f t="shared" si="82"/>
        <v>0</v>
      </c>
      <c r="K203" s="16">
        <f t="shared" si="93"/>
        <v>0</v>
      </c>
      <c r="L203" s="26"/>
      <c r="M203" s="16">
        <f t="shared" si="83"/>
        <v>0</v>
      </c>
      <c r="N203" s="16">
        <f t="shared" si="84"/>
        <v>0</v>
      </c>
      <c r="O203" s="26"/>
      <c r="P203" s="16">
        <f t="shared" si="85"/>
        <v>0</v>
      </c>
      <c r="Q203" s="16">
        <f t="shared" si="86"/>
        <v>0</v>
      </c>
      <c r="R203" s="26"/>
      <c r="S203" s="16">
        <f t="shared" si="87"/>
        <v>0</v>
      </c>
      <c r="T203" s="16">
        <f t="shared" si="88"/>
        <v>0</v>
      </c>
      <c r="U203" s="26"/>
      <c r="V203" s="16">
        <f t="shared" si="89"/>
        <v>0</v>
      </c>
      <c r="W203" s="16">
        <f t="shared" si="91"/>
        <v>0</v>
      </c>
      <c r="X203" s="26"/>
      <c r="Y203" s="16">
        <f t="shared" si="90"/>
        <v>0</v>
      </c>
      <c r="Z203" s="16">
        <f t="shared" si="92"/>
        <v>0</v>
      </c>
      <c r="AA203" s="16"/>
      <c r="AB203" s="289">
        <f t="shared" si="102"/>
        <v>0</v>
      </c>
      <c r="AC203" s="289">
        <f t="shared" si="103"/>
        <v>0</v>
      </c>
      <c r="AD203" s="16"/>
      <c r="AE203" s="289">
        <f t="shared" si="104"/>
        <v>0</v>
      </c>
      <c r="AF203" s="289">
        <f t="shared" si="105"/>
        <v>0</v>
      </c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289"/>
      <c r="AU203" s="289"/>
      <c r="AV203" s="268"/>
      <c r="AW203" s="52">
        <f t="shared" si="106"/>
        <v>0</v>
      </c>
      <c r="AX203" s="16">
        <f t="shared" si="94"/>
        <v>0</v>
      </c>
      <c r="AY203" s="37">
        <f t="shared" si="95"/>
        <v>0</v>
      </c>
      <c r="AZ203" s="42">
        <f t="shared" si="107"/>
        <v>0</v>
      </c>
      <c r="BA203" s="37">
        <f t="shared" si="108"/>
        <v>0</v>
      </c>
      <c r="BB203" s="63">
        <f t="shared" si="96"/>
        <v>0</v>
      </c>
      <c r="BC203" s="26"/>
      <c r="BD203" s="37">
        <f t="shared" si="97"/>
        <v>0</v>
      </c>
      <c r="BE203" s="37" t="str">
        <f t="shared" si="98"/>
        <v>-</v>
      </c>
      <c r="BF203" s="37" t="str">
        <f t="shared" si="99"/>
        <v>-</v>
      </c>
      <c r="BG203" s="52" t="str">
        <f t="shared" si="100"/>
        <v>-</v>
      </c>
      <c r="BH203" s="35" t="str">
        <f t="shared" si="101"/>
        <v>-</v>
      </c>
    </row>
    <row r="204" spans="1:60" hidden="1" x14ac:dyDescent="0.25">
      <c r="A204" s="118"/>
      <c r="B204" s="31"/>
      <c r="C204" s="18"/>
      <c r="D204" s="18"/>
      <c r="E204" s="57"/>
      <c r="F204" s="57"/>
      <c r="G204" s="58"/>
      <c r="H204" s="261"/>
      <c r="I204" s="26"/>
      <c r="J204" s="16">
        <f t="shared" si="82"/>
        <v>0</v>
      </c>
      <c r="K204" s="16">
        <f t="shared" si="93"/>
        <v>0</v>
      </c>
      <c r="L204" s="26"/>
      <c r="M204" s="16">
        <f t="shared" si="83"/>
        <v>0</v>
      </c>
      <c r="N204" s="16">
        <f t="shared" si="84"/>
        <v>0</v>
      </c>
      <c r="O204" s="26"/>
      <c r="P204" s="16">
        <f t="shared" si="85"/>
        <v>0</v>
      </c>
      <c r="Q204" s="16">
        <f t="shared" si="86"/>
        <v>0</v>
      </c>
      <c r="R204" s="26"/>
      <c r="S204" s="16">
        <f t="shared" si="87"/>
        <v>0</v>
      </c>
      <c r="T204" s="16">
        <f t="shared" si="88"/>
        <v>0</v>
      </c>
      <c r="U204" s="26"/>
      <c r="V204" s="16">
        <f t="shared" si="89"/>
        <v>0</v>
      </c>
      <c r="W204" s="16">
        <f t="shared" si="91"/>
        <v>0</v>
      </c>
      <c r="X204" s="26"/>
      <c r="Y204" s="16">
        <f t="shared" si="90"/>
        <v>0</v>
      </c>
      <c r="Z204" s="16">
        <f t="shared" si="92"/>
        <v>0</v>
      </c>
      <c r="AA204" s="16"/>
      <c r="AB204" s="289">
        <f t="shared" si="102"/>
        <v>0</v>
      </c>
      <c r="AC204" s="289">
        <f t="shared" si="103"/>
        <v>0</v>
      </c>
      <c r="AD204" s="16"/>
      <c r="AE204" s="289">
        <f t="shared" si="104"/>
        <v>0</v>
      </c>
      <c r="AF204" s="289">
        <f t="shared" si="105"/>
        <v>0</v>
      </c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289"/>
      <c r="AU204" s="289"/>
      <c r="AV204" s="268"/>
      <c r="AW204" s="52">
        <f t="shared" si="106"/>
        <v>0</v>
      </c>
      <c r="AX204" s="16">
        <f t="shared" si="94"/>
        <v>0</v>
      </c>
      <c r="AY204" s="37">
        <f t="shared" si="95"/>
        <v>0</v>
      </c>
      <c r="AZ204" s="42">
        <f t="shared" si="107"/>
        <v>0</v>
      </c>
      <c r="BA204" s="37">
        <f t="shared" si="108"/>
        <v>0</v>
      </c>
      <c r="BB204" s="63">
        <f t="shared" si="96"/>
        <v>0</v>
      </c>
      <c r="BC204" s="26"/>
      <c r="BD204" s="37">
        <f t="shared" si="97"/>
        <v>0</v>
      </c>
      <c r="BE204" s="37" t="str">
        <f t="shared" si="98"/>
        <v>-</v>
      </c>
      <c r="BF204" s="37" t="str">
        <f t="shared" si="99"/>
        <v>-</v>
      </c>
      <c r="BG204" s="52" t="str">
        <f t="shared" si="100"/>
        <v>-</v>
      </c>
      <c r="BH204" s="35" t="str">
        <f t="shared" si="101"/>
        <v>-</v>
      </c>
    </row>
    <row r="205" spans="1:60" hidden="1" x14ac:dyDescent="0.25">
      <c r="A205" s="118"/>
      <c r="B205" s="32"/>
      <c r="C205" s="18"/>
      <c r="D205" s="18"/>
      <c r="E205" s="57"/>
      <c r="F205" s="57"/>
      <c r="G205" s="58"/>
      <c r="H205" s="261"/>
      <c r="I205" s="26"/>
      <c r="J205" s="16">
        <f t="shared" si="82"/>
        <v>0</v>
      </c>
      <c r="K205" s="16">
        <f t="shared" si="93"/>
        <v>0</v>
      </c>
      <c r="L205" s="26"/>
      <c r="M205" s="16">
        <f t="shared" si="83"/>
        <v>0</v>
      </c>
      <c r="N205" s="16">
        <f t="shared" si="84"/>
        <v>0</v>
      </c>
      <c r="O205" s="26"/>
      <c r="P205" s="16">
        <f t="shared" si="85"/>
        <v>0</v>
      </c>
      <c r="Q205" s="16">
        <f t="shared" si="86"/>
        <v>0</v>
      </c>
      <c r="R205" s="26"/>
      <c r="S205" s="16">
        <f t="shared" si="87"/>
        <v>0</v>
      </c>
      <c r="T205" s="16">
        <f t="shared" si="88"/>
        <v>0</v>
      </c>
      <c r="U205" s="26"/>
      <c r="V205" s="16">
        <f t="shared" si="89"/>
        <v>0</v>
      </c>
      <c r="W205" s="16">
        <f t="shared" si="91"/>
        <v>0</v>
      </c>
      <c r="X205" s="26"/>
      <c r="Y205" s="16">
        <f t="shared" si="90"/>
        <v>0</v>
      </c>
      <c r="Z205" s="16">
        <f t="shared" si="92"/>
        <v>0</v>
      </c>
      <c r="AA205" s="16"/>
      <c r="AB205" s="289">
        <f t="shared" si="102"/>
        <v>0</v>
      </c>
      <c r="AC205" s="289">
        <f t="shared" si="103"/>
        <v>0</v>
      </c>
      <c r="AD205" s="16"/>
      <c r="AE205" s="289">
        <f t="shared" si="104"/>
        <v>0</v>
      </c>
      <c r="AF205" s="289">
        <f t="shared" si="105"/>
        <v>0</v>
      </c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289"/>
      <c r="AU205" s="289"/>
      <c r="AV205" s="268"/>
      <c r="AW205" s="52">
        <f t="shared" si="106"/>
        <v>0</v>
      </c>
      <c r="AX205" s="16">
        <f t="shared" si="94"/>
        <v>0</v>
      </c>
      <c r="AY205" s="37">
        <f t="shared" si="95"/>
        <v>0</v>
      </c>
      <c r="AZ205" s="42">
        <f t="shared" si="107"/>
        <v>0</v>
      </c>
      <c r="BA205" s="37">
        <f t="shared" si="108"/>
        <v>0</v>
      </c>
      <c r="BB205" s="63">
        <f t="shared" si="96"/>
        <v>0</v>
      </c>
      <c r="BC205" s="26"/>
      <c r="BD205" s="37">
        <f t="shared" si="97"/>
        <v>0</v>
      </c>
      <c r="BE205" s="37" t="str">
        <f t="shared" si="98"/>
        <v>-</v>
      </c>
      <c r="BF205" s="37" t="str">
        <f t="shared" si="99"/>
        <v>-</v>
      </c>
      <c r="BG205" s="52" t="str">
        <f t="shared" si="100"/>
        <v>-</v>
      </c>
      <c r="BH205" s="35" t="str">
        <f t="shared" si="101"/>
        <v>-</v>
      </c>
    </row>
    <row r="206" spans="1:60" hidden="1" x14ac:dyDescent="0.25">
      <c r="A206" s="118"/>
      <c r="B206" s="31"/>
      <c r="C206" s="18"/>
      <c r="D206" s="18"/>
      <c r="E206" s="57"/>
      <c r="F206" s="57"/>
      <c r="G206" s="58"/>
      <c r="H206" s="261"/>
      <c r="I206" s="26"/>
      <c r="J206" s="16">
        <f t="shared" si="82"/>
        <v>0</v>
      </c>
      <c r="K206" s="16">
        <f t="shared" si="93"/>
        <v>0</v>
      </c>
      <c r="L206" s="26"/>
      <c r="M206" s="16">
        <f t="shared" si="83"/>
        <v>0</v>
      </c>
      <c r="N206" s="16">
        <f t="shared" si="84"/>
        <v>0</v>
      </c>
      <c r="O206" s="26"/>
      <c r="P206" s="16">
        <f t="shared" si="85"/>
        <v>0</v>
      </c>
      <c r="Q206" s="16">
        <f t="shared" si="86"/>
        <v>0</v>
      </c>
      <c r="R206" s="26"/>
      <c r="S206" s="16">
        <f t="shared" si="87"/>
        <v>0</v>
      </c>
      <c r="T206" s="16">
        <f t="shared" si="88"/>
        <v>0</v>
      </c>
      <c r="U206" s="26"/>
      <c r="V206" s="16">
        <f t="shared" si="89"/>
        <v>0</v>
      </c>
      <c r="W206" s="16">
        <f t="shared" si="91"/>
        <v>0</v>
      </c>
      <c r="X206" s="26"/>
      <c r="Y206" s="16">
        <f t="shared" si="90"/>
        <v>0</v>
      </c>
      <c r="Z206" s="16">
        <f t="shared" si="92"/>
        <v>0</v>
      </c>
      <c r="AA206" s="16"/>
      <c r="AB206" s="289">
        <f t="shared" si="102"/>
        <v>0</v>
      </c>
      <c r="AC206" s="289">
        <f t="shared" si="103"/>
        <v>0</v>
      </c>
      <c r="AD206" s="16"/>
      <c r="AE206" s="289">
        <f t="shared" si="104"/>
        <v>0</v>
      </c>
      <c r="AF206" s="289">
        <f t="shared" si="105"/>
        <v>0</v>
      </c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289"/>
      <c r="AU206" s="289"/>
      <c r="AV206" s="268"/>
      <c r="AW206" s="52">
        <f t="shared" si="106"/>
        <v>0</v>
      </c>
      <c r="AX206" s="16">
        <f t="shared" si="94"/>
        <v>0</v>
      </c>
      <c r="AY206" s="37">
        <f t="shared" si="95"/>
        <v>0</v>
      </c>
      <c r="AZ206" s="42">
        <f t="shared" si="107"/>
        <v>0</v>
      </c>
      <c r="BA206" s="37">
        <f t="shared" si="108"/>
        <v>0</v>
      </c>
      <c r="BB206" s="63">
        <f t="shared" si="96"/>
        <v>0</v>
      </c>
      <c r="BC206" s="26"/>
      <c r="BD206" s="37">
        <f t="shared" si="97"/>
        <v>0</v>
      </c>
      <c r="BE206" s="37" t="str">
        <f t="shared" si="98"/>
        <v>-</v>
      </c>
      <c r="BF206" s="37" t="str">
        <f t="shared" si="99"/>
        <v>-</v>
      </c>
      <c r="BG206" s="52" t="str">
        <f t="shared" si="100"/>
        <v>-</v>
      </c>
      <c r="BH206" s="35" t="str">
        <f t="shared" si="101"/>
        <v>-</v>
      </c>
    </row>
    <row r="207" spans="1:60" hidden="1" x14ac:dyDescent="0.25">
      <c r="A207" s="118"/>
      <c r="B207" s="31"/>
      <c r="C207" s="18"/>
      <c r="D207" s="18"/>
      <c r="E207" s="57"/>
      <c r="F207" s="57"/>
      <c r="G207" s="58"/>
      <c r="H207" s="261"/>
      <c r="I207" s="26"/>
      <c r="J207" s="16">
        <f t="shared" si="82"/>
        <v>0</v>
      </c>
      <c r="K207" s="16">
        <f t="shared" si="93"/>
        <v>0</v>
      </c>
      <c r="L207" s="26"/>
      <c r="M207" s="16">
        <f t="shared" si="83"/>
        <v>0</v>
      </c>
      <c r="N207" s="16">
        <f t="shared" si="84"/>
        <v>0</v>
      </c>
      <c r="O207" s="26"/>
      <c r="P207" s="16">
        <f t="shared" si="85"/>
        <v>0</v>
      </c>
      <c r="Q207" s="16">
        <f t="shared" si="86"/>
        <v>0</v>
      </c>
      <c r="R207" s="26"/>
      <c r="S207" s="16">
        <f t="shared" si="87"/>
        <v>0</v>
      </c>
      <c r="T207" s="16">
        <f t="shared" si="88"/>
        <v>0</v>
      </c>
      <c r="U207" s="26"/>
      <c r="V207" s="16">
        <f t="shared" si="89"/>
        <v>0</v>
      </c>
      <c r="W207" s="16">
        <f t="shared" si="91"/>
        <v>0</v>
      </c>
      <c r="X207" s="26"/>
      <c r="Y207" s="16">
        <f t="shared" si="90"/>
        <v>0</v>
      </c>
      <c r="Z207" s="16">
        <f t="shared" si="92"/>
        <v>0</v>
      </c>
      <c r="AA207" s="16"/>
      <c r="AB207" s="289">
        <f t="shared" si="102"/>
        <v>0</v>
      </c>
      <c r="AC207" s="289">
        <f t="shared" si="103"/>
        <v>0</v>
      </c>
      <c r="AD207" s="16"/>
      <c r="AE207" s="289">
        <f t="shared" si="104"/>
        <v>0</v>
      </c>
      <c r="AF207" s="289">
        <f t="shared" si="105"/>
        <v>0</v>
      </c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289"/>
      <c r="AU207" s="289"/>
      <c r="AV207" s="268"/>
      <c r="AW207" s="52">
        <f t="shared" si="106"/>
        <v>0</v>
      </c>
      <c r="AX207" s="16">
        <f t="shared" si="94"/>
        <v>0</v>
      </c>
      <c r="AY207" s="37">
        <f t="shared" si="95"/>
        <v>0</v>
      </c>
      <c r="AZ207" s="42">
        <f t="shared" si="107"/>
        <v>0</v>
      </c>
      <c r="BA207" s="37">
        <f t="shared" si="108"/>
        <v>0</v>
      </c>
      <c r="BB207" s="63">
        <f t="shared" si="96"/>
        <v>0</v>
      </c>
      <c r="BC207" s="26"/>
      <c r="BD207" s="37">
        <f t="shared" si="97"/>
        <v>0</v>
      </c>
      <c r="BE207" s="37" t="str">
        <f t="shared" si="98"/>
        <v>-</v>
      </c>
      <c r="BF207" s="37" t="str">
        <f t="shared" si="99"/>
        <v>-</v>
      </c>
      <c r="BG207" s="52" t="str">
        <f t="shared" si="100"/>
        <v>-</v>
      </c>
      <c r="BH207" s="35" t="str">
        <f t="shared" si="101"/>
        <v>-</v>
      </c>
    </row>
    <row r="208" spans="1:60" hidden="1" x14ac:dyDescent="0.25">
      <c r="A208" s="118"/>
      <c r="B208" s="31"/>
      <c r="C208" s="18"/>
      <c r="D208" s="18"/>
      <c r="E208" s="57"/>
      <c r="F208" s="57"/>
      <c r="G208" s="58"/>
      <c r="H208" s="261"/>
      <c r="I208" s="26"/>
      <c r="J208" s="16">
        <f t="shared" si="82"/>
        <v>0</v>
      </c>
      <c r="K208" s="16">
        <f t="shared" si="93"/>
        <v>0</v>
      </c>
      <c r="L208" s="26"/>
      <c r="M208" s="16">
        <f t="shared" si="83"/>
        <v>0</v>
      </c>
      <c r="N208" s="16">
        <f t="shared" si="84"/>
        <v>0</v>
      </c>
      <c r="O208" s="26"/>
      <c r="P208" s="16">
        <f t="shared" si="85"/>
        <v>0</v>
      </c>
      <c r="Q208" s="16">
        <f t="shared" si="86"/>
        <v>0</v>
      </c>
      <c r="R208" s="26"/>
      <c r="S208" s="16">
        <f t="shared" si="87"/>
        <v>0</v>
      </c>
      <c r="T208" s="16">
        <f t="shared" si="88"/>
        <v>0</v>
      </c>
      <c r="U208" s="26"/>
      <c r="V208" s="16">
        <f t="shared" si="89"/>
        <v>0</v>
      </c>
      <c r="W208" s="16">
        <f t="shared" si="91"/>
        <v>0</v>
      </c>
      <c r="X208" s="26"/>
      <c r="Y208" s="16">
        <f t="shared" si="90"/>
        <v>0</v>
      </c>
      <c r="Z208" s="16">
        <f t="shared" si="92"/>
        <v>0</v>
      </c>
      <c r="AA208" s="16"/>
      <c r="AB208" s="289">
        <f t="shared" si="102"/>
        <v>0</v>
      </c>
      <c r="AC208" s="289">
        <f t="shared" si="103"/>
        <v>0</v>
      </c>
      <c r="AD208" s="16"/>
      <c r="AE208" s="289">
        <f t="shared" si="104"/>
        <v>0</v>
      </c>
      <c r="AF208" s="289">
        <f t="shared" si="105"/>
        <v>0</v>
      </c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289"/>
      <c r="AU208" s="289"/>
      <c r="AV208" s="268"/>
      <c r="AW208" s="52">
        <f t="shared" si="106"/>
        <v>0</v>
      </c>
      <c r="AX208" s="16">
        <f t="shared" si="94"/>
        <v>0</v>
      </c>
      <c r="AY208" s="37">
        <f t="shared" si="95"/>
        <v>0</v>
      </c>
      <c r="AZ208" s="42">
        <f t="shared" si="107"/>
        <v>0</v>
      </c>
      <c r="BA208" s="37">
        <f t="shared" si="108"/>
        <v>0</v>
      </c>
      <c r="BB208" s="63">
        <f t="shared" si="96"/>
        <v>0</v>
      </c>
      <c r="BC208" s="26"/>
      <c r="BD208" s="37">
        <f t="shared" si="97"/>
        <v>0</v>
      </c>
      <c r="BE208" s="37" t="str">
        <f t="shared" si="98"/>
        <v>-</v>
      </c>
      <c r="BF208" s="37" t="str">
        <f t="shared" si="99"/>
        <v>-</v>
      </c>
      <c r="BG208" s="52" t="str">
        <f t="shared" si="100"/>
        <v>-</v>
      </c>
      <c r="BH208" s="35" t="str">
        <f t="shared" si="101"/>
        <v>-</v>
      </c>
    </row>
    <row r="209" spans="1:60" hidden="1" x14ac:dyDescent="0.25">
      <c r="A209" s="118"/>
      <c r="B209" s="31"/>
      <c r="C209" s="18"/>
      <c r="D209" s="18"/>
      <c r="E209" s="57"/>
      <c r="F209" s="57"/>
      <c r="G209" s="58"/>
      <c r="H209" s="261"/>
      <c r="I209" s="26"/>
      <c r="J209" s="16">
        <f t="shared" si="82"/>
        <v>0</v>
      </c>
      <c r="K209" s="16">
        <f t="shared" si="93"/>
        <v>0</v>
      </c>
      <c r="L209" s="26"/>
      <c r="M209" s="16">
        <f t="shared" si="83"/>
        <v>0</v>
      </c>
      <c r="N209" s="16">
        <f t="shared" si="84"/>
        <v>0</v>
      </c>
      <c r="O209" s="26"/>
      <c r="P209" s="16">
        <f t="shared" si="85"/>
        <v>0</v>
      </c>
      <c r="Q209" s="16">
        <f t="shared" si="86"/>
        <v>0</v>
      </c>
      <c r="R209" s="26"/>
      <c r="S209" s="16">
        <f t="shared" si="87"/>
        <v>0</v>
      </c>
      <c r="T209" s="16">
        <f t="shared" si="88"/>
        <v>0</v>
      </c>
      <c r="U209" s="26"/>
      <c r="V209" s="16">
        <f t="shared" si="89"/>
        <v>0</v>
      </c>
      <c r="W209" s="16">
        <f t="shared" si="91"/>
        <v>0</v>
      </c>
      <c r="X209" s="26"/>
      <c r="Y209" s="16">
        <f t="shared" si="90"/>
        <v>0</v>
      </c>
      <c r="Z209" s="16">
        <f t="shared" si="92"/>
        <v>0</v>
      </c>
      <c r="AA209" s="16"/>
      <c r="AB209" s="289">
        <f t="shared" si="102"/>
        <v>0</v>
      </c>
      <c r="AC209" s="289">
        <f t="shared" si="103"/>
        <v>0</v>
      </c>
      <c r="AD209" s="16"/>
      <c r="AE209" s="289">
        <f t="shared" si="104"/>
        <v>0</v>
      </c>
      <c r="AF209" s="289">
        <f t="shared" si="105"/>
        <v>0</v>
      </c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289"/>
      <c r="AU209" s="289"/>
      <c r="AV209" s="268"/>
      <c r="AW209" s="52">
        <f t="shared" si="106"/>
        <v>0</v>
      </c>
      <c r="AX209" s="16">
        <f t="shared" si="94"/>
        <v>0</v>
      </c>
      <c r="AY209" s="37">
        <f t="shared" si="95"/>
        <v>0</v>
      </c>
      <c r="AZ209" s="42">
        <f t="shared" si="107"/>
        <v>0</v>
      </c>
      <c r="BA209" s="37">
        <f t="shared" si="108"/>
        <v>0</v>
      </c>
      <c r="BB209" s="63">
        <f t="shared" si="96"/>
        <v>0</v>
      </c>
      <c r="BC209" s="26"/>
      <c r="BD209" s="37">
        <f t="shared" si="97"/>
        <v>0</v>
      </c>
      <c r="BE209" s="37" t="str">
        <f t="shared" si="98"/>
        <v>-</v>
      </c>
      <c r="BF209" s="37" t="str">
        <f t="shared" si="99"/>
        <v>-</v>
      </c>
      <c r="BG209" s="52" t="str">
        <f t="shared" si="100"/>
        <v>-</v>
      </c>
      <c r="BH209" s="35" t="str">
        <f t="shared" si="101"/>
        <v>-</v>
      </c>
    </row>
    <row r="210" spans="1:60" hidden="1" x14ac:dyDescent="0.25">
      <c r="A210" s="118"/>
      <c r="B210" s="32"/>
      <c r="C210" s="18"/>
      <c r="D210" s="18"/>
      <c r="E210" s="57"/>
      <c r="F210" s="57"/>
      <c r="G210" s="58"/>
      <c r="H210" s="261"/>
      <c r="I210" s="26"/>
      <c r="J210" s="16">
        <f t="shared" si="82"/>
        <v>0</v>
      </c>
      <c r="K210" s="16">
        <f t="shared" si="93"/>
        <v>0</v>
      </c>
      <c r="L210" s="26"/>
      <c r="M210" s="16">
        <f t="shared" si="83"/>
        <v>0</v>
      </c>
      <c r="N210" s="16">
        <f t="shared" si="84"/>
        <v>0</v>
      </c>
      <c r="O210" s="26"/>
      <c r="P210" s="16">
        <f t="shared" si="85"/>
        <v>0</v>
      </c>
      <c r="Q210" s="16">
        <f t="shared" si="86"/>
        <v>0</v>
      </c>
      <c r="R210" s="26"/>
      <c r="S210" s="16">
        <f t="shared" si="87"/>
        <v>0</v>
      </c>
      <c r="T210" s="16">
        <f t="shared" si="88"/>
        <v>0</v>
      </c>
      <c r="U210" s="26"/>
      <c r="V210" s="16">
        <f t="shared" si="89"/>
        <v>0</v>
      </c>
      <c r="W210" s="16">
        <f t="shared" si="91"/>
        <v>0</v>
      </c>
      <c r="X210" s="26"/>
      <c r="Y210" s="16">
        <f t="shared" si="90"/>
        <v>0</v>
      </c>
      <c r="Z210" s="16">
        <f t="shared" si="92"/>
        <v>0</v>
      </c>
      <c r="AA210" s="16"/>
      <c r="AB210" s="289">
        <f t="shared" si="102"/>
        <v>0</v>
      </c>
      <c r="AC210" s="289">
        <f t="shared" si="103"/>
        <v>0</v>
      </c>
      <c r="AD210" s="16"/>
      <c r="AE210" s="289">
        <f t="shared" si="104"/>
        <v>0</v>
      </c>
      <c r="AF210" s="289">
        <f t="shared" si="105"/>
        <v>0</v>
      </c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289"/>
      <c r="AU210" s="289"/>
      <c r="AV210" s="268"/>
      <c r="AW210" s="52">
        <f t="shared" si="106"/>
        <v>0</v>
      </c>
      <c r="AX210" s="16">
        <f t="shared" si="94"/>
        <v>0</v>
      </c>
      <c r="AY210" s="37">
        <f t="shared" si="95"/>
        <v>0</v>
      </c>
      <c r="AZ210" s="42">
        <f t="shared" si="107"/>
        <v>0</v>
      </c>
      <c r="BA210" s="37">
        <f t="shared" si="108"/>
        <v>0</v>
      </c>
      <c r="BB210" s="63">
        <f t="shared" si="96"/>
        <v>0</v>
      </c>
      <c r="BC210" s="26"/>
      <c r="BD210" s="37">
        <f t="shared" si="97"/>
        <v>0</v>
      </c>
      <c r="BE210" s="37" t="str">
        <f t="shared" si="98"/>
        <v>-</v>
      </c>
      <c r="BF210" s="37" t="str">
        <f t="shared" si="99"/>
        <v>-</v>
      </c>
      <c r="BG210" s="52" t="str">
        <f t="shared" si="100"/>
        <v>-</v>
      </c>
      <c r="BH210" s="35" t="str">
        <f t="shared" si="101"/>
        <v>-</v>
      </c>
    </row>
    <row r="211" spans="1:60" hidden="1" x14ac:dyDescent="0.25">
      <c r="A211" s="118"/>
      <c r="B211" s="31"/>
      <c r="C211" s="18"/>
      <c r="D211" s="18"/>
      <c r="E211" s="57"/>
      <c r="F211" s="57"/>
      <c r="G211" s="58"/>
      <c r="H211" s="261"/>
      <c r="I211" s="26"/>
      <c r="J211" s="16">
        <f t="shared" si="82"/>
        <v>0</v>
      </c>
      <c r="K211" s="16">
        <f t="shared" si="93"/>
        <v>0</v>
      </c>
      <c r="L211" s="26"/>
      <c r="M211" s="16">
        <f t="shared" si="83"/>
        <v>0</v>
      </c>
      <c r="N211" s="16">
        <f t="shared" si="84"/>
        <v>0</v>
      </c>
      <c r="O211" s="26"/>
      <c r="P211" s="16">
        <f t="shared" si="85"/>
        <v>0</v>
      </c>
      <c r="Q211" s="16">
        <f t="shared" si="86"/>
        <v>0</v>
      </c>
      <c r="R211" s="26"/>
      <c r="S211" s="16">
        <f t="shared" si="87"/>
        <v>0</v>
      </c>
      <c r="T211" s="16">
        <f t="shared" si="88"/>
        <v>0</v>
      </c>
      <c r="U211" s="26"/>
      <c r="V211" s="16">
        <f t="shared" si="89"/>
        <v>0</v>
      </c>
      <c r="W211" s="16">
        <f t="shared" si="91"/>
        <v>0</v>
      </c>
      <c r="X211" s="26"/>
      <c r="Y211" s="16">
        <f t="shared" si="90"/>
        <v>0</v>
      </c>
      <c r="Z211" s="16">
        <f t="shared" si="92"/>
        <v>0</v>
      </c>
      <c r="AA211" s="16"/>
      <c r="AB211" s="289">
        <f t="shared" si="102"/>
        <v>0</v>
      </c>
      <c r="AC211" s="289">
        <f t="shared" si="103"/>
        <v>0</v>
      </c>
      <c r="AD211" s="16"/>
      <c r="AE211" s="289">
        <f t="shared" si="104"/>
        <v>0</v>
      </c>
      <c r="AF211" s="289">
        <f t="shared" si="105"/>
        <v>0</v>
      </c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289"/>
      <c r="AU211" s="289"/>
      <c r="AV211" s="268"/>
      <c r="AW211" s="52">
        <f t="shared" si="106"/>
        <v>0</v>
      </c>
      <c r="AX211" s="16">
        <f t="shared" si="94"/>
        <v>0</v>
      </c>
      <c r="AY211" s="37">
        <f t="shared" si="95"/>
        <v>0</v>
      </c>
      <c r="AZ211" s="42">
        <f t="shared" si="107"/>
        <v>0</v>
      </c>
      <c r="BA211" s="37">
        <f t="shared" si="108"/>
        <v>0</v>
      </c>
      <c r="BB211" s="63">
        <f t="shared" si="96"/>
        <v>0</v>
      </c>
      <c r="BC211" s="26"/>
      <c r="BD211" s="37">
        <f t="shared" si="97"/>
        <v>0</v>
      </c>
      <c r="BE211" s="37" t="str">
        <f t="shared" si="98"/>
        <v>-</v>
      </c>
      <c r="BF211" s="37" t="str">
        <f t="shared" si="99"/>
        <v>-</v>
      </c>
      <c r="BG211" s="52" t="str">
        <f t="shared" si="100"/>
        <v>-</v>
      </c>
      <c r="BH211" s="35" t="str">
        <f t="shared" si="101"/>
        <v>-</v>
      </c>
    </row>
    <row r="212" spans="1:60" hidden="1" x14ac:dyDescent="0.25">
      <c r="A212" s="118"/>
      <c r="B212" s="31"/>
      <c r="C212" s="18"/>
      <c r="D212" s="18"/>
      <c r="E212" s="57"/>
      <c r="F212" s="57"/>
      <c r="G212" s="58"/>
      <c r="H212" s="261"/>
      <c r="I212" s="26"/>
      <c r="J212" s="16">
        <f t="shared" si="82"/>
        <v>0</v>
      </c>
      <c r="K212" s="16">
        <f t="shared" si="93"/>
        <v>0</v>
      </c>
      <c r="L212" s="26"/>
      <c r="M212" s="16">
        <f t="shared" si="83"/>
        <v>0</v>
      </c>
      <c r="N212" s="16">
        <f t="shared" si="84"/>
        <v>0</v>
      </c>
      <c r="O212" s="26"/>
      <c r="P212" s="16">
        <f t="shared" si="85"/>
        <v>0</v>
      </c>
      <c r="Q212" s="16">
        <f t="shared" si="86"/>
        <v>0</v>
      </c>
      <c r="R212" s="26"/>
      <c r="S212" s="16">
        <f t="shared" si="87"/>
        <v>0</v>
      </c>
      <c r="T212" s="16">
        <f t="shared" si="88"/>
        <v>0</v>
      </c>
      <c r="U212" s="26"/>
      <c r="V212" s="16">
        <f t="shared" si="89"/>
        <v>0</v>
      </c>
      <c r="W212" s="16">
        <f t="shared" si="91"/>
        <v>0</v>
      </c>
      <c r="X212" s="26"/>
      <c r="Y212" s="16">
        <f t="shared" si="90"/>
        <v>0</v>
      </c>
      <c r="Z212" s="16">
        <f t="shared" si="92"/>
        <v>0</v>
      </c>
      <c r="AA212" s="16"/>
      <c r="AB212" s="289">
        <f t="shared" si="102"/>
        <v>0</v>
      </c>
      <c r="AC212" s="289">
        <f t="shared" si="103"/>
        <v>0</v>
      </c>
      <c r="AD212" s="16"/>
      <c r="AE212" s="289">
        <f t="shared" si="104"/>
        <v>0</v>
      </c>
      <c r="AF212" s="289">
        <f t="shared" si="105"/>
        <v>0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289"/>
      <c r="AU212" s="289"/>
      <c r="AV212" s="268"/>
      <c r="AW212" s="52">
        <f t="shared" si="106"/>
        <v>0</v>
      </c>
      <c r="AX212" s="16">
        <f t="shared" si="94"/>
        <v>0</v>
      </c>
      <c r="AY212" s="37">
        <f t="shared" si="95"/>
        <v>0</v>
      </c>
      <c r="AZ212" s="42">
        <f t="shared" si="107"/>
        <v>0</v>
      </c>
      <c r="BA212" s="37">
        <f t="shared" si="108"/>
        <v>0</v>
      </c>
      <c r="BB212" s="63">
        <f t="shared" si="96"/>
        <v>0</v>
      </c>
      <c r="BC212" s="26"/>
      <c r="BD212" s="37">
        <f t="shared" si="97"/>
        <v>0</v>
      </c>
      <c r="BE212" s="37" t="str">
        <f t="shared" si="98"/>
        <v>-</v>
      </c>
      <c r="BF212" s="37" t="str">
        <f t="shared" si="99"/>
        <v>-</v>
      </c>
      <c r="BG212" s="52" t="str">
        <f t="shared" si="100"/>
        <v>-</v>
      </c>
      <c r="BH212" s="35" t="str">
        <f t="shared" si="101"/>
        <v>-</v>
      </c>
    </row>
    <row r="213" spans="1:60" hidden="1" x14ac:dyDescent="0.25">
      <c r="A213" s="118"/>
      <c r="B213" s="31"/>
      <c r="C213" s="18"/>
      <c r="D213" s="18"/>
      <c r="E213" s="57"/>
      <c r="F213" s="57"/>
      <c r="G213" s="58"/>
      <c r="H213" s="261"/>
      <c r="I213" s="26"/>
      <c r="J213" s="16">
        <f t="shared" si="82"/>
        <v>0</v>
      </c>
      <c r="K213" s="16">
        <f t="shared" si="93"/>
        <v>0</v>
      </c>
      <c r="L213" s="26"/>
      <c r="M213" s="16">
        <f t="shared" si="83"/>
        <v>0</v>
      </c>
      <c r="N213" s="16">
        <f t="shared" si="84"/>
        <v>0</v>
      </c>
      <c r="O213" s="26"/>
      <c r="P213" s="16">
        <f t="shared" si="85"/>
        <v>0</v>
      </c>
      <c r="Q213" s="16">
        <f t="shared" si="86"/>
        <v>0</v>
      </c>
      <c r="R213" s="26"/>
      <c r="S213" s="16">
        <f t="shared" si="87"/>
        <v>0</v>
      </c>
      <c r="T213" s="16">
        <f t="shared" si="88"/>
        <v>0</v>
      </c>
      <c r="U213" s="26"/>
      <c r="V213" s="16">
        <f t="shared" si="89"/>
        <v>0</v>
      </c>
      <c r="W213" s="16">
        <f t="shared" si="91"/>
        <v>0</v>
      </c>
      <c r="X213" s="26"/>
      <c r="Y213" s="16">
        <f t="shared" si="90"/>
        <v>0</v>
      </c>
      <c r="Z213" s="16">
        <f t="shared" si="92"/>
        <v>0</v>
      </c>
      <c r="AA213" s="16"/>
      <c r="AB213" s="289">
        <f t="shared" si="102"/>
        <v>0</v>
      </c>
      <c r="AC213" s="289">
        <f t="shared" si="103"/>
        <v>0</v>
      </c>
      <c r="AD213" s="16"/>
      <c r="AE213" s="289">
        <f t="shared" si="104"/>
        <v>0</v>
      </c>
      <c r="AF213" s="289">
        <f t="shared" si="105"/>
        <v>0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289"/>
      <c r="AU213" s="289"/>
      <c r="AV213" s="268"/>
      <c r="AW213" s="52">
        <f t="shared" si="106"/>
        <v>0</v>
      </c>
      <c r="AX213" s="16">
        <f t="shared" si="94"/>
        <v>0</v>
      </c>
      <c r="AY213" s="37">
        <f t="shared" si="95"/>
        <v>0</v>
      </c>
      <c r="AZ213" s="42">
        <f t="shared" si="107"/>
        <v>0</v>
      </c>
      <c r="BA213" s="37">
        <f t="shared" si="108"/>
        <v>0</v>
      </c>
      <c r="BB213" s="63">
        <f t="shared" si="96"/>
        <v>0</v>
      </c>
      <c r="BC213" s="26"/>
      <c r="BD213" s="37">
        <f t="shared" si="97"/>
        <v>0</v>
      </c>
      <c r="BE213" s="37" t="str">
        <f t="shared" si="98"/>
        <v>-</v>
      </c>
      <c r="BF213" s="37" t="str">
        <f t="shared" si="99"/>
        <v>-</v>
      </c>
      <c r="BG213" s="52" t="str">
        <f t="shared" si="100"/>
        <v>-</v>
      </c>
      <c r="BH213" s="35" t="str">
        <f t="shared" si="101"/>
        <v>-</v>
      </c>
    </row>
    <row r="214" spans="1:60" hidden="1" x14ac:dyDescent="0.25">
      <c r="A214" s="118"/>
      <c r="B214" s="32"/>
      <c r="C214" s="18"/>
      <c r="D214" s="18"/>
      <c r="E214" s="57"/>
      <c r="F214" s="57"/>
      <c r="G214" s="58"/>
      <c r="H214" s="261"/>
      <c r="I214" s="26"/>
      <c r="J214" s="16">
        <f t="shared" si="82"/>
        <v>0</v>
      </c>
      <c r="K214" s="16">
        <f t="shared" si="93"/>
        <v>0</v>
      </c>
      <c r="L214" s="26"/>
      <c r="M214" s="16">
        <f t="shared" si="83"/>
        <v>0</v>
      </c>
      <c r="N214" s="16">
        <f t="shared" si="84"/>
        <v>0</v>
      </c>
      <c r="O214" s="26"/>
      <c r="P214" s="16">
        <f t="shared" si="85"/>
        <v>0</v>
      </c>
      <c r="Q214" s="16">
        <f t="shared" si="86"/>
        <v>0</v>
      </c>
      <c r="R214" s="26"/>
      <c r="S214" s="16">
        <f t="shared" si="87"/>
        <v>0</v>
      </c>
      <c r="T214" s="16">
        <f t="shared" si="88"/>
        <v>0</v>
      </c>
      <c r="U214" s="26"/>
      <c r="V214" s="16">
        <f t="shared" si="89"/>
        <v>0</v>
      </c>
      <c r="W214" s="16">
        <f t="shared" si="91"/>
        <v>0</v>
      </c>
      <c r="X214" s="26"/>
      <c r="Y214" s="16">
        <f t="shared" si="90"/>
        <v>0</v>
      </c>
      <c r="Z214" s="16">
        <f t="shared" si="92"/>
        <v>0</v>
      </c>
      <c r="AA214" s="16"/>
      <c r="AB214" s="289">
        <f t="shared" si="102"/>
        <v>0</v>
      </c>
      <c r="AC214" s="289">
        <f t="shared" si="103"/>
        <v>0</v>
      </c>
      <c r="AD214" s="16"/>
      <c r="AE214" s="289">
        <f t="shared" si="104"/>
        <v>0</v>
      </c>
      <c r="AF214" s="289">
        <f t="shared" si="105"/>
        <v>0</v>
      </c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289"/>
      <c r="AU214" s="289"/>
      <c r="AV214" s="268"/>
      <c r="AW214" s="52">
        <f t="shared" si="106"/>
        <v>0</v>
      </c>
      <c r="AX214" s="16">
        <f t="shared" si="94"/>
        <v>0</v>
      </c>
      <c r="AY214" s="37">
        <f t="shared" si="95"/>
        <v>0</v>
      </c>
      <c r="AZ214" s="42">
        <f t="shared" si="107"/>
        <v>0</v>
      </c>
      <c r="BA214" s="37">
        <f t="shared" si="108"/>
        <v>0</v>
      </c>
      <c r="BB214" s="63">
        <f t="shared" si="96"/>
        <v>0</v>
      </c>
      <c r="BC214" s="26"/>
      <c r="BD214" s="37">
        <f t="shared" si="97"/>
        <v>0</v>
      </c>
      <c r="BE214" s="37" t="str">
        <f t="shared" si="98"/>
        <v>-</v>
      </c>
      <c r="BF214" s="37" t="str">
        <f t="shared" si="99"/>
        <v>-</v>
      </c>
      <c r="BG214" s="52" t="str">
        <f t="shared" si="100"/>
        <v>-</v>
      </c>
      <c r="BH214" s="35" t="str">
        <f t="shared" si="101"/>
        <v>-</v>
      </c>
    </row>
    <row r="215" spans="1:60" hidden="1" x14ac:dyDescent="0.25">
      <c r="A215" s="118"/>
      <c r="B215" s="31"/>
      <c r="C215" s="18"/>
      <c r="D215" s="18"/>
      <c r="E215" s="57"/>
      <c r="F215" s="57"/>
      <c r="G215" s="58"/>
      <c r="H215" s="261"/>
      <c r="I215" s="26"/>
      <c r="J215" s="16">
        <f t="shared" si="82"/>
        <v>0</v>
      </c>
      <c r="K215" s="16">
        <f t="shared" si="93"/>
        <v>0</v>
      </c>
      <c r="L215" s="26"/>
      <c r="M215" s="16">
        <f t="shared" si="83"/>
        <v>0</v>
      </c>
      <c r="N215" s="16">
        <f t="shared" si="84"/>
        <v>0</v>
      </c>
      <c r="O215" s="26"/>
      <c r="P215" s="16">
        <f t="shared" si="85"/>
        <v>0</v>
      </c>
      <c r="Q215" s="16">
        <f t="shared" si="86"/>
        <v>0</v>
      </c>
      <c r="R215" s="26"/>
      <c r="S215" s="16">
        <f t="shared" si="87"/>
        <v>0</v>
      </c>
      <c r="T215" s="16">
        <f t="shared" si="88"/>
        <v>0</v>
      </c>
      <c r="U215" s="26"/>
      <c r="V215" s="16">
        <f t="shared" si="89"/>
        <v>0</v>
      </c>
      <c r="W215" s="16">
        <f t="shared" si="91"/>
        <v>0</v>
      </c>
      <c r="X215" s="26"/>
      <c r="Y215" s="16">
        <f t="shared" si="90"/>
        <v>0</v>
      </c>
      <c r="Z215" s="16">
        <f t="shared" si="92"/>
        <v>0</v>
      </c>
      <c r="AA215" s="16"/>
      <c r="AB215" s="289">
        <f t="shared" si="102"/>
        <v>0</v>
      </c>
      <c r="AC215" s="289">
        <f t="shared" si="103"/>
        <v>0</v>
      </c>
      <c r="AD215" s="16"/>
      <c r="AE215" s="289">
        <f t="shared" si="104"/>
        <v>0</v>
      </c>
      <c r="AF215" s="289">
        <f t="shared" si="105"/>
        <v>0</v>
      </c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289"/>
      <c r="AU215" s="289"/>
      <c r="AV215" s="268"/>
      <c r="AW215" s="52">
        <f t="shared" si="106"/>
        <v>0</v>
      </c>
      <c r="AX215" s="16">
        <f t="shared" si="94"/>
        <v>0</v>
      </c>
      <c r="AY215" s="37">
        <f t="shared" si="95"/>
        <v>0</v>
      </c>
      <c r="AZ215" s="42">
        <f t="shared" si="107"/>
        <v>0</v>
      </c>
      <c r="BA215" s="37">
        <f t="shared" si="108"/>
        <v>0</v>
      </c>
      <c r="BB215" s="63">
        <f t="shared" si="96"/>
        <v>0</v>
      </c>
      <c r="BC215" s="26"/>
      <c r="BD215" s="37">
        <f t="shared" si="97"/>
        <v>0</v>
      </c>
      <c r="BE215" s="37" t="str">
        <f t="shared" si="98"/>
        <v>-</v>
      </c>
      <c r="BF215" s="37" t="str">
        <f t="shared" si="99"/>
        <v>-</v>
      </c>
      <c r="BG215" s="52" t="str">
        <f t="shared" si="100"/>
        <v>-</v>
      </c>
      <c r="BH215" s="35" t="str">
        <f t="shared" si="101"/>
        <v>-</v>
      </c>
    </row>
    <row r="216" spans="1:60" hidden="1" x14ac:dyDescent="0.25">
      <c r="A216" s="118"/>
      <c r="B216" s="31"/>
      <c r="C216" s="18"/>
      <c r="D216" s="18"/>
      <c r="E216" s="57"/>
      <c r="F216" s="57"/>
      <c r="G216" s="58"/>
      <c r="H216" s="261"/>
      <c r="I216" s="26"/>
      <c r="J216" s="16">
        <f t="shared" si="82"/>
        <v>0</v>
      </c>
      <c r="K216" s="16">
        <f t="shared" si="93"/>
        <v>0</v>
      </c>
      <c r="L216" s="26"/>
      <c r="M216" s="16">
        <f t="shared" si="83"/>
        <v>0</v>
      </c>
      <c r="N216" s="16">
        <f t="shared" si="84"/>
        <v>0</v>
      </c>
      <c r="O216" s="26"/>
      <c r="P216" s="16">
        <f t="shared" si="85"/>
        <v>0</v>
      </c>
      <c r="Q216" s="16">
        <f t="shared" si="86"/>
        <v>0</v>
      </c>
      <c r="R216" s="26"/>
      <c r="S216" s="16">
        <f t="shared" si="87"/>
        <v>0</v>
      </c>
      <c r="T216" s="16">
        <f t="shared" si="88"/>
        <v>0</v>
      </c>
      <c r="U216" s="26"/>
      <c r="V216" s="16">
        <f t="shared" si="89"/>
        <v>0</v>
      </c>
      <c r="W216" s="16">
        <f t="shared" si="91"/>
        <v>0</v>
      </c>
      <c r="X216" s="26"/>
      <c r="Y216" s="16">
        <f t="shared" si="90"/>
        <v>0</v>
      </c>
      <c r="Z216" s="16">
        <f t="shared" si="92"/>
        <v>0</v>
      </c>
      <c r="AA216" s="16"/>
      <c r="AB216" s="289">
        <f t="shared" si="102"/>
        <v>0</v>
      </c>
      <c r="AC216" s="289">
        <f t="shared" si="103"/>
        <v>0</v>
      </c>
      <c r="AD216" s="16"/>
      <c r="AE216" s="289">
        <f t="shared" si="104"/>
        <v>0</v>
      </c>
      <c r="AF216" s="289">
        <f t="shared" si="105"/>
        <v>0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289"/>
      <c r="AU216" s="289"/>
      <c r="AV216" s="268"/>
      <c r="AW216" s="52">
        <f t="shared" si="106"/>
        <v>0</v>
      </c>
      <c r="AX216" s="16">
        <f t="shared" si="94"/>
        <v>0</v>
      </c>
      <c r="AY216" s="37">
        <f t="shared" si="95"/>
        <v>0</v>
      </c>
      <c r="AZ216" s="42">
        <f t="shared" si="107"/>
        <v>0</v>
      </c>
      <c r="BA216" s="37">
        <f t="shared" si="108"/>
        <v>0</v>
      </c>
      <c r="BB216" s="63">
        <f t="shared" si="96"/>
        <v>0</v>
      </c>
      <c r="BC216" s="26"/>
      <c r="BD216" s="37">
        <f t="shared" si="97"/>
        <v>0</v>
      </c>
      <c r="BE216" s="37" t="str">
        <f t="shared" si="98"/>
        <v>-</v>
      </c>
      <c r="BF216" s="37" t="str">
        <f t="shared" si="99"/>
        <v>-</v>
      </c>
      <c r="BG216" s="52" t="str">
        <f t="shared" si="100"/>
        <v>-</v>
      </c>
      <c r="BH216" s="35" t="str">
        <f t="shared" si="101"/>
        <v>-</v>
      </c>
    </row>
    <row r="217" spans="1:60" hidden="1" x14ac:dyDescent="0.25">
      <c r="A217" s="118"/>
      <c r="B217" s="31"/>
      <c r="C217" s="18"/>
      <c r="D217" s="18"/>
      <c r="E217" s="57"/>
      <c r="F217" s="57"/>
      <c r="G217" s="58"/>
      <c r="H217" s="261"/>
      <c r="I217" s="26"/>
      <c r="J217" s="16">
        <f t="shared" si="82"/>
        <v>0</v>
      </c>
      <c r="K217" s="16">
        <f t="shared" si="93"/>
        <v>0</v>
      </c>
      <c r="L217" s="26"/>
      <c r="M217" s="16">
        <f t="shared" si="83"/>
        <v>0</v>
      </c>
      <c r="N217" s="16">
        <f t="shared" si="84"/>
        <v>0</v>
      </c>
      <c r="O217" s="26"/>
      <c r="P217" s="16">
        <f t="shared" si="85"/>
        <v>0</v>
      </c>
      <c r="Q217" s="16">
        <f t="shared" si="86"/>
        <v>0</v>
      </c>
      <c r="R217" s="26"/>
      <c r="S217" s="16">
        <f t="shared" si="87"/>
        <v>0</v>
      </c>
      <c r="T217" s="16">
        <f t="shared" si="88"/>
        <v>0</v>
      </c>
      <c r="U217" s="26"/>
      <c r="V217" s="16">
        <f t="shared" si="89"/>
        <v>0</v>
      </c>
      <c r="W217" s="16">
        <f t="shared" si="91"/>
        <v>0</v>
      </c>
      <c r="X217" s="26"/>
      <c r="Y217" s="16">
        <f t="shared" si="90"/>
        <v>0</v>
      </c>
      <c r="Z217" s="16">
        <f t="shared" si="92"/>
        <v>0</v>
      </c>
      <c r="AA217" s="16"/>
      <c r="AB217" s="289">
        <f t="shared" si="102"/>
        <v>0</v>
      </c>
      <c r="AC217" s="289">
        <f t="shared" si="103"/>
        <v>0</v>
      </c>
      <c r="AD217" s="16"/>
      <c r="AE217" s="289">
        <f t="shared" si="104"/>
        <v>0</v>
      </c>
      <c r="AF217" s="289">
        <f t="shared" si="105"/>
        <v>0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289"/>
      <c r="AU217" s="289"/>
      <c r="AV217" s="268"/>
      <c r="AW217" s="52">
        <f t="shared" si="106"/>
        <v>0</v>
      </c>
      <c r="AX217" s="16">
        <f t="shared" si="94"/>
        <v>0</v>
      </c>
      <c r="AY217" s="37">
        <f t="shared" si="95"/>
        <v>0</v>
      </c>
      <c r="AZ217" s="42">
        <f t="shared" si="107"/>
        <v>0</v>
      </c>
      <c r="BA217" s="37">
        <f t="shared" si="108"/>
        <v>0</v>
      </c>
      <c r="BB217" s="63">
        <f t="shared" si="96"/>
        <v>0</v>
      </c>
      <c r="BC217" s="26"/>
      <c r="BD217" s="37">
        <f t="shared" si="97"/>
        <v>0</v>
      </c>
      <c r="BE217" s="37" t="str">
        <f t="shared" si="98"/>
        <v>-</v>
      </c>
      <c r="BF217" s="37" t="str">
        <f t="shared" si="99"/>
        <v>-</v>
      </c>
      <c r="BG217" s="52" t="str">
        <f t="shared" si="100"/>
        <v>-</v>
      </c>
      <c r="BH217" s="35" t="str">
        <f t="shared" si="101"/>
        <v>-</v>
      </c>
    </row>
    <row r="218" spans="1:60" hidden="1" x14ac:dyDescent="0.25">
      <c r="A218" s="118"/>
      <c r="B218" s="31"/>
      <c r="C218" s="18"/>
      <c r="D218" s="18"/>
      <c r="E218" s="57"/>
      <c r="F218" s="57"/>
      <c r="G218" s="58"/>
      <c r="H218" s="261"/>
      <c r="I218" s="26"/>
      <c r="J218" s="16">
        <f t="shared" si="82"/>
        <v>0</v>
      </c>
      <c r="K218" s="16">
        <f t="shared" si="93"/>
        <v>0</v>
      </c>
      <c r="L218" s="26"/>
      <c r="M218" s="16">
        <f t="shared" si="83"/>
        <v>0</v>
      </c>
      <c r="N218" s="16">
        <f t="shared" si="84"/>
        <v>0</v>
      </c>
      <c r="O218" s="26"/>
      <c r="P218" s="16">
        <f t="shared" si="85"/>
        <v>0</v>
      </c>
      <c r="Q218" s="16">
        <f t="shared" si="86"/>
        <v>0</v>
      </c>
      <c r="R218" s="26"/>
      <c r="S218" s="16">
        <f t="shared" si="87"/>
        <v>0</v>
      </c>
      <c r="T218" s="16">
        <f t="shared" si="88"/>
        <v>0</v>
      </c>
      <c r="U218" s="26"/>
      <c r="V218" s="16">
        <f t="shared" si="89"/>
        <v>0</v>
      </c>
      <c r="W218" s="16">
        <f t="shared" si="91"/>
        <v>0</v>
      </c>
      <c r="X218" s="26"/>
      <c r="Y218" s="16">
        <f t="shared" si="90"/>
        <v>0</v>
      </c>
      <c r="Z218" s="16">
        <f t="shared" si="92"/>
        <v>0</v>
      </c>
      <c r="AA218" s="16"/>
      <c r="AB218" s="289">
        <f t="shared" si="102"/>
        <v>0</v>
      </c>
      <c r="AC218" s="289">
        <f t="shared" si="103"/>
        <v>0</v>
      </c>
      <c r="AD218" s="16"/>
      <c r="AE218" s="289">
        <f t="shared" si="104"/>
        <v>0</v>
      </c>
      <c r="AF218" s="289">
        <f t="shared" si="105"/>
        <v>0</v>
      </c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289"/>
      <c r="AU218" s="289"/>
      <c r="AV218" s="268"/>
      <c r="AW218" s="52">
        <f t="shared" si="106"/>
        <v>0</v>
      </c>
      <c r="AX218" s="16">
        <f t="shared" si="94"/>
        <v>0</v>
      </c>
      <c r="AY218" s="37">
        <f t="shared" si="95"/>
        <v>0</v>
      </c>
      <c r="AZ218" s="42">
        <f t="shared" si="107"/>
        <v>0</v>
      </c>
      <c r="BA218" s="37">
        <f t="shared" si="108"/>
        <v>0</v>
      </c>
      <c r="BB218" s="63">
        <f t="shared" si="96"/>
        <v>0</v>
      </c>
      <c r="BC218" s="26"/>
      <c r="BD218" s="37">
        <f t="shared" si="97"/>
        <v>0</v>
      </c>
      <c r="BE218" s="37" t="str">
        <f t="shared" si="98"/>
        <v>-</v>
      </c>
      <c r="BF218" s="37" t="str">
        <f t="shared" si="99"/>
        <v>-</v>
      </c>
      <c r="BG218" s="52" t="str">
        <f t="shared" si="100"/>
        <v>-</v>
      </c>
      <c r="BH218" s="35" t="str">
        <f t="shared" si="101"/>
        <v>-</v>
      </c>
    </row>
    <row r="219" spans="1:60" hidden="1" x14ac:dyDescent="0.25">
      <c r="A219" s="118"/>
      <c r="B219" s="32"/>
      <c r="C219" s="18"/>
      <c r="D219" s="18"/>
      <c r="E219" s="57"/>
      <c r="F219" s="57"/>
      <c r="G219" s="58"/>
      <c r="H219" s="261"/>
      <c r="I219" s="26"/>
      <c r="J219" s="16">
        <f t="shared" si="82"/>
        <v>0</v>
      </c>
      <c r="K219" s="16">
        <f t="shared" si="93"/>
        <v>0</v>
      </c>
      <c r="L219" s="26"/>
      <c r="M219" s="16">
        <f t="shared" si="83"/>
        <v>0</v>
      </c>
      <c r="N219" s="16">
        <f t="shared" si="84"/>
        <v>0</v>
      </c>
      <c r="O219" s="26"/>
      <c r="P219" s="16">
        <f t="shared" si="85"/>
        <v>0</v>
      </c>
      <c r="Q219" s="16">
        <f t="shared" si="86"/>
        <v>0</v>
      </c>
      <c r="R219" s="26"/>
      <c r="S219" s="16">
        <f t="shared" si="87"/>
        <v>0</v>
      </c>
      <c r="T219" s="16">
        <f t="shared" si="88"/>
        <v>0</v>
      </c>
      <c r="U219" s="26"/>
      <c r="V219" s="16">
        <f t="shared" si="89"/>
        <v>0</v>
      </c>
      <c r="W219" s="16">
        <f t="shared" si="91"/>
        <v>0</v>
      </c>
      <c r="X219" s="26"/>
      <c r="Y219" s="16">
        <f t="shared" si="90"/>
        <v>0</v>
      </c>
      <c r="Z219" s="16">
        <f t="shared" si="92"/>
        <v>0</v>
      </c>
      <c r="AA219" s="16"/>
      <c r="AB219" s="289">
        <f t="shared" si="102"/>
        <v>0</v>
      </c>
      <c r="AC219" s="289">
        <f t="shared" si="103"/>
        <v>0</v>
      </c>
      <c r="AD219" s="16"/>
      <c r="AE219" s="289">
        <f t="shared" si="104"/>
        <v>0</v>
      </c>
      <c r="AF219" s="289">
        <f t="shared" si="105"/>
        <v>0</v>
      </c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289"/>
      <c r="AU219" s="289"/>
      <c r="AV219" s="268"/>
      <c r="AW219" s="52">
        <f t="shared" si="106"/>
        <v>0</v>
      </c>
      <c r="AX219" s="16">
        <f t="shared" si="94"/>
        <v>0</v>
      </c>
      <c r="AY219" s="37">
        <f t="shared" si="95"/>
        <v>0</v>
      </c>
      <c r="AZ219" s="42">
        <f t="shared" si="107"/>
        <v>0</v>
      </c>
      <c r="BA219" s="37">
        <f t="shared" si="108"/>
        <v>0</v>
      </c>
      <c r="BB219" s="63">
        <f t="shared" si="96"/>
        <v>0</v>
      </c>
      <c r="BC219" s="26"/>
      <c r="BD219" s="37">
        <f t="shared" si="97"/>
        <v>0</v>
      </c>
      <c r="BE219" s="37" t="str">
        <f t="shared" si="98"/>
        <v>-</v>
      </c>
      <c r="BF219" s="37" t="str">
        <f t="shared" si="99"/>
        <v>-</v>
      </c>
      <c r="BG219" s="52" t="str">
        <f t="shared" si="100"/>
        <v>-</v>
      </c>
      <c r="BH219" s="35" t="str">
        <f t="shared" si="101"/>
        <v>-</v>
      </c>
    </row>
    <row r="220" spans="1:60" hidden="1" x14ac:dyDescent="0.25">
      <c r="A220" s="118"/>
      <c r="B220" s="31"/>
      <c r="C220" s="18"/>
      <c r="D220" s="18"/>
      <c r="E220" s="57"/>
      <c r="F220" s="57"/>
      <c r="G220" s="58"/>
      <c r="H220" s="261"/>
      <c r="I220" s="26"/>
      <c r="J220" s="16">
        <f t="shared" si="82"/>
        <v>0</v>
      </c>
      <c r="K220" s="16">
        <f t="shared" si="93"/>
        <v>0</v>
      </c>
      <c r="L220" s="26"/>
      <c r="M220" s="16">
        <f t="shared" si="83"/>
        <v>0</v>
      </c>
      <c r="N220" s="16">
        <f t="shared" si="84"/>
        <v>0</v>
      </c>
      <c r="O220" s="26"/>
      <c r="P220" s="16">
        <f t="shared" si="85"/>
        <v>0</v>
      </c>
      <c r="Q220" s="16">
        <f t="shared" si="86"/>
        <v>0</v>
      </c>
      <c r="R220" s="26"/>
      <c r="S220" s="16">
        <f t="shared" si="87"/>
        <v>0</v>
      </c>
      <c r="T220" s="16">
        <f t="shared" si="88"/>
        <v>0</v>
      </c>
      <c r="U220" s="26"/>
      <c r="V220" s="16">
        <f t="shared" si="89"/>
        <v>0</v>
      </c>
      <c r="W220" s="16">
        <f t="shared" si="91"/>
        <v>0</v>
      </c>
      <c r="X220" s="26"/>
      <c r="Y220" s="16">
        <f t="shared" si="90"/>
        <v>0</v>
      </c>
      <c r="Z220" s="16">
        <f t="shared" si="92"/>
        <v>0</v>
      </c>
      <c r="AA220" s="16"/>
      <c r="AB220" s="289">
        <f t="shared" si="102"/>
        <v>0</v>
      </c>
      <c r="AC220" s="289">
        <f t="shared" si="103"/>
        <v>0</v>
      </c>
      <c r="AD220" s="16"/>
      <c r="AE220" s="289">
        <f t="shared" si="104"/>
        <v>0</v>
      </c>
      <c r="AF220" s="289">
        <f t="shared" si="105"/>
        <v>0</v>
      </c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289"/>
      <c r="AU220" s="289"/>
      <c r="AV220" s="268"/>
      <c r="AW220" s="52">
        <f t="shared" si="106"/>
        <v>0</v>
      </c>
      <c r="AX220" s="16">
        <f t="shared" si="94"/>
        <v>0</v>
      </c>
      <c r="AY220" s="37">
        <f t="shared" si="95"/>
        <v>0</v>
      </c>
      <c r="AZ220" s="42">
        <f t="shared" si="107"/>
        <v>0</v>
      </c>
      <c r="BA220" s="37">
        <f t="shared" si="108"/>
        <v>0</v>
      </c>
      <c r="BB220" s="63">
        <f t="shared" si="96"/>
        <v>0</v>
      </c>
      <c r="BC220" s="26"/>
      <c r="BD220" s="37">
        <f t="shared" si="97"/>
        <v>0</v>
      </c>
      <c r="BE220" s="37" t="str">
        <f t="shared" si="98"/>
        <v>-</v>
      </c>
      <c r="BF220" s="37" t="str">
        <f t="shared" si="99"/>
        <v>-</v>
      </c>
      <c r="BG220" s="52" t="str">
        <f t="shared" si="100"/>
        <v>-</v>
      </c>
      <c r="BH220" s="35" t="str">
        <f t="shared" si="101"/>
        <v>-</v>
      </c>
    </row>
    <row r="221" spans="1:60" hidden="1" x14ac:dyDescent="0.25">
      <c r="A221" s="118"/>
      <c r="B221" s="31"/>
      <c r="C221" s="18"/>
      <c r="D221" s="18"/>
      <c r="E221" s="57"/>
      <c r="F221" s="57"/>
      <c r="G221" s="58"/>
      <c r="H221" s="261"/>
      <c r="I221" s="26"/>
      <c r="J221" s="16">
        <f t="shared" si="82"/>
        <v>0</v>
      </c>
      <c r="K221" s="16">
        <f t="shared" si="93"/>
        <v>0</v>
      </c>
      <c r="L221" s="26"/>
      <c r="M221" s="16">
        <f t="shared" si="83"/>
        <v>0</v>
      </c>
      <c r="N221" s="16">
        <f t="shared" si="84"/>
        <v>0</v>
      </c>
      <c r="O221" s="26"/>
      <c r="P221" s="16">
        <f t="shared" si="85"/>
        <v>0</v>
      </c>
      <c r="Q221" s="16">
        <f t="shared" si="86"/>
        <v>0</v>
      </c>
      <c r="R221" s="26"/>
      <c r="S221" s="16">
        <f t="shared" si="87"/>
        <v>0</v>
      </c>
      <c r="T221" s="16">
        <f t="shared" si="88"/>
        <v>0</v>
      </c>
      <c r="U221" s="26"/>
      <c r="V221" s="16">
        <f t="shared" si="89"/>
        <v>0</v>
      </c>
      <c r="W221" s="16">
        <f t="shared" si="91"/>
        <v>0</v>
      </c>
      <c r="X221" s="26"/>
      <c r="Y221" s="16">
        <f t="shared" si="90"/>
        <v>0</v>
      </c>
      <c r="Z221" s="16">
        <f t="shared" si="92"/>
        <v>0</v>
      </c>
      <c r="AA221" s="16"/>
      <c r="AB221" s="289">
        <f t="shared" si="102"/>
        <v>0</v>
      </c>
      <c r="AC221" s="289">
        <f t="shared" si="103"/>
        <v>0</v>
      </c>
      <c r="AD221" s="16"/>
      <c r="AE221" s="289">
        <f t="shared" si="104"/>
        <v>0</v>
      </c>
      <c r="AF221" s="289">
        <f t="shared" si="105"/>
        <v>0</v>
      </c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289"/>
      <c r="AU221" s="289"/>
      <c r="AV221" s="268"/>
      <c r="AW221" s="52">
        <f t="shared" si="106"/>
        <v>0</v>
      </c>
      <c r="AX221" s="16">
        <f t="shared" si="94"/>
        <v>0</v>
      </c>
      <c r="AY221" s="37">
        <f t="shared" si="95"/>
        <v>0</v>
      </c>
      <c r="AZ221" s="42">
        <f t="shared" si="107"/>
        <v>0</v>
      </c>
      <c r="BA221" s="37">
        <f t="shared" si="108"/>
        <v>0</v>
      </c>
      <c r="BB221" s="63">
        <f t="shared" si="96"/>
        <v>0</v>
      </c>
      <c r="BC221" s="26"/>
      <c r="BD221" s="37">
        <f t="shared" si="97"/>
        <v>0</v>
      </c>
      <c r="BE221" s="37" t="str">
        <f t="shared" si="98"/>
        <v>-</v>
      </c>
      <c r="BF221" s="37" t="str">
        <f t="shared" si="99"/>
        <v>-</v>
      </c>
      <c r="BG221" s="52" t="str">
        <f t="shared" si="100"/>
        <v>-</v>
      </c>
      <c r="BH221" s="35" t="str">
        <f t="shared" si="101"/>
        <v>-</v>
      </c>
    </row>
    <row r="222" spans="1:60" hidden="1" x14ac:dyDescent="0.25">
      <c r="A222" s="118"/>
      <c r="B222" s="31"/>
      <c r="C222" s="18"/>
      <c r="D222" s="18"/>
      <c r="E222" s="57"/>
      <c r="F222" s="57"/>
      <c r="G222" s="58"/>
      <c r="H222" s="261"/>
      <c r="I222" s="26"/>
      <c r="J222" s="16">
        <f t="shared" si="82"/>
        <v>0</v>
      </c>
      <c r="K222" s="16">
        <f t="shared" si="93"/>
        <v>0</v>
      </c>
      <c r="L222" s="26"/>
      <c r="M222" s="16">
        <f t="shared" si="83"/>
        <v>0</v>
      </c>
      <c r="N222" s="16">
        <f t="shared" si="84"/>
        <v>0</v>
      </c>
      <c r="O222" s="26"/>
      <c r="P222" s="16">
        <f t="shared" si="85"/>
        <v>0</v>
      </c>
      <c r="Q222" s="16">
        <f t="shared" si="86"/>
        <v>0</v>
      </c>
      <c r="R222" s="26"/>
      <c r="S222" s="16">
        <f t="shared" si="87"/>
        <v>0</v>
      </c>
      <c r="T222" s="16">
        <f t="shared" si="88"/>
        <v>0</v>
      </c>
      <c r="U222" s="26"/>
      <c r="V222" s="16">
        <f t="shared" si="89"/>
        <v>0</v>
      </c>
      <c r="W222" s="16">
        <f t="shared" si="91"/>
        <v>0</v>
      </c>
      <c r="X222" s="26"/>
      <c r="Y222" s="16">
        <f t="shared" si="90"/>
        <v>0</v>
      </c>
      <c r="Z222" s="16">
        <f t="shared" si="92"/>
        <v>0</v>
      </c>
      <c r="AA222" s="16"/>
      <c r="AB222" s="289">
        <f t="shared" si="102"/>
        <v>0</v>
      </c>
      <c r="AC222" s="289">
        <f t="shared" si="103"/>
        <v>0</v>
      </c>
      <c r="AD222" s="16"/>
      <c r="AE222" s="289">
        <f t="shared" si="104"/>
        <v>0</v>
      </c>
      <c r="AF222" s="289">
        <f t="shared" si="105"/>
        <v>0</v>
      </c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289"/>
      <c r="AU222" s="289"/>
      <c r="AV222" s="268"/>
      <c r="AW222" s="52">
        <f t="shared" si="106"/>
        <v>0</v>
      </c>
      <c r="AX222" s="16">
        <f t="shared" si="94"/>
        <v>0</v>
      </c>
      <c r="AY222" s="37">
        <f t="shared" si="95"/>
        <v>0</v>
      </c>
      <c r="AZ222" s="42">
        <f t="shared" si="107"/>
        <v>0</v>
      </c>
      <c r="BA222" s="37">
        <f t="shared" si="108"/>
        <v>0</v>
      </c>
      <c r="BB222" s="63">
        <f t="shared" si="96"/>
        <v>0</v>
      </c>
      <c r="BC222" s="26"/>
      <c r="BD222" s="37">
        <f t="shared" si="97"/>
        <v>0</v>
      </c>
      <c r="BE222" s="37" t="str">
        <f t="shared" si="98"/>
        <v>-</v>
      </c>
      <c r="BF222" s="37" t="str">
        <f t="shared" si="99"/>
        <v>-</v>
      </c>
      <c r="BG222" s="52" t="str">
        <f t="shared" si="100"/>
        <v>-</v>
      </c>
      <c r="BH222" s="35" t="str">
        <f t="shared" si="101"/>
        <v>-</v>
      </c>
    </row>
    <row r="223" spans="1:60" hidden="1" x14ac:dyDescent="0.25">
      <c r="A223" s="118"/>
      <c r="B223" s="31"/>
      <c r="C223" s="18"/>
      <c r="D223" s="18"/>
      <c r="E223" s="57"/>
      <c r="F223" s="57"/>
      <c r="G223" s="58"/>
      <c r="H223" s="261"/>
      <c r="I223" s="26"/>
      <c r="J223" s="16">
        <f t="shared" si="82"/>
        <v>0</v>
      </c>
      <c r="K223" s="16">
        <f t="shared" si="93"/>
        <v>0</v>
      </c>
      <c r="L223" s="26"/>
      <c r="M223" s="16">
        <f t="shared" si="83"/>
        <v>0</v>
      </c>
      <c r="N223" s="16">
        <f t="shared" si="84"/>
        <v>0</v>
      </c>
      <c r="O223" s="26"/>
      <c r="P223" s="16">
        <f t="shared" si="85"/>
        <v>0</v>
      </c>
      <c r="Q223" s="16">
        <f t="shared" si="86"/>
        <v>0</v>
      </c>
      <c r="R223" s="26"/>
      <c r="S223" s="16">
        <f t="shared" si="87"/>
        <v>0</v>
      </c>
      <c r="T223" s="16">
        <f t="shared" si="88"/>
        <v>0</v>
      </c>
      <c r="U223" s="26"/>
      <c r="V223" s="16">
        <f t="shared" si="89"/>
        <v>0</v>
      </c>
      <c r="W223" s="16">
        <f t="shared" si="91"/>
        <v>0</v>
      </c>
      <c r="X223" s="26"/>
      <c r="Y223" s="16">
        <f t="shared" si="90"/>
        <v>0</v>
      </c>
      <c r="Z223" s="16">
        <f t="shared" si="92"/>
        <v>0</v>
      </c>
      <c r="AA223" s="16"/>
      <c r="AB223" s="289">
        <f t="shared" si="102"/>
        <v>0</v>
      </c>
      <c r="AC223" s="289">
        <f t="shared" si="103"/>
        <v>0</v>
      </c>
      <c r="AD223" s="16"/>
      <c r="AE223" s="289">
        <f t="shared" si="104"/>
        <v>0</v>
      </c>
      <c r="AF223" s="289">
        <f t="shared" si="105"/>
        <v>0</v>
      </c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289"/>
      <c r="AU223" s="289"/>
      <c r="AV223" s="268"/>
      <c r="AW223" s="52">
        <f t="shared" si="106"/>
        <v>0</v>
      </c>
      <c r="AX223" s="16">
        <f t="shared" si="94"/>
        <v>0</v>
      </c>
      <c r="AY223" s="37">
        <f t="shared" si="95"/>
        <v>0</v>
      </c>
      <c r="AZ223" s="42">
        <f t="shared" si="107"/>
        <v>0</v>
      </c>
      <c r="BA223" s="37">
        <f t="shared" si="108"/>
        <v>0</v>
      </c>
      <c r="BB223" s="63">
        <f t="shared" si="96"/>
        <v>0</v>
      </c>
      <c r="BC223" s="26"/>
      <c r="BD223" s="37">
        <f t="shared" si="97"/>
        <v>0</v>
      </c>
      <c r="BE223" s="37" t="str">
        <f t="shared" si="98"/>
        <v>-</v>
      </c>
      <c r="BF223" s="37" t="str">
        <f t="shared" si="99"/>
        <v>-</v>
      </c>
      <c r="BG223" s="52" t="str">
        <f t="shared" si="100"/>
        <v>-</v>
      </c>
      <c r="BH223" s="35" t="str">
        <f t="shared" si="101"/>
        <v>-</v>
      </c>
    </row>
    <row r="224" spans="1:60" hidden="1" x14ac:dyDescent="0.25">
      <c r="A224" s="118"/>
      <c r="B224" s="32"/>
      <c r="C224" s="18"/>
      <c r="D224" s="18"/>
      <c r="E224" s="57"/>
      <c r="F224" s="57"/>
      <c r="G224" s="58"/>
      <c r="H224" s="261"/>
      <c r="I224" s="26"/>
      <c r="J224" s="16">
        <f t="shared" si="82"/>
        <v>0</v>
      </c>
      <c r="K224" s="16">
        <f t="shared" si="93"/>
        <v>0</v>
      </c>
      <c r="L224" s="26"/>
      <c r="M224" s="16">
        <f t="shared" si="83"/>
        <v>0</v>
      </c>
      <c r="N224" s="16">
        <f t="shared" si="84"/>
        <v>0</v>
      </c>
      <c r="O224" s="26"/>
      <c r="P224" s="16">
        <f t="shared" si="85"/>
        <v>0</v>
      </c>
      <c r="Q224" s="16">
        <f t="shared" si="86"/>
        <v>0</v>
      </c>
      <c r="R224" s="26"/>
      <c r="S224" s="16">
        <f t="shared" si="87"/>
        <v>0</v>
      </c>
      <c r="T224" s="16">
        <f t="shared" si="88"/>
        <v>0</v>
      </c>
      <c r="U224" s="26"/>
      <c r="V224" s="16">
        <f t="shared" si="89"/>
        <v>0</v>
      </c>
      <c r="W224" s="16">
        <f t="shared" si="91"/>
        <v>0</v>
      </c>
      <c r="X224" s="26"/>
      <c r="Y224" s="16">
        <f t="shared" si="90"/>
        <v>0</v>
      </c>
      <c r="Z224" s="16">
        <f t="shared" si="92"/>
        <v>0</v>
      </c>
      <c r="AA224" s="16"/>
      <c r="AB224" s="289">
        <f t="shared" si="102"/>
        <v>0</v>
      </c>
      <c r="AC224" s="289">
        <f t="shared" si="103"/>
        <v>0</v>
      </c>
      <c r="AD224" s="16"/>
      <c r="AE224" s="289">
        <f t="shared" si="104"/>
        <v>0</v>
      </c>
      <c r="AF224" s="289">
        <f t="shared" si="105"/>
        <v>0</v>
      </c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289"/>
      <c r="AU224" s="289"/>
      <c r="AV224" s="268"/>
      <c r="AW224" s="52">
        <f t="shared" si="106"/>
        <v>0</v>
      </c>
      <c r="AX224" s="16">
        <f t="shared" si="94"/>
        <v>0</v>
      </c>
      <c r="AY224" s="37">
        <f t="shared" si="95"/>
        <v>0</v>
      </c>
      <c r="AZ224" s="42">
        <f t="shared" si="107"/>
        <v>0</v>
      </c>
      <c r="BA224" s="37">
        <f t="shared" si="108"/>
        <v>0</v>
      </c>
      <c r="BB224" s="63">
        <f t="shared" si="96"/>
        <v>0</v>
      </c>
      <c r="BC224" s="26"/>
      <c r="BD224" s="37">
        <f t="shared" si="97"/>
        <v>0</v>
      </c>
      <c r="BE224" s="37" t="str">
        <f t="shared" si="98"/>
        <v>-</v>
      </c>
      <c r="BF224" s="37" t="str">
        <f t="shared" si="99"/>
        <v>-</v>
      </c>
      <c r="BG224" s="52" t="str">
        <f t="shared" si="100"/>
        <v>-</v>
      </c>
      <c r="BH224" s="35" t="str">
        <f t="shared" si="101"/>
        <v>-</v>
      </c>
    </row>
    <row r="225" spans="1:60" hidden="1" x14ac:dyDescent="0.25">
      <c r="A225" s="118"/>
      <c r="B225" s="31"/>
      <c r="C225" s="18"/>
      <c r="D225" s="18"/>
      <c r="E225" s="57"/>
      <c r="F225" s="57"/>
      <c r="G225" s="58"/>
      <c r="H225" s="261"/>
      <c r="I225" s="26"/>
      <c r="J225" s="16">
        <f t="shared" si="82"/>
        <v>0</v>
      </c>
      <c r="K225" s="16">
        <f t="shared" si="93"/>
        <v>0</v>
      </c>
      <c r="L225" s="26"/>
      <c r="M225" s="16">
        <f t="shared" si="83"/>
        <v>0</v>
      </c>
      <c r="N225" s="16">
        <f t="shared" si="84"/>
        <v>0</v>
      </c>
      <c r="O225" s="26"/>
      <c r="P225" s="16">
        <f t="shared" si="85"/>
        <v>0</v>
      </c>
      <c r="Q225" s="16">
        <f t="shared" si="86"/>
        <v>0</v>
      </c>
      <c r="R225" s="26"/>
      <c r="S225" s="16">
        <f t="shared" si="87"/>
        <v>0</v>
      </c>
      <c r="T225" s="16">
        <f t="shared" si="88"/>
        <v>0</v>
      </c>
      <c r="U225" s="26"/>
      <c r="V225" s="16">
        <f t="shared" si="89"/>
        <v>0</v>
      </c>
      <c r="W225" s="16">
        <f t="shared" si="91"/>
        <v>0</v>
      </c>
      <c r="X225" s="26"/>
      <c r="Y225" s="16">
        <f t="shared" si="90"/>
        <v>0</v>
      </c>
      <c r="Z225" s="16">
        <f t="shared" si="92"/>
        <v>0</v>
      </c>
      <c r="AA225" s="16"/>
      <c r="AB225" s="289">
        <f t="shared" si="102"/>
        <v>0</v>
      </c>
      <c r="AC225" s="289">
        <f t="shared" si="103"/>
        <v>0</v>
      </c>
      <c r="AD225" s="16"/>
      <c r="AE225" s="289">
        <f t="shared" si="104"/>
        <v>0</v>
      </c>
      <c r="AF225" s="289">
        <f t="shared" si="105"/>
        <v>0</v>
      </c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289"/>
      <c r="AU225" s="289"/>
      <c r="AV225" s="268"/>
      <c r="AW225" s="52">
        <f t="shared" si="106"/>
        <v>0</v>
      </c>
      <c r="AX225" s="16">
        <f t="shared" si="94"/>
        <v>0</v>
      </c>
      <c r="AY225" s="37">
        <f t="shared" si="95"/>
        <v>0</v>
      </c>
      <c r="AZ225" s="42">
        <f t="shared" si="107"/>
        <v>0</v>
      </c>
      <c r="BA225" s="37">
        <f t="shared" si="108"/>
        <v>0</v>
      </c>
      <c r="BB225" s="63">
        <f t="shared" si="96"/>
        <v>0</v>
      </c>
      <c r="BC225" s="26"/>
      <c r="BD225" s="37">
        <f t="shared" si="97"/>
        <v>0</v>
      </c>
      <c r="BE225" s="37" t="str">
        <f t="shared" si="98"/>
        <v>-</v>
      </c>
      <c r="BF225" s="37" t="str">
        <f t="shared" si="99"/>
        <v>-</v>
      </c>
      <c r="BG225" s="52" t="str">
        <f t="shared" si="100"/>
        <v>-</v>
      </c>
      <c r="BH225" s="35" t="str">
        <f t="shared" si="101"/>
        <v>-</v>
      </c>
    </row>
    <row r="226" spans="1:60" hidden="1" x14ac:dyDescent="0.25">
      <c r="A226" s="17"/>
      <c r="B226" s="31"/>
      <c r="C226" s="18"/>
      <c r="D226" s="18"/>
      <c r="E226" s="57"/>
      <c r="F226" s="57"/>
      <c r="G226" s="58"/>
      <c r="H226" s="261"/>
      <c r="I226" s="26"/>
      <c r="J226" s="16">
        <f t="shared" si="82"/>
        <v>0</v>
      </c>
      <c r="K226" s="16">
        <f t="shared" si="93"/>
        <v>0</v>
      </c>
      <c r="L226" s="26"/>
      <c r="M226" s="16">
        <f t="shared" si="83"/>
        <v>0</v>
      </c>
      <c r="N226" s="16">
        <f t="shared" si="84"/>
        <v>0</v>
      </c>
      <c r="O226" s="26"/>
      <c r="P226" s="16">
        <f t="shared" si="85"/>
        <v>0</v>
      </c>
      <c r="Q226" s="16">
        <f t="shared" si="86"/>
        <v>0</v>
      </c>
      <c r="R226" s="26"/>
      <c r="S226" s="16">
        <f t="shared" si="87"/>
        <v>0</v>
      </c>
      <c r="T226" s="16">
        <f t="shared" si="88"/>
        <v>0</v>
      </c>
      <c r="U226" s="26"/>
      <c r="V226" s="16">
        <f t="shared" si="89"/>
        <v>0</v>
      </c>
      <c r="W226" s="16">
        <f t="shared" si="91"/>
        <v>0</v>
      </c>
      <c r="X226" s="26"/>
      <c r="Y226" s="16">
        <f t="shared" si="90"/>
        <v>0</v>
      </c>
      <c r="Z226" s="16">
        <f t="shared" si="92"/>
        <v>0</v>
      </c>
      <c r="AA226" s="16"/>
      <c r="AB226" s="289">
        <f t="shared" si="102"/>
        <v>0</v>
      </c>
      <c r="AC226" s="289">
        <f t="shared" si="103"/>
        <v>0</v>
      </c>
      <c r="AD226" s="16"/>
      <c r="AE226" s="289">
        <f t="shared" si="104"/>
        <v>0</v>
      </c>
      <c r="AF226" s="289">
        <f t="shared" si="105"/>
        <v>0</v>
      </c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289"/>
      <c r="AU226" s="289"/>
      <c r="AV226" s="268"/>
      <c r="AW226" s="52">
        <f t="shared" si="106"/>
        <v>0</v>
      </c>
      <c r="AX226" s="16">
        <f t="shared" si="94"/>
        <v>0</v>
      </c>
      <c r="AY226" s="37">
        <f t="shared" si="95"/>
        <v>0</v>
      </c>
      <c r="AZ226" s="42">
        <f t="shared" si="107"/>
        <v>0</v>
      </c>
      <c r="BA226" s="37">
        <f t="shared" si="108"/>
        <v>0</v>
      </c>
      <c r="BB226" s="63">
        <f t="shared" si="96"/>
        <v>0</v>
      </c>
      <c r="BC226" s="26"/>
      <c r="BD226" s="37">
        <f t="shared" si="97"/>
        <v>0</v>
      </c>
      <c r="BE226" s="37" t="str">
        <f t="shared" si="98"/>
        <v>-</v>
      </c>
      <c r="BF226" s="37" t="str">
        <f t="shared" si="99"/>
        <v>-</v>
      </c>
      <c r="BG226" s="52" t="str">
        <f t="shared" si="100"/>
        <v>-</v>
      </c>
      <c r="BH226" s="35" t="str">
        <f t="shared" si="101"/>
        <v>-</v>
      </c>
    </row>
    <row r="227" spans="1:60" hidden="1" x14ac:dyDescent="0.25">
      <c r="A227" s="17"/>
      <c r="B227" s="31"/>
      <c r="C227" s="18"/>
      <c r="D227" s="18"/>
      <c r="E227" s="57"/>
      <c r="F227" s="57"/>
      <c r="G227" s="58"/>
      <c r="H227" s="261"/>
      <c r="I227" s="26"/>
      <c r="J227" s="16">
        <f t="shared" si="82"/>
        <v>0</v>
      </c>
      <c r="K227" s="16">
        <f t="shared" si="93"/>
        <v>0</v>
      </c>
      <c r="L227" s="26"/>
      <c r="M227" s="16">
        <f t="shared" si="83"/>
        <v>0</v>
      </c>
      <c r="N227" s="16">
        <f t="shared" si="84"/>
        <v>0</v>
      </c>
      <c r="O227" s="26"/>
      <c r="P227" s="16">
        <f t="shared" si="85"/>
        <v>0</v>
      </c>
      <c r="Q227" s="16">
        <f t="shared" si="86"/>
        <v>0</v>
      </c>
      <c r="R227" s="26"/>
      <c r="S227" s="16">
        <f t="shared" si="87"/>
        <v>0</v>
      </c>
      <c r="T227" s="16">
        <f t="shared" si="88"/>
        <v>0</v>
      </c>
      <c r="U227" s="26"/>
      <c r="V227" s="16">
        <f t="shared" si="89"/>
        <v>0</v>
      </c>
      <c r="W227" s="16">
        <f t="shared" si="91"/>
        <v>0</v>
      </c>
      <c r="X227" s="26"/>
      <c r="Y227" s="16">
        <f t="shared" si="90"/>
        <v>0</v>
      </c>
      <c r="Z227" s="16">
        <f t="shared" si="92"/>
        <v>0</v>
      </c>
      <c r="AA227" s="16"/>
      <c r="AB227" s="289">
        <f t="shared" si="102"/>
        <v>0</v>
      </c>
      <c r="AC227" s="289">
        <f t="shared" si="103"/>
        <v>0</v>
      </c>
      <c r="AD227" s="16"/>
      <c r="AE227" s="289">
        <f t="shared" si="104"/>
        <v>0</v>
      </c>
      <c r="AF227" s="289">
        <f t="shared" si="105"/>
        <v>0</v>
      </c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289"/>
      <c r="AU227" s="289"/>
      <c r="AV227" s="268"/>
      <c r="AW227" s="52">
        <f t="shared" si="106"/>
        <v>0</v>
      </c>
      <c r="AX227" s="16">
        <f t="shared" si="94"/>
        <v>0</v>
      </c>
      <c r="AY227" s="37">
        <f t="shared" si="95"/>
        <v>0</v>
      </c>
      <c r="AZ227" s="42">
        <f t="shared" si="107"/>
        <v>0</v>
      </c>
      <c r="BA227" s="37">
        <f t="shared" si="108"/>
        <v>0</v>
      </c>
      <c r="BB227" s="63">
        <f t="shared" si="96"/>
        <v>0</v>
      </c>
      <c r="BC227" s="26"/>
      <c r="BD227" s="37">
        <f t="shared" si="97"/>
        <v>0</v>
      </c>
      <c r="BE227" s="37" t="str">
        <f t="shared" si="98"/>
        <v>-</v>
      </c>
      <c r="BF227" s="37" t="str">
        <f t="shared" si="99"/>
        <v>-</v>
      </c>
      <c r="BG227" s="52" t="str">
        <f t="shared" si="100"/>
        <v>-</v>
      </c>
      <c r="BH227" s="35" t="str">
        <f t="shared" si="101"/>
        <v>-</v>
      </c>
    </row>
    <row r="228" spans="1:60" hidden="1" x14ac:dyDescent="0.25">
      <c r="A228" s="17"/>
      <c r="B228" s="31"/>
      <c r="C228" s="18"/>
      <c r="D228" s="18"/>
      <c r="E228" s="57"/>
      <c r="F228" s="57"/>
      <c r="G228" s="58"/>
      <c r="H228" s="261"/>
      <c r="I228" s="26"/>
      <c r="J228" s="16">
        <f t="shared" si="82"/>
        <v>0</v>
      </c>
      <c r="K228" s="16">
        <f t="shared" si="93"/>
        <v>0</v>
      </c>
      <c r="L228" s="26"/>
      <c r="M228" s="16">
        <f t="shared" si="83"/>
        <v>0</v>
      </c>
      <c r="N228" s="16">
        <f t="shared" si="84"/>
        <v>0</v>
      </c>
      <c r="O228" s="26"/>
      <c r="P228" s="16">
        <f t="shared" si="85"/>
        <v>0</v>
      </c>
      <c r="Q228" s="16">
        <f t="shared" si="86"/>
        <v>0</v>
      </c>
      <c r="R228" s="26"/>
      <c r="S228" s="16">
        <f t="shared" si="87"/>
        <v>0</v>
      </c>
      <c r="T228" s="16">
        <f t="shared" si="88"/>
        <v>0</v>
      </c>
      <c r="U228" s="26"/>
      <c r="V228" s="16">
        <f t="shared" si="89"/>
        <v>0</v>
      </c>
      <c r="W228" s="16">
        <f t="shared" si="91"/>
        <v>0</v>
      </c>
      <c r="X228" s="26"/>
      <c r="Y228" s="16">
        <f t="shared" si="90"/>
        <v>0</v>
      </c>
      <c r="Z228" s="16">
        <f t="shared" si="92"/>
        <v>0</v>
      </c>
      <c r="AA228" s="16"/>
      <c r="AB228" s="289">
        <f t="shared" si="102"/>
        <v>0</v>
      </c>
      <c r="AC228" s="289">
        <f t="shared" si="103"/>
        <v>0</v>
      </c>
      <c r="AD228" s="16"/>
      <c r="AE228" s="289">
        <f t="shared" si="104"/>
        <v>0</v>
      </c>
      <c r="AF228" s="289">
        <f t="shared" si="105"/>
        <v>0</v>
      </c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289"/>
      <c r="AU228" s="289"/>
      <c r="AV228" s="268"/>
      <c r="AW228" s="52">
        <f t="shared" si="106"/>
        <v>0</v>
      </c>
      <c r="AX228" s="16">
        <f t="shared" si="94"/>
        <v>0</v>
      </c>
      <c r="AY228" s="37">
        <f t="shared" si="95"/>
        <v>0</v>
      </c>
      <c r="AZ228" s="42">
        <f t="shared" si="107"/>
        <v>0</v>
      </c>
      <c r="BA228" s="37">
        <f t="shared" si="108"/>
        <v>0</v>
      </c>
      <c r="BB228" s="63">
        <f t="shared" si="96"/>
        <v>0</v>
      </c>
      <c r="BC228" s="26"/>
      <c r="BD228" s="37">
        <f t="shared" si="97"/>
        <v>0</v>
      </c>
      <c r="BE228" s="37" t="str">
        <f t="shared" si="98"/>
        <v>-</v>
      </c>
      <c r="BF228" s="37" t="str">
        <f t="shared" si="99"/>
        <v>-</v>
      </c>
      <c r="BG228" s="52" t="str">
        <f t="shared" si="100"/>
        <v>-</v>
      </c>
      <c r="BH228" s="35" t="str">
        <f t="shared" si="101"/>
        <v>-</v>
      </c>
    </row>
    <row r="229" spans="1:60" hidden="1" x14ac:dyDescent="0.25">
      <c r="A229" s="17"/>
      <c r="B229" s="31"/>
      <c r="C229" s="18"/>
      <c r="D229" s="18"/>
      <c r="E229" s="57"/>
      <c r="F229" s="57"/>
      <c r="G229" s="58"/>
      <c r="H229" s="261"/>
      <c r="I229" s="26"/>
      <c r="J229" s="16">
        <f t="shared" si="82"/>
        <v>0</v>
      </c>
      <c r="K229" s="16">
        <f t="shared" si="93"/>
        <v>0</v>
      </c>
      <c r="L229" s="26"/>
      <c r="M229" s="16">
        <f t="shared" si="83"/>
        <v>0</v>
      </c>
      <c r="N229" s="16">
        <f t="shared" si="84"/>
        <v>0</v>
      </c>
      <c r="O229" s="26"/>
      <c r="P229" s="16">
        <f t="shared" si="85"/>
        <v>0</v>
      </c>
      <c r="Q229" s="16">
        <f t="shared" si="86"/>
        <v>0</v>
      </c>
      <c r="R229" s="26"/>
      <c r="S229" s="16">
        <f t="shared" si="87"/>
        <v>0</v>
      </c>
      <c r="T229" s="16">
        <f t="shared" si="88"/>
        <v>0</v>
      </c>
      <c r="U229" s="26"/>
      <c r="V229" s="16">
        <f t="shared" si="89"/>
        <v>0</v>
      </c>
      <c r="W229" s="16">
        <f t="shared" si="91"/>
        <v>0</v>
      </c>
      <c r="X229" s="26"/>
      <c r="Y229" s="16">
        <f t="shared" si="90"/>
        <v>0</v>
      </c>
      <c r="Z229" s="16">
        <f t="shared" si="92"/>
        <v>0</v>
      </c>
      <c r="AA229" s="16"/>
      <c r="AB229" s="289">
        <f t="shared" si="102"/>
        <v>0</v>
      </c>
      <c r="AC229" s="289">
        <f t="shared" si="103"/>
        <v>0</v>
      </c>
      <c r="AD229" s="16"/>
      <c r="AE229" s="289">
        <f t="shared" si="104"/>
        <v>0</v>
      </c>
      <c r="AF229" s="289">
        <f t="shared" si="105"/>
        <v>0</v>
      </c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289"/>
      <c r="AU229" s="289"/>
      <c r="AV229" s="268"/>
      <c r="AW229" s="52">
        <f t="shared" si="106"/>
        <v>0</v>
      </c>
      <c r="AX229" s="16">
        <f t="shared" si="94"/>
        <v>0</v>
      </c>
      <c r="AY229" s="37">
        <f t="shared" si="95"/>
        <v>0</v>
      </c>
      <c r="AZ229" s="42">
        <f t="shared" si="107"/>
        <v>0</v>
      </c>
      <c r="BA229" s="37">
        <f t="shared" si="108"/>
        <v>0</v>
      </c>
      <c r="BB229" s="63">
        <f t="shared" si="96"/>
        <v>0</v>
      </c>
      <c r="BC229" s="26"/>
      <c r="BD229" s="37">
        <f t="shared" si="97"/>
        <v>0</v>
      </c>
      <c r="BE229" s="37" t="str">
        <f t="shared" si="98"/>
        <v>-</v>
      </c>
      <c r="BF229" s="37" t="str">
        <f t="shared" si="99"/>
        <v>-</v>
      </c>
      <c r="BG229" s="52" t="str">
        <f t="shared" si="100"/>
        <v>-</v>
      </c>
      <c r="BH229" s="35" t="str">
        <f t="shared" si="101"/>
        <v>-</v>
      </c>
    </row>
    <row r="230" spans="1:60" hidden="1" x14ac:dyDescent="0.25">
      <c r="A230" s="17"/>
      <c r="B230" s="31"/>
      <c r="C230" s="18"/>
      <c r="D230" s="18"/>
      <c r="E230" s="57"/>
      <c r="F230" s="57"/>
      <c r="G230" s="58"/>
      <c r="H230" s="261"/>
      <c r="I230" s="26"/>
      <c r="J230" s="16">
        <f t="shared" ref="J230:J245" si="109">I230*$E230</f>
        <v>0</v>
      </c>
      <c r="K230" s="16">
        <f t="shared" si="93"/>
        <v>0</v>
      </c>
      <c r="L230" s="26"/>
      <c r="M230" s="16">
        <f t="shared" ref="M230:M245" si="110">L230*$E230</f>
        <v>0</v>
      </c>
      <c r="N230" s="16">
        <f t="shared" ref="N230:N245" si="111">L230*$F230</f>
        <v>0</v>
      </c>
      <c r="O230" s="26"/>
      <c r="P230" s="16">
        <f t="shared" ref="P230:P245" si="112">O230*$E230</f>
        <v>0</v>
      </c>
      <c r="Q230" s="16">
        <f t="shared" ref="Q230:Q245" si="113">O230*$F230</f>
        <v>0</v>
      </c>
      <c r="R230" s="26"/>
      <c r="S230" s="16">
        <f t="shared" ref="S230:S245" si="114">R230*$E230</f>
        <v>0</v>
      </c>
      <c r="T230" s="16">
        <f t="shared" ref="T230:T245" si="115">R230*$F230</f>
        <v>0</v>
      </c>
      <c r="U230" s="26"/>
      <c r="V230" s="16">
        <f t="shared" ref="V230:V245" si="116">U230*$E230</f>
        <v>0</v>
      </c>
      <c r="W230" s="16">
        <f t="shared" si="91"/>
        <v>0</v>
      </c>
      <c r="X230" s="26"/>
      <c r="Y230" s="16">
        <f t="shared" ref="Y230:Y245" si="117">X230*$E230</f>
        <v>0</v>
      </c>
      <c r="Z230" s="16">
        <f t="shared" si="92"/>
        <v>0</v>
      </c>
      <c r="AA230" s="16"/>
      <c r="AB230" s="289">
        <f t="shared" si="102"/>
        <v>0</v>
      </c>
      <c r="AC230" s="289">
        <f t="shared" si="103"/>
        <v>0</v>
      </c>
      <c r="AD230" s="16"/>
      <c r="AE230" s="289">
        <f t="shared" si="104"/>
        <v>0</v>
      </c>
      <c r="AF230" s="289">
        <f t="shared" si="105"/>
        <v>0</v>
      </c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289"/>
      <c r="AU230" s="289"/>
      <c r="AV230" s="268"/>
      <c r="AW230" s="52">
        <f t="shared" si="106"/>
        <v>0</v>
      </c>
      <c r="AX230" s="16">
        <f t="shared" si="94"/>
        <v>0</v>
      </c>
      <c r="AY230" s="37">
        <f t="shared" si="95"/>
        <v>0</v>
      </c>
      <c r="AZ230" s="42">
        <f t="shared" si="107"/>
        <v>0</v>
      </c>
      <c r="BA230" s="37">
        <f t="shared" si="108"/>
        <v>0</v>
      </c>
      <c r="BB230" s="63">
        <f t="shared" si="96"/>
        <v>0</v>
      </c>
      <c r="BC230" s="26"/>
      <c r="BD230" s="37">
        <f t="shared" si="97"/>
        <v>0</v>
      </c>
      <c r="BE230" s="37" t="str">
        <f t="shared" si="98"/>
        <v>-</v>
      </c>
      <c r="BF230" s="37" t="str">
        <f t="shared" si="99"/>
        <v>-</v>
      </c>
      <c r="BG230" s="52" t="str">
        <f t="shared" si="100"/>
        <v>-</v>
      </c>
      <c r="BH230" s="35" t="str">
        <f t="shared" si="101"/>
        <v>-</v>
      </c>
    </row>
    <row r="231" spans="1:60" hidden="1" x14ac:dyDescent="0.25">
      <c r="A231" s="17"/>
      <c r="B231" s="31"/>
      <c r="C231" s="18"/>
      <c r="D231" s="18"/>
      <c r="E231" s="57"/>
      <c r="F231" s="57"/>
      <c r="G231" s="58"/>
      <c r="H231" s="261"/>
      <c r="I231" s="26"/>
      <c r="J231" s="16">
        <f t="shared" si="109"/>
        <v>0</v>
      </c>
      <c r="K231" s="16">
        <f t="shared" si="93"/>
        <v>0</v>
      </c>
      <c r="L231" s="26"/>
      <c r="M231" s="16">
        <f t="shared" si="110"/>
        <v>0</v>
      </c>
      <c r="N231" s="16">
        <f t="shared" si="111"/>
        <v>0</v>
      </c>
      <c r="O231" s="26"/>
      <c r="P231" s="16">
        <f t="shared" si="112"/>
        <v>0</v>
      </c>
      <c r="Q231" s="16">
        <f t="shared" si="113"/>
        <v>0</v>
      </c>
      <c r="R231" s="26"/>
      <c r="S231" s="16">
        <f t="shared" si="114"/>
        <v>0</v>
      </c>
      <c r="T231" s="16">
        <f t="shared" si="115"/>
        <v>0</v>
      </c>
      <c r="U231" s="26"/>
      <c r="V231" s="16">
        <f t="shared" si="116"/>
        <v>0</v>
      </c>
      <c r="W231" s="16">
        <f t="shared" ref="W231:W245" si="118">U231*$F231</f>
        <v>0</v>
      </c>
      <c r="X231" s="26"/>
      <c r="Y231" s="16">
        <f t="shared" si="117"/>
        <v>0</v>
      </c>
      <c r="Z231" s="16">
        <f t="shared" ref="Z231:Z245" si="119">X231*$F231</f>
        <v>0</v>
      </c>
      <c r="AA231" s="16"/>
      <c r="AB231" s="289">
        <f t="shared" si="102"/>
        <v>0</v>
      </c>
      <c r="AC231" s="289">
        <f t="shared" si="103"/>
        <v>0</v>
      </c>
      <c r="AD231" s="16"/>
      <c r="AE231" s="289">
        <f t="shared" si="104"/>
        <v>0</v>
      </c>
      <c r="AF231" s="289">
        <f t="shared" si="105"/>
        <v>0</v>
      </c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289"/>
      <c r="AU231" s="289"/>
      <c r="AV231" s="268"/>
      <c r="AW231" s="52">
        <f t="shared" si="106"/>
        <v>0</v>
      </c>
      <c r="AX231" s="16">
        <f t="shared" si="94"/>
        <v>0</v>
      </c>
      <c r="AY231" s="37">
        <f t="shared" si="95"/>
        <v>0</v>
      </c>
      <c r="AZ231" s="42">
        <f t="shared" si="107"/>
        <v>0</v>
      </c>
      <c r="BA231" s="37">
        <f t="shared" si="108"/>
        <v>0</v>
      </c>
      <c r="BB231" s="63">
        <f t="shared" si="96"/>
        <v>0</v>
      </c>
      <c r="BC231" s="26"/>
      <c r="BD231" s="37">
        <f t="shared" si="97"/>
        <v>0</v>
      </c>
      <c r="BE231" s="37" t="str">
        <f t="shared" si="98"/>
        <v>-</v>
      </c>
      <c r="BF231" s="37" t="str">
        <f t="shared" si="99"/>
        <v>-</v>
      </c>
      <c r="BG231" s="52" t="str">
        <f t="shared" si="100"/>
        <v>-</v>
      </c>
      <c r="BH231" s="35" t="str">
        <f t="shared" si="101"/>
        <v>-</v>
      </c>
    </row>
    <row r="232" spans="1:60" hidden="1" x14ac:dyDescent="0.25">
      <c r="A232" s="17"/>
      <c r="B232" s="31"/>
      <c r="C232" s="18"/>
      <c r="D232" s="18"/>
      <c r="E232" s="57"/>
      <c r="F232" s="57"/>
      <c r="G232" s="58"/>
      <c r="H232" s="261"/>
      <c r="I232" s="26"/>
      <c r="J232" s="16">
        <f t="shared" si="109"/>
        <v>0</v>
      </c>
      <c r="K232" s="16">
        <f t="shared" si="93"/>
        <v>0</v>
      </c>
      <c r="L232" s="26"/>
      <c r="M232" s="16">
        <f t="shared" si="110"/>
        <v>0</v>
      </c>
      <c r="N232" s="16">
        <f t="shared" si="111"/>
        <v>0</v>
      </c>
      <c r="O232" s="26"/>
      <c r="P232" s="16">
        <f t="shared" si="112"/>
        <v>0</v>
      </c>
      <c r="Q232" s="16">
        <f t="shared" si="113"/>
        <v>0</v>
      </c>
      <c r="R232" s="26"/>
      <c r="S232" s="16">
        <f t="shared" si="114"/>
        <v>0</v>
      </c>
      <c r="T232" s="16">
        <f t="shared" si="115"/>
        <v>0</v>
      </c>
      <c r="U232" s="26"/>
      <c r="V232" s="16">
        <f t="shared" si="116"/>
        <v>0</v>
      </c>
      <c r="W232" s="16">
        <f t="shared" si="118"/>
        <v>0</v>
      </c>
      <c r="X232" s="26"/>
      <c r="Y232" s="16">
        <f t="shared" si="117"/>
        <v>0</v>
      </c>
      <c r="Z232" s="16">
        <f t="shared" si="119"/>
        <v>0</v>
      </c>
      <c r="AA232" s="16"/>
      <c r="AB232" s="289">
        <f t="shared" si="102"/>
        <v>0</v>
      </c>
      <c r="AC232" s="289">
        <f t="shared" si="103"/>
        <v>0</v>
      </c>
      <c r="AD232" s="16"/>
      <c r="AE232" s="289">
        <f t="shared" si="104"/>
        <v>0</v>
      </c>
      <c r="AF232" s="289">
        <f t="shared" si="105"/>
        <v>0</v>
      </c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289"/>
      <c r="AU232" s="289"/>
      <c r="AV232" s="268"/>
      <c r="AW232" s="52">
        <f t="shared" si="106"/>
        <v>0</v>
      </c>
      <c r="AX232" s="16">
        <f t="shared" si="94"/>
        <v>0</v>
      </c>
      <c r="AY232" s="37">
        <f t="shared" si="95"/>
        <v>0</v>
      </c>
      <c r="AZ232" s="42">
        <f t="shared" si="107"/>
        <v>0</v>
      </c>
      <c r="BA232" s="37">
        <f t="shared" si="108"/>
        <v>0</v>
      </c>
      <c r="BB232" s="63">
        <f t="shared" si="96"/>
        <v>0</v>
      </c>
      <c r="BC232" s="26"/>
      <c r="BD232" s="37">
        <f t="shared" si="97"/>
        <v>0</v>
      </c>
      <c r="BE232" s="37" t="str">
        <f t="shared" si="98"/>
        <v>-</v>
      </c>
      <c r="BF232" s="37" t="str">
        <f t="shared" si="99"/>
        <v>-</v>
      </c>
      <c r="BG232" s="52" t="str">
        <f t="shared" si="100"/>
        <v>-</v>
      </c>
      <c r="BH232" s="35" t="str">
        <f t="shared" si="101"/>
        <v>-</v>
      </c>
    </row>
    <row r="233" spans="1:60" hidden="1" x14ac:dyDescent="0.25">
      <c r="A233" s="17"/>
      <c r="B233" s="31"/>
      <c r="C233" s="18"/>
      <c r="D233" s="18"/>
      <c r="E233" s="57"/>
      <c r="F233" s="57"/>
      <c r="G233" s="58"/>
      <c r="H233" s="261"/>
      <c r="I233" s="26"/>
      <c r="J233" s="16">
        <f t="shared" si="109"/>
        <v>0</v>
      </c>
      <c r="K233" s="16">
        <f t="shared" si="93"/>
        <v>0</v>
      </c>
      <c r="L233" s="26"/>
      <c r="M233" s="16">
        <f t="shared" si="110"/>
        <v>0</v>
      </c>
      <c r="N233" s="16">
        <f t="shared" si="111"/>
        <v>0</v>
      </c>
      <c r="O233" s="26"/>
      <c r="P233" s="16">
        <f t="shared" si="112"/>
        <v>0</v>
      </c>
      <c r="Q233" s="16">
        <f t="shared" si="113"/>
        <v>0</v>
      </c>
      <c r="R233" s="26"/>
      <c r="S233" s="16">
        <f t="shared" si="114"/>
        <v>0</v>
      </c>
      <c r="T233" s="16">
        <f t="shared" si="115"/>
        <v>0</v>
      </c>
      <c r="U233" s="26"/>
      <c r="V233" s="16">
        <f t="shared" si="116"/>
        <v>0</v>
      </c>
      <c r="W233" s="16">
        <f t="shared" si="118"/>
        <v>0</v>
      </c>
      <c r="X233" s="26"/>
      <c r="Y233" s="16">
        <f t="shared" si="117"/>
        <v>0</v>
      </c>
      <c r="Z233" s="16">
        <f t="shared" si="119"/>
        <v>0</v>
      </c>
      <c r="AA233" s="16"/>
      <c r="AB233" s="289">
        <f t="shared" si="102"/>
        <v>0</v>
      </c>
      <c r="AC233" s="289">
        <f t="shared" si="103"/>
        <v>0</v>
      </c>
      <c r="AD233" s="16"/>
      <c r="AE233" s="289">
        <f t="shared" si="104"/>
        <v>0</v>
      </c>
      <c r="AF233" s="289">
        <f t="shared" si="105"/>
        <v>0</v>
      </c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289"/>
      <c r="AU233" s="289"/>
      <c r="AV233" s="268"/>
      <c r="AW233" s="52">
        <f t="shared" si="106"/>
        <v>0</v>
      </c>
      <c r="AX233" s="16">
        <f t="shared" si="94"/>
        <v>0</v>
      </c>
      <c r="AY233" s="37">
        <f t="shared" si="95"/>
        <v>0</v>
      </c>
      <c r="AZ233" s="42">
        <f t="shared" si="107"/>
        <v>0</v>
      </c>
      <c r="BA233" s="37">
        <f t="shared" si="108"/>
        <v>0</v>
      </c>
      <c r="BB233" s="63">
        <f t="shared" si="96"/>
        <v>0</v>
      </c>
      <c r="BC233" s="26"/>
      <c r="BD233" s="37">
        <f t="shared" si="97"/>
        <v>0</v>
      </c>
      <c r="BE233" s="37" t="str">
        <f t="shared" si="98"/>
        <v>-</v>
      </c>
      <c r="BF233" s="37" t="str">
        <f t="shared" si="99"/>
        <v>-</v>
      </c>
      <c r="BG233" s="52" t="str">
        <f t="shared" si="100"/>
        <v>-</v>
      </c>
      <c r="BH233" s="35" t="str">
        <f t="shared" si="101"/>
        <v>-</v>
      </c>
    </row>
    <row r="234" spans="1:60" hidden="1" x14ac:dyDescent="0.25">
      <c r="A234" s="17"/>
      <c r="B234" s="31"/>
      <c r="C234" s="18"/>
      <c r="D234" s="18"/>
      <c r="E234" s="57"/>
      <c r="F234" s="57"/>
      <c r="G234" s="58"/>
      <c r="H234" s="261"/>
      <c r="I234" s="26"/>
      <c r="J234" s="16">
        <f t="shared" si="109"/>
        <v>0</v>
      </c>
      <c r="K234" s="16">
        <f t="shared" si="93"/>
        <v>0</v>
      </c>
      <c r="L234" s="26"/>
      <c r="M234" s="16">
        <f t="shared" si="110"/>
        <v>0</v>
      </c>
      <c r="N234" s="16">
        <f t="shared" si="111"/>
        <v>0</v>
      </c>
      <c r="O234" s="26"/>
      <c r="P234" s="16">
        <f t="shared" si="112"/>
        <v>0</v>
      </c>
      <c r="Q234" s="16">
        <f t="shared" si="113"/>
        <v>0</v>
      </c>
      <c r="R234" s="26"/>
      <c r="S234" s="16">
        <f t="shared" si="114"/>
        <v>0</v>
      </c>
      <c r="T234" s="16">
        <f t="shared" si="115"/>
        <v>0</v>
      </c>
      <c r="U234" s="26"/>
      <c r="V234" s="16">
        <f t="shared" si="116"/>
        <v>0</v>
      </c>
      <c r="W234" s="16">
        <f t="shared" si="118"/>
        <v>0</v>
      </c>
      <c r="X234" s="26"/>
      <c r="Y234" s="16">
        <f t="shared" si="117"/>
        <v>0</v>
      </c>
      <c r="Z234" s="16">
        <f t="shared" si="119"/>
        <v>0</v>
      </c>
      <c r="AA234" s="16"/>
      <c r="AB234" s="289">
        <f t="shared" si="102"/>
        <v>0</v>
      </c>
      <c r="AC234" s="289">
        <f t="shared" si="103"/>
        <v>0</v>
      </c>
      <c r="AD234" s="16"/>
      <c r="AE234" s="289">
        <f t="shared" si="104"/>
        <v>0</v>
      </c>
      <c r="AF234" s="289">
        <f t="shared" si="105"/>
        <v>0</v>
      </c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289"/>
      <c r="AU234" s="289"/>
      <c r="AV234" s="268"/>
      <c r="AW234" s="52">
        <f t="shared" si="106"/>
        <v>0</v>
      </c>
      <c r="AX234" s="16">
        <f t="shared" si="94"/>
        <v>0</v>
      </c>
      <c r="AY234" s="37">
        <f t="shared" si="95"/>
        <v>0</v>
      </c>
      <c r="AZ234" s="42">
        <f t="shared" si="107"/>
        <v>0</v>
      </c>
      <c r="BA234" s="37">
        <f t="shared" si="108"/>
        <v>0</v>
      </c>
      <c r="BB234" s="63">
        <f t="shared" si="96"/>
        <v>0</v>
      </c>
      <c r="BC234" s="26"/>
      <c r="BD234" s="37">
        <f t="shared" si="97"/>
        <v>0</v>
      </c>
      <c r="BE234" s="37" t="str">
        <f t="shared" si="98"/>
        <v>-</v>
      </c>
      <c r="BF234" s="37" t="str">
        <f t="shared" si="99"/>
        <v>-</v>
      </c>
      <c r="BG234" s="52" t="str">
        <f t="shared" si="100"/>
        <v>-</v>
      </c>
      <c r="BH234" s="35" t="str">
        <f t="shared" si="101"/>
        <v>-</v>
      </c>
    </row>
    <row r="235" spans="1:60" hidden="1" x14ac:dyDescent="0.25">
      <c r="A235" s="17"/>
      <c r="B235" s="31"/>
      <c r="C235" s="18"/>
      <c r="D235" s="18"/>
      <c r="E235" s="57"/>
      <c r="F235" s="57"/>
      <c r="G235" s="58"/>
      <c r="H235" s="261"/>
      <c r="I235" s="26"/>
      <c r="J235" s="16">
        <f t="shared" si="109"/>
        <v>0</v>
      </c>
      <c r="K235" s="16">
        <f t="shared" si="93"/>
        <v>0</v>
      </c>
      <c r="L235" s="26"/>
      <c r="M235" s="16">
        <f t="shared" si="110"/>
        <v>0</v>
      </c>
      <c r="N235" s="16">
        <f t="shared" si="111"/>
        <v>0</v>
      </c>
      <c r="O235" s="26"/>
      <c r="P235" s="16">
        <f t="shared" si="112"/>
        <v>0</v>
      </c>
      <c r="Q235" s="16">
        <f t="shared" si="113"/>
        <v>0</v>
      </c>
      <c r="R235" s="26"/>
      <c r="S235" s="16">
        <f t="shared" si="114"/>
        <v>0</v>
      </c>
      <c r="T235" s="16">
        <f t="shared" si="115"/>
        <v>0</v>
      </c>
      <c r="U235" s="26"/>
      <c r="V235" s="16">
        <f t="shared" si="116"/>
        <v>0</v>
      </c>
      <c r="W235" s="16">
        <f t="shared" si="118"/>
        <v>0</v>
      </c>
      <c r="X235" s="26"/>
      <c r="Y235" s="16">
        <f t="shared" si="117"/>
        <v>0</v>
      </c>
      <c r="Z235" s="16">
        <f t="shared" si="119"/>
        <v>0</v>
      </c>
      <c r="AA235" s="16"/>
      <c r="AB235" s="289">
        <f t="shared" si="102"/>
        <v>0</v>
      </c>
      <c r="AC235" s="289">
        <f t="shared" si="103"/>
        <v>0</v>
      </c>
      <c r="AD235" s="16"/>
      <c r="AE235" s="289">
        <f t="shared" si="104"/>
        <v>0</v>
      </c>
      <c r="AF235" s="289">
        <f t="shared" si="105"/>
        <v>0</v>
      </c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289"/>
      <c r="AU235" s="289"/>
      <c r="AV235" s="268"/>
      <c r="AW235" s="52">
        <f t="shared" si="106"/>
        <v>0</v>
      </c>
      <c r="AX235" s="16">
        <f t="shared" si="94"/>
        <v>0</v>
      </c>
      <c r="AY235" s="37">
        <f t="shared" si="95"/>
        <v>0</v>
      </c>
      <c r="AZ235" s="42">
        <f t="shared" si="107"/>
        <v>0</v>
      </c>
      <c r="BA235" s="37">
        <f t="shared" si="108"/>
        <v>0</v>
      </c>
      <c r="BB235" s="63">
        <f t="shared" si="96"/>
        <v>0</v>
      </c>
      <c r="BC235" s="26"/>
      <c r="BD235" s="37">
        <f t="shared" si="97"/>
        <v>0</v>
      </c>
      <c r="BE235" s="37" t="str">
        <f t="shared" si="98"/>
        <v>-</v>
      </c>
      <c r="BF235" s="37" t="str">
        <f t="shared" si="99"/>
        <v>-</v>
      </c>
      <c r="BG235" s="52" t="str">
        <f t="shared" si="100"/>
        <v>-</v>
      </c>
      <c r="BH235" s="35" t="str">
        <f t="shared" si="101"/>
        <v>-</v>
      </c>
    </row>
    <row r="236" spans="1:60" hidden="1" x14ac:dyDescent="0.25">
      <c r="A236" s="17"/>
      <c r="B236" s="31"/>
      <c r="C236" s="18"/>
      <c r="D236" s="18"/>
      <c r="E236" s="57"/>
      <c r="F236" s="57"/>
      <c r="G236" s="58"/>
      <c r="H236" s="261"/>
      <c r="I236" s="26"/>
      <c r="J236" s="16">
        <f t="shared" si="109"/>
        <v>0</v>
      </c>
      <c r="K236" s="16">
        <f t="shared" si="93"/>
        <v>0</v>
      </c>
      <c r="L236" s="26"/>
      <c r="M236" s="16">
        <f t="shared" si="110"/>
        <v>0</v>
      </c>
      <c r="N236" s="16">
        <f t="shared" si="111"/>
        <v>0</v>
      </c>
      <c r="O236" s="26"/>
      <c r="P236" s="16">
        <f t="shared" si="112"/>
        <v>0</v>
      </c>
      <c r="Q236" s="16">
        <f t="shared" si="113"/>
        <v>0</v>
      </c>
      <c r="R236" s="26"/>
      <c r="S236" s="16">
        <f t="shared" si="114"/>
        <v>0</v>
      </c>
      <c r="T236" s="16">
        <f t="shared" si="115"/>
        <v>0</v>
      </c>
      <c r="U236" s="26"/>
      <c r="V236" s="16">
        <f t="shared" si="116"/>
        <v>0</v>
      </c>
      <c r="W236" s="16">
        <f t="shared" si="118"/>
        <v>0</v>
      </c>
      <c r="X236" s="26"/>
      <c r="Y236" s="16">
        <f t="shared" si="117"/>
        <v>0</v>
      </c>
      <c r="Z236" s="16">
        <f t="shared" si="119"/>
        <v>0</v>
      </c>
      <c r="AA236" s="16"/>
      <c r="AB236" s="289">
        <f t="shared" si="102"/>
        <v>0</v>
      </c>
      <c r="AC236" s="289">
        <f t="shared" si="103"/>
        <v>0</v>
      </c>
      <c r="AD236" s="16"/>
      <c r="AE236" s="289">
        <f t="shared" si="104"/>
        <v>0</v>
      </c>
      <c r="AF236" s="289">
        <f t="shared" si="105"/>
        <v>0</v>
      </c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289"/>
      <c r="AU236" s="289"/>
      <c r="AV236" s="268"/>
      <c r="AW236" s="52">
        <f t="shared" si="106"/>
        <v>0</v>
      </c>
      <c r="AX236" s="16">
        <f t="shared" si="94"/>
        <v>0</v>
      </c>
      <c r="AY236" s="37">
        <f t="shared" si="95"/>
        <v>0</v>
      </c>
      <c r="AZ236" s="42">
        <f t="shared" si="107"/>
        <v>0</v>
      </c>
      <c r="BA236" s="37">
        <f t="shared" si="108"/>
        <v>0</v>
      </c>
      <c r="BB236" s="63">
        <f t="shared" si="96"/>
        <v>0</v>
      </c>
      <c r="BC236" s="26"/>
      <c r="BD236" s="37">
        <f t="shared" si="97"/>
        <v>0</v>
      </c>
      <c r="BE236" s="37" t="str">
        <f t="shared" si="98"/>
        <v>-</v>
      </c>
      <c r="BF236" s="37" t="str">
        <f t="shared" si="99"/>
        <v>-</v>
      </c>
      <c r="BG236" s="52" t="str">
        <f t="shared" si="100"/>
        <v>-</v>
      </c>
      <c r="BH236" s="35" t="str">
        <f t="shared" si="101"/>
        <v>-</v>
      </c>
    </row>
    <row r="237" spans="1:60" hidden="1" x14ac:dyDescent="0.25">
      <c r="A237" s="17"/>
      <c r="B237" s="31"/>
      <c r="C237" s="18"/>
      <c r="D237" s="18"/>
      <c r="E237" s="57"/>
      <c r="F237" s="57"/>
      <c r="G237" s="58"/>
      <c r="H237" s="261"/>
      <c r="I237" s="26"/>
      <c r="J237" s="16">
        <f t="shared" si="109"/>
        <v>0</v>
      </c>
      <c r="K237" s="16">
        <f t="shared" si="93"/>
        <v>0</v>
      </c>
      <c r="L237" s="26"/>
      <c r="M237" s="16">
        <f t="shared" si="110"/>
        <v>0</v>
      </c>
      <c r="N237" s="16">
        <f t="shared" si="111"/>
        <v>0</v>
      </c>
      <c r="O237" s="26"/>
      <c r="P237" s="16">
        <f t="shared" si="112"/>
        <v>0</v>
      </c>
      <c r="Q237" s="16">
        <f t="shared" si="113"/>
        <v>0</v>
      </c>
      <c r="R237" s="26"/>
      <c r="S237" s="16">
        <f t="shared" si="114"/>
        <v>0</v>
      </c>
      <c r="T237" s="16">
        <f t="shared" si="115"/>
        <v>0</v>
      </c>
      <c r="U237" s="26"/>
      <c r="V237" s="16">
        <f t="shared" si="116"/>
        <v>0</v>
      </c>
      <c r="W237" s="16">
        <f t="shared" si="118"/>
        <v>0</v>
      </c>
      <c r="X237" s="26"/>
      <c r="Y237" s="16">
        <f t="shared" si="117"/>
        <v>0</v>
      </c>
      <c r="Z237" s="16">
        <f t="shared" si="119"/>
        <v>0</v>
      </c>
      <c r="AA237" s="16"/>
      <c r="AB237" s="289">
        <f t="shared" si="102"/>
        <v>0</v>
      </c>
      <c r="AC237" s="289">
        <f t="shared" si="103"/>
        <v>0</v>
      </c>
      <c r="AD237" s="16"/>
      <c r="AE237" s="289">
        <f t="shared" si="104"/>
        <v>0</v>
      </c>
      <c r="AF237" s="289">
        <f t="shared" si="105"/>
        <v>0</v>
      </c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289"/>
      <c r="AU237" s="289"/>
      <c r="AV237" s="268"/>
      <c r="AW237" s="52">
        <f t="shared" si="106"/>
        <v>0</v>
      </c>
      <c r="AX237" s="16">
        <f t="shared" si="94"/>
        <v>0</v>
      </c>
      <c r="AY237" s="37">
        <f t="shared" si="95"/>
        <v>0</v>
      </c>
      <c r="AZ237" s="42">
        <f t="shared" si="107"/>
        <v>0</v>
      </c>
      <c r="BA237" s="37">
        <f t="shared" si="108"/>
        <v>0</v>
      </c>
      <c r="BB237" s="63">
        <f t="shared" si="96"/>
        <v>0</v>
      </c>
      <c r="BC237" s="26"/>
      <c r="BD237" s="37">
        <f t="shared" si="97"/>
        <v>0</v>
      </c>
      <c r="BE237" s="37" t="str">
        <f t="shared" si="98"/>
        <v>-</v>
      </c>
      <c r="BF237" s="37" t="str">
        <f t="shared" si="99"/>
        <v>-</v>
      </c>
      <c r="BG237" s="52" t="str">
        <f t="shared" si="100"/>
        <v>-</v>
      </c>
      <c r="BH237" s="35" t="str">
        <f t="shared" si="101"/>
        <v>-</v>
      </c>
    </row>
    <row r="238" spans="1:60" hidden="1" x14ac:dyDescent="0.25">
      <c r="A238" s="17"/>
      <c r="B238" s="31"/>
      <c r="C238" s="18"/>
      <c r="D238" s="18"/>
      <c r="E238" s="57"/>
      <c r="F238" s="57"/>
      <c r="G238" s="58"/>
      <c r="H238" s="261"/>
      <c r="I238" s="26"/>
      <c r="J238" s="16">
        <f t="shared" si="109"/>
        <v>0</v>
      </c>
      <c r="K238" s="16">
        <f t="shared" si="93"/>
        <v>0</v>
      </c>
      <c r="L238" s="26"/>
      <c r="M238" s="16">
        <f t="shared" si="110"/>
        <v>0</v>
      </c>
      <c r="N238" s="16">
        <f t="shared" si="111"/>
        <v>0</v>
      </c>
      <c r="O238" s="26"/>
      <c r="P238" s="16">
        <f t="shared" si="112"/>
        <v>0</v>
      </c>
      <c r="Q238" s="16">
        <f t="shared" si="113"/>
        <v>0</v>
      </c>
      <c r="R238" s="26"/>
      <c r="S238" s="16">
        <f t="shared" si="114"/>
        <v>0</v>
      </c>
      <c r="T238" s="16">
        <f t="shared" si="115"/>
        <v>0</v>
      </c>
      <c r="U238" s="26"/>
      <c r="V238" s="16">
        <f t="shared" si="116"/>
        <v>0</v>
      </c>
      <c r="W238" s="16">
        <f t="shared" si="118"/>
        <v>0</v>
      </c>
      <c r="X238" s="26"/>
      <c r="Y238" s="16">
        <f t="shared" si="117"/>
        <v>0</v>
      </c>
      <c r="Z238" s="16">
        <f t="shared" si="119"/>
        <v>0</v>
      </c>
      <c r="AA238" s="16"/>
      <c r="AB238" s="289">
        <f t="shared" si="102"/>
        <v>0</v>
      </c>
      <c r="AC238" s="289">
        <f t="shared" si="103"/>
        <v>0</v>
      </c>
      <c r="AD238" s="16"/>
      <c r="AE238" s="289">
        <f t="shared" si="104"/>
        <v>0</v>
      </c>
      <c r="AF238" s="289">
        <f t="shared" si="105"/>
        <v>0</v>
      </c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289"/>
      <c r="AU238" s="289"/>
      <c r="AV238" s="268"/>
      <c r="AW238" s="52">
        <f t="shared" si="106"/>
        <v>0</v>
      </c>
      <c r="AX238" s="16">
        <f t="shared" si="94"/>
        <v>0</v>
      </c>
      <c r="AY238" s="37">
        <f t="shared" si="95"/>
        <v>0</v>
      </c>
      <c r="AZ238" s="42">
        <f t="shared" si="107"/>
        <v>0</v>
      </c>
      <c r="BA238" s="37">
        <f t="shared" si="108"/>
        <v>0</v>
      </c>
      <c r="BB238" s="63">
        <f t="shared" si="96"/>
        <v>0</v>
      </c>
      <c r="BC238" s="26"/>
      <c r="BD238" s="37">
        <f t="shared" si="97"/>
        <v>0</v>
      </c>
      <c r="BE238" s="37" t="str">
        <f t="shared" si="98"/>
        <v>-</v>
      </c>
      <c r="BF238" s="37" t="str">
        <f t="shared" si="99"/>
        <v>-</v>
      </c>
      <c r="BG238" s="52" t="str">
        <f t="shared" si="100"/>
        <v>-</v>
      </c>
      <c r="BH238" s="35" t="str">
        <f t="shared" si="101"/>
        <v>-</v>
      </c>
    </row>
    <row r="239" spans="1:60" hidden="1" x14ac:dyDescent="0.25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si="109"/>
        <v>0</v>
      </c>
      <c r="K239" s="16">
        <f t="shared" si="93"/>
        <v>0</v>
      </c>
      <c r="L239" s="26"/>
      <c r="M239" s="16">
        <f t="shared" si="110"/>
        <v>0</v>
      </c>
      <c r="N239" s="16">
        <f t="shared" si="111"/>
        <v>0</v>
      </c>
      <c r="O239" s="26"/>
      <c r="P239" s="16">
        <f t="shared" si="112"/>
        <v>0</v>
      </c>
      <c r="Q239" s="16">
        <f t="shared" si="113"/>
        <v>0</v>
      </c>
      <c r="R239" s="26"/>
      <c r="S239" s="16">
        <f t="shared" si="114"/>
        <v>0</v>
      </c>
      <c r="T239" s="16">
        <f t="shared" si="115"/>
        <v>0</v>
      </c>
      <c r="U239" s="26"/>
      <c r="V239" s="16">
        <f t="shared" si="116"/>
        <v>0</v>
      </c>
      <c r="W239" s="16">
        <f t="shared" si="118"/>
        <v>0</v>
      </c>
      <c r="X239" s="26"/>
      <c r="Y239" s="16">
        <f t="shared" si="117"/>
        <v>0</v>
      </c>
      <c r="Z239" s="16">
        <f t="shared" si="119"/>
        <v>0</v>
      </c>
      <c r="AA239" s="16"/>
      <c r="AB239" s="289">
        <f t="shared" si="102"/>
        <v>0</v>
      </c>
      <c r="AC239" s="289">
        <f t="shared" si="103"/>
        <v>0</v>
      </c>
      <c r="AD239" s="16"/>
      <c r="AE239" s="289">
        <f t="shared" si="104"/>
        <v>0</v>
      </c>
      <c r="AF239" s="289">
        <f t="shared" si="105"/>
        <v>0</v>
      </c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289"/>
      <c r="AU239" s="289"/>
      <c r="AV239" s="268"/>
      <c r="AW239" s="52">
        <f t="shared" si="106"/>
        <v>0</v>
      </c>
      <c r="AX239" s="16">
        <f t="shared" si="94"/>
        <v>0</v>
      </c>
      <c r="AY239" s="37">
        <f t="shared" si="95"/>
        <v>0</v>
      </c>
      <c r="AZ239" s="42">
        <f t="shared" si="107"/>
        <v>0</v>
      </c>
      <c r="BA239" s="37">
        <f t="shared" si="108"/>
        <v>0</v>
      </c>
      <c r="BB239" s="63">
        <f t="shared" si="96"/>
        <v>0</v>
      </c>
      <c r="BC239" s="26"/>
      <c r="BD239" s="37">
        <f t="shared" si="97"/>
        <v>0</v>
      </c>
      <c r="BE239" s="37" t="str">
        <f t="shared" si="98"/>
        <v>-</v>
      </c>
      <c r="BF239" s="37" t="str">
        <f t="shared" si="99"/>
        <v>-</v>
      </c>
      <c r="BG239" s="52" t="str">
        <f t="shared" si="100"/>
        <v>-</v>
      </c>
      <c r="BH239" s="35" t="str">
        <f t="shared" si="101"/>
        <v>-</v>
      </c>
    </row>
    <row r="240" spans="1:60" hidden="1" x14ac:dyDescent="0.25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109"/>
        <v>0</v>
      </c>
      <c r="K240" s="16">
        <f t="shared" si="93"/>
        <v>0</v>
      </c>
      <c r="L240" s="26"/>
      <c r="M240" s="16">
        <f t="shared" si="110"/>
        <v>0</v>
      </c>
      <c r="N240" s="16">
        <f t="shared" si="111"/>
        <v>0</v>
      </c>
      <c r="O240" s="26"/>
      <c r="P240" s="16">
        <f t="shared" si="112"/>
        <v>0</v>
      </c>
      <c r="Q240" s="16">
        <f t="shared" si="113"/>
        <v>0</v>
      </c>
      <c r="R240" s="26"/>
      <c r="S240" s="16">
        <f t="shared" si="114"/>
        <v>0</v>
      </c>
      <c r="T240" s="16">
        <f t="shared" si="115"/>
        <v>0</v>
      </c>
      <c r="U240" s="26"/>
      <c r="V240" s="16">
        <f t="shared" si="116"/>
        <v>0</v>
      </c>
      <c r="W240" s="16">
        <f t="shared" si="118"/>
        <v>0</v>
      </c>
      <c r="X240" s="26"/>
      <c r="Y240" s="16">
        <f t="shared" si="117"/>
        <v>0</v>
      </c>
      <c r="Z240" s="16">
        <f t="shared" si="119"/>
        <v>0</v>
      </c>
      <c r="AA240" s="16"/>
      <c r="AB240" s="289">
        <f t="shared" si="102"/>
        <v>0</v>
      </c>
      <c r="AC240" s="289">
        <f t="shared" si="103"/>
        <v>0</v>
      </c>
      <c r="AD240" s="16"/>
      <c r="AE240" s="289">
        <f t="shared" si="104"/>
        <v>0</v>
      </c>
      <c r="AF240" s="289">
        <f t="shared" si="105"/>
        <v>0</v>
      </c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289"/>
      <c r="AU240" s="289"/>
      <c r="AV240" s="268"/>
      <c r="AW240" s="52">
        <f t="shared" si="106"/>
        <v>0</v>
      </c>
      <c r="AX240" s="16">
        <f t="shared" si="94"/>
        <v>0</v>
      </c>
      <c r="AY240" s="37">
        <f t="shared" si="95"/>
        <v>0</v>
      </c>
      <c r="AZ240" s="42">
        <f t="shared" si="107"/>
        <v>0</v>
      </c>
      <c r="BA240" s="37">
        <f t="shared" si="108"/>
        <v>0</v>
      </c>
      <c r="BB240" s="63">
        <f t="shared" si="96"/>
        <v>0</v>
      </c>
      <c r="BC240" s="26"/>
      <c r="BD240" s="37">
        <f t="shared" si="97"/>
        <v>0</v>
      </c>
      <c r="BE240" s="37" t="str">
        <f t="shared" si="98"/>
        <v>-</v>
      </c>
      <c r="BF240" s="37" t="str">
        <f t="shared" si="99"/>
        <v>-</v>
      </c>
      <c r="BG240" s="52" t="str">
        <f t="shared" si="100"/>
        <v>-</v>
      </c>
      <c r="BH240" s="35" t="str">
        <f t="shared" si="101"/>
        <v>-</v>
      </c>
    </row>
    <row r="241" spans="1:60" hidden="1" x14ac:dyDescent="0.25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109"/>
        <v>0</v>
      </c>
      <c r="K241" s="16">
        <f t="shared" si="93"/>
        <v>0</v>
      </c>
      <c r="L241" s="26"/>
      <c r="M241" s="16">
        <f t="shared" si="110"/>
        <v>0</v>
      </c>
      <c r="N241" s="16">
        <f t="shared" si="111"/>
        <v>0</v>
      </c>
      <c r="O241" s="26"/>
      <c r="P241" s="16">
        <f t="shared" si="112"/>
        <v>0</v>
      </c>
      <c r="Q241" s="16">
        <f t="shared" si="113"/>
        <v>0</v>
      </c>
      <c r="R241" s="26"/>
      <c r="S241" s="16">
        <f t="shared" si="114"/>
        <v>0</v>
      </c>
      <c r="T241" s="16">
        <f t="shared" si="115"/>
        <v>0</v>
      </c>
      <c r="U241" s="26"/>
      <c r="V241" s="16">
        <f t="shared" si="116"/>
        <v>0</v>
      </c>
      <c r="W241" s="16">
        <f t="shared" si="118"/>
        <v>0</v>
      </c>
      <c r="X241" s="26"/>
      <c r="Y241" s="16">
        <f t="shared" si="117"/>
        <v>0</v>
      </c>
      <c r="Z241" s="16">
        <f t="shared" si="119"/>
        <v>0</v>
      </c>
      <c r="AA241" s="16"/>
      <c r="AB241" s="289">
        <f t="shared" si="102"/>
        <v>0</v>
      </c>
      <c r="AC241" s="289">
        <f t="shared" si="103"/>
        <v>0</v>
      </c>
      <c r="AD241" s="16"/>
      <c r="AE241" s="289">
        <f t="shared" si="104"/>
        <v>0</v>
      </c>
      <c r="AF241" s="289">
        <f t="shared" si="105"/>
        <v>0</v>
      </c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289"/>
      <c r="AU241" s="289"/>
      <c r="AV241" s="268"/>
      <c r="AW241" s="52">
        <f t="shared" si="106"/>
        <v>0</v>
      </c>
      <c r="AX241" s="16">
        <f t="shared" si="94"/>
        <v>0</v>
      </c>
      <c r="AY241" s="37">
        <f t="shared" si="95"/>
        <v>0</v>
      </c>
      <c r="AZ241" s="42">
        <f t="shared" si="107"/>
        <v>0</v>
      </c>
      <c r="BA241" s="37">
        <f t="shared" si="108"/>
        <v>0</v>
      </c>
      <c r="BB241" s="63">
        <f t="shared" si="96"/>
        <v>0</v>
      </c>
      <c r="BC241" s="26"/>
      <c r="BD241" s="37">
        <f t="shared" si="97"/>
        <v>0</v>
      </c>
      <c r="BE241" s="37" t="str">
        <f t="shared" si="98"/>
        <v>-</v>
      </c>
      <c r="BF241" s="37" t="str">
        <f t="shared" si="99"/>
        <v>-</v>
      </c>
      <c r="BG241" s="52" t="str">
        <f t="shared" si="100"/>
        <v>-</v>
      </c>
      <c r="BH241" s="35" t="str">
        <f t="shared" si="101"/>
        <v>-</v>
      </c>
    </row>
    <row r="242" spans="1:60" hidden="1" x14ac:dyDescent="0.25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109"/>
        <v>0</v>
      </c>
      <c r="K242" s="16">
        <f t="shared" si="93"/>
        <v>0</v>
      </c>
      <c r="L242" s="26"/>
      <c r="M242" s="16">
        <f t="shared" si="110"/>
        <v>0</v>
      </c>
      <c r="N242" s="16">
        <f t="shared" si="111"/>
        <v>0</v>
      </c>
      <c r="O242" s="26"/>
      <c r="P242" s="16">
        <f t="shared" si="112"/>
        <v>0</v>
      </c>
      <c r="Q242" s="16">
        <f t="shared" si="113"/>
        <v>0</v>
      </c>
      <c r="R242" s="26"/>
      <c r="S242" s="16">
        <f t="shared" si="114"/>
        <v>0</v>
      </c>
      <c r="T242" s="16">
        <f t="shared" si="115"/>
        <v>0</v>
      </c>
      <c r="U242" s="26"/>
      <c r="V242" s="16">
        <f t="shared" si="116"/>
        <v>0</v>
      </c>
      <c r="W242" s="16">
        <f t="shared" si="118"/>
        <v>0</v>
      </c>
      <c r="X242" s="26"/>
      <c r="Y242" s="16">
        <f t="shared" si="117"/>
        <v>0</v>
      </c>
      <c r="Z242" s="16">
        <f t="shared" si="119"/>
        <v>0</v>
      </c>
      <c r="AA242" s="16"/>
      <c r="AB242" s="289">
        <f t="shared" si="102"/>
        <v>0</v>
      </c>
      <c r="AC242" s="289">
        <f t="shared" si="103"/>
        <v>0</v>
      </c>
      <c r="AD242" s="16"/>
      <c r="AE242" s="289">
        <f t="shared" si="104"/>
        <v>0</v>
      </c>
      <c r="AF242" s="289">
        <f t="shared" si="105"/>
        <v>0</v>
      </c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289"/>
      <c r="AU242" s="289"/>
      <c r="AV242" s="268"/>
      <c r="AW242" s="52">
        <f t="shared" si="106"/>
        <v>0</v>
      </c>
      <c r="AX242" s="16">
        <f t="shared" si="94"/>
        <v>0</v>
      </c>
      <c r="AY242" s="37">
        <f t="shared" si="95"/>
        <v>0</v>
      </c>
      <c r="AZ242" s="42">
        <f t="shared" si="107"/>
        <v>0</v>
      </c>
      <c r="BA242" s="37">
        <f t="shared" si="108"/>
        <v>0</v>
      </c>
      <c r="BB242" s="63">
        <f t="shared" si="96"/>
        <v>0</v>
      </c>
      <c r="BC242" s="26"/>
      <c r="BD242" s="37">
        <f t="shared" si="97"/>
        <v>0</v>
      </c>
      <c r="BE242" s="37" t="str">
        <f t="shared" si="98"/>
        <v>-</v>
      </c>
      <c r="BF242" s="37" t="str">
        <f t="shared" si="99"/>
        <v>-</v>
      </c>
      <c r="BG242" s="52" t="str">
        <f t="shared" si="100"/>
        <v>-</v>
      </c>
      <c r="BH242" s="35" t="str">
        <f t="shared" si="101"/>
        <v>-</v>
      </c>
    </row>
    <row r="243" spans="1:60" hidden="1" x14ac:dyDescent="0.25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109"/>
        <v>0</v>
      </c>
      <c r="K243" s="16">
        <f t="shared" si="93"/>
        <v>0</v>
      </c>
      <c r="L243" s="26"/>
      <c r="M243" s="16">
        <f t="shared" si="110"/>
        <v>0</v>
      </c>
      <c r="N243" s="16">
        <f t="shared" si="111"/>
        <v>0</v>
      </c>
      <c r="O243" s="26"/>
      <c r="P243" s="16">
        <f t="shared" si="112"/>
        <v>0</v>
      </c>
      <c r="Q243" s="16">
        <f t="shared" si="113"/>
        <v>0</v>
      </c>
      <c r="R243" s="26"/>
      <c r="S243" s="16">
        <f t="shared" si="114"/>
        <v>0</v>
      </c>
      <c r="T243" s="16">
        <f t="shared" si="115"/>
        <v>0</v>
      </c>
      <c r="U243" s="26"/>
      <c r="V243" s="16">
        <f t="shared" si="116"/>
        <v>0</v>
      </c>
      <c r="W243" s="16">
        <f t="shared" si="118"/>
        <v>0</v>
      </c>
      <c r="X243" s="26"/>
      <c r="Y243" s="16">
        <f t="shared" si="117"/>
        <v>0</v>
      </c>
      <c r="Z243" s="16">
        <f t="shared" si="119"/>
        <v>0</v>
      </c>
      <c r="AA243" s="16"/>
      <c r="AB243" s="289">
        <f t="shared" si="102"/>
        <v>0</v>
      </c>
      <c r="AC243" s="289">
        <f t="shared" si="103"/>
        <v>0</v>
      </c>
      <c r="AD243" s="16"/>
      <c r="AE243" s="289">
        <f t="shared" si="104"/>
        <v>0</v>
      </c>
      <c r="AF243" s="289">
        <f t="shared" si="105"/>
        <v>0</v>
      </c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289"/>
      <c r="AU243" s="289"/>
      <c r="AV243" s="268"/>
      <c r="AW243" s="52">
        <f t="shared" si="106"/>
        <v>0</v>
      </c>
      <c r="AX243" s="16">
        <f t="shared" si="94"/>
        <v>0</v>
      </c>
      <c r="AY243" s="37">
        <f t="shared" si="95"/>
        <v>0</v>
      </c>
      <c r="AZ243" s="42">
        <f t="shared" si="107"/>
        <v>0</v>
      </c>
      <c r="BA243" s="37">
        <f t="shared" si="108"/>
        <v>0</v>
      </c>
      <c r="BB243" s="63">
        <f t="shared" si="96"/>
        <v>0</v>
      </c>
      <c r="BC243" s="26"/>
      <c r="BD243" s="37">
        <f t="shared" si="97"/>
        <v>0</v>
      </c>
      <c r="BE243" s="37" t="str">
        <f t="shared" si="98"/>
        <v>-</v>
      </c>
      <c r="BF243" s="37" t="str">
        <f t="shared" si="99"/>
        <v>-</v>
      </c>
      <c r="BG243" s="52" t="str">
        <f t="shared" si="100"/>
        <v>-</v>
      </c>
      <c r="BH243" s="35" t="str">
        <f t="shared" si="101"/>
        <v>-</v>
      </c>
    </row>
    <row r="244" spans="1:60" hidden="1" x14ac:dyDescent="0.25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109"/>
        <v>0</v>
      </c>
      <c r="K244" s="16">
        <f t="shared" si="93"/>
        <v>0</v>
      </c>
      <c r="L244" s="26"/>
      <c r="M244" s="16">
        <f t="shared" si="110"/>
        <v>0</v>
      </c>
      <c r="N244" s="16">
        <f t="shared" si="111"/>
        <v>0</v>
      </c>
      <c r="O244" s="26"/>
      <c r="P244" s="16">
        <f t="shared" si="112"/>
        <v>0</v>
      </c>
      <c r="Q244" s="16">
        <f t="shared" si="113"/>
        <v>0</v>
      </c>
      <c r="R244" s="26"/>
      <c r="S244" s="16">
        <f t="shared" si="114"/>
        <v>0</v>
      </c>
      <c r="T244" s="16">
        <f t="shared" si="115"/>
        <v>0</v>
      </c>
      <c r="U244" s="26"/>
      <c r="V244" s="16">
        <f t="shared" si="116"/>
        <v>0</v>
      </c>
      <c r="W244" s="16">
        <f t="shared" si="118"/>
        <v>0</v>
      </c>
      <c r="X244" s="26"/>
      <c r="Y244" s="16">
        <f t="shared" si="117"/>
        <v>0</v>
      </c>
      <c r="Z244" s="16">
        <f t="shared" si="119"/>
        <v>0</v>
      </c>
      <c r="AA244" s="16"/>
      <c r="AB244" s="289">
        <f t="shared" si="102"/>
        <v>0</v>
      </c>
      <c r="AC244" s="289">
        <f t="shared" si="103"/>
        <v>0</v>
      </c>
      <c r="AD244" s="16"/>
      <c r="AE244" s="289">
        <f t="shared" si="104"/>
        <v>0</v>
      </c>
      <c r="AF244" s="289">
        <f t="shared" si="105"/>
        <v>0</v>
      </c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289"/>
      <c r="AU244" s="289"/>
      <c r="AV244" s="268"/>
      <c r="AW244" s="52">
        <f t="shared" si="106"/>
        <v>0</v>
      </c>
      <c r="AX244" s="16">
        <f t="shared" si="94"/>
        <v>0</v>
      </c>
      <c r="AY244" s="37">
        <f t="shared" si="95"/>
        <v>0</v>
      </c>
      <c r="AZ244" s="42">
        <f t="shared" si="107"/>
        <v>0</v>
      </c>
      <c r="BA244" s="37">
        <f t="shared" si="108"/>
        <v>0</v>
      </c>
      <c r="BB244" s="63">
        <f t="shared" si="96"/>
        <v>0</v>
      </c>
      <c r="BC244" s="26"/>
      <c r="BD244" s="37">
        <f t="shared" si="97"/>
        <v>0</v>
      </c>
      <c r="BE244" s="37" t="str">
        <f t="shared" si="98"/>
        <v>-</v>
      </c>
      <c r="BF244" s="37" t="str">
        <f t="shared" si="99"/>
        <v>-</v>
      </c>
      <c r="BG244" s="52" t="str">
        <f t="shared" si="100"/>
        <v>-</v>
      </c>
      <c r="BH244" s="35" t="str">
        <f t="shared" si="101"/>
        <v>-</v>
      </c>
    </row>
    <row r="245" spans="1:60" x14ac:dyDescent="0.25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109"/>
        <v>0</v>
      </c>
      <c r="K245" s="16">
        <f t="shared" si="93"/>
        <v>0</v>
      </c>
      <c r="L245" s="26"/>
      <c r="M245" s="16">
        <f t="shared" si="110"/>
        <v>0</v>
      </c>
      <c r="N245" s="16">
        <f t="shared" si="111"/>
        <v>0</v>
      </c>
      <c r="O245" s="26"/>
      <c r="P245" s="16">
        <f t="shared" si="112"/>
        <v>0</v>
      </c>
      <c r="Q245" s="16">
        <f t="shared" si="113"/>
        <v>0</v>
      </c>
      <c r="R245" s="26"/>
      <c r="S245" s="16">
        <f t="shared" si="114"/>
        <v>0</v>
      </c>
      <c r="T245" s="16">
        <f t="shared" si="115"/>
        <v>0</v>
      </c>
      <c r="U245" s="26"/>
      <c r="V245" s="16">
        <f t="shared" si="116"/>
        <v>0</v>
      </c>
      <c r="W245" s="16">
        <f t="shared" si="118"/>
        <v>0</v>
      </c>
      <c r="X245" s="26"/>
      <c r="Y245" s="16">
        <f t="shared" si="117"/>
        <v>0</v>
      </c>
      <c r="Z245" s="16">
        <f t="shared" si="119"/>
        <v>0</v>
      </c>
      <c r="AA245" s="16"/>
      <c r="AB245" s="289">
        <f t="shared" si="102"/>
        <v>0</v>
      </c>
      <c r="AC245" s="289">
        <f t="shared" si="103"/>
        <v>0</v>
      </c>
      <c r="AD245" s="16"/>
      <c r="AE245" s="289">
        <f t="shared" si="104"/>
        <v>0</v>
      </c>
      <c r="AF245" s="289">
        <f t="shared" si="105"/>
        <v>0</v>
      </c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289"/>
      <c r="AU245" s="289"/>
      <c r="AV245" s="268"/>
      <c r="AW245" s="52">
        <f t="shared" si="106"/>
        <v>0</v>
      </c>
      <c r="AX245" s="16">
        <f t="shared" si="94"/>
        <v>0</v>
      </c>
      <c r="AY245" s="37">
        <f t="shared" si="95"/>
        <v>0</v>
      </c>
      <c r="AZ245" s="42">
        <f t="shared" si="107"/>
        <v>0</v>
      </c>
      <c r="BA245" s="37">
        <f t="shared" si="108"/>
        <v>0</v>
      </c>
      <c r="BB245" s="63">
        <f t="shared" si="96"/>
        <v>0</v>
      </c>
      <c r="BC245" s="26"/>
      <c r="BD245" s="37">
        <f t="shared" si="97"/>
        <v>0</v>
      </c>
      <c r="BE245" s="37" t="str">
        <f t="shared" si="98"/>
        <v>-</v>
      </c>
      <c r="BF245" s="37" t="str">
        <f t="shared" si="99"/>
        <v>-</v>
      </c>
      <c r="BG245" s="52" t="str">
        <f t="shared" si="100"/>
        <v>-</v>
      </c>
      <c r="BH245" s="35" t="str">
        <f t="shared" si="101"/>
        <v>-</v>
      </c>
    </row>
    <row r="246" spans="1:60" x14ac:dyDescent="0.25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25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AF247" si="120">SUM(I4:I245)</f>
        <v>0</v>
      </c>
      <c r="J247" s="181">
        <f t="shared" si="120"/>
        <v>0</v>
      </c>
      <c r="K247" s="25">
        <f t="shared" si="120"/>
        <v>0</v>
      </c>
      <c r="L247" s="25">
        <f t="shared" si="120"/>
        <v>299</v>
      </c>
      <c r="M247" s="25">
        <f t="shared" si="120"/>
        <v>4903.9979967791114</v>
      </c>
      <c r="N247" s="25">
        <f t="shared" si="120"/>
        <v>11715.5</v>
      </c>
      <c r="O247" s="25">
        <f t="shared" si="120"/>
        <v>278</v>
      </c>
      <c r="P247" s="25">
        <f t="shared" si="120"/>
        <v>5315.2741868708899</v>
      </c>
      <c r="Q247" s="25">
        <f t="shared" si="120"/>
        <v>12291</v>
      </c>
      <c r="R247" s="25">
        <f t="shared" si="120"/>
        <v>272</v>
      </c>
      <c r="S247" s="25">
        <f t="shared" si="120"/>
        <v>4699.3304966553314</v>
      </c>
      <c r="T247" s="25">
        <f t="shared" si="120"/>
        <v>11134</v>
      </c>
      <c r="U247" s="25">
        <f t="shared" si="120"/>
        <v>226</v>
      </c>
      <c r="V247" s="181">
        <f t="shared" si="120"/>
        <v>3599.7111694878977</v>
      </c>
      <c r="W247" s="25">
        <f t="shared" si="120"/>
        <v>8682</v>
      </c>
      <c r="X247" s="25">
        <f t="shared" si="120"/>
        <v>221</v>
      </c>
      <c r="Y247" s="25">
        <f t="shared" si="120"/>
        <v>3844.3031066870626</v>
      </c>
      <c r="Z247" s="181">
        <f t="shared" si="120"/>
        <v>9216</v>
      </c>
      <c r="AA247" s="181">
        <f t="shared" si="120"/>
        <v>358</v>
      </c>
      <c r="AB247" s="181">
        <f t="shared" si="120"/>
        <v>6703.5021473547504</v>
      </c>
      <c r="AC247" s="181">
        <f t="shared" si="120"/>
        <v>15336.5</v>
      </c>
      <c r="AD247" s="181">
        <f t="shared" si="120"/>
        <v>174</v>
      </c>
      <c r="AE247" s="181">
        <f t="shared" si="120"/>
        <v>3963.9759909013274</v>
      </c>
      <c r="AF247" s="181">
        <f t="shared" si="120"/>
        <v>8658</v>
      </c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V247" s="270"/>
      <c r="AW247" s="25">
        <f t="shared" ref="AW247:BD247" si="121">SUM(AW4:AW245)</f>
        <v>1828</v>
      </c>
      <c r="AX247" s="25">
        <f t="shared" si="121"/>
        <v>33030.095094736367</v>
      </c>
      <c r="AY247" s="25">
        <f t="shared" si="121"/>
        <v>77033</v>
      </c>
      <c r="AZ247" s="25">
        <f t="shared" si="121"/>
        <v>10.913431308318987</v>
      </c>
      <c r="BA247" s="25">
        <f t="shared" si="121"/>
        <v>327.40293924956956</v>
      </c>
      <c r="BB247" s="25">
        <f t="shared" si="121"/>
        <v>14273.830135269487</v>
      </c>
      <c r="BC247" s="25">
        <f t="shared" si="121"/>
        <v>1322</v>
      </c>
      <c r="BD247" s="181">
        <f t="shared" si="121"/>
        <v>65305</v>
      </c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25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0</v>
      </c>
      <c r="L249" s="78"/>
      <c r="M249" s="78"/>
      <c r="N249" s="78">
        <f>M247</f>
        <v>4903.9979967791114</v>
      </c>
      <c r="O249" s="78"/>
      <c r="P249" s="78"/>
      <c r="Q249" s="78">
        <f>P247</f>
        <v>5315.2741868708899</v>
      </c>
      <c r="R249" s="78"/>
      <c r="S249" s="78"/>
      <c r="T249" s="78">
        <f>S247</f>
        <v>4699.3304966553314</v>
      </c>
      <c r="U249" s="78"/>
      <c r="V249" s="78"/>
      <c r="W249" s="78">
        <f>V247</f>
        <v>3599.7111694878977</v>
      </c>
      <c r="X249" s="78"/>
      <c r="Y249" s="78"/>
      <c r="Z249" s="78">
        <f>Y247</f>
        <v>3844.3031066870626</v>
      </c>
      <c r="AA249" s="78"/>
      <c r="AB249" s="78"/>
      <c r="AC249" s="78">
        <f>AB247</f>
        <v>6703.5021473547504</v>
      </c>
      <c r="AD249" s="78"/>
      <c r="AE249" s="78"/>
      <c r="AF249" s="78">
        <f>AE247</f>
        <v>3963.9759909013274</v>
      </c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V249" s="271"/>
      <c r="AW249" s="78"/>
      <c r="AX249" s="77"/>
      <c r="AY249" s="77">
        <f>AX247</f>
        <v>33030.095094736367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25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>
        <v>0</v>
      </c>
      <c r="AD250" s="78"/>
      <c r="AE250" s="78"/>
      <c r="AF250" s="78">
        <v>0</v>
      </c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25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 t="e">
        <f>K250/K247</f>
        <v>#DIV/0!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>
        <f>AC250/AC247</f>
        <v>0</v>
      </c>
      <c r="AD251" s="126"/>
      <c r="AE251" s="126"/>
      <c r="AF251" s="126">
        <f>AF250/AF247</f>
        <v>0</v>
      </c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25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25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0</v>
      </c>
      <c r="L253" s="78"/>
      <c r="M253" s="78"/>
      <c r="N253" s="78">
        <f>N247-N249-N250-N252</f>
        <v>6811.5020032208886</v>
      </c>
      <c r="O253" s="78"/>
      <c r="P253" s="78"/>
      <c r="Q253" s="78">
        <f>Q247-Q249-Q250-Q252</f>
        <v>6975.7258131291101</v>
      </c>
      <c r="R253" s="78"/>
      <c r="S253" s="78"/>
      <c r="T253" s="78">
        <f>T247-T249-T250-T252</f>
        <v>6434.6695033446686</v>
      </c>
      <c r="U253" s="78"/>
      <c r="V253" s="78"/>
      <c r="W253" s="78">
        <f>W247-W249-W250-W252</f>
        <v>5082.2888305121023</v>
      </c>
      <c r="X253" s="78"/>
      <c r="Y253" s="78"/>
      <c r="Z253" s="78">
        <f>Z247-Z249-Z250-Z252</f>
        <v>5371.6968933129374</v>
      </c>
      <c r="AA253" s="78"/>
      <c r="AB253" s="78"/>
      <c r="AC253" s="78">
        <f>AC247-AC249-AC250-AC252</f>
        <v>8632.9978526452505</v>
      </c>
      <c r="AD253" s="78"/>
      <c r="AE253" s="78"/>
      <c r="AF253" s="78">
        <f>AF247-AF249-AF250-AF252</f>
        <v>4694.0240090986726</v>
      </c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V253" s="271"/>
      <c r="AW253" s="78"/>
      <c r="AX253" s="77"/>
      <c r="AY253" s="77">
        <f>AY247-AY249-AY250-AY252</f>
        <v>44002.904905263633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25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 t="e">
        <f>K253/K247</f>
        <v>#DIV/0!</v>
      </c>
      <c r="L254" s="31"/>
      <c r="M254" s="31"/>
      <c r="N254" s="127">
        <f>N253/N247</f>
        <v>0.58140941515265154</v>
      </c>
      <c r="O254" s="31"/>
      <c r="P254" s="31"/>
      <c r="Q254" s="127">
        <f>Q253/Q247</f>
        <v>0.56754745855740862</v>
      </c>
      <c r="R254" s="31"/>
      <c r="S254" s="31"/>
      <c r="T254" s="127">
        <f>T253/T247</f>
        <v>0.57792972007766019</v>
      </c>
      <c r="U254" s="31"/>
      <c r="V254" s="31"/>
      <c r="W254" s="127">
        <f>W253/W247</f>
        <v>0.58538226566598739</v>
      </c>
      <c r="X254" s="31"/>
      <c r="Y254" s="31"/>
      <c r="Z254" s="127">
        <f>Z253/Z247</f>
        <v>0.58286641637510173</v>
      </c>
      <c r="AA254" s="127"/>
      <c r="AB254" s="127"/>
      <c r="AC254" s="127">
        <f>AC253/AC247</f>
        <v>0.56290534689435334</v>
      </c>
      <c r="AD254" s="127"/>
      <c r="AE254" s="127"/>
      <c r="AF254" s="127">
        <f>AF253/AF247</f>
        <v>0.54216031521121189</v>
      </c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V254" s="274"/>
      <c r="AW254" s="87"/>
      <c r="AX254" s="83"/>
      <c r="AY254" s="86">
        <f>AY253/AY247</f>
        <v>0.57122148826170127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mergeCells count="20"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U2"/>
    <mergeCell ref="O1:Q2"/>
    <mergeCell ref="A2:B2"/>
    <mergeCell ref="D2:E2"/>
    <mergeCell ref="F2:G2"/>
    <mergeCell ref="A1:B1"/>
    <mergeCell ref="D1:E1"/>
    <mergeCell ref="F1:G1"/>
    <mergeCell ref="I1:K2"/>
    <mergeCell ref="L1:N2"/>
  </mergeCells>
  <conditionalFormatting sqref="A39">
    <cfRule type="duplicateValues" dxfId="3314" priority="47"/>
  </conditionalFormatting>
  <conditionalFormatting sqref="A61:A64">
    <cfRule type="duplicateValues" dxfId="3313" priority="45"/>
  </conditionalFormatting>
  <conditionalFormatting sqref="A66">
    <cfRule type="duplicateValues" dxfId="3312" priority="43"/>
  </conditionalFormatting>
  <conditionalFormatting sqref="A68">
    <cfRule type="duplicateValues" dxfId="3311" priority="41"/>
  </conditionalFormatting>
  <conditionalFormatting sqref="A72">
    <cfRule type="duplicateValues" dxfId="3310" priority="39"/>
  </conditionalFormatting>
  <conditionalFormatting sqref="A73:A75">
    <cfRule type="duplicateValues" dxfId="3309" priority="37"/>
  </conditionalFormatting>
  <conditionalFormatting sqref="A77:A87">
    <cfRule type="duplicateValues" dxfId="3308" priority="35"/>
  </conditionalFormatting>
  <conditionalFormatting sqref="A90:A98">
    <cfRule type="duplicateValues" dxfId="3307" priority="33"/>
  </conditionalFormatting>
  <conditionalFormatting sqref="A89">
    <cfRule type="duplicateValues" dxfId="3306" priority="31"/>
  </conditionalFormatting>
  <conditionalFormatting sqref="A100">
    <cfRule type="duplicateValues" dxfId="3305" priority="29"/>
  </conditionalFormatting>
  <conditionalFormatting sqref="A102:A103">
    <cfRule type="duplicateValues" dxfId="3304" priority="27"/>
  </conditionalFormatting>
  <conditionalFormatting sqref="A107:A111">
    <cfRule type="duplicateValues" dxfId="3303" priority="25"/>
  </conditionalFormatting>
  <conditionalFormatting sqref="A112:A116">
    <cfRule type="duplicateValues" dxfId="3302" priority="23"/>
  </conditionalFormatting>
  <conditionalFormatting sqref="A89:A98">
    <cfRule type="duplicateValues" dxfId="3301" priority="21"/>
  </conditionalFormatting>
  <conditionalFormatting sqref="A37:A254 A1:A35">
    <cfRule type="duplicateValues" dxfId="3300" priority="20"/>
  </conditionalFormatting>
  <conditionalFormatting sqref="A42">
    <cfRule type="duplicateValues" dxfId="3299" priority="19"/>
  </conditionalFormatting>
  <conditionalFormatting sqref="A67:A75">
    <cfRule type="duplicateValues" dxfId="3298" priority="17"/>
  </conditionalFormatting>
  <conditionalFormatting sqref="A83:A111">
    <cfRule type="duplicateValues" dxfId="3297" priority="15"/>
  </conditionalFormatting>
  <conditionalFormatting sqref="A113:A117">
    <cfRule type="duplicateValues" dxfId="3296" priority="13"/>
  </conditionalFormatting>
  <conditionalFormatting sqref="A247">
    <cfRule type="duplicateValues" dxfId="3295" priority="12"/>
  </conditionalFormatting>
  <conditionalFormatting sqref="A249:A254">
    <cfRule type="duplicateValues" dxfId="3294" priority="10"/>
  </conditionalFormatting>
  <conditionalFormatting sqref="A37:A254">
    <cfRule type="duplicateValues" dxfId="3293" priority="51"/>
  </conditionalFormatting>
  <conditionalFormatting sqref="A36">
    <cfRule type="duplicateValues" dxfId="3292" priority="1"/>
  </conditionalFormatting>
  <conditionalFormatting sqref="A36">
    <cfRule type="duplicateValues" dxfId="3291" priority="4"/>
  </conditionalFormatting>
  <conditionalFormatting sqref="B39">
    <cfRule type="duplicateValues" dxfId="3290" priority="10518"/>
  </conditionalFormatting>
  <conditionalFormatting sqref="B61:B64">
    <cfRule type="duplicateValues" dxfId="3289" priority="10519"/>
  </conditionalFormatting>
  <conditionalFormatting sqref="B66">
    <cfRule type="duplicateValues" dxfId="3288" priority="10520"/>
  </conditionalFormatting>
  <conditionalFormatting sqref="B68">
    <cfRule type="duplicateValues" dxfId="3287" priority="10521"/>
  </conditionalFormatting>
  <conditionalFormatting sqref="B72">
    <cfRule type="duplicateValues" dxfId="3286" priority="10522"/>
  </conditionalFormatting>
  <conditionalFormatting sqref="B73:B75">
    <cfRule type="duplicateValues" dxfId="3285" priority="10523"/>
  </conditionalFormatting>
  <conditionalFormatting sqref="B77:B87">
    <cfRule type="duplicateValues" dxfId="3284" priority="10524"/>
  </conditionalFormatting>
  <conditionalFormatting sqref="B90:B98">
    <cfRule type="duplicateValues" dxfId="3283" priority="10525"/>
  </conditionalFormatting>
  <conditionalFormatting sqref="B89">
    <cfRule type="duplicateValues" dxfId="3282" priority="10526"/>
  </conditionalFormatting>
  <conditionalFormatting sqref="B100">
    <cfRule type="duplicateValues" dxfId="3281" priority="10527"/>
  </conditionalFormatting>
  <conditionalFormatting sqref="B102:B103">
    <cfRule type="duplicateValues" dxfId="3280" priority="10528"/>
  </conditionalFormatting>
  <conditionalFormatting sqref="B107:B111">
    <cfRule type="duplicateValues" dxfId="3279" priority="10529"/>
  </conditionalFormatting>
  <conditionalFormatting sqref="B112:B116">
    <cfRule type="duplicateValues" dxfId="3278" priority="10530"/>
  </conditionalFormatting>
  <conditionalFormatting sqref="B89:B98">
    <cfRule type="duplicateValues" dxfId="3277" priority="10531"/>
  </conditionalFormatting>
  <conditionalFormatting sqref="B67:B75">
    <cfRule type="duplicateValues" dxfId="3276" priority="10532"/>
  </conditionalFormatting>
  <conditionalFormatting sqref="B83:B111">
    <cfRule type="duplicateValues" dxfId="3275" priority="10533"/>
  </conditionalFormatting>
  <conditionalFormatting sqref="B113:B117">
    <cfRule type="duplicateValues" dxfId="3274" priority="10534"/>
  </conditionalFormatting>
  <conditionalFormatting sqref="B247">
    <cfRule type="duplicateValues" dxfId="3273" priority="10535"/>
  </conditionalFormatting>
  <conditionalFormatting sqref="B249:B254">
    <cfRule type="duplicateValues" dxfId="3272" priority="10536"/>
  </conditionalFormatting>
  <conditionalFormatting sqref="B223 B214:B220">
    <cfRule type="duplicateValues" dxfId="3271" priority="10537"/>
  </conditionalFormatting>
  <conditionalFormatting sqref="B210:B211">
    <cfRule type="duplicateValues" dxfId="3270" priority="10539"/>
  </conditionalFormatting>
  <conditionalFormatting sqref="B205:B206 B209">
    <cfRule type="duplicateValues" dxfId="3269" priority="10540"/>
  </conditionalFormatting>
  <conditionalFormatting sqref="B219:B220">
    <cfRule type="duplicateValues" dxfId="3268" priority="10542"/>
  </conditionalFormatting>
  <conditionalFormatting sqref="B224:B225 B244:B254 B1 B37:B202 B3:B35">
    <cfRule type="duplicateValues" dxfId="3267" priority="10543"/>
  </conditionalFormatting>
  <conditionalFormatting sqref="B37:B254 B1 B3:B35">
    <cfRule type="duplicateValues" dxfId="3266" priority="10548"/>
  </conditionalFormatting>
  <conditionalFormatting sqref="B36">
    <cfRule type="duplicateValues" dxfId="3265" priority="1055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AS245"/>
  <sheetViews>
    <sheetView workbookViewId="0">
      <selection activeCell="D2" sqref="D2:F2"/>
    </sheetView>
  </sheetViews>
  <sheetFormatPr defaultRowHeight="15" x14ac:dyDescent="0.25"/>
  <cols>
    <col min="7" max="7" width="1.28515625" customWidth="1"/>
    <col min="8" max="8" width="10.140625" bestFit="1" customWidth="1"/>
    <col min="9" max="9" width="10.7109375" bestFit="1" customWidth="1"/>
    <col min="15" max="19" width="0" hidden="1" customWidth="1"/>
    <col min="20" max="20" width="1.42578125" customWidth="1"/>
    <col min="23" max="23" width="2.28515625" customWidth="1"/>
    <col min="27" max="27" width="14" customWidth="1"/>
    <col min="34" max="34" width="10.7109375" bestFit="1" customWidth="1"/>
    <col min="36" max="36" width="10.140625" bestFit="1" customWidth="1"/>
    <col min="43" max="43" width="10.140625" bestFit="1" customWidth="1"/>
  </cols>
  <sheetData>
    <row r="1" spans="1:45" x14ac:dyDescent="0.25">
      <c r="A1" s="830" t="s">
        <v>582</v>
      </c>
      <c r="B1" s="831"/>
      <c r="C1" s="832"/>
      <c r="D1" s="839">
        <v>43666</v>
      </c>
      <c r="E1" s="840"/>
      <c r="F1" s="841"/>
      <c r="G1" s="265"/>
      <c r="H1" s="842">
        <v>43496</v>
      </c>
      <c r="I1" s="842">
        <v>43524</v>
      </c>
      <c r="J1" s="842">
        <v>43555</v>
      </c>
      <c r="K1" s="842">
        <v>43585</v>
      </c>
      <c r="L1" s="842">
        <v>43616</v>
      </c>
      <c r="M1" s="842">
        <v>42916</v>
      </c>
      <c r="N1" s="829">
        <v>42946</v>
      </c>
      <c r="O1" s="820">
        <v>42978</v>
      </c>
      <c r="P1" s="820">
        <v>42979</v>
      </c>
      <c r="Q1" s="820">
        <v>43010</v>
      </c>
      <c r="R1" s="820">
        <v>43042</v>
      </c>
      <c r="S1" s="820">
        <v>43073</v>
      </c>
      <c r="T1" s="259"/>
      <c r="U1" s="821" t="s">
        <v>598</v>
      </c>
      <c r="V1" s="822"/>
      <c r="W1" s="259"/>
      <c r="X1" s="827" t="s">
        <v>7</v>
      </c>
      <c r="Y1" s="827"/>
      <c r="Z1" s="827"/>
      <c r="AA1" s="827"/>
      <c r="AB1" s="827"/>
      <c r="AC1" s="827"/>
      <c r="AD1" s="827"/>
      <c r="AE1" s="827"/>
      <c r="AF1" s="827"/>
      <c r="AG1" s="827"/>
      <c r="AH1" s="827"/>
      <c r="AI1" s="827"/>
      <c r="AJ1" s="827"/>
      <c r="AK1" s="827"/>
      <c r="AL1" s="827"/>
      <c r="AM1" s="827"/>
      <c r="AN1" s="827"/>
      <c r="AO1" s="827"/>
      <c r="AP1" s="827"/>
      <c r="AQ1" s="827"/>
      <c r="AR1" s="827"/>
      <c r="AS1" s="827"/>
    </row>
    <row r="2" spans="1:45" x14ac:dyDescent="0.25">
      <c r="A2" s="833" t="s">
        <v>583</v>
      </c>
      <c r="B2" s="834"/>
      <c r="C2" s="835"/>
      <c r="D2" s="843">
        <v>43466</v>
      </c>
      <c r="E2" s="844"/>
      <c r="F2" s="845"/>
      <c r="G2" s="265"/>
      <c r="H2" s="842"/>
      <c r="I2" s="842"/>
      <c r="J2" s="842"/>
      <c r="K2" s="842"/>
      <c r="L2" s="842"/>
      <c r="M2" s="842"/>
      <c r="N2" s="829"/>
      <c r="O2" s="820"/>
      <c r="P2" s="820"/>
      <c r="Q2" s="820"/>
      <c r="R2" s="820"/>
      <c r="S2" s="820"/>
      <c r="T2" s="259"/>
      <c r="U2" s="823"/>
      <c r="V2" s="824"/>
      <c r="W2" s="259"/>
      <c r="X2" s="827"/>
      <c r="Y2" s="827"/>
      <c r="Z2" s="827"/>
      <c r="AA2" s="827"/>
      <c r="AB2" s="827"/>
      <c r="AC2" s="827"/>
      <c r="AD2" s="827"/>
      <c r="AE2" s="827"/>
      <c r="AF2" s="827"/>
      <c r="AG2" s="827"/>
      <c r="AH2" s="827"/>
      <c r="AI2" s="827"/>
      <c r="AJ2" s="827"/>
      <c r="AK2" s="827"/>
      <c r="AL2" s="827"/>
      <c r="AM2" s="827"/>
      <c r="AN2" s="827"/>
      <c r="AO2" s="827"/>
      <c r="AP2" s="827"/>
      <c r="AQ2" s="827"/>
      <c r="AR2" s="827"/>
      <c r="AS2" s="827"/>
    </row>
    <row r="3" spans="1:45" ht="15.75" thickBot="1" x14ac:dyDescent="0.3">
      <c r="A3" s="836" t="s">
        <v>584</v>
      </c>
      <c r="B3" s="837"/>
      <c r="C3" s="838"/>
      <c r="D3" s="846">
        <f>ROUND(D1-D2,0)</f>
        <v>200</v>
      </c>
      <c r="E3" s="847"/>
      <c r="F3" s="848"/>
      <c r="G3" s="265"/>
      <c r="H3" s="842"/>
      <c r="I3" s="842"/>
      <c r="J3" s="842"/>
      <c r="K3" s="842"/>
      <c r="L3" s="842"/>
      <c r="M3" s="842"/>
      <c r="N3" s="829"/>
      <c r="O3" s="820"/>
      <c r="P3" s="820"/>
      <c r="Q3" s="820"/>
      <c r="R3" s="820"/>
      <c r="S3" s="820"/>
      <c r="T3" s="259"/>
      <c r="U3" s="825"/>
      <c r="V3" s="826"/>
      <c r="W3" s="259"/>
      <c r="X3" s="828"/>
      <c r="Y3" s="828"/>
      <c r="Z3" s="828"/>
      <c r="AA3" s="828"/>
      <c r="AB3" s="828"/>
      <c r="AC3" s="828"/>
      <c r="AD3" s="828"/>
      <c r="AE3" s="828"/>
      <c r="AF3" s="828"/>
      <c r="AG3" s="828"/>
      <c r="AH3" s="828"/>
      <c r="AI3" s="828"/>
      <c r="AJ3" s="828"/>
      <c r="AK3" s="828"/>
      <c r="AL3" s="828"/>
      <c r="AM3" s="828"/>
      <c r="AN3" s="828"/>
      <c r="AO3" s="828"/>
      <c r="AP3" s="828"/>
      <c r="AQ3" s="828"/>
      <c r="AR3" s="828"/>
      <c r="AS3" s="828"/>
    </row>
    <row r="4" spans="1:45" ht="61.5" thickBot="1" x14ac:dyDescent="0.3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25" t="s">
        <v>304</v>
      </c>
      <c r="AB4" s="325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25">
      <c r="A5" s="17">
        <v>317277</v>
      </c>
      <c r="B5" s="18" t="s">
        <v>547</v>
      </c>
      <c r="C5" s="18" t="s">
        <v>315</v>
      </c>
      <c r="D5" s="58">
        <v>23.16</v>
      </c>
      <c r="E5" s="57">
        <v>44.5</v>
      </c>
      <c r="F5" s="58">
        <v>89</v>
      </c>
      <c r="G5" s="261"/>
      <c r="H5" s="26"/>
      <c r="I5" s="26"/>
      <c r="J5" s="26"/>
      <c r="K5" s="26"/>
      <c r="L5" s="26"/>
      <c r="M5" s="26">
        <v>0</v>
      </c>
      <c r="N5" s="26">
        <v>0</v>
      </c>
      <c r="O5" s="26"/>
      <c r="P5" s="26"/>
      <c r="Q5" s="26"/>
      <c r="R5" s="26"/>
      <c r="S5" s="26"/>
      <c r="T5" s="260"/>
      <c r="U5" s="322">
        <v>2</v>
      </c>
      <c r="V5" s="256">
        <v>3</v>
      </c>
      <c r="W5" s="260"/>
      <c r="X5" s="309">
        <f>SUM(H5:S5)</f>
        <v>0</v>
      </c>
      <c r="Y5" s="310">
        <f>X5/(((U5-1)*30)+(V5*7))</f>
        <v>0</v>
      </c>
      <c r="Z5" s="310">
        <f>Y5*30</f>
        <v>0</v>
      </c>
      <c r="AA5" s="309">
        <v>1</v>
      </c>
      <c r="AB5" s="309">
        <v>0</v>
      </c>
      <c r="AC5" s="311">
        <f t="shared" ref="AC5:AC36" si="0">AA5+AB5</f>
        <v>1</v>
      </c>
      <c r="AD5" s="310" t="str">
        <f t="shared" ref="AD5:AD24" si="1">IFERROR(AC5/Y5,"Not Sold")</f>
        <v>Not Sold</v>
      </c>
      <c r="AE5" s="310">
        <v>14</v>
      </c>
      <c r="AF5" s="310" t="str">
        <f>IFERROR(AD5-AE5,"-")</f>
        <v>-</v>
      </c>
      <c r="AG5" s="310">
        <f>Z5*4</f>
        <v>0</v>
      </c>
      <c r="AH5" s="312" t="str">
        <f t="shared" ref="AH5:AH68" si="2">IFERROR(AD5+$D$1,"Not Sold")</f>
        <v>Not Sold</v>
      </c>
      <c r="AI5" s="313">
        <f t="shared" ref="AI5:AI68" si="3">$D$1+AE5</f>
        <v>43680</v>
      </c>
      <c r="AJ5" s="313">
        <f>MAX(AH5,AI5)</f>
        <v>43680</v>
      </c>
      <c r="AK5" s="314">
        <f>Y5*AE5</f>
        <v>0</v>
      </c>
      <c r="AL5" s="314">
        <f>AC5-AK5</f>
        <v>1</v>
      </c>
      <c r="AM5" s="309">
        <v>1</v>
      </c>
      <c r="AN5" s="314">
        <f>IF(AG5-AL5&lt;1,0,AG5-AL5)</f>
        <v>0</v>
      </c>
      <c r="AO5" s="314">
        <f>AN5*D5</f>
        <v>0</v>
      </c>
      <c r="AP5" s="314" t="str">
        <f>IFERROR(AN5/Y5,"-")</f>
        <v>-</v>
      </c>
      <c r="AQ5" s="313" t="str">
        <f>IFERROR(AP5+AJ5,"-")</f>
        <v>-</v>
      </c>
      <c r="AR5" s="309"/>
      <c r="AS5" s="315"/>
    </row>
    <row r="6" spans="1:45" x14ac:dyDescent="0.25">
      <c r="A6" s="17">
        <v>317278</v>
      </c>
      <c r="B6" s="18" t="s">
        <v>548</v>
      </c>
      <c r="C6" s="18" t="s">
        <v>316</v>
      </c>
      <c r="D6" s="58">
        <v>23.16</v>
      </c>
      <c r="E6" s="57">
        <v>44.5</v>
      </c>
      <c r="F6" s="58">
        <v>89</v>
      </c>
      <c r="G6" s="261"/>
      <c r="H6" s="26"/>
      <c r="I6" s="26"/>
      <c r="J6" s="26"/>
      <c r="K6" s="26"/>
      <c r="L6" s="26"/>
      <c r="M6" s="26">
        <v>0</v>
      </c>
      <c r="N6" s="26">
        <v>2</v>
      </c>
      <c r="O6" s="26"/>
      <c r="P6" s="26"/>
      <c r="Q6" s="26"/>
      <c r="R6" s="26"/>
      <c r="S6" s="26"/>
      <c r="T6" s="260"/>
      <c r="U6" s="256">
        <v>2</v>
      </c>
      <c r="V6" s="256">
        <v>3</v>
      </c>
      <c r="W6" s="260"/>
      <c r="X6" s="242">
        <f t="shared" ref="X6:X69" si="4">SUM(H6:S6)</f>
        <v>2</v>
      </c>
      <c r="Y6" s="247">
        <f t="shared" ref="Y6:Y69" si="5">X6/(((U6-1)*30)+(V6*7))</f>
        <v>3.9215686274509803E-2</v>
      </c>
      <c r="Z6" s="247">
        <f t="shared" ref="Z6:Z36" si="6">Y6*30</f>
        <v>1.1764705882352942</v>
      </c>
      <c r="AA6" s="242">
        <v>1</v>
      </c>
      <c r="AB6" s="242">
        <v>6</v>
      </c>
      <c r="AC6" s="243">
        <f t="shared" si="0"/>
        <v>7</v>
      </c>
      <c r="AD6" s="247">
        <f t="shared" si="1"/>
        <v>178.5</v>
      </c>
      <c r="AE6" s="247">
        <v>14</v>
      </c>
      <c r="AF6" s="247">
        <f t="shared" ref="AF6:AF69" si="7">IFERROR(AD6-AE6,"-")</f>
        <v>164.5</v>
      </c>
      <c r="AG6" s="247">
        <f t="shared" ref="AG6:AG69" si="8">Z6*4</f>
        <v>4.7058823529411766</v>
      </c>
      <c r="AH6" s="248">
        <f t="shared" si="2"/>
        <v>43844.5</v>
      </c>
      <c r="AI6" s="249">
        <f t="shared" si="3"/>
        <v>43680</v>
      </c>
      <c r="AJ6" s="249">
        <f t="shared" ref="AJ6:AJ69" si="9">MAX(AH6,AI6)</f>
        <v>43844.5</v>
      </c>
      <c r="AK6" s="253">
        <f t="shared" ref="AK6:AK69" si="10">Y6*AE6</f>
        <v>0.5490196078431373</v>
      </c>
      <c r="AL6" s="253">
        <f t="shared" ref="AL6:AL69" si="11">AC6-AK6</f>
        <v>6.4509803921568629</v>
      </c>
      <c r="AM6" s="242">
        <v>1</v>
      </c>
      <c r="AN6" s="253">
        <f t="shared" ref="AN6:AN69" si="12">IF(AG6-AL6&lt;1,0,AG6-AL6)</f>
        <v>0</v>
      </c>
      <c r="AO6" s="253">
        <f t="shared" ref="AO6:AO69" si="13">AN6*D6</f>
        <v>0</v>
      </c>
      <c r="AP6" s="253">
        <f t="shared" ref="AP6:AP69" si="14">IFERROR(AN6/Y6,"-")</f>
        <v>0</v>
      </c>
      <c r="AQ6" s="249">
        <f t="shared" ref="AQ6:AQ69" si="15">IFERROR(AP6+AJ6,"-")</f>
        <v>43844.5</v>
      </c>
      <c r="AR6" s="242"/>
      <c r="AS6" s="244"/>
    </row>
    <row r="7" spans="1:45" x14ac:dyDescent="0.25">
      <c r="A7" s="17">
        <v>317280</v>
      </c>
      <c r="B7" s="18" t="s">
        <v>549</v>
      </c>
      <c r="C7" s="18" t="s">
        <v>317</v>
      </c>
      <c r="D7" s="58">
        <v>23.16</v>
      </c>
      <c r="E7" s="57">
        <v>44.5</v>
      </c>
      <c r="F7" s="58">
        <v>89</v>
      </c>
      <c r="G7" s="261"/>
      <c r="H7" s="26"/>
      <c r="I7" s="26"/>
      <c r="J7" s="26"/>
      <c r="K7" s="26"/>
      <c r="L7" s="26"/>
      <c r="M7" s="26">
        <v>0</v>
      </c>
      <c r="N7" s="26">
        <v>0</v>
      </c>
      <c r="O7" s="26"/>
      <c r="P7" s="26"/>
      <c r="Q7" s="26"/>
      <c r="R7" s="26"/>
      <c r="S7" s="26"/>
      <c r="T7" s="260"/>
      <c r="U7" s="256">
        <v>2</v>
      </c>
      <c r="V7" s="256">
        <v>3</v>
      </c>
      <c r="W7" s="260"/>
      <c r="X7" s="242">
        <f t="shared" si="4"/>
        <v>0</v>
      </c>
      <c r="Y7" s="247">
        <f t="shared" si="5"/>
        <v>0</v>
      </c>
      <c r="Z7" s="247">
        <f t="shared" si="6"/>
        <v>0</v>
      </c>
      <c r="AA7" s="242">
        <v>1</v>
      </c>
      <c r="AB7" s="242">
        <v>8</v>
      </c>
      <c r="AC7" s="243">
        <f t="shared" si="0"/>
        <v>9</v>
      </c>
      <c r="AD7" s="247" t="str">
        <f t="shared" si="1"/>
        <v>Not Sold</v>
      </c>
      <c r="AE7" s="247">
        <v>14</v>
      </c>
      <c r="AF7" s="247" t="str">
        <f t="shared" si="7"/>
        <v>-</v>
      </c>
      <c r="AG7" s="247">
        <f t="shared" si="8"/>
        <v>0</v>
      </c>
      <c r="AH7" s="248" t="str">
        <f t="shared" si="2"/>
        <v>Not Sold</v>
      </c>
      <c r="AI7" s="249">
        <f t="shared" si="3"/>
        <v>43680</v>
      </c>
      <c r="AJ7" s="249">
        <f t="shared" si="9"/>
        <v>43680</v>
      </c>
      <c r="AK7" s="253">
        <f t="shared" si="10"/>
        <v>0</v>
      </c>
      <c r="AL7" s="253">
        <f t="shared" si="11"/>
        <v>9</v>
      </c>
      <c r="AM7" s="242">
        <v>1</v>
      </c>
      <c r="AN7" s="253">
        <f t="shared" si="12"/>
        <v>0</v>
      </c>
      <c r="AO7" s="253">
        <f t="shared" si="13"/>
        <v>0</v>
      </c>
      <c r="AP7" s="253" t="str">
        <f t="shared" si="14"/>
        <v>-</v>
      </c>
      <c r="AQ7" s="249" t="str">
        <f t="shared" si="15"/>
        <v>-</v>
      </c>
      <c r="AR7" s="242"/>
      <c r="AS7" s="244"/>
    </row>
    <row r="8" spans="1:45" x14ac:dyDescent="0.25">
      <c r="A8" s="17">
        <v>317296</v>
      </c>
      <c r="B8" s="18" t="s">
        <v>550</v>
      </c>
      <c r="C8" s="18" t="s">
        <v>318</v>
      </c>
      <c r="D8" s="58">
        <v>28.95</v>
      </c>
      <c r="E8" s="57">
        <v>49.5</v>
      </c>
      <c r="F8" s="58">
        <v>99</v>
      </c>
      <c r="G8" s="261"/>
      <c r="H8" s="26"/>
      <c r="I8" s="26"/>
      <c r="J8" s="26"/>
      <c r="K8" s="26"/>
      <c r="L8" s="26"/>
      <c r="M8" s="26">
        <v>0</v>
      </c>
      <c r="N8" s="26">
        <v>1</v>
      </c>
      <c r="O8" s="26"/>
      <c r="P8" s="26"/>
      <c r="Q8" s="26"/>
      <c r="R8" s="26"/>
      <c r="S8" s="26"/>
      <c r="T8" s="260"/>
      <c r="U8" s="256">
        <v>2</v>
      </c>
      <c r="V8" s="256">
        <v>3</v>
      </c>
      <c r="W8" s="260"/>
      <c r="X8" s="242">
        <f t="shared" si="4"/>
        <v>1</v>
      </c>
      <c r="Y8" s="247">
        <f t="shared" si="5"/>
        <v>1.9607843137254902E-2</v>
      </c>
      <c r="Z8" s="247">
        <f t="shared" si="6"/>
        <v>0.58823529411764708</v>
      </c>
      <c r="AA8" s="242">
        <v>1</v>
      </c>
      <c r="AB8" s="242">
        <v>25</v>
      </c>
      <c r="AC8" s="243">
        <f t="shared" si="0"/>
        <v>26</v>
      </c>
      <c r="AD8" s="247">
        <f t="shared" si="1"/>
        <v>1326</v>
      </c>
      <c r="AE8" s="247">
        <v>14</v>
      </c>
      <c r="AF8" s="247">
        <f t="shared" si="7"/>
        <v>1312</v>
      </c>
      <c r="AG8" s="247">
        <f t="shared" si="8"/>
        <v>2.3529411764705883</v>
      </c>
      <c r="AH8" s="248">
        <f t="shared" si="2"/>
        <v>44992</v>
      </c>
      <c r="AI8" s="249">
        <f t="shared" si="3"/>
        <v>43680</v>
      </c>
      <c r="AJ8" s="249">
        <f t="shared" si="9"/>
        <v>44992</v>
      </c>
      <c r="AK8" s="253">
        <f t="shared" si="10"/>
        <v>0.27450980392156865</v>
      </c>
      <c r="AL8" s="253">
        <f t="shared" si="11"/>
        <v>25.725490196078432</v>
      </c>
      <c r="AM8" s="242">
        <v>1</v>
      </c>
      <c r="AN8" s="253">
        <f t="shared" si="12"/>
        <v>0</v>
      </c>
      <c r="AO8" s="253">
        <f t="shared" si="13"/>
        <v>0</v>
      </c>
      <c r="AP8" s="253">
        <f t="shared" si="14"/>
        <v>0</v>
      </c>
      <c r="AQ8" s="249">
        <f t="shared" si="15"/>
        <v>44992</v>
      </c>
      <c r="AR8" s="242"/>
      <c r="AS8" s="244"/>
    </row>
    <row r="9" spans="1:45" x14ac:dyDescent="0.25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49.5</v>
      </c>
      <c r="F9" s="58">
        <v>99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v>2</v>
      </c>
      <c r="V9" s="256">
        <v>3</v>
      </c>
      <c r="W9" s="260"/>
      <c r="X9" s="242">
        <f t="shared" si="4"/>
        <v>1</v>
      </c>
      <c r="Y9" s="247">
        <f t="shared" si="5"/>
        <v>1.9607843137254902E-2</v>
      </c>
      <c r="Z9" s="247">
        <f t="shared" si="6"/>
        <v>0.58823529411764708</v>
      </c>
      <c r="AA9" s="242">
        <v>1</v>
      </c>
      <c r="AB9" s="242">
        <v>9</v>
      </c>
      <c r="AC9" s="243">
        <f t="shared" si="0"/>
        <v>10</v>
      </c>
      <c r="AD9" s="247">
        <f t="shared" si="1"/>
        <v>510</v>
      </c>
      <c r="AE9" s="247">
        <v>14</v>
      </c>
      <c r="AF9" s="247">
        <f t="shared" si="7"/>
        <v>496</v>
      </c>
      <c r="AG9" s="247">
        <f t="shared" si="8"/>
        <v>2.3529411764705883</v>
      </c>
      <c r="AH9" s="248">
        <f t="shared" si="2"/>
        <v>44176</v>
      </c>
      <c r="AI9" s="249">
        <f t="shared" si="3"/>
        <v>43680</v>
      </c>
      <c r="AJ9" s="249">
        <f t="shared" si="9"/>
        <v>44176</v>
      </c>
      <c r="AK9" s="253">
        <f t="shared" si="10"/>
        <v>0.27450980392156865</v>
      </c>
      <c r="AL9" s="253">
        <f t="shared" si="11"/>
        <v>9.7254901960784306</v>
      </c>
      <c r="AM9" s="242">
        <v>1</v>
      </c>
      <c r="AN9" s="253">
        <f t="shared" si="12"/>
        <v>0</v>
      </c>
      <c r="AO9" s="253">
        <f t="shared" si="13"/>
        <v>0</v>
      </c>
      <c r="AP9" s="253">
        <f t="shared" si="14"/>
        <v>0</v>
      </c>
      <c r="AQ9" s="249">
        <f t="shared" si="15"/>
        <v>44176</v>
      </c>
      <c r="AR9" s="242"/>
      <c r="AS9" s="244"/>
    </row>
    <row r="10" spans="1:45" x14ac:dyDescent="0.25">
      <c r="A10" s="17">
        <v>317311</v>
      </c>
      <c r="B10" s="18" t="s">
        <v>552</v>
      </c>
      <c r="C10" s="18" t="s">
        <v>320</v>
      </c>
      <c r="D10" s="58">
        <v>22.39</v>
      </c>
      <c r="E10" s="57">
        <v>34.5</v>
      </c>
      <c r="F10" s="58">
        <v>69</v>
      </c>
      <c r="G10" s="261"/>
      <c r="H10" s="26"/>
      <c r="I10" s="26"/>
      <c r="J10" s="26"/>
      <c r="K10" s="26"/>
      <c r="L10" s="26"/>
      <c r="M10" s="26">
        <v>0</v>
      </c>
      <c r="N10" s="26">
        <v>0</v>
      </c>
      <c r="O10" s="26"/>
      <c r="P10" s="26"/>
      <c r="Q10" s="26"/>
      <c r="R10" s="26"/>
      <c r="S10" s="26"/>
      <c r="T10" s="260"/>
      <c r="U10" s="256">
        <v>2</v>
      </c>
      <c r="V10" s="256">
        <v>3</v>
      </c>
      <c r="W10" s="260"/>
      <c r="X10" s="242">
        <f t="shared" si="4"/>
        <v>0</v>
      </c>
      <c r="Y10" s="247">
        <f t="shared" si="5"/>
        <v>0</v>
      </c>
      <c r="Z10" s="247">
        <f t="shared" si="6"/>
        <v>0</v>
      </c>
      <c r="AA10" s="242">
        <v>1</v>
      </c>
      <c r="AB10" s="242">
        <v>20</v>
      </c>
      <c r="AC10" s="243">
        <f t="shared" si="0"/>
        <v>21</v>
      </c>
      <c r="AD10" s="247" t="str">
        <f t="shared" si="1"/>
        <v>Not Sold</v>
      </c>
      <c r="AE10" s="247">
        <v>14</v>
      </c>
      <c r="AF10" s="247" t="str">
        <f t="shared" si="7"/>
        <v>-</v>
      </c>
      <c r="AG10" s="247">
        <f t="shared" si="8"/>
        <v>0</v>
      </c>
      <c r="AH10" s="248" t="str">
        <f t="shared" si="2"/>
        <v>Not Sold</v>
      </c>
      <c r="AI10" s="249">
        <f t="shared" si="3"/>
        <v>43680</v>
      </c>
      <c r="AJ10" s="249">
        <f t="shared" si="9"/>
        <v>43680</v>
      </c>
      <c r="AK10" s="253">
        <f t="shared" si="10"/>
        <v>0</v>
      </c>
      <c r="AL10" s="253">
        <f t="shared" si="11"/>
        <v>21</v>
      </c>
      <c r="AM10" s="242">
        <v>1</v>
      </c>
      <c r="AN10" s="253">
        <f t="shared" si="12"/>
        <v>0</v>
      </c>
      <c r="AO10" s="253">
        <f t="shared" si="13"/>
        <v>0</v>
      </c>
      <c r="AP10" s="253" t="str">
        <f t="shared" si="14"/>
        <v>-</v>
      </c>
      <c r="AQ10" s="249" t="str">
        <f t="shared" si="15"/>
        <v>-</v>
      </c>
      <c r="AR10" s="242"/>
      <c r="AS10" s="244"/>
    </row>
    <row r="11" spans="1:45" x14ac:dyDescent="0.25">
      <c r="A11" s="17">
        <v>317312</v>
      </c>
      <c r="B11" s="18" t="s">
        <v>553</v>
      </c>
      <c r="C11" s="18" t="s">
        <v>321</v>
      </c>
      <c r="D11" s="58">
        <v>22.39</v>
      </c>
      <c r="E11" s="57">
        <v>34.5</v>
      </c>
      <c r="F11" s="58">
        <v>69</v>
      </c>
      <c r="G11" s="261"/>
      <c r="H11" s="26"/>
      <c r="I11" s="26"/>
      <c r="J11" s="26"/>
      <c r="K11" s="26"/>
      <c r="L11" s="26"/>
      <c r="M11" s="26">
        <v>0</v>
      </c>
      <c r="N11" s="26">
        <v>1</v>
      </c>
      <c r="O11" s="26"/>
      <c r="P11" s="26"/>
      <c r="Q11" s="26"/>
      <c r="R11" s="26"/>
      <c r="S11" s="26"/>
      <c r="T11" s="260"/>
      <c r="U11" s="256">
        <v>2</v>
      </c>
      <c r="V11" s="256">
        <v>3</v>
      </c>
      <c r="W11" s="260"/>
      <c r="X11" s="242">
        <f t="shared" si="4"/>
        <v>1</v>
      </c>
      <c r="Y11" s="247">
        <f t="shared" si="5"/>
        <v>1.9607843137254902E-2</v>
      </c>
      <c r="Z11" s="247">
        <f t="shared" si="6"/>
        <v>0.58823529411764708</v>
      </c>
      <c r="AA11" s="242">
        <v>1</v>
      </c>
      <c r="AB11" s="242">
        <v>1</v>
      </c>
      <c r="AC11" s="243">
        <f t="shared" si="0"/>
        <v>2</v>
      </c>
      <c r="AD11" s="247">
        <f t="shared" si="1"/>
        <v>102</v>
      </c>
      <c r="AE11" s="247">
        <v>14</v>
      </c>
      <c r="AF11" s="247">
        <f t="shared" si="7"/>
        <v>88</v>
      </c>
      <c r="AG11" s="247">
        <f t="shared" si="8"/>
        <v>2.3529411764705883</v>
      </c>
      <c r="AH11" s="248">
        <f t="shared" si="2"/>
        <v>43768</v>
      </c>
      <c r="AI11" s="249">
        <f t="shared" si="3"/>
        <v>43680</v>
      </c>
      <c r="AJ11" s="249">
        <f t="shared" si="9"/>
        <v>43768</v>
      </c>
      <c r="AK11" s="253">
        <f t="shared" si="10"/>
        <v>0.27450980392156865</v>
      </c>
      <c r="AL11" s="253">
        <f t="shared" si="11"/>
        <v>1.7254901960784315</v>
      </c>
      <c r="AM11" s="242">
        <v>1</v>
      </c>
      <c r="AN11" s="253">
        <f t="shared" si="12"/>
        <v>0</v>
      </c>
      <c r="AO11" s="253">
        <f t="shared" si="13"/>
        <v>0</v>
      </c>
      <c r="AP11" s="253">
        <f t="shared" si="14"/>
        <v>0</v>
      </c>
      <c r="AQ11" s="249">
        <f t="shared" si="15"/>
        <v>43768</v>
      </c>
      <c r="AR11" s="242"/>
      <c r="AS11" s="244"/>
    </row>
    <row r="12" spans="1:45" x14ac:dyDescent="0.25">
      <c r="A12" s="17">
        <v>317316</v>
      </c>
      <c r="B12" s="18" t="s">
        <v>554</v>
      </c>
      <c r="C12" s="18" t="s">
        <v>322</v>
      </c>
      <c r="D12" s="58">
        <v>22.39</v>
      </c>
      <c r="E12" s="57">
        <v>34.5</v>
      </c>
      <c r="F12" s="58">
        <v>69</v>
      </c>
      <c r="G12" s="261"/>
      <c r="H12" s="26"/>
      <c r="I12" s="26"/>
      <c r="J12" s="26"/>
      <c r="K12" s="26"/>
      <c r="L12" s="26"/>
      <c r="M12" s="26">
        <v>1</v>
      </c>
      <c r="N12" s="26">
        <v>1</v>
      </c>
      <c r="O12" s="26"/>
      <c r="P12" s="26"/>
      <c r="Q12" s="26"/>
      <c r="R12" s="26"/>
      <c r="S12" s="26"/>
      <c r="T12" s="260"/>
      <c r="U12" s="256">
        <v>2</v>
      </c>
      <c r="V12" s="256">
        <v>3</v>
      </c>
      <c r="W12" s="260"/>
      <c r="X12" s="242">
        <f t="shared" si="4"/>
        <v>2</v>
      </c>
      <c r="Y12" s="247">
        <f t="shared" si="5"/>
        <v>3.9215686274509803E-2</v>
      </c>
      <c r="Z12" s="247">
        <f t="shared" si="6"/>
        <v>1.1764705882352942</v>
      </c>
      <c r="AA12" s="242">
        <v>1</v>
      </c>
      <c r="AB12" s="242">
        <v>5</v>
      </c>
      <c r="AC12" s="243">
        <f t="shared" si="0"/>
        <v>6</v>
      </c>
      <c r="AD12" s="247">
        <f t="shared" si="1"/>
        <v>153</v>
      </c>
      <c r="AE12" s="247">
        <v>14</v>
      </c>
      <c r="AF12" s="247">
        <f t="shared" si="7"/>
        <v>139</v>
      </c>
      <c r="AG12" s="247">
        <f t="shared" si="8"/>
        <v>4.7058823529411766</v>
      </c>
      <c r="AH12" s="248">
        <f t="shared" si="2"/>
        <v>43819</v>
      </c>
      <c r="AI12" s="249">
        <f t="shared" si="3"/>
        <v>43680</v>
      </c>
      <c r="AJ12" s="249">
        <f t="shared" si="9"/>
        <v>43819</v>
      </c>
      <c r="AK12" s="253">
        <f t="shared" si="10"/>
        <v>0.5490196078431373</v>
      </c>
      <c r="AL12" s="253">
        <f t="shared" si="11"/>
        <v>5.4509803921568629</v>
      </c>
      <c r="AM12" s="242">
        <v>1</v>
      </c>
      <c r="AN12" s="253">
        <f t="shared" si="12"/>
        <v>0</v>
      </c>
      <c r="AO12" s="253">
        <f t="shared" si="13"/>
        <v>0</v>
      </c>
      <c r="AP12" s="253">
        <f t="shared" si="14"/>
        <v>0</v>
      </c>
      <c r="AQ12" s="249">
        <f t="shared" si="15"/>
        <v>43819</v>
      </c>
      <c r="AR12" s="242"/>
      <c r="AS12" s="244"/>
    </row>
    <row r="13" spans="1:45" x14ac:dyDescent="0.25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34.5</v>
      </c>
      <c r="F13" s="58">
        <v>69</v>
      </c>
      <c r="G13" s="261"/>
      <c r="H13" s="26"/>
      <c r="I13" s="26"/>
      <c r="J13" s="26"/>
      <c r="K13" s="26"/>
      <c r="L13" s="26"/>
      <c r="M13" s="26">
        <v>1</v>
      </c>
      <c r="N13" s="26">
        <v>3</v>
      </c>
      <c r="O13" s="26"/>
      <c r="P13" s="26"/>
      <c r="Q13" s="26"/>
      <c r="R13" s="26"/>
      <c r="S13" s="26"/>
      <c r="T13" s="260"/>
      <c r="U13" s="256">
        <v>2</v>
      </c>
      <c r="V13" s="256">
        <v>3</v>
      </c>
      <c r="W13" s="260"/>
      <c r="X13" s="242">
        <f t="shared" si="4"/>
        <v>4</v>
      </c>
      <c r="Y13" s="247">
        <f t="shared" si="5"/>
        <v>7.8431372549019607E-2</v>
      </c>
      <c r="Z13" s="247">
        <f t="shared" si="6"/>
        <v>2.3529411764705883</v>
      </c>
      <c r="AA13" s="242">
        <v>1</v>
      </c>
      <c r="AB13" s="242">
        <v>16</v>
      </c>
      <c r="AC13" s="243">
        <f t="shared" si="0"/>
        <v>17</v>
      </c>
      <c r="AD13" s="247">
        <f t="shared" si="1"/>
        <v>216.75</v>
      </c>
      <c r="AE13" s="247">
        <v>14</v>
      </c>
      <c r="AF13" s="247">
        <f t="shared" si="7"/>
        <v>202.75</v>
      </c>
      <c r="AG13" s="247">
        <f t="shared" si="8"/>
        <v>9.4117647058823533</v>
      </c>
      <c r="AH13" s="248">
        <f t="shared" si="2"/>
        <v>43882.75</v>
      </c>
      <c r="AI13" s="249">
        <f t="shared" si="3"/>
        <v>43680</v>
      </c>
      <c r="AJ13" s="249">
        <f t="shared" si="9"/>
        <v>43882.75</v>
      </c>
      <c r="AK13" s="253">
        <f t="shared" si="10"/>
        <v>1.0980392156862746</v>
      </c>
      <c r="AL13" s="253">
        <f t="shared" si="11"/>
        <v>15.901960784313726</v>
      </c>
      <c r="AM13" s="242">
        <v>1</v>
      </c>
      <c r="AN13" s="253">
        <f t="shared" si="12"/>
        <v>0</v>
      </c>
      <c r="AO13" s="253">
        <f t="shared" si="13"/>
        <v>0</v>
      </c>
      <c r="AP13" s="253">
        <f t="shared" si="14"/>
        <v>0</v>
      </c>
      <c r="AQ13" s="249">
        <f t="shared" si="15"/>
        <v>43882.75</v>
      </c>
      <c r="AR13" s="242"/>
      <c r="AS13" s="244"/>
    </row>
    <row r="14" spans="1:45" x14ac:dyDescent="0.25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34.5</v>
      </c>
      <c r="F14" s="58">
        <v>69</v>
      </c>
      <c r="G14" s="261"/>
      <c r="H14" s="26"/>
      <c r="I14" s="26"/>
      <c r="J14" s="26"/>
      <c r="K14" s="26"/>
      <c r="L14" s="26"/>
      <c r="M14" s="26">
        <v>0</v>
      </c>
      <c r="N14" s="26">
        <v>0</v>
      </c>
      <c r="O14" s="26"/>
      <c r="P14" s="26"/>
      <c r="Q14" s="26"/>
      <c r="R14" s="26"/>
      <c r="S14" s="26"/>
      <c r="T14" s="260"/>
      <c r="U14" s="256">
        <v>2</v>
      </c>
      <c r="V14" s="256">
        <v>3</v>
      </c>
      <c r="W14" s="260"/>
      <c r="X14" s="242">
        <f t="shared" si="4"/>
        <v>0</v>
      </c>
      <c r="Y14" s="247">
        <f t="shared" si="5"/>
        <v>0</v>
      </c>
      <c r="Z14" s="247">
        <f t="shared" si="6"/>
        <v>0</v>
      </c>
      <c r="AA14" s="242">
        <v>1</v>
      </c>
      <c r="AB14" s="242">
        <v>0</v>
      </c>
      <c r="AC14" s="243">
        <f t="shared" si="0"/>
        <v>1</v>
      </c>
      <c r="AD14" s="247" t="str">
        <f t="shared" si="1"/>
        <v>Not Sold</v>
      </c>
      <c r="AE14" s="247">
        <v>14</v>
      </c>
      <c r="AF14" s="247" t="str">
        <f t="shared" si="7"/>
        <v>-</v>
      </c>
      <c r="AG14" s="247">
        <f t="shared" si="8"/>
        <v>0</v>
      </c>
      <c r="AH14" s="248" t="str">
        <f t="shared" si="2"/>
        <v>Not Sold</v>
      </c>
      <c r="AI14" s="249">
        <f t="shared" si="3"/>
        <v>43680</v>
      </c>
      <c r="AJ14" s="249">
        <f t="shared" si="9"/>
        <v>43680</v>
      </c>
      <c r="AK14" s="253">
        <f t="shared" si="10"/>
        <v>0</v>
      </c>
      <c r="AL14" s="253">
        <f t="shared" si="11"/>
        <v>1</v>
      </c>
      <c r="AM14" s="242">
        <v>1</v>
      </c>
      <c r="AN14" s="253">
        <f t="shared" si="12"/>
        <v>0</v>
      </c>
      <c r="AO14" s="253">
        <f t="shared" si="13"/>
        <v>0</v>
      </c>
      <c r="AP14" s="253" t="str">
        <f t="shared" si="14"/>
        <v>-</v>
      </c>
      <c r="AQ14" s="249" t="str">
        <f t="shared" si="15"/>
        <v>-</v>
      </c>
      <c r="AR14" s="242"/>
      <c r="AS14" s="244"/>
    </row>
    <row r="15" spans="1:45" x14ac:dyDescent="0.25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34.5</v>
      </c>
      <c r="F15" s="58">
        <v>69</v>
      </c>
      <c r="G15" s="261"/>
      <c r="H15" s="26"/>
      <c r="I15" s="26"/>
      <c r="J15" s="26"/>
      <c r="K15" s="26"/>
      <c r="L15" s="26"/>
      <c r="M15" s="26">
        <v>1</v>
      </c>
      <c r="N15" s="26">
        <v>4</v>
      </c>
      <c r="O15" s="26"/>
      <c r="P15" s="26"/>
      <c r="Q15" s="26"/>
      <c r="R15" s="26"/>
      <c r="S15" s="26"/>
      <c r="T15" s="260"/>
      <c r="U15" s="256">
        <v>2</v>
      </c>
      <c r="V15" s="256">
        <v>3</v>
      </c>
      <c r="W15" s="260"/>
      <c r="X15" s="242">
        <f t="shared" si="4"/>
        <v>5</v>
      </c>
      <c r="Y15" s="247">
        <f t="shared" si="5"/>
        <v>9.8039215686274508E-2</v>
      </c>
      <c r="Z15" s="247">
        <f t="shared" si="6"/>
        <v>2.9411764705882351</v>
      </c>
      <c r="AA15" s="242">
        <v>1</v>
      </c>
      <c r="AB15" s="242">
        <v>12</v>
      </c>
      <c r="AC15" s="243">
        <f t="shared" si="0"/>
        <v>13</v>
      </c>
      <c r="AD15" s="247">
        <f t="shared" si="1"/>
        <v>132.6</v>
      </c>
      <c r="AE15" s="247">
        <v>14</v>
      </c>
      <c r="AF15" s="247">
        <f t="shared" si="7"/>
        <v>118.6</v>
      </c>
      <c r="AG15" s="247">
        <f t="shared" si="8"/>
        <v>11.76470588235294</v>
      </c>
      <c r="AH15" s="248">
        <f t="shared" si="2"/>
        <v>43798.6</v>
      </c>
      <c r="AI15" s="249">
        <f t="shared" si="3"/>
        <v>43680</v>
      </c>
      <c r="AJ15" s="249">
        <f t="shared" si="9"/>
        <v>43798.6</v>
      </c>
      <c r="AK15" s="253">
        <f t="shared" si="10"/>
        <v>1.3725490196078431</v>
      </c>
      <c r="AL15" s="253">
        <f t="shared" si="11"/>
        <v>11.627450980392156</v>
      </c>
      <c r="AM15" s="242">
        <v>1</v>
      </c>
      <c r="AN15" s="253">
        <f t="shared" si="12"/>
        <v>0</v>
      </c>
      <c r="AO15" s="253">
        <f t="shared" si="13"/>
        <v>0</v>
      </c>
      <c r="AP15" s="253">
        <f t="shared" si="14"/>
        <v>0</v>
      </c>
      <c r="AQ15" s="249">
        <f t="shared" si="15"/>
        <v>43798.6</v>
      </c>
      <c r="AR15" s="242"/>
      <c r="AS15" s="244"/>
    </row>
    <row r="16" spans="1:45" x14ac:dyDescent="0.25">
      <c r="A16" s="17">
        <v>317333</v>
      </c>
      <c r="B16" s="18" t="s">
        <v>558</v>
      </c>
      <c r="C16" s="18" t="s">
        <v>326</v>
      </c>
      <c r="D16" s="58">
        <v>22.39</v>
      </c>
      <c r="E16" s="57">
        <v>34.5</v>
      </c>
      <c r="F16" s="58">
        <v>69</v>
      </c>
      <c r="G16" s="261"/>
      <c r="H16" s="26"/>
      <c r="I16" s="26"/>
      <c r="J16" s="26"/>
      <c r="K16" s="26"/>
      <c r="L16" s="26"/>
      <c r="M16" s="26">
        <v>0</v>
      </c>
      <c r="N16" s="26">
        <v>0</v>
      </c>
      <c r="O16" s="26"/>
      <c r="P16" s="26"/>
      <c r="Q16" s="26"/>
      <c r="R16" s="26"/>
      <c r="S16" s="26"/>
      <c r="T16" s="260"/>
      <c r="U16" s="256">
        <v>2</v>
      </c>
      <c r="V16" s="256">
        <v>3</v>
      </c>
      <c r="W16" s="260"/>
      <c r="X16" s="242">
        <f t="shared" si="4"/>
        <v>0</v>
      </c>
      <c r="Y16" s="247">
        <f t="shared" si="5"/>
        <v>0</v>
      </c>
      <c r="Z16" s="247">
        <f t="shared" si="6"/>
        <v>0</v>
      </c>
      <c r="AA16" s="242">
        <v>1</v>
      </c>
      <c r="AB16" s="242">
        <v>5</v>
      </c>
      <c r="AC16" s="243">
        <f t="shared" si="0"/>
        <v>6</v>
      </c>
      <c r="AD16" s="247" t="str">
        <f t="shared" si="1"/>
        <v>Not Sold</v>
      </c>
      <c r="AE16" s="247">
        <v>14</v>
      </c>
      <c r="AF16" s="247" t="str">
        <f t="shared" si="7"/>
        <v>-</v>
      </c>
      <c r="AG16" s="247">
        <f t="shared" si="8"/>
        <v>0</v>
      </c>
      <c r="AH16" s="248" t="str">
        <f t="shared" si="2"/>
        <v>Not Sold</v>
      </c>
      <c r="AI16" s="249">
        <f t="shared" si="3"/>
        <v>43680</v>
      </c>
      <c r="AJ16" s="249">
        <f t="shared" si="9"/>
        <v>43680</v>
      </c>
      <c r="AK16" s="253">
        <f t="shared" si="10"/>
        <v>0</v>
      </c>
      <c r="AL16" s="253">
        <f t="shared" si="11"/>
        <v>6</v>
      </c>
      <c r="AM16" s="242">
        <v>1</v>
      </c>
      <c r="AN16" s="253">
        <f t="shared" si="12"/>
        <v>0</v>
      </c>
      <c r="AO16" s="253">
        <f t="shared" si="13"/>
        <v>0</v>
      </c>
      <c r="AP16" s="253" t="str">
        <f t="shared" si="14"/>
        <v>-</v>
      </c>
      <c r="AQ16" s="249" t="str">
        <f t="shared" si="15"/>
        <v>-</v>
      </c>
      <c r="AR16" s="242"/>
      <c r="AS16" s="244"/>
    </row>
    <row r="17" spans="1:45" x14ac:dyDescent="0.25">
      <c r="A17" s="17">
        <v>317335</v>
      </c>
      <c r="B17" s="18" t="s">
        <v>559</v>
      </c>
      <c r="C17" s="18" t="s">
        <v>327</v>
      </c>
      <c r="D17" s="58">
        <v>22.39</v>
      </c>
      <c r="E17" s="57">
        <v>34.5</v>
      </c>
      <c r="F17" s="58">
        <v>69</v>
      </c>
      <c r="G17" s="261"/>
      <c r="H17" s="26"/>
      <c r="I17" s="26"/>
      <c r="J17" s="26"/>
      <c r="K17" s="26"/>
      <c r="L17" s="26"/>
      <c r="M17" s="26">
        <v>0</v>
      </c>
      <c r="N17" s="26">
        <v>0</v>
      </c>
      <c r="O17" s="26"/>
      <c r="P17" s="26"/>
      <c r="Q17" s="26"/>
      <c r="R17" s="26"/>
      <c r="S17" s="26"/>
      <c r="T17" s="260"/>
      <c r="U17" s="256">
        <v>2</v>
      </c>
      <c r="V17" s="256">
        <v>3</v>
      </c>
      <c r="W17" s="260"/>
      <c r="X17" s="242">
        <f t="shared" si="4"/>
        <v>0</v>
      </c>
      <c r="Y17" s="247">
        <f t="shared" si="5"/>
        <v>0</v>
      </c>
      <c r="Z17" s="247">
        <f t="shared" si="6"/>
        <v>0</v>
      </c>
      <c r="AA17" s="242">
        <v>1</v>
      </c>
      <c r="AB17" s="242">
        <v>18</v>
      </c>
      <c r="AC17" s="243">
        <f t="shared" si="0"/>
        <v>19</v>
      </c>
      <c r="AD17" s="247" t="str">
        <f t="shared" si="1"/>
        <v>Not Sold</v>
      </c>
      <c r="AE17" s="247">
        <v>14</v>
      </c>
      <c r="AF17" s="247" t="str">
        <f t="shared" si="7"/>
        <v>-</v>
      </c>
      <c r="AG17" s="247">
        <f t="shared" si="8"/>
        <v>0</v>
      </c>
      <c r="AH17" s="248" t="str">
        <f t="shared" si="2"/>
        <v>Not Sold</v>
      </c>
      <c r="AI17" s="249">
        <f t="shared" si="3"/>
        <v>43680</v>
      </c>
      <c r="AJ17" s="249">
        <f t="shared" si="9"/>
        <v>43680</v>
      </c>
      <c r="AK17" s="253">
        <f t="shared" si="10"/>
        <v>0</v>
      </c>
      <c r="AL17" s="253">
        <f t="shared" si="11"/>
        <v>19</v>
      </c>
      <c r="AM17" s="242">
        <v>1</v>
      </c>
      <c r="AN17" s="253">
        <f t="shared" si="12"/>
        <v>0</v>
      </c>
      <c r="AO17" s="253">
        <f t="shared" si="13"/>
        <v>0</v>
      </c>
      <c r="AP17" s="253" t="str">
        <f t="shared" si="14"/>
        <v>-</v>
      </c>
      <c r="AQ17" s="249" t="str">
        <f t="shared" si="15"/>
        <v>-</v>
      </c>
      <c r="AR17" s="242"/>
      <c r="AS17" s="244"/>
    </row>
    <row r="18" spans="1:45" x14ac:dyDescent="0.25">
      <c r="A18" s="17">
        <v>317336</v>
      </c>
      <c r="B18" s="18" t="s">
        <v>560</v>
      </c>
      <c r="C18" s="18" t="s">
        <v>328</v>
      </c>
      <c r="D18" s="58">
        <v>22.39</v>
      </c>
      <c r="E18" s="57">
        <v>34.5</v>
      </c>
      <c r="F18" s="58">
        <v>69</v>
      </c>
      <c r="G18" s="261"/>
      <c r="H18" s="26"/>
      <c r="I18" s="26"/>
      <c r="J18" s="26"/>
      <c r="K18" s="26"/>
      <c r="L18" s="26"/>
      <c r="M18" s="26">
        <v>0</v>
      </c>
      <c r="N18" s="26">
        <v>1</v>
      </c>
      <c r="O18" s="26"/>
      <c r="P18" s="26"/>
      <c r="Q18" s="26"/>
      <c r="R18" s="26"/>
      <c r="S18" s="26"/>
      <c r="T18" s="260"/>
      <c r="U18" s="256">
        <v>2</v>
      </c>
      <c r="V18" s="256">
        <v>3</v>
      </c>
      <c r="W18" s="260"/>
      <c r="X18" s="242">
        <f t="shared" si="4"/>
        <v>1</v>
      </c>
      <c r="Y18" s="247">
        <f t="shared" si="5"/>
        <v>1.9607843137254902E-2</v>
      </c>
      <c r="Z18" s="247">
        <f t="shared" si="6"/>
        <v>0.58823529411764708</v>
      </c>
      <c r="AA18" s="242">
        <v>1</v>
      </c>
      <c r="AB18" s="242">
        <v>7</v>
      </c>
      <c r="AC18" s="243">
        <f t="shared" si="0"/>
        <v>8</v>
      </c>
      <c r="AD18" s="247">
        <f t="shared" si="1"/>
        <v>408</v>
      </c>
      <c r="AE18" s="247">
        <v>14</v>
      </c>
      <c r="AF18" s="247">
        <f t="shared" si="7"/>
        <v>394</v>
      </c>
      <c r="AG18" s="247">
        <f t="shared" si="8"/>
        <v>2.3529411764705883</v>
      </c>
      <c r="AH18" s="248">
        <f t="shared" si="2"/>
        <v>44074</v>
      </c>
      <c r="AI18" s="249">
        <f t="shared" si="3"/>
        <v>43680</v>
      </c>
      <c r="AJ18" s="249">
        <f t="shared" si="9"/>
        <v>44074</v>
      </c>
      <c r="AK18" s="253">
        <f t="shared" si="10"/>
        <v>0.27450980392156865</v>
      </c>
      <c r="AL18" s="253">
        <f t="shared" si="11"/>
        <v>7.7254901960784315</v>
      </c>
      <c r="AM18" s="242">
        <v>1</v>
      </c>
      <c r="AN18" s="253">
        <f t="shared" si="12"/>
        <v>0</v>
      </c>
      <c r="AO18" s="253">
        <f t="shared" si="13"/>
        <v>0</v>
      </c>
      <c r="AP18" s="253">
        <f t="shared" si="14"/>
        <v>0</v>
      </c>
      <c r="AQ18" s="249">
        <f t="shared" si="15"/>
        <v>44074</v>
      </c>
      <c r="AR18" s="242"/>
      <c r="AS18" s="244"/>
    </row>
    <row r="19" spans="1:45" x14ac:dyDescent="0.25">
      <c r="A19" s="17">
        <v>317339</v>
      </c>
      <c r="B19" s="18" t="s">
        <v>561</v>
      </c>
      <c r="C19" s="18" t="s">
        <v>329</v>
      </c>
      <c r="D19" s="58">
        <v>22.39</v>
      </c>
      <c r="E19" s="57">
        <v>34.5</v>
      </c>
      <c r="F19" s="58">
        <v>69</v>
      </c>
      <c r="G19" s="261"/>
      <c r="H19" s="26"/>
      <c r="I19" s="26"/>
      <c r="J19" s="26"/>
      <c r="K19" s="26"/>
      <c r="L19" s="26"/>
      <c r="M19" s="26">
        <v>0</v>
      </c>
      <c r="N19" s="26">
        <v>3</v>
      </c>
      <c r="O19" s="26"/>
      <c r="P19" s="26"/>
      <c r="Q19" s="26"/>
      <c r="R19" s="26"/>
      <c r="S19" s="26"/>
      <c r="T19" s="260"/>
      <c r="U19" s="256">
        <v>2</v>
      </c>
      <c r="V19" s="256">
        <v>3</v>
      </c>
      <c r="W19" s="260"/>
      <c r="X19" s="242">
        <f t="shared" si="4"/>
        <v>3</v>
      </c>
      <c r="Y19" s="247">
        <f t="shared" si="5"/>
        <v>5.8823529411764705E-2</v>
      </c>
      <c r="Z19" s="247">
        <f t="shared" si="6"/>
        <v>1.7647058823529411</v>
      </c>
      <c r="AA19" s="242">
        <v>1</v>
      </c>
      <c r="AB19" s="242">
        <v>10</v>
      </c>
      <c r="AC19" s="243">
        <f t="shared" si="0"/>
        <v>11</v>
      </c>
      <c r="AD19" s="247">
        <f t="shared" si="1"/>
        <v>187</v>
      </c>
      <c r="AE19" s="247">
        <v>14</v>
      </c>
      <c r="AF19" s="247">
        <f t="shared" si="7"/>
        <v>173</v>
      </c>
      <c r="AG19" s="247">
        <f t="shared" si="8"/>
        <v>7.0588235294117645</v>
      </c>
      <c r="AH19" s="248">
        <f t="shared" si="2"/>
        <v>43853</v>
      </c>
      <c r="AI19" s="249">
        <f t="shared" si="3"/>
        <v>43680</v>
      </c>
      <c r="AJ19" s="249">
        <f t="shared" si="9"/>
        <v>43853</v>
      </c>
      <c r="AK19" s="253">
        <f t="shared" si="10"/>
        <v>0.82352941176470584</v>
      </c>
      <c r="AL19" s="253">
        <f t="shared" si="11"/>
        <v>10.176470588235293</v>
      </c>
      <c r="AM19" s="242">
        <v>1</v>
      </c>
      <c r="AN19" s="253">
        <f t="shared" si="12"/>
        <v>0</v>
      </c>
      <c r="AO19" s="253">
        <f t="shared" si="13"/>
        <v>0</v>
      </c>
      <c r="AP19" s="253">
        <f t="shared" si="14"/>
        <v>0</v>
      </c>
      <c r="AQ19" s="249">
        <f t="shared" si="15"/>
        <v>43853</v>
      </c>
      <c r="AR19" s="242"/>
      <c r="AS19" s="244"/>
    </row>
    <row r="20" spans="1:45" x14ac:dyDescent="0.25">
      <c r="A20" s="17">
        <v>317343</v>
      </c>
      <c r="B20" s="18" t="s">
        <v>562</v>
      </c>
      <c r="C20" s="18" t="s">
        <v>330</v>
      </c>
      <c r="D20" s="58">
        <v>22.39</v>
      </c>
      <c r="E20" s="57">
        <v>34.5</v>
      </c>
      <c r="F20" s="58">
        <v>69</v>
      </c>
      <c r="G20" s="261"/>
      <c r="H20" s="26"/>
      <c r="I20" s="26"/>
      <c r="J20" s="26"/>
      <c r="K20" s="26"/>
      <c r="L20" s="26"/>
      <c r="M20" s="26">
        <v>0</v>
      </c>
      <c r="N20" s="26">
        <v>1</v>
      </c>
      <c r="O20" s="26"/>
      <c r="P20" s="26"/>
      <c r="Q20" s="26"/>
      <c r="R20" s="26"/>
      <c r="S20" s="26"/>
      <c r="T20" s="260"/>
      <c r="U20" s="256">
        <v>2</v>
      </c>
      <c r="V20" s="256">
        <v>3</v>
      </c>
      <c r="W20" s="260"/>
      <c r="X20" s="242">
        <f t="shared" si="4"/>
        <v>1</v>
      </c>
      <c r="Y20" s="247">
        <f t="shared" si="5"/>
        <v>1.9607843137254902E-2</v>
      </c>
      <c r="Z20" s="247">
        <f t="shared" si="6"/>
        <v>0.58823529411764708</v>
      </c>
      <c r="AA20" s="242">
        <v>1</v>
      </c>
      <c r="AB20" s="242">
        <v>25</v>
      </c>
      <c r="AC20" s="243">
        <f t="shared" si="0"/>
        <v>26</v>
      </c>
      <c r="AD20" s="247">
        <f t="shared" si="1"/>
        <v>1326</v>
      </c>
      <c r="AE20" s="247">
        <v>14</v>
      </c>
      <c r="AF20" s="247">
        <f t="shared" si="7"/>
        <v>1312</v>
      </c>
      <c r="AG20" s="247">
        <f t="shared" si="8"/>
        <v>2.3529411764705883</v>
      </c>
      <c r="AH20" s="248">
        <f t="shared" si="2"/>
        <v>44992</v>
      </c>
      <c r="AI20" s="249">
        <f t="shared" si="3"/>
        <v>43680</v>
      </c>
      <c r="AJ20" s="249">
        <f t="shared" si="9"/>
        <v>44992</v>
      </c>
      <c r="AK20" s="253">
        <f t="shared" si="10"/>
        <v>0.27450980392156865</v>
      </c>
      <c r="AL20" s="253">
        <f t="shared" si="11"/>
        <v>25.725490196078432</v>
      </c>
      <c r="AM20" s="242">
        <v>1</v>
      </c>
      <c r="AN20" s="253">
        <f t="shared" si="12"/>
        <v>0</v>
      </c>
      <c r="AO20" s="253">
        <f t="shared" si="13"/>
        <v>0</v>
      </c>
      <c r="AP20" s="253">
        <f t="shared" si="14"/>
        <v>0</v>
      </c>
      <c r="AQ20" s="249">
        <f t="shared" si="15"/>
        <v>44992</v>
      </c>
      <c r="AR20" s="242"/>
      <c r="AS20" s="244"/>
    </row>
    <row r="21" spans="1:45" x14ac:dyDescent="0.25">
      <c r="A21" s="17">
        <v>317345</v>
      </c>
      <c r="B21" s="18" t="s">
        <v>563</v>
      </c>
      <c r="C21" s="18" t="s">
        <v>331</v>
      </c>
      <c r="D21" s="58">
        <v>22.39</v>
      </c>
      <c r="E21" s="57">
        <v>34.5</v>
      </c>
      <c r="F21" s="58">
        <v>69</v>
      </c>
      <c r="G21" s="261"/>
      <c r="H21" s="26"/>
      <c r="I21" s="26"/>
      <c r="J21" s="26"/>
      <c r="K21" s="26"/>
      <c r="L21" s="26"/>
      <c r="M21" s="26">
        <v>1</v>
      </c>
      <c r="N21" s="26">
        <v>1</v>
      </c>
      <c r="O21" s="26"/>
      <c r="P21" s="26"/>
      <c r="Q21" s="26"/>
      <c r="R21" s="26"/>
      <c r="S21" s="26"/>
      <c r="T21" s="260"/>
      <c r="U21" s="256">
        <v>2</v>
      </c>
      <c r="V21" s="256">
        <v>3</v>
      </c>
      <c r="W21" s="260"/>
      <c r="X21" s="242">
        <f t="shared" si="4"/>
        <v>2</v>
      </c>
      <c r="Y21" s="247">
        <f t="shared" si="5"/>
        <v>3.9215686274509803E-2</v>
      </c>
      <c r="Z21" s="247">
        <f t="shared" si="6"/>
        <v>1.1764705882352942</v>
      </c>
      <c r="AA21" s="242">
        <v>1</v>
      </c>
      <c r="AB21" s="242">
        <v>19</v>
      </c>
      <c r="AC21" s="243">
        <f t="shared" si="0"/>
        <v>20</v>
      </c>
      <c r="AD21" s="247">
        <f t="shared" si="1"/>
        <v>510</v>
      </c>
      <c r="AE21" s="247">
        <v>14</v>
      </c>
      <c r="AF21" s="247">
        <f t="shared" si="7"/>
        <v>496</v>
      </c>
      <c r="AG21" s="247">
        <f t="shared" si="8"/>
        <v>4.7058823529411766</v>
      </c>
      <c r="AH21" s="248">
        <f t="shared" si="2"/>
        <v>44176</v>
      </c>
      <c r="AI21" s="249">
        <f t="shared" si="3"/>
        <v>43680</v>
      </c>
      <c r="AJ21" s="249">
        <f t="shared" si="9"/>
        <v>44176</v>
      </c>
      <c r="AK21" s="253">
        <f t="shared" si="10"/>
        <v>0.5490196078431373</v>
      </c>
      <c r="AL21" s="253">
        <f t="shared" si="11"/>
        <v>19.450980392156861</v>
      </c>
      <c r="AM21" s="242">
        <v>1</v>
      </c>
      <c r="AN21" s="253">
        <f t="shared" si="12"/>
        <v>0</v>
      </c>
      <c r="AO21" s="253">
        <f t="shared" si="13"/>
        <v>0</v>
      </c>
      <c r="AP21" s="253">
        <f t="shared" si="14"/>
        <v>0</v>
      </c>
      <c r="AQ21" s="249">
        <f t="shared" si="15"/>
        <v>44176</v>
      </c>
      <c r="AR21" s="242"/>
      <c r="AS21" s="244"/>
    </row>
    <row r="22" spans="1:45" x14ac:dyDescent="0.25">
      <c r="A22" s="17">
        <v>663479</v>
      </c>
      <c r="B22" s="18" t="s">
        <v>564</v>
      </c>
      <c r="C22" s="18" t="s">
        <v>332</v>
      </c>
      <c r="D22" s="58">
        <v>102.13</v>
      </c>
      <c r="E22" s="57">
        <v>155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v>2</v>
      </c>
      <c r="V22" s="256">
        <v>3</v>
      </c>
      <c r="W22" s="260"/>
      <c r="X22" s="242">
        <f t="shared" si="4"/>
        <v>0</v>
      </c>
      <c r="Y22" s="247">
        <f t="shared" si="5"/>
        <v>0</v>
      </c>
      <c r="Z22" s="247">
        <f t="shared" si="6"/>
        <v>0</v>
      </c>
      <c r="AA22" s="242">
        <v>1</v>
      </c>
      <c r="AB22" s="242">
        <v>0</v>
      </c>
      <c r="AC22" s="243">
        <f t="shared" si="0"/>
        <v>1</v>
      </c>
      <c r="AD22" s="247" t="str">
        <f t="shared" si="1"/>
        <v>Not Sold</v>
      </c>
      <c r="AE22" s="247">
        <v>14</v>
      </c>
      <c r="AF22" s="247" t="str">
        <f t="shared" si="7"/>
        <v>-</v>
      </c>
      <c r="AG22" s="247">
        <f t="shared" si="8"/>
        <v>0</v>
      </c>
      <c r="AH22" s="248" t="str">
        <f t="shared" si="2"/>
        <v>Not Sold</v>
      </c>
      <c r="AI22" s="249">
        <f t="shared" si="3"/>
        <v>43680</v>
      </c>
      <c r="AJ22" s="249">
        <f t="shared" si="9"/>
        <v>43680</v>
      </c>
      <c r="AK22" s="253">
        <f t="shared" si="10"/>
        <v>0</v>
      </c>
      <c r="AL22" s="253">
        <f t="shared" si="11"/>
        <v>1</v>
      </c>
      <c r="AM22" s="242">
        <v>1</v>
      </c>
      <c r="AN22" s="253">
        <f t="shared" si="12"/>
        <v>0</v>
      </c>
      <c r="AO22" s="253">
        <f t="shared" si="13"/>
        <v>0</v>
      </c>
      <c r="AP22" s="253" t="str">
        <f t="shared" si="14"/>
        <v>-</v>
      </c>
      <c r="AQ22" s="249" t="str">
        <f t="shared" si="15"/>
        <v>-</v>
      </c>
      <c r="AR22" s="242"/>
      <c r="AS22" s="244"/>
    </row>
    <row r="23" spans="1:45" x14ac:dyDescent="0.25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54.5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0</v>
      </c>
      <c r="O23" s="26"/>
      <c r="P23" s="26"/>
      <c r="Q23" s="26"/>
      <c r="R23" s="26"/>
      <c r="S23" s="26"/>
      <c r="T23" s="260"/>
      <c r="U23" s="256">
        <v>2</v>
      </c>
      <c r="V23" s="256">
        <v>3</v>
      </c>
      <c r="W23" s="260"/>
      <c r="X23" s="242">
        <f t="shared" si="4"/>
        <v>0</v>
      </c>
      <c r="Y23" s="247">
        <f t="shared" si="5"/>
        <v>0</v>
      </c>
      <c r="Z23" s="247">
        <f t="shared" si="6"/>
        <v>0</v>
      </c>
      <c r="AA23" s="242">
        <v>1</v>
      </c>
      <c r="AB23" s="242">
        <v>0</v>
      </c>
      <c r="AC23" s="243">
        <f t="shared" si="0"/>
        <v>1</v>
      </c>
      <c r="AD23" s="247" t="str">
        <f t="shared" si="1"/>
        <v>Not Sold</v>
      </c>
      <c r="AE23" s="247">
        <v>14</v>
      </c>
      <c r="AF23" s="247" t="str">
        <f t="shared" si="7"/>
        <v>-</v>
      </c>
      <c r="AG23" s="247">
        <f t="shared" si="8"/>
        <v>0</v>
      </c>
      <c r="AH23" s="248" t="str">
        <f t="shared" si="2"/>
        <v>Not Sold</v>
      </c>
      <c r="AI23" s="249">
        <f t="shared" si="3"/>
        <v>43680</v>
      </c>
      <c r="AJ23" s="249">
        <f t="shared" si="9"/>
        <v>43680</v>
      </c>
      <c r="AK23" s="253">
        <f t="shared" si="10"/>
        <v>0</v>
      </c>
      <c r="AL23" s="253">
        <f t="shared" si="11"/>
        <v>1</v>
      </c>
      <c r="AM23" s="242">
        <v>1</v>
      </c>
      <c r="AN23" s="253">
        <f t="shared" si="12"/>
        <v>0</v>
      </c>
      <c r="AO23" s="253">
        <f t="shared" si="13"/>
        <v>0</v>
      </c>
      <c r="AP23" s="253" t="str">
        <f t="shared" si="14"/>
        <v>-</v>
      </c>
      <c r="AQ23" s="249" t="str">
        <f t="shared" si="15"/>
        <v>-</v>
      </c>
      <c r="AR23" s="242"/>
      <c r="AS23" s="244"/>
    </row>
    <row r="24" spans="1:45" x14ac:dyDescent="0.25">
      <c r="A24" s="17">
        <v>663481</v>
      </c>
      <c r="B24" s="18" t="s">
        <v>566</v>
      </c>
      <c r="C24" s="18" t="s">
        <v>334</v>
      </c>
      <c r="D24" s="58">
        <v>18.13</v>
      </c>
      <c r="E24" s="57">
        <v>54.5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0</v>
      </c>
      <c r="O24" s="26"/>
      <c r="P24" s="26"/>
      <c r="Q24" s="26"/>
      <c r="R24" s="26"/>
      <c r="S24" s="26"/>
      <c r="T24" s="260"/>
      <c r="U24" s="256">
        <v>2</v>
      </c>
      <c r="V24" s="256">
        <v>3</v>
      </c>
      <c r="W24" s="260"/>
      <c r="X24" s="242">
        <f t="shared" si="4"/>
        <v>0</v>
      </c>
      <c r="Y24" s="247">
        <f t="shared" si="5"/>
        <v>0</v>
      </c>
      <c r="Z24" s="247">
        <f t="shared" si="6"/>
        <v>0</v>
      </c>
      <c r="AA24" s="242">
        <v>1</v>
      </c>
      <c r="AB24" s="242">
        <v>0</v>
      </c>
      <c r="AC24" s="243">
        <f t="shared" si="0"/>
        <v>1</v>
      </c>
      <c r="AD24" s="247" t="str">
        <f t="shared" si="1"/>
        <v>Not Sold</v>
      </c>
      <c r="AE24" s="247">
        <v>14</v>
      </c>
      <c r="AF24" s="247" t="str">
        <f t="shared" si="7"/>
        <v>-</v>
      </c>
      <c r="AG24" s="247">
        <f t="shared" si="8"/>
        <v>0</v>
      </c>
      <c r="AH24" s="248" t="str">
        <f t="shared" si="2"/>
        <v>Not Sold</v>
      </c>
      <c r="AI24" s="249">
        <f t="shared" si="3"/>
        <v>43680</v>
      </c>
      <c r="AJ24" s="249">
        <f t="shared" si="9"/>
        <v>43680</v>
      </c>
      <c r="AK24" s="253">
        <f t="shared" si="10"/>
        <v>0</v>
      </c>
      <c r="AL24" s="253">
        <f t="shared" si="11"/>
        <v>1</v>
      </c>
      <c r="AM24" s="242">
        <v>1</v>
      </c>
      <c r="AN24" s="253">
        <f t="shared" si="12"/>
        <v>0</v>
      </c>
      <c r="AO24" s="253">
        <f t="shared" si="13"/>
        <v>0</v>
      </c>
      <c r="AP24" s="253" t="str">
        <f t="shared" si="14"/>
        <v>-</v>
      </c>
      <c r="AQ24" s="249" t="str">
        <f t="shared" si="15"/>
        <v>-</v>
      </c>
      <c r="AR24" s="242"/>
      <c r="AS24" s="244"/>
    </row>
    <row r="25" spans="1:45" x14ac:dyDescent="0.25">
      <c r="A25" s="17">
        <v>663501</v>
      </c>
      <c r="B25" s="18" t="s">
        <v>567</v>
      </c>
      <c r="C25" s="18" t="s">
        <v>335</v>
      </c>
      <c r="D25" s="58">
        <v>66.22</v>
      </c>
      <c r="E25" s="57">
        <v>119.5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v>2</v>
      </c>
      <c r="V25" s="256">
        <v>3</v>
      </c>
      <c r="W25" s="260"/>
      <c r="X25" s="242">
        <f t="shared" si="4"/>
        <v>0</v>
      </c>
      <c r="Y25" s="247">
        <f t="shared" si="5"/>
        <v>0</v>
      </c>
      <c r="Z25" s="247">
        <f t="shared" si="6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7"/>
        <v>-</v>
      </c>
      <c r="AG25" s="247">
        <f t="shared" si="8"/>
        <v>0</v>
      </c>
      <c r="AH25" s="248" t="str">
        <f t="shared" si="2"/>
        <v>Not Sold</v>
      </c>
      <c r="AI25" s="249">
        <f t="shared" si="3"/>
        <v>43680</v>
      </c>
      <c r="AJ25" s="249">
        <f t="shared" si="9"/>
        <v>43680</v>
      </c>
      <c r="AK25" s="253">
        <f t="shared" si="10"/>
        <v>0</v>
      </c>
      <c r="AL25" s="253">
        <f t="shared" si="11"/>
        <v>1</v>
      </c>
      <c r="AM25" s="242">
        <v>1</v>
      </c>
      <c r="AN25" s="253">
        <f t="shared" si="12"/>
        <v>0</v>
      </c>
      <c r="AO25" s="253">
        <f t="shared" si="13"/>
        <v>0</v>
      </c>
      <c r="AP25" s="253" t="str">
        <f t="shared" si="14"/>
        <v>-</v>
      </c>
      <c r="AQ25" s="249" t="str">
        <f t="shared" si="15"/>
        <v>-</v>
      </c>
      <c r="AR25" s="242"/>
      <c r="AS25" s="244"/>
    </row>
    <row r="26" spans="1:45" x14ac:dyDescent="0.25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119.5</v>
      </c>
      <c r="F26" s="58">
        <v>239</v>
      </c>
      <c r="G26" s="261"/>
      <c r="H26" s="26"/>
      <c r="I26" s="26"/>
      <c r="J26" s="26"/>
      <c r="K26" s="26"/>
      <c r="L26" s="26"/>
      <c r="M26" s="26">
        <v>0</v>
      </c>
      <c r="N26" s="26">
        <v>0</v>
      </c>
      <c r="O26" s="26"/>
      <c r="P26" s="26"/>
      <c r="Q26" s="26"/>
      <c r="R26" s="26"/>
      <c r="S26" s="26"/>
      <c r="T26" s="260"/>
      <c r="U26" s="256">
        <v>2</v>
      </c>
      <c r="V26" s="256">
        <v>3</v>
      </c>
      <c r="W26" s="260"/>
      <c r="X26" s="242">
        <f t="shared" si="4"/>
        <v>0</v>
      </c>
      <c r="Y26" s="247">
        <f t="shared" si="5"/>
        <v>0</v>
      </c>
      <c r="Z26" s="247">
        <f t="shared" si="6"/>
        <v>0</v>
      </c>
      <c r="AA26" s="242">
        <v>1</v>
      </c>
      <c r="AB26" s="242">
        <v>0</v>
      </c>
      <c r="AC26" s="243">
        <f t="shared" si="0"/>
        <v>1</v>
      </c>
      <c r="AD26" s="247" t="str">
        <f t="shared" ref="AD26:AD89" si="16">IFERROR(AC26/Y26,"Not Sold")</f>
        <v>Not Sold</v>
      </c>
      <c r="AE26" s="247">
        <v>14</v>
      </c>
      <c r="AF26" s="247" t="str">
        <f t="shared" si="7"/>
        <v>-</v>
      </c>
      <c r="AG26" s="247">
        <f t="shared" si="8"/>
        <v>0</v>
      </c>
      <c r="AH26" s="248" t="str">
        <f t="shared" si="2"/>
        <v>Not Sold</v>
      </c>
      <c r="AI26" s="249">
        <f t="shared" si="3"/>
        <v>43680</v>
      </c>
      <c r="AJ26" s="249">
        <f t="shared" si="9"/>
        <v>43680</v>
      </c>
      <c r="AK26" s="253">
        <f t="shared" si="10"/>
        <v>0</v>
      </c>
      <c r="AL26" s="253">
        <f t="shared" si="11"/>
        <v>1</v>
      </c>
      <c r="AM26" s="242">
        <v>1</v>
      </c>
      <c r="AN26" s="253">
        <f t="shared" si="12"/>
        <v>0</v>
      </c>
      <c r="AO26" s="253">
        <f t="shared" si="13"/>
        <v>0</v>
      </c>
      <c r="AP26" s="253" t="str">
        <f t="shared" si="14"/>
        <v>-</v>
      </c>
      <c r="AQ26" s="249" t="str">
        <f t="shared" si="15"/>
        <v>-</v>
      </c>
      <c r="AR26" s="242"/>
      <c r="AS26" s="244"/>
    </row>
    <row r="27" spans="1:45" x14ac:dyDescent="0.25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74.5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0</v>
      </c>
      <c r="O27" s="26"/>
      <c r="P27" s="26"/>
      <c r="Q27" s="26"/>
      <c r="R27" s="26"/>
      <c r="S27" s="26"/>
      <c r="T27" s="260"/>
      <c r="U27" s="256">
        <v>2</v>
      </c>
      <c r="V27" s="256">
        <v>3</v>
      </c>
      <c r="W27" s="260"/>
      <c r="X27" s="242">
        <f t="shared" si="4"/>
        <v>0</v>
      </c>
      <c r="Y27" s="247">
        <f t="shared" si="5"/>
        <v>0</v>
      </c>
      <c r="Z27" s="247">
        <f t="shared" si="6"/>
        <v>0</v>
      </c>
      <c r="AA27" s="242">
        <v>1</v>
      </c>
      <c r="AB27" s="242">
        <v>0</v>
      </c>
      <c r="AC27" s="243">
        <f t="shared" si="0"/>
        <v>1</v>
      </c>
      <c r="AD27" s="247" t="str">
        <f t="shared" si="16"/>
        <v>Not Sold</v>
      </c>
      <c r="AE27" s="247">
        <v>14</v>
      </c>
      <c r="AF27" s="247" t="str">
        <f t="shared" si="7"/>
        <v>-</v>
      </c>
      <c r="AG27" s="247">
        <f t="shared" si="8"/>
        <v>0</v>
      </c>
      <c r="AH27" s="248" t="str">
        <f t="shared" si="2"/>
        <v>Not Sold</v>
      </c>
      <c r="AI27" s="249">
        <f t="shared" si="3"/>
        <v>43680</v>
      </c>
      <c r="AJ27" s="249">
        <f t="shared" si="9"/>
        <v>43680</v>
      </c>
      <c r="AK27" s="253">
        <f t="shared" si="10"/>
        <v>0</v>
      </c>
      <c r="AL27" s="253">
        <f t="shared" si="11"/>
        <v>1</v>
      </c>
      <c r="AM27" s="242">
        <v>1</v>
      </c>
      <c r="AN27" s="253">
        <f t="shared" si="12"/>
        <v>0</v>
      </c>
      <c r="AO27" s="253">
        <f t="shared" si="13"/>
        <v>0</v>
      </c>
      <c r="AP27" s="253" t="str">
        <f t="shared" si="14"/>
        <v>-</v>
      </c>
      <c r="AQ27" s="249" t="str">
        <f t="shared" si="15"/>
        <v>-</v>
      </c>
      <c r="AR27" s="242"/>
      <c r="AS27" s="244"/>
    </row>
    <row r="28" spans="1:45" x14ac:dyDescent="0.25">
      <c r="A28" s="17">
        <v>665860</v>
      </c>
      <c r="B28" s="18" t="s">
        <v>570</v>
      </c>
      <c r="C28" s="18" t="s">
        <v>338</v>
      </c>
      <c r="D28" s="58">
        <v>27.19</v>
      </c>
      <c r="E28" s="57">
        <v>74.5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0</v>
      </c>
      <c r="O28" s="26"/>
      <c r="P28" s="26"/>
      <c r="Q28" s="26"/>
      <c r="R28" s="26"/>
      <c r="S28" s="26"/>
      <c r="T28" s="260"/>
      <c r="U28" s="256">
        <v>2</v>
      </c>
      <c r="V28" s="256">
        <v>3</v>
      </c>
      <c r="W28" s="260"/>
      <c r="X28" s="242">
        <f t="shared" si="4"/>
        <v>0</v>
      </c>
      <c r="Y28" s="247">
        <f t="shared" si="5"/>
        <v>0</v>
      </c>
      <c r="Z28" s="247">
        <f t="shared" si="6"/>
        <v>0</v>
      </c>
      <c r="AA28" s="242">
        <v>1</v>
      </c>
      <c r="AB28" s="242">
        <v>0</v>
      </c>
      <c r="AC28" s="243">
        <f t="shared" si="0"/>
        <v>1</v>
      </c>
      <c r="AD28" s="247" t="str">
        <f t="shared" si="16"/>
        <v>Not Sold</v>
      </c>
      <c r="AE28" s="247">
        <v>14</v>
      </c>
      <c r="AF28" s="247" t="str">
        <f t="shared" si="7"/>
        <v>-</v>
      </c>
      <c r="AG28" s="247">
        <f t="shared" si="8"/>
        <v>0</v>
      </c>
      <c r="AH28" s="248" t="str">
        <f t="shared" si="2"/>
        <v>Not Sold</v>
      </c>
      <c r="AI28" s="249">
        <f t="shared" si="3"/>
        <v>43680</v>
      </c>
      <c r="AJ28" s="249">
        <f t="shared" si="9"/>
        <v>43680</v>
      </c>
      <c r="AK28" s="253">
        <f t="shared" si="10"/>
        <v>0</v>
      </c>
      <c r="AL28" s="253">
        <f t="shared" si="11"/>
        <v>1</v>
      </c>
      <c r="AM28" s="242">
        <v>1</v>
      </c>
      <c r="AN28" s="253">
        <f t="shared" si="12"/>
        <v>0</v>
      </c>
      <c r="AO28" s="253">
        <f t="shared" si="13"/>
        <v>0</v>
      </c>
      <c r="AP28" s="253" t="str">
        <f t="shared" si="14"/>
        <v>-</v>
      </c>
      <c r="AQ28" s="249" t="str">
        <f t="shared" si="15"/>
        <v>-</v>
      </c>
      <c r="AR28" s="242"/>
      <c r="AS28" s="244"/>
    </row>
    <row r="29" spans="1:45" x14ac:dyDescent="0.25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54.5</v>
      </c>
      <c r="F29" s="58">
        <v>109</v>
      </c>
      <c r="G29" s="261"/>
      <c r="H29" s="26"/>
      <c r="I29" s="26"/>
      <c r="J29" s="26"/>
      <c r="K29" s="26"/>
      <c r="L29" s="26"/>
      <c r="M29" s="26">
        <v>0</v>
      </c>
      <c r="N29" s="26">
        <v>0</v>
      </c>
      <c r="O29" s="26"/>
      <c r="P29" s="26"/>
      <c r="Q29" s="26"/>
      <c r="R29" s="26"/>
      <c r="S29" s="26"/>
      <c r="T29" s="260"/>
      <c r="U29" s="256">
        <v>2</v>
      </c>
      <c r="V29" s="256">
        <v>3</v>
      </c>
      <c r="W29" s="260"/>
      <c r="X29" s="242">
        <f t="shared" si="4"/>
        <v>0</v>
      </c>
      <c r="Y29" s="247">
        <f t="shared" si="5"/>
        <v>0</v>
      </c>
      <c r="Z29" s="247">
        <f t="shared" si="6"/>
        <v>0</v>
      </c>
      <c r="AA29" s="242">
        <v>1</v>
      </c>
      <c r="AB29" s="242">
        <v>0</v>
      </c>
      <c r="AC29" s="243">
        <f t="shared" si="0"/>
        <v>1</v>
      </c>
      <c r="AD29" s="247" t="str">
        <f t="shared" si="16"/>
        <v>Not Sold</v>
      </c>
      <c r="AE29" s="247">
        <v>14</v>
      </c>
      <c r="AF29" s="247" t="str">
        <f t="shared" si="7"/>
        <v>-</v>
      </c>
      <c r="AG29" s="247">
        <f t="shared" si="8"/>
        <v>0</v>
      </c>
      <c r="AH29" s="248" t="str">
        <f t="shared" si="2"/>
        <v>Not Sold</v>
      </c>
      <c r="AI29" s="249">
        <f t="shared" si="3"/>
        <v>43680</v>
      </c>
      <c r="AJ29" s="249">
        <f t="shared" si="9"/>
        <v>43680</v>
      </c>
      <c r="AK29" s="253">
        <f t="shared" si="10"/>
        <v>0</v>
      </c>
      <c r="AL29" s="253">
        <f t="shared" si="11"/>
        <v>1</v>
      </c>
      <c r="AM29" s="242">
        <v>1</v>
      </c>
      <c r="AN29" s="253">
        <f t="shared" si="12"/>
        <v>0</v>
      </c>
      <c r="AO29" s="253">
        <f t="shared" si="13"/>
        <v>0</v>
      </c>
      <c r="AP29" s="253" t="str">
        <f t="shared" si="14"/>
        <v>-</v>
      </c>
      <c r="AQ29" s="249" t="str">
        <f t="shared" si="15"/>
        <v>-</v>
      </c>
      <c r="AR29" s="242"/>
      <c r="AS29" s="244"/>
    </row>
    <row r="30" spans="1:45" x14ac:dyDescent="0.25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54.5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0</v>
      </c>
      <c r="O30" s="26"/>
      <c r="P30" s="26"/>
      <c r="Q30" s="26"/>
      <c r="R30" s="26"/>
      <c r="S30" s="26"/>
      <c r="T30" s="260"/>
      <c r="U30" s="256">
        <v>2</v>
      </c>
      <c r="V30" s="256">
        <v>3</v>
      </c>
      <c r="W30" s="260"/>
      <c r="X30" s="242">
        <f t="shared" si="4"/>
        <v>0</v>
      </c>
      <c r="Y30" s="247">
        <f t="shared" si="5"/>
        <v>0</v>
      </c>
      <c r="Z30" s="247">
        <f t="shared" si="6"/>
        <v>0</v>
      </c>
      <c r="AA30" s="242">
        <v>1</v>
      </c>
      <c r="AB30" s="242">
        <v>0</v>
      </c>
      <c r="AC30" s="243">
        <f t="shared" si="0"/>
        <v>1</v>
      </c>
      <c r="AD30" s="247" t="str">
        <f t="shared" si="16"/>
        <v>Not Sold</v>
      </c>
      <c r="AE30" s="247">
        <v>14</v>
      </c>
      <c r="AF30" s="247" t="str">
        <f t="shared" si="7"/>
        <v>-</v>
      </c>
      <c r="AG30" s="247">
        <f t="shared" si="8"/>
        <v>0</v>
      </c>
      <c r="AH30" s="248" t="str">
        <f t="shared" si="2"/>
        <v>Not Sold</v>
      </c>
      <c r="AI30" s="249">
        <f t="shared" si="3"/>
        <v>43680</v>
      </c>
      <c r="AJ30" s="249">
        <f t="shared" si="9"/>
        <v>43680</v>
      </c>
      <c r="AK30" s="253">
        <f t="shared" si="10"/>
        <v>0</v>
      </c>
      <c r="AL30" s="253">
        <f t="shared" si="11"/>
        <v>1</v>
      </c>
      <c r="AM30" s="242">
        <v>1</v>
      </c>
      <c r="AN30" s="253">
        <f t="shared" si="12"/>
        <v>0</v>
      </c>
      <c r="AO30" s="253">
        <f t="shared" si="13"/>
        <v>0</v>
      </c>
      <c r="AP30" s="253" t="str">
        <f t="shared" si="14"/>
        <v>-</v>
      </c>
      <c r="AQ30" s="249" t="str">
        <f t="shared" si="15"/>
        <v>-</v>
      </c>
      <c r="AR30" s="242"/>
      <c r="AS30" s="244"/>
    </row>
    <row r="31" spans="1:45" x14ac:dyDescent="0.25">
      <c r="A31" s="17">
        <v>671812</v>
      </c>
      <c r="B31" s="18" t="s">
        <v>573</v>
      </c>
      <c r="C31" s="18" t="s">
        <v>341</v>
      </c>
      <c r="D31" s="58">
        <v>88.91</v>
      </c>
      <c r="E31" s="57">
        <v>149.5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v>2</v>
      </c>
      <c r="V31" s="256">
        <v>3</v>
      </c>
      <c r="W31" s="260"/>
      <c r="X31" s="242">
        <f t="shared" si="4"/>
        <v>0</v>
      </c>
      <c r="Y31" s="247">
        <f t="shared" si="5"/>
        <v>0</v>
      </c>
      <c r="Z31" s="247">
        <f t="shared" si="6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6"/>
        <v>Not Sold</v>
      </c>
      <c r="AE31" s="247">
        <v>14</v>
      </c>
      <c r="AF31" s="247" t="str">
        <f t="shared" si="7"/>
        <v>-</v>
      </c>
      <c r="AG31" s="247">
        <f t="shared" si="8"/>
        <v>0</v>
      </c>
      <c r="AH31" s="248" t="str">
        <f t="shared" si="2"/>
        <v>Not Sold</v>
      </c>
      <c r="AI31" s="249">
        <f t="shared" si="3"/>
        <v>43680</v>
      </c>
      <c r="AJ31" s="249">
        <f t="shared" si="9"/>
        <v>43680</v>
      </c>
      <c r="AK31" s="253">
        <f t="shared" si="10"/>
        <v>0</v>
      </c>
      <c r="AL31" s="253">
        <f t="shared" si="11"/>
        <v>1</v>
      </c>
      <c r="AM31" s="242">
        <v>1</v>
      </c>
      <c r="AN31" s="253">
        <f t="shared" si="12"/>
        <v>0</v>
      </c>
      <c r="AO31" s="253">
        <f t="shared" si="13"/>
        <v>0</v>
      </c>
      <c r="AP31" s="253" t="str">
        <f t="shared" si="14"/>
        <v>-</v>
      </c>
      <c r="AQ31" s="249" t="str">
        <f t="shared" si="15"/>
        <v>-</v>
      </c>
      <c r="AR31" s="242"/>
      <c r="AS31" s="244"/>
    </row>
    <row r="32" spans="1:45" x14ac:dyDescent="0.25">
      <c r="A32" s="17">
        <v>674011</v>
      </c>
      <c r="B32" s="18" t="s">
        <v>574</v>
      </c>
      <c r="C32" s="18" t="s">
        <v>342</v>
      </c>
      <c r="D32" s="58">
        <v>45.32</v>
      </c>
      <c r="E32" s="57">
        <v>79.5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v>2</v>
      </c>
      <c r="V32" s="256">
        <v>3</v>
      </c>
      <c r="W32" s="260"/>
      <c r="X32" s="242">
        <f t="shared" si="4"/>
        <v>0</v>
      </c>
      <c r="Y32" s="247">
        <f t="shared" si="5"/>
        <v>0</v>
      </c>
      <c r="Z32" s="247">
        <f t="shared" si="6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6"/>
        <v>Not Sold</v>
      </c>
      <c r="AE32" s="247">
        <v>14</v>
      </c>
      <c r="AF32" s="247" t="str">
        <f t="shared" si="7"/>
        <v>-</v>
      </c>
      <c r="AG32" s="247">
        <f t="shared" si="8"/>
        <v>0</v>
      </c>
      <c r="AH32" s="248" t="str">
        <f t="shared" si="2"/>
        <v>Not Sold</v>
      </c>
      <c r="AI32" s="249">
        <f t="shared" si="3"/>
        <v>43680</v>
      </c>
      <c r="AJ32" s="249">
        <f t="shared" si="9"/>
        <v>43680</v>
      </c>
      <c r="AK32" s="253">
        <f t="shared" si="10"/>
        <v>0</v>
      </c>
      <c r="AL32" s="253">
        <f t="shared" si="11"/>
        <v>1</v>
      </c>
      <c r="AM32" s="242">
        <v>1</v>
      </c>
      <c r="AN32" s="253">
        <f t="shared" si="12"/>
        <v>0</v>
      </c>
      <c r="AO32" s="253">
        <f t="shared" si="13"/>
        <v>0</v>
      </c>
      <c r="AP32" s="253" t="str">
        <f t="shared" si="14"/>
        <v>-</v>
      </c>
      <c r="AQ32" s="249" t="str">
        <f t="shared" si="15"/>
        <v>-</v>
      </c>
      <c r="AR32" s="242"/>
      <c r="AS32" s="244"/>
    </row>
    <row r="33" spans="1:45" x14ac:dyDescent="0.25">
      <c r="A33" s="17">
        <v>676636</v>
      </c>
      <c r="B33" s="18" t="s">
        <v>575</v>
      </c>
      <c r="C33" s="18" t="s">
        <v>343</v>
      </c>
      <c r="D33" s="58">
        <v>45.32</v>
      </c>
      <c r="E33" s="57">
        <v>79.5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0</v>
      </c>
      <c r="O33" s="26"/>
      <c r="P33" s="26"/>
      <c r="Q33" s="26"/>
      <c r="R33" s="26"/>
      <c r="S33" s="26"/>
      <c r="T33" s="260"/>
      <c r="U33" s="256">
        <v>2</v>
      </c>
      <c r="V33" s="256">
        <v>3</v>
      </c>
      <c r="W33" s="260"/>
      <c r="X33" s="242">
        <f t="shared" si="4"/>
        <v>0</v>
      </c>
      <c r="Y33" s="247">
        <f t="shared" si="5"/>
        <v>0</v>
      </c>
      <c r="Z33" s="247">
        <f t="shared" si="6"/>
        <v>0</v>
      </c>
      <c r="AA33" s="242">
        <v>1</v>
      </c>
      <c r="AB33" s="242">
        <v>0</v>
      </c>
      <c r="AC33" s="243">
        <f t="shared" si="0"/>
        <v>1</v>
      </c>
      <c r="AD33" s="247" t="str">
        <f t="shared" si="16"/>
        <v>Not Sold</v>
      </c>
      <c r="AE33" s="247">
        <v>14</v>
      </c>
      <c r="AF33" s="247" t="str">
        <f t="shared" si="7"/>
        <v>-</v>
      </c>
      <c r="AG33" s="247">
        <f t="shared" si="8"/>
        <v>0</v>
      </c>
      <c r="AH33" s="248" t="str">
        <f t="shared" si="2"/>
        <v>Not Sold</v>
      </c>
      <c r="AI33" s="249">
        <f t="shared" si="3"/>
        <v>43680</v>
      </c>
      <c r="AJ33" s="249">
        <f t="shared" si="9"/>
        <v>43680</v>
      </c>
      <c r="AK33" s="253">
        <f t="shared" si="10"/>
        <v>0</v>
      </c>
      <c r="AL33" s="253">
        <f t="shared" si="11"/>
        <v>1</v>
      </c>
      <c r="AM33" s="242">
        <v>1</v>
      </c>
      <c r="AN33" s="253">
        <f t="shared" si="12"/>
        <v>0</v>
      </c>
      <c r="AO33" s="253">
        <f t="shared" si="13"/>
        <v>0</v>
      </c>
      <c r="AP33" s="253" t="str">
        <f t="shared" si="14"/>
        <v>-</v>
      </c>
      <c r="AQ33" s="249" t="str">
        <f t="shared" si="15"/>
        <v>-</v>
      </c>
      <c r="AR33" s="242"/>
      <c r="AS33" s="244"/>
    </row>
    <row r="34" spans="1:45" x14ac:dyDescent="0.25">
      <c r="A34" s="17">
        <v>676638</v>
      </c>
      <c r="B34" s="18" t="s">
        <v>576</v>
      </c>
      <c r="C34" s="18" t="s">
        <v>344</v>
      </c>
      <c r="D34" s="58">
        <v>45.32</v>
      </c>
      <c r="E34" s="57">
        <v>79.5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v>2</v>
      </c>
      <c r="V34" s="256">
        <v>3</v>
      </c>
      <c r="W34" s="260"/>
      <c r="X34" s="242">
        <f t="shared" si="4"/>
        <v>0</v>
      </c>
      <c r="Y34" s="247">
        <f t="shared" si="5"/>
        <v>0</v>
      </c>
      <c r="Z34" s="247">
        <f t="shared" si="6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6"/>
        <v>Not Sold</v>
      </c>
      <c r="AE34" s="247">
        <v>14</v>
      </c>
      <c r="AF34" s="247" t="str">
        <f t="shared" si="7"/>
        <v>-</v>
      </c>
      <c r="AG34" s="247">
        <f t="shared" si="8"/>
        <v>0</v>
      </c>
      <c r="AH34" s="248" t="str">
        <f t="shared" si="2"/>
        <v>Not Sold</v>
      </c>
      <c r="AI34" s="249">
        <f t="shared" si="3"/>
        <v>43680</v>
      </c>
      <c r="AJ34" s="249">
        <f t="shared" si="9"/>
        <v>43680</v>
      </c>
      <c r="AK34" s="253">
        <f t="shared" si="10"/>
        <v>0</v>
      </c>
      <c r="AL34" s="253">
        <f t="shared" si="11"/>
        <v>1</v>
      </c>
      <c r="AM34" s="242">
        <v>1</v>
      </c>
      <c r="AN34" s="253">
        <f t="shared" si="12"/>
        <v>0</v>
      </c>
      <c r="AO34" s="253">
        <f t="shared" si="13"/>
        <v>0</v>
      </c>
      <c r="AP34" s="253" t="str">
        <f t="shared" si="14"/>
        <v>-</v>
      </c>
      <c r="AQ34" s="249" t="str">
        <f t="shared" si="15"/>
        <v>-</v>
      </c>
      <c r="AR34" s="242"/>
      <c r="AS34" s="244"/>
    </row>
    <row r="35" spans="1:45" x14ac:dyDescent="0.25">
      <c r="A35" s="17">
        <v>676641</v>
      </c>
      <c r="B35" s="18" t="s">
        <v>577</v>
      </c>
      <c r="C35" s="18" t="s">
        <v>345</v>
      </c>
      <c r="D35" s="58">
        <v>15.43</v>
      </c>
      <c r="E35" s="57">
        <v>34.5</v>
      </c>
      <c r="F35" s="58">
        <v>69</v>
      </c>
      <c r="G35" s="261"/>
      <c r="H35" s="26"/>
      <c r="I35" s="26"/>
      <c r="J35" s="26"/>
      <c r="K35" s="26"/>
      <c r="L35" s="26"/>
      <c r="M35" s="26">
        <v>0</v>
      </c>
      <c r="N35" s="26">
        <v>3</v>
      </c>
      <c r="O35" s="26"/>
      <c r="P35" s="26"/>
      <c r="Q35" s="26"/>
      <c r="R35" s="26"/>
      <c r="S35" s="26"/>
      <c r="T35" s="260"/>
      <c r="U35" s="256">
        <v>2</v>
      </c>
      <c r="V35" s="256">
        <v>3</v>
      </c>
      <c r="W35" s="260"/>
      <c r="X35" s="242">
        <f t="shared" si="4"/>
        <v>3</v>
      </c>
      <c r="Y35" s="247">
        <f t="shared" si="5"/>
        <v>5.8823529411764705E-2</v>
      </c>
      <c r="Z35" s="247">
        <f t="shared" si="6"/>
        <v>1.7647058823529411</v>
      </c>
      <c r="AA35" s="242">
        <v>1</v>
      </c>
      <c r="AB35" s="242">
        <v>31</v>
      </c>
      <c r="AC35" s="243">
        <f t="shared" si="0"/>
        <v>32</v>
      </c>
      <c r="AD35" s="247">
        <f t="shared" si="16"/>
        <v>544</v>
      </c>
      <c r="AE35" s="247">
        <v>14</v>
      </c>
      <c r="AF35" s="247">
        <f t="shared" si="7"/>
        <v>530</v>
      </c>
      <c r="AG35" s="247">
        <f t="shared" si="8"/>
        <v>7.0588235294117645</v>
      </c>
      <c r="AH35" s="248">
        <f t="shared" si="2"/>
        <v>44210</v>
      </c>
      <c r="AI35" s="249">
        <f t="shared" si="3"/>
        <v>43680</v>
      </c>
      <c r="AJ35" s="249">
        <f t="shared" si="9"/>
        <v>44210</v>
      </c>
      <c r="AK35" s="253">
        <f t="shared" si="10"/>
        <v>0.82352941176470584</v>
      </c>
      <c r="AL35" s="253">
        <f t="shared" si="11"/>
        <v>31.176470588235293</v>
      </c>
      <c r="AM35" s="242">
        <v>1</v>
      </c>
      <c r="AN35" s="253">
        <f t="shared" si="12"/>
        <v>0</v>
      </c>
      <c r="AO35" s="253">
        <f t="shared" si="13"/>
        <v>0</v>
      </c>
      <c r="AP35" s="253">
        <f t="shared" si="14"/>
        <v>0</v>
      </c>
      <c r="AQ35" s="249">
        <f t="shared" si="15"/>
        <v>44210</v>
      </c>
      <c r="AR35" s="242"/>
      <c r="AS35" s="244"/>
    </row>
    <row r="36" spans="1:45" x14ac:dyDescent="0.25">
      <c r="A36" s="17">
        <v>676642</v>
      </c>
      <c r="B36" s="18" t="s">
        <v>578</v>
      </c>
      <c r="C36" s="18" t="s">
        <v>346</v>
      </c>
      <c r="D36" s="58">
        <v>15.43</v>
      </c>
      <c r="E36" s="57">
        <v>34.5</v>
      </c>
      <c r="F36" s="58">
        <v>69</v>
      </c>
      <c r="G36" s="261"/>
      <c r="H36" s="26"/>
      <c r="I36" s="26"/>
      <c r="J36" s="26"/>
      <c r="K36" s="26"/>
      <c r="L36" s="26"/>
      <c r="M36" s="26">
        <v>0</v>
      </c>
      <c r="N36" s="26">
        <v>6</v>
      </c>
      <c r="O36" s="26"/>
      <c r="P36" s="26"/>
      <c r="Q36" s="26"/>
      <c r="R36" s="26"/>
      <c r="S36" s="26"/>
      <c r="T36" s="260"/>
      <c r="U36" s="256">
        <v>2</v>
      </c>
      <c r="V36" s="256">
        <v>3</v>
      </c>
      <c r="W36" s="260"/>
      <c r="X36" s="242">
        <f t="shared" si="4"/>
        <v>6</v>
      </c>
      <c r="Y36" s="247">
        <f t="shared" si="5"/>
        <v>0.11764705882352941</v>
      </c>
      <c r="Z36" s="247">
        <f t="shared" si="6"/>
        <v>3.5294117647058822</v>
      </c>
      <c r="AA36" s="242">
        <v>1</v>
      </c>
      <c r="AB36" s="242">
        <v>28</v>
      </c>
      <c r="AC36" s="243">
        <f t="shared" si="0"/>
        <v>29</v>
      </c>
      <c r="AD36" s="247">
        <f t="shared" si="16"/>
        <v>246.5</v>
      </c>
      <c r="AE36" s="247">
        <v>14</v>
      </c>
      <c r="AF36" s="247">
        <f t="shared" si="7"/>
        <v>232.5</v>
      </c>
      <c r="AG36" s="247">
        <f t="shared" si="8"/>
        <v>14.117647058823529</v>
      </c>
      <c r="AH36" s="248">
        <f t="shared" si="2"/>
        <v>43912.5</v>
      </c>
      <c r="AI36" s="249">
        <f t="shared" si="3"/>
        <v>43680</v>
      </c>
      <c r="AJ36" s="249">
        <f t="shared" si="9"/>
        <v>43912.5</v>
      </c>
      <c r="AK36" s="253">
        <f t="shared" si="10"/>
        <v>1.6470588235294117</v>
      </c>
      <c r="AL36" s="253">
        <f t="shared" si="11"/>
        <v>27.352941176470587</v>
      </c>
      <c r="AM36" s="242">
        <v>1</v>
      </c>
      <c r="AN36" s="253">
        <f t="shared" si="12"/>
        <v>0</v>
      </c>
      <c r="AO36" s="253">
        <f t="shared" si="13"/>
        <v>0</v>
      </c>
      <c r="AP36" s="253">
        <f t="shared" si="14"/>
        <v>0</v>
      </c>
      <c r="AQ36" s="249">
        <f t="shared" si="15"/>
        <v>43912.5</v>
      </c>
      <c r="AR36" s="242"/>
      <c r="AS36" s="244"/>
    </row>
    <row r="37" spans="1:45" x14ac:dyDescent="0.25">
      <c r="A37" s="17">
        <v>734836</v>
      </c>
      <c r="B37" s="18" t="s">
        <v>43</v>
      </c>
      <c r="C37" s="18" t="s">
        <v>348</v>
      </c>
      <c r="D37" s="58">
        <v>51.990000000000009</v>
      </c>
      <c r="E37" s="57">
        <v>74.5</v>
      </c>
      <c r="F37" s="58">
        <v>149</v>
      </c>
      <c r="G37" s="261"/>
      <c r="H37" s="26"/>
      <c r="I37" s="26">
        <v>4</v>
      </c>
      <c r="J37" s="26">
        <v>5</v>
      </c>
      <c r="K37" s="26">
        <v>3</v>
      </c>
      <c r="L37" s="26">
        <v>6</v>
      </c>
      <c r="M37" s="26">
        <v>2</v>
      </c>
      <c r="N37" s="26">
        <v>3</v>
      </c>
      <c r="O37" s="26"/>
      <c r="P37" s="26"/>
      <c r="Q37" s="26"/>
      <c r="R37" s="26"/>
      <c r="S37" s="26"/>
      <c r="T37" s="260"/>
      <c r="U37" s="256">
        <v>6</v>
      </c>
      <c r="V37" s="256">
        <v>3</v>
      </c>
      <c r="W37" s="260"/>
      <c r="X37" s="242">
        <f t="shared" si="4"/>
        <v>23</v>
      </c>
      <c r="Y37" s="247">
        <f t="shared" si="5"/>
        <v>0.13450292397660818</v>
      </c>
      <c r="Z37" s="247">
        <f>Y37*30</f>
        <v>4.0350877192982457</v>
      </c>
      <c r="AA37" s="242">
        <v>1</v>
      </c>
      <c r="AB37" s="242">
        <v>16</v>
      </c>
      <c r="AC37" s="243">
        <f>AA37+AB37</f>
        <v>17</v>
      </c>
      <c r="AD37" s="247">
        <f t="shared" si="16"/>
        <v>126.39130434782609</v>
      </c>
      <c r="AE37" s="247">
        <v>14</v>
      </c>
      <c r="AF37" s="247">
        <f t="shared" si="7"/>
        <v>112.39130434782609</v>
      </c>
      <c r="AG37" s="247">
        <f t="shared" si="8"/>
        <v>16.140350877192983</v>
      </c>
      <c r="AH37" s="248">
        <f t="shared" si="2"/>
        <v>43792.391304347824</v>
      </c>
      <c r="AI37" s="249">
        <f t="shared" si="3"/>
        <v>43680</v>
      </c>
      <c r="AJ37" s="249">
        <f t="shared" si="9"/>
        <v>43792.391304347824</v>
      </c>
      <c r="AK37" s="253">
        <f t="shared" si="10"/>
        <v>1.8830409356725144</v>
      </c>
      <c r="AL37" s="253">
        <f t="shared" si="11"/>
        <v>15.116959064327485</v>
      </c>
      <c r="AM37" s="242">
        <v>1</v>
      </c>
      <c r="AN37" s="253">
        <f t="shared" si="12"/>
        <v>1.0233918128654977</v>
      </c>
      <c r="AO37" s="253">
        <f t="shared" si="13"/>
        <v>53.206140350877234</v>
      </c>
      <c r="AP37" s="253">
        <f t="shared" si="14"/>
        <v>7.6086956521739184</v>
      </c>
      <c r="AQ37" s="249">
        <f t="shared" si="15"/>
        <v>43800</v>
      </c>
      <c r="AR37" s="242"/>
      <c r="AS37" s="244"/>
    </row>
    <row r="38" spans="1:45" x14ac:dyDescent="0.25">
      <c r="A38" s="17">
        <v>734837</v>
      </c>
      <c r="B38" s="18" t="s">
        <v>44</v>
      </c>
      <c r="C38" s="18" t="s">
        <v>349</v>
      </c>
      <c r="D38" s="58">
        <v>5.2600000000000016</v>
      </c>
      <c r="E38" s="57">
        <v>24.5</v>
      </c>
      <c r="F38" s="58">
        <v>49</v>
      </c>
      <c r="G38" s="261"/>
      <c r="H38" s="26"/>
      <c r="I38" s="26">
        <v>18</v>
      </c>
      <c r="J38" s="26">
        <v>21</v>
      </c>
      <c r="K38" s="26">
        <v>14</v>
      </c>
      <c r="L38" s="26">
        <v>22</v>
      </c>
      <c r="M38" s="26">
        <v>19</v>
      </c>
      <c r="N38" s="26">
        <v>11</v>
      </c>
      <c r="O38" s="26"/>
      <c r="P38" s="26"/>
      <c r="Q38" s="26"/>
      <c r="R38" s="26"/>
      <c r="S38" s="26"/>
      <c r="T38" s="260"/>
      <c r="U38" s="256">
        <v>6</v>
      </c>
      <c r="V38" s="256">
        <v>3</v>
      </c>
      <c r="W38" s="260"/>
      <c r="X38" s="242">
        <f t="shared" si="4"/>
        <v>105</v>
      </c>
      <c r="Y38" s="247">
        <f t="shared" si="5"/>
        <v>0.61403508771929827</v>
      </c>
      <c r="Z38" s="247">
        <f t="shared" ref="Z38:Z101" si="17">Y38*30</f>
        <v>18.421052631578949</v>
      </c>
      <c r="AA38" s="242">
        <v>1</v>
      </c>
      <c r="AB38" s="242">
        <v>5</v>
      </c>
      <c r="AC38" s="243">
        <f t="shared" ref="AC38:AC101" si="18">AA38+AB38</f>
        <v>6</v>
      </c>
      <c r="AD38" s="247">
        <f t="shared" si="16"/>
        <v>9.7714285714285705</v>
      </c>
      <c r="AE38" s="247">
        <v>14</v>
      </c>
      <c r="AF38" s="247">
        <f t="shared" si="7"/>
        <v>-4.2285714285714295</v>
      </c>
      <c r="AG38" s="247">
        <f t="shared" si="8"/>
        <v>73.684210526315795</v>
      </c>
      <c r="AH38" s="248">
        <f t="shared" si="2"/>
        <v>43675.771428571432</v>
      </c>
      <c r="AI38" s="249">
        <f t="shared" si="3"/>
        <v>43680</v>
      </c>
      <c r="AJ38" s="249">
        <f t="shared" si="9"/>
        <v>43680</v>
      </c>
      <c r="AK38" s="253">
        <f t="shared" si="10"/>
        <v>8.5964912280701764</v>
      </c>
      <c r="AL38" s="253">
        <f t="shared" si="11"/>
        <v>-2.5964912280701764</v>
      </c>
      <c r="AM38" s="242">
        <v>1</v>
      </c>
      <c r="AN38" s="253">
        <f t="shared" si="12"/>
        <v>76.280701754385973</v>
      </c>
      <c r="AO38" s="253">
        <f t="shared" si="13"/>
        <v>401.23649122807035</v>
      </c>
      <c r="AP38" s="253">
        <f t="shared" si="14"/>
        <v>124.22857142857144</v>
      </c>
      <c r="AQ38" s="249">
        <f t="shared" si="15"/>
        <v>43804.228571428568</v>
      </c>
      <c r="AR38" s="242"/>
      <c r="AS38" s="244"/>
    </row>
    <row r="39" spans="1:45" x14ac:dyDescent="0.25">
      <c r="A39" s="17">
        <v>734838</v>
      </c>
      <c r="B39" s="27" t="s">
        <v>45</v>
      </c>
      <c r="C39" s="27" t="s">
        <v>350</v>
      </c>
      <c r="D39" s="58">
        <v>5.3899999999999917</v>
      </c>
      <c r="E39" s="57">
        <v>24.5</v>
      </c>
      <c r="F39" s="58">
        <v>49</v>
      </c>
      <c r="G39" s="261"/>
      <c r="H39" s="26"/>
      <c r="I39" s="26">
        <v>25</v>
      </c>
      <c r="J39" s="26">
        <v>14</v>
      </c>
      <c r="K39" s="26">
        <v>11</v>
      </c>
      <c r="L39" s="26">
        <v>11</v>
      </c>
      <c r="M39" s="26">
        <v>2</v>
      </c>
      <c r="N39" s="26">
        <v>9</v>
      </c>
      <c r="O39" s="26"/>
      <c r="P39" s="26"/>
      <c r="Q39" s="26"/>
      <c r="R39" s="26"/>
      <c r="S39" s="26"/>
      <c r="T39" s="260"/>
      <c r="U39" s="256">
        <v>6</v>
      </c>
      <c r="V39" s="256">
        <v>3</v>
      </c>
      <c r="W39" s="260"/>
      <c r="X39" s="242">
        <f t="shared" si="4"/>
        <v>72</v>
      </c>
      <c r="Y39" s="247">
        <f t="shared" si="5"/>
        <v>0.42105263157894735</v>
      </c>
      <c r="Z39" s="247">
        <f t="shared" si="17"/>
        <v>12.631578947368421</v>
      </c>
      <c r="AA39" s="242">
        <v>1</v>
      </c>
      <c r="AB39" s="242">
        <v>10</v>
      </c>
      <c r="AC39" s="243">
        <f t="shared" si="18"/>
        <v>11</v>
      </c>
      <c r="AD39" s="247">
        <f t="shared" si="16"/>
        <v>26.125</v>
      </c>
      <c r="AE39" s="247">
        <v>14</v>
      </c>
      <c r="AF39" s="247">
        <f t="shared" si="7"/>
        <v>12.125</v>
      </c>
      <c r="AG39" s="247">
        <f t="shared" si="8"/>
        <v>50.526315789473685</v>
      </c>
      <c r="AH39" s="248">
        <f t="shared" si="2"/>
        <v>43692.125</v>
      </c>
      <c r="AI39" s="249">
        <f t="shared" si="3"/>
        <v>43680</v>
      </c>
      <c r="AJ39" s="249">
        <f t="shared" si="9"/>
        <v>43692.125</v>
      </c>
      <c r="AK39" s="253">
        <f t="shared" si="10"/>
        <v>5.8947368421052628</v>
      </c>
      <c r="AL39" s="253">
        <f t="shared" si="11"/>
        <v>5.1052631578947372</v>
      </c>
      <c r="AM39" s="242">
        <v>1</v>
      </c>
      <c r="AN39" s="253">
        <f t="shared" si="12"/>
        <v>45.421052631578945</v>
      </c>
      <c r="AO39" s="253">
        <f t="shared" si="13"/>
        <v>244.81947368421012</v>
      </c>
      <c r="AP39" s="253">
        <f t="shared" si="14"/>
        <v>107.875</v>
      </c>
      <c r="AQ39" s="249">
        <f t="shared" si="15"/>
        <v>43800</v>
      </c>
      <c r="AR39" s="242"/>
      <c r="AS39" s="244"/>
    </row>
    <row r="40" spans="1:45" x14ac:dyDescent="0.25">
      <c r="A40" s="99">
        <v>734867</v>
      </c>
      <c r="B40" s="100" t="s">
        <v>55</v>
      </c>
      <c r="C40" s="100" t="s">
        <v>360</v>
      </c>
      <c r="D40" s="112">
        <v>57.060000000000038</v>
      </c>
      <c r="E40" s="101">
        <v>109.5</v>
      </c>
      <c r="F40" s="101">
        <v>219</v>
      </c>
      <c r="G40" s="267"/>
      <c r="H40" s="103"/>
      <c r="I40" s="103">
        <v>4</v>
      </c>
      <c r="J40" s="103">
        <v>10</v>
      </c>
      <c r="K40" s="103">
        <v>3</v>
      </c>
      <c r="L40" s="103">
        <v>2</v>
      </c>
      <c r="M40" s="103">
        <v>6</v>
      </c>
      <c r="N40" s="103">
        <v>2</v>
      </c>
      <c r="O40" s="103"/>
      <c r="P40" s="103"/>
      <c r="Q40" s="103"/>
      <c r="R40" s="103"/>
      <c r="S40" s="103"/>
      <c r="T40" s="260"/>
      <c r="U40" s="256">
        <v>6</v>
      </c>
      <c r="V40" s="256">
        <v>3</v>
      </c>
      <c r="W40" s="260"/>
      <c r="X40" s="242">
        <f t="shared" si="4"/>
        <v>27</v>
      </c>
      <c r="Y40" s="247">
        <f t="shared" si="5"/>
        <v>0.15789473684210525</v>
      </c>
      <c r="Z40" s="247">
        <f t="shared" si="17"/>
        <v>4.7368421052631575</v>
      </c>
      <c r="AA40" s="242">
        <v>1</v>
      </c>
      <c r="AB40" s="242">
        <v>12</v>
      </c>
      <c r="AC40" s="243">
        <f t="shared" si="18"/>
        <v>13</v>
      </c>
      <c r="AD40" s="247">
        <f t="shared" si="16"/>
        <v>82.333333333333343</v>
      </c>
      <c r="AE40" s="247">
        <v>14</v>
      </c>
      <c r="AF40" s="247">
        <f t="shared" si="7"/>
        <v>68.333333333333343</v>
      </c>
      <c r="AG40" s="247">
        <f t="shared" si="8"/>
        <v>18.94736842105263</v>
      </c>
      <c r="AH40" s="248">
        <f t="shared" si="2"/>
        <v>43748.333333333336</v>
      </c>
      <c r="AI40" s="249">
        <f t="shared" si="3"/>
        <v>43680</v>
      </c>
      <c r="AJ40" s="249">
        <f t="shared" si="9"/>
        <v>43748.333333333336</v>
      </c>
      <c r="AK40" s="253">
        <f t="shared" si="10"/>
        <v>2.2105263157894735</v>
      </c>
      <c r="AL40" s="253">
        <f t="shared" si="11"/>
        <v>10.789473684210527</v>
      </c>
      <c r="AM40" s="242">
        <v>1</v>
      </c>
      <c r="AN40" s="253">
        <f t="shared" si="12"/>
        <v>8.1578947368421026</v>
      </c>
      <c r="AO40" s="253">
        <f t="shared" si="13"/>
        <v>465.48947368421068</v>
      </c>
      <c r="AP40" s="253">
        <f t="shared" si="14"/>
        <v>51.66666666666665</v>
      </c>
      <c r="AQ40" s="249">
        <f t="shared" si="15"/>
        <v>43800</v>
      </c>
      <c r="AR40" s="246"/>
      <c r="AS40" s="244"/>
    </row>
    <row r="41" spans="1:45" x14ac:dyDescent="0.25">
      <c r="A41" s="111">
        <v>734868</v>
      </c>
      <c r="B41" s="100" t="s">
        <v>56</v>
      </c>
      <c r="C41" s="100" t="s">
        <v>361</v>
      </c>
      <c r="D41" s="112">
        <v>53.97</v>
      </c>
      <c r="E41" s="101">
        <v>109.5</v>
      </c>
      <c r="F41" s="112">
        <v>219</v>
      </c>
      <c r="G41" s="261"/>
      <c r="H41" s="103"/>
      <c r="I41" s="103">
        <v>3</v>
      </c>
      <c r="J41" s="103">
        <v>7</v>
      </c>
      <c r="K41" s="103">
        <v>3</v>
      </c>
      <c r="L41" s="103">
        <v>3</v>
      </c>
      <c r="M41" s="103">
        <v>2</v>
      </c>
      <c r="N41" s="103">
        <v>5</v>
      </c>
      <c r="O41" s="103"/>
      <c r="P41" s="103"/>
      <c r="Q41" s="103"/>
      <c r="R41" s="103"/>
      <c r="S41" s="103"/>
      <c r="T41" s="260"/>
      <c r="U41" s="256">
        <v>6</v>
      </c>
      <c r="V41" s="256">
        <v>3</v>
      </c>
      <c r="W41" s="260"/>
      <c r="X41" s="242">
        <f t="shared" si="4"/>
        <v>23</v>
      </c>
      <c r="Y41" s="247">
        <f t="shared" si="5"/>
        <v>0.13450292397660818</v>
      </c>
      <c r="Z41" s="247">
        <f t="shared" si="17"/>
        <v>4.0350877192982457</v>
      </c>
      <c r="AA41" s="242">
        <v>1</v>
      </c>
      <c r="AB41" s="242">
        <v>6</v>
      </c>
      <c r="AC41" s="243">
        <f t="shared" si="18"/>
        <v>7</v>
      </c>
      <c r="AD41" s="247">
        <f t="shared" si="16"/>
        <v>52.04347826086957</v>
      </c>
      <c r="AE41" s="247">
        <v>14</v>
      </c>
      <c r="AF41" s="247">
        <f t="shared" si="7"/>
        <v>38.04347826086957</v>
      </c>
      <c r="AG41" s="247">
        <f t="shared" si="8"/>
        <v>16.140350877192983</v>
      </c>
      <c r="AH41" s="248">
        <f t="shared" si="2"/>
        <v>43718.043478260872</v>
      </c>
      <c r="AI41" s="249">
        <f t="shared" si="3"/>
        <v>43680</v>
      </c>
      <c r="AJ41" s="249">
        <f t="shared" si="9"/>
        <v>43718.043478260872</v>
      </c>
      <c r="AK41" s="253">
        <f t="shared" si="10"/>
        <v>1.8830409356725144</v>
      </c>
      <c r="AL41" s="253">
        <f t="shared" si="11"/>
        <v>5.1169590643274852</v>
      </c>
      <c r="AM41" s="242">
        <v>1</v>
      </c>
      <c r="AN41" s="253">
        <f t="shared" si="12"/>
        <v>11.023391812865498</v>
      </c>
      <c r="AO41" s="253">
        <f t="shared" si="13"/>
        <v>594.93245614035095</v>
      </c>
      <c r="AP41" s="253">
        <f t="shared" si="14"/>
        <v>81.956521739130437</v>
      </c>
      <c r="AQ41" s="249">
        <f t="shared" si="15"/>
        <v>43800</v>
      </c>
      <c r="AR41" s="245"/>
      <c r="AS41" s="244"/>
    </row>
    <row r="42" spans="1:45" x14ac:dyDescent="0.25">
      <c r="A42" s="111">
        <v>734881</v>
      </c>
      <c r="B42" s="100" t="s">
        <v>69</v>
      </c>
      <c r="C42" s="100" t="s">
        <v>374</v>
      </c>
      <c r="D42" s="112">
        <v>41.149999999999771</v>
      </c>
      <c r="E42" s="101">
        <v>89.5</v>
      </c>
      <c r="F42" s="112">
        <v>179</v>
      </c>
      <c r="G42" s="261"/>
      <c r="H42" s="103"/>
      <c r="I42" s="103">
        <v>0</v>
      </c>
      <c r="J42" s="103">
        <v>11</v>
      </c>
      <c r="K42" s="103">
        <v>12</v>
      </c>
      <c r="L42" s="103">
        <v>10</v>
      </c>
      <c r="M42" s="103">
        <v>9</v>
      </c>
      <c r="N42" s="103">
        <v>4</v>
      </c>
      <c r="O42" s="103"/>
      <c r="P42" s="103"/>
      <c r="Q42" s="103"/>
      <c r="R42" s="103"/>
      <c r="S42" s="103"/>
      <c r="T42" s="260"/>
      <c r="U42" s="256">
        <v>6</v>
      </c>
      <c r="V42" s="256">
        <v>3</v>
      </c>
      <c r="W42" s="260"/>
      <c r="X42" s="242">
        <f t="shared" si="4"/>
        <v>46</v>
      </c>
      <c r="Y42" s="247">
        <f t="shared" si="5"/>
        <v>0.26900584795321636</v>
      </c>
      <c r="Z42" s="247">
        <f t="shared" si="17"/>
        <v>8.0701754385964914</v>
      </c>
      <c r="AA42" s="242">
        <v>1</v>
      </c>
      <c r="AB42" s="242">
        <v>18</v>
      </c>
      <c r="AC42" s="243">
        <f t="shared" si="18"/>
        <v>19</v>
      </c>
      <c r="AD42" s="247">
        <f t="shared" si="16"/>
        <v>70.630434782608702</v>
      </c>
      <c r="AE42" s="247">
        <v>14</v>
      </c>
      <c r="AF42" s="247">
        <f t="shared" si="7"/>
        <v>56.630434782608702</v>
      </c>
      <c r="AG42" s="247">
        <f t="shared" si="8"/>
        <v>32.280701754385966</v>
      </c>
      <c r="AH42" s="248">
        <f t="shared" si="2"/>
        <v>43736.630434782608</v>
      </c>
      <c r="AI42" s="249">
        <f t="shared" si="3"/>
        <v>43680</v>
      </c>
      <c r="AJ42" s="249">
        <f t="shared" si="9"/>
        <v>43736.630434782608</v>
      </c>
      <c r="AK42" s="253">
        <f t="shared" si="10"/>
        <v>3.7660818713450288</v>
      </c>
      <c r="AL42" s="253">
        <f t="shared" si="11"/>
        <v>15.23391812865497</v>
      </c>
      <c r="AM42" s="242">
        <v>1</v>
      </c>
      <c r="AN42" s="253">
        <f t="shared" si="12"/>
        <v>17.046783625730995</v>
      </c>
      <c r="AO42" s="253">
        <f t="shared" si="13"/>
        <v>701.47514619882656</v>
      </c>
      <c r="AP42" s="253">
        <f t="shared" si="14"/>
        <v>63.369565217391312</v>
      </c>
      <c r="AQ42" s="249">
        <f t="shared" si="15"/>
        <v>43800</v>
      </c>
      <c r="AR42" s="245"/>
      <c r="AS42" s="244"/>
    </row>
    <row r="43" spans="1:45" x14ac:dyDescent="0.25">
      <c r="A43" s="111">
        <v>734882</v>
      </c>
      <c r="B43" s="100" t="s">
        <v>70</v>
      </c>
      <c r="C43" s="100" t="s">
        <v>375</v>
      </c>
      <c r="D43" s="112">
        <v>37.618672566371679</v>
      </c>
      <c r="E43" s="101">
        <v>69.5</v>
      </c>
      <c r="F43" s="112">
        <v>139</v>
      </c>
      <c r="G43" s="261"/>
      <c r="H43" s="103"/>
      <c r="I43" s="103">
        <v>5</v>
      </c>
      <c r="J43" s="103">
        <v>3</v>
      </c>
      <c r="K43" s="103">
        <v>1</v>
      </c>
      <c r="L43" s="103">
        <v>1</v>
      </c>
      <c r="M43" s="103">
        <v>3</v>
      </c>
      <c r="N43" s="103">
        <v>0</v>
      </c>
      <c r="O43" s="103"/>
      <c r="P43" s="103"/>
      <c r="Q43" s="103"/>
      <c r="R43" s="103"/>
      <c r="S43" s="103"/>
      <c r="T43" s="260"/>
      <c r="U43" s="256">
        <v>6</v>
      </c>
      <c r="V43" s="256">
        <v>3</v>
      </c>
      <c r="W43" s="260"/>
      <c r="X43" s="242">
        <f t="shared" si="4"/>
        <v>13</v>
      </c>
      <c r="Y43" s="247">
        <f t="shared" si="5"/>
        <v>7.6023391812865493E-2</v>
      </c>
      <c r="Z43" s="247">
        <f t="shared" si="17"/>
        <v>2.2807017543859649</v>
      </c>
      <c r="AA43" s="242">
        <v>1</v>
      </c>
      <c r="AB43" s="242">
        <v>18</v>
      </c>
      <c r="AC43" s="243">
        <f t="shared" si="18"/>
        <v>19</v>
      </c>
      <c r="AD43" s="247">
        <f t="shared" si="16"/>
        <v>249.92307692307693</v>
      </c>
      <c r="AE43" s="247">
        <v>14</v>
      </c>
      <c r="AF43" s="247">
        <f t="shared" si="7"/>
        <v>235.92307692307693</v>
      </c>
      <c r="AG43" s="247">
        <f t="shared" si="8"/>
        <v>9.1228070175438596</v>
      </c>
      <c r="AH43" s="248">
        <f t="shared" si="2"/>
        <v>43915.923076923078</v>
      </c>
      <c r="AI43" s="249">
        <f t="shared" si="3"/>
        <v>43680</v>
      </c>
      <c r="AJ43" s="249">
        <f t="shared" si="9"/>
        <v>43915.923076923078</v>
      </c>
      <c r="AK43" s="253">
        <f t="shared" si="10"/>
        <v>1.064327485380117</v>
      </c>
      <c r="AL43" s="253">
        <f t="shared" si="11"/>
        <v>17.935672514619881</v>
      </c>
      <c r="AM43" s="242">
        <v>1</v>
      </c>
      <c r="AN43" s="253">
        <f t="shared" si="12"/>
        <v>0</v>
      </c>
      <c r="AO43" s="253">
        <f t="shared" si="13"/>
        <v>0</v>
      </c>
      <c r="AP43" s="253">
        <f t="shared" si="14"/>
        <v>0</v>
      </c>
      <c r="AQ43" s="249">
        <f t="shared" si="15"/>
        <v>43915.923076923078</v>
      </c>
      <c r="AR43" s="245"/>
      <c r="AS43" s="244"/>
    </row>
    <row r="44" spans="1:45" x14ac:dyDescent="0.25">
      <c r="A44" s="111">
        <v>734895</v>
      </c>
      <c r="B44" s="116" t="s">
        <v>83</v>
      </c>
      <c r="C44" s="116" t="s">
        <v>388</v>
      </c>
      <c r="D44" s="112">
        <v>24.729999999999976</v>
      </c>
      <c r="E44" s="101">
        <v>49.5</v>
      </c>
      <c r="F44" s="112">
        <v>99</v>
      </c>
      <c r="G44" s="261"/>
      <c r="H44" s="103"/>
      <c r="I44" s="103">
        <v>11</v>
      </c>
      <c r="J44" s="103">
        <v>6</v>
      </c>
      <c r="K44" s="103">
        <v>6</v>
      </c>
      <c r="L44" s="103">
        <v>5</v>
      </c>
      <c r="M44" s="103">
        <v>1</v>
      </c>
      <c r="N44" s="103">
        <v>7</v>
      </c>
      <c r="O44" s="103"/>
      <c r="P44" s="103"/>
      <c r="Q44" s="103"/>
      <c r="R44" s="103"/>
      <c r="S44" s="103"/>
      <c r="T44" s="260"/>
      <c r="U44" s="256">
        <v>6</v>
      </c>
      <c r="V44" s="256">
        <v>3</v>
      </c>
      <c r="W44" s="260"/>
      <c r="X44" s="242">
        <f t="shared" si="4"/>
        <v>36</v>
      </c>
      <c r="Y44" s="247">
        <f t="shared" si="5"/>
        <v>0.21052631578947367</v>
      </c>
      <c r="Z44" s="247">
        <f t="shared" si="17"/>
        <v>6.3157894736842106</v>
      </c>
      <c r="AA44" s="242">
        <v>1</v>
      </c>
      <c r="AB44" s="242">
        <v>19</v>
      </c>
      <c r="AC44" s="243">
        <f t="shared" si="18"/>
        <v>20</v>
      </c>
      <c r="AD44" s="247">
        <f t="shared" si="16"/>
        <v>95</v>
      </c>
      <c r="AE44" s="247">
        <v>14</v>
      </c>
      <c r="AF44" s="247">
        <f t="shared" si="7"/>
        <v>81</v>
      </c>
      <c r="AG44" s="247">
        <f t="shared" si="8"/>
        <v>25.263157894736842</v>
      </c>
      <c r="AH44" s="248">
        <f t="shared" si="2"/>
        <v>43761</v>
      </c>
      <c r="AI44" s="249">
        <f t="shared" si="3"/>
        <v>43680</v>
      </c>
      <c r="AJ44" s="249">
        <f t="shared" si="9"/>
        <v>43761</v>
      </c>
      <c r="AK44" s="253">
        <f t="shared" si="10"/>
        <v>2.9473684210526314</v>
      </c>
      <c r="AL44" s="253">
        <f t="shared" si="11"/>
        <v>17.05263157894737</v>
      </c>
      <c r="AM44" s="242">
        <v>1</v>
      </c>
      <c r="AN44" s="253">
        <f t="shared" si="12"/>
        <v>8.2105263157894726</v>
      </c>
      <c r="AO44" s="253">
        <f t="shared" si="13"/>
        <v>203.04631578947345</v>
      </c>
      <c r="AP44" s="253">
        <f t="shared" si="14"/>
        <v>39</v>
      </c>
      <c r="AQ44" s="249">
        <f t="shared" si="15"/>
        <v>43800</v>
      </c>
      <c r="AR44" s="245"/>
      <c r="AS44" s="244"/>
    </row>
    <row r="45" spans="1:45" x14ac:dyDescent="0.25">
      <c r="A45" s="111">
        <v>734899</v>
      </c>
      <c r="B45" s="100" t="s">
        <v>87</v>
      </c>
      <c r="C45" s="100" t="s">
        <v>392</v>
      </c>
      <c r="D45" s="112">
        <v>25.360000000000003</v>
      </c>
      <c r="E45" s="101">
        <v>54.5</v>
      </c>
      <c r="F45" s="112">
        <v>109</v>
      </c>
      <c r="G45" s="261"/>
      <c r="H45" s="103"/>
      <c r="I45" s="103">
        <v>1</v>
      </c>
      <c r="J45" s="103">
        <v>5</v>
      </c>
      <c r="K45" s="103">
        <v>1</v>
      </c>
      <c r="L45" s="103">
        <v>2</v>
      </c>
      <c r="M45" s="103">
        <v>0</v>
      </c>
      <c r="N45" s="103">
        <v>1</v>
      </c>
      <c r="O45" s="103"/>
      <c r="P45" s="103"/>
      <c r="Q45" s="103"/>
      <c r="R45" s="103"/>
      <c r="S45" s="103"/>
      <c r="T45" s="260"/>
      <c r="U45" s="256">
        <v>6</v>
      </c>
      <c r="V45" s="256">
        <v>3</v>
      </c>
      <c r="W45" s="260"/>
      <c r="X45" s="242">
        <f t="shared" si="4"/>
        <v>10</v>
      </c>
      <c r="Y45" s="247">
        <f t="shared" si="5"/>
        <v>5.8479532163742687E-2</v>
      </c>
      <c r="Z45" s="247">
        <f t="shared" si="17"/>
        <v>1.7543859649122806</v>
      </c>
      <c r="AA45" s="242">
        <v>1</v>
      </c>
      <c r="AB45" s="242">
        <v>3</v>
      </c>
      <c r="AC45" s="243">
        <f t="shared" si="18"/>
        <v>4</v>
      </c>
      <c r="AD45" s="247">
        <f t="shared" si="16"/>
        <v>68.400000000000006</v>
      </c>
      <c r="AE45" s="247">
        <v>14</v>
      </c>
      <c r="AF45" s="247">
        <f t="shared" si="7"/>
        <v>54.400000000000006</v>
      </c>
      <c r="AG45" s="247">
        <f t="shared" si="8"/>
        <v>7.0175438596491224</v>
      </c>
      <c r="AH45" s="248">
        <f t="shared" si="2"/>
        <v>43734.400000000001</v>
      </c>
      <c r="AI45" s="249">
        <f t="shared" si="3"/>
        <v>43680</v>
      </c>
      <c r="AJ45" s="249">
        <f t="shared" si="9"/>
        <v>43734.400000000001</v>
      </c>
      <c r="AK45" s="253">
        <f t="shared" si="10"/>
        <v>0.81871345029239762</v>
      </c>
      <c r="AL45" s="253">
        <f t="shared" si="11"/>
        <v>3.1812865497076022</v>
      </c>
      <c r="AM45" s="242">
        <v>1</v>
      </c>
      <c r="AN45" s="253">
        <f t="shared" si="12"/>
        <v>3.8362573099415203</v>
      </c>
      <c r="AO45" s="253">
        <f t="shared" si="13"/>
        <v>97.287485380116962</v>
      </c>
      <c r="AP45" s="253">
        <f t="shared" si="14"/>
        <v>65.599999999999994</v>
      </c>
      <c r="AQ45" s="249">
        <f t="shared" si="15"/>
        <v>43800</v>
      </c>
      <c r="AR45" s="245"/>
      <c r="AS45" s="244"/>
    </row>
    <row r="46" spans="1:45" x14ac:dyDescent="0.25">
      <c r="A46" s="111">
        <v>734904</v>
      </c>
      <c r="B46" s="100" t="s">
        <v>92</v>
      </c>
      <c r="C46" s="100" t="s">
        <v>397</v>
      </c>
      <c r="D46" s="112">
        <v>27</v>
      </c>
      <c r="E46" s="101">
        <v>64.5</v>
      </c>
      <c r="F46" s="112">
        <v>129</v>
      </c>
      <c r="G46" s="261"/>
      <c r="H46" s="103"/>
      <c r="I46" s="103">
        <v>2</v>
      </c>
      <c r="J46" s="103">
        <v>2</v>
      </c>
      <c r="K46" s="103">
        <v>3</v>
      </c>
      <c r="L46" s="103">
        <v>3</v>
      </c>
      <c r="M46" s="103">
        <v>2</v>
      </c>
      <c r="N46" s="103">
        <v>1</v>
      </c>
      <c r="O46" s="103"/>
      <c r="P46" s="103"/>
      <c r="Q46" s="103"/>
      <c r="R46" s="103"/>
      <c r="S46" s="103"/>
      <c r="T46" s="260"/>
      <c r="U46" s="256">
        <v>6</v>
      </c>
      <c r="V46" s="256">
        <v>3</v>
      </c>
      <c r="W46" s="260"/>
      <c r="X46" s="242">
        <f t="shared" si="4"/>
        <v>13</v>
      </c>
      <c r="Y46" s="247">
        <f t="shared" si="5"/>
        <v>7.6023391812865493E-2</v>
      </c>
      <c r="Z46" s="247">
        <f t="shared" si="17"/>
        <v>2.2807017543859649</v>
      </c>
      <c r="AA46" s="242">
        <v>1</v>
      </c>
      <c r="AB46" s="242">
        <v>5</v>
      </c>
      <c r="AC46" s="243">
        <f t="shared" si="18"/>
        <v>6</v>
      </c>
      <c r="AD46" s="247">
        <f t="shared" si="16"/>
        <v>78.923076923076934</v>
      </c>
      <c r="AE46" s="247">
        <v>14</v>
      </c>
      <c r="AF46" s="247">
        <f t="shared" si="7"/>
        <v>64.923076923076934</v>
      </c>
      <c r="AG46" s="247">
        <f t="shared" si="8"/>
        <v>9.1228070175438596</v>
      </c>
      <c r="AH46" s="248">
        <f t="shared" si="2"/>
        <v>43744.923076923078</v>
      </c>
      <c r="AI46" s="249">
        <f t="shared" si="3"/>
        <v>43680</v>
      </c>
      <c r="AJ46" s="249">
        <f t="shared" si="9"/>
        <v>43744.923076923078</v>
      </c>
      <c r="AK46" s="253">
        <f t="shared" si="10"/>
        <v>1.064327485380117</v>
      </c>
      <c r="AL46" s="253">
        <f t="shared" si="11"/>
        <v>4.935672514619883</v>
      </c>
      <c r="AM46" s="242">
        <v>1</v>
      </c>
      <c r="AN46" s="253">
        <f t="shared" si="12"/>
        <v>4.1871345029239766</v>
      </c>
      <c r="AO46" s="253">
        <f t="shared" si="13"/>
        <v>113.05263157894737</v>
      </c>
      <c r="AP46" s="253">
        <f t="shared" si="14"/>
        <v>55.07692307692308</v>
      </c>
      <c r="AQ46" s="249">
        <f t="shared" si="15"/>
        <v>43800</v>
      </c>
      <c r="AR46" s="245"/>
      <c r="AS46" s="244"/>
    </row>
    <row r="47" spans="1:45" x14ac:dyDescent="0.25">
      <c r="A47" s="111">
        <v>734907</v>
      </c>
      <c r="B47" s="100" t="s">
        <v>95</v>
      </c>
      <c r="C47" s="100" t="s">
        <v>400</v>
      </c>
      <c r="D47" s="112">
        <v>11</v>
      </c>
      <c r="E47" s="101">
        <v>24.5</v>
      </c>
      <c r="F47" s="112">
        <v>49</v>
      </c>
      <c r="G47" s="261"/>
      <c r="H47" s="103"/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v>6</v>
      </c>
      <c r="V47" s="256">
        <v>3</v>
      </c>
      <c r="W47" s="260"/>
      <c r="X47" s="242">
        <f t="shared" si="4"/>
        <v>0</v>
      </c>
      <c r="Y47" s="247">
        <f t="shared" si="5"/>
        <v>0</v>
      </c>
      <c r="Z47" s="247">
        <f t="shared" si="17"/>
        <v>0</v>
      </c>
      <c r="AA47" s="242">
        <v>1</v>
      </c>
      <c r="AB47" s="242">
        <v>0</v>
      </c>
      <c r="AC47" s="243">
        <f t="shared" si="18"/>
        <v>1</v>
      </c>
      <c r="AD47" s="247" t="str">
        <f t="shared" si="16"/>
        <v>Not Sold</v>
      </c>
      <c r="AE47" s="247">
        <v>14</v>
      </c>
      <c r="AF47" s="247" t="str">
        <f t="shared" si="7"/>
        <v>-</v>
      </c>
      <c r="AG47" s="247">
        <f t="shared" si="8"/>
        <v>0</v>
      </c>
      <c r="AH47" s="248" t="str">
        <f t="shared" si="2"/>
        <v>Not Sold</v>
      </c>
      <c r="AI47" s="249">
        <f t="shared" si="3"/>
        <v>43680</v>
      </c>
      <c r="AJ47" s="249">
        <f t="shared" si="9"/>
        <v>43680</v>
      </c>
      <c r="AK47" s="253">
        <f t="shared" si="10"/>
        <v>0</v>
      </c>
      <c r="AL47" s="253">
        <f t="shared" si="11"/>
        <v>1</v>
      </c>
      <c r="AM47" s="242">
        <v>1</v>
      </c>
      <c r="AN47" s="253">
        <f t="shared" si="12"/>
        <v>0</v>
      </c>
      <c r="AO47" s="253">
        <f t="shared" si="13"/>
        <v>0</v>
      </c>
      <c r="AP47" s="253" t="str">
        <f t="shared" si="14"/>
        <v>-</v>
      </c>
      <c r="AQ47" s="249" t="str">
        <f t="shared" si="15"/>
        <v>-</v>
      </c>
      <c r="AR47" s="245"/>
      <c r="AS47" s="244"/>
    </row>
    <row r="48" spans="1:45" x14ac:dyDescent="0.25">
      <c r="A48" s="111">
        <v>734909</v>
      </c>
      <c r="B48" s="100" t="s">
        <v>96</v>
      </c>
      <c r="C48" s="100" t="s">
        <v>401</v>
      </c>
      <c r="D48" s="112">
        <v>11.76</v>
      </c>
      <c r="E48" s="101">
        <v>24.5</v>
      </c>
      <c r="F48" s="112">
        <v>49</v>
      </c>
      <c r="G48" s="261"/>
      <c r="H48" s="103"/>
      <c r="I48" s="103">
        <v>9</v>
      </c>
      <c r="J48" s="103">
        <v>5</v>
      </c>
      <c r="K48" s="103">
        <v>7</v>
      </c>
      <c r="L48" s="103">
        <v>5</v>
      </c>
      <c r="M48" s="103">
        <v>0</v>
      </c>
      <c r="N48" s="103">
        <v>3</v>
      </c>
      <c r="O48" s="103"/>
      <c r="P48" s="103"/>
      <c r="Q48" s="103"/>
      <c r="R48" s="103"/>
      <c r="S48" s="103"/>
      <c r="T48" s="260"/>
      <c r="U48" s="256">
        <v>6</v>
      </c>
      <c r="V48" s="256">
        <v>3</v>
      </c>
      <c r="W48" s="260"/>
      <c r="X48" s="242">
        <f t="shared" si="4"/>
        <v>29</v>
      </c>
      <c r="Y48" s="247">
        <f t="shared" si="5"/>
        <v>0.16959064327485379</v>
      </c>
      <c r="Z48" s="247">
        <f t="shared" si="17"/>
        <v>5.0877192982456139</v>
      </c>
      <c r="AA48" s="242">
        <v>1</v>
      </c>
      <c r="AB48" s="242">
        <v>7</v>
      </c>
      <c r="AC48" s="243">
        <f t="shared" si="18"/>
        <v>8</v>
      </c>
      <c r="AD48" s="247">
        <f t="shared" si="16"/>
        <v>47.172413793103452</v>
      </c>
      <c r="AE48" s="247">
        <v>14</v>
      </c>
      <c r="AF48" s="247">
        <f t="shared" si="7"/>
        <v>33.172413793103452</v>
      </c>
      <c r="AG48" s="247">
        <f t="shared" si="8"/>
        <v>20.350877192982455</v>
      </c>
      <c r="AH48" s="248">
        <f t="shared" si="2"/>
        <v>43713.172413793101</v>
      </c>
      <c r="AI48" s="249">
        <f t="shared" si="3"/>
        <v>43680</v>
      </c>
      <c r="AJ48" s="249">
        <f t="shared" si="9"/>
        <v>43713.172413793101</v>
      </c>
      <c r="AK48" s="253">
        <f t="shared" si="10"/>
        <v>2.3742690058479532</v>
      </c>
      <c r="AL48" s="253">
        <f t="shared" si="11"/>
        <v>5.6257309941520468</v>
      </c>
      <c r="AM48" s="242">
        <v>1</v>
      </c>
      <c r="AN48" s="253">
        <f t="shared" si="12"/>
        <v>14.725146198830409</v>
      </c>
      <c r="AO48" s="253">
        <f t="shared" si="13"/>
        <v>173.1677192982456</v>
      </c>
      <c r="AP48" s="253">
        <f t="shared" si="14"/>
        <v>86.827586206896555</v>
      </c>
      <c r="AQ48" s="249">
        <f t="shared" si="15"/>
        <v>43800</v>
      </c>
      <c r="AR48" s="245"/>
      <c r="AS48" s="244"/>
    </row>
    <row r="49" spans="1:45" x14ac:dyDescent="0.25">
      <c r="A49" s="111">
        <v>734911</v>
      </c>
      <c r="B49" s="100" t="s">
        <v>98</v>
      </c>
      <c r="C49" s="100" t="s">
        <v>403</v>
      </c>
      <c r="D49" s="112">
        <v>12.049999999999997</v>
      </c>
      <c r="E49" s="101">
        <v>24.5</v>
      </c>
      <c r="F49" s="112">
        <v>49</v>
      </c>
      <c r="G49" s="261"/>
      <c r="H49" s="103"/>
      <c r="I49" s="103">
        <v>4</v>
      </c>
      <c r="J49" s="103">
        <v>5</v>
      </c>
      <c r="K49" s="103">
        <v>9</v>
      </c>
      <c r="L49" s="103">
        <v>4</v>
      </c>
      <c r="M49" s="103">
        <v>1</v>
      </c>
      <c r="N49" s="103">
        <v>1</v>
      </c>
      <c r="O49" s="103"/>
      <c r="P49" s="103"/>
      <c r="Q49" s="103"/>
      <c r="R49" s="103"/>
      <c r="S49" s="103"/>
      <c r="T49" s="260"/>
      <c r="U49" s="256">
        <v>6</v>
      </c>
      <c r="V49" s="256">
        <v>3</v>
      </c>
      <c r="W49" s="260"/>
      <c r="X49" s="242">
        <f t="shared" si="4"/>
        <v>24</v>
      </c>
      <c r="Y49" s="247">
        <f t="shared" si="5"/>
        <v>0.14035087719298245</v>
      </c>
      <c r="Z49" s="247">
        <f t="shared" si="17"/>
        <v>4.2105263157894735</v>
      </c>
      <c r="AA49" s="242">
        <v>1</v>
      </c>
      <c r="AB49" s="242">
        <v>6</v>
      </c>
      <c r="AC49" s="243">
        <f t="shared" si="18"/>
        <v>7</v>
      </c>
      <c r="AD49" s="247">
        <f t="shared" si="16"/>
        <v>49.875</v>
      </c>
      <c r="AE49" s="247">
        <v>14</v>
      </c>
      <c r="AF49" s="247">
        <f t="shared" si="7"/>
        <v>35.875</v>
      </c>
      <c r="AG49" s="247">
        <f t="shared" si="8"/>
        <v>16.842105263157894</v>
      </c>
      <c r="AH49" s="248">
        <f t="shared" si="2"/>
        <v>43715.875</v>
      </c>
      <c r="AI49" s="249">
        <f t="shared" si="3"/>
        <v>43680</v>
      </c>
      <c r="AJ49" s="249">
        <f t="shared" si="9"/>
        <v>43715.875</v>
      </c>
      <c r="AK49" s="253">
        <f t="shared" si="10"/>
        <v>1.9649122807017543</v>
      </c>
      <c r="AL49" s="253">
        <f t="shared" si="11"/>
        <v>5.0350877192982457</v>
      </c>
      <c r="AM49" s="242">
        <v>1</v>
      </c>
      <c r="AN49" s="253">
        <f t="shared" si="12"/>
        <v>11.807017543859647</v>
      </c>
      <c r="AO49" s="253">
        <f t="shared" si="13"/>
        <v>142.27456140350873</v>
      </c>
      <c r="AP49" s="253">
        <f t="shared" si="14"/>
        <v>84.124999999999986</v>
      </c>
      <c r="AQ49" s="249">
        <f t="shared" si="15"/>
        <v>43800</v>
      </c>
      <c r="AR49" s="245"/>
      <c r="AS49" s="244"/>
    </row>
    <row r="50" spans="1:45" x14ac:dyDescent="0.25">
      <c r="A50" s="111">
        <v>734916</v>
      </c>
      <c r="B50" s="100" t="s">
        <v>103</v>
      </c>
      <c r="C50" s="100" t="s">
        <v>407</v>
      </c>
      <c r="D50" s="112">
        <v>13.479999999999993</v>
      </c>
      <c r="E50" s="101">
        <v>29.5</v>
      </c>
      <c r="F50" s="112">
        <v>59</v>
      </c>
      <c r="G50" s="261"/>
      <c r="H50" s="103"/>
      <c r="I50" s="103">
        <v>10</v>
      </c>
      <c r="J50" s="103">
        <v>2</v>
      </c>
      <c r="K50" s="103">
        <v>3</v>
      </c>
      <c r="L50" s="103">
        <v>1</v>
      </c>
      <c r="M50" s="103">
        <v>2</v>
      </c>
      <c r="N50" s="103">
        <v>0</v>
      </c>
      <c r="O50" s="103"/>
      <c r="P50" s="103"/>
      <c r="Q50" s="103"/>
      <c r="R50" s="103"/>
      <c r="S50" s="103"/>
      <c r="T50" s="260"/>
      <c r="U50" s="256">
        <v>6</v>
      </c>
      <c r="V50" s="256">
        <v>3</v>
      </c>
      <c r="W50" s="260"/>
      <c r="X50" s="242">
        <f t="shared" si="4"/>
        <v>18</v>
      </c>
      <c r="Y50" s="247">
        <f t="shared" si="5"/>
        <v>0.10526315789473684</v>
      </c>
      <c r="Z50" s="247">
        <f t="shared" si="17"/>
        <v>3.1578947368421053</v>
      </c>
      <c r="AA50" s="242">
        <v>1</v>
      </c>
      <c r="AB50" s="242">
        <v>18</v>
      </c>
      <c r="AC50" s="243">
        <f t="shared" si="18"/>
        <v>19</v>
      </c>
      <c r="AD50" s="247">
        <f t="shared" si="16"/>
        <v>180.5</v>
      </c>
      <c r="AE50" s="247">
        <v>14</v>
      </c>
      <c r="AF50" s="247">
        <f t="shared" si="7"/>
        <v>166.5</v>
      </c>
      <c r="AG50" s="247">
        <f t="shared" si="8"/>
        <v>12.631578947368421</v>
      </c>
      <c r="AH50" s="248">
        <f t="shared" si="2"/>
        <v>43846.5</v>
      </c>
      <c r="AI50" s="249">
        <f t="shared" si="3"/>
        <v>43680</v>
      </c>
      <c r="AJ50" s="249">
        <f t="shared" si="9"/>
        <v>43846.5</v>
      </c>
      <c r="AK50" s="253">
        <f t="shared" si="10"/>
        <v>1.4736842105263157</v>
      </c>
      <c r="AL50" s="253">
        <f t="shared" si="11"/>
        <v>17.526315789473685</v>
      </c>
      <c r="AM50" s="242">
        <v>1</v>
      </c>
      <c r="AN50" s="253">
        <f t="shared" si="12"/>
        <v>0</v>
      </c>
      <c r="AO50" s="253">
        <f t="shared" si="13"/>
        <v>0</v>
      </c>
      <c r="AP50" s="253">
        <f t="shared" si="14"/>
        <v>0</v>
      </c>
      <c r="AQ50" s="249">
        <f t="shared" si="15"/>
        <v>43846.5</v>
      </c>
      <c r="AR50" s="245"/>
      <c r="AS50" s="244"/>
    </row>
    <row r="51" spans="1:45" x14ac:dyDescent="0.25">
      <c r="A51" s="111">
        <v>734920</v>
      </c>
      <c r="B51" s="100" t="s">
        <v>106</v>
      </c>
      <c r="C51" s="100" t="s">
        <v>410</v>
      </c>
      <c r="D51" s="112">
        <v>13.620000000000053</v>
      </c>
      <c r="E51" s="101">
        <v>34.5</v>
      </c>
      <c r="F51" s="112">
        <v>69</v>
      </c>
      <c r="G51" s="261"/>
      <c r="H51" s="103"/>
      <c r="I51" s="103">
        <v>13</v>
      </c>
      <c r="J51" s="103">
        <v>11</v>
      </c>
      <c r="K51" s="103">
        <v>11</v>
      </c>
      <c r="L51" s="103">
        <v>9</v>
      </c>
      <c r="M51" s="103">
        <v>11</v>
      </c>
      <c r="N51" s="103">
        <v>6</v>
      </c>
      <c r="O51" s="103"/>
      <c r="P51" s="103"/>
      <c r="Q51" s="103"/>
      <c r="R51" s="103"/>
      <c r="S51" s="103"/>
      <c r="T51" s="260"/>
      <c r="U51" s="256">
        <v>6</v>
      </c>
      <c r="V51" s="256">
        <v>3</v>
      </c>
      <c r="W51" s="260"/>
      <c r="X51" s="242">
        <f t="shared" si="4"/>
        <v>61</v>
      </c>
      <c r="Y51" s="247">
        <f t="shared" si="5"/>
        <v>0.35672514619883039</v>
      </c>
      <c r="Z51" s="247">
        <f t="shared" si="17"/>
        <v>10.701754385964911</v>
      </c>
      <c r="AA51" s="242">
        <v>1</v>
      </c>
      <c r="AB51" s="242">
        <v>11</v>
      </c>
      <c r="AC51" s="243">
        <f t="shared" si="18"/>
        <v>12</v>
      </c>
      <c r="AD51" s="247">
        <f t="shared" si="16"/>
        <v>33.639344262295083</v>
      </c>
      <c r="AE51" s="247">
        <v>14</v>
      </c>
      <c r="AF51" s="247">
        <f t="shared" si="7"/>
        <v>19.639344262295083</v>
      </c>
      <c r="AG51" s="247">
        <f t="shared" si="8"/>
        <v>42.807017543859644</v>
      </c>
      <c r="AH51" s="248">
        <f t="shared" si="2"/>
        <v>43699.639344262294</v>
      </c>
      <c r="AI51" s="249">
        <f t="shared" si="3"/>
        <v>43680</v>
      </c>
      <c r="AJ51" s="249">
        <f t="shared" si="9"/>
        <v>43699.639344262294</v>
      </c>
      <c r="AK51" s="253">
        <f t="shared" si="10"/>
        <v>4.9941520467836256</v>
      </c>
      <c r="AL51" s="253">
        <f t="shared" si="11"/>
        <v>7.0058479532163744</v>
      </c>
      <c r="AM51" s="242">
        <v>1</v>
      </c>
      <c r="AN51" s="253">
        <f t="shared" si="12"/>
        <v>35.801169590643269</v>
      </c>
      <c r="AO51" s="253">
        <f t="shared" si="13"/>
        <v>487.61192982456322</v>
      </c>
      <c r="AP51" s="253">
        <f t="shared" si="14"/>
        <v>100.3606557377049</v>
      </c>
      <c r="AQ51" s="249">
        <f t="shared" si="15"/>
        <v>43800</v>
      </c>
      <c r="AR51" s="245"/>
      <c r="AS51" s="244"/>
    </row>
    <row r="52" spans="1:45" x14ac:dyDescent="0.25">
      <c r="A52" s="111">
        <v>734921</v>
      </c>
      <c r="B52" s="100" t="s">
        <v>107</v>
      </c>
      <c r="C52" s="100" t="s">
        <v>411</v>
      </c>
      <c r="D52" s="112">
        <v>13.949999999999998</v>
      </c>
      <c r="E52" s="101">
        <v>34.5</v>
      </c>
      <c r="F52" s="112">
        <v>69</v>
      </c>
      <c r="G52" s="261"/>
      <c r="H52" s="103"/>
      <c r="I52" s="103">
        <v>4</v>
      </c>
      <c r="J52" s="103">
        <v>7</v>
      </c>
      <c r="K52" s="103">
        <v>4</v>
      </c>
      <c r="L52" s="103">
        <v>6</v>
      </c>
      <c r="M52" s="103">
        <v>1</v>
      </c>
      <c r="N52" s="103">
        <v>2</v>
      </c>
      <c r="O52" s="103"/>
      <c r="P52" s="103"/>
      <c r="Q52" s="103"/>
      <c r="R52" s="103"/>
      <c r="S52" s="103"/>
      <c r="T52" s="260"/>
      <c r="U52" s="256">
        <v>6</v>
      </c>
      <c r="V52" s="256">
        <v>3</v>
      </c>
      <c r="W52" s="260"/>
      <c r="X52" s="242">
        <f t="shared" si="4"/>
        <v>24</v>
      </c>
      <c r="Y52" s="247">
        <f t="shared" si="5"/>
        <v>0.14035087719298245</v>
      </c>
      <c r="Z52" s="247">
        <f t="shared" si="17"/>
        <v>4.2105263157894735</v>
      </c>
      <c r="AA52" s="242">
        <v>1</v>
      </c>
      <c r="AB52" s="242">
        <v>4</v>
      </c>
      <c r="AC52" s="243">
        <f t="shared" si="18"/>
        <v>5</v>
      </c>
      <c r="AD52" s="247">
        <f t="shared" si="16"/>
        <v>35.625</v>
      </c>
      <c r="AE52" s="247">
        <v>14</v>
      </c>
      <c r="AF52" s="247">
        <f t="shared" si="7"/>
        <v>21.625</v>
      </c>
      <c r="AG52" s="247">
        <f t="shared" si="8"/>
        <v>16.842105263157894</v>
      </c>
      <c r="AH52" s="248">
        <f t="shared" si="2"/>
        <v>43701.625</v>
      </c>
      <c r="AI52" s="249">
        <f t="shared" si="3"/>
        <v>43680</v>
      </c>
      <c r="AJ52" s="249">
        <f t="shared" si="9"/>
        <v>43701.625</v>
      </c>
      <c r="AK52" s="253">
        <f t="shared" si="10"/>
        <v>1.9649122807017543</v>
      </c>
      <c r="AL52" s="253">
        <f t="shared" si="11"/>
        <v>3.0350877192982457</v>
      </c>
      <c r="AM52" s="242">
        <v>1</v>
      </c>
      <c r="AN52" s="253">
        <f t="shared" si="12"/>
        <v>13.807017543859647</v>
      </c>
      <c r="AO52" s="253">
        <f t="shared" si="13"/>
        <v>192.60789473684204</v>
      </c>
      <c r="AP52" s="253">
        <f t="shared" si="14"/>
        <v>98.374999999999986</v>
      </c>
      <c r="AQ52" s="249">
        <f t="shared" si="15"/>
        <v>43800</v>
      </c>
      <c r="AR52" s="245"/>
      <c r="AS52" s="244"/>
    </row>
    <row r="53" spans="1:45" x14ac:dyDescent="0.25">
      <c r="A53" s="111">
        <v>734922</v>
      </c>
      <c r="B53" s="100" t="s">
        <v>108</v>
      </c>
      <c r="C53" s="100" t="s">
        <v>412</v>
      </c>
      <c r="D53" s="112">
        <v>13.950000000000014</v>
      </c>
      <c r="E53" s="101">
        <v>34.5</v>
      </c>
      <c r="F53" s="112">
        <v>69</v>
      </c>
      <c r="G53" s="261"/>
      <c r="H53" s="103"/>
      <c r="I53" s="103">
        <v>12</v>
      </c>
      <c r="J53" s="103">
        <v>5</v>
      </c>
      <c r="K53" s="103">
        <v>12</v>
      </c>
      <c r="L53" s="103">
        <v>3</v>
      </c>
      <c r="M53" s="103">
        <v>4</v>
      </c>
      <c r="N53" s="103">
        <v>11</v>
      </c>
      <c r="O53" s="103"/>
      <c r="P53" s="103"/>
      <c r="Q53" s="103"/>
      <c r="R53" s="103"/>
      <c r="S53" s="103"/>
      <c r="T53" s="260"/>
      <c r="U53" s="256">
        <v>6</v>
      </c>
      <c r="V53" s="256">
        <v>3</v>
      </c>
      <c r="W53" s="260"/>
      <c r="X53" s="242">
        <f t="shared" si="4"/>
        <v>47</v>
      </c>
      <c r="Y53" s="247">
        <f t="shared" si="5"/>
        <v>0.27485380116959063</v>
      </c>
      <c r="Z53" s="247">
        <f t="shared" si="17"/>
        <v>8.2456140350877192</v>
      </c>
      <c r="AA53" s="242">
        <v>1</v>
      </c>
      <c r="AB53" s="242">
        <v>20</v>
      </c>
      <c r="AC53" s="243">
        <f t="shared" si="18"/>
        <v>21</v>
      </c>
      <c r="AD53" s="247">
        <f t="shared" si="16"/>
        <v>76.404255319148945</v>
      </c>
      <c r="AE53" s="247">
        <v>14</v>
      </c>
      <c r="AF53" s="247">
        <f t="shared" si="7"/>
        <v>62.404255319148945</v>
      </c>
      <c r="AG53" s="247">
        <f t="shared" si="8"/>
        <v>32.982456140350877</v>
      </c>
      <c r="AH53" s="248">
        <f t="shared" si="2"/>
        <v>43742.404255319147</v>
      </c>
      <c r="AI53" s="249">
        <f t="shared" si="3"/>
        <v>43680</v>
      </c>
      <c r="AJ53" s="249">
        <f t="shared" si="9"/>
        <v>43742.404255319147</v>
      </c>
      <c r="AK53" s="253">
        <f t="shared" si="10"/>
        <v>3.8479532163742687</v>
      </c>
      <c r="AL53" s="253">
        <f t="shared" si="11"/>
        <v>17.152046783625732</v>
      </c>
      <c r="AM53" s="242">
        <v>1</v>
      </c>
      <c r="AN53" s="253">
        <f t="shared" si="12"/>
        <v>15.830409356725145</v>
      </c>
      <c r="AO53" s="253">
        <f t="shared" si="13"/>
        <v>220.83421052631599</v>
      </c>
      <c r="AP53" s="253">
        <f t="shared" si="14"/>
        <v>57.595744680851062</v>
      </c>
      <c r="AQ53" s="249">
        <f t="shared" si="15"/>
        <v>43800</v>
      </c>
      <c r="AR53" s="245"/>
      <c r="AS53" s="244"/>
    </row>
    <row r="54" spans="1:45" x14ac:dyDescent="0.25">
      <c r="A54" s="111">
        <v>734927</v>
      </c>
      <c r="B54" s="100" t="s">
        <v>113</v>
      </c>
      <c r="C54" s="100" t="s">
        <v>417</v>
      </c>
      <c r="D54" s="112">
        <v>11.760000000000007</v>
      </c>
      <c r="E54" s="101">
        <v>24.5</v>
      </c>
      <c r="F54" s="112">
        <v>49</v>
      </c>
      <c r="G54" s="261"/>
      <c r="H54" s="103"/>
      <c r="I54" s="103">
        <v>8</v>
      </c>
      <c r="J54" s="103">
        <v>8</v>
      </c>
      <c r="K54" s="103">
        <v>13</v>
      </c>
      <c r="L54" s="103">
        <v>4</v>
      </c>
      <c r="M54" s="103">
        <v>3</v>
      </c>
      <c r="N54" s="103">
        <v>8</v>
      </c>
      <c r="O54" s="103"/>
      <c r="P54" s="103"/>
      <c r="Q54" s="103"/>
      <c r="R54" s="103"/>
      <c r="S54" s="103"/>
      <c r="T54" s="260"/>
      <c r="U54" s="256">
        <v>6</v>
      </c>
      <c r="V54" s="256">
        <v>3</v>
      </c>
      <c r="W54" s="260"/>
      <c r="X54" s="242">
        <f t="shared" si="4"/>
        <v>44</v>
      </c>
      <c r="Y54" s="247">
        <f t="shared" si="5"/>
        <v>0.25730994152046782</v>
      </c>
      <c r="Z54" s="247">
        <f t="shared" si="17"/>
        <v>7.7192982456140342</v>
      </c>
      <c r="AA54" s="242">
        <v>1</v>
      </c>
      <c r="AB54" s="242">
        <v>9</v>
      </c>
      <c r="AC54" s="243">
        <f t="shared" si="18"/>
        <v>10</v>
      </c>
      <c r="AD54" s="247">
        <f t="shared" si="16"/>
        <v>38.863636363636367</v>
      </c>
      <c r="AE54" s="247">
        <v>14</v>
      </c>
      <c r="AF54" s="247">
        <f t="shared" si="7"/>
        <v>24.863636363636367</v>
      </c>
      <c r="AG54" s="247">
        <f t="shared" si="8"/>
        <v>30.877192982456137</v>
      </c>
      <c r="AH54" s="248">
        <f t="shared" si="2"/>
        <v>43704.86363636364</v>
      </c>
      <c r="AI54" s="249">
        <f t="shared" si="3"/>
        <v>43680</v>
      </c>
      <c r="AJ54" s="249">
        <f t="shared" si="9"/>
        <v>43704.86363636364</v>
      </c>
      <c r="AK54" s="253">
        <f t="shared" si="10"/>
        <v>3.6023391812865495</v>
      </c>
      <c r="AL54" s="253">
        <f t="shared" si="11"/>
        <v>6.3976608187134509</v>
      </c>
      <c r="AM54" s="242">
        <v>1</v>
      </c>
      <c r="AN54" s="253">
        <f t="shared" si="12"/>
        <v>24.479532163742686</v>
      </c>
      <c r="AO54" s="253">
        <f t="shared" si="13"/>
        <v>287.87929824561417</v>
      </c>
      <c r="AP54" s="253">
        <f t="shared" si="14"/>
        <v>95.136363636363626</v>
      </c>
      <c r="AQ54" s="249">
        <f t="shared" si="15"/>
        <v>43800</v>
      </c>
      <c r="AR54" s="245"/>
      <c r="AS54" s="244"/>
    </row>
    <row r="55" spans="1:45" x14ac:dyDescent="0.25">
      <c r="A55" s="111">
        <v>734928</v>
      </c>
      <c r="B55" s="100" t="s">
        <v>114</v>
      </c>
      <c r="C55" s="100" t="s">
        <v>418</v>
      </c>
      <c r="D55" s="112">
        <v>11.76</v>
      </c>
      <c r="E55" s="101">
        <v>24.5</v>
      </c>
      <c r="F55" s="112">
        <v>49</v>
      </c>
      <c r="G55" s="261"/>
      <c r="H55" s="103"/>
      <c r="I55" s="103">
        <v>8</v>
      </c>
      <c r="J55" s="103">
        <v>5</v>
      </c>
      <c r="K55" s="103">
        <v>7</v>
      </c>
      <c r="L55" s="103">
        <v>3</v>
      </c>
      <c r="M55" s="103">
        <v>3</v>
      </c>
      <c r="N55" s="103">
        <v>1</v>
      </c>
      <c r="O55" s="103"/>
      <c r="P55" s="103"/>
      <c r="Q55" s="103"/>
      <c r="R55" s="103"/>
      <c r="S55" s="103"/>
      <c r="T55" s="260"/>
      <c r="U55" s="256">
        <v>6</v>
      </c>
      <c r="V55" s="256">
        <v>3</v>
      </c>
      <c r="W55" s="260"/>
      <c r="X55" s="242">
        <f t="shared" si="4"/>
        <v>27</v>
      </c>
      <c r="Y55" s="247">
        <f t="shared" si="5"/>
        <v>0.15789473684210525</v>
      </c>
      <c r="Z55" s="247">
        <f t="shared" si="17"/>
        <v>4.7368421052631575</v>
      </c>
      <c r="AA55" s="242">
        <v>1</v>
      </c>
      <c r="AB55" s="242">
        <v>18</v>
      </c>
      <c r="AC55" s="243">
        <f t="shared" si="18"/>
        <v>19</v>
      </c>
      <c r="AD55" s="247">
        <f t="shared" si="16"/>
        <v>120.33333333333334</v>
      </c>
      <c r="AE55" s="247">
        <v>14</v>
      </c>
      <c r="AF55" s="247">
        <f t="shared" si="7"/>
        <v>106.33333333333334</v>
      </c>
      <c r="AG55" s="247">
        <f t="shared" si="8"/>
        <v>18.94736842105263</v>
      </c>
      <c r="AH55" s="248">
        <f t="shared" si="2"/>
        <v>43786.333333333336</v>
      </c>
      <c r="AI55" s="249">
        <f t="shared" si="3"/>
        <v>43680</v>
      </c>
      <c r="AJ55" s="249">
        <f t="shared" si="9"/>
        <v>43786.333333333336</v>
      </c>
      <c r="AK55" s="253">
        <f t="shared" si="10"/>
        <v>2.2105263157894735</v>
      </c>
      <c r="AL55" s="253">
        <f t="shared" si="11"/>
        <v>16.789473684210527</v>
      </c>
      <c r="AM55" s="242">
        <v>1</v>
      </c>
      <c r="AN55" s="253">
        <f t="shared" si="12"/>
        <v>2.1578947368421026</v>
      </c>
      <c r="AO55" s="253">
        <f t="shared" si="13"/>
        <v>25.376842105263126</v>
      </c>
      <c r="AP55" s="253">
        <f t="shared" si="14"/>
        <v>13.66666666666665</v>
      </c>
      <c r="AQ55" s="249">
        <f t="shared" si="15"/>
        <v>43800</v>
      </c>
      <c r="AR55" s="245"/>
      <c r="AS55" s="244"/>
    </row>
    <row r="56" spans="1:45" x14ac:dyDescent="0.25">
      <c r="A56" s="111">
        <v>734941</v>
      </c>
      <c r="B56" s="100" t="s">
        <v>126</v>
      </c>
      <c r="C56" s="100" t="s">
        <v>430</v>
      </c>
      <c r="D56" s="112">
        <v>22.190000000000005</v>
      </c>
      <c r="E56" s="101">
        <v>44.5</v>
      </c>
      <c r="F56" s="112">
        <v>89</v>
      </c>
      <c r="G56" s="261"/>
      <c r="H56" s="103"/>
      <c r="I56" s="103">
        <v>2</v>
      </c>
      <c r="J56" s="103">
        <v>4</v>
      </c>
      <c r="K56" s="103">
        <v>5</v>
      </c>
      <c r="L56" s="103">
        <v>1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v>6</v>
      </c>
      <c r="V56" s="256">
        <v>3</v>
      </c>
      <c r="W56" s="260"/>
      <c r="X56" s="242">
        <f t="shared" si="4"/>
        <v>12</v>
      </c>
      <c r="Y56" s="247">
        <f t="shared" si="5"/>
        <v>7.0175438596491224E-2</v>
      </c>
      <c r="Z56" s="247">
        <f t="shared" si="17"/>
        <v>2.1052631578947367</v>
      </c>
      <c r="AA56" s="242">
        <v>1</v>
      </c>
      <c r="AB56" s="242">
        <v>3</v>
      </c>
      <c r="AC56" s="243">
        <f t="shared" si="18"/>
        <v>4</v>
      </c>
      <c r="AD56" s="247">
        <f t="shared" si="16"/>
        <v>57</v>
      </c>
      <c r="AE56" s="247">
        <v>14</v>
      </c>
      <c r="AF56" s="247">
        <f t="shared" si="7"/>
        <v>43</v>
      </c>
      <c r="AG56" s="247">
        <f t="shared" si="8"/>
        <v>8.4210526315789469</v>
      </c>
      <c r="AH56" s="248">
        <f t="shared" si="2"/>
        <v>43723</v>
      </c>
      <c r="AI56" s="249">
        <f t="shared" si="3"/>
        <v>43680</v>
      </c>
      <c r="AJ56" s="249">
        <f t="shared" si="9"/>
        <v>43723</v>
      </c>
      <c r="AK56" s="253">
        <f t="shared" si="10"/>
        <v>0.98245614035087714</v>
      </c>
      <c r="AL56" s="253">
        <f t="shared" si="11"/>
        <v>3.0175438596491229</v>
      </c>
      <c r="AM56" s="242">
        <v>1</v>
      </c>
      <c r="AN56" s="253">
        <f t="shared" si="12"/>
        <v>5.4035087719298236</v>
      </c>
      <c r="AO56" s="253">
        <f t="shared" si="13"/>
        <v>119.90385964912281</v>
      </c>
      <c r="AP56" s="253">
        <f t="shared" si="14"/>
        <v>76.999999999999986</v>
      </c>
      <c r="AQ56" s="249">
        <f t="shared" si="15"/>
        <v>43800</v>
      </c>
      <c r="AR56" s="245"/>
      <c r="AS56" s="244"/>
    </row>
    <row r="57" spans="1:45" x14ac:dyDescent="0.25">
      <c r="A57" s="111">
        <v>734942</v>
      </c>
      <c r="B57" s="100" t="s">
        <v>127</v>
      </c>
      <c r="C57" s="100" t="s">
        <v>431</v>
      </c>
      <c r="D57" s="112">
        <v>7.4611494252873589</v>
      </c>
      <c r="E57" s="101">
        <v>24.5</v>
      </c>
      <c r="F57" s="112">
        <v>49</v>
      </c>
      <c r="G57" s="261"/>
      <c r="H57" s="103"/>
      <c r="I57" s="103">
        <v>8</v>
      </c>
      <c r="J57" s="103">
        <v>1</v>
      </c>
      <c r="K57" s="103">
        <v>4</v>
      </c>
      <c r="L57" s="103">
        <v>2</v>
      </c>
      <c r="M57" s="103">
        <v>5</v>
      </c>
      <c r="N57" s="103">
        <v>0</v>
      </c>
      <c r="O57" s="103"/>
      <c r="P57" s="103"/>
      <c r="Q57" s="103"/>
      <c r="R57" s="103"/>
      <c r="S57" s="103"/>
      <c r="T57" s="260"/>
      <c r="U57" s="256">
        <v>6</v>
      </c>
      <c r="V57" s="256">
        <v>3</v>
      </c>
      <c r="W57" s="260"/>
      <c r="X57" s="242">
        <f t="shared" si="4"/>
        <v>20</v>
      </c>
      <c r="Y57" s="247">
        <f t="shared" si="5"/>
        <v>0.11695906432748537</v>
      </c>
      <c r="Z57" s="247">
        <f t="shared" si="17"/>
        <v>3.5087719298245612</v>
      </c>
      <c r="AA57" s="242">
        <v>1</v>
      </c>
      <c r="AB57" s="242">
        <v>16</v>
      </c>
      <c r="AC57" s="243">
        <f t="shared" si="18"/>
        <v>17</v>
      </c>
      <c r="AD57" s="247">
        <f t="shared" si="16"/>
        <v>145.35</v>
      </c>
      <c r="AE57" s="247">
        <v>14</v>
      </c>
      <c r="AF57" s="247">
        <f t="shared" si="7"/>
        <v>131.35</v>
      </c>
      <c r="AG57" s="247">
        <f t="shared" si="8"/>
        <v>14.035087719298245</v>
      </c>
      <c r="AH57" s="248">
        <f t="shared" si="2"/>
        <v>43811.35</v>
      </c>
      <c r="AI57" s="249">
        <f t="shared" si="3"/>
        <v>43680</v>
      </c>
      <c r="AJ57" s="249">
        <f t="shared" si="9"/>
        <v>43811.35</v>
      </c>
      <c r="AK57" s="253">
        <f t="shared" si="10"/>
        <v>1.6374269005847952</v>
      </c>
      <c r="AL57" s="253">
        <f t="shared" si="11"/>
        <v>15.362573099415204</v>
      </c>
      <c r="AM57" s="242">
        <v>1</v>
      </c>
      <c r="AN57" s="253">
        <f t="shared" si="12"/>
        <v>0</v>
      </c>
      <c r="AO57" s="253">
        <f t="shared" si="13"/>
        <v>0</v>
      </c>
      <c r="AP57" s="253">
        <f t="shared" si="14"/>
        <v>0</v>
      </c>
      <c r="AQ57" s="249">
        <f t="shared" si="15"/>
        <v>43811.35</v>
      </c>
      <c r="AR57" s="245"/>
      <c r="AS57" s="244"/>
    </row>
    <row r="58" spans="1:45" x14ac:dyDescent="0.25">
      <c r="A58" s="111">
        <v>734943</v>
      </c>
      <c r="B58" s="100" t="s">
        <v>128</v>
      </c>
      <c r="C58" s="100" t="s">
        <v>432</v>
      </c>
      <c r="D58" s="112">
        <v>7.6100000000000083</v>
      </c>
      <c r="E58" s="101">
        <v>24.5</v>
      </c>
      <c r="F58" s="112">
        <v>49</v>
      </c>
      <c r="G58" s="261"/>
      <c r="H58" s="103"/>
      <c r="I58" s="103">
        <v>8</v>
      </c>
      <c r="J58" s="103">
        <v>7</v>
      </c>
      <c r="K58" s="103">
        <v>7</v>
      </c>
      <c r="L58" s="103">
        <v>10</v>
      </c>
      <c r="M58" s="103">
        <v>1</v>
      </c>
      <c r="N58" s="103">
        <v>5</v>
      </c>
      <c r="O58" s="103"/>
      <c r="P58" s="103"/>
      <c r="Q58" s="103"/>
      <c r="R58" s="103"/>
      <c r="S58" s="103"/>
      <c r="T58" s="260"/>
      <c r="U58" s="256">
        <v>6</v>
      </c>
      <c r="V58" s="256">
        <v>3</v>
      </c>
      <c r="W58" s="260"/>
      <c r="X58" s="242">
        <f t="shared" si="4"/>
        <v>38</v>
      </c>
      <c r="Y58" s="247">
        <f t="shared" si="5"/>
        <v>0.22222222222222221</v>
      </c>
      <c r="Z58" s="247">
        <f t="shared" si="17"/>
        <v>6.6666666666666661</v>
      </c>
      <c r="AA58" s="242">
        <v>1</v>
      </c>
      <c r="AB58" s="242">
        <v>5</v>
      </c>
      <c r="AC58" s="243">
        <f t="shared" si="18"/>
        <v>6</v>
      </c>
      <c r="AD58" s="247">
        <f t="shared" si="16"/>
        <v>27</v>
      </c>
      <c r="AE58" s="247">
        <v>14</v>
      </c>
      <c r="AF58" s="247">
        <f t="shared" si="7"/>
        <v>13</v>
      </c>
      <c r="AG58" s="247">
        <f t="shared" si="8"/>
        <v>26.666666666666664</v>
      </c>
      <c r="AH58" s="248">
        <f t="shared" si="2"/>
        <v>43693</v>
      </c>
      <c r="AI58" s="249">
        <f t="shared" si="3"/>
        <v>43680</v>
      </c>
      <c r="AJ58" s="249">
        <f t="shared" si="9"/>
        <v>43693</v>
      </c>
      <c r="AK58" s="253">
        <f t="shared" si="10"/>
        <v>3.1111111111111107</v>
      </c>
      <c r="AL58" s="253">
        <f t="shared" si="11"/>
        <v>2.8888888888888893</v>
      </c>
      <c r="AM58" s="242">
        <v>1</v>
      </c>
      <c r="AN58" s="253">
        <f t="shared" si="12"/>
        <v>23.777777777777775</v>
      </c>
      <c r="AO58" s="253">
        <f t="shared" si="13"/>
        <v>180.94888888888906</v>
      </c>
      <c r="AP58" s="253">
        <f t="shared" si="14"/>
        <v>107</v>
      </c>
      <c r="AQ58" s="249">
        <f t="shared" si="15"/>
        <v>43800</v>
      </c>
      <c r="AR58" s="245"/>
      <c r="AS58" s="244"/>
    </row>
    <row r="59" spans="1:45" x14ac:dyDescent="0.25">
      <c r="A59" s="111">
        <v>734944</v>
      </c>
      <c r="B59" s="100" t="s">
        <v>129</v>
      </c>
      <c r="C59" s="100" t="s">
        <v>433</v>
      </c>
      <c r="D59" s="112">
        <v>7.6100000000000083</v>
      </c>
      <c r="E59" s="101">
        <v>24.5</v>
      </c>
      <c r="F59" s="112">
        <v>49</v>
      </c>
      <c r="G59" s="261"/>
      <c r="H59" s="103"/>
      <c r="I59" s="103">
        <v>8</v>
      </c>
      <c r="J59" s="103">
        <v>2</v>
      </c>
      <c r="K59" s="103">
        <v>5</v>
      </c>
      <c r="L59" s="103">
        <v>4</v>
      </c>
      <c r="M59" s="103">
        <v>4</v>
      </c>
      <c r="N59" s="103">
        <v>3</v>
      </c>
      <c r="O59" s="103"/>
      <c r="P59" s="103"/>
      <c r="Q59" s="103"/>
      <c r="R59" s="103"/>
      <c r="S59" s="103"/>
      <c r="T59" s="260"/>
      <c r="U59" s="256">
        <v>6</v>
      </c>
      <c r="V59" s="256">
        <v>3</v>
      </c>
      <c r="W59" s="260"/>
      <c r="X59" s="242">
        <f t="shared" si="4"/>
        <v>26</v>
      </c>
      <c r="Y59" s="247">
        <f t="shared" si="5"/>
        <v>0.15204678362573099</v>
      </c>
      <c r="Z59" s="247">
        <f t="shared" si="17"/>
        <v>4.5614035087719298</v>
      </c>
      <c r="AA59" s="242">
        <v>1</v>
      </c>
      <c r="AB59" s="242">
        <v>28</v>
      </c>
      <c r="AC59" s="243">
        <f t="shared" si="18"/>
        <v>29</v>
      </c>
      <c r="AD59" s="247">
        <f t="shared" si="16"/>
        <v>190.73076923076925</v>
      </c>
      <c r="AE59" s="247">
        <v>14</v>
      </c>
      <c r="AF59" s="247">
        <f t="shared" si="7"/>
        <v>176.73076923076925</v>
      </c>
      <c r="AG59" s="247">
        <f t="shared" si="8"/>
        <v>18.245614035087719</v>
      </c>
      <c r="AH59" s="248">
        <f t="shared" si="2"/>
        <v>43856.730769230766</v>
      </c>
      <c r="AI59" s="249">
        <f t="shared" si="3"/>
        <v>43680</v>
      </c>
      <c r="AJ59" s="249">
        <f t="shared" si="9"/>
        <v>43856.730769230766</v>
      </c>
      <c r="AK59" s="253">
        <f t="shared" si="10"/>
        <v>2.128654970760234</v>
      </c>
      <c r="AL59" s="253">
        <f t="shared" si="11"/>
        <v>26.871345029239766</v>
      </c>
      <c r="AM59" s="242">
        <v>1</v>
      </c>
      <c r="AN59" s="253">
        <f t="shared" si="12"/>
        <v>0</v>
      </c>
      <c r="AO59" s="253">
        <f t="shared" si="13"/>
        <v>0</v>
      </c>
      <c r="AP59" s="253">
        <f t="shared" si="14"/>
        <v>0</v>
      </c>
      <c r="AQ59" s="249">
        <f t="shared" si="15"/>
        <v>43856.730769230766</v>
      </c>
      <c r="AR59" s="245"/>
      <c r="AS59" s="244"/>
    </row>
    <row r="60" spans="1:45" x14ac:dyDescent="0.25">
      <c r="A60" s="111">
        <v>734948</v>
      </c>
      <c r="B60" s="100" t="s">
        <v>132</v>
      </c>
      <c r="C60" s="100" t="s">
        <v>436</v>
      </c>
      <c r="D60" s="112">
        <v>24.140000000000008</v>
      </c>
      <c r="E60" s="101">
        <v>54.5</v>
      </c>
      <c r="F60" s="112">
        <v>109</v>
      </c>
      <c r="G60" s="261"/>
      <c r="H60" s="103"/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v>6</v>
      </c>
      <c r="V60" s="256">
        <v>3</v>
      </c>
      <c r="W60" s="260"/>
      <c r="X60" s="242">
        <f t="shared" si="4"/>
        <v>0</v>
      </c>
      <c r="Y60" s="247">
        <f t="shared" si="5"/>
        <v>0</v>
      </c>
      <c r="Z60" s="247">
        <f t="shared" si="17"/>
        <v>0</v>
      </c>
      <c r="AA60" s="242">
        <v>1</v>
      </c>
      <c r="AB60" s="242">
        <v>0</v>
      </c>
      <c r="AC60" s="243">
        <f t="shared" si="18"/>
        <v>1</v>
      </c>
      <c r="AD60" s="247" t="str">
        <f t="shared" si="16"/>
        <v>Not Sold</v>
      </c>
      <c r="AE60" s="247">
        <v>14</v>
      </c>
      <c r="AF60" s="247" t="str">
        <f t="shared" si="7"/>
        <v>-</v>
      </c>
      <c r="AG60" s="247">
        <f t="shared" si="8"/>
        <v>0</v>
      </c>
      <c r="AH60" s="248" t="str">
        <f t="shared" si="2"/>
        <v>Not Sold</v>
      </c>
      <c r="AI60" s="249">
        <f t="shared" si="3"/>
        <v>43680</v>
      </c>
      <c r="AJ60" s="249">
        <f t="shared" si="9"/>
        <v>43680</v>
      </c>
      <c r="AK60" s="253">
        <f t="shared" si="10"/>
        <v>0</v>
      </c>
      <c r="AL60" s="253">
        <f t="shared" si="11"/>
        <v>1</v>
      </c>
      <c r="AM60" s="242">
        <v>1</v>
      </c>
      <c r="AN60" s="253">
        <f t="shared" si="12"/>
        <v>0</v>
      </c>
      <c r="AO60" s="253">
        <f t="shared" si="13"/>
        <v>0</v>
      </c>
      <c r="AP60" s="253" t="str">
        <f t="shared" si="14"/>
        <v>-</v>
      </c>
      <c r="AQ60" s="249" t="str">
        <f t="shared" si="15"/>
        <v>-</v>
      </c>
      <c r="AR60" s="245"/>
      <c r="AS60" s="244"/>
    </row>
    <row r="61" spans="1:45" x14ac:dyDescent="0.25">
      <c r="A61" s="111">
        <v>738078</v>
      </c>
      <c r="B61" s="100" t="s">
        <v>152</v>
      </c>
      <c r="C61" s="100" t="s">
        <v>455</v>
      </c>
      <c r="D61" s="112">
        <v>9.509999999999998</v>
      </c>
      <c r="E61" s="101">
        <v>24.5</v>
      </c>
      <c r="F61" s="112">
        <v>49</v>
      </c>
      <c r="G61" s="261"/>
      <c r="H61" s="103"/>
      <c r="I61" s="103">
        <v>11</v>
      </c>
      <c r="J61" s="103">
        <v>16</v>
      </c>
      <c r="K61" s="103">
        <v>10</v>
      </c>
      <c r="L61" s="103">
        <v>20</v>
      </c>
      <c r="M61" s="103">
        <v>10</v>
      </c>
      <c r="N61" s="103">
        <v>13</v>
      </c>
      <c r="O61" s="103"/>
      <c r="P61" s="103"/>
      <c r="Q61" s="103"/>
      <c r="R61" s="103"/>
      <c r="S61" s="103"/>
      <c r="T61" s="260"/>
      <c r="U61" s="256">
        <v>6</v>
      </c>
      <c r="V61" s="256">
        <v>3</v>
      </c>
      <c r="W61" s="260"/>
      <c r="X61" s="242">
        <f t="shared" si="4"/>
        <v>80</v>
      </c>
      <c r="Y61" s="247">
        <f t="shared" si="5"/>
        <v>0.46783625730994149</v>
      </c>
      <c r="Z61" s="247">
        <f t="shared" si="17"/>
        <v>14.035087719298245</v>
      </c>
      <c r="AA61" s="242">
        <v>1</v>
      </c>
      <c r="AB61" s="242">
        <v>26</v>
      </c>
      <c r="AC61" s="243">
        <f t="shared" si="18"/>
        <v>27</v>
      </c>
      <c r="AD61" s="247">
        <f t="shared" si="16"/>
        <v>57.712500000000006</v>
      </c>
      <c r="AE61" s="247">
        <v>14</v>
      </c>
      <c r="AF61" s="247">
        <f t="shared" si="7"/>
        <v>43.712500000000006</v>
      </c>
      <c r="AG61" s="247">
        <f t="shared" si="8"/>
        <v>56.140350877192979</v>
      </c>
      <c r="AH61" s="248">
        <f t="shared" si="2"/>
        <v>43723.712500000001</v>
      </c>
      <c r="AI61" s="249">
        <f t="shared" si="3"/>
        <v>43680</v>
      </c>
      <c r="AJ61" s="249">
        <f t="shared" si="9"/>
        <v>43723.712500000001</v>
      </c>
      <c r="AK61" s="253">
        <f t="shared" si="10"/>
        <v>6.5497076023391809</v>
      </c>
      <c r="AL61" s="253">
        <f t="shared" si="11"/>
        <v>20.450292397660817</v>
      </c>
      <c r="AM61" s="242">
        <v>1</v>
      </c>
      <c r="AN61" s="253">
        <f t="shared" si="12"/>
        <v>35.690058479532162</v>
      </c>
      <c r="AO61" s="253">
        <f t="shared" si="13"/>
        <v>339.4124561403508</v>
      </c>
      <c r="AP61" s="253">
        <f t="shared" si="14"/>
        <v>76.287499999999994</v>
      </c>
      <c r="AQ61" s="249">
        <f t="shared" si="15"/>
        <v>43800</v>
      </c>
      <c r="AR61" s="245"/>
      <c r="AS61" s="244"/>
    </row>
    <row r="62" spans="1:45" x14ac:dyDescent="0.25">
      <c r="A62" s="111">
        <v>739727</v>
      </c>
      <c r="B62" s="116" t="s">
        <v>156</v>
      </c>
      <c r="C62" s="116" t="s">
        <v>459</v>
      </c>
      <c r="D62" s="112">
        <v>17.329999999999998</v>
      </c>
      <c r="E62" s="101">
        <v>49.5</v>
      </c>
      <c r="F62" s="112">
        <v>99</v>
      </c>
      <c r="G62" s="261"/>
      <c r="H62" s="103"/>
      <c r="I62" s="103">
        <v>10</v>
      </c>
      <c r="J62" s="103">
        <v>17</v>
      </c>
      <c r="K62" s="103">
        <v>17</v>
      </c>
      <c r="L62" s="103">
        <v>6</v>
      </c>
      <c r="M62" s="103">
        <v>7</v>
      </c>
      <c r="N62" s="103">
        <v>6</v>
      </c>
      <c r="O62" s="103"/>
      <c r="P62" s="103"/>
      <c r="Q62" s="103"/>
      <c r="R62" s="103"/>
      <c r="S62" s="103"/>
      <c r="T62" s="260"/>
      <c r="U62" s="256">
        <v>6</v>
      </c>
      <c r="V62" s="256">
        <v>3</v>
      </c>
      <c r="W62" s="260"/>
      <c r="X62" s="242">
        <f t="shared" si="4"/>
        <v>63</v>
      </c>
      <c r="Y62" s="247">
        <f t="shared" si="5"/>
        <v>0.36842105263157893</v>
      </c>
      <c r="Z62" s="247">
        <f t="shared" si="17"/>
        <v>11.052631578947368</v>
      </c>
      <c r="AA62" s="242">
        <v>1</v>
      </c>
      <c r="AB62" s="242">
        <v>12</v>
      </c>
      <c r="AC62" s="243">
        <f t="shared" si="18"/>
        <v>13</v>
      </c>
      <c r="AD62" s="247">
        <f t="shared" si="16"/>
        <v>35.285714285714285</v>
      </c>
      <c r="AE62" s="247">
        <v>14</v>
      </c>
      <c r="AF62" s="247">
        <f t="shared" si="7"/>
        <v>21.285714285714285</v>
      </c>
      <c r="AG62" s="247">
        <f t="shared" si="8"/>
        <v>44.210526315789473</v>
      </c>
      <c r="AH62" s="248">
        <f t="shared" si="2"/>
        <v>43701.285714285717</v>
      </c>
      <c r="AI62" s="249">
        <f t="shared" si="3"/>
        <v>43680</v>
      </c>
      <c r="AJ62" s="249">
        <f t="shared" si="9"/>
        <v>43701.285714285717</v>
      </c>
      <c r="AK62" s="253">
        <f t="shared" si="10"/>
        <v>5.1578947368421053</v>
      </c>
      <c r="AL62" s="253">
        <f t="shared" si="11"/>
        <v>7.8421052631578947</v>
      </c>
      <c r="AM62" s="242">
        <v>1</v>
      </c>
      <c r="AN62" s="253">
        <f t="shared" si="12"/>
        <v>36.368421052631575</v>
      </c>
      <c r="AO62" s="253">
        <f t="shared" si="13"/>
        <v>630.26473684210509</v>
      </c>
      <c r="AP62" s="253">
        <f t="shared" si="14"/>
        <v>98.714285714285708</v>
      </c>
      <c r="AQ62" s="249">
        <f t="shared" si="15"/>
        <v>43800</v>
      </c>
      <c r="AR62" s="245"/>
      <c r="AS62" s="244"/>
    </row>
    <row r="63" spans="1:45" x14ac:dyDescent="0.25">
      <c r="A63" s="111">
        <v>739728</v>
      </c>
      <c r="B63" s="100" t="s">
        <v>157</v>
      </c>
      <c r="C63" s="100" t="s">
        <v>460</v>
      </c>
      <c r="D63" s="112">
        <v>17.329999999999998</v>
      </c>
      <c r="E63" s="101">
        <v>49.5</v>
      </c>
      <c r="F63" s="112">
        <v>99</v>
      </c>
      <c r="G63" s="261"/>
      <c r="H63" s="103"/>
      <c r="I63" s="103">
        <v>6</v>
      </c>
      <c r="J63" s="103">
        <v>8</v>
      </c>
      <c r="K63" s="103">
        <v>6</v>
      </c>
      <c r="L63" s="103">
        <v>2</v>
      </c>
      <c r="M63" s="103">
        <v>3</v>
      </c>
      <c r="N63" s="103">
        <v>4</v>
      </c>
      <c r="O63" s="103"/>
      <c r="P63" s="103"/>
      <c r="Q63" s="103"/>
      <c r="R63" s="103"/>
      <c r="S63" s="103"/>
      <c r="T63" s="260"/>
      <c r="U63" s="256">
        <v>6</v>
      </c>
      <c r="V63" s="256">
        <v>3</v>
      </c>
      <c r="W63" s="260"/>
      <c r="X63" s="242">
        <f t="shared" si="4"/>
        <v>29</v>
      </c>
      <c r="Y63" s="247">
        <f t="shared" si="5"/>
        <v>0.16959064327485379</v>
      </c>
      <c r="Z63" s="247">
        <f t="shared" si="17"/>
        <v>5.0877192982456139</v>
      </c>
      <c r="AA63" s="242">
        <v>1</v>
      </c>
      <c r="AB63" s="242">
        <v>9</v>
      </c>
      <c r="AC63" s="243">
        <f t="shared" si="18"/>
        <v>10</v>
      </c>
      <c r="AD63" s="247">
        <f t="shared" si="16"/>
        <v>58.965517241379317</v>
      </c>
      <c r="AE63" s="247">
        <v>14</v>
      </c>
      <c r="AF63" s="247">
        <f t="shared" si="7"/>
        <v>44.965517241379317</v>
      </c>
      <c r="AG63" s="247">
        <f t="shared" si="8"/>
        <v>20.350877192982455</v>
      </c>
      <c r="AH63" s="248">
        <f t="shared" si="2"/>
        <v>43724.965517241377</v>
      </c>
      <c r="AI63" s="249">
        <f t="shared" si="3"/>
        <v>43680</v>
      </c>
      <c r="AJ63" s="249">
        <f t="shared" si="9"/>
        <v>43724.965517241377</v>
      </c>
      <c r="AK63" s="253">
        <f t="shared" si="10"/>
        <v>2.3742690058479532</v>
      </c>
      <c r="AL63" s="253">
        <f t="shared" si="11"/>
        <v>7.6257309941520468</v>
      </c>
      <c r="AM63" s="242">
        <v>1</v>
      </c>
      <c r="AN63" s="253">
        <f t="shared" si="12"/>
        <v>12.725146198830409</v>
      </c>
      <c r="AO63" s="253">
        <f t="shared" si="13"/>
        <v>220.52678362573096</v>
      </c>
      <c r="AP63" s="253">
        <f t="shared" si="14"/>
        <v>75.034482758620683</v>
      </c>
      <c r="AQ63" s="249">
        <f t="shared" si="15"/>
        <v>43800</v>
      </c>
      <c r="AR63" s="245"/>
      <c r="AS63" s="244"/>
    </row>
    <row r="64" spans="1:45" x14ac:dyDescent="0.25">
      <c r="A64" s="111">
        <v>742248</v>
      </c>
      <c r="B64" s="100" t="s">
        <v>161</v>
      </c>
      <c r="C64" s="100" t="s">
        <v>464</v>
      </c>
      <c r="D64" s="112">
        <v>9.3133662145499425</v>
      </c>
      <c r="E64" s="101">
        <v>24.5</v>
      </c>
      <c r="F64" s="112">
        <v>49</v>
      </c>
      <c r="G64" s="261"/>
      <c r="H64" s="103"/>
      <c r="I64" s="103">
        <v>17</v>
      </c>
      <c r="J64" s="103">
        <v>26</v>
      </c>
      <c r="K64" s="103">
        <v>14</v>
      </c>
      <c r="L64" s="103">
        <v>19</v>
      </c>
      <c r="M64" s="103">
        <v>26</v>
      </c>
      <c r="N64" s="103">
        <v>9</v>
      </c>
      <c r="O64" s="103"/>
      <c r="P64" s="103"/>
      <c r="Q64" s="103"/>
      <c r="R64" s="103"/>
      <c r="S64" s="103"/>
      <c r="T64" s="260"/>
      <c r="U64" s="256">
        <v>6</v>
      </c>
      <c r="V64" s="256">
        <v>3</v>
      </c>
      <c r="W64" s="260"/>
      <c r="X64" s="242">
        <f t="shared" si="4"/>
        <v>111</v>
      </c>
      <c r="Y64" s="247">
        <f t="shared" si="5"/>
        <v>0.64912280701754388</v>
      </c>
      <c r="Z64" s="247">
        <f t="shared" si="17"/>
        <v>19.473684210526315</v>
      </c>
      <c r="AA64" s="242">
        <v>1</v>
      </c>
      <c r="AB64" s="242">
        <v>29</v>
      </c>
      <c r="AC64" s="243">
        <f t="shared" si="18"/>
        <v>30</v>
      </c>
      <c r="AD64" s="247">
        <f t="shared" si="16"/>
        <v>46.216216216216218</v>
      </c>
      <c r="AE64" s="247">
        <v>14</v>
      </c>
      <c r="AF64" s="247">
        <f t="shared" si="7"/>
        <v>32.216216216216218</v>
      </c>
      <c r="AG64" s="247">
        <f t="shared" si="8"/>
        <v>77.89473684210526</v>
      </c>
      <c r="AH64" s="248">
        <f t="shared" si="2"/>
        <v>43712.216216216213</v>
      </c>
      <c r="AI64" s="249">
        <f t="shared" si="3"/>
        <v>43680</v>
      </c>
      <c r="AJ64" s="249">
        <f t="shared" si="9"/>
        <v>43712.216216216213</v>
      </c>
      <c r="AK64" s="253">
        <f t="shared" si="10"/>
        <v>9.0877192982456148</v>
      </c>
      <c r="AL64" s="253">
        <f t="shared" si="11"/>
        <v>20.912280701754383</v>
      </c>
      <c r="AM64" s="242">
        <v>1</v>
      </c>
      <c r="AN64" s="253">
        <f t="shared" si="12"/>
        <v>56.982456140350877</v>
      </c>
      <c r="AO64" s="253">
        <f t="shared" si="13"/>
        <v>530.69848183961778</v>
      </c>
      <c r="AP64" s="253">
        <f t="shared" si="14"/>
        <v>87.783783783783775</v>
      </c>
      <c r="AQ64" s="249">
        <f t="shared" si="15"/>
        <v>43800</v>
      </c>
      <c r="AR64" s="245"/>
      <c r="AS64" s="244"/>
    </row>
    <row r="65" spans="1:45" x14ac:dyDescent="0.25">
      <c r="A65" s="111">
        <v>742249</v>
      </c>
      <c r="B65" s="100" t="s">
        <v>162</v>
      </c>
      <c r="C65" s="100" t="s">
        <v>465</v>
      </c>
      <c r="D65" s="112">
        <v>21.039999999999992</v>
      </c>
      <c r="E65" s="101">
        <v>49.5</v>
      </c>
      <c r="F65" s="112">
        <v>99</v>
      </c>
      <c r="G65" s="261"/>
      <c r="H65" s="103"/>
      <c r="I65" s="103">
        <v>4</v>
      </c>
      <c r="J65" s="103">
        <v>7</v>
      </c>
      <c r="K65" s="103">
        <v>5</v>
      </c>
      <c r="L65" s="103">
        <v>9</v>
      </c>
      <c r="M65" s="103">
        <v>7</v>
      </c>
      <c r="N65" s="103">
        <v>3</v>
      </c>
      <c r="O65" s="103"/>
      <c r="P65" s="103"/>
      <c r="Q65" s="103"/>
      <c r="R65" s="103"/>
      <c r="S65" s="103"/>
      <c r="T65" s="260"/>
      <c r="U65" s="256">
        <v>6</v>
      </c>
      <c r="V65" s="256">
        <v>3</v>
      </c>
      <c r="W65" s="260"/>
      <c r="X65" s="242">
        <f t="shared" si="4"/>
        <v>35</v>
      </c>
      <c r="Y65" s="247">
        <f t="shared" si="5"/>
        <v>0.2046783625730994</v>
      </c>
      <c r="Z65" s="247">
        <f t="shared" si="17"/>
        <v>6.140350877192982</v>
      </c>
      <c r="AA65" s="242">
        <v>1</v>
      </c>
      <c r="AB65" s="242">
        <v>5</v>
      </c>
      <c r="AC65" s="243">
        <f t="shared" si="18"/>
        <v>6</v>
      </c>
      <c r="AD65" s="247">
        <f t="shared" si="16"/>
        <v>29.314285714285717</v>
      </c>
      <c r="AE65" s="247">
        <v>14</v>
      </c>
      <c r="AF65" s="247">
        <f t="shared" si="7"/>
        <v>15.314285714285717</v>
      </c>
      <c r="AG65" s="247">
        <f t="shared" si="8"/>
        <v>24.561403508771928</v>
      </c>
      <c r="AH65" s="248">
        <f t="shared" si="2"/>
        <v>43695.314285714288</v>
      </c>
      <c r="AI65" s="249">
        <f t="shared" si="3"/>
        <v>43680</v>
      </c>
      <c r="AJ65" s="249">
        <f t="shared" si="9"/>
        <v>43695.314285714288</v>
      </c>
      <c r="AK65" s="253">
        <f t="shared" si="10"/>
        <v>2.8654970760233915</v>
      </c>
      <c r="AL65" s="253">
        <f t="shared" si="11"/>
        <v>3.1345029239766085</v>
      </c>
      <c r="AM65" s="242">
        <v>1</v>
      </c>
      <c r="AN65" s="253">
        <f t="shared" si="12"/>
        <v>21.42690058479532</v>
      </c>
      <c r="AO65" s="253">
        <f t="shared" si="13"/>
        <v>450.82198830409334</v>
      </c>
      <c r="AP65" s="253">
        <f t="shared" si="14"/>
        <v>104.68571428571428</v>
      </c>
      <c r="AQ65" s="249">
        <f t="shared" si="15"/>
        <v>43800</v>
      </c>
      <c r="AR65" s="245"/>
      <c r="AS65" s="244"/>
    </row>
    <row r="66" spans="1:45" x14ac:dyDescent="0.25">
      <c r="A66" s="111">
        <v>742292</v>
      </c>
      <c r="B66" s="100" t="s">
        <v>163</v>
      </c>
      <c r="C66" s="100" t="s">
        <v>466</v>
      </c>
      <c r="D66" s="112">
        <v>14.434906542056074</v>
      </c>
      <c r="E66" s="101">
        <v>39.5</v>
      </c>
      <c r="F66" s="112">
        <v>79</v>
      </c>
      <c r="G66" s="261"/>
      <c r="H66" s="103"/>
      <c r="I66" s="103">
        <v>8</v>
      </c>
      <c r="J66" s="103">
        <v>2</v>
      </c>
      <c r="K66" s="103">
        <v>0</v>
      </c>
      <c r="L66" s="103">
        <v>3</v>
      </c>
      <c r="M66" s="103">
        <v>0</v>
      </c>
      <c r="N66" s="103">
        <v>0</v>
      </c>
      <c r="O66" s="103"/>
      <c r="P66" s="103"/>
      <c r="Q66" s="103"/>
      <c r="R66" s="103"/>
      <c r="S66" s="103"/>
      <c r="T66" s="260"/>
      <c r="U66" s="256">
        <v>6</v>
      </c>
      <c r="V66" s="256">
        <v>3</v>
      </c>
      <c r="W66" s="260"/>
      <c r="X66" s="242">
        <f t="shared" si="4"/>
        <v>13</v>
      </c>
      <c r="Y66" s="247">
        <f t="shared" si="5"/>
        <v>7.6023391812865493E-2</v>
      </c>
      <c r="Z66" s="247">
        <f t="shared" si="17"/>
        <v>2.2807017543859649</v>
      </c>
      <c r="AA66" s="242">
        <v>1</v>
      </c>
      <c r="AB66" s="242">
        <v>4</v>
      </c>
      <c r="AC66" s="243">
        <f t="shared" si="18"/>
        <v>5</v>
      </c>
      <c r="AD66" s="247">
        <f t="shared" si="16"/>
        <v>65.769230769230774</v>
      </c>
      <c r="AE66" s="247">
        <v>14</v>
      </c>
      <c r="AF66" s="247">
        <f t="shared" si="7"/>
        <v>51.769230769230774</v>
      </c>
      <c r="AG66" s="247">
        <f t="shared" si="8"/>
        <v>9.1228070175438596</v>
      </c>
      <c r="AH66" s="248">
        <f t="shared" si="2"/>
        <v>43731.769230769234</v>
      </c>
      <c r="AI66" s="249">
        <f t="shared" si="3"/>
        <v>43680</v>
      </c>
      <c r="AJ66" s="249">
        <f t="shared" si="9"/>
        <v>43731.769230769234</v>
      </c>
      <c r="AK66" s="253">
        <f t="shared" si="10"/>
        <v>1.064327485380117</v>
      </c>
      <c r="AL66" s="253">
        <f t="shared" si="11"/>
        <v>3.935672514619883</v>
      </c>
      <c r="AM66" s="242">
        <v>1</v>
      </c>
      <c r="AN66" s="253">
        <f t="shared" si="12"/>
        <v>5.1871345029239766</v>
      </c>
      <c r="AO66" s="253">
        <f t="shared" si="13"/>
        <v>74.87580177078209</v>
      </c>
      <c r="AP66" s="253">
        <f t="shared" si="14"/>
        <v>68.230769230769241</v>
      </c>
      <c r="AQ66" s="249">
        <f t="shared" si="15"/>
        <v>43800</v>
      </c>
      <c r="AR66" s="245"/>
      <c r="AS66" s="244"/>
    </row>
    <row r="67" spans="1:45" x14ac:dyDescent="0.25">
      <c r="A67" s="111">
        <v>742293</v>
      </c>
      <c r="B67" s="100" t="s">
        <v>164</v>
      </c>
      <c r="C67" s="100" t="s">
        <v>467</v>
      </c>
      <c r="D67" s="112">
        <v>16.32</v>
      </c>
      <c r="E67" s="101">
        <v>49.5</v>
      </c>
      <c r="F67" s="112">
        <v>99</v>
      </c>
      <c r="G67" s="261"/>
      <c r="H67" s="103"/>
      <c r="I67" s="103">
        <v>1</v>
      </c>
      <c r="J67" s="103">
        <v>0</v>
      </c>
      <c r="K67" s="103">
        <v>1</v>
      </c>
      <c r="L67" s="103">
        <v>1</v>
      </c>
      <c r="M67" s="103">
        <v>0</v>
      </c>
      <c r="N67" s="103">
        <v>0</v>
      </c>
      <c r="O67" s="103"/>
      <c r="P67" s="103"/>
      <c r="Q67" s="103"/>
      <c r="R67" s="103"/>
      <c r="S67" s="103"/>
      <c r="T67" s="260"/>
      <c r="U67" s="256">
        <v>6</v>
      </c>
      <c r="V67" s="256">
        <v>3</v>
      </c>
      <c r="W67" s="260"/>
      <c r="X67" s="242">
        <f t="shared" si="4"/>
        <v>3</v>
      </c>
      <c r="Y67" s="247">
        <f t="shared" si="5"/>
        <v>1.7543859649122806E-2</v>
      </c>
      <c r="Z67" s="247">
        <f t="shared" si="17"/>
        <v>0.52631578947368418</v>
      </c>
      <c r="AA67" s="242">
        <v>1</v>
      </c>
      <c r="AB67" s="242">
        <v>3</v>
      </c>
      <c r="AC67" s="243">
        <f t="shared" si="18"/>
        <v>4</v>
      </c>
      <c r="AD67" s="247">
        <f t="shared" si="16"/>
        <v>228</v>
      </c>
      <c r="AE67" s="247">
        <v>14</v>
      </c>
      <c r="AF67" s="247">
        <f t="shared" si="7"/>
        <v>214</v>
      </c>
      <c r="AG67" s="247">
        <f t="shared" si="8"/>
        <v>2.1052631578947367</v>
      </c>
      <c r="AH67" s="248">
        <f t="shared" si="2"/>
        <v>43894</v>
      </c>
      <c r="AI67" s="249">
        <f t="shared" si="3"/>
        <v>43680</v>
      </c>
      <c r="AJ67" s="249">
        <f t="shared" si="9"/>
        <v>43894</v>
      </c>
      <c r="AK67" s="253">
        <f t="shared" si="10"/>
        <v>0.24561403508771928</v>
      </c>
      <c r="AL67" s="253">
        <f t="shared" si="11"/>
        <v>3.7543859649122808</v>
      </c>
      <c r="AM67" s="242">
        <v>1</v>
      </c>
      <c r="AN67" s="253">
        <f t="shared" si="12"/>
        <v>0</v>
      </c>
      <c r="AO67" s="253">
        <f t="shared" si="13"/>
        <v>0</v>
      </c>
      <c r="AP67" s="253">
        <f t="shared" si="14"/>
        <v>0</v>
      </c>
      <c r="AQ67" s="249">
        <f t="shared" si="15"/>
        <v>43894</v>
      </c>
      <c r="AR67" s="245"/>
      <c r="AS67" s="244"/>
    </row>
    <row r="68" spans="1:45" x14ac:dyDescent="0.25">
      <c r="A68" s="99">
        <v>742294</v>
      </c>
      <c r="B68" s="100" t="s">
        <v>165</v>
      </c>
      <c r="C68" s="100" t="s">
        <v>468</v>
      </c>
      <c r="D68" s="112">
        <v>38.140000000000015</v>
      </c>
      <c r="E68" s="101">
        <v>79.5</v>
      </c>
      <c r="F68" s="101">
        <v>159</v>
      </c>
      <c r="G68" s="267"/>
      <c r="H68" s="103"/>
      <c r="I68" s="103">
        <v>4</v>
      </c>
      <c r="J68" s="103">
        <v>0</v>
      </c>
      <c r="K68" s="103">
        <v>3</v>
      </c>
      <c r="L68" s="103">
        <v>0</v>
      </c>
      <c r="M68" s="103">
        <v>0</v>
      </c>
      <c r="N68" s="103">
        <v>0</v>
      </c>
      <c r="O68" s="103"/>
      <c r="P68" s="103"/>
      <c r="Q68" s="103"/>
      <c r="R68" s="103"/>
      <c r="S68" s="103"/>
      <c r="T68" s="260"/>
      <c r="U68" s="256">
        <v>6</v>
      </c>
      <c r="V68" s="256">
        <v>3</v>
      </c>
      <c r="W68" s="260"/>
      <c r="X68" s="242">
        <f t="shared" si="4"/>
        <v>7</v>
      </c>
      <c r="Y68" s="247">
        <f t="shared" si="5"/>
        <v>4.0935672514619881E-2</v>
      </c>
      <c r="Z68" s="247">
        <f t="shared" si="17"/>
        <v>1.2280701754385963</v>
      </c>
      <c r="AA68" s="242">
        <v>1</v>
      </c>
      <c r="AB68" s="242">
        <v>11</v>
      </c>
      <c r="AC68" s="243">
        <f t="shared" si="18"/>
        <v>12</v>
      </c>
      <c r="AD68" s="247">
        <f t="shared" si="16"/>
        <v>293.14285714285717</v>
      </c>
      <c r="AE68" s="247">
        <v>14</v>
      </c>
      <c r="AF68" s="247">
        <f t="shared" si="7"/>
        <v>279.14285714285717</v>
      </c>
      <c r="AG68" s="247">
        <f t="shared" si="8"/>
        <v>4.9122807017543852</v>
      </c>
      <c r="AH68" s="248">
        <f t="shared" si="2"/>
        <v>43959.142857142855</v>
      </c>
      <c r="AI68" s="249">
        <f t="shared" si="3"/>
        <v>43680</v>
      </c>
      <c r="AJ68" s="249">
        <f t="shared" si="9"/>
        <v>43959.142857142855</v>
      </c>
      <c r="AK68" s="253">
        <f t="shared" si="10"/>
        <v>0.57309941520467833</v>
      </c>
      <c r="AL68" s="253">
        <f t="shared" si="11"/>
        <v>11.426900584795321</v>
      </c>
      <c r="AM68" s="242">
        <v>1</v>
      </c>
      <c r="AN68" s="253">
        <f t="shared" si="12"/>
        <v>0</v>
      </c>
      <c r="AO68" s="253">
        <f t="shared" si="13"/>
        <v>0</v>
      </c>
      <c r="AP68" s="253">
        <f t="shared" si="14"/>
        <v>0</v>
      </c>
      <c r="AQ68" s="249">
        <f t="shared" si="15"/>
        <v>43959.142857142855</v>
      </c>
      <c r="AR68" s="246"/>
      <c r="AS68" s="244"/>
    </row>
    <row r="69" spans="1:45" x14ac:dyDescent="0.25">
      <c r="A69" s="99">
        <v>742296</v>
      </c>
      <c r="B69" s="100" t="s">
        <v>167</v>
      </c>
      <c r="C69" s="100" t="s">
        <v>470</v>
      </c>
      <c r="D69" s="112">
        <v>17.770731707317079</v>
      </c>
      <c r="E69" s="101">
        <v>39.5</v>
      </c>
      <c r="F69" s="101">
        <v>79</v>
      </c>
      <c r="G69" s="267"/>
      <c r="H69" s="103"/>
      <c r="I69" s="103">
        <v>4</v>
      </c>
      <c r="J69" s="103">
        <v>4</v>
      </c>
      <c r="K69" s="103">
        <v>7</v>
      </c>
      <c r="L69" s="103">
        <v>1</v>
      </c>
      <c r="M69" s="103">
        <v>1</v>
      </c>
      <c r="N69" s="103">
        <v>1</v>
      </c>
      <c r="O69" s="103"/>
      <c r="P69" s="103"/>
      <c r="Q69" s="103"/>
      <c r="R69" s="103"/>
      <c r="S69" s="103"/>
      <c r="T69" s="260"/>
      <c r="U69" s="256">
        <v>6</v>
      </c>
      <c r="V69" s="256">
        <v>3</v>
      </c>
      <c r="W69" s="260"/>
      <c r="X69" s="242">
        <f t="shared" si="4"/>
        <v>18</v>
      </c>
      <c r="Y69" s="247">
        <f t="shared" si="5"/>
        <v>0.10526315789473684</v>
      </c>
      <c r="Z69" s="247">
        <f t="shared" si="17"/>
        <v>3.1578947368421053</v>
      </c>
      <c r="AA69" s="242">
        <v>1</v>
      </c>
      <c r="AB69" s="242">
        <v>11</v>
      </c>
      <c r="AC69" s="243">
        <f t="shared" si="18"/>
        <v>12</v>
      </c>
      <c r="AD69" s="247">
        <f t="shared" si="16"/>
        <v>114</v>
      </c>
      <c r="AE69" s="247">
        <v>14</v>
      </c>
      <c r="AF69" s="247">
        <f t="shared" si="7"/>
        <v>100</v>
      </c>
      <c r="AG69" s="247">
        <f t="shared" si="8"/>
        <v>12.631578947368421</v>
      </c>
      <c r="AH69" s="248">
        <f t="shared" ref="AH69:AH132" si="19">IFERROR(AD69+$D$1,"Not Sold")</f>
        <v>43780</v>
      </c>
      <c r="AI69" s="249">
        <f t="shared" ref="AI69:AI132" si="20">$D$1+AE69</f>
        <v>43680</v>
      </c>
      <c r="AJ69" s="249">
        <f t="shared" si="9"/>
        <v>43780</v>
      </c>
      <c r="AK69" s="253">
        <f t="shared" si="10"/>
        <v>1.4736842105263157</v>
      </c>
      <c r="AL69" s="253">
        <f t="shared" si="11"/>
        <v>10.526315789473685</v>
      </c>
      <c r="AM69" s="242">
        <v>1</v>
      </c>
      <c r="AN69" s="253">
        <f t="shared" si="12"/>
        <v>2.1052631578947363</v>
      </c>
      <c r="AO69" s="253">
        <f t="shared" si="13"/>
        <v>37.412066752246474</v>
      </c>
      <c r="AP69" s="253">
        <f t="shared" si="14"/>
        <v>19.999999999999996</v>
      </c>
      <c r="AQ69" s="249">
        <f t="shared" si="15"/>
        <v>43800</v>
      </c>
      <c r="AR69" s="246"/>
      <c r="AS69" s="244"/>
    </row>
    <row r="70" spans="1:45" x14ac:dyDescent="0.25">
      <c r="A70" s="99">
        <v>742298</v>
      </c>
      <c r="B70" s="100" t="s">
        <v>169</v>
      </c>
      <c r="C70" s="100" t="s">
        <v>472</v>
      </c>
      <c r="D70" s="112">
        <v>46.776027397260265</v>
      </c>
      <c r="E70" s="101">
        <v>94.5</v>
      </c>
      <c r="F70" s="101">
        <v>189</v>
      </c>
      <c r="G70" s="267"/>
      <c r="H70" s="103"/>
      <c r="I70" s="103">
        <v>16</v>
      </c>
      <c r="J70" s="103">
        <v>7</v>
      </c>
      <c r="K70" s="103">
        <v>15</v>
      </c>
      <c r="L70" s="103">
        <v>6</v>
      </c>
      <c r="M70" s="103">
        <v>5</v>
      </c>
      <c r="N70" s="103">
        <v>6</v>
      </c>
      <c r="O70" s="103"/>
      <c r="P70" s="103"/>
      <c r="Q70" s="103"/>
      <c r="R70" s="103"/>
      <c r="S70" s="103"/>
      <c r="T70" s="260"/>
      <c r="U70" s="256">
        <v>6</v>
      </c>
      <c r="V70" s="256">
        <v>3</v>
      </c>
      <c r="W70" s="260"/>
      <c r="X70" s="242">
        <f t="shared" ref="X70:X133" si="21">SUM(H70:S70)</f>
        <v>55</v>
      </c>
      <c r="Y70" s="247">
        <f t="shared" ref="Y70:Y133" si="22">X70/(((U70-1)*30)+(V70*7))</f>
        <v>0.32163742690058478</v>
      </c>
      <c r="Z70" s="247">
        <f t="shared" si="17"/>
        <v>9.6491228070175428</v>
      </c>
      <c r="AA70" s="242">
        <v>1</v>
      </c>
      <c r="AB70" s="242">
        <v>10</v>
      </c>
      <c r="AC70" s="243">
        <f t="shared" si="18"/>
        <v>11</v>
      </c>
      <c r="AD70" s="247">
        <f t="shared" si="16"/>
        <v>34.200000000000003</v>
      </c>
      <c r="AE70" s="247">
        <v>14</v>
      </c>
      <c r="AF70" s="247">
        <f t="shared" ref="AF70:AF133" si="23">IFERROR(AD70-AE70,"-")</f>
        <v>20.200000000000003</v>
      </c>
      <c r="AG70" s="247">
        <f t="shared" ref="AG70:AG133" si="24">Z70*4</f>
        <v>38.596491228070171</v>
      </c>
      <c r="AH70" s="248">
        <f t="shared" si="19"/>
        <v>43700.2</v>
      </c>
      <c r="AI70" s="249">
        <f t="shared" si="20"/>
        <v>43680</v>
      </c>
      <c r="AJ70" s="249">
        <f t="shared" ref="AJ70:AJ133" si="25">MAX(AH70,AI70)</f>
        <v>43700.2</v>
      </c>
      <c r="AK70" s="253">
        <f t="shared" ref="AK70:AK133" si="26">Y70*AE70</f>
        <v>4.5029239766081872</v>
      </c>
      <c r="AL70" s="253">
        <f t="shared" ref="AL70:AL133" si="27">AC70-AK70</f>
        <v>6.4970760233918128</v>
      </c>
      <c r="AM70" s="242">
        <v>1</v>
      </c>
      <c r="AN70" s="253">
        <f t="shared" ref="AN70:AN133" si="28">IF(AG70-AL70&lt;1,0,AG70-AL70)</f>
        <v>32.099415204678358</v>
      </c>
      <c r="AO70" s="253">
        <f t="shared" ref="AO70:AO133" si="29">AN70*D70</f>
        <v>1501.4831250500677</v>
      </c>
      <c r="AP70" s="253">
        <f t="shared" ref="AP70:AP133" si="30">IFERROR(AN70/Y70,"-")</f>
        <v>99.8</v>
      </c>
      <c r="AQ70" s="249">
        <f t="shared" ref="AQ70:AQ133" si="31">IFERROR(AP70+AJ70,"-")</f>
        <v>43800</v>
      </c>
      <c r="AR70" s="246"/>
      <c r="AS70" s="244"/>
    </row>
    <row r="71" spans="1:45" x14ac:dyDescent="0.25">
      <c r="A71" s="99">
        <v>742300</v>
      </c>
      <c r="B71" s="100" t="s">
        <v>170</v>
      </c>
      <c r="C71" s="100" t="s">
        <v>473</v>
      </c>
      <c r="D71" s="112">
        <v>14.474971098265899</v>
      </c>
      <c r="E71" s="101">
        <v>29.5</v>
      </c>
      <c r="F71" s="101">
        <v>59</v>
      </c>
      <c r="G71" s="267"/>
      <c r="H71" s="103"/>
      <c r="I71" s="103">
        <v>14</v>
      </c>
      <c r="J71" s="103">
        <v>15</v>
      </c>
      <c r="K71" s="103">
        <v>15</v>
      </c>
      <c r="L71" s="103">
        <v>13</v>
      </c>
      <c r="M71" s="103">
        <v>6</v>
      </c>
      <c r="N71" s="103">
        <v>1</v>
      </c>
      <c r="O71" s="103"/>
      <c r="P71" s="103"/>
      <c r="Q71" s="103"/>
      <c r="R71" s="103"/>
      <c r="S71" s="103"/>
      <c r="T71" s="260"/>
      <c r="U71" s="256">
        <v>6</v>
      </c>
      <c r="V71" s="256">
        <v>3</v>
      </c>
      <c r="W71" s="260"/>
      <c r="X71" s="242">
        <f t="shared" si="21"/>
        <v>64</v>
      </c>
      <c r="Y71" s="247">
        <f t="shared" si="22"/>
        <v>0.3742690058479532</v>
      </c>
      <c r="Z71" s="247">
        <f t="shared" si="17"/>
        <v>11.228070175438596</v>
      </c>
      <c r="AA71" s="242">
        <v>1</v>
      </c>
      <c r="AB71" s="242">
        <v>13</v>
      </c>
      <c r="AC71" s="243">
        <f t="shared" si="18"/>
        <v>14</v>
      </c>
      <c r="AD71" s="247">
        <f t="shared" si="16"/>
        <v>37.40625</v>
      </c>
      <c r="AE71" s="247">
        <v>14</v>
      </c>
      <c r="AF71" s="247">
        <f t="shared" si="23"/>
        <v>23.40625</v>
      </c>
      <c r="AG71" s="247">
        <f t="shared" si="24"/>
        <v>44.912280701754383</v>
      </c>
      <c r="AH71" s="248">
        <f t="shared" si="19"/>
        <v>43703.40625</v>
      </c>
      <c r="AI71" s="249">
        <f t="shared" si="20"/>
        <v>43680</v>
      </c>
      <c r="AJ71" s="249">
        <f t="shared" si="25"/>
        <v>43703.40625</v>
      </c>
      <c r="AK71" s="253">
        <f t="shared" si="26"/>
        <v>5.2397660818713447</v>
      </c>
      <c r="AL71" s="253">
        <f t="shared" si="27"/>
        <v>8.7602339181286553</v>
      </c>
      <c r="AM71" s="242">
        <v>1</v>
      </c>
      <c r="AN71" s="253">
        <f t="shared" si="28"/>
        <v>36.152046783625728</v>
      </c>
      <c r="AO71" s="253">
        <f t="shared" si="29"/>
        <v>523.29983233613905</v>
      </c>
      <c r="AP71" s="253">
        <f t="shared" si="30"/>
        <v>96.59375</v>
      </c>
      <c r="AQ71" s="249">
        <f t="shared" si="31"/>
        <v>43800</v>
      </c>
      <c r="AR71" s="246"/>
      <c r="AS71" s="244"/>
    </row>
    <row r="72" spans="1:45" x14ac:dyDescent="0.25">
      <c r="A72" s="99">
        <v>743939</v>
      </c>
      <c r="B72" s="100" t="s">
        <v>172</v>
      </c>
      <c r="C72" s="100" t="s">
        <v>475</v>
      </c>
      <c r="D72" s="112">
        <v>76</v>
      </c>
      <c r="E72" s="101">
        <v>144.5</v>
      </c>
      <c r="F72" s="101">
        <v>289</v>
      </c>
      <c r="G72" s="267"/>
      <c r="H72" s="103"/>
      <c r="I72" s="103">
        <v>3</v>
      </c>
      <c r="J72" s="103">
        <v>6</v>
      </c>
      <c r="K72" s="103">
        <v>0</v>
      </c>
      <c r="L72" s="103">
        <v>1</v>
      </c>
      <c r="M72" s="103">
        <v>1</v>
      </c>
      <c r="N72" s="103">
        <v>2</v>
      </c>
      <c r="O72" s="103"/>
      <c r="P72" s="103"/>
      <c r="Q72" s="103"/>
      <c r="R72" s="103"/>
      <c r="S72" s="103"/>
      <c r="T72" s="260"/>
      <c r="U72" s="256">
        <v>6</v>
      </c>
      <c r="V72" s="256">
        <v>3</v>
      </c>
      <c r="W72" s="260"/>
      <c r="X72" s="242">
        <f t="shared" si="21"/>
        <v>13</v>
      </c>
      <c r="Y72" s="247">
        <f t="shared" si="22"/>
        <v>7.6023391812865493E-2</v>
      </c>
      <c r="Z72" s="247">
        <f t="shared" si="17"/>
        <v>2.2807017543859649</v>
      </c>
      <c r="AA72" s="242">
        <v>1</v>
      </c>
      <c r="AB72" s="242">
        <v>7</v>
      </c>
      <c r="AC72" s="243">
        <f t="shared" si="18"/>
        <v>8</v>
      </c>
      <c r="AD72" s="247">
        <f t="shared" si="16"/>
        <v>105.23076923076924</v>
      </c>
      <c r="AE72" s="247">
        <v>14</v>
      </c>
      <c r="AF72" s="247">
        <f t="shared" si="23"/>
        <v>91.230769230769241</v>
      </c>
      <c r="AG72" s="247">
        <f t="shared" si="24"/>
        <v>9.1228070175438596</v>
      </c>
      <c r="AH72" s="248">
        <f t="shared" si="19"/>
        <v>43771.230769230766</v>
      </c>
      <c r="AI72" s="249">
        <f t="shared" si="20"/>
        <v>43680</v>
      </c>
      <c r="AJ72" s="249">
        <f t="shared" si="25"/>
        <v>43771.230769230766</v>
      </c>
      <c r="AK72" s="253">
        <f t="shared" si="26"/>
        <v>1.064327485380117</v>
      </c>
      <c r="AL72" s="253">
        <f t="shared" si="27"/>
        <v>6.935672514619883</v>
      </c>
      <c r="AM72" s="242">
        <v>1</v>
      </c>
      <c r="AN72" s="253">
        <f t="shared" si="28"/>
        <v>2.1871345029239766</v>
      </c>
      <c r="AO72" s="253">
        <f t="shared" si="29"/>
        <v>166.22222222222223</v>
      </c>
      <c r="AP72" s="253">
        <f t="shared" si="30"/>
        <v>28.76923076923077</v>
      </c>
      <c r="AQ72" s="249">
        <f t="shared" si="31"/>
        <v>43800</v>
      </c>
      <c r="AR72" s="246"/>
      <c r="AS72" s="244"/>
    </row>
    <row r="73" spans="1:45" x14ac:dyDescent="0.25">
      <c r="A73" s="99">
        <v>743955</v>
      </c>
      <c r="B73" s="100" t="s">
        <v>179</v>
      </c>
      <c r="C73" s="100" t="s">
        <v>482</v>
      </c>
      <c r="D73" s="112">
        <v>12.379999999999997</v>
      </c>
      <c r="E73" s="101">
        <v>34.5</v>
      </c>
      <c r="F73" s="101">
        <v>69</v>
      </c>
      <c r="G73" s="267"/>
      <c r="H73" s="103"/>
      <c r="I73" s="103">
        <v>1</v>
      </c>
      <c r="J73" s="103">
        <v>2</v>
      </c>
      <c r="K73" s="103">
        <v>4</v>
      </c>
      <c r="L73" s="103">
        <v>4</v>
      </c>
      <c r="M73" s="103">
        <v>7</v>
      </c>
      <c r="N73" s="103">
        <v>0</v>
      </c>
      <c r="O73" s="103"/>
      <c r="P73" s="103"/>
      <c r="Q73" s="103"/>
      <c r="R73" s="103"/>
      <c r="S73" s="103"/>
      <c r="T73" s="260"/>
      <c r="U73" s="256">
        <v>6</v>
      </c>
      <c r="V73" s="256">
        <v>3</v>
      </c>
      <c r="W73" s="260"/>
      <c r="X73" s="242">
        <f t="shared" si="21"/>
        <v>18</v>
      </c>
      <c r="Y73" s="247">
        <f t="shared" si="22"/>
        <v>0.10526315789473684</v>
      </c>
      <c r="Z73" s="247">
        <f t="shared" si="17"/>
        <v>3.1578947368421053</v>
      </c>
      <c r="AA73" s="242">
        <v>1</v>
      </c>
      <c r="AB73" s="242">
        <v>5</v>
      </c>
      <c r="AC73" s="243">
        <f t="shared" si="18"/>
        <v>6</v>
      </c>
      <c r="AD73" s="247">
        <f t="shared" si="16"/>
        <v>57</v>
      </c>
      <c r="AE73" s="247">
        <v>14</v>
      </c>
      <c r="AF73" s="247">
        <f t="shared" si="23"/>
        <v>43</v>
      </c>
      <c r="AG73" s="247">
        <f t="shared" si="24"/>
        <v>12.631578947368421</v>
      </c>
      <c r="AH73" s="248">
        <f t="shared" si="19"/>
        <v>43723</v>
      </c>
      <c r="AI73" s="249">
        <f t="shared" si="20"/>
        <v>43680</v>
      </c>
      <c r="AJ73" s="249">
        <f t="shared" si="25"/>
        <v>43723</v>
      </c>
      <c r="AK73" s="253">
        <f t="shared" si="26"/>
        <v>1.4736842105263157</v>
      </c>
      <c r="AL73" s="253">
        <f t="shared" si="27"/>
        <v>4.5263157894736841</v>
      </c>
      <c r="AM73" s="242">
        <v>1</v>
      </c>
      <c r="AN73" s="253">
        <f t="shared" si="28"/>
        <v>8.1052631578947363</v>
      </c>
      <c r="AO73" s="253">
        <f t="shared" si="29"/>
        <v>100.34315789473682</v>
      </c>
      <c r="AP73" s="253">
        <f t="shared" si="30"/>
        <v>77</v>
      </c>
      <c r="AQ73" s="249">
        <f t="shared" si="31"/>
        <v>43800</v>
      </c>
      <c r="AR73" s="246"/>
      <c r="AS73" s="244"/>
    </row>
    <row r="74" spans="1:45" x14ac:dyDescent="0.25">
      <c r="A74" s="99">
        <v>743956</v>
      </c>
      <c r="B74" s="100" t="s">
        <v>180</v>
      </c>
      <c r="C74" s="100" t="s">
        <v>483</v>
      </c>
      <c r="D74" s="112">
        <v>12.679999999999998</v>
      </c>
      <c r="E74" s="101">
        <v>34.5</v>
      </c>
      <c r="F74" s="101">
        <v>69</v>
      </c>
      <c r="G74" s="267"/>
      <c r="H74" s="103"/>
      <c r="I74" s="103">
        <v>12</v>
      </c>
      <c r="J74" s="103">
        <v>4</v>
      </c>
      <c r="K74" s="103">
        <v>14</v>
      </c>
      <c r="L74" s="103">
        <v>6</v>
      </c>
      <c r="M74" s="103">
        <v>0</v>
      </c>
      <c r="N74" s="103">
        <v>0</v>
      </c>
      <c r="O74" s="103"/>
      <c r="P74" s="103"/>
      <c r="Q74" s="103"/>
      <c r="R74" s="103"/>
      <c r="S74" s="103"/>
      <c r="T74" s="260"/>
      <c r="U74" s="256">
        <v>6</v>
      </c>
      <c r="V74" s="256">
        <v>3</v>
      </c>
      <c r="W74" s="260"/>
      <c r="X74" s="242">
        <f t="shared" si="21"/>
        <v>36</v>
      </c>
      <c r="Y74" s="247">
        <f t="shared" si="22"/>
        <v>0.21052631578947367</v>
      </c>
      <c r="Z74" s="247">
        <f t="shared" si="17"/>
        <v>6.3157894736842106</v>
      </c>
      <c r="AA74" s="242">
        <v>1</v>
      </c>
      <c r="AB74" s="242">
        <v>0</v>
      </c>
      <c r="AC74" s="243">
        <f t="shared" si="18"/>
        <v>1</v>
      </c>
      <c r="AD74" s="247">
        <f t="shared" si="16"/>
        <v>4.75</v>
      </c>
      <c r="AE74" s="247">
        <v>14</v>
      </c>
      <c r="AF74" s="247">
        <f t="shared" si="23"/>
        <v>-9.25</v>
      </c>
      <c r="AG74" s="247">
        <f t="shared" si="24"/>
        <v>25.263157894736842</v>
      </c>
      <c r="AH74" s="248">
        <f t="shared" si="19"/>
        <v>43670.75</v>
      </c>
      <c r="AI74" s="249">
        <f t="shared" si="20"/>
        <v>43680</v>
      </c>
      <c r="AJ74" s="249">
        <f t="shared" si="25"/>
        <v>43680</v>
      </c>
      <c r="AK74" s="253">
        <f t="shared" si="26"/>
        <v>2.9473684210526314</v>
      </c>
      <c r="AL74" s="253">
        <f t="shared" si="27"/>
        <v>-1.9473684210526314</v>
      </c>
      <c r="AM74" s="242">
        <v>1</v>
      </c>
      <c r="AN74" s="253">
        <f t="shared" si="28"/>
        <v>27.210526315789473</v>
      </c>
      <c r="AO74" s="253">
        <f t="shared" si="29"/>
        <v>345.02947368421047</v>
      </c>
      <c r="AP74" s="253">
        <f t="shared" si="30"/>
        <v>129.25</v>
      </c>
      <c r="AQ74" s="249">
        <f t="shared" si="31"/>
        <v>43809.25</v>
      </c>
      <c r="AR74" s="246"/>
      <c r="AS74" s="244"/>
    </row>
    <row r="75" spans="1:45" x14ac:dyDescent="0.25">
      <c r="A75" s="99">
        <v>743968</v>
      </c>
      <c r="B75" s="100" t="s">
        <v>187</v>
      </c>
      <c r="C75" s="100" t="s">
        <v>490</v>
      </c>
      <c r="D75" s="112">
        <v>5.2599999999999989</v>
      </c>
      <c r="E75" s="101">
        <v>24.5</v>
      </c>
      <c r="F75" s="101">
        <v>49</v>
      </c>
      <c r="G75" s="267"/>
      <c r="H75" s="103"/>
      <c r="I75" s="103">
        <v>11</v>
      </c>
      <c r="J75" s="103">
        <v>12</v>
      </c>
      <c r="K75" s="103">
        <v>12</v>
      </c>
      <c r="L75" s="103">
        <v>13</v>
      </c>
      <c r="M75" s="103">
        <v>8</v>
      </c>
      <c r="N75" s="103">
        <v>8</v>
      </c>
      <c r="O75" s="103"/>
      <c r="P75" s="103"/>
      <c r="Q75" s="103"/>
      <c r="R75" s="103"/>
      <c r="S75" s="103"/>
      <c r="T75" s="260"/>
      <c r="U75" s="256">
        <v>6</v>
      </c>
      <c r="V75" s="256">
        <v>3</v>
      </c>
      <c r="W75" s="260"/>
      <c r="X75" s="242">
        <f t="shared" si="21"/>
        <v>64</v>
      </c>
      <c r="Y75" s="247">
        <f t="shared" si="22"/>
        <v>0.3742690058479532</v>
      </c>
      <c r="Z75" s="247">
        <f t="shared" si="17"/>
        <v>11.228070175438596</v>
      </c>
      <c r="AA75" s="242">
        <v>1</v>
      </c>
      <c r="AB75" s="242">
        <v>26</v>
      </c>
      <c r="AC75" s="243">
        <f t="shared" si="18"/>
        <v>27</v>
      </c>
      <c r="AD75" s="247">
        <f t="shared" si="16"/>
        <v>72.140625</v>
      </c>
      <c r="AE75" s="247">
        <v>14</v>
      </c>
      <c r="AF75" s="247">
        <f t="shared" si="23"/>
        <v>58.140625</v>
      </c>
      <c r="AG75" s="247">
        <f t="shared" si="24"/>
        <v>44.912280701754383</v>
      </c>
      <c r="AH75" s="248">
        <f t="shared" si="19"/>
        <v>43738.140625</v>
      </c>
      <c r="AI75" s="249">
        <f t="shared" si="20"/>
        <v>43680</v>
      </c>
      <c r="AJ75" s="249">
        <f t="shared" si="25"/>
        <v>43738.140625</v>
      </c>
      <c r="AK75" s="253">
        <f t="shared" si="26"/>
        <v>5.2397660818713447</v>
      </c>
      <c r="AL75" s="253">
        <f t="shared" si="27"/>
        <v>21.760233918128655</v>
      </c>
      <c r="AM75" s="242">
        <v>1</v>
      </c>
      <c r="AN75" s="253">
        <f t="shared" si="28"/>
        <v>23.152046783625728</v>
      </c>
      <c r="AO75" s="253">
        <f t="shared" si="29"/>
        <v>121.7797660818713</v>
      </c>
      <c r="AP75" s="253">
        <f t="shared" si="30"/>
        <v>61.859374999999993</v>
      </c>
      <c r="AQ75" s="249">
        <f t="shared" si="31"/>
        <v>43800</v>
      </c>
      <c r="AR75" s="246"/>
      <c r="AS75" s="244"/>
    </row>
    <row r="76" spans="1:45" x14ac:dyDescent="0.25">
      <c r="A76" s="99">
        <v>743975</v>
      </c>
      <c r="B76" s="100" t="s">
        <v>188</v>
      </c>
      <c r="C76" s="100" t="s">
        <v>491</v>
      </c>
      <c r="D76" s="112">
        <v>5.259999999999998</v>
      </c>
      <c r="E76" s="101">
        <v>24.5</v>
      </c>
      <c r="F76" s="101">
        <v>49</v>
      </c>
      <c r="G76" s="267"/>
      <c r="H76" s="103"/>
      <c r="I76" s="103">
        <v>10</v>
      </c>
      <c r="J76" s="103">
        <v>6</v>
      </c>
      <c r="K76" s="103">
        <v>5</v>
      </c>
      <c r="L76" s="103">
        <v>5</v>
      </c>
      <c r="M76" s="103">
        <v>4</v>
      </c>
      <c r="N76" s="103">
        <v>1</v>
      </c>
      <c r="O76" s="103"/>
      <c r="P76" s="103"/>
      <c r="Q76" s="103"/>
      <c r="R76" s="103"/>
      <c r="S76" s="103"/>
      <c r="T76" s="260"/>
      <c r="U76" s="256">
        <v>6</v>
      </c>
      <c r="V76" s="256">
        <v>3</v>
      </c>
      <c r="W76" s="260"/>
      <c r="X76" s="242">
        <f t="shared" si="21"/>
        <v>31</v>
      </c>
      <c r="Y76" s="247">
        <f t="shared" si="22"/>
        <v>0.18128654970760233</v>
      </c>
      <c r="Z76" s="247">
        <f t="shared" si="17"/>
        <v>5.4385964912280702</v>
      </c>
      <c r="AA76" s="242">
        <v>1</v>
      </c>
      <c r="AB76" s="242">
        <v>7</v>
      </c>
      <c r="AC76" s="243">
        <f t="shared" si="18"/>
        <v>8</v>
      </c>
      <c r="AD76" s="247">
        <f t="shared" si="16"/>
        <v>44.12903225806452</v>
      </c>
      <c r="AE76" s="247">
        <v>14</v>
      </c>
      <c r="AF76" s="247">
        <f t="shared" si="23"/>
        <v>30.12903225806452</v>
      </c>
      <c r="AG76" s="247">
        <f t="shared" si="24"/>
        <v>21.754385964912281</v>
      </c>
      <c r="AH76" s="248">
        <f t="shared" si="19"/>
        <v>43710.129032258068</v>
      </c>
      <c r="AI76" s="249">
        <f t="shared" si="20"/>
        <v>43680</v>
      </c>
      <c r="AJ76" s="249">
        <f t="shared" si="25"/>
        <v>43710.129032258068</v>
      </c>
      <c r="AK76" s="253">
        <f t="shared" si="26"/>
        <v>2.5380116959064325</v>
      </c>
      <c r="AL76" s="253">
        <f t="shared" si="27"/>
        <v>5.4619883040935679</v>
      </c>
      <c r="AM76" s="242">
        <v>1</v>
      </c>
      <c r="AN76" s="253">
        <f t="shared" si="28"/>
        <v>16.292397660818715</v>
      </c>
      <c r="AO76" s="253">
        <f t="shared" si="29"/>
        <v>85.698011695906402</v>
      </c>
      <c r="AP76" s="253">
        <f t="shared" si="30"/>
        <v>89.870967741935502</v>
      </c>
      <c r="AQ76" s="249">
        <f t="shared" si="31"/>
        <v>43800</v>
      </c>
      <c r="AR76" s="246"/>
      <c r="AS76" s="244"/>
    </row>
    <row r="77" spans="1:45" x14ac:dyDescent="0.25">
      <c r="A77" s="111">
        <v>748127</v>
      </c>
      <c r="B77" s="100" t="s">
        <v>202</v>
      </c>
      <c r="C77" s="100" t="s">
        <v>505</v>
      </c>
      <c r="D77" s="112">
        <v>28.950000000000003</v>
      </c>
      <c r="E77" s="101">
        <v>49.5</v>
      </c>
      <c r="F77" s="112">
        <v>99</v>
      </c>
      <c r="G77" s="261"/>
      <c r="H77" s="103"/>
      <c r="I77" s="103"/>
      <c r="J77" s="103"/>
      <c r="K77" s="103"/>
      <c r="L77" s="103"/>
      <c r="M77" s="103">
        <v>3</v>
      </c>
      <c r="N77" s="103">
        <v>0</v>
      </c>
      <c r="O77" s="103"/>
      <c r="P77" s="103"/>
      <c r="Q77" s="103"/>
      <c r="R77" s="103"/>
      <c r="S77" s="103"/>
      <c r="T77" s="260"/>
      <c r="U77" s="256">
        <v>2</v>
      </c>
      <c r="V77" s="256">
        <v>3</v>
      </c>
      <c r="W77" s="260"/>
      <c r="X77" s="242">
        <f t="shared" si="21"/>
        <v>3</v>
      </c>
      <c r="Y77" s="247">
        <f t="shared" si="22"/>
        <v>5.8823529411764705E-2</v>
      </c>
      <c r="Z77" s="247">
        <f t="shared" si="17"/>
        <v>1.7647058823529411</v>
      </c>
      <c r="AA77" s="242">
        <v>1</v>
      </c>
      <c r="AB77" s="242">
        <v>5</v>
      </c>
      <c r="AC77" s="243">
        <f t="shared" si="18"/>
        <v>6</v>
      </c>
      <c r="AD77" s="247">
        <f t="shared" si="16"/>
        <v>102</v>
      </c>
      <c r="AE77" s="247">
        <v>14</v>
      </c>
      <c r="AF77" s="247">
        <f t="shared" si="23"/>
        <v>88</v>
      </c>
      <c r="AG77" s="247">
        <f t="shared" si="24"/>
        <v>7.0588235294117645</v>
      </c>
      <c r="AH77" s="248">
        <f t="shared" si="19"/>
        <v>43768</v>
      </c>
      <c r="AI77" s="249">
        <f t="shared" si="20"/>
        <v>43680</v>
      </c>
      <c r="AJ77" s="249">
        <f t="shared" si="25"/>
        <v>43768</v>
      </c>
      <c r="AK77" s="253">
        <f t="shared" si="26"/>
        <v>0.82352941176470584</v>
      </c>
      <c r="AL77" s="253">
        <f t="shared" si="27"/>
        <v>5.1764705882352944</v>
      </c>
      <c r="AM77" s="242">
        <v>1</v>
      </c>
      <c r="AN77" s="253">
        <f t="shared" si="28"/>
        <v>1.8823529411764701</v>
      </c>
      <c r="AO77" s="253">
        <f t="shared" si="29"/>
        <v>54.494117647058815</v>
      </c>
      <c r="AP77" s="253">
        <f t="shared" si="30"/>
        <v>31.999999999999993</v>
      </c>
      <c r="AQ77" s="249">
        <f t="shared" si="31"/>
        <v>43800</v>
      </c>
      <c r="AR77" s="245"/>
      <c r="AS77" s="244"/>
    </row>
    <row r="78" spans="1:45" x14ac:dyDescent="0.25">
      <c r="A78" s="111">
        <v>748129</v>
      </c>
      <c r="B78" s="116" t="s">
        <v>204</v>
      </c>
      <c r="C78" s="116" t="s">
        <v>507</v>
      </c>
      <c r="D78" s="112">
        <v>38.220000000000006</v>
      </c>
      <c r="E78" s="101">
        <v>58</v>
      </c>
      <c r="F78" s="112">
        <v>89</v>
      </c>
      <c r="G78" s="261"/>
      <c r="H78" s="103"/>
      <c r="I78" s="103"/>
      <c r="J78" s="103"/>
      <c r="K78" s="103"/>
      <c r="L78" s="103"/>
      <c r="M78" s="103">
        <v>1</v>
      </c>
      <c r="N78" s="103">
        <v>0</v>
      </c>
      <c r="O78" s="103"/>
      <c r="P78" s="103"/>
      <c r="Q78" s="103"/>
      <c r="R78" s="103"/>
      <c r="S78" s="103"/>
      <c r="T78" s="260"/>
      <c r="U78" s="256">
        <v>2</v>
      </c>
      <c r="V78" s="256">
        <v>3</v>
      </c>
      <c r="W78" s="260"/>
      <c r="X78" s="242">
        <f t="shared" si="21"/>
        <v>1</v>
      </c>
      <c r="Y78" s="247">
        <f t="shared" si="22"/>
        <v>1.9607843137254902E-2</v>
      </c>
      <c r="Z78" s="247">
        <f t="shared" si="17"/>
        <v>0.58823529411764708</v>
      </c>
      <c r="AA78" s="242">
        <v>1</v>
      </c>
      <c r="AB78" s="242">
        <v>25</v>
      </c>
      <c r="AC78" s="243">
        <f t="shared" si="18"/>
        <v>26</v>
      </c>
      <c r="AD78" s="247">
        <f t="shared" si="16"/>
        <v>1326</v>
      </c>
      <c r="AE78" s="247">
        <v>14</v>
      </c>
      <c r="AF78" s="247">
        <f t="shared" si="23"/>
        <v>1312</v>
      </c>
      <c r="AG78" s="247">
        <f t="shared" si="24"/>
        <v>2.3529411764705883</v>
      </c>
      <c r="AH78" s="248">
        <f t="shared" si="19"/>
        <v>44992</v>
      </c>
      <c r="AI78" s="249">
        <f t="shared" si="20"/>
        <v>43680</v>
      </c>
      <c r="AJ78" s="249">
        <f t="shared" si="25"/>
        <v>44992</v>
      </c>
      <c r="AK78" s="253">
        <f t="shared" si="26"/>
        <v>0.27450980392156865</v>
      </c>
      <c r="AL78" s="253">
        <f t="shared" si="27"/>
        <v>25.725490196078432</v>
      </c>
      <c r="AM78" s="242">
        <v>1</v>
      </c>
      <c r="AN78" s="253">
        <f t="shared" si="28"/>
        <v>0</v>
      </c>
      <c r="AO78" s="253">
        <f t="shared" si="29"/>
        <v>0</v>
      </c>
      <c r="AP78" s="253">
        <f t="shared" si="30"/>
        <v>0</v>
      </c>
      <c r="AQ78" s="249">
        <f t="shared" si="31"/>
        <v>44992</v>
      </c>
      <c r="AR78" s="245"/>
      <c r="AS78" s="244"/>
    </row>
    <row r="79" spans="1:45" x14ac:dyDescent="0.25">
      <c r="A79" s="111">
        <v>748131</v>
      </c>
      <c r="B79" s="100" t="s">
        <v>205</v>
      </c>
      <c r="C79" s="100" t="s">
        <v>508</v>
      </c>
      <c r="D79" s="112">
        <v>38.220000000000006</v>
      </c>
      <c r="E79" s="101">
        <v>58</v>
      </c>
      <c r="F79" s="112">
        <v>89</v>
      </c>
      <c r="G79" s="261"/>
      <c r="H79" s="103"/>
      <c r="I79" s="103"/>
      <c r="J79" s="103"/>
      <c r="K79" s="103"/>
      <c r="L79" s="103"/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v>2</v>
      </c>
      <c r="V79" s="256">
        <v>3</v>
      </c>
      <c r="W79" s="260"/>
      <c r="X79" s="242">
        <f t="shared" si="21"/>
        <v>0</v>
      </c>
      <c r="Y79" s="247">
        <f t="shared" si="22"/>
        <v>0</v>
      </c>
      <c r="Z79" s="247">
        <f t="shared" si="17"/>
        <v>0</v>
      </c>
      <c r="AA79" s="242">
        <v>1</v>
      </c>
      <c r="AB79" s="242">
        <v>26</v>
      </c>
      <c r="AC79" s="243">
        <f t="shared" si="18"/>
        <v>27</v>
      </c>
      <c r="AD79" s="247" t="str">
        <f t="shared" si="16"/>
        <v>Not Sold</v>
      </c>
      <c r="AE79" s="247">
        <v>14</v>
      </c>
      <c r="AF79" s="247" t="str">
        <f t="shared" si="23"/>
        <v>-</v>
      </c>
      <c r="AG79" s="247">
        <f t="shared" si="24"/>
        <v>0</v>
      </c>
      <c r="AH79" s="248" t="str">
        <f t="shared" si="19"/>
        <v>Not Sold</v>
      </c>
      <c r="AI79" s="249">
        <f t="shared" si="20"/>
        <v>43680</v>
      </c>
      <c r="AJ79" s="249">
        <f t="shared" si="25"/>
        <v>43680</v>
      </c>
      <c r="AK79" s="253">
        <f t="shared" si="26"/>
        <v>0</v>
      </c>
      <c r="AL79" s="253">
        <f t="shared" si="27"/>
        <v>27</v>
      </c>
      <c r="AM79" s="242">
        <v>1</v>
      </c>
      <c r="AN79" s="253">
        <f t="shared" si="28"/>
        <v>0</v>
      </c>
      <c r="AO79" s="253">
        <f t="shared" si="29"/>
        <v>0</v>
      </c>
      <c r="AP79" s="253" t="str">
        <f t="shared" si="30"/>
        <v>-</v>
      </c>
      <c r="AQ79" s="249" t="str">
        <f t="shared" si="31"/>
        <v>-</v>
      </c>
      <c r="AR79" s="245"/>
      <c r="AS79" s="244"/>
    </row>
    <row r="80" spans="1:45" x14ac:dyDescent="0.25">
      <c r="A80" s="111">
        <v>758117</v>
      </c>
      <c r="B80" s="100" t="s">
        <v>214</v>
      </c>
      <c r="C80" s="100" t="s">
        <v>514</v>
      </c>
      <c r="D80" s="112">
        <v>23</v>
      </c>
      <c r="E80" s="101">
        <v>49.5</v>
      </c>
      <c r="F80" s="112">
        <v>99</v>
      </c>
      <c r="G80" s="261"/>
      <c r="H80" s="103"/>
      <c r="I80" s="103"/>
      <c r="J80" s="103"/>
      <c r="K80" s="103">
        <v>0</v>
      </c>
      <c r="L80" s="103">
        <v>0</v>
      </c>
      <c r="M80" s="103">
        <v>8</v>
      </c>
      <c r="N80" s="103">
        <v>5</v>
      </c>
      <c r="O80" s="103"/>
      <c r="P80" s="103"/>
      <c r="Q80" s="103"/>
      <c r="R80" s="103"/>
      <c r="S80" s="103"/>
      <c r="T80" s="260"/>
      <c r="U80" s="256">
        <v>4</v>
      </c>
      <c r="V80" s="256">
        <v>3</v>
      </c>
      <c r="W80" s="260"/>
      <c r="X80" s="242">
        <f t="shared" si="21"/>
        <v>13</v>
      </c>
      <c r="Y80" s="247">
        <f t="shared" si="22"/>
        <v>0.11711711711711711</v>
      </c>
      <c r="Z80" s="247">
        <f t="shared" si="17"/>
        <v>3.5135135135135136</v>
      </c>
      <c r="AA80" s="242">
        <v>1</v>
      </c>
      <c r="AB80" s="242">
        <v>27</v>
      </c>
      <c r="AC80" s="243">
        <f t="shared" si="18"/>
        <v>28</v>
      </c>
      <c r="AD80" s="247">
        <f t="shared" si="16"/>
        <v>239.07692307692309</v>
      </c>
      <c r="AE80" s="247">
        <v>14</v>
      </c>
      <c r="AF80" s="247">
        <f t="shared" si="23"/>
        <v>225.07692307692309</v>
      </c>
      <c r="AG80" s="247">
        <f t="shared" si="24"/>
        <v>14.054054054054054</v>
      </c>
      <c r="AH80" s="248">
        <f t="shared" si="19"/>
        <v>43905.076923076922</v>
      </c>
      <c r="AI80" s="249">
        <f t="shared" si="20"/>
        <v>43680</v>
      </c>
      <c r="AJ80" s="249">
        <f t="shared" si="25"/>
        <v>43905.076923076922</v>
      </c>
      <c r="AK80" s="253">
        <f t="shared" si="26"/>
        <v>1.6396396396396395</v>
      </c>
      <c r="AL80" s="253">
        <f t="shared" si="27"/>
        <v>26.36036036036036</v>
      </c>
      <c r="AM80" s="242">
        <v>1</v>
      </c>
      <c r="AN80" s="253">
        <f t="shared" si="28"/>
        <v>0</v>
      </c>
      <c r="AO80" s="253">
        <f t="shared" si="29"/>
        <v>0</v>
      </c>
      <c r="AP80" s="253">
        <f t="shared" si="30"/>
        <v>0</v>
      </c>
      <c r="AQ80" s="249">
        <f t="shared" si="31"/>
        <v>43905.076923076922</v>
      </c>
      <c r="AR80" s="245"/>
      <c r="AS80" s="244"/>
    </row>
    <row r="81" spans="1:45" x14ac:dyDescent="0.25">
      <c r="A81" s="111">
        <v>758119</v>
      </c>
      <c r="B81" s="100" t="s">
        <v>215</v>
      </c>
      <c r="C81" s="100" t="s">
        <v>515</v>
      </c>
      <c r="D81" s="112">
        <v>22</v>
      </c>
      <c r="E81" s="101">
        <v>49.5</v>
      </c>
      <c r="F81" s="112">
        <v>99</v>
      </c>
      <c r="G81" s="261"/>
      <c r="H81" s="103"/>
      <c r="I81" s="103"/>
      <c r="J81" s="103"/>
      <c r="K81" s="103">
        <v>0</v>
      </c>
      <c r="L81" s="103">
        <v>0</v>
      </c>
      <c r="M81" s="103">
        <v>3</v>
      </c>
      <c r="N81" s="103">
        <v>1</v>
      </c>
      <c r="O81" s="103"/>
      <c r="P81" s="103"/>
      <c r="Q81" s="103"/>
      <c r="R81" s="103"/>
      <c r="S81" s="103"/>
      <c r="T81" s="260"/>
      <c r="U81" s="256">
        <v>4</v>
      </c>
      <c r="V81" s="256">
        <v>3</v>
      </c>
      <c r="W81" s="260"/>
      <c r="X81" s="242">
        <f t="shared" si="21"/>
        <v>4</v>
      </c>
      <c r="Y81" s="247">
        <f t="shared" si="22"/>
        <v>3.6036036036036036E-2</v>
      </c>
      <c r="Z81" s="247">
        <f t="shared" si="17"/>
        <v>1.0810810810810811</v>
      </c>
      <c r="AA81" s="242">
        <v>1</v>
      </c>
      <c r="AB81" s="242">
        <v>22</v>
      </c>
      <c r="AC81" s="243">
        <f t="shared" si="18"/>
        <v>23</v>
      </c>
      <c r="AD81" s="247">
        <f t="shared" si="16"/>
        <v>638.25</v>
      </c>
      <c r="AE81" s="247">
        <v>14</v>
      </c>
      <c r="AF81" s="247">
        <f t="shared" si="23"/>
        <v>624.25</v>
      </c>
      <c r="AG81" s="247">
        <f t="shared" si="24"/>
        <v>4.3243243243243246</v>
      </c>
      <c r="AH81" s="248">
        <f t="shared" si="19"/>
        <v>44304.25</v>
      </c>
      <c r="AI81" s="249">
        <f t="shared" si="20"/>
        <v>43680</v>
      </c>
      <c r="AJ81" s="249">
        <f t="shared" si="25"/>
        <v>44304.25</v>
      </c>
      <c r="AK81" s="253">
        <f t="shared" si="26"/>
        <v>0.50450450450450446</v>
      </c>
      <c r="AL81" s="253">
        <f t="shared" si="27"/>
        <v>22.495495495495497</v>
      </c>
      <c r="AM81" s="242">
        <v>1</v>
      </c>
      <c r="AN81" s="253">
        <f t="shared" si="28"/>
        <v>0</v>
      </c>
      <c r="AO81" s="253">
        <f t="shared" si="29"/>
        <v>0</v>
      </c>
      <c r="AP81" s="253">
        <f t="shared" si="30"/>
        <v>0</v>
      </c>
      <c r="AQ81" s="249">
        <f t="shared" si="31"/>
        <v>44304.25</v>
      </c>
      <c r="AR81" s="245"/>
      <c r="AS81" s="244"/>
    </row>
    <row r="82" spans="1:45" x14ac:dyDescent="0.25">
      <c r="A82" s="111">
        <v>758121</v>
      </c>
      <c r="B82" s="100" t="s">
        <v>216</v>
      </c>
      <c r="C82" s="100" t="s">
        <v>516</v>
      </c>
      <c r="D82" s="112">
        <v>7.61</v>
      </c>
      <c r="E82" s="101">
        <v>34.5</v>
      </c>
      <c r="F82" s="112">
        <v>69</v>
      </c>
      <c r="G82" s="261"/>
      <c r="H82" s="103"/>
      <c r="I82" s="103"/>
      <c r="J82" s="103"/>
      <c r="K82" s="103">
        <v>0</v>
      </c>
      <c r="L82" s="103">
        <v>0</v>
      </c>
      <c r="M82" s="103">
        <v>0</v>
      </c>
      <c r="N82" s="103">
        <v>0</v>
      </c>
      <c r="O82" s="103"/>
      <c r="P82" s="103"/>
      <c r="Q82" s="103"/>
      <c r="R82" s="103"/>
      <c r="S82" s="103"/>
      <c r="T82" s="260"/>
      <c r="U82" s="256">
        <v>4</v>
      </c>
      <c r="V82" s="256">
        <v>3</v>
      </c>
      <c r="W82" s="260"/>
      <c r="X82" s="242">
        <f t="shared" si="21"/>
        <v>0</v>
      </c>
      <c r="Y82" s="247">
        <f t="shared" si="22"/>
        <v>0</v>
      </c>
      <c r="Z82" s="247">
        <f t="shared" si="17"/>
        <v>0</v>
      </c>
      <c r="AA82" s="242">
        <v>1</v>
      </c>
      <c r="AB82" s="242">
        <v>20</v>
      </c>
      <c r="AC82" s="243">
        <f t="shared" si="18"/>
        <v>21</v>
      </c>
      <c r="AD82" s="247" t="str">
        <f t="shared" si="16"/>
        <v>Not Sold</v>
      </c>
      <c r="AE82" s="247">
        <v>14</v>
      </c>
      <c r="AF82" s="247" t="str">
        <f t="shared" si="23"/>
        <v>-</v>
      </c>
      <c r="AG82" s="247">
        <f t="shared" si="24"/>
        <v>0</v>
      </c>
      <c r="AH82" s="248" t="str">
        <f t="shared" si="19"/>
        <v>Not Sold</v>
      </c>
      <c r="AI82" s="249">
        <f t="shared" si="20"/>
        <v>43680</v>
      </c>
      <c r="AJ82" s="249">
        <f t="shared" si="25"/>
        <v>43680</v>
      </c>
      <c r="AK82" s="253">
        <f t="shared" si="26"/>
        <v>0</v>
      </c>
      <c r="AL82" s="253">
        <f t="shared" si="27"/>
        <v>21</v>
      </c>
      <c r="AM82" s="242">
        <v>1</v>
      </c>
      <c r="AN82" s="253">
        <f t="shared" si="28"/>
        <v>0</v>
      </c>
      <c r="AO82" s="253">
        <f t="shared" si="29"/>
        <v>0</v>
      </c>
      <c r="AP82" s="253" t="str">
        <f t="shared" si="30"/>
        <v>-</v>
      </c>
      <c r="AQ82" s="249" t="str">
        <f t="shared" si="31"/>
        <v>-</v>
      </c>
      <c r="AR82" s="245"/>
      <c r="AS82" s="244"/>
    </row>
    <row r="83" spans="1:45" x14ac:dyDescent="0.25">
      <c r="A83" s="111">
        <v>758124</v>
      </c>
      <c r="B83" s="100" t="s">
        <v>217</v>
      </c>
      <c r="C83" s="100" t="s">
        <v>517</v>
      </c>
      <c r="D83" s="112">
        <v>7.61</v>
      </c>
      <c r="E83" s="101">
        <v>34.5</v>
      </c>
      <c r="F83" s="112">
        <v>69</v>
      </c>
      <c r="G83" s="261"/>
      <c r="H83" s="103"/>
      <c r="I83" s="103"/>
      <c r="J83" s="103"/>
      <c r="K83" s="103">
        <v>0</v>
      </c>
      <c r="L83" s="103">
        <v>0</v>
      </c>
      <c r="M83" s="103">
        <v>0</v>
      </c>
      <c r="N83" s="103">
        <v>3</v>
      </c>
      <c r="O83" s="103"/>
      <c r="P83" s="103"/>
      <c r="Q83" s="103"/>
      <c r="R83" s="103"/>
      <c r="S83" s="103"/>
      <c r="T83" s="260"/>
      <c r="U83" s="256">
        <v>4</v>
      </c>
      <c r="V83" s="256">
        <v>3</v>
      </c>
      <c r="W83" s="260"/>
      <c r="X83" s="242">
        <f t="shared" si="21"/>
        <v>3</v>
      </c>
      <c r="Y83" s="247">
        <f t="shared" si="22"/>
        <v>2.7027027027027029E-2</v>
      </c>
      <c r="Z83" s="247">
        <f t="shared" si="17"/>
        <v>0.81081081081081086</v>
      </c>
      <c r="AA83" s="242">
        <v>1</v>
      </c>
      <c r="AB83" s="242">
        <v>17</v>
      </c>
      <c r="AC83" s="243">
        <f t="shared" si="18"/>
        <v>18</v>
      </c>
      <c r="AD83" s="247">
        <f t="shared" si="16"/>
        <v>666</v>
      </c>
      <c r="AE83" s="247">
        <v>14</v>
      </c>
      <c r="AF83" s="247">
        <f t="shared" si="23"/>
        <v>652</v>
      </c>
      <c r="AG83" s="247">
        <f t="shared" si="24"/>
        <v>3.2432432432432434</v>
      </c>
      <c r="AH83" s="248">
        <f t="shared" si="19"/>
        <v>44332</v>
      </c>
      <c r="AI83" s="249">
        <f t="shared" si="20"/>
        <v>43680</v>
      </c>
      <c r="AJ83" s="249">
        <f t="shared" si="25"/>
        <v>44332</v>
      </c>
      <c r="AK83" s="253">
        <f t="shared" si="26"/>
        <v>0.3783783783783784</v>
      </c>
      <c r="AL83" s="253">
        <f t="shared" si="27"/>
        <v>17.621621621621621</v>
      </c>
      <c r="AM83" s="242">
        <v>1</v>
      </c>
      <c r="AN83" s="253">
        <f t="shared" si="28"/>
        <v>0</v>
      </c>
      <c r="AO83" s="253">
        <f t="shared" si="29"/>
        <v>0</v>
      </c>
      <c r="AP83" s="253">
        <f t="shared" si="30"/>
        <v>0</v>
      </c>
      <c r="AQ83" s="249">
        <f t="shared" si="31"/>
        <v>44332</v>
      </c>
      <c r="AR83" s="245"/>
      <c r="AS83" s="244"/>
    </row>
    <row r="84" spans="1:45" x14ac:dyDescent="0.25">
      <c r="A84" s="99">
        <v>758125</v>
      </c>
      <c r="B84" s="100" t="s">
        <v>218</v>
      </c>
      <c r="C84" s="100" t="s">
        <v>518</v>
      </c>
      <c r="D84" s="112">
        <v>37.130000000000003</v>
      </c>
      <c r="E84" s="101">
        <v>79.5</v>
      </c>
      <c r="F84" s="101">
        <v>159</v>
      </c>
      <c r="G84" s="267"/>
      <c r="H84" s="103"/>
      <c r="I84" s="103"/>
      <c r="J84" s="103"/>
      <c r="K84" s="103">
        <v>0</v>
      </c>
      <c r="L84" s="103">
        <v>0</v>
      </c>
      <c r="M84" s="103">
        <v>2</v>
      </c>
      <c r="N84" s="103">
        <v>2</v>
      </c>
      <c r="O84" s="103"/>
      <c r="P84" s="103"/>
      <c r="Q84" s="103"/>
      <c r="R84" s="103"/>
      <c r="S84" s="103"/>
      <c r="T84" s="260"/>
      <c r="U84" s="256">
        <v>4</v>
      </c>
      <c r="V84" s="256">
        <v>3</v>
      </c>
      <c r="W84" s="260"/>
      <c r="X84" s="242">
        <f t="shared" si="21"/>
        <v>4</v>
      </c>
      <c r="Y84" s="247">
        <f t="shared" si="22"/>
        <v>3.6036036036036036E-2</v>
      </c>
      <c r="Z84" s="247">
        <f t="shared" si="17"/>
        <v>1.0810810810810811</v>
      </c>
      <c r="AA84" s="242">
        <v>1</v>
      </c>
      <c r="AB84" s="242">
        <v>16</v>
      </c>
      <c r="AC84" s="243">
        <f t="shared" si="18"/>
        <v>17</v>
      </c>
      <c r="AD84" s="247">
        <f t="shared" si="16"/>
        <v>471.75</v>
      </c>
      <c r="AE84" s="247">
        <v>14</v>
      </c>
      <c r="AF84" s="247">
        <f t="shared" si="23"/>
        <v>457.75</v>
      </c>
      <c r="AG84" s="247">
        <f t="shared" si="24"/>
        <v>4.3243243243243246</v>
      </c>
      <c r="AH84" s="248">
        <f t="shared" si="19"/>
        <v>44137.75</v>
      </c>
      <c r="AI84" s="249">
        <f t="shared" si="20"/>
        <v>43680</v>
      </c>
      <c r="AJ84" s="249">
        <f t="shared" si="25"/>
        <v>44137.75</v>
      </c>
      <c r="AK84" s="253">
        <f t="shared" si="26"/>
        <v>0.50450450450450446</v>
      </c>
      <c r="AL84" s="253">
        <f t="shared" si="27"/>
        <v>16.495495495495497</v>
      </c>
      <c r="AM84" s="242">
        <v>1</v>
      </c>
      <c r="AN84" s="253">
        <f t="shared" si="28"/>
        <v>0</v>
      </c>
      <c r="AO84" s="253">
        <f t="shared" si="29"/>
        <v>0</v>
      </c>
      <c r="AP84" s="253">
        <f t="shared" si="30"/>
        <v>0</v>
      </c>
      <c r="AQ84" s="249">
        <f t="shared" si="31"/>
        <v>44137.75</v>
      </c>
      <c r="AR84" s="246"/>
      <c r="AS84" s="245"/>
    </row>
    <row r="85" spans="1:45" x14ac:dyDescent="0.25">
      <c r="A85" s="99">
        <v>758126</v>
      </c>
      <c r="B85" s="100" t="s">
        <v>219</v>
      </c>
      <c r="C85" s="100" t="s">
        <v>519</v>
      </c>
      <c r="D85" s="112">
        <v>9.66</v>
      </c>
      <c r="E85" s="101">
        <v>34.5</v>
      </c>
      <c r="F85" s="101">
        <v>69</v>
      </c>
      <c r="G85" s="267"/>
      <c r="H85" s="103"/>
      <c r="I85" s="103"/>
      <c r="J85" s="103"/>
      <c r="K85" s="103">
        <v>0</v>
      </c>
      <c r="L85" s="103">
        <v>0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v>4</v>
      </c>
      <c r="V85" s="256">
        <v>3</v>
      </c>
      <c r="W85" s="260"/>
      <c r="X85" s="242">
        <f t="shared" si="21"/>
        <v>0</v>
      </c>
      <c r="Y85" s="247">
        <f t="shared" si="22"/>
        <v>0</v>
      </c>
      <c r="Z85" s="247">
        <f t="shared" si="17"/>
        <v>0</v>
      </c>
      <c r="AA85" s="242">
        <v>1</v>
      </c>
      <c r="AB85" s="242">
        <v>0</v>
      </c>
      <c r="AC85" s="243">
        <f t="shared" si="18"/>
        <v>1</v>
      </c>
      <c r="AD85" s="247" t="str">
        <f t="shared" si="16"/>
        <v>Not Sold</v>
      </c>
      <c r="AE85" s="247">
        <v>14</v>
      </c>
      <c r="AF85" s="247" t="str">
        <f t="shared" si="23"/>
        <v>-</v>
      </c>
      <c r="AG85" s="247">
        <f t="shared" si="24"/>
        <v>0</v>
      </c>
      <c r="AH85" s="248" t="str">
        <f t="shared" si="19"/>
        <v>Not Sold</v>
      </c>
      <c r="AI85" s="249">
        <f t="shared" si="20"/>
        <v>43680</v>
      </c>
      <c r="AJ85" s="249">
        <f t="shared" si="25"/>
        <v>43680</v>
      </c>
      <c r="AK85" s="253">
        <f t="shared" si="26"/>
        <v>0</v>
      </c>
      <c r="AL85" s="253">
        <f t="shared" si="27"/>
        <v>1</v>
      </c>
      <c r="AM85" s="242">
        <v>1</v>
      </c>
      <c r="AN85" s="253">
        <f t="shared" si="28"/>
        <v>0</v>
      </c>
      <c r="AO85" s="253">
        <f t="shared" si="29"/>
        <v>0</v>
      </c>
      <c r="AP85" s="253" t="str">
        <f t="shared" si="30"/>
        <v>-</v>
      </c>
      <c r="AQ85" s="249" t="str">
        <f t="shared" si="31"/>
        <v>-</v>
      </c>
      <c r="AR85" s="246"/>
      <c r="AS85" s="244"/>
    </row>
    <row r="86" spans="1:45" x14ac:dyDescent="0.25">
      <c r="A86" s="99">
        <v>758127</v>
      </c>
      <c r="B86" s="100" t="s">
        <v>220</v>
      </c>
      <c r="C86" s="100" t="s">
        <v>520</v>
      </c>
      <c r="D86" s="112">
        <v>9.9</v>
      </c>
      <c r="E86" s="101">
        <v>34.5</v>
      </c>
      <c r="F86" s="101">
        <v>69</v>
      </c>
      <c r="G86" s="267"/>
      <c r="H86" s="103"/>
      <c r="I86" s="103"/>
      <c r="J86" s="103"/>
      <c r="K86" s="103">
        <v>0</v>
      </c>
      <c r="L86" s="103">
        <v>0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v>4</v>
      </c>
      <c r="V86" s="256">
        <v>3</v>
      </c>
      <c r="W86" s="260"/>
      <c r="X86" s="242">
        <f t="shared" si="21"/>
        <v>0</v>
      </c>
      <c r="Y86" s="247">
        <f t="shared" si="22"/>
        <v>0</v>
      </c>
      <c r="Z86" s="247">
        <f t="shared" si="17"/>
        <v>0</v>
      </c>
      <c r="AA86" s="242">
        <v>1</v>
      </c>
      <c r="AB86" s="242">
        <v>0</v>
      </c>
      <c r="AC86" s="243">
        <f t="shared" si="18"/>
        <v>1</v>
      </c>
      <c r="AD86" s="247" t="str">
        <f t="shared" si="16"/>
        <v>Not Sold</v>
      </c>
      <c r="AE86" s="247">
        <v>14</v>
      </c>
      <c r="AF86" s="247" t="str">
        <f t="shared" si="23"/>
        <v>-</v>
      </c>
      <c r="AG86" s="247">
        <f t="shared" si="24"/>
        <v>0</v>
      </c>
      <c r="AH86" s="248" t="str">
        <f t="shared" si="19"/>
        <v>Not Sold</v>
      </c>
      <c r="AI86" s="249">
        <f t="shared" si="20"/>
        <v>43680</v>
      </c>
      <c r="AJ86" s="249">
        <f t="shared" si="25"/>
        <v>43680</v>
      </c>
      <c r="AK86" s="253">
        <f t="shared" si="26"/>
        <v>0</v>
      </c>
      <c r="AL86" s="253">
        <f t="shared" si="27"/>
        <v>1</v>
      </c>
      <c r="AM86" s="242">
        <v>1</v>
      </c>
      <c r="AN86" s="253">
        <f t="shared" si="28"/>
        <v>0</v>
      </c>
      <c r="AO86" s="253">
        <f t="shared" si="29"/>
        <v>0</v>
      </c>
      <c r="AP86" s="253" t="str">
        <f t="shared" si="30"/>
        <v>-</v>
      </c>
      <c r="AQ86" s="249" t="str">
        <f t="shared" si="31"/>
        <v>-</v>
      </c>
      <c r="AR86" s="246"/>
      <c r="AS86" s="244"/>
    </row>
    <row r="87" spans="1:45" x14ac:dyDescent="0.25">
      <c r="A87" s="99">
        <v>758128</v>
      </c>
      <c r="B87" s="100" t="s">
        <v>221</v>
      </c>
      <c r="C87" s="100" t="s">
        <v>521</v>
      </c>
      <c r="D87" s="112">
        <v>52.61</v>
      </c>
      <c r="E87" s="101">
        <v>104.5</v>
      </c>
      <c r="F87" s="101">
        <v>209</v>
      </c>
      <c r="G87" s="267"/>
      <c r="H87" s="103"/>
      <c r="I87" s="103"/>
      <c r="J87" s="103"/>
      <c r="K87" s="103">
        <v>0</v>
      </c>
      <c r="L87" s="103">
        <v>0</v>
      </c>
      <c r="M87" s="103">
        <v>0</v>
      </c>
      <c r="N87" s="103">
        <v>2</v>
      </c>
      <c r="O87" s="103"/>
      <c r="P87" s="103"/>
      <c r="Q87" s="103"/>
      <c r="R87" s="103"/>
      <c r="S87" s="103"/>
      <c r="T87" s="260"/>
      <c r="U87" s="256">
        <v>4</v>
      </c>
      <c r="V87" s="256">
        <v>3</v>
      </c>
      <c r="W87" s="260"/>
      <c r="X87" s="242">
        <f t="shared" si="21"/>
        <v>2</v>
      </c>
      <c r="Y87" s="247">
        <f t="shared" si="22"/>
        <v>1.8018018018018018E-2</v>
      </c>
      <c r="Z87" s="247">
        <f t="shared" si="17"/>
        <v>0.54054054054054057</v>
      </c>
      <c r="AA87" s="242">
        <v>1</v>
      </c>
      <c r="AB87" s="242">
        <v>7</v>
      </c>
      <c r="AC87" s="243">
        <f t="shared" si="18"/>
        <v>8</v>
      </c>
      <c r="AD87" s="247">
        <f t="shared" si="16"/>
        <v>444</v>
      </c>
      <c r="AE87" s="247">
        <v>14</v>
      </c>
      <c r="AF87" s="247">
        <f t="shared" si="23"/>
        <v>430</v>
      </c>
      <c r="AG87" s="247">
        <f t="shared" si="24"/>
        <v>2.1621621621621623</v>
      </c>
      <c r="AH87" s="248">
        <f t="shared" si="19"/>
        <v>44110</v>
      </c>
      <c r="AI87" s="249">
        <f t="shared" si="20"/>
        <v>43680</v>
      </c>
      <c r="AJ87" s="249">
        <f t="shared" si="25"/>
        <v>44110</v>
      </c>
      <c r="AK87" s="253">
        <f t="shared" si="26"/>
        <v>0.25225225225225223</v>
      </c>
      <c r="AL87" s="253">
        <f t="shared" si="27"/>
        <v>7.7477477477477477</v>
      </c>
      <c r="AM87" s="242">
        <v>1</v>
      </c>
      <c r="AN87" s="253">
        <f t="shared" si="28"/>
        <v>0</v>
      </c>
      <c r="AO87" s="253">
        <f t="shared" si="29"/>
        <v>0</v>
      </c>
      <c r="AP87" s="253">
        <f t="shared" si="30"/>
        <v>0</v>
      </c>
      <c r="AQ87" s="249">
        <f t="shared" si="31"/>
        <v>44110</v>
      </c>
      <c r="AR87" s="246"/>
      <c r="AS87" s="244"/>
    </row>
    <row r="88" spans="1:45" x14ac:dyDescent="0.25">
      <c r="A88" s="99">
        <v>758226</v>
      </c>
      <c r="B88" s="100" t="s">
        <v>222</v>
      </c>
      <c r="C88" s="100" t="s">
        <v>522</v>
      </c>
      <c r="D88" s="112">
        <v>26</v>
      </c>
      <c r="E88" s="101">
        <v>54.5</v>
      </c>
      <c r="F88" s="101">
        <v>109</v>
      </c>
      <c r="G88" s="267"/>
      <c r="H88" s="103"/>
      <c r="I88" s="103"/>
      <c r="J88" s="103"/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v>4</v>
      </c>
      <c r="V88" s="256">
        <v>3</v>
      </c>
      <c r="W88" s="260"/>
      <c r="X88" s="242">
        <f t="shared" si="21"/>
        <v>0</v>
      </c>
      <c r="Y88" s="247">
        <f t="shared" si="22"/>
        <v>0</v>
      </c>
      <c r="Z88" s="247">
        <f t="shared" si="17"/>
        <v>0</v>
      </c>
      <c r="AA88" s="242">
        <v>1</v>
      </c>
      <c r="AB88" s="242">
        <v>0</v>
      </c>
      <c r="AC88" s="243">
        <f t="shared" si="18"/>
        <v>1</v>
      </c>
      <c r="AD88" s="247" t="str">
        <f t="shared" si="16"/>
        <v>Not Sold</v>
      </c>
      <c r="AE88" s="247">
        <v>14</v>
      </c>
      <c r="AF88" s="247" t="str">
        <f t="shared" si="23"/>
        <v>-</v>
      </c>
      <c r="AG88" s="247">
        <f t="shared" si="24"/>
        <v>0</v>
      </c>
      <c r="AH88" s="248" t="str">
        <f t="shared" si="19"/>
        <v>Not Sold</v>
      </c>
      <c r="AI88" s="249">
        <f t="shared" si="20"/>
        <v>43680</v>
      </c>
      <c r="AJ88" s="249">
        <f t="shared" si="25"/>
        <v>43680</v>
      </c>
      <c r="AK88" s="253">
        <f t="shared" si="26"/>
        <v>0</v>
      </c>
      <c r="AL88" s="253">
        <f t="shared" si="27"/>
        <v>1</v>
      </c>
      <c r="AM88" s="242">
        <v>1</v>
      </c>
      <c r="AN88" s="253">
        <f t="shared" si="28"/>
        <v>0</v>
      </c>
      <c r="AO88" s="253">
        <f t="shared" si="29"/>
        <v>0</v>
      </c>
      <c r="AP88" s="253" t="str">
        <f t="shared" si="30"/>
        <v>-</v>
      </c>
      <c r="AQ88" s="249" t="str">
        <f t="shared" si="31"/>
        <v>-</v>
      </c>
      <c r="AR88" s="246"/>
      <c r="AS88" s="244"/>
    </row>
    <row r="89" spans="1:45" x14ac:dyDescent="0.25">
      <c r="A89" s="99">
        <v>758227</v>
      </c>
      <c r="B89" s="100" t="s">
        <v>223</v>
      </c>
      <c r="C89" s="100" t="s">
        <v>523</v>
      </c>
      <c r="D89" s="112">
        <v>26</v>
      </c>
      <c r="E89" s="101">
        <v>54.5</v>
      </c>
      <c r="F89" s="101">
        <v>109</v>
      </c>
      <c r="G89" s="267"/>
      <c r="H89" s="103"/>
      <c r="I89" s="103"/>
      <c r="J89" s="103"/>
      <c r="K89" s="103">
        <v>0</v>
      </c>
      <c r="L89" s="103">
        <v>0</v>
      </c>
      <c r="M89" s="103">
        <v>0</v>
      </c>
      <c r="N89" s="103">
        <v>0</v>
      </c>
      <c r="O89" s="103"/>
      <c r="P89" s="103"/>
      <c r="Q89" s="103"/>
      <c r="R89" s="103"/>
      <c r="S89" s="103"/>
      <c r="T89" s="260"/>
      <c r="U89" s="256">
        <v>4</v>
      </c>
      <c r="V89" s="256">
        <v>3</v>
      </c>
      <c r="W89" s="260"/>
      <c r="X89" s="242">
        <f t="shared" si="21"/>
        <v>0</v>
      </c>
      <c r="Y89" s="247">
        <f t="shared" si="22"/>
        <v>0</v>
      </c>
      <c r="Z89" s="247">
        <f t="shared" si="17"/>
        <v>0</v>
      </c>
      <c r="AA89" s="242">
        <v>1</v>
      </c>
      <c r="AB89" s="242">
        <v>0</v>
      </c>
      <c r="AC89" s="243">
        <f t="shared" si="18"/>
        <v>1</v>
      </c>
      <c r="AD89" s="247" t="str">
        <f t="shared" si="16"/>
        <v>Not Sold</v>
      </c>
      <c r="AE89" s="247">
        <v>14</v>
      </c>
      <c r="AF89" s="247" t="str">
        <f t="shared" si="23"/>
        <v>-</v>
      </c>
      <c r="AG89" s="247">
        <f t="shared" si="24"/>
        <v>0</v>
      </c>
      <c r="AH89" s="248" t="str">
        <f t="shared" si="19"/>
        <v>Not Sold</v>
      </c>
      <c r="AI89" s="249">
        <f t="shared" si="20"/>
        <v>43680</v>
      </c>
      <c r="AJ89" s="249">
        <f t="shared" si="25"/>
        <v>43680</v>
      </c>
      <c r="AK89" s="253">
        <f t="shared" si="26"/>
        <v>0</v>
      </c>
      <c r="AL89" s="253">
        <f t="shared" si="27"/>
        <v>1</v>
      </c>
      <c r="AM89" s="242">
        <v>1</v>
      </c>
      <c r="AN89" s="253">
        <f t="shared" si="28"/>
        <v>0</v>
      </c>
      <c r="AO89" s="253">
        <f t="shared" si="29"/>
        <v>0</v>
      </c>
      <c r="AP89" s="253" t="str">
        <f t="shared" si="30"/>
        <v>-</v>
      </c>
      <c r="AQ89" s="249" t="str">
        <f t="shared" si="31"/>
        <v>-</v>
      </c>
      <c r="AR89" s="246"/>
      <c r="AS89" s="244"/>
    </row>
    <row r="90" spans="1:45" x14ac:dyDescent="0.25">
      <c r="A90" s="99">
        <v>758228</v>
      </c>
      <c r="B90" s="100" t="s">
        <v>224</v>
      </c>
      <c r="C90" s="100" t="s">
        <v>524</v>
      </c>
      <c r="D90" s="112">
        <v>14</v>
      </c>
      <c r="E90" s="101">
        <v>39.5</v>
      </c>
      <c r="F90" s="101">
        <v>79</v>
      </c>
      <c r="G90" s="267"/>
      <c r="H90" s="103"/>
      <c r="I90" s="103"/>
      <c r="J90" s="103"/>
      <c r="K90" s="103">
        <v>0</v>
      </c>
      <c r="L90" s="103">
        <v>0</v>
      </c>
      <c r="M90" s="103">
        <v>0</v>
      </c>
      <c r="N90" s="103">
        <v>2</v>
      </c>
      <c r="O90" s="103"/>
      <c r="P90" s="103"/>
      <c r="Q90" s="103"/>
      <c r="R90" s="103"/>
      <c r="S90" s="103"/>
      <c r="T90" s="260"/>
      <c r="U90" s="256">
        <v>4</v>
      </c>
      <c r="V90" s="256">
        <v>3</v>
      </c>
      <c r="W90" s="260"/>
      <c r="X90" s="242">
        <f t="shared" si="21"/>
        <v>2</v>
      </c>
      <c r="Y90" s="247">
        <f t="shared" si="22"/>
        <v>1.8018018018018018E-2</v>
      </c>
      <c r="Z90" s="247">
        <f t="shared" si="17"/>
        <v>0.54054054054054057</v>
      </c>
      <c r="AA90" s="242">
        <v>1</v>
      </c>
      <c r="AB90" s="242">
        <v>13</v>
      </c>
      <c r="AC90" s="243">
        <f t="shared" si="18"/>
        <v>14</v>
      </c>
      <c r="AD90" s="247">
        <f t="shared" ref="AD90:AD153" si="32">IFERROR(AC90/Y90,"Not Sold")</f>
        <v>777</v>
      </c>
      <c r="AE90" s="247">
        <v>14</v>
      </c>
      <c r="AF90" s="247">
        <f t="shared" si="23"/>
        <v>763</v>
      </c>
      <c r="AG90" s="247">
        <f t="shared" si="24"/>
        <v>2.1621621621621623</v>
      </c>
      <c r="AH90" s="248">
        <f t="shared" si="19"/>
        <v>44443</v>
      </c>
      <c r="AI90" s="249">
        <f t="shared" si="20"/>
        <v>43680</v>
      </c>
      <c r="AJ90" s="249">
        <f t="shared" si="25"/>
        <v>44443</v>
      </c>
      <c r="AK90" s="253">
        <f t="shared" si="26"/>
        <v>0.25225225225225223</v>
      </c>
      <c r="AL90" s="253">
        <f t="shared" si="27"/>
        <v>13.747747747747749</v>
      </c>
      <c r="AM90" s="242">
        <v>1</v>
      </c>
      <c r="AN90" s="253">
        <f t="shared" si="28"/>
        <v>0</v>
      </c>
      <c r="AO90" s="253">
        <f t="shared" si="29"/>
        <v>0</v>
      </c>
      <c r="AP90" s="253">
        <f t="shared" si="30"/>
        <v>0</v>
      </c>
      <c r="AQ90" s="249">
        <f t="shared" si="31"/>
        <v>44443</v>
      </c>
      <c r="AR90" s="246"/>
      <c r="AS90" s="244"/>
    </row>
    <row r="91" spans="1:45" x14ac:dyDescent="0.25">
      <c r="A91" s="99">
        <v>758229</v>
      </c>
      <c r="B91" s="100" t="s">
        <v>225</v>
      </c>
      <c r="C91" s="100" t="s">
        <v>525</v>
      </c>
      <c r="D91" s="112">
        <v>14</v>
      </c>
      <c r="E91" s="101">
        <v>39.5</v>
      </c>
      <c r="F91" s="101">
        <v>79</v>
      </c>
      <c r="G91" s="267"/>
      <c r="H91" s="103"/>
      <c r="I91" s="103"/>
      <c r="J91" s="103"/>
      <c r="K91" s="103">
        <v>0</v>
      </c>
      <c r="L91" s="103">
        <v>0</v>
      </c>
      <c r="M91" s="103">
        <v>0</v>
      </c>
      <c r="N91" s="103">
        <v>0</v>
      </c>
      <c r="O91" s="103"/>
      <c r="P91" s="103"/>
      <c r="Q91" s="103"/>
      <c r="R91" s="103"/>
      <c r="S91" s="103"/>
      <c r="T91" s="260"/>
      <c r="U91" s="256">
        <v>4</v>
      </c>
      <c r="V91" s="256">
        <v>3</v>
      </c>
      <c r="W91" s="260"/>
      <c r="X91" s="242">
        <f t="shared" si="21"/>
        <v>0</v>
      </c>
      <c r="Y91" s="247">
        <f t="shared" si="22"/>
        <v>0</v>
      </c>
      <c r="Z91" s="247">
        <f t="shared" si="17"/>
        <v>0</v>
      </c>
      <c r="AA91" s="242">
        <v>1</v>
      </c>
      <c r="AB91" s="242">
        <v>0</v>
      </c>
      <c r="AC91" s="243">
        <f t="shared" si="18"/>
        <v>1</v>
      </c>
      <c r="AD91" s="247" t="str">
        <f t="shared" si="32"/>
        <v>Not Sold</v>
      </c>
      <c r="AE91" s="247">
        <v>14</v>
      </c>
      <c r="AF91" s="247" t="str">
        <f t="shared" si="23"/>
        <v>-</v>
      </c>
      <c r="AG91" s="247">
        <f t="shared" si="24"/>
        <v>0</v>
      </c>
      <c r="AH91" s="248" t="str">
        <f t="shared" si="19"/>
        <v>Not Sold</v>
      </c>
      <c r="AI91" s="249">
        <f t="shared" si="20"/>
        <v>43680</v>
      </c>
      <c r="AJ91" s="249">
        <f t="shared" si="25"/>
        <v>43680</v>
      </c>
      <c r="AK91" s="253">
        <f t="shared" si="26"/>
        <v>0</v>
      </c>
      <c r="AL91" s="253">
        <f t="shared" si="27"/>
        <v>1</v>
      </c>
      <c r="AM91" s="242">
        <v>1</v>
      </c>
      <c r="AN91" s="253">
        <f t="shared" si="28"/>
        <v>0</v>
      </c>
      <c r="AO91" s="253">
        <f t="shared" si="29"/>
        <v>0</v>
      </c>
      <c r="AP91" s="253" t="str">
        <f t="shared" si="30"/>
        <v>-</v>
      </c>
      <c r="AQ91" s="249" t="str">
        <f t="shared" si="31"/>
        <v>-</v>
      </c>
      <c r="AR91" s="246"/>
      <c r="AS91" s="244"/>
    </row>
    <row r="92" spans="1:45" x14ac:dyDescent="0.25">
      <c r="A92" s="99">
        <v>758230</v>
      </c>
      <c r="B92" s="100" t="s">
        <v>226</v>
      </c>
      <c r="C92" s="100" t="s">
        <v>526</v>
      </c>
      <c r="D92" s="112">
        <v>18</v>
      </c>
      <c r="E92" s="101">
        <v>39.5</v>
      </c>
      <c r="F92" s="101">
        <v>79</v>
      </c>
      <c r="G92" s="267"/>
      <c r="H92" s="103"/>
      <c r="I92" s="103"/>
      <c r="J92" s="103"/>
      <c r="K92" s="103">
        <v>0</v>
      </c>
      <c r="L92" s="103">
        <v>0</v>
      </c>
      <c r="M92" s="103">
        <v>0</v>
      </c>
      <c r="N92" s="103">
        <v>0</v>
      </c>
      <c r="O92" s="103"/>
      <c r="P92" s="103"/>
      <c r="Q92" s="103"/>
      <c r="R92" s="103"/>
      <c r="S92" s="103"/>
      <c r="T92" s="260"/>
      <c r="U92" s="256">
        <v>4</v>
      </c>
      <c r="V92" s="256">
        <v>3</v>
      </c>
      <c r="W92" s="260"/>
      <c r="X92" s="242">
        <f t="shared" si="21"/>
        <v>0</v>
      </c>
      <c r="Y92" s="247">
        <f t="shared" si="22"/>
        <v>0</v>
      </c>
      <c r="Z92" s="247">
        <f t="shared" si="17"/>
        <v>0</v>
      </c>
      <c r="AA92" s="242">
        <v>1</v>
      </c>
      <c r="AB92" s="242">
        <v>0</v>
      </c>
      <c r="AC92" s="243">
        <f t="shared" si="18"/>
        <v>1</v>
      </c>
      <c r="AD92" s="247" t="str">
        <f t="shared" si="32"/>
        <v>Not Sold</v>
      </c>
      <c r="AE92" s="247">
        <v>14</v>
      </c>
      <c r="AF92" s="247" t="str">
        <f t="shared" si="23"/>
        <v>-</v>
      </c>
      <c r="AG92" s="247">
        <f t="shared" si="24"/>
        <v>0</v>
      </c>
      <c r="AH92" s="248" t="str">
        <f t="shared" si="19"/>
        <v>Not Sold</v>
      </c>
      <c r="AI92" s="249">
        <f t="shared" si="20"/>
        <v>43680</v>
      </c>
      <c r="AJ92" s="249">
        <f t="shared" si="25"/>
        <v>43680</v>
      </c>
      <c r="AK92" s="253">
        <f t="shared" si="26"/>
        <v>0</v>
      </c>
      <c r="AL92" s="253">
        <f t="shared" si="27"/>
        <v>1</v>
      </c>
      <c r="AM92" s="242">
        <v>1</v>
      </c>
      <c r="AN92" s="253">
        <f t="shared" si="28"/>
        <v>0</v>
      </c>
      <c r="AO92" s="253">
        <f t="shared" si="29"/>
        <v>0</v>
      </c>
      <c r="AP92" s="253" t="str">
        <f t="shared" si="30"/>
        <v>-</v>
      </c>
      <c r="AQ92" s="249" t="str">
        <f t="shared" si="31"/>
        <v>-</v>
      </c>
      <c r="AR92" s="246"/>
      <c r="AS92" s="244"/>
    </row>
    <row r="93" spans="1:45" x14ac:dyDescent="0.25">
      <c r="A93" s="99">
        <v>758231</v>
      </c>
      <c r="B93" s="100" t="s">
        <v>227</v>
      </c>
      <c r="C93" s="100" t="s">
        <v>499</v>
      </c>
      <c r="D93" s="112">
        <v>12</v>
      </c>
      <c r="E93" s="101">
        <v>34.5</v>
      </c>
      <c r="F93" s="101">
        <v>69</v>
      </c>
      <c r="G93" s="267"/>
      <c r="H93" s="103"/>
      <c r="I93" s="103"/>
      <c r="J93" s="103"/>
      <c r="K93" s="103">
        <v>0</v>
      </c>
      <c r="L93" s="103">
        <v>0</v>
      </c>
      <c r="M93" s="103">
        <v>17</v>
      </c>
      <c r="N93" s="103">
        <v>11</v>
      </c>
      <c r="O93" s="103"/>
      <c r="P93" s="103"/>
      <c r="Q93" s="103"/>
      <c r="R93" s="103"/>
      <c r="S93" s="103"/>
      <c r="T93" s="260"/>
      <c r="U93" s="256">
        <v>4</v>
      </c>
      <c r="V93" s="256">
        <v>3</v>
      </c>
      <c r="W93" s="260"/>
      <c r="X93" s="242">
        <f t="shared" si="21"/>
        <v>28</v>
      </c>
      <c r="Y93" s="247">
        <f t="shared" si="22"/>
        <v>0.25225225225225223</v>
      </c>
      <c r="Z93" s="247">
        <f t="shared" si="17"/>
        <v>7.5675675675675667</v>
      </c>
      <c r="AA93" s="242">
        <v>1</v>
      </c>
      <c r="AB93" s="242">
        <v>16</v>
      </c>
      <c r="AC93" s="243">
        <f t="shared" si="18"/>
        <v>17</v>
      </c>
      <c r="AD93" s="247">
        <f t="shared" si="32"/>
        <v>67.392857142857153</v>
      </c>
      <c r="AE93" s="247">
        <v>14</v>
      </c>
      <c r="AF93" s="247">
        <f t="shared" si="23"/>
        <v>53.392857142857153</v>
      </c>
      <c r="AG93" s="247">
        <f t="shared" si="24"/>
        <v>30.270270270270267</v>
      </c>
      <c r="AH93" s="248">
        <f t="shared" si="19"/>
        <v>43733.392857142855</v>
      </c>
      <c r="AI93" s="249">
        <f t="shared" si="20"/>
        <v>43680</v>
      </c>
      <c r="AJ93" s="249">
        <f t="shared" si="25"/>
        <v>43733.392857142855</v>
      </c>
      <c r="AK93" s="253">
        <f t="shared" si="26"/>
        <v>3.531531531531531</v>
      </c>
      <c r="AL93" s="253">
        <f t="shared" si="27"/>
        <v>13.468468468468469</v>
      </c>
      <c r="AM93" s="242">
        <v>1</v>
      </c>
      <c r="AN93" s="253">
        <f t="shared" si="28"/>
        <v>16.801801801801798</v>
      </c>
      <c r="AO93" s="253">
        <f t="shared" si="29"/>
        <v>201.62162162162156</v>
      </c>
      <c r="AP93" s="253">
        <f t="shared" si="30"/>
        <v>66.607142857142847</v>
      </c>
      <c r="AQ93" s="249">
        <f t="shared" si="31"/>
        <v>43800</v>
      </c>
      <c r="AR93" s="246"/>
      <c r="AS93" s="244"/>
    </row>
    <row r="94" spans="1:45" x14ac:dyDescent="0.25">
      <c r="A94" s="99">
        <v>758233</v>
      </c>
      <c r="B94" s="100" t="s">
        <v>228</v>
      </c>
      <c r="C94" s="100" t="s">
        <v>527</v>
      </c>
      <c r="D94" s="112">
        <v>9.66</v>
      </c>
      <c r="E94" s="101">
        <v>45</v>
      </c>
      <c r="F94" s="101">
        <v>89</v>
      </c>
      <c r="G94" s="267"/>
      <c r="H94" s="103"/>
      <c r="I94" s="103"/>
      <c r="J94" s="103"/>
      <c r="K94" s="103">
        <v>0</v>
      </c>
      <c r="L94" s="103">
        <v>0</v>
      </c>
      <c r="M94" s="103">
        <v>0</v>
      </c>
      <c r="N94" s="103">
        <v>0</v>
      </c>
      <c r="O94" s="103"/>
      <c r="P94" s="103"/>
      <c r="Q94" s="103"/>
      <c r="R94" s="103"/>
      <c r="S94" s="103"/>
      <c r="T94" s="260"/>
      <c r="U94" s="256">
        <v>4</v>
      </c>
      <c r="V94" s="256">
        <v>3</v>
      </c>
      <c r="W94" s="260"/>
      <c r="X94" s="242">
        <f t="shared" si="21"/>
        <v>0</v>
      </c>
      <c r="Y94" s="247">
        <f t="shared" si="22"/>
        <v>0</v>
      </c>
      <c r="Z94" s="247">
        <f t="shared" si="17"/>
        <v>0</v>
      </c>
      <c r="AA94" s="242">
        <v>1</v>
      </c>
      <c r="AB94" s="242">
        <v>0</v>
      </c>
      <c r="AC94" s="243">
        <f t="shared" si="18"/>
        <v>1</v>
      </c>
      <c r="AD94" s="247" t="str">
        <f t="shared" si="32"/>
        <v>Not Sold</v>
      </c>
      <c r="AE94" s="247">
        <v>14</v>
      </c>
      <c r="AF94" s="247" t="str">
        <f t="shared" si="23"/>
        <v>-</v>
      </c>
      <c r="AG94" s="247">
        <f t="shared" si="24"/>
        <v>0</v>
      </c>
      <c r="AH94" s="248" t="str">
        <f t="shared" si="19"/>
        <v>Not Sold</v>
      </c>
      <c r="AI94" s="249">
        <f t="shared" si="20"/>
        <v>43680</v>
      </c>
      <c r="AJ94" s="249">
        <f t="shared" si="25"/>
        <v>43680</v>
      </c>
      <c r="AK94" s="253">
        <f t="shared" si="26"/>
        <v>0</v>
      </c>
      <c r="AL94" s="253">
        <f t="shared" si="27"/>
        <v>1</v>
      </c>
      <c r="AM94" s="242">
        <v>1</v>
      </c>
      <c r="AN94" s="253">
        <f t="shared" si="28"/>
        <v>0</v>
      </c>
      <c r="AO94" s="253">
        <f t="shared" si="29"/>
        <v>0</v>
      </c>
      <c r="AP94" s="253" t="str">
        <f t="shared" si="30"/>
        <v>-</v>
      </c>
      <c r="AQ94" s="249" t="str">
        <f t="shared" si="31"/>
        <v>-</v>
      </c>
      <c r="AR94" s="246"/>
      <c r="AS94" s="244"/>
    </row>
    <row r="95" spans="1:45" x14ac:dyDescent="0.25">
      <c r="A95" s="99">
        <v>758235</v>
      </c>
      <c r="B95" s="100" t="s">
        <v>230</v>
      </c>
      <c r="C95" s="100" t="s">
        <v>529</v>
      </c>
      <c r="D95" s="112">
        <v>15.69</v>
      </c>
      <c r="E95" s="101">
        <v>50</v>
      </c>
      <c r="F95" s="101">
        <v>99</v>
      </c>
      <c r="G95" s="267"/>
      <c r="H95" s="103"/>
      <c r="I95" s="103"/>
      <c r="J95" s="103"/>
      <c r="K95" s="103">
        <v>0</v>
      </c>
      <c r="L95" s="103">
        <v>0</v>
      </c>
      <c r="M95" s="103">
        <v>0</v>
      </c>
      <c r="N95" s="103">
        <v>0</v>
      </c>
      <c r="O95" s="103"/>
      <c r="P95" s="103"/>
      <c r="Q95" s="103"/>
      <c r="R95" s="103"/>
      <c r="S95" s="103"/>
      <c r="T95" s="260"/>
      <c r="U95" s="256">
        <v>4</v>
      </c>
      <c r="V95" s="256">
        <v>3</v>
      </c>
      <c r="W95" s="260"/>
      <c r="X95" s="242">
        <f t="shared" si="21"/>
        <v>0</v>
      </c>
      <c r="Y95" s="247">
        <f t="shared" si="22"/>
        <v>0</v>
      </c>
      <c r="Z95" s="247">
        <f t="shared" si="17"/>
        <v>0</v>
      </c>
      <c r="AA95" s="242">
        <v>1</v>
      </c>
      <c r="AB95" s="242">
        <v>0</v>
      </c>
      <c r="AC95" s="243">
        <f t="shared" si="18"/>
        <v>1</v>
      </c>
      <c r="AD95" s="247" t="str">
        <f t="shared" si="32"/>
        <v>Not Sold</v>
      </c>
      <c r="AE95" s="247">
        <v>14</v>
      </c>
      <c r="AF95" s="247" t="str">
        <f t="shared" si="23"/>
        <v>-</v>
      </c>
      <c r="AG95" s="247">
        <f t="shared" si="24"/>
        <v>0</v>
      </c>
      <c r="AH95" s="248" t="str">
        <f t="shared" si="19"/>
        <v>Not Sold</v>
      </c>
      <c r="AI95" s="249">
        <f t="shared" si="20"/>
        <v>43680</v>
      </c>
      <c r="AJ95" s="249">
        <f t="shared" si="25"/>
        <v>43680</v>
      </c>
      <c r="AK95" s="253">
        <f t="shared" si="26"/>
        <v>0</v>
      </c>
      <c r="AL95" s="253">
        <f t="shared" si="27"/>
        <v>1</v>
      </c>
      <c r="AM95" s="242">
        <v>1</v>
      </c>
      <c r="AN95" s="253">
        <f t="shared" si="28"/>
        <v>0</v>
      </c>
      <c r="AO95" s="253">
        <f t="shared" si="29"/>
        <v>0</v>
      </c>
      <c r="AP95" s="253" t="str">
        <f t="shared" si="30"/>
        <v>-</v>
      </c>
      <c r="AQ95" s="249" t="str">
        <f t="shared" si="31"/>
        <v>-</v>
      </c>
      <c r="AR95" s="246"/>
      <c r="AS95" s="244"/>
    </row>
    <row r="96" spans="1:45" x14ac:dyDescent="0.25">
      <c r="A96" s="99">
        <v>758236</v>
      </c>
      <c r="B96" s="100" t="s">
        <v>231</v>
      </c>
      <c r="C96" s="100" t="s">
        <v>530</v>
      </c>
      <c r="D96" s="112">
        <v>16</v>
      </c>
      <c r="E96" s="101">
        <v>50</v>
      </c>
      <c r="F96" s="101">
        <v>99</v>
      </c>
      <c r="G96" s="267"/>
      <c r="H96" s="103"/>
      <c r="I96" s="103"/>
      <c r="J96" s="103"/>
      <c r="K96" s="103">
        <v>0</v>
      </c>
      <c r="L96" s="103">
        <v>0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v>4</v>
      </c>
      <c r="V96" s="256">
        <v>3</v>
      </c>
      <c r="W96" s="260"/>
      <c r="X96" s="242">
        <f t="shared" si="21"/>
        <v>0</v>
      </c>
      <c r="Y96" s="247">
        <f t="shared" si="22"/>
        <v>0</v>
      </c>
      <c r="Z96" s="247">
        <f t="shared" si="17"/>
        <v>0</v>
      </c>
      <c r="AA96" s="242">
        <v>1</v>
      </c>
      <c r="AB96" s="242">
        <v>0</v>
      </c>
      <c r="AC96" s="243">
        <f t="shared" si="18"/>
        <v>1</v>
      </c>
      <c r="AD96" s="247" t="str">
        <f t="shared" si="32"/>
        <v>Not Sold</v>
      </c>
      <c r="AE96" s="247">
        <v>14</v>
      </c>
      <c r="AF96" s="247" t="str">
        <f t="shared" si="23"/>
        <v>-</v>
      </c>
      <c r="AG96" s="247">
        <f t="shared" si="24"/>
        <v>0</v>
      </c>
      <c r="AH96" s="248" t="str">
        <f t="shared" si="19"/>
        <v>Not Sold</v>
      </c>
      <c r="AI96" s="249">
        <f t="shared" si="20"/>
        <v>43680</v>
      </c>
      <c r="AJ96" s="249">
        <f t="shared" si="25"/>
        <v>43680</v>
      </c>
      <c r="AK96" s="253">
        <f t="shared" si="26"/>
        <v>0</v>
      </c>
      <c r="AL96" s="253">
        <f t="shared" si="27"/>
        <v>1</v>
      </c>
      <c r="AM96" s="242">
        <v>1</v>
      </c>
      <c r="AN96" s="253">
        <f t="shared" si="28"/>
        <v>0</v>
      </c>
      <c r="AO96" s="253">
        <f t="shared" si="29"/>
        <v>0</v>
      </c>
      <c r="AP96" s="253" t="str">
        <f t="shared" si="30"/>
        <v>-</v>
      </c>
      <c r="AQ96" s="249" t="str">
        <f t="shared" si="31"/>
        <v>-</v>
      </c>
      <c r="AR96" s="246"/>
      <c r="AS96" s="244"/>
    </row>
    <row r="97" spans="1:45" x14ac:dyDescent="0.25">
      <c r="A97" s="99">
        <v>758241</v>
      </c>
      <c r="B97" s="100" t="s">
        <v>232</v>
      </c>
      <c r="C97" s="100" t="s">
        <v>531</v>
      </c>
      <c r="D97" s="112">
        <v>55.18</v>
      </c>
      <c r="E97" s="101">
        <v>120</v>
      </c>
      <c r="F97" s="101">
        <v>239</v>
      </c>
      <c r="G97" s="267"/>
      <c r="H97" s="103"/>
      <c r="I97" s="103"/>
      <c r="J97" s="103"/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v>4</v>
      </c>
      <c r="V97" s="256">
        <v>3</v>
      </c>
      <c r="W97" s="260"/>
      <c r="X97" s="242">
        <f t="shared" si="21"/>
        <v>0</v>
      </c>
      <c r="Y97" s="247">
        <f t="shared" si="22"/>
        <v>0</v>
      </c>
      <c r="Z97" s="247">
        <f t="shared" si="17"/>
        <v>0</v>
      </c>
      <c r="AA97" s="242">
        <v>1</v>
      </c>
      <c r="AB97" s="242">
        <v>0</v>
      </c>
      <c r="AC97" s="243">
        <f t="shared" si="18"/>
        <v>1</v>
      </c>
      <c r="AD97" s="247" t="str">
        <f t="shared" si="32"/>
        <v>Not Sold</v>
      </c>
      <c r="AE97" s="247">
        <v>14</v>
      </c>
      <c r="AF97" s="247" t="str">
        <f t="shared" si="23"/>
        <v>-</v>
      </c>
      <c r="AG97" s="247">
        <f t="shared" si="24"/>
        <v>0</v>
      </c>
      <c r="AH97" s="248" t="str">
        <f t="shared" si="19"/>
        <v>Not Sold</v>
      </c>
      <c r="AI97" s="249">
        <f t="shared" si="20"/>
        <v>43680</v>
      </c>
      <c r="AJ97" s="249">
        <f t="shared" si="25"/>
        <v>43680</v>
      </c>
      <c r="AK97" s="253">
        <f t="shared" si="26"/>
        <v>0</v>
      </c>
      <c r="AL97" s="253">
        <f t="shared" si="27"/>
        <v>1</v>
      </c>
      <c r="AM97" s="242">
        <v>1</v>
      </c>
      <c r="AN97" s="253">
        <f t="shared" si="28"/>
        <v>0</v>
      </c>
      <c r="AO97" s="253">
        <f t="shared" si="29"/>
        <v>0</v>
      </c>
      <c r="AP97" s="253" t="str">
        <f t="shared" si="30"/>
        <v>-</v>
      </c>
      <c r="AQ97" s="249" t="str">
        <f t="shared" si="31"/>
        <v>-</v>
      </c>
      <c r="AR97" s="246"/>
      <c r="AS97" s="244"/>
    </row>
    <row r="98" spans="1:45" x14ac:dyDescent="0.25">
      <c r="A98" s="99">
        <v>758244</v>
      </c>
      <c r="B98" s="100" t="s">
        <v>233</v>
      </c>
      <c r="C98" s="100" t="s">
        <v>532</v>
      </c>
      <c r="D98" s="112">
        <v>18.32</v>
      </c>
      <c r="E98" s="101">
        <v>50</v>
      </c>
      <c r="F98" s="101">
        <v>99</v>
      </c>
      <c r="G98" s="267"/>
      <c r="H98" s="103"/>
      <c r="I98" s="103"/>
      <c r="J98" s="103"/>
      <c r="K98" s="103">
        <v>0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v>4</v>
      </c>
      <c r="V98" s="256">
        <v>3</v>
      </c>
      <c r="W98" s="260"/>
      <c r="X98" s="242">
        <f t="shared" si="21"/>
        <v>0</v>
      </c>
      <c r="Y98" s="247">
        <f t="shared" si="22"/>
        <v>0</v>
      </c>
      <c r="Z98" s="247">
        <f t="shared" si="17"/>
        <v>0</v>
      </c>
      <c r="AA98" s="242">
        <v>1</v>
      </c>
      <c r="AB98" s="242">
        <v>0</v>
      </c>
      <c r="AC98" s="243">
        <f t="shared" si="18"/>
        <v>1</v>
      </c>
      <c r="AD98" s="247" t="str">
        <f t="shared" si="32"/>
        <v>Not Sold</v>
      </c>
      <c r="AE98" s="247">
        <v>14</v>
      </c>
      <c r="AF98" s="247" t="str">
        <f t="shared" si="23"/>
        <v>-</v>
      </c>
      <c r="AG98" s="247">
        <f t="shared" si="24"/>
        <v>0</v>
      </c>
      <c r="AH98" s="248" t="str">
        <f t="shared" si="19"/>
        <v>Not Sold</v>
      </c>
      <c r="AI98" s="249">
        <f t="shared" si="20"/>
        <v>43680</v>
      </c>
      <c r="AJ98" s="249">
        <f t="shared" si="25"/>
        <v>43680</v>
      </c>
      <c r="AK98" s="253">
        <f t="shared" si="26"/>
        <v>0</v>
      </c>
      <c r="AL98" s="253">
        <f t="shared" si="27"/>
        <v>1</v>
      </c>
      <c r="AM98" s="242">
        <v>1</v>
      </c>
      <c r="AN98" s="253">
        <f t="shared" si="28"/>
        <v>0</v>
      </c>
      <c r="AO98" s="253">
        <f t="shared" si="29"/>
        <v>0</v>
      </c>
      <c r="AP98" s="253" t="str">
        <f t="shared" si="30"/>
        <v>-</v>
      </c>
      <c r="AQ98" s="249" t="str">
        <f t="shared" si="31"/>
        <v>-</v>
      </c>
      <c r="AR98" s="246"/>
      <c r="AS98" s="244"/>
    </row>
    <row r="99" spans="1:45" x14ac:dyDescent="0.25">
      <c r="A99" s="99">
        <v>758245</v>
      </c>
      <c r="B99" s="100" t="s">
        <v>234</v>
      </c>
      <c r="C99" s="100" t="s">
        <v>533</v>
      </c>
      <c r="D99" s="112">
        <v>18.32</v>
      </c>
      <c r="E99" s="101">
        <v>50</v>
      </c>
      <c r="F99" s="101">
        <v>99</v>
      </c>
      <c r="G99" s="267"/>
      <c r="H99" s="103"/>
      <c r="I99" s="103"/>
      <c r="J99" s="103"/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v>4</v>
      </c>
      <c r="V99" s="256">
        <v>3</v>
      </c>
      <c r="W99" s="260"/>
      <c r="X99" s="242">
        <f t="shared" si="21"/>
        <v>0</v>
      </c>
      <c r="Y99" s="247">
        <f t="shared" si="22"/>
        <v>0</v>
      </c>
      <c r="Z99" s="247">
        <f t="shared" si="17"/>
        <v>0</v>
      </c>
      <c r="AA99" s="242">
        <v>1</v>
      </c>
      <c r="AB99" s="242">
        <v>0</v>
      </c>
      <c r="AC99" s="243">
        <f t="shared" si="18"/>
        <v>1</v>
      </c>
      <c r="AD99" s="247" t="str">
        <f t="shared" si="32"/>
        <v>Not Sold</v>
      </c>
      <c r="AE99" s="247">
        <v>14</v>
      </c>
      <c r="AF99" s="247" t="str">
        <f t="shared" si="23"/>
        <v>-</v>
      </c>
      <c r="AG99" s="247">
        <f t="shared" si="24"/>
        <v>0</v>
      </c>
      <c r="AH99" s="248" t="str">
        <f t="shared" si="19"/>
        <v>Not Sold</v>
      </c>
      <c r="AI99" s="249">
        <f t="shared" si="20"/>
        <v>43680</v>
      </c>
      <c r="AJ99" s="249">
        <f t="shared" si="25"/>
        <v>43680</v>
      </c>
      <c r="AK99" s="253">
        <f t="shared" si="26"/>
        <v>0</v>
      </c>
      <c r="AL99" s="253">
        <f t="shared" si="27"/>
        <v>1</v>
      </c>
      <c r="AM99" s="242">
        <v>1</v>
      </c>
      <c r="AN99" s="253">
        <f t="shared" si="28"/>
        <v>0</v>
      </c>
      <c r="AO99" s="253">
        <f t="shared" si="29"/>
        <v>0</v>
      </c>
      <c r="AP99" s="253" t="str">
        <f t="shared" si="30"/>
        <v>-</v>
      </c>
      <c r="AQ99" s="249" t="str">
        <f t="shared" si="31"/>
        <v>-</v>
      </c>
      <c r="AR99" s="246"/>
      <c r="AS99" s="244"/>
    </row>
    <row r="100" spans="1:45" x14ac:dyDescent="0.25">
      <c r="A100" s="99">
        <v>762676</v>
      </c>
      <c r="B100" s="100" t="s">
        <v>240</v>
      </c>
      <c r="C100" s="100" t="s">
        <v>534</v>
      </c>
      <c r="D100" s="112">
        <v>107.83999999999989</v>
      </c>
      <c r="E100" s="101">
        <v>135</v>
      </c>
      <c r="F100" s="101">
        <v>269</v>
      </c>
      <c r="G100" s="267"/>
      <c r="H100" s="103"/>
      <c r="I100" s="103"/>
      <c r="J100" s="103"/>
      <c r="K100" s="103"/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v>3</v>
      </c>
      <c r="V100" s="256">
        <v>3</v>
      </c>
      <c r="W100" s="260"/>
      <c r="X100" s="242">
        <f t="shared" si="21"/>
        <v>0</v>
      </c>
      <c r="Y100" s="247">
        <f t="shared" si="22"/>
        <v>0</v>
      </c>
      <c r="Z100" s="247">
        <f t="shared" si="17"/>
        <v>0</v>
      </c>
      <c r="AA100" s="242">
        <v>1</v>
      </c>
      <c r="AB100" s="242">
        <v>0</v>
      </c>
      <c r="AC100" s="243">
        <f t="shared" si="18"/>
        <v>1</v>
      </c>
      <c r="AD100" s="247" t="str">
        <f t="shared" si="32"/>
        <v>Not Sold</v>
      </c>
      <c r="AE100" s="247">
        <v>14</v>
      </c>
      <c r="AF100" s="247" t="str">
        <f t="shared" si="23"/>
        <v>-</v>
      </c>
      <c r="AG100" s="247">
        <f t="shared" si="24"/>
        <v>0</v>
      </c>
      <c r="AH100" s="248" t="str">
        <f t="shared" si="19"/>
        <v>Not Sold</v>
      </c>
      <c r="AI100" s="249">
        <f t="shared" si="20"/>
        <v>43680</v>
      </c>
      <c r="AJ100" s="249">
        <f t="shared" si="25"/>
        <v>43680</v>
      </c>
      <c r="AK100" s="253">
        <f t="shared" si="26"/>
        <v>0</v>
      </c>
      <c r="AL100" s="253">
        <f t="shared" si="27"/>
        <v>1</v>
      </c>
      <c r="AM100" s="242">
        <v>1</v>
      </c>
      <c r="AN100" s="253">
        <f t="shared" si="28"/>
        <v>0</v>
      </c>
      <c r="AO100" s="253">
        <f t="shared" si="29"/>
        <v>0</v>
      </c>
      <c r="AP100" s="253" t="str">
        <f t="shared" si="30"/>
        <v>-</v>
      </c>
      <c r="AQ100" s="249" t="str">
        <f t="shared" si="31"/>
        <v>-</v>
      </c>
      <c r="AR100" s="246"/>
      <c r="AS100" s="244"/>
    </row>
    <row r="101" spans="1:45" x14ac:dyDescent="0.25">
      <c r="A101" s="99">
        <v>762677</v>
      </c>
      <c r="B101" s="100" t="s">
        <v>241</v>
      </c>
      <c r="C101" s="100" t="s">
        <v>535</v>
      </c>
      <c r="D101" s="112">
        <v>21.070000000000007</v>
      </c>
      <c r="E101" s="101">
        <v>50</v>
      </c>
      <c r="F101" s="101">
        <v>99</v>
      </c>
      <c r="G101" s="267"/>
      <c r="H101" s="103"/>
      <c r="I101" s="103"/>
      <c r="J101" s="103"/>
      <c r="K101" s="103"/>
      <c r="L101" s="103">
        <v>0</v>
      </c>
      <c r="M101" s="103">
        <v>4</v>
      </c>
      <c r="N101" s="103">
        <v>2</v>
      </c>
      <c r="O101" s="103"/>
      <c r="P101" s="103"/>
      <c r="Q101" s="103"/>
      <c r="R101" s="103"/>
      <c r="S101" s="103"/>
      <c r="T101" s="260"/>
      <c r="U101" s="256">
        <v>3</v>
      </c>
      <c r="V101" s="256">
        <v>3</v>
      </c>
      <c r="W101" s="260"/>
      <c r="X101" s="242">
        <f t="shared" si="21"/>
        <v>6</v>
      </c>
      <c r="Y101" s="247">
        <f t="shared" si="22"/>
        <v>7.407407407407407E-2</v>
      </c>
      <c r="Z101" s="247">
        <f t="shared" si="17"/>
        <v>2.2222222222222223</v>
      </c>
      <c r="AA101" s="242">
        <v>1</v>
      </c>
      <c r="AB101" s="242">
        <v>31</v>
      </c>
      <c r="AC101" s="243">
        <f t="shared" si="18"/>
        <v>32</v>
      </c>
      <c r="AD101" s="247">
        <f t="shared" si="32"/>
        <v>432</v>
      </c>
      <c r="AE101" s="247">
        <v>14</v>
      </c>
      <c r="AF101" s="247">
        <f t="shared" si="23"/>
        <v>418</v>
      </c>
      <c r="AG101" s="247">
        <f t="shared" si="24"/>
        <v>8.8888888888888893</v>
      </c>
      <c r="AH101" s="248">
        <f t="shared" si="19"/>
        <v>44098</v>
      </c>
      <c r="AI101" s="249">
        <f t="shared" si="20"/>
        <v>43680</v>
      </c>
      <c r="AJ101" s="249">
        <f t="shared" si="25"/>
        <v>44098</v>
      </c>
      <c r="AK101" s="253">
        <f t="shared" si="26"/>
        <v>1.037037037037037</v>
      </c>
      <c r="AL101" s="253">
        <f t="shared" si="27"/>
        <v>30.962962962962962</v>
      </c>
      <c r="AM101" s="242">
        <v>1</v>
      </c>
      <c r="AN101" s="253">
        <f t="shared" si="28"/>
        <v>0</v>
      </c>
      <c r="AO101" s="253">
        <f t="shared" si="29"/>
        <v>0</v>
      </c>
      <c r="AP101" s="253">
        <f t="shared" si="30"/>
        <v>0</v>
      </c>
      <c r="AQ101" s="249">
        <f t="shared" si="31"/>
        <v>44098</v>
      </c>
      <c r="AR101" s="246"/>
      <c r="AS101" s="244"/>
    </row>
    <row r="102" spans="1:45" x14ac:dyDescent="0.25">
      <c r="A102" s="99">
        <v>762678</v>
      </c>
      <c r="B102" s="100" t="s">
        <v>242</v>
      </c>
      <c r="C102" s="100" t="s">
        <v>536</v>
      </c>
      <c r="D102" s="112">
        <v>14.404375000000011</v>
      </c>
      <c r="E102" s="101">
        <v>45</v>
      </c>
      <c r="F102" s="101">
        <v>89</v>
      </c>
      <c r="G102" s="267"/>
      <c r="H102" s="103"/>
      <c r="I102" s="103"/>
      <c r="J102" s="103"/>
      <c r="K102" s="103"/>
      <c r="L102" s="103">
        <v>0</v>
      </c>
      <c r="M102" s="103">
        <v>3</v>
      </c>
      <c r="N102" s="103">
        <v>1</v>
      </c>
      <c r="O102" s="103"/>
      <c r="P102" s="103"/>
      <c r="Q102" s="103"/>
      <c r="R102" s="103"/>
      <c r="S102" s="103"/>
      <c r="T102" s="260"/>
      <c r="U102" s="256">
        <v>3</v>
      </c>
      <c r="V102" s="256">
        <v>3</v>
      </c>
      <c r="W102" s="260"/>
      <c r="X102" s="242">
        <f t="shared" si="21"/>
        <v>4</v>
      </c>
      <c r="Y102" s="247">
        <f t="shared" si="22"/>
        <v>4.9382716049382713E-2</v>
      </c>
      <c r="Z102" s="247">
        <f t="shared" ref="Z102:Z165" si="33">Y102*30</f>
        <v>1.4814814814814814</v>
      </c>
      <c r="AA102" s="242">
        <v>1</v>
      </c>
      <c r="AB102" s="242">
        <v>22</v>
      </c>
      <c r="AC102" s="243">
        <f t="shared" ref="AC102:AC165" si="34">AA102+AB102</f>
        <v>23</v>
      </c>
      <c r="AD102" s="247">
        <f t="shared" si="32"/>
        <v>465.75</v>
      </c>
      <c r="AE102" s="247">
        <v>14</v>
      </c>
      <c r="AF102" s="247">
        <f t="shared" si="23"/>
        <v>451.75</v>
      </c>
      <c r="AG102" s="247">
        <f t="shared" si="24"/>
        <v>5.9259259259259256</v>
      </c>
      <c r="AH102" s="248">
        <f t="shared" si="19"/>
        <v>44131.75</v>
      </c>
      <c r="AI102" s="249">
        <f t="shared" si="20"/>
        <v>43680</v>
      </c>
      <c r="AJ102" s="249">
        <f t="shared" si="25"/>
        <v>44131.75</v>
      </c>
      <c r="AK102" s="253">
        <f t="shared" si="26"/>
        <v>0.69135802469135799</v>
      </c>
      <c r="AL102" s="253">
        <f t="shared" si="27"/>
        <v>22.308641975308642</v>
      </c>
      <c r="AM102" s="242">
        <v>1</v>
      </c>
      <c r="AN102" s="253">
        <f t="shared" si="28"/>
        <v>0</v>
      </c>
      <c r="AO102" s="253">
        <f t="shared" si="29"/>
        <v>0</v>
      </c>
      <c r="AP102" s="253">
        <f t="shared" si="30"/>
        <v>0</v>
      </c>
      <c r="AQ102" s="249">
        <f t="shared" si="31"/>
        <v>44131.75</v>
      </c>
      <c r="AR102" s="246"/>
      <c r="AS102" s="244"/>
    </row>
    <row r="103" spans="1:45" x14ac:dyDescent="0.25">
      <c r="A103" s="99">
        <v>762679</v>
      </c>
      <c r="B103" s="100" t="s">
        <v>243</v>
      </c>
      <c r="C103" s="100" t="s">
        <v>537</v>
      </c>
      <c r="D103" s="112">
        <v>14.390000000000038</v>
      </c>
      <c r="E103" s="101">
        <v>45</v>
      </c>
      <c r="F103" s="101">
        <v>89</v>
      </c>
      <c r="G103" s="267"/>
      <c r="H103" s="103"/>
      <c r="I103" s="103"/>
      <c r="J103" s="103"/>
      <c r="K103" s="103"/>
      <c r="L103" s="103">
        <v>0</v>
      </c>
      <c r="M103" s="103">
        <v>2</v>
      </c>
      <c r="N103" s="103">
        <v>0</v>
      </c>
      <c r="O103" s="103"/>
      <c r="P103" s="103"/>
      <c r="Q103" s="103"/>
      <c r="R103" s="103"/>
      <c r="S103" s="103"/>
      <c r="T103" s="260"/>
      <c r="U103" s="256">
        <v>3</v>
      </c>
      <c r="V103" s="256">
        <v>3</v>
      </c>
      <c r="W103" s="260"/>
      <c r="X103" s="242">
        <f t="shared" si="21"/>
        <v>2</v>
      </c>
      <c r="Y103" s="247">
        <f t="shared" si="22"/>
        <v>2.4691358024691357E-2</v>
      </c>
      <c r="Z103" s="247">
        <f t="shared" si="33"/>
        <v>0.7407407407407407</v>
      </c>
      <c r="AA103" s="242">
        <v>1</v>
      </c>
      <c r="AB103" s="242">
        <v>24</v>
      </c>
      <c r="AC103" s="243">
        <f t="shared" si="34"/>
        <v>25</v>
      </c>
      <c r="AD103" s="247">
        <f t="shared" si="32"/>
        <v>1012.5</v>
      </c>
      <c r="AE103" s="247">
        <v>14</v>
      </c>
      <c r="AF103" s="247">
        <f t="shared" si="23"/>
        <v>998.5</v>
      </c>
      <c r="AG103" s="247">
        <f t="shared" si="24"/>
        <v>2.9629629629629628</v>
      </c>
      <c r="AH103" s="248">
        <f t="shared" si="19"/>
        <v>44678.5</v>
      </c>
      <c r="AI103" s="249">
        <f t="shared" si="20"/>
        <v>43680</v>
      </c>
      <c r="AJ103" s="249">
        <f t="shared" si="25"/>
        <v>44678.5</v>
      </c>
      <c r="AK103" s="253">
        <f t="shared" si="26"/>
        <v>0.34567901234567899</v>
      </c>
      <c r="AL103" s="253">
        <f t="shared" si="27"/>
        <v>24.654320987654319</v>
      </c>
      <c r="AM103" s="242">
        <v>1</v>
      </c>
      <c r="AN103" s="253">
        <f t="shared" si="28"/>
        <v>0</v>
      </c>
      <c r="AO103" s="253">
        <f t="shared" si="29"/>
        <v>0</v>
      </c>
      <c r="AP103" s="253">
        <f t="shared" si="30"/>
        <v>0</v>
      </c>
      <c r="AQ103" s="249">
        <f t="shared" si="31"/>
        <v>44678.5</v>
      </c>
      <c r="AR103" s="246"/>
      <c r="AS103" s="244"/>
    </row>
    <row r="104" spans="1:45" x14ac:dyDescent="0.25">
      <c r="A104" s="99">
        <v>762680</v>
      </c>
      <c r="B104" s="100" t="s">
        <v>244</v>
      </c>
      <c r="C104" s="100" t="s">
        <v>538</v>
      </c>
      <c r="D104" s="112">
        <v>14.39000000000002</v>
      </c>
      <c r="E104" s="101">
        <v>45</v>
      </c>
      <c r="F104" s="101">
        <v>89</v>
      </c>
      <c r="G104" s="267"/>
      <c r="H104" s="103"/>
      <c r="I104" s="103"/>
      <c r="J104" s="103"/>
      <c r="K104" s="103"/>
      <c r="L104" s="103">
        <v>0</v>
      </c>
      <c r="M104" s="103">
        <v>1</v>
      </c>
      <c r="N104" s="103">
        <v>1</v>
      </c>
      <c r="O104" s="103"/>
      <c r="P104" s="103"/>
      <c r="Q104" s="103"/>
      <c r="R104" s="103"/>
      <c r="S104" s="103"/>
      <c r="T104" s="260"/>
      <c r="U104" s="256">
        <v>3</v>
      </c>
      <c r="V104" s="256">
        <v>3</v>
      </c>
      <c r="W104" s="260"/>
      <c r="X104" s="242">
        <f t="shared" si="21"/>
        <v>2</v>
      </c>
      <c r="Y104" s="247">
        <f t="shared" si="22"/>
        <v>2.4691358024691357E-2</v>
      </c>
      <c r="Z104" s="247">
        <f t="shared" si="33"/>
        <v>0.7407407407407407</v>
      </c>
      <c r="AA104" s="242">
        <v>1</v>
      </c>
      <c r="AB104" s="242">
        <v>24</v>
      </c>
      <c r="AC104" s="243">
        <f t="shared" si="34"/>
        <v>25</v>
      </c>
      <c r="AD104" s="247">
        <f t="shared" si="32"/>
        <v>1012.5</v>
      </c>
      <c r="AE104" s="247">
        <v>14</v>
      </c>
      <c r="AF104" s="247">
        <f t="shared" si="23"/>
        <v>998.5</v>
      </c>
      <c r="AG104" s="247">
        <f t="shared" si="24"/>
        <v>2.9629629629629628</v>
      </c>
      <c r="AH104" s="248">
        <f t="shared" si="19"/>
        <v>44678.5</v>
      </c>
      <c r="AI104" s="249">
        <f t="shared" si="20"/>
        <v>43680</v>
      </c>
      <c r="AJ104" s="249">
        <f t="shared" si="25"/>
        <v>44678.5</v>
      </c>
      <c r="AK104" s="253">
        <f t="shared" si="26"/>
        <v>0.34567901234567899</v>
      </c>
      <c r="AL104" s="253">
        <f t="shared" si="27"/>
        <v>24.654320987654319</v>
      </c>
      <c r="AM104" s="242">
        <v>1</v>
      </c>
      <c r="AN104" s="253">
        <f t="shared" si="28"/>
        <v>0</v>
      </c>
      <c r="AO104" s="253">
        <f t="shared" si="29"/>
        <v>0</v>
      </c>
      <c r="AP104" s="253">
        <f t="shared" si="30"/>
        <v>0</v>
      </c>
      <c r="AQ104" s="249">
        <f t="shared" si="31"/>
        <v>44678.5</v>
      </c>
      <c r="AR104" s="246"/>
      <c r="AS104" s="244"/>
    </row>
    <row r="105" spans="1:45" x14ac:dyDescent="0.25">
      <c r="A105" s="99">
        <v>762681</v>
      </c>
      <c r="B105" s="100" t="s">
        <v>245</v>
      </c>
      <c r="C105" s="100" t="s">
        <v>539</v>
      </c>
      <c r="D105" s="112">
        <v>8.43</v>
      </c>
      <c r="E105" s="101">
        <v>35</v>
      </c>
      <c r="F105" s="101">
        <v>69</v>
      </c>
      <c r="G105" s="267"/>
      <c r="H105" s="103"/>
      <c r="I105" s="103"/>
      <c r="J105" s="103"/>
      <c r="K105" s="103"/>
      <c r="L105" s="103">
        <v>0</v>
      </c>
      <c r="M105" s="103">
        <v>5</v>
      </c>
      <c r="N105" s="103">
        <v>7</v>
      </c>
      <c r="O105" s="103"/>
      <c r="P105" s="103"/>
      <c r="Q105" s="103"/>
      <c r="R105" s="103"/>
      <c r="S105" s="103"/>
      <c r="T105" s="260"/>
      <c r="U105" s="256">
        <v>3</v>
      </c>
      <c r="V105" s="256">
        <v>3</v>
      </c>
      <c r="W105" s="260"/>
      <c r="X105" s="242">
        <f t="shared" si="21"/>
        <v>12</v>
      </c>
      <c r="Y105" s="247">
        <f t="shared" si="22"/>
        <v>0.14814814814814814</v>
      </c>
      <c r="Z105" s="247">
        <f t="shared" si="33"/>
        <v>4.4444444444444446</v>
      </c>
      <c r="AA105" s="242">
        <v>1</v>
      </c>
      <c r="AB105" s="242">
        <v>14</v>
      </c>
      <c r="AC105" s="243">
        <f t="shared" si="34"/>
        <v>15</v>
      </c>
      <c r="AD105" s="247">
        <f t="shared" si="32"/>
        <v>101.25</v>
      </c>
      <c r="AE105" s="247">
        <v>14</v>
      </c>
      <c r="AF105" s="247">
        <f t="shared" si="23"/>
        <v>87.25</v>
      </c>
      <c r="AG105" s="247">
        <f t="shared" si="24"/>
        <v>17.777777777777779</v>
      </c>
      <c r="AH105" s="248">
        <f t="shared" si="19"/>
        <v>43767.25</v>
      </c>
      <c r="AI105" s="249">
        <f t="shared" si="20"/>
        <v>43680</v>
      </c>
      <c r="AJ105" s="249">
        <f t="shared" si="25"/>
        <v>43767.25</v>
      </c>
      <c r="AK105" s="253">
        <f t="shared" si="26"/>
        <v>2.074074074074074</v>
      </c>
      <c r="AL105" s="253">
        <f t="shared" si="27"/>
        <v>12.925925925925926</v>
      </c>
      <c r="AM105" s="242">
        <v>1</v>
      </c>
      <c r="AN105" s="253">
        <f t="shared" si="28"/>
        <v>4.851851851851853</v>
      </c>
      <c r="AO105" s="253">
        <f t="shared" si="29"/>
        <v>40.901111111111121</v>
      </c>
      <c r="AP105" s="253">
        <f t="shared" si="30"/>
        <v>32.750000000000007</v>
      </c>
      <c r="AQ105" s="249">
        <f t="shared" si="31"/>
        <v>43800</v>
      </c>
      <c r="AR105" s="246"/>
      <c r="AS105" s="244"/>
    </row>
    <row r="106" spans="1:45" x14ac:dyDescent="0.25">
      <c r="A106" s="99">
        <v>762682</v>
      </c>
      <c r="B106" s="100" t="s">
        <v>246</v>
      </c>
      <c r="C106" s="100" t="s">
        <v>540</v>
      </c>
      <c r="D106" s="112">
        <v>8.43</v>
      </c>
      <c r="E106" s="101">
        <v>35</v>
      </c>
      <c r="F106" s="101">
        <v>69</v>
      </c>
      <c r="G106" s="267"/>
      <c r="H106" s="103"/>
      <c r="I106" s="103"/>
      <c r="J106" s="103"/>
      <c r="K106" s="103"/>
      <c r="L106" s="103">
        <v>0</v>
      </c>
      <c r="M106" s="103">
        <v>1</v>
      </c>
      <c r="N106" s="103">
        <v>1</v>
      </c>
      <c r="O106" s="103"/>
      <c r="P106" s="103"/>
      <c r="Q106" s="103"/>
      <c r="R106" s="103"/>
      <c r="S106" s="103"/>
      <c r="T106" s="260"/>
      <c r="U106" s="256">
        <v>3</v>
      </c>
      <c r="V106" s="256">
        <v>3</v>
      </c>
      <c r="W106" s="260"/>
      <c r="X106" s="242">
        <f t="shared" si="21"/>
        <v>2</v>
      </c>
      <c r="Y106" s="247">
        <f t="shared" si="22"/>
        <v>2.4691358024691357E-2</v>
      </c>
      <c r="Z106" s="247">
        <f t="shared" si="33"/>
        <v>0.7407407407407407</v>
      </c>
      <c r="AA106" s="242">
        <v>1</v>
      </c>
      <c r="AB106" s="242">
        <v>24</v>
      </c>
      <c r="AC106" s="243">
        <f t="shared" si="34"/>
        <v>25</v>
      </c>
      <c r="AD106" s="247">
        <f t="shared" si="32"/>
        <v>1012.5</v>
      </c>
      <c r="AE106" s="247">
        <v>14</v>
      </c>
      <c r="AF106" s="247">
        <f t="shared" si="23"/>
        <v>998.5</v>
      </c>
      <c r="AG106" s="247">
        <f t="shared" si="24"/>
        <v>2.9629629629629628</v>
      </c>
      <c r="AH106" s="248">
        <f t="shared" si="19"/>
        <v>44678.5</v>
      </c>
      <c r="AI106" s="249">
        <f t="shared" si="20"/>
        <v>43680</v>
      </c>
      <c r="AJ106" s="249">
        <f t="shared" si="25"/>
        <v>44678.5</v>
      </c>
      <c r="AK106" s="253">
        <f t="shared" si="26"/>
        <v>0.34567901234567899</v>
      </c>
      <c r="AL106" s="253">
        <f t="shared" si="27"/>
        <v>24.654320987654319</v>
      </c>
      <c r="AM106" s="242">
        <v>1</v>
      </c>
      <c r="AN106" s="253">
        <f t="shared" si="28"/>
        <v>0</v>
      </c>
      <c r="AO106" s="253">
        <f t="shared" si="29"/>
        <v>0</v>
      </c>
      <c r="AP106" s="253">
        <f t="shared" si="30"/>
        <v>0</v>
      </c>
      <c r="AQ106" s="249">
        <f t="shared" si="31"/>
        <v>44678.5</v>
      </c>
      <c r="AR106" s="246"/>
      <c r="AS106" s="244"/>
    </row>
    <row r="107" spans="1:45" x14ac:dyDescent="0.25">
      <c r="A107" s="99">
        <v>762683</v>
      </c>
      <c r="B107" s="100" t="s">
        <v>247</v>
      </c>
      <c r="C107" s="100" t="s">
        <v>541</v>
      </c>
      <c r="D107" s="112">
        <v>13.44</v>
      </c>
      <c r="E107" s="101">
        <v>50</v>
      </c>
      <c r="F107" s="101">
        <v>99</v>
      </c>
      <c r="G107" s="267"/>
      <c r="H107" s="103"/>
      <c r="I107" s="103"/>
      <c r="J107" s="103"/>
      <c r="K107" s="103"/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v>3</v>
      </c>
      <c r="V107" s="256">
        <v>3</v>
      </c>
      <c r="W107" s="260"/>
      <c r="X107" s="242">
        <f t="shared" si="21"/>
        <v>0</v>
      </c>
      <c r="Y107" s="247">
        <f t="shared" si="22"/>
        <v>0</v>
      </c>
      <c r="Z107" s="247">
        <f t="shared" si="33"/>
        <v>0</v>
      </c>
      <c r="AA107" s="242">
        <v>1</v>
      </c>
      <c r="AB107" s="242">
        <v>26</v>
      </c>
      <c r="AC107" s="243">
        <f t="shared" si="34"/>
        <v>27</v>
      </c>
      <c r="AD107" s="247" t="str">
        <f t="shared" si="32"/>
        <v>Not Sold</v>
      </c>
      <c r="AE107" s="247">
        <v>14</v>
      </c>
      <c r="AF107" s="247" t="str">
        <f t="shared" si="23"/>
        <v>-</v>
      </c>
      <c r="AG107" s="247">
        <f t="shared" si="24"/>
        <v>0</v>
      </c>
      <c r="AH107" s="248" t="str">
        <f t="shared" si="19"/>
        <v>Not Sold</v>
      </c>
      <c r="AI107" s="249">
        <f t="shared" si="20"/>
        <v>43680</v>
      </c>
      <c r="AJ107" s="249">
        <f t="shared" si="25"/>
        <v>43680</v>
      </c>
      <c r="AK107" s="253">
        <f t="shared" si="26"/>
        <v>0</v>
      </c>
      <c r="AL107" s="253">
        <f t="shared" si="27"/>
        <v>27</v>
      </c>
      <c r="AM107" s="242">
        <v>1</v>
      </c>
      <c r="AN107" s="253">
        <f t="shared" si="28"/>
        <v>0</v>
      </c>
      <c r="AO107" s="253">
        <f t="shared" si="29"/>
        <v>0</v>
      </c>
      <c r="AP107" s="253" t="str">
        <f t="shared" si="30"/>
        <v>-</v>
      </c>
      <c r="AQ107" s="249" t="str">
        <f t="shared" si="31"/>
        <v>-</v>
      </c>
      <c r="AR107" s="246"/>
      <c r="AS107" s="244"/>
    </row>
    <row r="108" spans="1:45" x14ac:dyDescent="0.25">
      <c r="A108" s="99">
        <v>766138</v>
      </c>
      <c r="B108" s="100" t="s">
        <v>309</v>
      </c>
      <c r="C108" s="100" t="s">
        <v>542</v>
      </c>
      <c r="D108" s="112">
        <v>51.18</v>
      </c>
      <c r="E108" s="101">
        <v>100</v>
      </c>
      <c r="F108" s="101">
        <v>199</v>
      </c>
      <c r="G108" s="267"/>
      <c r="H108" s="103"/>
      <c r="I108" s="103"/>
      <c r="J108" s="103"/>
      <c r="K108" s="103"/>
      <c r="L108" s="103">
        <v>0</v>
      </c>
      <c r="M108" s="103">
        <v>0</v>
      </c>
      <c r="N108" s="103">
        <v>0</v>
      </c>
      <c r="O108" s="103"/>
      <c r="P108" s="103"/>
      <c r="Q108" s="103"/>
      <c r="R108" s="103"/>
      <c r="S108" s="103"/>
      <c r="T108" s="260"/>
      <c r="U108" s="256">
        <v>3</v>
      </c>
      <c r="V108" s="256">
        <v>3</v>
      </c>
      <c r="W108" s="260"/>
      <c r="X108" s="242">
        <f t="shared" si="21"/>
        <v>0</v>
      </c>
      <c r="Y108" s="247">
        <f t="shared" si="22"/>
        <v>0</v>
      </c>
      <c r="Z108" s="247">
        <f t="shared" si="33"/>
        <v>0</v>
      </c>
      <c r="AA108" s="242">
        <v>1</v>
      </c>
      <c r="AB108" s="242">
        <v>0</v>
      </c>
      <c r="AC108" s="243">
        <f t="shared" si="34"/>
        <v>1</v>
      </c>
      <c r="AD108" s="247" t="str">
        <f t="shared" si="32"/>
        <v>Not Sold</v>
      </c>
      <c r="AE108" s="247">
        <v>14</v>
      </c>
      <c r="AF108" s="247" t="str">
        <f t="shared" si="23"/>
        <v>-</v>
      </c>
      <c r="AG108" s="247">
        <f t="shared" si="24"/>
        <v>0</v>
      </c>
      <c r="AH108" s="248" t="str">
        <f t="shared" si="19"/>
        <v>Not Sold</v>
      </c>
      <c r="AI108" s="249">
        <f t="shared" si="20"/>
        <v>43680</v>
      </c>
      <c r="AJ108" s="249">
        <f t="shared" si="25"/>
        <v>43680</v>
      </c>
      <c r="AK108" s="253">
        <f t="shared" si="26"/>
        <v>0</v>
      </c>
      <c r="AL108" s="253">
        <f t="shared" si="27"/>
        <v>1</v>
      </c>
      <c r="AM108" s="242">
        <v>1</v>
      </c>
      <c r="AN108" s="253">
        <f t="shared" si="28"/>
        <v>0</v>
      </c>
      <c r="AO108" s="253">
        <f t="shared" si="29"/>
        <v>0</v>
      </c>
      <c r="AP108" s="253" t="str">
        <f t="shared" si="30"/>
        <v>-</v>
      </c>
      <c r="AQ108" s="249" t="str">
        <f t="shared" si="31"/>
        <v>-</v>
      </c>
      <c r="AR108" s="246"/>
      <c r="AS108" s="244"/>
    </row>
    <row r="109" spans="1:45" x14ac:dyDescent="0.25">
      <c r="A109" s="99">
        <v>766139</v>
      </c>
      <c r="B109" s="100" t="s">
        <v>310</v>
      </c>
      <c r="C109" s="100" t="s">
        <v>543</v>
      </c>
      <c r="D109" s="112">
        <v>55.169999999999845</v>
      </c>
      <c r="E109" s="101">
        <v>100</v>
      </c>
      <c r="F109" s="101">
        <v>199</v>
      </c>
      <c r="G109" s="267"/>
      <c r="H109" s="103"/>
      <c r="I109" s="103"/>
      <c r="J109" s="103"/>
      <c r="K109" s="103"/>
      <c r="L109" s="103">
        <v>0</v>
      </c>
      <c r="M109" s="103">
        <v>0</v>
      </c>
      <c r="N109" s="103">
        <v>0</v>
      </c>
      <c r="O109" s="103"/>
      <c r="P109" s="103"/>
      <c r="Q109" s="103"/>
      <c r="R109" s="103"/>
      <c r="S109" s="103"/>
      <c r="T109" s="260"/>
      <c r="U109" s="256">
        <v>3</v>
      </c>
      <c r="V109" s="256">
        <v>3</v>
      </c>
      <c r="W109" s="260"/>
      <c r="X109" s="242">
        <f t="shared" si="21"/>
        <v>0</v>
      </c>
      <c r="Y109" s="247">
        <f t="shared" si="22"/>
        <v>0</v>
      </c>
      <c r="Z109" s="247">
        <f t="shared" si="33"/>
        <v>0</v>
      </c>
      <c r="AA109" s="242">
        <v>1</v>
      </c>
      <c r="AB109" s="242">
        <v>0</v>
      </c>
      <c r="AC109" s="243">
        <f t="shared" si="34"/>
        <v>1</v>
      </c>
      <c r="AD109" s="247" t="str">
        <f t="shared" si="32"/>
        <v>Not Sold</v>
      </c>
      <c r="AE109" s="247">
        <v>14</v>
      </c>
      <c r="AF109" s="247" t="str">
        <f t="shared" si="23"/>
        <v>-</v>
      </c>
      <c r="AG109" s="247">
        <f t="shared" si="24"/>
        <v>0</v>
      </c>
      <c r="AH109" s="248" t="str">
        <f t="shared" si="19"/>
        <v>Not Sold</v>
      </c>
      <c r="AI109" s="249">
        <f t="shared" si="20"/>
        <v>43680</v>
      </c>
      <c r="AJ109" s="249">
        <f t="shared" si="25"/>
        <v>43680</v>
      </c>
      <c r="AK109" s="253">
        <f t="shared" si="26"/>
        <v>0</v>
      </c>
      <c r="AL109" s="253">
        <f t="shared" si="27"/>
        <v>1</v>
      </c>
      <c r="AM109" s="242">
        <v>1</v>
      </c>
      <c r="AN109" s="253">
        <f t="shared" si="28"/>
        <v>0</v>
      </c>
      <c r="AO109" s="253">
        <f t="shared" si="29"/>
        <v>0</v>
      </c>
      <c r="AP109" s="253" t="str">
        <f t="shared" si="30"/>
        <v>-</v>
      </c>
      <c r="AQ109" s="249" t="str">
        <f t="shared" si="31"/>
        <v>-</v>
      </c>
      <c r="AR109" s="246"/>
      <c r="AS109" s="244"/>
    </row>
    <row r="110" spans="1:45" x14ac:dyDescent="0.25">
      <c r="A110" s="99">
        <v>766140</v>
      </c>
      <c r="B110" s="100" t="s">
        <v>311</v>
      </c>
      <c r="C110" s="100" t="s">
        <v>544</v>
      </c>
      <c r="D110" s="112">
        <v>28.962539682539674</v>
      </c>
      <c r="E110" s="101">
        <v>69.5</v>
      </c>
      <c r="F110" s="101">
        <v>139</v>
      </c>
      <c r="G110" s="267"/>
      <c r="H110" s="103"/>
      <c r="I110" s="103"/>
      <c r="J110" s="103"/>
      <c r="K110" s="103"/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v>3</v>
      </c>
      <c r="V110" s="256">
        <v>3</v>
      </c>
      <c r="W110" s="260"/>
      <c r="X110" s="242">
        <f t="shared" si="21"/>
        <v>0</v>
      </c>
      <c r="Y110" s="247">
        <f t="shared" si="22"/>
        <v>0</v>
      </c>
      <c r="Z110" s="247">
        <f t="shared" si="33"/>
        <v>0</v>
      </c>
      <c r="AA110" s="242">
        <v>1</v>
      </c>
      <c r="AB110" s="242">
        <v>0</v>
      </c>
      <c r="AC110" s="243">
        <f t="shared" si="34"/>
        <v>1</v>
      </c>
      <c r="AD110" s="247" t="str">
        <f t="shared" si="32"/>
        <v>Not Sold</v>
      </c>
      <c r="AE110" s="247">
        <v>14</v>
      </c>
      <c r="AF110" s="247" t="str">
        <f t="shared" si="23"/>
        <v>-</v>
      </c>
      <c r="AG110" s="247">
        <f t="shared" si="24"/>
        <v>0</v>
      </c>
      <c r="AH110" s="248" t="str">
        <f t="shared" si="19"/>
        <v>Not Sold</v>
      </c>
      <c r="AI110" s="249">
        <f t="shared" si="20"/>
        <v>43680</v>
      </c>
      <c r="AJ110" s="249">
        <f t="shared" si="25"/>
        <v>43680</v>
      </c>
      <c r="AK110" s="253">
        <f t="shared" si="26"/>
        <v>0</v>
      </c>
      <c r="AL110" s="253">
        <f t="shared" si="27"/>
        <v>1</v>
      </c>
      <c r="AM110" s="242">
        <v>1</v>
      </c>
      <c r="AN110" s="253">
        <f t="shared" si="28"/>
        <v>0</v>
      </c>
      <c r="AO110" s="253">
        <f t="shared" si="29"/>
        <v>0</v>
      </c>
      <c r="AP110" s="253" t="str">
        <f t="shared" si="30"/>
        <v>-</v>
      </c>
      <c r="AQ110" s="249" t="str">
        <f t="shared" si="31"/>
        <v>-</v>
      </c>
      <c r="AR110" s="246"/>
      <c r="AS110" s="244"/>
    </row>
    <row r="111" spans="1:45" x14ac:dyDescent="0.25">
      <c r="A111" s="99">
        <v>766141</v>
      </c>
      <c r="B111" s="100" t="s">
        <v>312</v>
      </c>
      <c r="C111" s="100" t="s">
        <v>545</v>
      </c>
      <c r="D111" s="112">
        <v>6.5999999999999979</v>
      </c>
      <c r="E111" s="101">
        <v>34.5</v>
      </c>
      <c r="F111" s="101">
        <v>69</v>
      </c>
      <c r="G111" s="267"/>
      <c r="H111" s="103"/>
      <c r="I111" s="103"/>
      <c r="J111" s="103"/>
      <c r="K111" s="103"/>
      <c r="L111" s="103">
        <v>0</v>
      </c>
      <c r="M111" s="103">
        <v>0</v>
      </c>
      <c r="N111" s="103">
        <v>0</v>
      </c>
      <c r="O111" s="103"/>
      <c r="P111" s="103"/>
      <c r="Q111" s="103"/>
      <c r="R111" s="103"/>
      <c r="S111" s="103"/>
      <c r="T111" s="260"/>
      <c r="U111" s="256">
        <v>3</v>
      </c>
      <c r="V111" s="256">
        <v>3</v>
      </c>
      <c r="W111" s="260"/>
      <c r="X111" s="242">
        <f t="shared" si="21"/>
        <v>0</v>
      </c>
      <c r="Y111" s="247">
        <f t="shared" si="22"/>
        <v>0</v>
      </c>
      <c r="Z111" s="247">
        <f t="shared" si="33"/>
        <v>0</v>
      </c>
      <c r="AA111" s="242">
        <v>1</v>
      </c>
      <c r="AB111" s="242">
        <v>0</v>
      </c>
      <c r="AC111" s="243">
        <f t="shared" si="34"/>
        <v>1</v>
      </c>
      <c r="AD111" s="247" t="str">
        <f t="shared" si="32"/>
        <v>Not Sold</v>
      </c>
      <c r="AE111" s="247">
        <v>14</v>
      </c>
      <c r="AF111" s="247" t="str">
        <f t="shared" si="23"/>
        <v>-</v>
      </c>
      <c r="AG111" s="247">
        <f t="shared" si="24"/>
        <v>0</v>
      </c>
      <c r="AH111" s="248" t="str">
        <f t="shared" si="19"/>
        <v>Not Sold</v>
      </c>
      <c r="AI111" s="249">
        <f t="shared" si="20"/>
        <v>43680</v>
      </c>
      <c r="AJ111" s="249">
        <f t="shared" si="25"/>
        <v>43680</v>
      </c>
      <c r="AK111" s="253">
        <f t="shared" si="26"/>
        <v>0</v>
      </c>
      <c r="AL111" s="253">
        <f t="shared" si="27"/>
        <v>1</v>
      </c>
      <c r="AM111" s="242">
        <v>1</v>
      </c>
      <c r="AN111" s="253">
        <f t="shared" si="28"/>
        <v>0</v>
      </c>
      <c r="AO111" s="253">
        <f t="shared" si="29"/>
        <v>0</v>
      </c>
      <c r="AP111" s="253" t="str">
        <f t="shared" si="30"/>
        <v>-</v>
      </c>
      <c r="AQ111" s="249" t="str">
        <f t="shared" si="31"/>
        <v>-</v>
      </c>
      <c r="AR111" s="246"/>
      <c r="AS111" s="244"/>
    </row>
    <row r="112" spans="1:45" x14ac:dyDescent="0.25">
      <c r="A112" s="99">
        <v>766142</v>
      </c>
      <c r="B112" s="100" t="s">
        <v>313</v>
      </c>
      <c r="C112" s="100" t="s">
        <v>546</v>
      </c>
      <c r="D112" s="112">
        <v>6.5999999999999988</v>
      </c>
      <c r="E112" s="101">
        <v>34.5</v>
      </c>
      <c r="F112" s="101">
        <v>69</v>
      </c>
      <c r="G112" s="267"/>
      <c r="H112" s="103"/>
      <c r="I112" s="103"/>
      <c r="J112" s="103"/>
      <c r="K112" s="103"/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v>3</v>
      </c>
      <c r="V112" s="256">
        <v>3</v>
      </c>
      <c r="W112" s="260"/>
      <c r="X112" s="242">
        <f t="shared" si="21"/>
        <v>0</v>
      </c>
      <c r="Y112" s="247">
        <f t="shared" si="22"/>
        <v>0</v>
      </c>
      <c r="Z112" s="247">
        <f t="shared" si="33"/>
        <v>0</v>
      </c>
      <c r="AA112" s="242">
        <v>1</v>
      </c>
      <c r="AB112" s="242">
        <v>0</v>
      </c>
      <c r="AC112" s="243">
        <f t="shared" si="34"/>
        <v>1</v>
      </c>
      <c r="AD112" s="247" t="str">
        <f t="shared" si="32"/>
        <v>Not Sold</v>
      </c>
      <c r="AE112" s="247">
        <v>14</v>
      </c>
      <c r="AF112" s="247" t="str">
        <f t="shared" si="23"/>
        <v>-</v>
      </c>
      <c r="AG112" s="247">
        <f t="shared" si="24"/>
        <v>0</v>
      </c>
      <c r="AH112" s="248" t="str">
        <f t="shared" si="19"/>
        <v>Not Sold</v>
      </c>
      <c r="AI112" s="249">
        <f t="shared" si="20"/>
        <v>43680</v>
      </c>
      <c r="AJ112" s="249">
        <f t="shared" si="25"/>
        <v>43680</v>
      </c>
      <c r="AK112" s="253">
        <f t="shared" si="26"/>
        <v>0</v>
      </c>
      <c r="AL112" s="253">
        <f t="shared" si="27"/>
        <v>1</v>
      </c>
      <c r="AM112" s="242">
        <v>1</v>
      </c>
      <c r="AN112" s="253">
        <f t="shared" si="28"/>
        <v>0</v>
      </c>
      <c r="AO112" s="253">
        <f t="shared" si="29"/>
        <v>0</v>
      </c>
      <c r="AP112" s="253" t="str">
        <f t="shared" si="30"/>
        <v>-</v>
      </c>
      <c r="AQ112" s="249" t="str">
        <f t="shared" si="31"/>
        <v>-</v>
      </c>
      <c r="AR112" s="246"/>
      <c r="AS112" s="244"/>
    </row>
    <row r="113" spans="1:45" hidden="1" x14ac:dyDescent="0.25">
      <c r="A113" s="111"/>
      <c r="B113" s="116"/>
      <c r="C113" s="116"/>
      <c r="D113" s="112"/>
      <c r="E113" s="101"/>
      <c r="F113" s="112"/>
      <c r="G113" s="261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260"/>
      <c r="U113" s="256"/>
      <c r="V113" s="256"/>
      <c r="W113" s="260"/>
      <c r="X113" s="242">
        <f t="shared" si="21"/>
        <v>0</v>
      </c>
      <c r="Y113" s="247">
        <f t="shared" si="22"/>
        <v>0</v>
      </c>
      <c r="Z113" s="247">
        <f t="shared" si="33"/>
        <v>0</v>
      </c>
      <c r="AA113" s="242">
        <v>1</v>
      </c>
      <c r="AB113" s="242">
        <v>0</v>
      </c>
      <c r="AC113" s="243">
        <f t="shared" si="34"/>
        <v>1</v>
      </c>
      <c r="AD113" s="247" t="str">
        <f t="shared" si="32"/>
        <v>Not Sold</v>
      </c>
      <c r="AE113" s="247">
        <v>14</v>
      </c>
      <c r="AF113" s="247" t="str">
        <f t="shared" si="23"/>
        <v>-</v>
      </c>
      <c r="AG113" s="247">
        <f t="shared" si="24"/>
        <v>0</v>
      </c>
      <c r="AH113" s="248" t="str">
        <f t="shared" si="19"/>
        <v>Not Sold</v>
      </c>
      <c r="AI113" s="249">
        <f t="shared" si="20"/>
        <v>43680</v>
      </c>
      <c r="AJ113" s="249">
        <f t="shared" si="25"/>
        <v>43680</v>
      </c>
      <c r="AK113" s="253">
        <f t="shared" si="26"/>
        <v>0</v>
      </c>
      <c r="AL113" s="253">
        <f t="shared" si="27"/>
        <v>1</v>
      </c>
      <c r="AM113" s="242">
        <v>1</v>
      </c>
      <c r="AN113" s="253">
        <f t="shared" si="28"/>
        <v>0</v>
      </c>
      <c r="AO113" s="253">
        <f t="shared" si="29"/>
        <v>0</v>
      </c>
      <c r="AP113" s="253" t="str">
        <f t="shared" si="30"/>
        <v>-</v>
      </c>
      <c r="AQ113" s="249" t="str">
        <f t="shared" si="31"/>
        <v>-</v>
      </c>
      <c r="AR113" s="245"/>
      <c r="AS113" s="244"/>
    </row>
    <row r="114" spans="1:45" hidden="1" x14ac:dyDescent="0.25">
      <c r="A114" s="99"/>
      <c r="B114" s="100"/>
      <c r="C114" s="100"/>
      <c r="D114" s="112"/>
      <c r="E114" s="101"/>
      <c r="F114" s="101"/>
      <c r="G114" s="267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260"/>
      <c r="U114" s="256"/>
      <c r="V114" s="256"/>
      <c r="W114" s="260"/>
      <c r="X114" s="242">
        <f t="shared" si="21"/>
        <v>0</v>
      </c>
      <c r="Y114" s="247">
        <f t="shared" si="22"/>
        <v>0</v>
      </c>
      <c r="Z114" s="247">
        <f t="shared" si="33"/>
        <v>0</v>
      </c>
      <c r="AA114" s="242">
        <v>1</v>
      </c>
      <c r="AB114" s="242">
        <v>0</v>
      </c>
      <c r="AC114" s="243">
        <f t="shared" si="34"/>
        <v>1</v>
      </c>
      <c r="AD114" s="247" t="str">
        <f t="shared" si="32"/>
        <v>Not Sold</v>
      </c>
      <c r="AE114" s="247">
        <v>14</v>
      </c>
      <c r="AF114" s="247" t="str">
        <f t="shared" si="23"/>
        <v>-</v>
      </c>
      <c r="AG114" s="247">
        <f t="shared" si="24"/>
        <v>0</v>
      </c>
      <c r="AH114" s="248" t="str">
        <f t="shared" si="19"/>
        <v>Not Sold</v>
      </c>
      <c r="AI114" s="249">
        <f t="shared" si="20"/>
        <v>43680</v>
      </c>
      <c r="AJ114" s="249">
        <f t="shared" si="25"/>
        <v>43680</v>
      </c>
      <c r="AK114" s="253">
        <f t="shared" si="26"/>
        <v>0</v>
      </c>
      <c r="AL114" s="253">
        <f t="shared" si="27"/>
        <v>1</v>
      </c>
      <c r="AM114" s="242">
        <v>1</v>
      </c>
      <c r="AN114" s="253">
        <f t="shared" si="28"/>
        <v>0</v>
      </c>
      <c r="AO114" s="253">
        <f t="shared" si="29"/>
        <v>0</v>
      </c>
      <c r="AP114" s="253" t="str">
        <f t="shared" si="30"/>
        <v>-</v>
      </c>
      <c r="AQ114" s="249" t="str">
        <f t="shared" si="31"/>
        <v>-</v>
      </c>
      <c r="AR114" s="246"/>
      <c r="AS114" s="244"/>
    </row>
    <row r="115" spans="1:45" hidden="1" x14ac:dyDescent="0.25">
      <c r="A115" s="99"/>
      <c r="B115" s="100"/>
      <c r="C115" s="100"/>
      <c r="D115" s="112"/>
      <c r="E115" s="101"/>
      <c r="F115" s="101"/>
      <c r="G115" s="267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260"/>
      <c r="U115" s="256"/>
      <c r="V115" s="256"/>
      <c r="W115" s="260"/>
      <c r="X115" s="242">
        <f t="shared" si="21"/>
        <v>0</v>
      </c>
      <c r="Y115" s="247">
        <f t="shared" si="22"/>
        <v>0</v>
      </c>
      <c r="Z115" s="247">
        <f t="shared" si="33"/>
        <v>0</v>
      </c>
      <c r="AA115" s="242">
        <v>1</v>
      </c>
      <c r="AB115" s="242">
        <v>0</v>
      </c>
      <c r="AC115" s="243">
        <f t="shared" si="34"/>
        <v>1</v>
      </c>
      <c r="AD115" s="247" t="str">
        <f t="shared" si="32"/>
        <v>Not Sold</v>
      </c>
      <c r="AE115" s="247">
        <v>14</v>
      </c>
      <c r="AF115" s="247" t="str">
        <f t="shared" si="23"/>
        <v>-</v>
      </c>
      <c r="AG115" s="247">
        <f t="shared" si="24"/>
        <v>0</v>
      </c>
      <c r="AH115" s="248" t="str">
        <f t="shared" si="19"/>
        <v>Not Sold</v>
      </c>
      <c r="AI115" s="249">
        <f t="shared" si="20"/>
        <v>43680</v>
      </c>
      <c r="AJ115" s="249">
        <f t="shared" si="25"/>
        <v>43680</v>
      </c>
      <c r="AK115" s="253">
        <f t="shared" si="26"/>
        <v>0</v>
      </c>
      <c r="AL115" s="253">
        <f t="shared" si="27"/>
        <v>1</v>
      </c>
      <c r="AM115" s="242">
        <v>1</v>
      </c>
      <c r="AN115" s="253">
        <f t="shared" si="28"/>
        <v>0</v>
      </c>
      <c r="AO115" s="253">
        <f t="shared" si="29"/>
        <v>0</v>
      </c>
      <c r="AP115" s="253" t="str">
        <f t="shared" si="30"/>
        <v>-</v>
      </c>
      <c r="AQ115" s="249" t="str">
        <f t="shared" si="31"/>
        <v>-</v>
      </c>
      <c r="AR115" s="246"/>
      <c r="AS115" s="244"/>
    </row>
    <row r="116" spans="1:45" hidden="1" x14ac:dyDescent="0.25">
      <c r="A116" s="99"/>
      <c r="B116" s="100"/>
      <c r="C116" s="100"/>
      <c r="D116" s="112"/>
      <c r="E116" s="101"/>
      <c r="F116" s="101"/>
      <c r="G116" s="267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260"/>
      <c r="U116" s="256"/>
      <c r="V116" s="256"/>
      <c r="W116" s="260"/>
      <c r="X116" s="242">
        <f t="shared" si="21"/>
        <v>0</v>
      </c>
      <c r="Y116" s="247">
        <f t="shared" si="22"/>
        <v>0</v>
      </c>
      <c r="Z116" s="247">
        <f t="shared" si="33"/>
        <v>0</v>
      </c>
      <c r="AA116" s="242">
        <v>1</v>
      </c>
      <c r="AB116" s="242">
        <v>0</v>
      </c>
      <c r="AC116" s="243">
        <f t="shared" si="34"/>
        <v>1</v>
      </c>
      <c r="AD116" s="247" t="str">
        <f t="shared" si="32"/>
        <v>Not Sold</v>
      </c>
      <c r="AE116" s="247">
        <v>14</v>
      </c>
      <c r="AF116" s="247" t="str">
        <f t="shared" si="23"/>
        <v>-</v>
      </c>
      <c r="AG116" s="247">
        <f t="shared" si="24"/>
        <v>0</v>
      </c>
      <c r="AH116" s="248" t="str">
        <f t="shared" si="19"/>
        <v>Not Sold</v>
      </c>
      <c r="AI116" s="249">
        <f t="shared" si="20"/>
        <v>43680</v>
      </c>
      <c r="AJ116" s="249">
        <f t="shared" si="25"/>
        <v>43680</v>
      </c>
      <c r="AK116" s="253">
        <f t="shared" si="26"/>
        <v>0</v>
      </c>
      <c r="AL116" s="253">
        <f t="shared" si="27"/>
        <v>1</v>
      </c>
      <c r="AM116" s="242">
        <v>1</v>
      </c>
      <c r="AN116" s="253">
        <f t="shared" si="28"/>
        <v>0</v>
      </c>
      <c r="AO116" s="253">
        <f t="shared" si="29"/>
        <v>0</v>
      </c>
      <c r="AP116" s="253" t="str">
        <f t="shared" si="30"/>
        <v>-</v>
      </c>
      <c r="AQ116" s="249" t="str">
        <f t="shared" si="31"/>
        <v>-</v>
      </c>
      <c r="AR116" s="246"/>
      <c r="AS116" s="244"/>
    </row>
    <row r="117" spans="1:45" hidden="1" x14ac:dyDescent="0.25">
      <c r="A117" s="99"/>
      <c r="B117" s="100"/>
      <c r="C117" s="100"/>
      <c r="D117" s="112"/>
      <c r="E117" s="101"/>
      <c r="F117" s="101"/>
      <c r="G117" s="267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260"/>
      <c r="U117" s="256"/>
      <c r="V117" s="256"/>
      <c r="W117" s="260"/>
      <c r="X117" s="242">
        <f t="shared" si="21"/>
        <v>0</v>
      </c>
      <c r="Y117" s="247">
        <f t="shared" si="22"/>
        <v>0</v>
      </c>
      <c r="Z117" s="247">
        <f t="shared" si="33"/>
        <v>0</v>
      </c>
      <c r="AA117" s="242">
        <v>1</v>
      </c>
      <c r="AB117" s="242">
        <v>0</v>
      </c>
      <c r="AC117" s="243">
        <f t="shared" si="34"/>
        <v>1</v>
      </c>
      <c r="AD117" s="247" t="str">
        <f t="shared" si="32"/>
        <v>Not Sold</v>
      </c>
      <c r="AE117" s="247">
        <v>14</v>
      </c>
      <c r="AF117" s="247" t="str">
        <f t="shared" si="23"/>
        <v>-</v>
      </c>
      <c r="AG117" s="247">
        <f t="shared" si="24"/>
        <v>0</v>
      </c>
      <c r="AH117" s="248" t="str">
        <f t="shared" si="19"/>
        <v>Not Sold</v>
      </c>
      <c r="AI117" s="249">
        <f t="shared" si="20"/>
        <v>43680</v>
      </c>
      <c r="AJ117" s="249">
        <f t="shared" si="25"/>
        <v>43680</v>
      </c>
      <c r="AK117" s="253">
        <f t="shared" si="26"/>
        <v>0</v>
      </c>
      <c r="AL117" s="253">
        <f t="shared" si="27"/>
        <v>1</v>
      </c>
      <c r="AM117" s="242">
        <v>1</v>
      </c>
      <c r="AN117" s="253">
        <f t="shared" si="28"/>
        <v>0</v>
      </c>
      <c r="AO117" s="253">
        <f t="shared" si="29"/>
        <v>0</v>
      </c>
      <c r="AP117" s="253" t="str">
        <f t="shared" si="30"/>
        <v>-</v>
      </c>
      <c r="AQ117" s="249" t="str">
        <f t="shared" si="31"/>
        <v>-</v>
      </c>
      <c r="AR117" s="246"/>
      <c r="AS117" s="244"/>
    </row>
    <row r="118" spans="1:45" hidden="1" x14ac:dyDescent="0.25">
      <c r="A118" s="99"/>
      <c r="B118" s="100"/>
      <c r="C118" s="100"/>
      <c r="D118" s="112"/>
      <c r="E118" s="101"/>
      <c r="F118" s="101"/>
      <c r="G118" s="267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260"/>
      <c r="U118" s="256"/>
      <c r="V118" s="256"/>
      <c r="W118" s="260"/>
      <c r="X118" s="242">
        <f t="shared" si="21"/>
        <v>0</v>
      </c>
      <c r="Y118" s="247">
        <f t="shared" si="22"/>
        <v>0</v>
      </c>
      <c r="Z118" s="247">
        <f t="shared" si="33"/>
        <v>0</v>
      </c>
      <c r="AA118" s="242">
        <v>1</v>
      </c>
      <c r="AB118" s="242">
        <v>0</v>
      </c>
      <c r="AC118" s="243">
        <f t="shared" si="34"/>
        <v>1</v>
      </c>
      <c r="AD118" s="247" t="str">
        <f t="shared" si="32"/>
        <v>Not Sold</v>
      </c>
      <c r="AE118" s="247">
        <v>14</v>
      </c>
      <c r="AF118" s="247" t="str">
        <f t="shared" si="23"/>
        <v>-</v>
      </c>
      <c r="AG118" s="247">
        <f t="shared" si="24"/>
        <v>0</v>
      </c>
      <c r="AH118" s="248" t="str">
        <f t="shared" si="19"/>
        <v>Not Sold</v>
      </c>
      <c r="AI118" s="249">
        <f t="shared" si="20"/>
        <v>43680</v>
      </c>
      <c r="AJ118" s="249">
        <f t="shared" si="25"/>
        <v>43680</v>
      </c>
      <c r="AK118" s="253">
        <f t="shared" si="26"/>
        <v>0</v>
      </c>
      <c r="AL118" s="253">
        <f t="shared" si="27"/>
        <v>1</v>
      </c>
      <c r="AM118" s="242">
        <v>1</v>
      </c>
      <c r="AN118" s="253">
        <f t="shared" si="28"/>
        <v>0</v>
      </c>
      <c r="AO118" s="253">
        <f t="shared" si="29"/>
        <v>0</v>
      </c>
      <c r="AP118" s="253" t="str">
        <f t="shared" si="30"/>
        <v>-</v>
      </c>
      <c r="AQ118" s="249" t="str">
        <f t="shared" si="31"/>
        <v>-</v>
      </c>
      <c r="AR118" s="246"/>
      <c r="AS118" s="244"/>
    </row>
    <row r="119" spans="1:45" hidden="1" x14ac:dyDescent="0.25">
      <c r="A119" s="111"/>
      <c r="B119" s="116"/>
      <c r="C119" s="116"/>
      <c r="D119" s="112"/>
      <c r="E119" s="101"/>
      <c r="F119" s="112"/>
      <c r="G119" s="261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260"/>
      <c r="U119" s="256"/>
      <c r="V119" s="256"/>
      <c r="W119" s="260"/>
      <c r="X119" s="242">
        <f t="shared" si="21"/>
        <v>0</v>
      </c>
      <c r="Y119" s="247">
        <f t="shared" si="22"/>
        <v>0</v>
      </c>
      <c r="Z119" s="247">
        <f t="shared" si="33"/>
        <v>0</v>
      </c>
      <c r="AA119" s="242">
        <v>1</v>
      </c>
      <c r="AB119" s="242">
        <v>0</v>
      </c>
      <c r="AC119" s="243">
        <f t="shared" si="34"/>
        <v>1</v>
      </c>
      <c r="AD119" s="247" t="str">
        <f t="shared" si="32"/>
        <v>Not Sold</v>
      </c>
      <c r="AE119" s="247">
        <v>14</v>
      </c>
      <c r="AF119" s="247" t="str">
        <f t="shared" si="23"/>
        <v>-</v>
      </c>
      <c r="AG119" s="247">
        <f t="shared" si="24"/>
        <v>0</v>
      </c>
      <c r="AH119" s="248" t="str">
        <f t="shared" si="19"/>
        <v>Not Sold</v>
      </c>
      <c r="AI119" s="249">
        <f t="shared" si="20"/>
        <v>43680</v>
      </c>
      <c r="AJ119" s="249">
        <f t="shared" si="25"/>
        <v>43680</v>
      </c>
      <c r="AK119" s="253">
        <f t="shared" si="26"/>
        <v>0</v>
      </c>
      <c r="AL119" s="253">
        <f t="shared" si="27"/>
        <v>1</v>
      </c>
      <c r="AM119" s="242">
        <v>1</v>
      </c>
      <c r="AN119" s="253">
        <f t="shared" si="28"/>
        <v>0</v>
      </c>
      <c r="AO119" s="253">
        <f t="shared" si="29"/>
        <v>0</v>
      </c>
      <c r="AP119" s="253" t="str">
        <f t="shared" si="30"/>
        <v>-</v>
      </c>
      <c r="AQ119" s="249" t="str">
        <f t="shared" si="31"/>
        <v>-</v>
      </c>
      <c r="AR119" s="245"/>
      <c r="AS119" s="244"/>
    </row>
    <row r="120" spans="1:45" hidden="1" x14ac:dyDescent="0.25">
      <c r="A120" s="111"/>
      <c r="B120" s="100"/>
      <c r="C120" s="100"/>
      <c r="D120" s="112"/>
      <c r="E120" s="101"/>
      <c r="F120" s="112"/>
      <c r="G120" s="261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260"/>
      <c r="U120" s="256"/>
      <c r="V120" s="256"/>
      <c r="W120" s="260"/>
      <c r="X120" s="242">
        <f t="shared" si="21"/>
        <v>0</v>
      </c>
      <c r="Y120" s="247">
        <f t="shared" si="22"/>
        <v>0</v>
      </c>
      <c r="Z120" s="247">
        <f t="shared" si="33"/>
        <v>0</v>
      </c>
      <c r="AA120" s="242">
        <v>1</v>
      </c>
      <c r="AB120" s="242">
        <v>1</v>
      </c>
      <c r="AC120" s="243">
        <f t="shared" si="34"/>
        <v>2</v>
      </c>
      <c r="AD120" s="247" t="str">
        <f t="shared" si="32"/>
        <v>Not Sold</v>
      </c>
      <c r="AE120" s="247">
        <v>14</v>
      </c>
      <c r="AF120" s="247" t="str">
        <f t="shared" si="23"/>
        <v>-</v>
      </c>
      <c r="AG120" s="247">
        <f t="shared" si="24"/>
        <v>0</v>
      </c>
      <c r="AH120" s="248" t="str">
        <f t="shared" si="19"/>
        <v>Not Sold</v>
      </c>
      <c r="AI120" s="249">
        <f t="shared" si="20"/>
        <v>43680</v>
      </c>
      <c r="AJ120" s="249">
        <f t="shared" si="25"/>
        <v>43680</v>
      </c>
      <c r="AK120" s="253">
        <f t="shared" si="26"/>
        <v>0</v>
      </c>
      <c r="AL120" s="253">
        <f t="shared" si="27"/>
        <v>2</v>
      </c>
      <c r="AM120" s="242">
        <v>1</v>
      </c>
      <c r="AN120" s="253">
        <f t="shared" si="28"/>
        <v>0</v>
      </c>
      <c r="AO120" s="253">
        <f t="shared" si="29"/>
        <v>0</v>
      </c>
      <c r="AP120" s="253" t="str">
        <f t="shared" si="30"/>
        <v>-</v>
      </c>
      <c r="AQ120" s="249" t="str">
        <f t="shared" si="31"/>
        <v>-</v>
      </c>
      <c r="AR120" s="245"/>
      <c r="AS120" s="244"/>
    </row>
    <row r="121" spans="1:45" hidden="1" x14ac:dyDescent="0.25">
      <c r="A121" s="111"/>
      <c r="B121" s="116"/>
      <c r="C121" s="116"/>
      <c r="D121" s="112"/>
      <c r="E121" s="101"/>
      <c r="F121" s="112"/>
      <c r="G121" s="261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260"/>
      <c r="U121" s="256"/>
      <c r="V121" s="256"/>
      <c r="W121" s="260"/>
      <c r="X121" s="242">
        <f t="shared" si="21"/>
        <v>0</v>
      </c>
      <c r="Y121" s="247">
        <f t="shared" si="22"/>
        <v>0</v>
      </c>
      <c r="Z121" s="247">
        <f t="shared" si="33"/>
        <v>0</v>
      </c>
      <c r="AA121" s="242">
        <v>1</v>
      </c>
      <c r="AB121" s="242">
        <v>3</v>
      </c>
      <c r="AC121" s="243">
        <f t="shared" si="34"/>
        <v>4</v>
      </c>
      <c r="AD121" s="247" t="str">
        <f t="shared" si="32"/>
        <v>Not Sold</v>
      </c>
      <c r="AE121" s="247">
        <v>14</v>
      </c>
      <c r="AF121" s="247" t="str">
        <f t="shared" si="23"/>
        <v>-</v>
      </c>
      <c r="AG121" s="247">
        <f t="shared" si="24"/>
        <v>0</v>
      </c>
      <c r="AH121" s="248" t="str">
        <f t="shared" si="19"/>
        <v>Not Sold</v>
      </c>
      <c r="AI121" s="249">
        <f t="shared" si="20"/>
        <v>43680</v>
      </c>
      <c r="AJ121" s="249">
        <f t="shared" si="25"/>
        <v>43680</v>
      </c>
      <c r="AK121" s="253">
        <f t="shared" si="26"/>
        <v>0</v>
      </c>
      <c r="AL121" s="253">
        <f t="shared" si="27"/>
        <v>4</v>
      </c>
      <c r="AM121" s="242">
        <v>1</v>
      </c>
      <c r="AN121" s="253">
        <f t="shared" si="28"/>
        <v>0</v>
      </c>
      <c r="AO121" s="253">
        <f t="shared" si="29"/>
        <v>0</v>
      </c>
      <c r="AP121" s="253" t="str">
        <f t="shared" si="30"/>
        <v>-</v>
      </c>
      <c r="AQ121" s="249" t="str">
        <f t="shared" si="31"/>
        <v>-</v>
      </c>
      <c r="AR121" s="245"/>
      <c r="AS121" s="244"/>
    </row>
    <row r="122" spans="1:45" hidden="1" x14ac:dyDescent="0.25">
      <c r="A122" s="111"/>
      <c r="B122" s="100"/>
      <c r="C122" s="100"/>
      <c r="D122" s="112"/>
      <c r="E122" s="101"/>
      <c r="F122" s="112"/>
      <c r="G122" s="261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260"/>
      <c r="U122" s="256"/>
      <c r="V122" s="256"/>
      <c r="W122" s="260"/>
      <c r="X122" s="242">
        <f t="shared" si="21"/>
        <v>0</v>
      </c>
      <c r="Y122" s="247">
        <f t="shared" si="22"/>
        <v>0</v>
      </c>
      <c r="Z122" s="247">
        <f t="shared" si="33"/>
        <v>0</v>
      </c>
      <c r="AA122" s="242">
        <v>1</v>
      </c>
      <c r="AB122" s="242">
        <v>2</v>
      </c>
      <c r="AC122" s="243">
        <f t="shared" si="34"/>
        <v>3</v>
      </c>
      <c r="AD122" s="247" t="str">
        <f t="shared" si="32"/>
        <v>Not Sold</v>
      </c>
      <c r="AE122" s="247">
        <v>14</v>
      </c>
      <c r="AF122" s="247" t="str">
        <f t="shared" si="23"/>
        <v>-</v>
      </c>
      <c r="AG122" s="247">
        <f t="shared" si="24"/>
        <v>0</v>
      </c>
      <c r="AH122" s="248" t="str">
        <f t="shared" si="19"/>
        <v>Not Sold</v>
      </c>
      <c r="AI122" s="249">
        <f t="shared" si="20"/>
        <v>43680</v>
      </c>
      <c r="AJ122" s="249">
        <f t="shared" si="25"/>
        <v>43680</v>
      </c>
      <c r="AK122" s="253">
        <f t="shared" si="26"/>
        <v>0</v>
      </c>
      <c r="AL122" s="253">
        <f t="shared" si="27"/>
        <v>3</v>
      </c>
      <c r="AM122" s="242">
        <v>1</v>
      </c>
      <c r="AN122" s="253">
        <f t="shared" si="28"/>
        <v>0</v>
      </c>
      <c r="AO122" s="253">
        <f t="shared" si="29"/>
        <v>0</v>
      </c>
      <c r="AP122" s="253" t="str">
        <f t="shared" si="30"/>
        <v>-</v>
      </c>
      <c r="AQ122" s="249" t="str">
        <f t="shared" si="31"/>
        <v>-</v>
      </c>
      <c r="AR122" s="245"/>
      <c r="AS122" s="244"/>
    </row>
    <row r="123" spans="1:45" hidden="1" x14ac:dyDescent="0.25">
      <c r="A123" s="111"/>
      <c r="B123" s="100"/>
      <c r="C123" s="100"/>
      <c r="D123" s="112"/>
      <c r="E123" s="101"/>
      <c r="F123" s="112"/>
      <c r="G123" s="261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260"/>
      <c r="U123" s="256"/>
      <c r="V123" s="256"/>
      <c r="W123" s="260"/>
      <c r="X123" s="242">
        <f t="shared" si="21"/>
        <v>0</v>
      </c>
      <c r="Y123" s="247">
        <f t="shared" si="22"/>
        <v>0</v>
      </c>
      <c r="Z123" s="247">
        <f t="shared" si="33"/>
        <v>0</v>
      </c>
      <c r="AA123" s="242">
        <v>1</v>
      </c>
      <c r="AB123" s="242">
        <v>2</v>
      </c>
      <c r="AC123" s="243">
        <f t="shared" si="34"/>
        <v>3</v>
      </c>
      <c r="AD123" s="247" t="str">
        <f t="shared" si="32"/>
        <v>Not Sold</v>
      </c>
      <c r="AE123" s="247">
        <v>14</v>
      </c>
      <c r="AF123" s="247" t="str">
        <f t="shared" si="23"/>
        <v>-</v>
      </c>
      <c r="AG123" s="247">
        <f t="shared" si="24"/>
        <v>0</v>
      </c>
      <c r="AH123" s="248" t="str">
        <f t="shared" si="19"/>
        <v>Not Sold</v>
      </c>
      <c r="AI123" s="249">
        <f t="shared" si="20"/>
        <v>43680</v>
      </c>
      <c r="AJ123" s="249">
        <f t="shared" si="25"/>
        <v>43680</v>
      </c>
      <c r="AK123" s="253">
        <f t="shared" si="26"/>
        <v>0</v>
      </c>
      <c r="AL123" s="253">
        <f t="shared" si="27"/>
        <v>3</v>
      </c>
      <c r="AM123" s="242">
        <v>1</v>
      </c>
      <c r="AN123" s="253">
        <f t="shared" si="28"/>
        <v>0</v>
      </c>
      <c r="AO123" s="253">
        <f t="shared" si="29"/>
        <v>0</v>
      </c>
      <c r="AP123" s="253" t="str">
        <f t="shared" si="30"/>
        <v>-</v>
      </c>
      <c r="AQ123" s="249" t="str">
        <f t="shared" si="31"/>
        <v>-</v>
      </c>
      <c r="AR123" s="245"/>
      <c r="AS123" s="244"/>
    </row>
    <row r="124" spans="1:45" hidden="1" x14ac:dyDescent="0.25">
      <c r="A124" s="111"/>
      <c r="B124" s="100"/>
      <c r="C124" s="100"/>
      <c r="D124" s="112"/>
      <c r="E124" s="101"/>
      <c r="F124" s="112"/>
      <c r="G124" s="261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260"/>
      <c r="U124" s="256"/>
      <c r="V124" s="256"/>
      <c r="W124" s="260"/>
      <c r="X124" s="242">
        <f t="shared" si="21"/>
        <v>0</v>
      </c>
      <c r="Y124" s="247">
        <f t="shared" si="22"/>
        <v>0</v>
      </c>
      <c r="Z124" s="247">
        <f t="shared" si="33"/>
        <v>0</v>
      </c>
      <c r="AA124" s="242">
        <v>1</v>
      </c>
      <c r="AB124" s="242">
        <v>1</v>
      </c>
      <c r="AC124" s="243">
        <f t="shared" si="34"/>
        <v>2</v>
      </c>
      <c r="AD124" s="247" t="str">
        <f t="shared" si="32"/>
        <v>Not Sold</v>
      </c>
      <c r="AE124" s="247">
        <v>14</v>
      </c>
      <c r="AF124" s="247" t="str">
        <f t="shared" si="23"/>
        <v>-</v>
      </c>
      <c r="AG124" s="247">
        <f t="shared" si="24"/>
        <v>0</v>
      </c>
      <c r="AH124" s="248" t="str">
        <f t="shared" si="19"/>
        <v>Not Sold</v>
      </c>
      <c r="AI124" s="249">
        <f t="shared" si="20"/>
        <v>43680</v>
      </c>
      <c r="AJ124" s="249">
        <f t="shared" si="25"/>
        <v>43680</v>
      </c>
      <c r="AK124" s="253">
        <f t="shared" si="26"/>
        <v>0</v>
      </c>
      <c r="AL124" s="253">
        <f t="shared" si="27"/>
        <v>2</v>
      </c>
      <c r="AM124" s="242">
        <v>1</v>
      </c>
      <c r="AN124" s="253">
        <f t="shared" si="28"/>
        <v>0</v>
      </c>
      <c r="AO124" s="253">
        <f t="shared" si="29"/>
        <v>0</v>
      </c>
      <c r="AP124" s="253" t="str">
        <f t="shared" si="30"/>
        <v>-</v>
      </c>
      <c r="AQ124" s="249" t="str">
        <f t="shared" si="31"/>
        <v>-</v>
      </c>
      <c r="AR124" s="245"/>
      <c r="AS124" s="244"/>
    </row>
    <row r="125" spans="1:45" hidden="1" x14ac:dyDescent="0.25">
      <c r="A125" s="111"/>
      <c r="B125" s="116"/>
      <c r="C125" s="116"/>
      <c r="D125" s="112"/>
      <c r="E125" s="101"/>
      <c r="F125" s="112"/>
      <c r="G125" s="261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260"/>
      <c r="U125" s="256"/>
      <c r="V125" s="256"/>
      <c r="W125" s="260"/>
      <c r="X125" s="242">
        <f t="shared" si="21"/>
        <v>0</v>
      </c>
      <c r="Y125" s="247">
        <f t="shared" si="22"/>
        <v>0</v>
      </c>
      <c r="Z125" s="247">
        <f t="shared" si="33"/>
        <v>0</v>
      </c>
      <c r="AA125" s="242">
        <v>1</v>
      </c>
      <c r="AB125" s="242">
        <v>0</v>
      </c>
      <c r="AC125" s="243">
        <f t="shared" si="34"/>
        <v>1</v>
      </c>
      <c r="AD125" s="247" t="str">
        <f t="shared" si="32"/>
        <v>Not Sold</v>
      </c>
      <c r="AE125" s="247">
        <v>14</v>
      </c>
      <c r="AF125" s="247" t="str">
        <f t="shared" si="23"/>
        <v>-</v>
      </c>
      <c r="AG125" s="247">
        <f t="shared" si="24"/>
        <v>0</v>
      </c>
      <c r="AH125" s="248" t="str">
        <f t="shared" si="19"/>
        <v>Not Sold</v>
      </c>
      <c r="AI125" s="249">
        <f t="shared" si="20"/>
        <v>43680</v>
      </c>
      <c r="AJ125" s="249">
        <f t="shared" si="25"/>
        <v>43680</v>
      </c>
      <c r="AK125" s="253">
        <f t="shared" si="26"/>
        <v>0</v>
      </c>
      <c r="AL125" s="253">
        <f t="shared" si="27"/>
        <v>1</v>
      </c>
      <c r="AM125" s="242">
        <v>1</v>
      </c>
      <c r="AN125" s="253">
        <f t="shared" si="28"/>
        <v>0</v>
      </c>
      <c r="AO125" s="253">
        <f t="shared" si="29"/>
        <v>0</v>
      </c>
      <c r="AP125" s="253" t="str">
        <f t="shared" si="30"/>
        <v>-</v>
      </c>
      <c r="AQ125" s="249" t="str">
        <f t="shared" si="31"/>
        <v>-</v>
      </c>
      <c r="AR125" s="245"/>
      <c r="AS125" s="244"/>
    </row>
    <row r="126" spans="1:45" hidden="1" x14ac:dyDescent="0.25">
      <c r="A126" s="111"/>
      <c r="B126" s="100"/>
      <c r="C126" s="100"/>
      <c r="D126" s="112"/>
      <c r="E126" s="101"/>
      <c r="F126" s="112"/>
      <c r="G126" s="261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260"/>
      <c r="U126" s="256"/>
      <c r="V126" s="256"/>
      <c r="W126" s="260"/>
      <c r="X126" s="242">
        <f t="shared" si="21"/>
        <v>0</v>
      </c>
      <c r="Y126" s="247">
        <f t="shared" si="22"/>
        <v>0</v>
      </c>
      <c r="Z126" s="247">
        <f t="shared" si="33"/>
        <v>0</v>
      </c>
      <c r="AA126" s="242">
        <v>1</v>
      </c>
      <c r="AB126" s="242">
        <v>0</v>
      </c>
      <c r="AC126" s="243">
        <f t="shared" si="34"/>
        <v>1</v>
      </c>
      <c r="AD126" s="247" t="str">
        <f t="shared" si="32"/>
        <v>Not Sold</v>
      </c>
      <c r="AE126" s="247">
        <v>14</v>
      </c>
      <c r="AF126" s="247" t="str">
        <f t="shared" si="23"/>
        <v>-</v>
      </c>
      <c r="AG126" s="247">
        <f t="shared" si="24"/>
        <v>0</v>
      </c>
      <c r="AH126" s="248" t="str">
        <f t="shared" si="19"/>
        <v>Not Sold</v>
      </c>
      <c r="AI126" s="249">
        <f t="shared" si="20"/>
        <v>43680</v>
      </c>
      <c r="AJ126" s="249">
        <f t="shared" si="25"/>
        <v>43680</v>
      </c>
      <c r="AK126" s="253">
        <f t="shared" si="26"/>
        <v>0</v>
      </c>
      <c r="AL126" s="253">
        <f t="shared" si="27"/>
        <v>1</v>
      </c>
      <c r="AM126" s="242">
        <v>1</v>
      </c>
      <c r="AN126" s="253">
        <f t="shared" si="28"/>
        <v>0</v>
      </c>
      <c r="AO126" s="253">
        <f t="shared" si="29"/>
        <v>0</v>
      </c>
      <c r="AP126" s="253" t="str">
        <f t="shared" si="30"/>
        <v>-</v>
      </c>
      <c r="AQ126" s="249" t="str">
        <f t="shared" si="31"/>
        <v>-</v>
      </c>
      <c r="AR126" s="245"/>
      <c r="AS126" s="244"/>
    </row>
    <row r="127" spans="1:45" hidden="1" x14ac:dyDescent="0.25">
      <c r="A127" s="111"/>
      <c r="B127" s="116"/>
      <c r="C127" s="116"/>
      <c r="D127" s="112"/>
      <c r="E127" s="101"/>
      <c r="F127" s="112"/>
      <c r="G127" s="261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260"/>
      <c r="U127" s="256"/>
      <c r="V127" s="256"/>
      <c r="W127" s="260"/>
      <c r="X127" s="242">
        <f t="shared" si="21"/>
        <v>0</v>
      </c>
      <c r="Y127" s="247">
        <f t="shared" si="22"/>
        <v>0</v>
      </c>
      <c r="Z127" s="247">
        <f t="shared" si="33"/>
        <v>0</v>
      </c>
      <c r="AA127" s="242">
        <v>1</v>
      </c>
      <c r="AB127" s="242">
        <v>0</v>
      </c>
      <c r="AC127" s="243">
        <f t="shared" si="34"/>
        <v>1</v>
      </c>
      <c r="AD127" s="247" t="str">
        <f t="shared" si="32"/>
        <v>Not Sold</v>
      </c>
      <c r="AE127" s="247">
        <v>14</v>
      </c>
      <c r="AF127" s="247" t="str">
        <f t="shared" si="23"/>
        <v>-</v>
      </c>
      <c r="AG127" s="247">
        <f t="shared" si="24"/>
        <v>0</v>
      </c>
      <c r="AH127" s="248" t="str">
        <f t="shared" si="19"/>
        <v>Not Sold</v>
      </c>
      <c r="AI127" s="249">
        <f t="shared" si="20"/>
        <v>43680</v>
      </c>
      <c r="AJ127" s="249">
        <f t="shared" si="25"/>
        <v>43680</v>
      </c>
      <c r="AK127" s="253">
        <f t="shared" si="26"/>
        <v>0</v>
      </c>
      <c r="AL127" s="253">
        <f t="shared" si="27"/>
        <v>1</v>
      </c>
      <c r="AM127" s="242">
        <v>1</v>
      </c>
      <c r="AN127" s="253">
        <f t="shared" si="28"/>
        <v>0</v>
      </c>
      <c r="AO127" s="253">
        <f t="shared" si="29"/>
        <v>0</v>
      </c>
      <c r="AP127" s="253" t="str">
        <f t="shared" si="30"/>
        <v>-</v>
      </c>
      <c r="AQ127" s="249" t="str">
        <f t="shared" si="31"/>
        <v>-</v>
      </c>
      <c r="AR127" s="245"/>
      <c r="AS127" s="244"/>
    </row>
    <row r="128" spans="1:45" hidden="1" x14ac:dyDescent="0.25">
      <c r="A128" s="111"/>
      <c r="B128" s="100"/>
      <c r="C128" s="100"/>
      <c r="D128" s="112"/>
      <c r="E128" s="101"/>
      <c r="F128" s="112"/>
      <c r="G128" s="261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260"/>
      <c r="U128" s="256"/>
      <c r="V128" s="256"/>
      <c r="W128" s="260"/>
      <c r="X128" s="242">
        <f t="shared" si="21"/>
        <v>0</v>
      </c>
      <c r="Y128" s="247">
        <f t="shared" si="22"/>
        <v>0</v>
      </c>
      <c r="Z128" s="247">
        <f t="shared" si="33"/>
        <v>0</v>
      </c>
      <c r="AA128" s="242">
        <v>1</v>
      </c>
      <c r="AB128" s="242">
        <v>0</v>
      </c>
      <c r="AC128" s="243">
        <f t="shared" si="34"/>
        <v>1</v>
      </c>
      <c r="AD128" s="247" t="str">
        <f t="shared" si="32"/>
        <v>Not Sold</v>
      </c>
      <c r="AE128" s="247">
        <v>14</v>
      </c>
      <c r="AF128" s="247" t="str">
        <f t="shared" si="23"/>
        <v>-</v>
      </c>
      <c r="AG128" s="247">
        <f t="shared" si="24"/>
        <v>0</v>
      </c>
      <c r="AH128" s="248" t="str">
        <f t="shared" si="19"/>
        <v>Not Sold</v>
      </c>
      <c r="AI128" s="249">
        <f t="shared" si="20"/>
        <v>43680</v>
      </c>
      <c r="AJ128" s="249">
        <f t="shared" si="25"/>
        <v>43680</v>
      </c>
      <c r="AK128" s="253">
        <f t="shared" si="26"/>
        <v>0</v>
      </c>
      <c r="AL128" s="253">
        <f t="shared" si="27"/>
        <v>1</v>
      </c>
      <c r="AM128" s="242">
        <v>1</v>
      </c>
      <c r="AN128" s="253">
        <f t="shared" si="28"/>
        <v>0</v>
      </c>
      <c r="AO128" s="253">
        <f t="shared" si="29"/>
        <v>0</v>
      </c>
      <c r="AP128" s="253" t="str">
        <f t="shared" si="30"/>
        <v>-</v>
      </c>
      <c r="AQ128" s="249" t="str">
        <f t="shared" si="31"/>
        <v>-</v>
      </c>
      <c r="AR128" s="245"/>
      <c r="AS128" s="244"/>
    </row>
    <row r="129" spans="1:45" hidden="1" x14ac:dyDescent="0.25">
      <c r="A129" s="111"/>
      <c r="B129" s="100"/>
      <c r="C129" s="100"/>
      <c r="D129" s="112"/>
      <c r="E129" s="101"/>
      <c r="F129" s="112"/>
      <c r="G129" s="261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260"/>
      <c r="U129" s="256"/>
      <c r="V129" s="256"/>
      <c r="W129" s="260"/>
      <c r="X129" s="242">
        <f t="shared" si="21"/>
        <v>0</v>
      </c>
      <c r="Y129" s="247">
        <f t="shared" si="22"/>
        <v>0</v>
      </c>
      <c r="Z129" s="247">
        <f t="shared" si="33"/>
        <v>0</v>
      </c>
      <c r="AA129" s="242">
        <v>1</v>
      </c>
      <c r="AB129" s="242">
        <v>0</v>
      </c>
      <c r="AC129" s="243">
        <f t="shared" si="34"/>
        <v>1</v>
      </c>
      <c r="AD129" s="247" t="str">
        <f t="shared" si="32"/>
        <v>Not Sold</v>
      </c>
      <c r="AE129" s="247">
        <v>14</v>
      </c>
      <c r="AF129" s="247" t="str">
        <f t="shared" si="23"/>
        <v>-</v>
      </c>
      <c r="AG129" s="247">
        <f t="shared" si="24"/>
        <v>0</v>
      </c>
      <c r="AH129" s="248" t="str">
        <f t="shared" si="19"/>
        <v>Not Sold</v>
      </c>
      <c r="AI129" s="249">
        <f t="shared" si="20"/>
        <v>43680</v>
      </c>
      <c r="AJ129" s="249">
        <f t="shared" si="25"/>
        <v>43680</v>
      </c>
      <c r="AK129" s="253">
        <f t="shared" si="26"/>
        <v>0</v>
      </c>
      <c r="AL129" s="253">
        <f t="shared" si="27"/>
        <v>1</v>
      </c>
      <c r="AM129" s="242">
        <v>1</v>
      </c>
      <c r="AN129" s="253">
        <f t="shared" si="28"/>
        <v>0</v>
      </c>
      <c r="AO129" s="253">
        <f t="shared" si="29"/>
        <v>0</v>
      </c>
      <c r="AP129" s="253" t="str">
        <f t="shared" si="30"/>
        <v>-</v>
      </c>
      <c r="AQ129" s="249" t="str">
        <f t="shared" si="31"/>
        <v>-</v>
      </c>
      <c r="AR129" s="245"/>
      <c r="AS129" s="244"/>
    </row>
    <row r="130" spans="1:45" hidden="1" x14ac:dyDescent="0.25">
      <c r="A130" s="111"/>
      <c r="B130" s="100"/>
      <c r="C130" s="100"/>
      <c r="D130" s="112"/>
      <c r="E130" s="101"/>
      <c r="F130" s="112"/>
      <c r="G130" s="261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260"/>
      <c r="U130" s="256"/>
      <c r="V130" s="256"/>
      <c r="W130" s="260"/>
      <c r="X130" s="242">
        <f t="shared" si="21"/>
        <v>0</v>
      </c>
      <c r="Y130" s="247">
        <f t="shared" si="22"/>
        <v>0</v>
      </c>
      <c r="Z130" s="247">
        <f t="shared" si="33"/>
        <v>0</v>
      </c>
      <c r="AA130" s="242">
        <v>1</v>
      </c>
      <c r="AB130" s="242">
        <v>0</v>
      </c>
      <c r="AC130" s="243">
        <f t="shared" si="34"/>
        <v>1</v>
      </c>
      <c r="AD130" s="247" t="str">
        <f t="shared" si="32"/>
        <v>Not Sold</v>
      </c>
      <c r="AE130" s="247">
        <v>14</v>
      </c>
      <c r="AF130" s="247" t="str">
        <f t="shared" si="23"/>
        <v>-</v>
      </c>
      <c r="AG130" s="247">
        <f t="shared" si="24"/>
        <v>0</v>
      </c>
      <c r="AH130" s="248" t="str">
        <f t="shared" si="19"/>
        <v>Not Sold</v>
      </c>
      <c r="AI130" s="249">
        <f t="shared" si="20"/>
        <v>43680</v>
      </c>
      <c r="AJ130" s="249">
        <f t="shared" si="25"/>
        <v>43680</v>
      </c>
      <c r="AK130" s="253">
        <f t="shared" si="26"/>
        <v>0</v>
      </c>
      <c r="AL130" s="253">
        <f t="shared" si="27"/>
        <v>1</v>
      </c>
      <c r="AM130" s="242">
        <v>1</v>
      </c>
      <c r="AN130" s="253">
        <f t="shared" si="28"/>
        <v>0</v>
      </c>
      <c r="AO130" s="253">
        <f t="shared" si="29"/>
        <v>0</v>
      </c>
      <c r="AP130" s="253" t="str">
        <f t="shared" si="30"/>
        <v>-</v>
      </c>
      <c r="AQ130" s="249" t="str">
        <f t="shared" si="31"/>
        <v>-</v>
      </c>
      <c r="AR130" s="245"/>
      <c r="AS130" s="244"/>
    </row>
    <row r="131" spans="1:45" hidden="1" x14ac:dyDescent="0.25">
      <c r="A131" s="111"/>
      <c r="B131" s="100"/>
      <c r="C131" s="100"/>
      <c r="D131" s="112"/>
      <c r="E131" s="101"/>
      <c r="F131" s="112"/>
      <c r="G131" s="261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260"/>
      <c r="U131" s="256"/>
      <c r="V131" s="256"/>
      <c r="W131" s="260"/>
      <c r="X131" s="242">
        <f t="shared" si="21"/>
        <v>0</v>
      </c>
      <c r="Y131" s="247">
        <f t="shared" si="22"/>
        <v>0</v>
      </c>
      <c r="Z131" s="247">
        <f t="shared" si="33"/>
        <v>0</v>
      </c>
      <c r="AA131" s="242">
        <v>1</v>
      </c>
      <c r="AB131" s="242">
        <v>0</v>
      </c>
      <c r="AC131" s="243">
        <f t="shared" si="34"/>
        <v>1</v>
      </c>
      <c r="AD131" s="247" t="str">
        <f t="shared" si="32"/>
        <v>Not Sold</v>
      </c>
      <c r="AE131" s="247">
        <v>14</v>
      </c>
      <c r="AF131" s="247" t="str">
        <f t="shared" si="23"/>
        <v>-</v>
      </c>
      <c r="AG131" s="247">
        <f t="shared" si="24"/>
        <v>0</v>
      </c>
      <c r="AH131" s="248" t="str">
        <f t="shared" si="19"/>
        <v>Not Sold</v>
      </c>
      <c r="AI131" s="249">
        <f t="shared" si="20"/>
        <v>43680</v>
      </c>
      <c r="AJ131" s="249">
        <f t="shared" si="25"/>
        <v>43680</v>
      </c>
      <c r="AK131" s="253">
        <f t="shared" si="26"/>
        <v>0</v>
      </c>
      <c r="AL131" s="253">
        <f t="shared" si="27"/>
        <v>1</v>
      </c>
      <c r="AM131" s="242">
        <v>1</v>
      </c>
      <c r="AN131" s="253">
        <f t="shared" si="28"/>
        <v>0</v>
      </c>
      <c r="AO131" s="253">
        <f t="shared" si="29"/>
        <v>0</v>
      </c>
      <c r="AP131" s="253" t="str">
        <f t="shared" si="30"/>
        <v>-</v>
      </c>
      <c r="AQ131" s="249" t="str">
        <f t="shared" si="31"/>
        <v>-</v>
      </c>
      <c r="AR131" s="245"/>
      <c r="AS131" s="244"/>
    </row>
    <row r="132" spans="1:45" hidden="1" x14ac:dyDescent="0.25">
      <c r="A132" s="111"/>
      <c r="B132" s="100"/>
      <c r="C132" s="100"/>
      <c r="D132" s="112"/>
      <c r="E132" s="101"/>
      <c r="F132" s="112"/>
      <c r="G132" s="261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260"/>
      <c r="U132" s="256"/>
      <c r="V132" s="256"/>
      <c r="W132" s="260"/>
      <c r="X132" s="242">
        <f t="shared" si="21"/>
        <v>0</v>
      </c>
      <c r="Y132" s="247">
        <f t="shared" si="22"/>
        <v>0</v>
      </c>
      <c r="Z132" s="247">
        <f t="shared" si="33"/>
        <v>0</v>
      </c>
      <c r="AA132" s="242">
        <v>1</v>
      </c>
      <c r="AB132" s="242">
        <v>0</v>
      </c>
      <c r="AC132" s="243">
        <f t="shared" si="34"/>
        <v>1</v>
      </c>
      <c r="AD132" s="247" t="str">
        <f t="shared" si="32"/>
        <v>Not Sold</v>
      </c>
      <c r="AE132" s="247">
        <v>14</v>
      </c>
      <c r="AF132" s="247" t="str">
        <f t="shared" si="23"/>
        <v>-</v>
      </c>
      <c r="AG132" s="247">
        <f t="shared" si="24"/>
        <v>0</v>
      </c>
      <c r="AH132" s="248" t="str">
        <f t="shared" si="19"/>
        <v>Not Sold</v>
      </c>
      <c r="AI132" s="249">
        <f t="shared" si="20"/>
        <v>43680</v>
      </c>
      <c r="AJ132" s="249">
        <f t="shared" si="25"/>
        <v>43680</v>
      </c>
      <c r="AK132" s="253">
        <f t="shared" si="26"/>
        <v>0</v>
      </c>
      <c r="AL132" s="253">
        <f t="shared" si="27"/>
        <v>1</v>
      </c>
      <c r="AM132" s="242">
        <v>1</v>
      </c>
      <c r="AN132" s="253">
        <f t="shared" si="28"/>
        <v>0</v>
      </c>
      <c r="AO132" s="253">
        <f t="shared" si="29"/>
        <v>0</v>
      </c>
      <c r="AP132" s="253" t="str">
        <f t="shared" si="30"/>
        <v>-</v>
      </c>
      <c r="AQ132" s="249" t="str">
        <f t="shared" si="31"/>
        <v>-</v>
      </c>
      <c r="AR132" s="245"/>
      <c r="AS132" s="244"/>
    </row>
    <row r="133" spans="1:45" hidden="1" x14ac:dyDescent="0.25">
      <c r="A133" s="111"/>
      <c r="B133" s="100"/>
      <c r="C133" s="100"/>
      <c r="D133" s="112"/>
      <c r="E133" s="101"/>
      <c r="F133" s="112"/>
      <c r="G133" s="261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260"/>
      <c r="U133" s="256"/>
      <c r="V133" s="256"/>
      <c r="W133" s="260"/>
      <c r="X133" s="242">
        <f t="shared" si="21"/>
        <v>0</v>
      </c>
      <c r="Y133" s="247">
        <f t="shared" si="22"/>
        <v>0</v>
      </c>
      <c r="Z133" s="247">
        <f t="shared" si="33"/>
        <v>0</v>
      </c>
      <c r="AA133" s="242">
        <v>1</v>
      </c>
      <c r="AB133" s="242">
        <v>0</v>
      </c>
      <c r="AC133" s="243">
        <f t="shared" si="34"/>
        <v>1</v>
      </c>
      <c r="AD133" s="247" t="str">
        <f t="shared" si="32"/>
        <v>Not Sold</v>
      </c>
      <c r="AE133" s="247">
        <v>14</v>
      </c>
      <c r="AF133" s="247" t="str">
        <f t="shared" si="23"/>
        <v>-</v>
      </c>
      <c r="AG133" s="247">
        <f t="shared" si="24"/>
        <v>0</v>
      </c>
      <c r="AH133" s="248" t="str">
        <f t="shared" ref="AH133:AH196" si="35">IFERROR(AD133+$D$1,"Not Sold")</f>
        <v>Not Sold</v>
      </c>
      <c r="AI133" s="249">
        <f t="shared" ref="AI133:AI196" si="36">$D$1+AE133</f>
        <v>43680</v>
      </c>
      <c r="AJ133" s="249">
        <f t="shared" si="25"/>
        <v>43680</v>
      </c>
      <c r="AK133" s="253">
        <f t="shared" si="26"/>
        <v>0</v>
      </c>
      <c r="AL133" s="253">
        <f t="shared" si="27"/>
        <v>1</v>
      </c>
      <c r="AM133" s="242">
        <v>1</v>
      </c>
      <c r="AN133" s="253">
        <f t="shared" si="28"/>
        <v>0</v>
      </c>
      <c r="AO133" s="253">
        <f t="shared" si="29"/>
        <v>0</v>
      </c>
      <c r="AP133" s="253" t="str">
        <f t="shared" si="30"/>
        <v>-</v>
      </c>
      <c r="AQ133" s="249" t="str">
        <f t="shared" si="31"/>
        <v>-</v>
      </c>
      <c r="AR133" s="245"/>
      <c r="AS133" s="244"/>
    </row>
    <row r="134" spans="1:45" hidden="1" x14ac:dyDescent="0.25">
      <c r="A134" s="111"/>
      <c r="B134" s="100"/>
      <c r="C134" s="100"/>
      <c r="D134" s="112"/>
      <c r="E134" s="101"/>
      <c r="F134" s="112"/>
      <c r="G134" s="261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260"/>
      <c r="U134" s="256"/>
      <c r="V134" s="256"/>
      <c r="W134" s="260"/>
      <c r="X134" s="242">
        <f t="shared" ref="X134:X197" si="37">SUM(H134:S134)</f>
        <v>0</v>
      </c>
      <c r="Y134" s="247">
        <f t="shared" ref="Y134:Y197" si="38">X134/(((U134-1)*30)+(V134*7))</f>
        <v>0</v>
      </c>
      <c r="Z134" s="247">
        <f t="shared" si="33"/>
        <v>0</v>
      </c>
      <c r="AA134" s="242">
        <v>1</v>
      </c>
      <c r="AB134" s="242">
        <v>0</v>
      </c>
      <c r="AC134" s="243">
        <f t="shared" si="34"/>
        <v>1</v>
      </c>
      <c r="AD134" s="247" t="str">
        <f t="shared" si="32"/>
        <v>Not Sold</v>
      </c>
      <c r="AE134" s="247">
        <v>14</v>
      </c>
      <c r="AF134" s="247" t="str">
        <f t="shared" ref="AF134:AF197" si="39">IFERROR(AD134-AE134,"-")</f>
        <v>-</v>
      </c>
      <c r="AG134" s="247">
        <f t="shared" ref="AG134:AG197" si="40">Z134*4</f>
        <v>0</v>
      </c>
      <c r="AH134" s="248" t="str">
        <f t="shared" si="35"/>
        <v>Not Sold</v>
      </c>
      <c r="AI134" s="249">
        <f t="shared" si="36"/>
        <v>43680</v>
      </c>
      <c r="AJ134" s="249">
        <f t="shared" ref="AJ134:AJ197" si="41">MAX(AH134,AI134)</f>
        <v>43680</v>
      </c>
      <c r="AK134" s="253">
        <f t="shared" ref="AK134:AK197" si="42">Y134*AE134</f>
        <v>0</v>
      </c>
      <c r="AL134" s="253">
        <f t="shared" ref="AL134:AL197" si="43">AC134-AK134</f>
        <v>1</v>
      </c>
      <c r="AM134" s="242">
        <v>1</v>
      </c>
      <c r="AN134" s="253">
        <f t="shared" ref="AN134:AN197" si="44">IF(AG134-AL134&lt;1,0,AG134-AL134)</f>
        <v>0</v>
      </c>
      <c r="AO134" s="253">
        <f t="shared" ref="AO134:AO197" si="45">AN134*D134</f>
        <v>0</v>
      </c>
      <c r="AP134" s="253" t="str">
        <f t="shared" ref="AP134:AP197" si="46">IFERROR(AN134/Y134,"-")</f>
        <v>-</v>
      </c>
      <c r="AQ134" s="249" t="str">
        <f t="shared" ref="AQ134:AQ197" si="47">IFERROR(AP134+AJ134,"-")</f>
        <v>-</v>
      </c>
      <c r="AR134" s="245"/>
      <c r="AS134" s="244"/>
    </row>
    <row r="135" spans="1:45" hidden="1" x14ac:dyDescent="0.25">
      <c r="A135" s="111"/>
      <c r="B135" s="100"/>
      <c r="C135" s="100"/>
      <c r="D135" s="112"/>
      <c r="E135" s="101"/>
      <c r="F135" s="112"/>
      <c r="G135" s="261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260"/>
      <c r="U135" s="256"/>
      <c r="V135" s="256"/>
      <c r="W135" s="260"/>
      <c r="X135" s="242">
        <f t="shared" si="37"/>
        <v>0</v>
      </c>
      <c r="Y135" s="247">
        <f t="shared" si="38"/>
        <v>0</v>
      </c>
      <c r="Z135" s="247">
        <f t="shared" si="33"/>
        <v>0</v>
      </c>
      <c r="AA135" s="242">
        <v>1</v>
      </c>
      <c r="AB135" s="242">
        <v>0</v>
      </c>
      <c r="AC135" s="243">
        <f t="shared" si="34"/>
        <v>1</v>
      </c>
      <c r="AD135" s="247" t="str">
        <f t="shared" si="32"/>
        <v>Not Sold</v>
      </c>
      <c r="AE135" s="247">
        <v>14</v>
      </c>
      <c r="AF135" s="247" t="str">
        <f t="shared" si="39"/>
        <v>-</v>
      </c>
      <c r="AG135" s="247">
        <f t="shared" si="40"/>
        <v>0</v>
      </c>
      <c r="AH135" s="248" t="str">
        <f t="shared" si="35"/>
        <v>Not Sold</v>
      </c>
      <c r="AI135" s="249">
        <f t="shared" si="36"/>
        <v>43680</v>
      </c>
      <c r="AJ135" s="249">
        <f t="shared" si="41"/>
        <v>43680</v>
      </c>
      <c r="AK135" s="253">
        <f t="shared" si="42"/>
        <v>0</v>
      </c>
      <c r="AL135" s="253">
        <f t="shared" si="43"/>
        <v>1</v>
      </c>
      <c r="AM135" s="242">
        <v>1</v>
      </c>
      <c r="AN135" s="253">
        <f t="shared" si="44"/>
        <v>0</v>
      </c>
      <c r="AO135" s="253">
        <f t="shared" si="45"/>
        <v>0</v>
      </c>
      <c r="AP135" s="253" t="str">
        <f t="shared" si="46"/>
        <v>-</v>
      </c>
      <c r="AQ135" s="249" t="str">
        <f t="shared" si="47"/>
        <v>-</v>
      </c>
      <c r="AR135" s="245"/>
      <c r="AS135" s="244"/>
    </row>
    <row r="136" spans="1:45" hidden="1" x14ac:dyDescent="0.25">
      <c r="A136" s="99"/>
      <c r="B136" s="116"/>
      <c r="C136" s="116"/>
      <c r="D136" s="112"/>
      <c r="E136" s="101"/>
      <c r="F136" s="112"/>
      <c r="G136" s="261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260"/>
      <c r="U136" s="256"/>
      <c r="V136" s="256"/>
      <c r="W136" s="260"/>
      <c r="X136" s="242">
        <f t="shared" si="37"/>
        <v>0</v>
      </c>
      <c r="Y136" s="247">
        <f t="shared" si="38"/>
        <v>0</v>
      </c>
      <c r="Z136" s="247">
        <f t="shared" si="33"/>
        <v>0</v>
      </c>
      <c r="AA136" s="242">
        <v>1</v>
      </c>
      <c r="AB136" s="242">
        <v>0</v>
      </c>
      <c r="AC136" s="243">
        <f t="shared" si="34"/>
        <v>1</v>
      </c>
      <c r="AD136" s="247" t="str">
        <f t="shared" si="32"/>
        <v>Not Sold</v>
      </c>
      <c r="AE136" s="247">
        <v>14</v>
      </c>
      <c r="AF136" s="247" t="str">
        <f t="shared" si="39"/>
        <v>-</v>
      </c>
      <c r="AG136" s="247">
        <f t="shared" si="40"/>
        <v>0</v>
      </c>
      <c r="AH136" s="248" t="str">
        <f t="shared" si="35"/>
        <v>Not Sold</v>
      </c>
      <c r="AI136" s="249">
        <f t="shared" si="36"/>
        <v>43680</v>
      </c>
      <c r="AJ136" s="249">
        <f t="shared" si="41"/>
        <v>43680</v>
      </c>
      <c r="AK136" s="253">
        <f t="shared" si="42"/>
        <v>0</v>
      </c>
      <c r="AL136" s="253">
        <f t="shared" si="43"/>
        <v>1</v>
      </c>
      <c r="AM136" s="242">
        <v>1</v>
      </c>
      <c r="AN136" s="253">
        <f t="shared" si="44"/>
        <v>0</v>
      </c>
      <c r="AO136" s="253">
        <f t="shared" si="45"/>
        <v>0</v>
      </c>
      <c r="AP136" s="253" t="str">
        <f t="shared" si="46"/>
        <v>-</v>
      </c>
      <c r="AQ136" s="249" t="str">
        <f t="shared" si="47"/>
        <v>-</v>
      </c>
      <c r="AR136" s="245"/>
      <c r="AS136" s="244"/>
    </row>
    <row r="137" spans="1:45" hidden="1" x14ac:dyDescent="0.25">
      <c r="A137" s="99"/>
      <c r="B137" s="100"/>
      <c r="C137" s="100"/>
      <c r="D137" s="112"/>
      <c r="E137" s="101"/>
      <c r="F137" s="112"/>
      <c r="G137" s="261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260"/>
      <c r="U137" s="256"/>
      <c r="V137" s="256"/>
      <c r="W137" s="260"/>
      <c r="X137" s="242">
        <f t="shared" si="37"/>
        <v>0</v>
      </c>
      <c r="Y137" s="247">
        <f t="shared" si="38"/>
        <v>0</v>
      </c>
      <c r="Z137" s="247">
        <f t="shared" si="33"/>
        <v>0</v>
      </c>
      <c r="AA137" s="242">
        <v>1</v>
      </c>
      <c r="AB137" s="242">
        <v>16</v>
      </c>
      <c r="AC137" s="243">
        <f t="shared" si="34"/>
        <v>17</v>
      </c>
      <c r="AD137" s="247" t="str">
        <f t="shared" si="32"/>
        <v>Not Sold</v>
      </c>
      <c r="AE137" s="247">
        <v>14</v>
      </c>
      <c r="AF137" s="247" t="str">
        <f t="shared" si="39"/>
        <v>-</v>
      </c>
      <c r="AG137" s="247">
        <f t="shared" si="40"/>
        <v>0</v>
      </c>
      <c r="AH137" s="248" t="str">
        <f t="shared" si="35"/>
        <v>Not Sold</v>
      </c>
      <c r="AI137" s="249">
        <f t="shared" si="36"/>
        <v>43680</v>
      </c>
      <c r="AJ137" s="249">
        <f t="shared" si="41"/>
        <v>43680</v>
      </c>
      <c r="AK137" s="253">
        <f t="shared" si="42"/>
        <v>0</v>
      </c>
      <c r="AL137" s="253">
        <f t="shared" si="43"/>
        <v>17</v>
      </c>
      <c r="AM137" s="242">
        <v>1</v>
      </c>
      <c r="AN137" s="253">
        <f t="shared" si="44"/>
        <v>0</v>
      </c>
      <c r="AO137" s="253">
        <f t="shared" si="45"/>
        <v>0</v>
      </c>
      <c r="AP137" s="253" t="str">
        <f t="shared" si="46"/>
        <v>-</v>
      </c>
      <c r="AQ137" s="249" t="str">
        <f t="shared" si="47"/>
        <v>-</v>
      </c>
      <c r="AR137" s="245"/>
      <c r="AS137" s="244"/>
    </row>
    <row r="138" spans="1:45" hidden="1" x14ac:dyDescent="0.25">
      <c r="A138" s="99"/>
      <c r="B138" s="100"/>
      <c r="C138" s="100"/>
      <c r="D138" s="112"/>
      <c r="E138" s="101"/>
      <c r="F138" s="112"/>
      <c r="G138" s="261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260"/>
      <c r="U138" s="256"/>
      <c r="V138" s="256"/>
      <c r="W138" s="260"/>
      <c r="X138" s="242">
        <f t="shared" si="37"/>
        <v>0</v>
      </c>
      <c r="Y138" s="247">
        <f t="shared" si="38"/>
        <v>0</v>
      </c>
      <c r="Z138" s="247">
        <f t="shared" si="33"/>
        <v>0</v>
      </c>
      <c r="AA138" s="242">
        <v>1</v>
      </c>
      <c r="AB138" s="242">
        <v>0</v>
      </c>
      <c r="AC138" s="243">
        <f t="shared" si="34"/>
        <v>1</v>
      </c>
      <c r="AD138" s="247" t="str">
        <f t="shared" si="32"/>
        <v>Not Sold</v>
      </c>
      <c r="AE138" s="247">
        <v>14</v>
      </c>
      <c r="AF138" s="247" t="str">
        <f t="shared" si="39"/>
        <v>-</v>
      </c>
      <c r="AG138" s="247">
        <f t="shared" si="40"/>
        <v>0</v>
      </c>
      <c r="AH138" s="248" t="str">
        <f t="shared" si="35"/>
        <v>Not Sold</v>
      </c>
      <c r="AI138" s="249">
        <f t="shared" si="36"/>
        <v>43680</v>
      </c>
      <c r="AJ138" s="249">
        <f t="shared" si="41"/>
        <v>43680</v>
      </c>
      <c r="AK138" s="253">
        <f t="shared" si="42"/>
        <v>0</v>
      </c>
      <c r="AL138" s="253">
        <f t="shared" si="43"/>
        <v>1</v>
      </c>
      <c r="AM138" s="242">
        <v>1</v>
      </c>
      <c r="AN138" s="253">
        <f t="shared" si="44"/>
        <v>0</v>
      </c>
      <c r="AO138" s="253">
        <f t="shared" si="45"/>
        <v>0</v>
      </c>
      <c r="AP138" s="253" t="str">
        <f t="shared" si="46"/>
        <v>-</v>
      </c>
      <c r="AQ138" s="249" t="str">
        <f t="shared" si="47"/>
        <v>-</v>
      </c>
      <c r="AR138" s="245"/>
      <c r="AS138" s="244"/>
    </row>
    <row r="139" spans="1:45" hidden="1" x14ac:dyDescent="0.25">
      <c r="A139" s="99"/>
      <c r="B139" s="100"/>
      <c r="C139" s="100"/>
      <c r="D139" s="112"/>
      <c r="E139" s="101"/>
      <c r="F139" s="112"/>
      <c r="G139" s="261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260"/>
      <c r="U139" s="256"/>
      <c r="V139" s="256"/>
      <c r="W139" s="260"/>
      <c r="X139" s="242">
        <f t="shared" si="37"/>
        <v>0</v>
      </c>
      <c r="Y139" s="247">
        <f t="shared" si="38"/>
        <v>0</v>
      </c>
      <c r="Z139" s="247">
        <f t="shared" si="33"/>
        <v>0</v>
      </c>
      <c r="AA139" s="242">
        <v>1</v>
      </c>
      <c r="AB139" s="242">
        <v>0</v>
      </c>
      <c r="AC139" s="243">
        <f t="shared" si="34"/>
        <v>1</v>
      </c>
      <c r="AD139" s="247" t="str">
        <f t="shared" si="32"/>
        <v>Not Sold</v>
      </c>
      <c r="AE139" s="247">
        <v>14</v>
      </c>
      <c r="AF139" s="247" t="str">
        <f t="shared" si="39"/>
        <v>-</v>
      </c>
      <c r="AG139" s="247">
        <f t="shared" si="40"/>
        <v>0</v>
      </c>
      <c r="AH139" s="248" t="str">
        <f t="shared" si="35"/>
        <v>Not Sold</v>
      </c>
      <c r="AI139" s="249">
        <f t="shared" si="36"/>
        <v>43680</v>
      </c>
      <c r="AJ139" s="249">
        <f t="shared" si="41"/>
        <v>43680</v>
      </c>
      <c r="AK139" s="253">
        <f t="shared" si="42"/>
        <v>0</v>
      </c>
      <c r="AL139" s="253">
        <f t="shared" si="43"/>
        <v>1</v>
      </c>
      <c r="AM139" s="242">
        <v>1</v>
      </c>
      <c r="AN139" s="253">
        <f t="shared" si="44"/>
        <v>0</v>
      </c>
      <c r="AO139" s="253">
        <f t="shared" si="45"/>
        <v>0</v>
      </c>
      <c r="AP139" s="253" t="str">
        <f t="shared" si="46"/>
        <v>-</v>
      </c>
      <c r="AQ139" s="249" t="str">
        <f t="shared" si="47"/>
        <v>-</v>
      </c>
      <c r="AR139" s="245"/>
      <c r="AS139" s="244"/>
    </row>
    <row r="140" spans="1:45" hidden="1" x14ac:dyDescent="0.25">
      <c r="A140" s="99"/>
      <c r="B140" s="100"/>
      <c r="C140" s="100"/>
      <c r="D140" s="112"/>
      <c r="E140" s="101"/>
      <c r="F140" s="112"/>
      <c r="G140" s="261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260"/>
      <c r="U140" s="256"/>
      <c r="V140" s="256"/>
      <c r="W140" s="260"/>
      <c r="X140" s="242">
        <f t="shared" si="37"/>
        <v>0</v>
      </c>
      <c r="Y140" s="247">
        <f t="shared" si="38"/>
        <v>0</v>
      </c>
      <c r="Z140" s="247">
        <f t="shared" si="33"/>
        <v>0</v>
      </c>
      <c r="AA140" s="242">
        <v>1</v>
      </c>
      <c r="AB140" s="242">
        <v>0</v>
      </c>
      <c r="AC140" s="243">
        <f t="shared" si="34"/>
        <v>1</v>
      </c>
      <c r="AD140" s="247" t="str">
        <f t="shared" si="32"/>
        <v>Not Sold</v>
      </c>
      <c r="AE140" s="247">
        <v>14</v>
      </c>
      <c r="AF140" s="247" t="str">
        <f t="shared" si="39"/>
        <v>-</v>
      </c>
      <c r="AG140" s="247">
        <f t="shared" si="40"/>
        <v>0</v>
      </c>
      <c r="AH140" s="248" t="str">
        <f t="shared" si="35"/>
        <v>Not Sold</v>
      </c>
      <c r="AI140" s="249">
        <f t="shared" si="36"/>
        <v>43680</v>
      </c>
      <c r="AJ140" s="249">
        <f t="shared" si="41"/>
        <v>43680</v>
      </c>
      <c r="AK140" s="253">
        <f t="shared" si="42"/>
        <v>0</v>
      </c>
      <c r="AL140" s="253">
        <f t="shared" si="43"/>
        <v>1</v>
      </c>
      <c r="AM140" s="242">
        <v>1</v>
      </c>
      <c r="AN140" s="253">
        <f t="shared" si="44"/>
        <v>0</v>
      </c>
      <c r="AO140" s="253">
        <f t="shared" si="45"/>
        <v>0</v>
      </c>
      <c r="AP140" s="253" t="str">
        <f t="shared" si="46"/>
        <v>-</v>
      </c>
      <c r="AQ140" s="249" t="str">
        <f t="shared" si="47"/>
        <v>-</v>
      </c>
      <c r="AR140" s="245"/>
      <c r="AS140" s="244"/>
    </row>
    <row r="141" spans="1:45" hidden="1" x14ac:dyDescent="0.25">
      <c r="A141" s="99"/>
      <c r="B141" s="100"/>
      <c r="C141" s="100"/>
      <c r="D141" s="112"/>
      <c r="E141" s="101"/>
      <c r="F141" s="112"/>
      <c r="G141" s="261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260"/>
      <c r="U141" s="256"/>
      <c r="V141" s="256"/>
      <c r="W141" s="260"/>
      <c r="X141" s="242">
        <f t="shared" si="37"/>
        <v>0</v>
      </c>
      <c r="Y141" s="247">
        <f t="shared" si="38"/>
        <v>0</v>
      </c>
      <c r="Z141" s="247">
        <f t="shared" si="33"/>
        <v>0</v>
      </c>
      <c r="AA141" s="242">
        <v>1</v>
      </c>
      <c r="AB141" s="242">
        <v>0</v>
      </c>
      <c r="AC141" s="243">
        <f t="shared" si="34"/>
        <v>1</v>
      </c>
      <c r="AD141" s="247" t="str">
        <f t="shared" si="32"/>
        <v>Not Sold</v>
      </c>
      <c r="AE141" s="247">
        <v>14</v>
      </c>
      <c r="AF141" s="247" t="str">
        <f t="shared" si="39"/>
        <v>-</v>
      </c>
      <c r="AG141" s="247">
        <f t="shared" si="40"/>
        <v>0</v>
      </c>
      <c r="AH141" s="248" t="str">
        <f t="shared" si="35"/>
        <v>Not Sold</v>
      </c>
      <c r="AI141" s="249">
        <f t="shared" si="36"/>
        <v>43680</v>
      </c>
      <c r="AJ141" s="249">
        <f t="shared" si="41"/>
        <v>43680</v>
      </c>
      <c r="AK141" s="253">
        <f t="shared" si="42"/>
        <v>0</v>
      </c>
      <c r="AL141" s="253">
        <f t="shared" si="43"/>
        <v>1</v>
      </c>
      <c r="AM141" s="242">
        <v>1</v>
      </c>
      <c r="AN141" s="253">
        <f t="shared" si="44"/>
        <v>0</v>
      </c>
      <c r="AO141" s="253">
        <f t="shared" si="45"/>
        <v>0</v>
      </c>
      <c r="AP141" s="253" t="str">
        <f t="shared" si="46"/>
        <v>-</v>
      </c>
      <c r="AQ141" s="249" t="str">
        <f t="shared" si="47"/>
        <v>-</v>
      </c>
      <c r="AR141" s="245"/>
      <c r="AS141" s="244"/>
    </row>
    <row r="142" spans="1:45" hidden="1" x14ac:dyDescent="0.25">
      <c r="A142" s="99"/>
      <c r="B142" s="100"/>
      <c r="C142" s="100"/>
      <c r="D142" s="112"/>
      <c r="E142" s="101"/>
      <c r="F142" s="112"/>
      <c r="G142" s="261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260"/>
      <c r="U142" s="256"/>
      <c r="V142" s="256"/>
      <c r="W142" s="260"/>
      <c r="X142" s="242">
        <f t="shared" si="37"/>
        <v>0</v>
      </c>
      <c r="Y142" s="247">
        <f t="shared" si="38"/>
        <v>0</v>
      </c>
      <c r="Z142" s="247">
        <f t="shared" si="33"/>
        <v>0</v>
      </c>
      <c r="AA142" s="242">
        <v>1</v>
      </c>
      <c r="AB142" s="242">
        <v>0</v>
      </c>
      <c r="AC142" s="243">
        <f t="shared" si="34"/>
        <v>1</v>
      </c>
      <c r="AD142" s="247" t="str">
        <f t="shared" si="32"/>
        <v>Not Sold</v>
      </c>
      <c r="AE142" s="247">
        <v>14</v>
      </c>
      <c r="AF142" s="247" t="str">
        <f t="shared" si="39"/>
        <v>-</v>
      </c>
      <c r="AG142" s="247">
        <f t="shared" si="40"/>
        <v>0</v>
      </c>
      <c r="AH142" s="248" t="str">
        <f t="shared" si="35"/>
        <v>Not Sold</v>
      </c>
      <c r="AI142" s="249">
        <f t="shared" si="36"/>
        <v>43680</v>
      </c>
      <c r="AJ142" s="249">
        <f t="shared" si="41"/>
        <v>43680</v>
      </c>
      <c r="AK142" s="253">
        <f t="shared" si="42"/>
        <v>0</v>
      </c>
      <c r="AL142" s="253">
        <f t="shared" si="43"/>
        <v>1</v>
      </c>
      <c r="AM142" s="242">
        <v>1</v>
      </c>
      <c r="AN142" s="253">
        <f t="shared" si="44"/>
        <v>0</v>
      </c>
      <c r="AO142" s="253">
        <f t="shared" si="45"/>
        <v>0</v>
      </c>
      <c r="AP142" s="253" t="str">
        <f t="shared" si="46"/>
        <v>-</v>
      </c>
      <c r="AQ142" s="249" t="str">
        <f t="shared" si="47"/>
        <v>-</v>
      </c>
      <c r="AR142" s="245"/>
      <c r="AS142" s="244"/>
    </row>
    <row r="143" spans="1:45" hidden="1" x14ac:dyDescent="0.25">
      <c r="A143" s="99"/>
      <c r="B143" s="100"/>
      <c r="C143" s="100"/>
      <c r="D143" s="112"/>
      <c r="E143" s="101"/>
      <c r="F143" s="112"/>
      <c r="G143" s="261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260"/>
      <c r="U143" s="256"/>
      <c r="V143" s="256"/>
      <c r="W143" s="260"/>
      <c r="X143" s="242">
        <f t="shared" si="37"/>
        <v>0</v>
      </c>
      <c r="Y143" s="247">
        <f t="shared" si="38"/>
        <v>0</v>
      </c>
      <c r="Z143" s="247">
        <f t="shared" si="33"/>
        <v>0</v>
      </c>
      <c r="AA143" s="242">
        <v>1</v>
      </c>
      <c r="AB143" s="242">
        <v>0</v>
      </c>
      <c r="AC143" s="243">
        <f t="shared" si="34"/>
        <v>1</v>
      </c>
      <c r="AD143" s="247" t="str">
        <f t="shared" si="32"/>
        <v>Not Sold</v>
      </c>
      <c r="AE143" s="247">
        <v>14</v>
      </c>
      <c r="AF143" s="247" t="str">
        <f t="shared" si="39"/>
        <v>-</v>
      </c>
      <c r="AG143" s="247">
        <f t="shared" si="40"/>
        <v>0</v>
      </c>
      <c r="AH143" s="248" t="str">
        <f t="shared" si="35"/>
        <v>Not Sold</v>
      </c>
      <c r="AI143" s="249">
        <f t="shared" si="36"/>
        <v>43680</v>
      </c>
      <c r="AJ143" s="249">
        <f t="shared" si="41"/>
        <v>43680</v>
      </c>
      <c r="AK143" s="253">
        <f t="shared" si="42"/>
        <v>0</v>
      </c>
      <c r="AL143" s="253">
        <f t="shared" si="43"/>
        <v>1</v>
      </c>
      <c r="AM143" s="242">
        <v>1</v>
      </c>
      <c r="AN143" s="253">
        <f t="shared" si="44"/>
        <v>0</v>
      </c>
      <c r="AO143" s="253">
        <f t="shared" si="45"/>
        <v>0</v>
      </c>
      <c r="AP143" s="253" t="str">
        <f t="shared" si="46"/>
        <v>-</v>
      </c>
      <c r="AQ143" s="249" t="str">
        <f t="shared" si="47"/>
        <v>-</v>
      </c>
      <c r="AR143" s="245"/>
      <c r="AS143" s="244"/>
    </row>
    <row r="144" spans="1:45" hidden="1" x14ac:dyDescent="0.25">
      <c r="A144" s="99"/>
      <c r="B144" s="100"/>
      <c r="C144" s="100"/>
      <c r="D144" s="112"/>
      <c r="E144" s="101"/>
      <c r="F144" s="112"/>
      <c r="G144" s="261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260"/>
      <c r="U144" s="256"/>
      <c r="V144" s="256"/>
      <c r="W144" s="260"/>
      <c r="X144" s="242">
        <f t="shared" si="37"/>
        <v>0</v>
      </c>
      <c r="Y144" s="247">
        <f t="shared" si="38"/>
        <v>0</v>
      </c>
      <c r="Z144" s="247">
        <f t="shared" si="33"/>
        <v>0</v>
      </c>
      <c r="AA144" s="242">
        <v>1</v>
      </c>
      <c r="AB144" s="242">
        <v>1</v>
      </c>
      <c r="AC144" s="243">
        <f t="shared" si="34"/>
        <v>2</v>
      </c>
      <c r="AD144" s="247" t="str">
        <f t="shared" si="32"/>
        <v>Not Sold</v>
      </c>
      <c r="AE144" s="247">
        <v>14</v>
      </c>
      <c r="AF144" s="247" t="str">
        <f t="shared" si="39"/>
        <v>-</v>
      </c>
      <c r="AG144" s="247">
        <f t="shared" si="40"/>
        <v>0</v>
      </c>
      <c r="AH144" s="248" t="str">
        <f t="shared" si="35"/>
        <v>Not Sold</v>
      </c>
      <c r="AI144" s="249">
        <f t="shared" si="36"/>
        <v>43680</v>
      </c>
      <c r="AJ144" s="249">
        <f t="shared" si="41"/>
        <v>43680</v>
      </c>
      <c r="AK144" s="253">
        <f t="shared" si="42"/>
        <v>0</v>
      </c>
      <c r="AL144" s="253">
        <f t="shared" si="43"/>
        <v>2</v>
      </c>
      <c r="AM144" s="242">
        <v>1</v>
      </c>
      <c r="AN144" s="253">
        <f t="shared" si="44"/>
        <v>0</v>
      </c>
      <c r="AO144" s="253">
        <f t="shared" si="45"/>
        <v>0</v>
      </c>
      <c r="AP144" s="253" t="str">
        <f t="shared" si="46"/>
        <v>-</v>
      </c>
      <c r="AQ144" s="249" t="str">
        <f t="shared" si="47"/>
        <v>-</v>
      </c>
      <c r="AR144" s="245"/>
      <c r="AS144" s="244"/>
    </row>
    <row r="145" spans="1:45" hidden="1" x14ac:dyDescent="0.25">
      <c r="A145" s="99"/>
      <c r="B145" s="116"/>
      <c r="C145" s="116"/>
      <c r="D145" s="112"/>
      <c r="E145" s="101"/>
      <c r="F145" s="112"/>
      <c r="G145" s="261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260"/>
      <c r="U145" s="256"/>
      <c r="V145" s="256"/>
      <c r="W145" s="260"/>
      <c r="X145" s="242">
        <f t="shared" si="37"/>
        <v>0</v>
      </c>
      <c r="Y145" s="247">
        <f t="shared" si="38"/>
        <v>0</v>
      </c>
      <c r="Z145" s="247">
        <f t="shared" si="33"/>
        <v>0</v>
      </c>
      <c r="AA145" s="242">
        <v>1</v>
      </c>
      <c r="AB145" s="242">
        <v>0</v>
      </c>
      <c r="AC145" s="243">
        <f t="shared" si="34"/>
        <v>1</v>
      </c>
      <c r="AD145" s="247" t="str">
        <f t="shared" si="32"/>
        <v>Not Sold</v>
      </c>
      <c r="AE145" s="247">
        <v>14</v>
      </c>
      <c r="AF145" s="247" t="str">
        <f t="shared" si="39"/>
        <v>-</v>
      </c>
      <c r="AG145" s="247">
        <f t="shared" si="40"/>
        <v>0</v>
      </c>
      <c r="AH145" s="248" t="str">
        <f t="shared" si="35"/>
        <v>Not Sold</v>
      </c>
      <c r="AI145" s="249">
        <f t="shared" si="36"/>
        <v>43680</v>
      </c>
      <c r="AJ145" s="249">
        <f t="shared" si="41"/>
        <v>43680</v>
      </c>
      <c r="AK145" s="253">
        <f t="shared" si="42"/>
        <v>0</v>
      </c>
      <c r="AL145" s="253">
        <f t="shared" si="43"/>
        <v>1</v>
      </c>
      <c r="AM145" s="242">
        <v>1</v>
      </c>
      <c r="AN145" s="253">
        <f t="shared" si="44"/>
        <v>0</v>
      </c>
      <c r="AO145" s="253">
        <f t="shared" si="45"/>
        <v>0</v>
      </c>
      <c r="AP145" s="253" t="str">
        <f t="shared" si="46"/>
        <v>-</v>
      </c>
      <c r="AQ145" s="249" t="str">
        <f t="shared" si="47"/>
        <v>-</v>
      </c>
      <c r="AR145" s="245"/>
      <c r="AS145" s="244"/>
    </row>
    <row r="146" spans="1:45" hidden="1" x14ac:dyDescent="0.25">
      <c r="A146" s="99"/>
      <c r="B146" s="100"/>
      <c r="C146" s="100"/>
      <c r="D146" s="112"/>
      <c r="E146" s="101"/>
      <c r="F146" s="112"/>
      <c r="G146" s="261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260"/>
      <c r="U146" s="256"/>
      <c r="V146" s="256"/>
      <c r="W146" s="260"/>
      <c r="X146" s="242">
        <f t="shared" si="37"/>
        <v>0</v>
      </c>
      <c r="Y146" s="247">
        <f t="shared" si="38"/>
        <v>0</v>
      </c>
      <c r="Z146" s="247">
        <f t="shared" si="33"/>
        <v>0</v>
      </c>
      <c r="AA146" s="242">
        <v>1</v>
      </c>
      <c r="AB146" s="242">
        <v>1</v>
      </c>
      <c r="AC146" s="243">
        <f t="shared" si="34"/>
        <v>2</v>
      </c>
      <c r="AD146" s="247" t="str">
        <f t="shared" si="32"/>
        <v>Not Sold</v>
      </c>
      <c r="AE146" s="247">
        <v>14</v>
      </c>
      <c r="AF146" s="247" t="str">
        <f t="shared" si="39"/>
        <v>-</v>
      </c>
      <c r="AG146" s="247">
        <f t="shared" si="40"/>
        <v>0</v>
      </c>
      <c r="AH146" s="248" t="str">
        <f t="shared" si="35"/>
        <v>Not Sold</v>
      </c>
      <c r="AI146" s="249">
        <f t="shared" si="36"/>
        <v>43680</v>
      </c>
      <c r="AJ146" s="249">
        <f t="shared" si="41"/>
        <v>43680</v>
      </c>
      <c r="AK146" s="253">
        <f t="shared" si="42"/>
        <v>0</v>
      </c>
      <c r="AL146" s="253">
        <f t="shared" si="43"/>
        <v>2</v>
      </c>
      <c r="AM146" s="242">
        <v>1</v>
      </c>
      <c r="AN146" s="253">
        <f t="shared" si="44"/>
        <v>0</v>
      </c>
      <c r="AO146" s="253">
        <f t="shared" si="45"/>
        <v>0</v>
      </c>
      <c r="AP146" s="253" t="str">
        <f t="shared" si="46"/>
        <v>-</v>
      </c>
      <c r="AQ146" s="249" t="str">
        <f t="shared" si="47"/>
        <v>-</v>
      </c>
      <c r="AR146" s="245"/>
      <c r="AS146" s="244"/>
    </row>
    <row r="147" spans="1:45" hidden="1" x14ac:dyDescent="0.25">
      <c r="A147" s="99"/>
      <c r="B147" s="100"/>
      <c r="C147" s="100"/>
      <c r="D147" s="112"/>
      <c r="E147" s="101"/>
      <c r="F147" s="112"/>
      <c r="G147" s="261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260"/>
      <c r="U147" s="256"/>
      <c r="V147" s="256"/>
      <c r="W147" s="260"/>
      <c r="X147" s="242">
        <f t="shared" si="37"/>
        <v>0</v>
      </c>
      <c r="Y147" s="247">
        <f t="shared" si="38"/>
        <v>0</v>
      </c>
      <c r="Z147" s="247">
        <f t="shared" si="33"/>
        <v>0</v>
      </c>
      <c r="AA147" s="242">
        <v>1</v>
      </c>
      <c r="AB147" s="242">
        <v>46</v>
      </c>
      <c r="AC147" s="243">
        <f t="shared" si="34"/>
        <v>47</v>
      </c>
      <c r="AD147" s="247" t="str">
        <f t="shared" si="32"/>
        <v>Not Sold</v>
      </c>
      <c r="AE147" s="247">
        <v>14</v>
      </c>
      <c r="AF147" s="247" t="str">
        <f t="shared" si="39"/>
        <v>-</v>
      </c>
      <c r="AG147" s="247">
        <f t="shared" si="40"/>
        <v>0</v>
      </c>
      <c r="AH147" s="248" t="str">
        <f t="shared" si="35"/>
        <v>Not Sold</v>
      </c>
      <c r="AI147" s="249">
        <f t="shared" si="36"/>
        <v>43680</v>
      </c>
      <c r="AJ147" s="249">
        <f t="shared" si="41"/>
        <v>43680</v>
      </c>
      <c r="AK147" s="253">
        <f t="shared" si="42"/>
        <v>0</v>
      </c>
      <c r="AL147" s="253">
        <f t="shared" si="43"/>
        <v>47</v>
      </c>
      <c r="AM147" s="242">
        <v>1</v>
      </c>
      <c r="AN147" s="253">
        <f t="shared" si="44"/>
        <v>0</v>
      </c>
      <c r="AO147" s="253">
        <f t="shared" si="45"/>
        <v>0</v>
      </c>
      <c r="AP147" s="253" t="str">
        <f t="shared" si="46"/>
        <v>-</v>
      </c>
      <c r="AQ147" s="249" t="str">
        <f t="shared" si="47"/>
        <v>-</v>
      </c>
      <c r="AR147" s="245"/>
      <c r="AS147" s="244"/>
    </row>
    <row r="148" spans="1:45" hidden="1" x14ac:dyDescent="0.25">
      <c r="A148" s="99"/>
      <c r="B148" s="100"/>
      <c r="C148" s="100"/>
      <c r="D148" s="112"/>
      <c r="E148" s="101"/>
      <c r="F148" s="112"/>
      <c r="G148" s="261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260"/>
      <c r="U148" s="256"/>
      <c r="V148" s="256"/>
      <c r="W148" s="260"/>
      <c r="X148" s="242">
        <f t="shared" si="37"/>
        <v>0</v>
      </c>
      <c r="Y148" s="247">
        <f t="shared" si="38"/>
        <v>0</v>
      </c>
      <c r="Z148" s="247">
        <f t="shared" si="33"/>
        <v>0</v>
      </c>
      <c r="AA148" s="242">
        <v>1</v>
      </c>
      <c r="AB148" s="242">
        <v>0</v>
      </c>
      <c r="AC148" s="243">
        <f t="shared" si="34"/>
        <v>1</v>
      </c>
      <c r="AD148" s="247" t="str">
        <f t="shared" si="32"/>
        <v>Not Sold</v>
      </c>
      <c r="AE148" s="247">
        <v>14</v>
      </c>
      <c r="AF148" s="247" t="str">
        <f t="shared" si="39"/>
        <v>-</v>
      </c>
      <c r="AG148" s="247">
        <f t="shared" si="40"/>
        <v>0</v>
      </c>
      <c r="AH148" s="248" t="str">
        <f t="shared" si="35"/>
        <v>Not Sold</v>
      </c>
      <c r="AI148" s="249">
        <f t="shared" si="36"/>
        <v>43680</v>
      </c>
      <c r="AJ148" s="249">
        <f t="shared" si="41"/>
        <v>43680</v>
      </c>
      <c r="AK148" s="253">
        <f t="shared" si="42"/>
        <v>0</v>
      </c>
      <c r="AL148" s="253">
        <f t="shared" si="43"/>
        <v>1</v>
      </c>
      <c r="AM148" s="242">
        <v>1</v>
      </c>
      <c r="AN148" s="253">
        <f t="shared" si="44"/>
        <v>0</v>
      </c>
      <c r="AO148" s="253">
        <f t="shared" si="45"/>
        <v>0</v>
      </c>
      <c r="AP148" s="253" t="str">
        <f t="shared" si="46"/>
        <v>-</v>
      </c>
      <c r="AQ148" s="249" t="str">
        <f t="shared" si="47"/>
        <v>-</v>
      </c>
      <c r="AR148" s="245"/>
      <c r="AS148" s="244"/>
    </row>
    <row r="149" spans="1:45" hidden="1" x14ac:dyDescent="0.25">
      <c r="A149" s="99"/>
      <c r="B149" s="100"/>
      <c r="C149" s="100"/>
      <c r="D149" s="112"/>
      <c r="E149" s="101"/>
      <c r="F149" s="112"/>
      <c r="G149" s="261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260"/>
      <c r="U149" s="256"/>
      <c r="V149" s="256"/>
      <c r="W149" s="260"/>
      <c r="X149" s="242">
        <f t="shared" si="37"/>
        <v>0</v>
      </c>
      <c r="Y149" s="247">
        <f t="shared" si="38"/>
        <v>0</v>
      </c>
      <c r="Z149" s="247">
        <f t="shared" si="33"/>
        <v>0</v>
      </c>
      <c r="AA149" s="242">
        <v>1</v>
      </c>
      <c r="AB149" s="242">
        <v>0</v>
      </c>
      <c r="AC149" s="243">
        <f t="shared" si="34"/>
        <v>1</v>
      </c>
      <c r="AD149" s="247" t="str">
        <f t="shared" si="32"/>
        <v>Not Sold</v>
      </c>
      <c r="AE149" s="247">
        <v>14</v>
      </c>
      <c r="AF149" s="247" t="str">
        <f t="shared" si="39"/>
        <v>-</v>
      </c>
      <c r="AG149" s="247">
        <f t="shared" si="40"/>
        <v>0</v>
      </c>
      <c r="AH149" s="248" t="str">
        <f t="shared" si="35"/>
        <v>Not Sold</v>
      </c>
      <c r="AI149" s="249">
        <f t="shared" si="36"/>
        <v>43680</v>
      </c>
      <c r="AJ149" s="249">
        <f t="shared" si="41"/>
        <v>43680</v>
      </c>
      <c r="AK149" s="253">
        <f t="shared" si="42"/>
        <v>0</v>
      </c>
      <c r="AL149" s="253">
        <f t="shared" si="43"/>
        <v>1</v>
      </c>
      <c r="AM149" s="242">
        <v>1</v>
      </c>
      <c r="AN149" s="253">
        <f t="shared" si="44"/>
        <v>0</v>
      </c>
      <c r="AO149" s="253">
        <f t="shared" si="45"/>
        <v>0</v>
      </c>
      <c r="AP149" s="253" t="str">
        <f t="shared" si="46"/>
        <v>-</v>
      </c>
      <c r="AQ149" s="249" t="str">
        <f t="shared" si="47"/>
        <v>-</v>
      </c>
      <c r="AR149" s="245"/>
      <c r="AS149" s="244"/>
    </row>
    <row r="150" spans="1:45" hidden="1" x14ac:dyDescent="0.25">
      <c r="A150" s="31"/>
      <c r="B150" s="18"/>
      <c r="C150" s="18"/>
      <c r="D150" s="58"/>
      <c r="E150" s="57"/>
      <c r="F150" s="58"/>
      <c r="G150" s="261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0"/>
      <c r="U150" s="256"/>
      <c r="V150" s="256"/>
      <c r="W150" s="260"/>
      <c r="X150" s="242">
        <f t="shared" si="37"/>
        <v>0</v>
      </c>
      <c r="Y150" s="247">
        <f t="shared" si="38"/>
        <v>0</v>
      </c>
      <c r="Z150" s="247">
        <f t="shared" si="33"/>
        <v>0</v>
      </c>
      <c r="AA150" s="242">
        <v>1</v>
      </c>
      <c r="AB150" s="242">
        <v>11</v>
      </c>
      <c r="AC150" s="243">
        <f t="shared" si="34"/>
        <v>12</v>
      </c>
      <c r="AD150" s="247" t="str">
        <f t="shared" si="32"/>
        <v>Not Sold</v>
      </c>
      <c r="AE150" s="247">
        <v>14</v>
      </c>
      <c r="AF150" s="247" t="str">
        <f t="shared" si="39"/>
        <v>-</v>
      </c>
      <c r="AG150" s="247">
        <f t="shared" si="40"/>
        <v>0</v>
      </c>
      <c r="AH150" s="248" t="str">
        <f t="shared" si="35"/>
        <v>Not Sold</v>
      </c>
      <c r="AI150" s="249">
        <f t="shared" si="36"/>
        <v>43680</v>
      </c>
      <c r="AJ150" s="249">
        <f t="shared" si="41"/>
        <v>43680</v>
      </c>
      <c r="AK150" s="253">
        <f t="shared" si="42"/>
        <v>0</v>
      </c>
      <c r="AL150" s="253">
        <f t="shared" si="43"/>
        <v>12</v>
      </c>
      <c r="AM150" s="242">
        <v>1</v>
      </c>
      <c r="AN150" s="253">
        <f t="shared" si="44"/>
        <v>0</v>
      </c>
      <c r="AO150" s="253">
        <f t="shared" si="45"/>
        <v>0</v>
      </c>
      <c r="AP150" s="253" t="str">
        <f t="shared" si="46"/>
        <v>-</v>
      </c>
      <c r="AQ150" s="249" t="str">
        <f t="shared" si="47"/>
        <v>-</v>
      </c>
      <c r="AR150" s="242"/>
      <c r="AS150" s="244"/>
    </row>
    <row r="151" spans="1:45" hidden="1" x14ac:dyDescent="0.25">
      <c r="A151" s="31"/>
      <c r="B151" s="18"/>
      <c r="C151" s="18"/>
      <c r="D151" s="58"/>
      <c r="E151" s="57"/>
      <c r="F151" s="58"/>
      <c r="G151" s="261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0"/>
      <c r="U151" s="256"/>
      <c r="V151" s="256"/>
      <c r="W151" s="260"/>
      <c r="X151" s="242">
        <f t="shared" si="37"/>
        <v>0</v>
      </c>
      <c r="Y151" s="247">
        <f t="shared" si="38"/>
        <v>0</v>
      </c>
      <c r="Z151" s="247">
        <f t="shared" si="33"/>
        <v>0</v>
      </c>
      <c r="AA151" s="242">
        <v>1</v>
      </c>
      <c r="AB151" s="242">
        <v>16</v>
      </c>
      <c r="AC151" s="243">
        <f t="shared" si="34"/>
        <v>17</v>
      </c>
      <c r="AD151" s="247" t="str">
        <f t="shared" si="32"/>
        <v>Not Sold</v>
      </c>
      <c r="AE151" s="247">
        <v>14</v>
      </c>
      <c r="AF151" s="247" t="str">
        <f t="shared" si="39"/>
        <v>-</v>
      </c>
      <c r="AG151" s="247">
        <f t="shared" si="40"/>
        <v>0</v>
      </c>
      <c r="AH151" s="248" t="str">
        <f t="shared" si="35"/>
        <v>Not Sold</v>
      </c>
      <c r="AI151" s="249">
        <f t="shared" si="36"/>
        <v>43680</v>
      </c>
      <c r="AJ151" s="249">
        <f t="shared" si="41"/>
        <v>43680</v>
      </c>
      <c r="AK151" s="253">
        <f t="shared" si="42"/>
        <v>0</v>
      </c>
      <c r="AL151" s="253">
        <f t="shared" si="43"/>
        <v>17</v>
      </c>
      <c r="AM151" s="242">
        <v>1</v>
      </c>
      <c r="AN151" s="253">
        <f t="shared" si="44"/>
        <v>0</v>
      </c>
      <c r="AO151" s="253">
        <f t="shared" si="45"/>
        <v>0</v>
      </c>
      <c r="AP151" s="253" t="str">
        <f t="shared" si="46"/>
        <v>-</v>
      </c>
      <c r="AQ151" s="249" t="str">
        <f t="shared" si="47"/>
        <v>-</v>
      </c>
      <c r="AR151" s="242"/>
      <c r="AS151" s="244"/>
    </row>
    <row r="152" spans="1:45" hidden="1" x14ac:dyDescent="0.25">
      <c r="A152" s="32"/>
      <c r="B152" s="18"/>
      <c r="C152" s="18"/>
      <c r="D152" s="58"/>
      <c r="E152" s="57"/>
      <c r="F152" s="58"/>
      <c r="G152" s="261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0"/>
      <c r="U152" s="256"/>
      <c r="V152" s="256"/>
      <c r="W152" s="260"/>
      <c r="X152" s="242">
        <f t="shared" si="37"/>
        <v>0</v>
      </c>
      <c r="Y152" s="247">
        <f t="shared" si="38"/>
        <v>0</v>
      </c>
      <c r="Z152" s="247">
        <f t="shared" si="33"/>
        <v>0</v>
      </c>
      <c r="AA152" s="242">
        <v>1</v>
      </c>
      <c r="AB152" s="242">
        <v>3</v>
      </c>
      <c r="AC152" s="243">
        <f t="shared" si="34"/>
        <v>4</v>
      </c>
      <c r="AD152" s="247" t="str">
        <f t="shared" si="32"/>
        <v>Not Sold</v>
      </c>
      <c r="AE152" s="247">
        <v>14</v>
      </c>
      <c r="AF152" s="247" t="str">
        <f t="shared" si="39"/>
        <v>-</v>
      </c>
      <c r="AG152" s="247">
        <f t="shared" si="40"/>
        <v>0</v>
      </c>
      <c r="AH152" s="248" t="str">
        <f t="shared" si="35"/>
        <v>Not Sold</v>
      </c>
      <c r="AI152" s="249">
        <f t="shared" si="36"/>
        <v>43680</v>
      </c>
      <c r="AJ152" s="249">
        <f t="shared" si="41"/>
        <v>43680</v>
      </c>
      <c r="AK152" s="253">
        <f t="shared" si="42"/>
        <v>0</v>
      </c>
      <c r="AL152" s="253">
        <f t="shared" si="43"/>
        <v>4</v>
      </c>
      <c r="AM152" s="242">
        <v>1</v>
      </c>
      <c r="AN152" s="253">
        <f t="shared" si="44"/>
        <v>0</v>
      </c>
      <c r="AO152" s="253">
        <f t="shared" si="45"/>
        <v>0</v>
      </c>
      <c r="AP152" s="253" t="str">
        <f t="shared" si="46"/>
        <v>-</v>
      </c>
      <c r="AQ152" s="249" t="str">
        <f t="shared" si="47"/>
        <v>-</v>
      </c>
      <c r="AR152" s="242"/>
      <c r="AS152" s="244"/>
    </row>
    <row r="153" spans="1:45" hidden="1" x14ac:dyDescent="0.25">
      <c r="A153" s="31"/>
      <c r="B153" s="18"/>
      <c r="C153" s="18"/>
      <c r="D153" s="58"/>
      <c r="E153" s="57"/>
      <c r="F153" s="58"/>
      <c r="G153" s="261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0"/>
      <c r="U153" s="256"/>
      <c r="V153" s="256"/>
      <c r="W153" s="260"/>
      <c r="X153" s="242">
        <f t="shared" si="37"/>
        <v>0</v>
      </c>
      <c r="Y153" s="247">
        <f t="shared" si="38"/>
        <v>0</v>
      </c>
      <c r="Z153" s="247">
        <f t="shared" si="33"/>
        <v>0</v>
      </c>
      <c r="AA153" s="242">
        <v>1</v>
      </c>
      <c r="AB153" s="242">
        <v>2</v>
      </c>
      <c r="AC153" s="243">
        <f t="shared" si="34"/>
        <v>3</v>
      </c>
      <c r="AD153" s="247" t="str">
        <f t="shared" si="32"/>
        <v>Not Sold</v>
      </c>
      <c r="AE153" s="247">
        <v>14</v>
      </c>
      <c r="AF153" s="247" t="str">
        <f t="shared" si="39"/>
        <v>-</v>
      </c>
      <c r="AG153" s="247">
        <f t="shared" si="40"/>
        <v>0</v>
      </c>
      <c r="AH153" s="248" t="str">
        <f t="shared" si="35"/>
        <v>Not Sold</v>
      </c>
      <c r="AI153" s="249">
        <f t="shared" si="36"/>
        <v>43680</v>
      </c>
      <c r="AJ153" s="249">
        <f t="shared" si="41"/>
        <v>43680</v>
      </c>
      <c r="AK153" s="253">
        <f t="shared" si="42"/>
        <v>0</v>
      </c>
      <c r="AL153" s="253">
        <f t="shared" si="43"/>
        <v>3</v>
      </c>
      <c r="AM153" s="242">
        <v>1</v>
      </c>
      <c r="AN153" s="253">
        <f t="shared" si="44"/>
        <v>0</v>
      </c>
      <c r="AO153" s="253">
        <f t="shared" si="45"/>
        <v>0</v>
      </c>
      <c r="AP153" s="253" t="str">
        <f t="shared" si="46"/>
        <v>-</v>
      </c>
      <c r="AQ153" s="249" t="str">
        <f t="shared" si="47"/>
        <v>-</v>
      </c>
      <c r="AR153" s="242"/>
      <c r="AS153" s="244"/>
    </row>
    <row r="154" spans="1:45" hidden="1" x14ac:dyDescent="0.25">
      <c r="A154" s="31"/>
      <c r="B154" s="18"/>
      <c r="C154" s="18"/>
      <c r="D154" s="58"/>
      <c r="E154" s="57"/>
      <c r="F154" s="58"/>
      <c r="G154" s="261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0"/>
      <c r="U154" s="256"/>
      <c r="V154" s="256"/>
      <c r="W154" s="260"/>
      <c r="X154" s="242">
        <f t="shared" si="37"/>
        <v>0</v>
      </c>
      <c r="Y154" s="247">
        <f t="shared" si="38"/>
        <v>0</v>
      </c>
      <c r="Z154" s="247">
        <f t="shared" si="33"/>
        <v>0</v>
      </c>
      <c r="AA154" s="242">
        <v>1</v>
      </c>
      <c r="AB154" s="242">
        <v>0</v>
      </c>
      <c r="AC154" s="243">
        <f t="shared" si="34"/>
        <v>1</v>
      </c>
      <c r="AD154" s="247" t="str">
        <f t="shared" ref="AD154:AD217" si="48">IFERROR(AC154/Y154,"Not Sold")</f>
        <v>Not Sold</v>
      </c>
      <c r="AE154" s="247">
        <v>14</v>
      </c>
      <c r="AF154" s="247" t="str">
        <f t="shared" si="39"/>
        <v>-</v>
      </c>
      <c r="AG154" s="247">
        <f t="shared" si="40"/>
        <v>0</v>
      </c>
      <c r="AH154" s="248" t="str">
        <f t="shared" si="35"/>
        <v>Not Sold</v>
      </c>
      <c r="AI154" s="249">
        <f t="shared" si="36"/>
        <v>43680</v>
      </c>
      <c r="AJ154" s="249">
        <f t="shared" si="41"/>
        <v>43680</v>
      </c>
      <c r="AK154" s="253">
        <f t="shared" si="42"/>
        <v>0</v>
      </c>
      <c r="AL154" s="253">
        <f t="shared" si="43"/>
        <v>1</v>
      </c>
      <c r="AM154" s="242">
        <v>1</v>
      </c>
      <c r="AN154" s="253">
        <f t="shared" si="44"/>
        <v>0</v>
      </c>
      <c r="AO154" s="253">
        <f t="shared" si="45"/>
        <v>0</v>
      </c>
      <c r="AP154" s="253" t="str">
        <f t="shared" si="46"/>
        <v>-</v>
      </c>
      <c r="AQ154" s="249" t="str">
        <f t="shared" si="47"/>
        <v>-</v>
      </c>
      <c r="AR154" s="242"/>
      <c r="AS154" s="244"/>
    </row>
    <row r="155" spans="1:45" hidden="1" x14ac:dyDescent="0.25">
      <c r="A155" s="31"/>
      <c r="B155" s="27"/>
      <c r="C155" s="27"/>
      <c r="D155" s="58"/>
      <c r="E155" s="57"/>
      <c r="F155" s="58"/>
      <c r="G155" s="261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0"/>
      <c r="U155" s="256"/>
      <c r="V155" s="256"/>
      <c r="W155" s="260"/>
      <c r="X155" s="242">
        <f t="shared" si="37"/>
        <v>0</v>
      </c>
      <c r="Y155" s="247">
        <f t="shared" si="38"/>
        <v>0</v>
      </c>
      <c r="Z155" s="247">
        <f t="shared" si="33"/>
        <v>0</v>
      </c>
      <c r="AA155" s="242">
        <v>1</v>
      </c>
      <c r="AB155" s="242">
        <v>1</v>
      </c>
      <c r="AC155" s="243">
        <f t="shared" si="34"/>
        <v>2</v>
      </c>
      <c r="AD155" s="247" t="str">
        <f t="shared" si="48"/>
        <v>Not Sold</v>
      </c>
      <c r="AE155" s="247">
        <v>14</v>
      </c>
      <c r="AF155" s="247" t="str">
        <f t="shared" si="39"/>
        <v>-</v>
      </c>
      <c r="AG155" s="247">
        <f t="shared" si="40"/>
        <v>0</v>
      </c>
      <c r="AH155" s="248" t="str">
        <f t="shared" si="35"/>
        <v>Not Sold</v>
      </c>
      <c r="AI155" s="249">
        <f t="shared" si="36"/>
        <v>43680</v>
      </c>
      <c r="AJ155" s="249">
        <f t="shared" si="41"/>
        <v>43680</v>
      </c>
      <c r="AK155" s="253">
        <f t="shared" si="42"/>
        <v>0</v>
      </c>
      <c r="AL155" s="253">
        <f t="shared" si="43"/>
        <v>2</v>
      </c>
      <c r="AM155" s="242">
        <v>1</v>
      </c>
      <c r="AN155" s="253">
        <f t="shared" si="44"/>
        <v>0</v>
      </c>
      <c r="AO155" s="253">
        <f t="shared" si="45"/>
        <v>0</v>
      </c>
      <c r="AP155" s="253" t="str">
        <f t="shared" si="46"/>
        <v>-</v>
      </c>
      <c r="AQ155" s="249" t="str">
        <f t="shared" si="47"/>
        <v>-</v>
      </c>
      <c r="AR155" s="242"/>
      <c r="AS155" s="244"/>
    </row>
    <row r="156" spans="1:45" hidden="1" x14ac:dyDescent="0.25">
      <c r="A156" s="31"/>
      <c r="B156" s="18"/>
      <c r="C156" s="18"/>
      <c r="D156" s="58"/>
      <c r="E156" s="57"/>
      <c r="F156" s="58"/>
      <c r="G156" s="261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0"/>
      <c r="U156" s="256"/>
      <c r="V156" s="256"/>
      <c r="W156" s="260"/>
      <c r="X156" s="242">
        <f t="shared" si="37"/>
        <v>0</v>
      </c>
      <c r="Y156" s="247">
        <f t="shared" si="38"/>
        <v>0</v>
      </c>
      <c r="Z156" s="247">
        <f t="shared" si="33"/>
        <v>0</v>
      </c>
      <c r="AA156" s="242">
        <v>1</v>
      </c>
      <c r="AB156" s="242">
        <v>73</v>
      </c>
      <c r="AC156" s="243">
        <f t="shared" si="34"/>
        <v>74</v>
      </c>
      <c r="AD156" s="247" t="str">
        <f t="shared" si="48"/>
        <v>Not Sold</v>
      </c>
      <c r="AE156" s="247">
        <v>14</v>
      </c>
      <c r="AF156" s="247" t="str">
        <f t="shared" si="39"/>
        <v>-</v>
      </c>
      <c r="AG156" s="247">
        <f t="shared" si="40"/>
        <v>0</v>
      </c>
      <c r="AH156" s="248" t="str">
        <f t="shared" si="35"/>
        <v>Not Sold</v>
      </c>
      <c r="AI156" s="249">
        <f t="shared" si="36"/>
        <v>43680</v>
      </c>
      <c r="AJ156" s="249">
        <f t="shared" si="41"/>
        <v>43680</v>
      </c>
      <c r="AK156" s="253">
        <f t="shared" si="42"/>
        <v>0</v>
      </c>
      <c r="AL156" s="253">
        <f t="shared" si="43"/>
        <v>74</v>
      </c>
      <c r="AM156" s="242">
        <v>1</v>
      </c>
      <c r="AN156" s="253">
        <f t="shared" si="44"/>
        <v>0</v>
      </c>
      <c r="AO156" s="253">
        <f t="shared" si="45"/>
        <v>0</v>
      </c>
      <c r="AP156" s="253" t="str">
        <f t="shared" si="46"/>
        <v>-</v>
      </c>
      <c r="AQ156" s="249" t="str">
        <f t="shared" si="47"/>
        <v>-</v>
      </c>
      <c r="AR156" s="242"/>
      <c r="AS156" s="244"/>
    </row>
    <row r="157" spans="1:45" hidden="1" x14ac:dyDescent="0.25">
      <c r="A157" s="31"/>
      <c r="B157" s="18"/>
      <c r="C157" s="18"/>
      <c r="D157" s="58"/>
      <c r="E157" s="57"/>
      <c r="F157" s="58"/>
      <c r="G157" s="261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0"/>
      <c r="U157" s="256"/>
      <c r="V157" s="256"/>
      <c r="W157" s="260"/>
      <c r="X157" s="242">
        <f t="shared" si="37"/>
        <v>0</v>
      </c>
      <c r="Y157" s="247">
        <f t="shared" si="38"/>
        <v>0</v>
      </c>
      <c r="Z157" s="247">
        <f t="shared" si="33"/>
        <v>0</v>
      </c>
      <c r="AA157" s="242">
        <v>1</v>
      </c>
      <c r="AB157" s="242">
        <v>26</v>
      </c>
      <c r="AC157" s="243">
        <f t="shared" si="34"/>
        <v>27</v>
      </c>
      <c r="AD157" s="247" t="str">
        <f t="shared" si="48"/>
        <v>Not Sold</v>
      </c>
      <c r="AE157" s="247">
        <v>14</v>
      </c>
      <c r="AF157" s="247" t="str">
        <f t="shared" si="39"/>
        <v>-</v>
      </c>
      <c r="AG157" s="247">
        <f t="shared" si="40"/>
        <v>0</v>
      </c>
      <c r="AH157" s="248" t="str">
        <f t="shared" si="35"/>
        <v>Not Sold</v>
      </c>
      <c r="AI157" s="249">
        <f t="shared" si="36"/>
        <v>43680</v>
      </c>
      <c r="AJ157" s="249">
        <f t="shared" si="41"/>
        <v>43680</v>
      </c>
      <c r="AK157" s="253">
        <f t="shared" si="42"/>
        <v>0</v>
      </c>
      <c r="AL157" s="253">
        <f t="shared" si="43"/>
        <v>27</v>
      </c>
      <c r="AM157" s="242">
        <v>1</v>
      </c>
      <c r="AN157" s="253">
        <f t="shared" si="44"/>
        <v>0</v>
      </c>
      <c r="AO157" s="253">
        <f t="shared" si="45"/>
        <v>0</v>
      </c>
      <c r="AP157" s="253" t="str">
        <f t="shared" si="46"/>
        <v>-</v>
      </c>
      <c r="AQ157" s="249" t="str">
        <f t="shared" si="47"/>
        <v>-</v>
      </c>
      <c r="AR157" s="242"/>
      <c r="AS157" s="244"/>
    </row>
    <row r="158" spans="1:45" hidden="1" x14ac:dyDescent="0.25">
      <c r="A158" s="31"/>
      <c r="B158" s="27"/>
      <c r="C158" s="27"/>
      <c r="D158" s="58"/>
      <c r="E158" s="57"/>
      <c r="F158" s="58"/>
      <c r="G158" s="261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0"/>
      <c r="U158" s="256"/>
      <c r="V158" s="256"/>
      <c r="W158" s="260"/>
      <c r="X158" s="242">
        <f t="shared" si="37"/>
        <v>0</v>
      </c>
      <c r="Y158" s="247">
        <f t="shared" si="38"/>
        <v>0</v>
      </c>
      <c r="Z158" s="247">
        <f t="shared" si="33"/>
        <v>0</v>
      </c>
      <c r="AA158" s="242">
        <v>1</v>
      </c>
      <c r="AB158" s="242">
        <v>0</v>
      </c>
      <c r="AC158" s="243">
        <f t="shared" si="34"/>
        <v>1</v>
      </c>
      <c r="AD158" s="247" t="str">
        <f t="shared" si="48"/>
        <v>Not Sold</v>
      </c>
      <c r="AE158" s="247">
        <v>14</v>
      </c>
      <c r="AF158" s="247" t="str">
        <f t="shared" si="39"/>
        <v>-</v>
      </c>
      <c r="AG158" s="247">
        <f t="shared" si="40"/>
        <v>0</v>
      </c>
      <c r="AH158" s="248" t="str">
        <f t="shared" si="35"/>
        <v>Not Sold</v>
      </c>
      <c r="AI158" s="249">
        <f t="shared" si="36"/>
        <v>43680</v>
      </c>
      <c r="AJ158" s="249">
        <f t="shared" si="41"/>
        <v>43680</v>
      </c>
      <c r="AK158" s="253">
        <f t="shared" si="42"/>
        <v>0</v>
      </c>
      <c r="AL158" s="253">
        <f t="shared" si="43"/>
        <v>1</v>
      </c>
      <c r="AM158" s="242">
        <v>1</v>
      </c>
      <c r="AN158" s="253">
        <f t="shared" si="44"/>
        <v>0</v>
      </c>
      <c r="AO158" s="253">
        <f t="shared" si="45"/>
        <v>0</v>
      </c>
      <c r="AP158" s="253" t="str">
        <f t="shared" si="46"/>
        <v>-</v>
      </c>
      <c r="AQ158" s="249" t="str">
        <f t="shared" si="47"/>
        <v>-</v>
      </c>
      <c r="AR158" s="242"/>
      <c r="AS158" s="244"/>
    </row>
    <row r="159" spans="1:45" hidden="1" x14ac:dyDescent="0.25">
      <c r="A159" s="31"/>
      <c r="B159" s="18"/>
      <c r="C159" s="18"/>
      <c r="D159" s="58"/>
      <c r="E159" s="57"/>
      <c r="F159" s="58"/>
      <c r="G159" s="261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0"/>
      <c r="U159" s="256"/>
      <c r="V159" s="256"/>
      <c r="W159" s="260"/>
      <c r="X159" s="242">
        <f t="shared" si="37"/>
        <v>0</v>
      </c>
      <c r="Y159" s="247">
        <f t="shared" si="38"/>
        <v>0</v>
      </c>
      <c r="Z159" s="247">
        <f t="shared" si="33"/>
        <v>0</v>
      </c>
      <c r="AA159" s="242">
        <v>1</v>
      </c>
      <c r="AB159" s="242">
        <v>2</v>
      </c>
      <c r="AC159" s="243">
        <f t="shared" si="34"/>
        <v>3</v>
      </c>
      <c r="AD159" s="247" t="str">
        <f t="shared" si="48"/>
        <v>Not Sold</v>
      </c>
      <c r="AE159" s="247">
        <v>14</v>
      </c>
      <c r="AF159" s="247" t="str">
        <f t="shared" si="39"/>
        <v>-</v>
      </c>
      <c r="AG159" s="247">
        <f t="shared" si="40"/>
        <v>0</v>
      </c>
      <c r="AH159" s="248" t="str">
        <f t="shared" si="35"/>
        <v>Not Sold</v>
      </c>
      <c r="AI159" s="249">
        <f t="shared" si="36"/>
        <v>43680</v>
      </c>
      <c r="AJ159" s="249">
        <f t="shared" si="41"/>
        <v>43680</v>
      </c>
      <c r="AK159" s="253">
        <f t="shared" si="42"/>
        <v>0</v>
      </c>
      <c r="AL159" s="253">
        <f t="shared" si="43"/>
        <v>3</v>
      </c>
      <c r="AM159" s="242">
        <v>1</v>
      </c>
      <c r="AN159" s="253">
        <f t="shared" si="44"/>
        <v>0</v>
      </c>
      <c r="AO159" s="253">
        <f t="shared" si="45"/>
        <v>0</v>
      </c>
      <c r="AP159" s="253" t="str">
        <f t="shared" si="46"/>
        <v>-</v>
      </c>
      <c r="AQ159" s="249" t="str">
        <f t="shared" si="47"/>
        <v>-</v>
      </c>
      <c r="AR159" s="242"/>
      <c r="AS159" s="244"/>
    </row>
    <row r="160" spans="1:45" hidden="1" x14ac:dyDescent="0.25">
      <c r="A160" s="31"/>
      <c r="B160" s="18"/>
      <c r="C160" s="18"/>
      <c r="D160" s="58"/>
      <c r="E160" s="57"/>
      <c r="F160" s="58"/>
      <c r="G160" s="261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0"/>
      <c r="U160" s="256"/>
      <c r="V160" s="256"/>
      <c r="W160" s="260"/>
      <c r="X160" s="242">
        <f t="shared" si="37"/>
        <v>0</v>
      </c>
      <c r="Y160" s="247">
        <f t="shared" si="38"/>
        <v>0</v>
      </c>
      <c r="Z160" s="247">
        <f t="shared" si="33"/>
        <v>0</v>
      </c>
      <c r="AA160" s="242">
        <v>1</v>
      </c>
      <c r="AB160" s="242">
        <v>2</v>
      </c>
      <c r="AC160" s="243">
        <f t="shared" si="34"/>
        <v>3</v>
      </c>
      <c r="AD160" s="247" t="str">
        <f t="shared" si="48"/>
        <v>Not Sold</v>
      </c>
      <c r="AE160" s="247">
        <v>14</v>
      </c>
      <c r="AF160" s="247" t="str">
        <f t="shared" si="39"/>
        <v>-</v>
      </c>
      <c r="AG160" s="247">
        <f t="shared" si="40"/>
        <v>0</v>
      </c>
      <c r="AH160" s="248" t="str">
        <f t="shared" si="35"/>
        <v>Not Sold</v>
      </c>
      <c r="AI160" s="249">
        <f t="shared" si="36"/>
        <v>43680</v>
      </c>
      <c r="AJ160" s="249">
        <f t="shared" si="41"/>
        <v>43680</v>
      </c>
      <c r="AK160" s="253">
        <f t="shared" si="42"/>
        <v>0</v>
      </c>
      <c r="AL160" s="253">
        <f t="shared" si="43"/>
        <v>3</v>
      </c>
      <c r="AM160" s="242">
        <v>1</v>
      </c>
      <c r="AN160" s="253">
        <f t="shared" si="44"/>
        <v>0</v>
      </c>
      <c r="AO160" s="253">
        <f t="shared" si="45"/>
        <v>0</v>
      </c>
      <c r="AP160" s="253" t="str">
        <f t="shared" si="46"/>
        <v>-</v>
      </c>
      <c r="AQ160" s="249" t="str">
        <f t="shared" si="47"/>
        <v>-</v>
      </c>
      <c r="AR160" s="242"/>
      <c r="AS160" s="244"/>
    </row>
    <row r="161" spans="1:45" hidden="1" x14ac:dyDescent="0.25">
      <c r="A161" s="31"/>
      <c r="B161" s="18"/>
      <c r="C161" s="18"/>
      <c r="D161" s="58"/>
      <c r="E161" s="57"/>
      <c r="F161" s="58"/>
      <c r="G161" s="261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0"/>
      <c r="U161" s="256"/>
      <c r="V161" s="256"/>
      <c r="W161" s="260"/>
      <c r="X161" s="242">
        <f t="shared" si="37"/>
        <v>0</v>
      </c>
      <c r="Y161" s="247">
        <f t="shared" si="38"/>
        <v>0</v>
      </c>
      <c r="Z161" s="247">
        <f t="shared" si="33"/>
        <v>0</v>
      </c>
      <c r="AA161" s="242">
        <v>1</v>
      </c>
      <c r="AB161" s="242">
        <v>15</v>
      </c>
      <c r="AC161" s="243">
        <f t="shared" si="34"/>
        <v>16</v>
      </c>
      <c r="AD161" s="247" t="str">
        <f t="shared" si="48"/>
        <v>Not Sold</v>
      </c>
      <c r="AE161" s="247">
        <v>14</v>
      </c>
      <c r="AF161" s="247" t="str">
        <f t="shared" si="39"/>
        <v>-</v>
      </c>
      <c r="AG161" s="247">
        <f t="shared" si="40"/>
        <v>0</v>
      </c>
      <c r="AH161" s="248" t="str">
        <f t="shared" si="35"/>
        <v>Not Sold</v>
      </c>
      <c r="AI161" s="249">
        <f t="shared" si="36"/>
        <v>43680</v>
      </c>
      <c r="AJ161" s="249">
        <f t="shared" si="41"/>
        <v>43680</v>
      </c>
      <c r="AK161" s="253">
        <f t="shared" si="42"/>
        <v>0</v>
      </c>
      <c r="AL161" s="253">
        <f t="shared" si="43"/>
        <v>16</v>
      </c>
      <c r="AM161" s="242">
        <v>1</v>
      </c>
      <c r="AN161" s="253">
        <f t="shared" si="44"/>
        <v>0</v>
      </c>
      <c r="AO161" s="253">
        <f t="shared" si="45"/>
        <v>0</v>
      </c>
      <c r="AP161" s="253" t="str">
        <f t="shared" si="46"/>
        <v>-</v>
      </c>
      <c r="AQ161" s="249" t="str">
        <f t="shared" si="47"/>
        <v>-</v>
      </c>
      <c r="AR161" s="242"/>
      <c r="AS161" s="244"/>
    </row>
    <row r="162" spans="1:45" hidden="1" x14ac:dyDescent="0.25">
      <c r="A162" s="31"/>
      <c r="B162" s="18"/>
      <c r="C162" s="18"/>
      <c r="D162" s="58"/>
      <c r="E162" s="57"/>
      <c r="F162" s="58"/>
      <c r="G162" s="261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0"/>
      <c r="U162" s="256"/>
      <c r="V162" s="256"/>
      <c r="W162" s="260"/>
      <c r="X162" s="242">
        <f t="shared" si="37"/>
        <v>0</v>
      </c>
      <c r="Y162" s="247">
        <f t="shared" si="38"/>
        <v>0</v>
      </c>
      <c r="Z162" s="247">
        <f t="shared" si="33"/>
        <v>0</v>
      </c>
      <c r="AA162" s="242">
        <v>1</v>
      </c>
      <c r="AB162" s="242">
        <v>24</v>
      </c>
      <c r="AC162" s="243">
        <f t="shared" si="34"/>
        <v>25</v>
      </c>
      <c r="AD162" s="247" t="str">
        <f t="shared" si="48"/>
        <v>Not Sold</v>
      </c>
      <c r="AE162" s="247">
        <v>14</v>
      </c>
      <c r="AF162" s="247" t="str">
        <f t="shared" si="39"/>
        <v>-</v>
      </c>
      <c r="AG162" s="247">
        <f t="shared" si="40"/>
        <v>0</v>
      </c>
      <c r="AH162" s="248" t="str">
        <f t="shared" si="35"/>
        <v>Not Sold</v>
      </c>
      <c r="AI162" s="249">
        <f t="shared" si="36"/>
        <v>43680</v>
      </c>
      <c r="AJ162" s="249">
        <f t="shared" si="41"/>
        <v>43680</v>
      </c>
      <c r="AK162" s="253">
        <f t="shared" si="42"/>
        <v>0</v>
      </c>
      <c r="AL162" s="253">
        <f t="shared" si="43"/>
        <v>25</v>
      </c>
      <c r="AM162" s="242">
        <v>1</v>
      </c>
      <c r="AN162" s="253">
        <f t="shared" si="44"/>
        <v>0</v>
      </c>
      <c r="AO162" s="253">
        <f t="shared" si="45"/>
        <v>0</v>
      </c>
      <c r="AP162" s="253" t="str">
        <f t="shared" si="46"/>
        <v>-</v>
      </c>
      <c r="AQ162" s="249" t="str">
        <f t="shared" si="47"/>
        <v>-</v>
      </c>
      <c r="AR162" s="242"/>
      <c r="AS162" s="244"/>
    </row>
    <row r="163" spans="1:45" hidden="1" x14ac:dyDescent="0.25">
      <c r="A163" s="31"/>
      <c r="B163" s="18"/>
      <c r="C163" s="18"/>
      <c r="D163" s="58"/>
      <c r="E163" s="57"/>
      <c r="F163" s="58"/>
      <c r="G163" s="261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0"/>
      <c r="U163" s="256"/>
      <c r="V163" s="256"/>
      <c r="W163" s="260"/>
      <c r="X163" s="242">
        <f t="shared" si="37"/>
        <v>0</v>
      </c>
      <c r="Y163" s="247">
        <f t="shared" si="38"/>
        <v>0</v>
      </c>
      <c r="Z163" s="247">
        <f t="shared" si="33"/>
        <v>0</v>
      </c>
      <c r="AA163" s="242">
        <v>1</v>
      </c>
      <c r="AB163" s="242">
        <v>0</v>
      </c>
      <c r="AC163" s="243">
        <f t="shared" si="34"/>
        <v>1</v>
      </c>
      <c r="AD163" s="247" t="str">
        <f t="shared" si="48"/>
        <v>Not Sold</v>
      </c>
      <c r="AE163" s="247">
        <v>14</v>
      </c>
      <c r="AF163" s="247" t="str">
        <f t="shared" si="39"/>
        <v>-</v>
      </c>
      <c r="AG163" s="247">
        <f t="shared" si="40"/>
        <v>0</v>
      </c>
      <c r="AH163" s="248" t="str">
        <f t="shared" si="35"/>
        <v>Not Sold</v>
      </c>
      <c r="AI163" s="249">
        <f t="shared" si="36"/>
        <v>43680</v>
      </c>
      <c r="AJ163" s="249">
        <f t="shared" si="41"/>
        <v>43680</v>
      </c>
      <c r="AK163" s="253">
        <f t="shared" si="42"/>
        <v>0</v>
      </c>
      <c r="AL163" s="253">
        <f t="shared" si="43"/>
        <v>1</v>
      </c>
      <c r="AM163" s="242">
        <v>1</v>
      </c>
      <c r="AN163" s="253">
        <f t="shared" si="44"/>
        <v>0</v>
      </c>
      <c r="AO163" s="253">
        <f t="shared" si="45"/>
        <v>0</v>
      </c>
      <c r="AP163" s="253" t="str">
        <f t="shared" si="46"/>
        <v>-</v>
      </c>
      <c r="AQ163" s="249" t="str">
        <f t="shared" si="47"/>
        <v>-</v>
      </c>
      <c r="AR163" s="242"/>
      <c r="AS163" s="244"/>
    </row>
    <row r="164" spans="1:45" hidden="1" x14ac:dyDescent="0.25">
      <c r="A164" s="31"/>
      <c r="B164" s="18"/>
      <c r="C164" s="18"/>
      <c r="D164" s="58"/>
      <c r="E164" s="57"/>
      <c r="F164" s="58"/>
      <c r="G164" s="261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0"/>
      <c r="U164" s="256"/>
      <c r="V164" s="256"/>
      <c r="W164" s="260"/>
      <c r="X164" s="242">
        <f t="shared" si="37"/>
        <v>0</v>
      </c>
      <c r="Y164" s="247">
        <f t="shared" si="38"/>
        <v>0</v>
      </c>
      <c r="Z164" s="247">
        <f t="shared" si="33"/>
        <v>0</v>
      </c>
      <c r="AA164" s="242">
        <v>1</v>
      </c>
      <c r="AB164" s="242">
        <v>0</v>
      </c>
      <c r="AC164" s="243">
        <f t="shared" si="34"/>
        <v>1</v>
      </c>
      <c r="AD164" s="247" t="str">
        <f t="shared" si="48"/>
        <v>Not Sold</v>
      </c>
      <c r="AE164" s="247">
        <v>14</v>
      </c>
      <c r="AF164" s="247" t="str">
        <f t="shared" si="39"/>
        <v>-</v>
      </c>
      <c r="AG164" s="247">
        <f t="shared" si="40"/>
        <v>0</v>
      </c>
      <c r="AH164" s="248" t="str">
        <f t="shared" si="35"/>
        <v>Not Sold</v>
      </c>
      <c r="AI164" s="249">
        <f t="shared" si="36"/>
        <v>43680</v>
      </c>
      <c r="AJ164" s="249">
        <f t="shared" si="41"/>
        <v>43680</v>
      </c>
      <c r="AK164" s="253">
        <f t="shared" si="42"/>
        <v>0</v>
      </c>
      <c r="AL164" s="253">
        <f t="shared" si="43"/>
        <v>1</v>
      </c>
      <c r="AM164" s="242">
        <v>1</v>
      </c>
      <c r="AN164" s="253">
        <f t="shared" si="44"/>
        <v>0</v>
      </c>
      <c r="AO164" s="253">
        <f t="shared" si="45"/>
        <v>0</v>
      </c>
      <c r="AP164" s="253" t="str">
        <f t="shared" si="46"/>
        <v>-</v>
      </c>
      <c r="AQ164" s="249" t="str">
        <f t="shared" si="47"/>
        <v>-</v>
      </c>
      <c r="AR164" s="242"/>
      <c r="AS164" s="244"/>
    </row>
    <row r="165" spans="1:45" hidden="1" x14ac:dyDescent="0.25">
      <c r="A165" s="31"/>
      <c r="B165" s="18"/>
      <c r="C165" s="18"/>
      <c r="D165" s="58"/>
      <c r="E165" s="57"/>
      <c r="F165" s="58"/>
      <c r="G165" s="261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0"/>
      <c r="U165" s="256"/>
      <c r="V165" s="256"/>
      <c r="W165" s="260"/>
      <c r="X165" s="242">
        <f t="shared" si="37"/>
        <v>0</v>
      </c>
      <c r="Y165" s="247">
        <f t="shared" si="38"/>
        <v>0</v>
      </c>
      <c r="Z165" s="247">
        <f t="shared" si="33"/>
        <v>0</v>
      </c>
      <c r="AA165" s="242">
        <v>1</v>
      </c>
      <c r="AB165" s="242">
        <v>12</v>
      </c>
      <c r="AC165" s="243">
        <f t="shared" si="34"/>
        <v>13</v>
      </c>
      <c r="AD165" s="247" t="str">
        <f t="shared" si="48"/>
        <v>Not Sold</v>
      </c>
      <c r="AE165" s="247">
        <v>14</v>
      </c>
      <c r="AF165" s="247" t="str">
        <f t="shared" si="39"/>
        <v>-</v>
      </c>
      <c r="AG165" s="247">
        <f t="shared" si="40"/>
        <v>0</v>
      </c>
      <c r="AH165" s="248" t="str">
        <f t="shared" si="35"/>
        <v>Not Sold</v>
      </c>
      <c r="AI165" s="249">
        <f t="shared" si="36"/>
        <v>43680</v>
      </c>
      <c r="AJ165" s="249">
        <f t="shared" si="41"/>
        <v>43680</v>
      </c>
      <c r="AK165" s="253">
        <f t="shared" si="42"/>
        <v>0</v>
      </c>
      <c r="AL165" s="253">
        <f t="shared" si="43"/>
        <v>13</v>
      </c>
      <c r="AM165" s="242">
        <v>1</v>
      </c>
      <c r="AN165" s="253">
        <f t="shared" si="44"/>
        <v>0</v>
      </c>
      <c r="AO165" s="253">
        <f t="shared" si="45"/>
        <v>0</v>
      </c>
      <c r="AP165" s="253" t="str">
        <f t="shared" si="46"/>
        <v>-</v>
      </c>
      <c r="AQ165" s="249" t="str">
        <f t="shared" si="47"/>
        <v>-</v>
      </c>
      <c r="AR165" s="242"/>
      <c r="AS165" s="244"/>
    </row>
    <row r="166" spans="1:45" hidden="1" x14ac:dyDescent="0.25">
      <c r="A166" s="31"/>
      <c r="B166" s="18"/>
      <c r="C166" s="18"/>
      <c r="D166" s="58"/>
      <c r="E166" s="57"/>
      <c r="F166" s="58"/>
      <c r="G166" s="261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0"/>
      <c r="U166" s="256"/>
      <c r="V166" s="256"/>
      <c r="W166" s="260"/>
      <c r="X166" s="242">
        <f t="shared" si="37"/>
        <v>0</v>
      </c>
      <c r="Y166" s="247">
        <f t="shared" si="38"/>
        <v>0</v>
      </c>
      <c r="Z166" s="247">
        <f t="shared" ref="Z166:Z229" si="49">Y166*30</f>
        <v>0</v>
      </c>
      <c r="AA166" s="242">
        <v>1</v>
      </c>
      <c r="AB166" s="242">
        <v>0</v>
      </c>
      <c r="AC166" s="243">
        <f t="shared" ref="AC166:AC229" si="50">AA166+AB166</f>
        <v>1</v>
      </c>
      <c r="AD166" s="247" t="str">
        <f t="shared" si="48"/>
        <v>Not Sold</v>
      </c>
      <c r="AE166" s="247">
        <v>14</v>
      </c>
      <c r="AF166" s="247" t="str">
        <f t="shared" si="39"/>
        <v>-</v>
      </c>
      <c r="AG166" s="247">
        <f t="shared" si="40"/>
        <v>0</v>
      </c>
      <c r="AH166" s="248" t="str">
        <f t="shared" si="35"/>
        <v>Not Sold</v>
      </c>
      <c r="AI166" s="249">
        <f t="shared" si="36"/>
        <v>43680</v>
      </c>
      <c r="AJ166" s="249">
        <f t="shared" si="41"/>
        <v>43680</v>
      </c>
      <c r="AK166" s="253">
        <f t="shared" si="42"/>
        <v>0</v>
      </c>
      <c r="AL166" s="253">
        <f t="shared" si="43"/>
        <v>1</v>
      </c>
      <c r="AM166" s="242">
        <v>1</v>
      </c>
      <c r="AN166" s="253">
        <f t="shared" si="44"/>
        <v>0</v>
      </c>
      <c r="AO166" s="253">
        <f t="shared" si="45"/>
        <v>0</v>
      </c>
      <c r="AP166" s="253" t="str">
        <f t="shared" si="46"/>
        <v>-</v>
      </c>
      <c r="AQ166" s="249" t="str">
        <f t="shared" si="47"/>
        <v>-</v>
      </c>
      <c r="AR166" s="242"/>
      <c r="AS166" s="244"/>
    </row>
    <row r="167" spans="1:45" hidden="1" x14ac:dyDescent="0.25">
      <c r="A167" s="31"/>
      <c r="B167" s="18"/>
      <c r="C167" s="18"/>
      <c r="D167" s="58"/>
      <c r="E167" s="57"/>
      <c r="F167" s="58"/>
      <c r="G167" s="261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0"/>
      <c r="U167" s="256"/>
      <c r="V167" s="256"/>
      <c r="W167" s="260"/>
      <c r="X167" s="242">
        <f t="shared" si="37"/>
        <v>0</v>
      </c>
      <c r="Y167" s="247">
        <f t="shared" si="38"/>
        <v>0</v>
      </c>
      <c r="Z167" s="247">
        <f t="shared" si="49"/>
        <v>0</v>
      </c>
      <c r="AA167" s="242">
        <v>1</v>
      </c>
      <c r="AB167" s="242">
        <v>6</v>
      </c>
      <c r="AC167" s="243">
        <f t="shared" si="50"/>
        <v>7</v>
      </c>
      <c r="AD167" s="247" t="str">
        <f t="shared" si="48"/>
        <v>Not Sold</v>
      </c>
      <c r="AE167" s="247">
        <v>14</v>
      </c>
      <c r="AF167" s="247" t="str">
        <f t="shared" si="39"/>
        <v>-</v>
      </c>
      <c r="AG167" s="247">
        <f t="shared" si="40"/>
        <v>0</v>
      </c>
      <c r="AH167" s="248" t="str">
        <f t="shared" si="35"/>
        <v>Not Sold</v>
      </c>
      <c r="AI167" s="249">
        <f t="shared" si="36"/>
        <v>43680</v>
      </c>
      <c r="AJ167" s="249">
        <f t="shared" si="41"/>
        <v>43680</v>
      </c>
      <c r="AK167" s="253">
        <f t="shared" si="42"/>
        <v>0</v>
      </c>
      <c r="AL167" s="253">
        <f t="shared" si="43"/>
        <v>7</v>
      </c>
      <c r="AM167" s="242">
        <v>1</v>
      </c>
      <c r="AN167" s="253">
        <f t="shared" si="44"/>
        <v>0</v>
      </c>
      <c r="AO167" s="253">
        <f t="shared" si="45"/>
        <v>0</v>
      </c>
      <c r="AP167" s="253" t="str">
        <f t="shared" si="46"/>
        <v>-</v>
      </c>
      <c r="AQ167" s="249" t="str">
        <f t="shared" si="47"/>
        <v>-</v>
      </c>
      <c r="AR167" s="242"/>
      <c r="AS167" s="244"/>
    </row>
    <row r="168" spans="1:45" hidden="1" x14ac:dyDescent="0.25">
      <c r="A168" s="31"/>
      <c r="B168" s="18"/>
      <c r="C168" s="18"/>
      <c r="D168" s="58"/>
      <c r="E168" s="57"/>
      <c r="F168" s="58"/>
      <c r="G168" s="261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0"/>
      <c r="U168" s="256"/>
      <c r="V168" s="256"/>
      <c r="W168" s="260"/>
      <c r="X168" s="242">
        <f t="shared" si="37"/>
        <v>0</v>
      </c>
      <c r="Y168" s="247">
        <f t="shared" si="38"/>
        <v>0</v>
      </c>
      <c r="Z168" s="247">
        <f t="shared" si="49"/>
        <v>0</v>
      </c>
      <c r="AA168" s="242">
        <v>1</v>
      </c>
      <c r="AB168" s="242">
        <v>0</v>
      </c>
      <c r="AC168" s="243">
        <f t="shared" si="50"/>
        <v>1</v>
      </c>
      <c r="AD168" s="247" t="str">
        <f t="shared" si="48"/>
        <v>Not Sold</v>
      </c>
      <c r="AE168" s="247">
        <v>14</v>
      </c>
      <c r="AF168" s="247" t="str">
        <f t="shared" si="39"/>
        <v>-</v>
      </c>
      <c r="AG168" s="247">
        <f t="shared" si="40"/>
        <v>0</v>
      </c>
      <c r="AH168" s="248" t="str">
        <f t="shared" si="35"/>
        <v>Not Sold</v>
      </c>
      <c r="AI168" s="249">
        <f t="shared" si="36"/>
        <v>43680</v>
      </c>
      <c r="AJ168" s="249">
        <f t="shared" si="41"/>
        <v>43680</v>
      </c>
      <c r="AK168" s="253">
        <f t="shared" si="42"/>
        <v>0</v>
      </c>
      <c r="AL168" s="253">
        <f t="shared" si="43"/>
        <v>1</v>
      </c>
      <c r="AM168" s="242">
        <v>1</v>
      </c>
      <c r="AN168" s="253">
        <f t="shared" si="44"/>
        <v>0</v>
      </c>
      <c r="AO168" s="253">
        <f t="shared" si="45"/>
        <v>0</v>
      </c>
      <c r="AP168" s="253" t="str">
        <f t="shared" si="46"/>
        <v>-</v>
      </c>
      <c r="AQ168" s="249" t="str">
        <f t="shared" si="47"/>
        <v>-</v>
      </c>
      <c r="AR168" s="242"/>
      <c r="AS168" s="244"/>
    </row>
    <row r="169" spans="1:45" hidden="1" x14ac:dyDescent="0.25">
      <c r="A169" s="31"/>
      <c r="B169" s="18"/>
      <c r="C169" s="18"/>
      <c r="D169" s="58"/>
      <c r="E169" s="57"/>
      <c r="F169" s="58"/>
      <c r="G169" s="261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0"/>
      <c r="U169" s="256"/>
      <c r="V169" s="256"/>
      <c r="W169" s="260"/>
      <c r="X169" s="242">
        <f t="shared" si="37"/>
        <v>0</v>
      </c>
      <c r="Y169" s="247">
        <f t="shared" si="38"/>
        <v>0</v>
      </c>
      <c r="Z169" s="247">
        <f t="shared" si="49"/>
        <v>0</v>
      </c>
      <c r="AA169" s="242">
        <v>1</v>
      </c>
      <c r="AB169" s="242">
        <v>5</v>
      </c>
      <c r="AC169" s="243">
        <f t="shared" si="50"/>
        <v>6</v>
      </c>
      <c r="AD169" s="247" t="str">
        <f t="shared" si="48"/>
        <v>Not Sold</v>
      </c>
      <c r="AE169" s="247">
        <v>14</v>
      </c>
      <c r="AF169" s="247" t="str">
        <f t="shared" si="39"/>
        <v>-</v>
      </c>
      <c r="AG169" s="247">
        <f t="shared" si="40"/>
        <v>0</v>
      </c>
      <c r="AH169" s="248" t="str">
        <f t="shared" si="35"/>
        <v>Not Sold</v>
      </c>
      <c r="AI169" s="249">
        <f t="shared" si="36"/>
        <v>43680</v>
      </c>
      <c r="AJ169" s="249">
        <f t="shared" si="41"/>
        <v>43680</v>
      </c>
      <c r="AK169" s="253">
        <f t="shared" si="42"/>
        <v>0</v>
      </c>
      <c r="AL169" s="253">
        <f t="shared" si="43"/>
        <v>6</v>
      </c>
      <c r="AM169" s="242">
        <v>1</v>
      </c>
      <c r="AN169" s="253">
        <f t="shared" si="44"/>
        <v>0</v>
      </c>
      <c r="AO169" s="253">
        <f t="shared" si="45"/>
        <v>0</v>
      </c>
      <c r="AP169" s="253" t="str">
        <f t="shared" si="46"/>
        <v>-</v>
      </c>
      <c r="AQ169" s="249" t="str">
        <f t="shared" si="47"/>
        <v>-</v>
      </c>
      <c r="AR169" s="242"/>
      <c r="AS169" s="244"/>
    </row>
    <row r="170" spans="1:45" hidden="1" x14ac:dyDescent="0.25">
      <c r="A170" s="17"/>
      <c r="B170" s="18"/>
      <c r="C170" s="18"/>
      <c r="D170" s="58"/>
      <c r="E170" s="57"/>
      <c r="F170" s="58"/>
      <c r="G170" s="261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0"/>
      <c r="U170" s="256"/>
      <c r="V170" s="256"/>
      <c r="W170" s="260"/>
      <c r="X170" s="242">
        <f t="shared" si="37"/>
        <v>0</v>
      </c>
      <c r="Y170" s="247">
        <f t="shared" si="38"/>
        <v>0</v>
      </c>
      <c r="Z170" s="247">
        <f t="shared" si="49"/>
        <v>0</v>
      </c>
      <c r="AA170" s="242">
        <v>1</v>
      </c>
      <c r="AB170" s="242">
        <v>0</v>
      </c>
      <c r="AC170" s="243">
        <f t="shared" si="50"/>
        <v>1</v>
      </c>
      <c r="AD170" s="247" t="str">
        <f t="shared" si="48"/>
        <v>Not Sold</v>
      </c>
      <c r="AE170" s="247">
        <v>14</v>
      </c>
      <c r="AF170" s="247" t="str">
        <f t="shared" si="39"/>
        <v>-</v>
      </c>
      <c r="AG170" s="247">
        <f t="shared" si="40"/>
        <v>0</v>
      </c>
      <c r="AH170" s="248" t="str">
        <f t="shared" si="35"/>
        <v>Not Sold</v>
      </c>
      <c r="AI170" s="249">
        <f t="shared" si="36"/>
        <v>43680</v>
      </c>
      <c r="AJ170" s="249">
        <f t="shared" si="41"/>
        <v>43680</v>
      </c>
      <c r="AK170" s="253">
        <f t="shared" si="42"/>
        <v>0</v>
      </c>
      <c r="AL170" s="253">
        <f t="shared" si="43"/>
        <v>1</v>
      </c>
      <c r="AM170" s="242">
        <v>1</v>
      </c>
      <c r="AN170" s="253">
        <f t="shared" si="44"/>
        <v>0</v>
      </c>
      <c r="AO170" s="253">
        <f t="shared" si="45"/>
        <v>0</v>
      </c>
      <c r="AP170" s="253" t="str">
        <f t="shared" si="46"/>
        <v>-</v>
      </c>
      <c r="AQ170" s="249" t="str">
        <f t="shared" si="47"/>
        <v>-</v>
      </c>
      <c r="AR170" s="242"/>
      <c r="AS170" s="244"/>
    </row>
    <row r="171" spans="1:45" hidden="1" x14ac:dyDescent="0.25">
      <c r="A171" s="17"/>
      <c r="B171" s="18"/>
      <c r="C171" s="18"/>
      <c r="D171" s="58"/>
      <c r="E171" s="57"/>
      <c r="F171" s="58"/>
      <c r="G171" s="261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0"/>
      <c r="U171" s="256"/>
      <c r="V171" s="256"/>
      <c r="W171" s="260"/>
      <c r="X171" s="242">
        <f t="shared" si="37"/>
        <v>0</v>
      </c>
      <c r="Y171" s="247">
        <f t="shared" si="38"/>
        <v>0</v>
      </c>
      <c r="Z171" s="247">
        <f t="shared" si="49"/>
        <v>0</v>
      </c>
      <c r="AA171" s="242">
        <v>1</v>
      </c>
      <c r="AB171" s="242">
        <v>0</v>
      </c>
      <c r="AC171" s="243">
        <f t="shared" si="50"/>
        <v>1</v>
      </c>
      <c r="AD171" s="247" t="str">
        <f t="shared" si="48"/>
        <v>Not Sold</v>
      </c>
      <c r="AE171" s="247">
        <v>14</v>
      </c>
      <c r="AF171" s="247" t="str">
        <f t="shared" si="39"/>
        <v>-</v>
      </c>
      <c r="AG171" s="247">
        <f t="shared" si="40"/>
        <v>0</v>
      </c>
      <c r="AH171" s="248" t="str">
        <f t="shared" si="35"/>
        <v>Not Sold</v>
      </c>
      <c r="AI171" s="249">
        <f t="shared" si="36"/>
        <v>43680</v>
      </c>
      <c r="AJ171" s="249">
        <f t="shared" si="41"/>
        <v>43680</v>
      </c>
      <c r="AK171" s="253">
        <f t="shared" si="42"/>
        <v>0</v>
      </c>
      <c r="AL171" s="253">
        <f t="shared" si="43"/>
        <v>1</v>
      </c>
      <c r="AM171" s="242">
        <v>1</v>
      </c>
      <c r="AN171" s="253">
        <f t="shared" si="44"/>
        <v>0</v>
      </c>
      <c r="AO171" s="253">
        <f t="shared" si="45"/>
        <v>0</v>
      </c>
      <c r="AP171" s="253" t="str">
        <f t="shared" si="46"/>
        <v>-</v>
      </c>
      <c r="AQ171" s="249" t="str">
        <f t="shared" si="47"/>
        <v>-</v>
      </c>
      <c r="AR171" s="242"/>
      <c r="AS171" s="244"/>
    </row>
    <row r="172" spans="1:45" hidden="1" x14ac:dyDescent="0.25">
      <c r="A172" s="31"/>
      <c r="B172" s="27"/>
      <c r="C172" s="27"/>
      <c r="D172" s="58"/>
      <c r="E172" s="57"/>
      <c r="F172" s="58"/>
      <c r="G172" s="261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0"/>
      <c r="U172" s="256"/>
      <c r="V172" s="256"/>
      <c r="W172" s="260"/>
      <c r="X172" s="242">
        <f t="shared" si="37"/>
        <v>0</v>
      </c>
      <c r="Y172" s="247">
        <f t="shared" si="38"/>
        <v>0</v>
      </c>
      <c r="Z172" s="247">
        <f t="shared" si="49"/>
        <v>0</v>
      </c>
      <c r="AA172" s="242">
        <v>1</v>
      </c>
      <c r="AB172" s="242">
        <v>0</v>
      </c>
      <c r="AC172" s="243">
        <f t="shared" si="50"/>
        <v>1</v>
      </c>
      <c r="AD172" s="247" t="str">
        <f t="shared" si="48"/>
        <v>Not Sold</v>
      </c>
      <c r="AE172" s="247">
        <v>14</v>
      </c>
      <c r="AF172" s="247" t="str">
        <f t="shared" si="39"/>
        <v>-</v>
      </c>
      <c r="AG172" s="247">
        <f t="shared" si="40"/>
        <v>0</v>
      </c>
      <c r="AH172" s="248" t="str">
        <f t="shared" si="35"/>
        <v>Not Sold</v>
      </c>
      <c r="AI172" s="249">
        <f t="shared" si="36"/>
        <v>43680</v>
      </c>
      <c r="AJ172" s="249">
        <f t="shared" si="41"/>
        <v>43680</v>
      </c>
      <c r="AK172" s="253">
        <f t="shared" si="42"/>
        <v>0</v>
      </c>
      <c r="AL172" s="253">
        <f t="shared" si="43"/>
        <v>1</v>
      </c>
      <c r="AM172" s="242">
        <v>1</v>
      </c>
      <c r="AN172" s="253">
        <f t="shared" si="44"/>
        <v>0</v>
      </c>
      <c r="AO172" s="253">
        <f t="shared" si="45"/>
        <v>0</v>
      </c>
      <c r="AP172" s="253" t="str">
        <f t="shared" si="46"/>
        <v>-</v>
      </c>
      <c r="AQ172" s="249" t="str">
        <f t="shared" si="47"/>
        <v>-</v>
      </c>
      <c r="AR172" s="242"/>
      <c r="AS172" s="244"/>
    </row>
    <row r="173" spans="1:45" hidden="1" x14ac:dyDescent="0.25">
      <c r="A173" s="31"/>
      <c r="B173" s="18"/>
      <c r="C173" s="18"/>
      <c r="D173" s="58"/>
      <c r="E173" s="57"/>
      <c r="F173" s="58"/>
      <c r="G173" s="261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0"/>
      <c r="U173" s="256"/>
      <c r="V173" s="256"/>
      <c r="W173" s="260"/>
      <c r="X173" s="242">
        <f t="shared" si="37"/>
        <v>0</v>
      </c>
      <c r="Y173" s="247">
        <f t="shared" si="38"/>
        <v>0</v>
      </c>
      <c r="Z173" s="247">
        <f t="shared" si="49"/>
        <v>0</v>
      </c>
      <c r="AA173" s="242">
        <v>1</v>
      </c>
      <c r="AB173" s="242">
        <v>4</v>
      </c>
      <c r="AC173" s="243">
        <f t="shared" si="50"/>
        <v>5</v>
      </c>
      <c r="AD173" s="247" t="str">
        <f t="shared" si="48"/>
        <v>Not Sold</v>
      </c>
      <c r="AE173" s="247">
        <v>14</v>
      </c>
      <c r="AF173" s="247" t="str">
        <f t="shared" si="39"/>
        <v>-</v>
      </c>
      <c r="AG173" s="247">
        <f t="shared" si="40"/>
        <v>0</v>
      </c>
      <c r="AH173" s="248" t="str">
        <f t="shared" si="35"/>
        <v>Not Sold</v>
      </c>
      <c r="AI173" s="249">
        <f t="shared" si="36"/>
        <v>43680</v>
      </c>
      <c r="AJ173" s="249">
        <f t="shared" si="41"/>
        <v>43680</v>
      </c>
      <c r="AK173" s="253">
        <f t="shared" si="42"/>
        <v>0</v>
      </c>
      <c r="AL173" s="253">
        <f t="shared" si="43"/>
        <v>5</v>
      </c>
      <c r="AM173" s="242">
        <v>1</v>
      </c>
      <c r="AN173" s="253">
        <f t="shared" si="44"/>
        <v>0</v>
      </c>
      <c r="AO173" s="253">
        <f t="shared" si="45"/>
        <v>0</v>
      </c>
      <c r="AP173" s="253" t="str">
        <f t="shared" si="46"/>
        <v>-</v>
      </c>
      <c r="AQ173" s="249" t="str">
        <f t="shared" si="47"/>
        <v>-</v>
      </c>
      <c r="AR173" s="242"/>
      <c r="AS173" s="244"/>
    </row>
    <row r="174" spans="1:45" hidden="1" x14ac:dyDescent="0.25">
      <c r="A174" s="31"/>
      <c r="B174" s="18"/>
      <c r="C174" s="18"/>
      <c r="D174" s="58"/>
      <c r="E174" s="57"/>
      <c r="F174" s="58"/>
      <c r="G174" s="261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0"/>
      <c r="U174" s="256"/>
      <c r="V174" s="256"/>
      <c r="W174" s="260"/>
      <c r="X174" s="242">
        <f t="shared" si="37"/>
        <v>0</v>
      </c>
      <c r="Y174" s="247">
        <f t="shared" si="38"/>
        <v>0</v>
      </c>
      <c r="Z174" s="247">
        <f t="shared" si="49"/>
        <v>0</v>
      </c>
      <c r="AA174" s="242">
        <v>1</v>
      </c>
      <c r="AB174" s="242">
        <v>8</v>
      </c>
      <c r="AC174" s="243">
        <f t="shared" si="50"/>
        <v>9</v>
      </c>
      <c r="AD174" s="247" t="str">
        <f t="shared" si="48"/>
        <v>Not Sold</v>
      </c>
      <c r="AE174" s="247">
        <v>14</v>
      </c>
      <c r="AF174" s="247" t="str">
        <f t="shared" si="39"/>
        <v>-</v>
      </c>
      <c r="AG174" s="247">
        <f t="shared" si="40"/>
        <v>0</v>
      </c>
      <c r="AH174" s="248" t="str">
        <f t="shared" si="35"/>
        <v>Not Sold</v>
      </c>
      <c r="AI174" s="249">
        <f t="shared" si="36"/>
        <v>43680</v>
      </c>
      <c r="AJ174" s="249">
        <f t="shared" si="41"/>
        <v>43680</v>
      </c>
      <c r="AK174" s="253">
        <f t="shared" si="42"/>
        <v>0</v>
      </c>
      <c r="AL174" s="253">
        <f t="shared" si="43"/>
        <v>9</v>
      </c>
      <c r="AM174" s="242">
        <v>1</v>
      </c>
      <c r="AN174" s="253">
        <f t="shared" si="44"/>
        <v>0</v>
      </c>
      <c r="AO174" s="253">
        <f t="shared" si="45"/>
        <v>0</v>
      </c>
      <c r="AP174" s="253" t="str">
        <f t="shared" si="46"/>
        <v>-</v>
      </c>
      <c r="AQ174" s="249" t="str">
        <f t="shared" si="47"/>
        <v>-</v>
      </c>
      <c r="AR174" s="242"/>
      <c r="AS174" s="244"/>
    </row>
    <row r="175" spans="1:45" hidden="1" x14ac:dyDescent="0.25">
      <c r="A175" s="31"/>
      <c r="B175" s="18"/>
      <c r="C175" s="18"/>
      <c r="D175" s="58"/>
      <c r="E175" s="57"/>
      <c r="F175" s="58"/>
      <c r="G175" s="261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0"/>
      <c r="U175" s="256"/>
      <c r="V175" s="256"/>
      <c r="W175" s="260"/>
      <c r="X175" s="242">
        <f t="shared" si="37"/>
        <v>0</v>
      </c>
      <c r="Y175" s="247">
        <f t="shared" si="38"/>
        <v>0</v>
      </c>
      <c r="Z175" s="247">
        <f t="shared" si="49"/>
        <v>0</v>
      </c>
      <c r="AA175" s="242">
        <v>1</v>
      </c>
      <c r="AB175" s="242">
        <v>3</v>
      </c>
      <c r="AC175" s="243">
        <f t="shared" si="50"/>
        <v>4</v>
      </c>
      <c r="AD175" s="247" t="str">
        <f t="shared" si="48"/>
        <v>Not Sold</v>
      </c>
      <c r="AE175" s="247">
        <v>14</v>
      </c>
      <c r="AF175" s="247" t="str">
        <f t="shared" si="39"/>
        <v>-</v>
      </c>
      <c r="AG175" s="247">
        <f t="shared" si="40"/>
        <v>0</v>
      </c>
      <c r="AH175" s="248" t="str">
        <f t="shared" si="35"/>
        <v>Not Sold</v>
      </c>
      <c r="AI175" s="249">
        <f t="shared" si="36"/>
        <v>43680</v>
      </c>
      <c r="AJ175" s="249">
        <f t="shared" si="41"/>
        <v>43680</v>
      </c>
      <c r="AK175" s="253">
        <f t="shared" si="42"/>
        <v>0</v>
      </c>
      <c r="AL175" s="253">
        <f t="shared" si="43"/>
        <v>4</v>
      </c>
      <c r="AM175" s="242">
        <v>1</v>
      </c>
      <c r="AN175" s="253">
        <f t="shared" si="44"/>
        <v>0</v>
      </c>
      <c r="AO175" s="253">
        <f t="shared" si="45"/>
        <v>0</v>
      </c>
      <c r="AP175" s="253" t="str">
        <f t="shared" si="46"/>
        <v>-</v>
      </c>
      <c r="AQ175" s="249" t="str">
        <f t="shared" si="47"/>
        <v>-</v>
      </c>
      <c r="AR175" s="242"/>
      <c r="AS175" s="244"/>
    </row>
    <row r="176" spans="1:45" hidden="1" x14ac:dyDescent="0.25">
      <c r="A176" s="31"/>
      <c r="B176" s="18"/>
      <c r="C176" s="18"/>
      <c r="D176" s="58"/>
      <c r="E176" s="57"/>
      <c r="F176" s="58"/>
      <c r="G176" s="261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0"/>
      <c r="U176" s="256"/>
      <c r="V176" s="256"/>
      <c r="W176" s="260"/>
      <c r="X176" s="242">
        <f t="shared" si="37"/>
        <v>0</v>
      </c>
      <c r="Y176" s="247">
        <f t="shared" si="38"/>
        <v>0</v>
      </c>
      <c r="Z176" s="247">
        <f t="shared" si="49"/>
        <v>0</v>
      </c>
      <c r="AA176" s="242">
        <v>1</v>
      </c>
      <c r="AB176" s="242">
        <v>7</v>
      </c>
      <c r="AC176" s="243">
        <f t="shared" si="50"/>
        <v>8</v>
      </c>
      <c r="AD176" s="247" t="str">
        <f t="shared" si="48"/>
        <v>Not Sold</v>
      </c>
      <c r="AE176" s="247">
        <v>14</v>
      </c>
      <c r="AF176" s="247" t="str">
        <f t="shared" si="39"/>
        <v>-</v>
      </c>
      <c r="AG176" s="247">
        <f t="shared" si="40"/>
        <v>0</v>
      </c>
      <c r="AH176" s="248" t="str">
        <f t="shared" si="35"/>
        <v>Not Sold</v>
      </c>
      <c r="AI176" s="249">
        <f t="shared" si="36"/>
        <v>43680</v>
      </c>
      <c r="AJ176" s="249">
        <f t="shared" si="41"/>
        <v>43680</v>
      </c>
      <c r="AK176" s="253">
        <f t="shared" si="42"/>
        <v>0</v>
      </c>
      <c r="AL176" s="253">
        <f t="shared" si="43"/>
        <v>8</v>
      </c>
      <c r="AM176" s="242">
        <v>1</v>
      </c>
      <c r="AN176" s="253">
        <f t="shared" si="44"/>
        <v>0</v>
      </c>
      <c r="AO176" s="253">
        <f t="shared" si="45"/>
        <v>0</v>
      </c>
      <c r="AP176" s="253" t="str">
        <f t="shared" si="46"/>
        <v>-</v>
      </c>
      <c r="AQ176" s="249" t="str">
        <f t="shared" si="47"/>
        <v>-</v>
      </c>
      <c r="AR176" s="242"/>
      <c r="AS176" s="244"/>
    </row>
    <row r="177" spans="1:45" hidden="1" x14ac:dyDescent="0.25">
      <c r="A177" s="31"/>
      <c r="B177" s="18"/>
      <c r="C177" s="18"/>
      <c r="D177" s="58"/>
      <c r="E177" s="57"/>
      <c r="F177" s="58"/>
      <c r="G177" s="261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0"/>
      <c r="U177" s="256"/>
      <c r="V177" s="256"/>
      <c r="W177" s="260"/>
      <c r="X177" s="242">
        <f t="shared" si="37"/>
        <v>0</v>
      </c>
      <c r="Y177" s="247">
        <f t="shared" si="38"/>
        <v>0</v>
      </c>
      <c r="Z177" s="247">
        <f t="shared" si="49"/>
        <v>0</v>
      </c>
      <c r="AA177" s="242">
        <v>1</v>
      </c>
      <c r="AB177" s="242">
        <v>6</v>
      </c>
      <c r="AC177" s="243">
        <f t="shared" si="50"/>
        <v>7</v>
      </c>
      <c r="AD177" s="247" t="str">
        <f t="shared" si="48"/>
        <v>Not Sold</v>
      </c>
      <c r="AE177" s="247">
        <v>14</v>
      </c>
      <c r="AF177" s="247" t="str">
        <f t="shared" si="39"/>
        <v>-</v>
      </c>
      <c r="AG177" s="247">
        <f t="shared" si="40"/>
        <v>0</v>
      </c>
      <c r="AH177" s="248" t="str">
        <f t="shared" si="35"/>
        <v>Not Sold</v>
      </c>
      <c r="AI177" s="249">
        <f t="shared" si="36"/>
        <v>43680</v>
      </c>
      <c r="AJ177" s="249">
        <f t="shared" si="41"/>
        <v>43680</v>
      </c>
      <c r="AK177" s="253">
        <f t="shared" si="42"/>
        <v>0</v>
      </c>
      <c r="AL177" s="253">
        <f t="shared" si="43"/>
        <v>7</v>
      </c>
      <c r="AM177" s="242">
        <v>1</v>
      </c>
      <c r="AN177" s="253">
        <f t="shared" si="44"/>
        <v>0</v>
      </c>
      <c r="AO177" s="253">
        <f t="shared" si="45"/>
        <v>0</v>
      </c>
      <c r="AP177" s="253" t="str">
        <f t="shared" si="46"/>
        <v>-</v>
      </c>
      <c r="AQ177" s="249" t="str">
        <f t="shared" si="47"/>
        <v>-</v>
      </c>
      <c r="AR177" s="242"/>
      <c r="AS177" s="244"/>
    </row>
    <row r="178" spans="1:45" hidden="1" x14ac:dyDescent="0.25">
      <c r="A178" s="31"/>
      <c r="B178" s="18"/>
      <c r="C178" s="18"/>
      <c r="D178" s="58"/>
      <c r="E178" s="57"/>
      <c r="F178" s="58"/>
      <c r="G178" s="261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0"/>
      <c r="U178" s="256"/>
      <c r="V178" s="256"/>
      <c r="W178" s="260"/>
      <c r="X178" s="242">
        <f t="shared" si="37"/>
        <v>0</v>
      </c>
      <c r="Y178" s="247">
        <f t="shared" si="38"/>
        <v>0</v>
      </c>
      <c r="Z178" s="247">
        <f t="shared" si="49"/>
        <v>0</v>
      </c>
      <c r="AA178" s="242">
        <v>1</v>
      </c>
      <c r="AB178" s="242">
        <v>1</v>
      </c>
      <c r="AC178" s="243">
        <f t="shared" si="50"/>
        <v>2</v>
      </c>
      <c r="AD178" s="247" t="str">
        <f t="shared" si="48"/>
        <v>Not Sold</v>
      </c>
      <c r="AE178" s="247">
        <v>14</v>
      </c>
      <c r="AF178" s="247" t="str">
        <f t="shared" si="39"/>
        <v>-</v>
      </c>
      <c r="AG178" s="247">
        <f t="shared" si="40"/>
        <v>0</v>
      </c>
      <c r="AH178" s="248" t="str">
        <f t="shared" si="35"/>
        <v>Not Sold</v>
      </c>
      <c r="AI178" s="249">
        <f t="shared" si="36"/>
        <v>43680</v>
      </c>
      <c r="AJ178" s="249">
        <f t="shared" si="41"/>
        <v>43680</v>
      </c>
      <c r="AK178" s="253">
        <f t="shared" si="42"/>
        <v>0</v>
      </c>
      <c r="AL178" s="253">
        <f t="shared" si="43"/>
        <v>2</v>
      </c>
      <c r="AM178" s="242">
        <v>1</v>
      </c>
      <c r="AN178" s="253">
        <f t="shared" si="44"/>
        <v>0</v>
      </c>
      <c r="AO178" s="253">
        <f t="shared" si="45"/>
        <v>0</v>
      </c>
      <c r="AP178" s="253" t="str">
        <f t="shared" si="46"/>
        <v>-</v>
      </c>
      <c r="AQ178" s="249" t="str">
        <f t="shared" si="47"/>
        <v>-</v>
      </c>
      <c r="AR178" s="242"/>
      <c r="AS178" s="244"/>
    </row>
    <row r="179" spans="1:45" hidden="1" x14ac:dyDescent="0.25">
      <c r="A179" s="31"/>
      <c r="B179" s="18"/>
      <c r="C179" s="18"/>
      <c r="D179" s="58"/>
      <c r="E179" s="57"/>
      <c r="F179" s="58"/>
      <c r="G179" s="261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0"/>
      <c r="U179" s="256"/>
      <c r="V179" s="256"/>
      <c r="W179" s="260"/>
      <c r="X179" s="242">
        <f t="shared" si="37"/>
        <v>0</v>
      </c>
      <c r="Y179" s="247">
        <f t="shared" si="38"/>
        <v>0</v>
      </c>
      <c r="Z179" s="247">
        <f t="shared" si="49"/>
        <v>0</v>
      </c>
      <c r="AA179" s="242">
        <v>1</v>
      </c>
      <c r="AB179" s="242">
        <v>0</v>
      </c>
      <c r="AC179" s="243">
        <f t="shared" si="50"/>
        <v>1</v>
      </c>
      <c r="AD179" s="247" t="str">
        <f t="shared" si="48"/>
        <v>Not Sold</v>
      </c>
      <c r="AE179" s="247">
        <v>14</v>
      </c>
      <c r="AF179" s="247" t="str">
        <f t="shared" si="39"/>
        <v>-</v>
      </c>
      <c r="AG179" s="247">
        <f t="shared" si="40"/>
        <v>0</v>
      </c>
      <c r="AH179" s="248" t="str">
        <f t="shared" si="35"/>
        <v>Not Sold</v>
      </c>
      <c r="AI179" s="249">
        <f t="shared" si="36"/>
        <v>43680</v>
      </c>
      <c r="AJ179" s="249">
        <f t="shared" si="41"/>
        <v>43680</v>
      </c>
      <c r="AK179" s="253">
        <f t="shared" si="42"/>
        <v>0</v>
      </c>
      <c r="AL179" s="253">
        <f t="shared" si="43"/>
        <v>1</v>
      </c>
      <c r="AM179" s="242">
        <v>1</v>
      </c>
      <c r="AN179" s="253">
        <f t="shared" si="44"/>
        <v>0</v>
      </c>
      <c r="AO179" s="253">
        <f t="shared" si="45"/>
        <v>0</v>
      </c>
      <c r="AP179" s="253" t="str">
        <f t="shared" si="46"/>
        <v>-</v>
      </c>
      <c r="AQ179" s="249" t="str">
        <f t="shared" si="47"/>
        <v>-</v>
      </c>
      <c r="AR179" s="242"/>
      <c r="AS179" s="244"/>
    </row>
    <row r="180" spans="1:45" hidden="1" x14ac:dyDescent="0.25">
      <c r="A180" s="31"/>
      <c r="B180" s="18"/>
      <c r="C180" s="18"/>
      <c r="D180" s="58"/>
      <c r="E180" s="57"/>
      <c r="F180" s="58"/>
      <c r="G180" s="261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0"/>
      <c r="U180" s="256"/>
      <c r="V180" s="256"/>
      <c r="W180" s="260"/>
      <c r="X180" s="242">
        <f t="shared" si="37"/>
        <v>0</v>
      </c>
      <c r="Y180" s="247">
        <f t="shared" si="38"/>
        <v>0</v>
      </c>
      <c r="Z180" s="247">
        <f t="shared" si="49"/>
        <v>0</v>
      </c>
      <c r="AA180" s="242">
        <v>1</v>
      </c>
      <c r="AB180" s="242">
        <v>0</v>
      </c>
      <c r="AC180" s="243">
        <f t="shared" si="50"/>
        <v>1</v>
      </c>
      <c r="AD180" s="247" t="str">
        <f t="shared" si="48"/>
        <v>Not Sold</v>
      </c>
      <c r="AE180" s="247">
        <v>14</v>
      </c>
      <c r="AF180" s="247" t="str">
        <f t="shared" si="39"/>
        <v>-</v>
      </c>
      <c r="AG180" s="247">
        <f t="shared" si="40"/>
        <v>0</v>
      </c>
      <c r="AH180" s="248" t="str">
        <f t="shared" si="35"/>
        <v>Not Sold</v>
      </c>
      <c r="AI180" s="249">
        <f t="shared" si="36"/>
        <v>43680</v>
      </c>
      <c r="AJ180" s="249">
        <f t="shared" si="41"/>
        <v>43680</v>
      </c>
      <c r="AK180" s="253">
        <f t="shared" si="42"/>
        <v>0</v>
      </c>
      <c r="AL180" s="253">
        <f t="shared" si="43"/>
        <v>1</v>
      </c>
      <c r="AM180" s="242">
        <v>1</v>
      </c>
      <c r="AN180" s="253">
        <f t="shared" si="44"/>
        <v>0</v>
      </c>
      <c r="AO180" s="253">
        <f t="shared" si="45"/>
        <v>0</v>
      </c>
      <c r="AP180" s="253" t="str">
        <f t="shared" si="46"/>
        <v>-</v>
      </c>
      <c r="AQ180" s="249" t="str">
        <f t="shared" si="47"/>
        <v>-</v>
      </c>
      <c r="AR180" s="242"/>
      <c r="AS180" s="244"/>
    </row>
    <row r="181" spans="1:45" hidden="1" x14ac:dyDescent="0.25">
      <c r="A181" s="31"/>
      <c r="B181" s="18"/>
      <c r="C181" s="18"/>
      <c r="D181" s="58"/>
      <c r="E181" s="57"/>
      <c r="F181" s="58"/>
      <c r="G181" s="261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0"/>
      <c r="U181" s="256"/>
      <c r="V181" s="256"/>
      <c r="W181" s="260"/>
      <c r="X181" s="242">
        <f t="shared" si="37"/>
        <v>0</v>
      </c>
      <c r="Y181" s="247">
        <f t="shared" si="38"/>
        <v>0</v>
      </c>
      <c r="Z181" s="247">
        <f t="shared" si="49"/>
        <v>0</v>
      </c>
      <c r="AA181" s="242">
        <v>1</v>
      </c>
      <c r="AB181" s="242">
        <v>12</v>
      </c>
      <c r="AC181" s="243">
        <f t="shared" si="50"/>
        <v>13</v>
      </c>
      <c r="AD181" s="247" t="str">
        <f t="shared" si="48"/>
        <v>Not Sold</v>
      </c>
      <c r="AE181" s="247">
        <v>14</v>
      </c>
      <c r="AF181" s="247" t="str">
        <f t="shared" si="39"/>
        <v>-</v>
      </c>
      <c r="AG181" s="247">
        <f t="shared" si="40"/>
        <v>0</v>
      </c>
      <c r="AH181" s="248" t="str">
        <f t="shared" si="35"/>
        <v>Not Sold</v>
      </c>
      <c r="AI181" s="249">
        <f t="shared" si="36"/>
        <v>43680</v>
      </c>
      <c r="AJ181" s="249">
        <f t="shared" si="41"/>
        <v>43680</v>
      </c>
      <c r="AK181" s="253">
        <f t="shared" si="42"/>
        <v>0</v>
      </c>
      <c r="AL181" s="253">
        <f t="shared" si="43"/>
        <v>13</v>
      </c>
      <c r="AM181" s="242">
        <v>1</v>
      </c>
      <c r="AN181" s="253">
        <f t="shared" si="44"/>
        <v>0</v>
      </c>
      <c r="AO181" s="253">
        <f t="shared" si="45"/>
        <v>0</v>
      </c>
      <c r="AP181" s="253" t="str">
        <f t="shared" si="46"/>
        <v>-</v>
      </c>
      <c r="AQ181" s="249" t="str">
        <f t="shared" si="47"/>
        <v>-</v>
      </c>
      <c r="AR181" s="242"/>
      <c r="AS181" s="244"/>
    </row>
    <row r="182" spans="1:45" hidden="1" x14ac:dyDescent="0.25">
      <c r="A182" s="32"/>
      <c r="B182" s="18"/>
      <c r="C182" s="18"/>
      <c r="D182" s="58"/>
      <c r="E182" s="57"/>
      <c r="F182" s="58"/>
      <c r="G182" s="261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0"/>
      <c r="U182" s="256"/>
      <c r="V182" s="256"/>
      <c r="W182" s="260"/>
      <c r="X182" s="242">
        <f t="shared" si="37"/>
        <v>0</v>
      </c>
      <c r="Y182" s="247">
        <f t="shared" si="38"/>
        <v>0</v>
      </c>
      <c r="Z182" s="247">
        <f t="shared" si="49"/>
        <v>0</v>
      </c>
      <c r="AA182" s="242">
        <v>1</v>
      </c>
      <c r="AB182" s="242">
        <v>47</v>
      </c>
      <c r="AC182" s="243">
        <f t="shared" si="50"/>
        <v>48</v>
      </c>
      <c r="AD182" s="247" t="str">
        <f t="shared" si="48"/>
        <v>Not Sold</v>
      </c>
      <c r="AE182" s="247">
        <v>14</v>
      </c>
      <c r="AF182" s="247" t="str">
        <f t="shared" si="39"/>
        <v>-</v>
      </c>
      <c r="AG182" s="247">
        <f t="shared" si="40"/>
        <v>0</v>
      </c>
      <c r="AH182" s="248" t="str">
        <f t="shared" si="35"/>
        <v>Not Sold</v>
      </c>
      <c r="AI182" s="249">
        <f t="shared" si="36"/>
        <v>43680</v>
      </c>
      <c r="AJ182" s="249">
        <f t="shared" si="41"/>
        <v>43680</v>
      </c>
      <c r="AK182" s="253">
        <f t="shared" si="42"/>
        <v>0</v>
      </c>
      <c r="AL182" s="253">
        <f t="shared" si="43"/>
        <v>48</v>
      </c>
      <c r="AM182" s="242">
        <v>1</v>
      </c>
      <c r="AN182" s="253">
        <f t="shared" si="44"/>
        <v>0</v>
      </c>
      <c r="AO182" s="253">
        <f t="shared" si="45"/>
        <v>0</v>
      </c>
      <c r="AP182" s="253" t="str">
        <f t="shared" si="46"/>
        <v>-</v>
      </c>
      <c r="AQ182" s="249" t="str">
        <f t="shared" si="47"/>
        <v>-</v>
      </c>
      <c r="AR182" s="242"/>
      <c r="AS182" s="244"/>
    </row>
    <row r="183" spans="1:45" hidden="1" x14ac:dyDescent="0.25">
      <c r="A183" s="31"/>
      <c r="B183" s="18"/>
      <c r="C183" s="18"/>
      <c r="D183" s="58"/>
      <c r="E183" s="57"/>
      <c r="F183" s="58"/>
      <c r="G183" s="261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0"/>
      <c r="U183" s="256"/>
      <c r="V183" s="256"/>
      <c r="W183" s="260"/>
      <c r="X183" s="242">
        <f t="shared" si="37"/>
        <v>0</v>
      </c>
      <c r="Y183" s="247">
        <f t="shared" si="38"/>
        <v>0</v>
      </c>
      <c r="Z183" s="247">
        <f t="shared" si="49"/>
        <v>0</v>
      </c>
      <c r="AA183" s="242">
        <v>1</v>
      </c>
      <c r="AB183" s="242">
        <v>11</v>
      </c>
      <c r="AC183" s="243">
        <f t="shared" si="50"/>
        <v>12</v>
      </c>
      <c r="AD183" s="247" t="str">
        <f t="shared" si="48"/>
        <v>Not Sold</v>
      </c>
      <c r="AE183" s="247">
        <v>14</v>
      </c>
      <c r="AF183" s="247" t="str">
        <f t="shared" si="39"/>
        <v>-</v>
      </c>
      <c r="AG183" s="247">
        <f t="shared" si="40"/>
        <v>0</v>
      </c>
      <c r="AH183" s="248" t="str">
        <f t="shared" si="35"/>
        <v>Not Sold</v>
      </c>
      <c r="AI183" s="249">
        <f t="shared" si="36"/>
        <v>43680</v>
      </c>
      <c r="AJ183" s="249">
        <f t="shared" si="41"/>
        <v>43680</v>
      </c>
      <c r="AK183" s="253">
        <f t="shared" si="42"/>
        <v>0</v>
      </c>
      <c r="AL183" s="253">
        <f t="shared" si="43"/>
        <v>12</v>
      </c>
      <c r="AM183" s="242">
        <v>1</v>
      </c>
      <c r="AN183" s="253">
        <f t="shared" si="44"/>
        <v>0</v>
      </c>
      <c r="AO183" s="253">
        <f t="shared" si="45"/>
        <v>0</v>
      </c>
      <c r="AP183" s="253" t="str">
        <f t="shared" si="46"/>
        <v>-</v>
      </c>
      <c r="AQ183" s="249" t="str">
        <f t="shared" si="47"/>
        <v>-</v>
      </c>
      <c r="AR183" s="242"/>
      <c r="AS183" s="244"/>
    </row>
    <row r="184" spans="1:45" hidden="1" x14ac:dyDescent="0.25">
      <c r="A184" s="31"/>
      <c r="B184" s="18"/>
      <c r="C184" s="18"/>
      <c r="D184" s="58"/>
      <c r="E184" s="57"/>
      <c r="F184" s="58"/>
      <c r="G184" s="261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0"/>
      <c r="U184" s="256"/>
      <c r="V184" s="256"/>
      <c r="W184" s="260"/>
      <c r="X184" s="242">
        <f t="shared" si="37"/>
        <v>0</v>
      </c>
      <c r="Y184" s="247">
        <f t="shared" si="38"/>
        <v>0</v>
      </c>
      <c r="Z184" s="247">
        <f t="shared" si="49"/>
        <v>0</v>
      </c>
      <c r="AA184" s="242">
        <v>1</v>
      </c>
      <c r="AB184" s="242">
        <v>10</v>
      </c>
      <c r="AC184" s="243">
        <f t="shared" si="50"/>
        <v>11</v>
      </c>
      <c r="AD184" s="247" t="str">
        <f t="shared" si="48"/>
        <v>Not Sold</v>
      </c>
      <c r="AE184" s="247">
        <v>14</v>
      </c>
      <c r="AF184" s="247" t="str">
        <f t="shared" si="39"/>
        <v>-</v>
      </c>
      <c r="AG184" s="247">
        <f t="shared" si="40"/>
        <v>0</v>
      </c>
      <c r="AH184" s="248" t="str">
        <f t="shared" si="35"/>
        <v>Not Sold</v>
      </c>
      <c r="AI184" s="249">
        <f t="shared" si="36"/>
        <v>43680</v>
      </c>
      <c r="AJ184" s="249">
        <f t="shared" si="41"/>
        <v>43680</v>
      </c>
      <c r="AK184" s="253">
        <f t="shared" si="42"/>
        <v>0</v>
      </c>
      <c r="AL184" s="253">
        <f t="shared" si="43"/>
        <v>11</v>
      </c>
      <c r="AM184" s="242">
        <v>1</v>
      </c>
      <c r="AN184" s="253">
        <f t="shared" si="44"/>
        <v>0</v>
      </c>
      <c r="AO184" s="253">
        <f t="shared" si="45"/>
        <v>0</v>
      </c>
      <c r="AP184" s="253" t="str">
        <f t="shared" si="46"/>
        <v>-</v>
      </c>
      <c r="AQ184" s="249" t="str">
        <f t="shared" si="47"/>
        <v>-</v>
      </c>
      <c r="AR184" s="242"/>
      <c r="AS184" s="244"/>
    </row>
    <row r="185" spans="1:45" hidden="1" x14ac:dyDescent="0.25">
      <c r="A185" s="31"/>
      <c r="B185" s="18"/>
      <c r="C185" s="18"/>
      <c r="D185" s="58"/>
      <c r="E185" s="57"/>
      <c r="F185" s="58"/>
      <c r="G185" s="261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0"/>
      <c r="U185" s="256"/>
      <c r="V185" s="256"/>
      <c r="W185" s="260"/>
      <c r="X185" s="242">
        <f t="shared" si="37"/>
        <v>0</v>
      </c>
      <c r="Y185" s="247">
        <f t="shared" si="38"/>
        <v>0</v>
      </c>
      <c r="Z185" s="247">
        <f t="shared" si="49"/>
        <v>0</v>
      </c>
      <c r="AA185" s="242">
        <v>1</v>
      </c>
      <c r="AB185" s="242">
        <v>0</v>
      </c>
      <c r="AC185" s="243">
        <f t="shared" si="50"/>
        <v>1</v>
      </c>
      <c r="AD185" s="247" t="str">
        <f t="shared" si="48"/>
        <v>Not Sold</v>
      </c>
      <c r="AE185" s="247">
        <v>14</v>
      </c>
      <c r="AF185" s="247" t="str">
        <f t="shared" si="39"/>
        <v>-</v>
      </c>
      <c r="AG185" s="247">
        <f t="shared" si="40"/>
        <v>0</v>
      </c>
      <c r="AH185" s="248" t="str">
        <f t="shared" si="35"/>
        <v>Not Sold</v>
      </c>
      <c r="AI185" s="249">
        <f t="shared" si="36"/>
        <v>43680</v>
      </c>
      <c r="AJ185" s="249">
        <f t="shared" si="41"/>
        <v>43680</v>
      </c>
      <c r="AK185" s="253">
        <f t="shared" si="42"/>
        <v>0</v>
      </c>
      <c r="AL185" s="253">
        <f t="shared" si="43"/>
        <v>1</v>
      </c>
      <c r="AM185" s="242">
        <v>1</v>
      </c>
      <c r="AN185" s="253">
        <f t="shared" si="44"/>
        <v>0</v>
      </c>
      <c r="AO185" s="253">
        <f t="shared" si="45"/>
        <v>0</v>
      </c>
      <c r="AP185" s="253" t="str">
        <f t="shared" si="46"/>
        <v>-</v>
      </c>
      <c r="AQ185" s="249" t="str">
        <f t="shared" si="47"/>
        <v>-</v>
      </c>
      <c r="AR185" s="242"/>
      <c r="AS185" s="244"/>
    </row>
    <row r="186" spans="1:45" hidden="1" x14ac:dyDescent="0.25">
      <c r="A186" s="31"/>
      <c r="B186" s="18"/>
      <c r="C186" s="18"/>
      <c r="D186" s="58"/>
      <c r="E186" s="57"/>
      <c r="F186" s="58"/>
      <c r="G186" s="261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0"/>
      <c r="U186" s="256"/>
      <c r="V186" s="256"/>
      <c r="W186" s="260"/>
      <c r="X186" s="242">
        <f t="shared" si="37"/>
        <v>0</v>
      </c>
      <c r="Y186" s="247">
        <f t="shared" si="38"/>
        <v>0</v>
      </c>
      <c r="Z186" s="247">
        <f t="shared" si="49"/>
        <v>0</v>
      </c>
      <c r="AA186" s="242">
        <v>1</v>
      </c>
      <c r="AB186" s="242">
        <v>7</v>
      </c>
      <c r="AC186" s="243">
        <f t="shared" si="50"/>
        <v>8</v>
      </c>
      <c r="AD186" s="247" t="str">
        <f t="shared" si="48"/>
        <v>Not Sold</v>
      </c>
      <c r="AE186" s="247">
        <v>14</v>
      </c>
      <c r="AF186" s="247" t="str">
        <f t="shared" si="39"/>
        <v>-</v>
      </c>
      <c r="AG186" s="247">
        <f t="shared" si="40"/>
        <v>0</v>
      </c>
      <c r="AH186" s="248" t="str">
        <f t="shared" si="35"/>
        <v>Not Sold</v>
      </c>
      <c r="AI186" s="249">
        <f t="shared" si="36"/>
        <v>43680</v>
      </c>
      <c r="AJ186" s="249">
        <f t="shared" si="41"/>
        <v>43680</v>
      </c>
      <c r="AK186" s="253">
        <f t="shared" si="42"/>
        <v>0</v>
      </c>
      <c r="AL186" s="253">
        <f t="shared" si="43"/>
        <v>8</v>
      </c>
      <c r="AM186" s="242">
        <v>1</v>
      </c>
      <c r="AN186" s="253">
        <f t="shared" si="44"/>
        <v>0</v>
      </c>
      <c r="AO186" s="253">
        <f t="shared" si="45"/>
        <v>0</v>
      </c>
      <c r="AP186" s="253" t="str">
        <f t="shared" si="46"/>
        <v>-</v>
      </c>
      <c r="AQ186" s="249" t="str">
        <f t="shared" si="47"/>
        <v>-</v>
      </c>
      <c r="AR186" s="242"/>
      <c r="AS186" s="244"/>
    </row>
    <row r="187" spans="1:45" hidden="1" x14ac:dyDescent="0.25">
      <c r="A187" s="31"/>
      <c r="B187" s="18"/>
      <c r="C187" s="18"/>
      <c r="D187" s="58"/>
      <c r="E187" s="57"/>
      <c r="F187" s="58"/>
      <c r="G187" s="261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0"/>
      <c r="U187" s="256"/>
      <c r="V187" s="256"/>
      <c r="W187" s="260"/>
      <c r="X187" s="242">
        <f t="shared" si="37"/>
        <v>0</v>
      </c>
      <c r="Y187" s="247">
        <f t="shared" si="38"/>
        <v>0</v>
      </c>
      <c r="Z187" s="247">
        <f t="shared" si="49"/>
        <v>0</v>
      </c>
      <c r="AA187" s="242">
        <v>1</v>
      </c>
      <c r="AB187" s="242">
        <v>0</v>
      </c>
      <c r="AC187" s="243">
        <f t="shared" si="50"/>
        <v>1</v>
      </c>
      <c r="AD187" s="247" t="str">
        <f t="shared" si="48"/>
        <v>Not Sold</v>
      </c>
      <c r="AE187" s="247">
        <v>14</v>
      </c>
      <c r="AF187" s="247" t="str">
        <f t="shared" si="39"/>
        <v>-</v>
      </c>
      <c r="AG187" s="247">
        <f t="shared" si="40"/>
        <v>0</v>
      </c>
      <c r="AH187" s="248" t="str">
        <f t="shared" si="35"/>
        <v>Not Sold</v>
      </c>
      <c r="AI187" s="249">
        <f t="shared" si="36"/>
        <v>43680</v>
      </c>
      <c r="AJ187" s="249">
        <f t="shared" si="41"/>
        <v>43680</v>
      </c>
      <c r="AK187" s="253">
        <f t="shared" si="42"/>
        <v>0</v>
      </c>
      <c r="AL187" s="253">
        <f t="shared" si="43"/>
        <v>1</v>
      </c>
      <c r="AM187" s="242">
        <v>1</v>
      </c>
      <c r="AN187" s="253">
        <f t="shared" si="44"/>
        <v>0</v>
      </c>
      <c r="AO187" s="253">
        <f t="shared" si="45"/>
        <v>0</v>
      </c>
      <c r="AP187" s="253" t="str">
        <f t="shared" si="46"/>
        <v>-</v>
      </c>
      <c r="AQ187" s="249" t="str">
        <f t="shared" si="47"/>
        <v>-</v>
      </c>
      <c r="AR187" s="242"/>
      <c r="AS187" s="244"/>
    </row>
    <row r="188" spans="1:45" hidden="1" x14ac:dyDescent="0.25">
      <c r="A188" s="31"/>
      <c r="B188" s="18"/>
      <c r="C188" s="18"/>
      <c r="D188" s="58"/>
      <c r="E188" s="57"/>
      <c r="F188" s="58"/>
      <c r="G188" s="261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0"/>
      <c r="U188" s="256"/>
      <c r="V188" s="256"/>
      <c r="W188" s="260"/>
      <c r="X188" s="242">
        <f t="shared" si="37"/>
        <v>0</v>
      </c>
      <c r="Y188" s="247">
        <f t="shared" si="38"/>
        <v>0</v>
      </c>
      <c r="Z188" s="247">
        <f t="shared" si="49"/>
        <v>0</v>
      </c>
      <c r="AA188" s="242">
        <v>1</v>
      </c>
      <c r="AB188" s="242">
        <v>0</v>
      </c>
      <c r="AC188" s="243">
        <f t="shared" si="50"/>
        <v>1</v>
      </c>
      <c r="AD188" s="247" t="str">
        <f t="shared" si="48"/>
        <v>Not Sold</v>
      </c>
      <c r="AE188" s="247">
        <v>14</v>
      </c>
      <c r="AF188" s="247" t="str">
        <f t="shared" si="39"/>
        <v>-</v>
      </c>
      <c r="AG188" s="247">
        <f t="shared" si="40"/>
        <v>0</v>
      </c>
      <c r="AH188" s="248" t="str">
        <f t="shared" si="35"/>
        <v>Not Sold</v>
      </c>
      <c r="AI188" s="249">
        <f t="shared" si="36"/>
        <v>43680</v>
      </c>
      <c r="AJ188" s="249">
        <f t="shared" si="41"/>
        <v>43680</v>
      </c>
      <c r="AK188" s="253">
        <f t="shared" si="42"/>
        <v>0</v>
      </c>
      <c r="AL188" s="253">
        <f t="shared" si="43"/>
        <v>1</v>
      </c>
      <c r="AM188" s="242">
        <v>1</v>
      </c>
      <c r="AN188" s="253">
        <f t="shared" si="44"/>
        <v>0</v>
      </c>
      <c r="AO188" s="253">
        <f t="shared" si="45"/>
        <v>0</v>
      </c>
      <c r="AP188" s="253" t="str">
        <f t="shared" si="46"/>
        <v>-</v>
      </c>
      <c r="AQ188" s="249" t="str">
        <f t="shared" si="47"/>
        <v>-</v>
      </c>
      <c r="AR188" s="242"/>
      <c r="AS188" s="244"/>
    </row>
    <row r="189" spans="1:45" hidden="1" x14ac:dyDescent="0.25">
      <c r="A189" s="31"/>
      <c r="B189" s="18"/>
      <c r="C189" s="18"/>
      <c r="D189" s="58"/>
      <c r="E189" s="57"/>
      <c r="F189" s="58"/>
      <c r="G189" s="261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0"/>
      <c r="U189" s="256"/>
      <c r="V189" s="256"/>
      <c r="W189" s="260"/>
      <c r="X189" s="242">
        <f t="shared" si="37"/>
        <v>0</v>
      </c>
      <c r="Y189" s="247">
        <f t="shared" si="38"/>
        <v>0</v>
      </c>
      <c r="Z189" s="247">
        <f t="shared" si="49"/>
        <v>0</v>
      </c>
      <c r="AA189" s="242">
        <v>1</v>
      </c>
      <c r="AB189" s="242">
        <v>0</v>
      </c>
      <c r="AC189" s="243">
        <f t="shared" si="50"/>
        <v>1</v>
      </c>
      <c r="AD189" s="247" t="str">
        <f t="shared" si="48"/>
        <v>Not Sold</v>
      </c>
      <c r="AE189" s="247">
        <v>14</v>
      </c>
      <c r="AF189" s="247" t="str">
        <f t="shared" si="39"/>
        <v>-</v>
      </c>
      <c r="AG189" s="247">
        <f t="shared" si="40"/>
        <v>0</v>
      </c>
      <c r="AH189" s="248" t="str">
        <f t="shared" si="35"/>
        <v>Not Sold</v>
      </c>
      <c r="AI189" s="249">
        <f t="shared" si="36"/>
        <v>43680</v>
      </c>
      <c r="AJ189" s="249">
        <f t="shared" si="41"/>
        <v>43680</v>
      </c>
      <c r="AK189" s="253">
        <f t="shared" si="42"/>
        <v>0</v>
      </c>
      <c r="AL189" s="253">
        <f t="shared" si="43"/>
        <v>1</v>
      </c>
      <c r="AM189" s="242">
        <v>1</v>
      </c>
      <c r="AN189" s="253">
        <f t="shared" si="44"/>
        <v>0</v>
      </c>
      <c r="AO189" s="253">
        <f t="shared" si="45"/>
        <v>0</v>
      </c>
      <c r="AP189" s="253" t="str">
        <f t="shared" si="46"/>
        <v>-</v>
      </c>
      <c r="AQ189" s="249" t="str">
        <f t="shared" si="47"/>
        <v>-</v>
      </c>
      <c r="AR189" s="242"/>
      <c r="AS189" s="244"/>
    </row>
    <row r="190" spans="1:45" hidden="1" x14ac:dyDescent="0.25">
      <c r="A190" s="31"/>
      <c r="B190" s="18"/>
      <c r="C190" s="18"/>
      <c r="D190" s="58"/>
      <c r="E190" s="57"/>
      <c r="F190" s="58"/>
      <c r="G190" s="261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0"/>
      <c r="U190" s="256"/>
      <c r="V190" s="256"/>
      <c r="W190" s="260"/>
      <c r="X190" s="242">
        <f t="shared" si="37"/>
        <v>0</v>
      </c>
      <c r="Y190" s="247">
        <f t="shared" si="38"/>
        <v>0</v>
      </c>
      <c r="Z190" s="247">
        <f t="shared" si="49"/>
        <v>0</v>
      </c>
      <c r="AA190" s="242">
        <v>1</v>
      </c>
      <c r="AB190" s="242">
        <v>34</v>
      </c>
      <c r="AC190" s="243">
        <f t="shared" si="50"/>
        <v>35</v>
      </c>
      <c r="AD190" s="247" t="str">
        <f t="shared" si="48"/>
        <v>Not Sold</v>
      </c>
      <c r="AE190" s="247">
        <v>14</v>
      </c>
      <c r="AF190" s="247" t="str">
        <f t="shared" si="39"/>
        <v>-</v>
      </c>
      <c r="AG190" s="247">
        <f t="shared" si="40"/>
        <v>0</v>
      </c>
      <c r="AH190" s="248" t="str">
        <f t="shared" si="35"/>
        <v>Not Sold</v>
      </c>
      <c r="AI190" s="249">
        <f t="shared" si="36"/>
        <v>43680</v>
      </c>
      <c r="AJ190" s="249">
        <f t="shared" si="41"/>
        <v>43680</v>
      </c>
      <c r="AK190" s="253">
        <f t="shared" si="42"/>
        <v>0</v>
      </c>
      <c r="AL190" s="253">
        <f t="shared" si="43"/>
        <v>35</v>
      </c>
      <c r="AM190" s="242">
        <v>1</v>
      </c>
      <c r="AN190" s="253">
        <f t="shared" si="44"/>
        <v>0</v>
      </c>
      <c r="AO190" s="253">
        <f t="shared" si="45"/>
        <v>0</v>
      </c>
      <c r="AP190" s="253" t="str">
        <f t="shared" si="46"/>
        <v>-</v>
      </c>
      <c r="AQ190" s="249" t="str">
        <f t="shared" si="47"/>
        <v>-</v>
      </c>
      <c r="AR190" s="242"/>
      <c r="AS190" s="244"/>
    </row>
    <row r="191" spans="1:45" hidden="1" x14ac:dyDescent="0.25">
      <c r="A191" s="31"/>
      <c r="B191" s="18"/>
      <c r="C191" s="18"/>
      <c r="D191" s="58"/>
      <c r="E191" s="57"/>
      <c r="F191" s="58"/>
      <c r="G191" s="261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0"/>
      <c r="U191" s="256"/>
      <c r="V191" s="256"/>
      <c r="W191" s="260"/>
      <c r="X191" s="242">
        <f t="shared" si="37"/>
        <v>0</v>
      </c>
      <c r="Y191" s="247">
        <f t="shared" si="38"/>
        <v>0</v>
      </c>
      <c r="Z191" s="247">
        <f t="shared" si="49"/>
        <v>0</v>
      </c>
      <c r="AA191" s="242">
        <v>1</v>
      </c>
      <c r="AB191" s="242">
        <v>57</v>
      </c>
      <c r="AC191" s="243">
        <f t="shared" si="50"/>
        <v>58</v>
      </c>
      <c r="AD191" s="247" t="str">
        <f t="shared" si="48"/>
        <v>Not Sold</v>
      </c>
      <c r="AE191" s="247">
        <v>14</v>
      </c>
      <c r="AF191" s="247" t="str">
        <f t="shared" si="39"/>
        <v>-</v>
      </c>
      <c r="AG191" s="247">
        <f t="shared" si="40"/>
        <v>0</v>
      </c>
      <c r="AH191" s="248" t="str">
        <f t="shared" si="35"/>
        <v>Not Sold</v>
      </c>
      <c r="AI191" s="249">
        <f t="shared" si="36"/>
        <v>43680</v>
      </c>
      <c r="AJ191" s="249">
        <f t="shared" si="41"/>
        <v>43680</v>
      </c>
      <c r="AK191" s="253">
        <f t="shared" si="42"/>
        <v>0</v>
      </c>
      <c r="AL191" s="253">
        <f t="shared" si="43"/>
        <v>58</v>
      </c>
      <c r="AM191" s="242">
        <v>1</v>
      </c>
      <c r="AN191" s="253">
        <f t="shared" si="44"/>
        <v>0</v>
      </c>
      <c r="AO191" s="253">
        <f t="shared" si="45"/>
        <v>0</v>
      </c>
      <c r="AP191" s="253" t="str">
        <f t="shared" si="46"/>
        <v>-</v>
      </c>
      <c r="AQ191" s="249" t="str">
        <f t="shared" si="47"/>
        <v>-</v>
      </c>
      <c r="AR191" s="242"/>
      <c r="AS191" s="244"/>
    </row>
    <row r="192" spans="1:45" hidden="1" x14ac:dyDescent="0.25">
      <c r="A192" s="31"/>
      <c r="B192" s="18"/>
      <c r="C192" s="18"/>
      <c r="D192" s="58"/>
      <c r="E192" s="57"/>
      <c r="F192" s="58"/>
      <c r="G192" s="261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0"/>
      <c r="U192" s="256"/>
      <c r="V192" s="256"/>
      <c r="W192" s="260"/>
      <c r="X192" s="242">
        <f t="shared" si="37"/>
        <v>0</v>
      </c>
      <c r="Y192" s="247">
        <f t="shared" si="38"/>
        <v>0</v>
      </c>
      <c r="Z192" s="247">
        <f t="shared" si="49"/>
        <v>0</v>
      </c>
      <c r="AA192" s="242">
        <v>1</v>
      </c>
      <c r="AB192" s="242">
        <v>0</v>
      </c>
      <c r="AC192" s="243">
        <f t="shared" si="50"/>
        <v>1</v>
      </c>
      <c r="AD192" s="247" t="str">
        <f t="shared" si="48"/>
        <v>Not Sold</v>
      </c>
      <c r="AE192" s="247">
        <v>14</v>
      </c>
      <c r="AF192" s="247" t="str">
        <f t="shared" si="39"/>
        <v>-</v>
      </c>
      <c r="AG192" s="247">
        <f t="shared" si="40"/>
        <v>0</v>
      </c>
      <c r="AH192" s="248" t="str">
        <f t="shared" si="35"/>
        <v>Not Sold</v>
      </c>
      <c r="AI192" s="249">
        <f t="shared" si="36"/>
        <v>43680</v>
      </c>
      <c r="AJ192" s="249">
        <f t="shared" si="41"/>
        <v>43680</v>
      </c>
      <c r="AK192" s="253">
        <f t="shared" si="42"/>
        <v>0</v>
      </c>
      <c r="AL192" s="253">
        <f t="shared" si="43"/>
        <v>1</v>
      </c>
      <c r="AM192" s="242">
        <v>1</v>
      </c>
      <c r="AN192" s="253">
        <f t="shared" si="44"/>
        <v>0</v>
      </c>
      <c r="AO192" s="253">
        <f t="shared" si="45"/>
        <v>0</v>
      </c>
      <c r="AP192" s="253" t="str">
        <f t="shared" si="46"/>
        <v>-</v>
      </c>
      <c r="AQ192" s="249" t="str">
        <f t="shared" si="47"/>
        <v>-</v>
      </c>
      <c r="AR192" s="242"/>
      <c r="AS192" s="244"/>
    </row>
    <row r="193" spans="1:45" hidden="1" x14ac:dyDescent="0.25">
      <c r="A193" s="32"/>
      <c r="B193" s="18"/>
      <c r="C193" s="18"/>
      <c r="D193" s="58"/>
      <c r="E193" s="57"/>
      <c r="F193" s="58"/>
      <c r="G193" s="261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0"/>
      <c r="U193" s="256"/>
      <c r="V193" s="256"/>
      <c r="W193" s="260"/>
      <c r="X193" s="242">
        <f t="shared" si="37"/>
        <v>0</v>
      </c>
      <c r="Y193" s="247">
        <f t="shared" si="38"/>
        <v>0</v>
      </c>
      <c r="Z193" s="247">
        <f t="shared" si="49"/>
        <v>0</v>
      </c>
      <c r="AA193" s="242">
        <v>1</v>
      </c>
      <c r="AB193" s="242">
        <v>0</v>
      </c>
      <c r="AC193" s="243">
        <f t="shared" si="50"/>
        <v>1</v>
      </c>
      <c r="AD193" s="247" t="str">
        <f t="shared" si="48"/>
        <v>Not Sold</v>
      </c>
      <c r="AE193" s="247">
        <v>14</v>
      </c>
      <c r="AF193" s="247" t="str">
        <f t="shared" si="39"/>
        <v>-</v>
      </c>
      <c r="AG193" s="247">
        <f t="shared" si="40"/>
        <v>0</v>
      </c>
      <c r="AH193" s="248" t="str">
        <f t="shared" si="35"/>
        <v>Not Sold</v>
      </c>
      <c r="AI193" s="249">
        <f t="shared" si="36"/>
        <v>43680</v>
      </c>
      <c r="AJ193" s="249">
        <f t="shared" si="41"/>
        <v>43680</v>
      </c>
      <c r="AK193" s="253">
        <f t="shared" si="42"/>
        <v>0</v>
      </c>
      <c r="AL193" s="253">
        <f t="shared" si="43"/>
        <v>1</v>
      </c>
      <c r="AM193" s="242">
        <v>1</v>
      </c>
      <c r="AN193" s="253">
        <f t="shared" si="44"/>
        <v>0</v>
      </c>
      <c r="AO193" s="253">
        <f t="shared" si="45"/>
        <v>0</v>
      </c>
      <c r="AP193" s="253" t="str">
        <f t="shared" si="46"/>
        <v>-</v>
      </c>
      <c r="AQ193" s="249" t="str">
        <f t="shared" si="47"/>
        <v>-</v>
      </c>
      <c r="AR193" s="242"/>
      <c r="AS193" s="244"/>
    </row>
    <row r="194" spans="1:45" hidden="1" x14ac:dyDescent="0.25">
      <c r="A194" s="31"/>
      <c r="B194" s="18"/>
      <c r="C194" s="18"/>
      <c r="D194" s="58"/>
      <c r="E194" s="57"/>
      <c r="F194" s="58"/>
      <c r="G194" s="261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0"/>
      <c r="U194" s="256"/>
      <c r="V194" s="256"/>
      <c r="W194" s="260"/>
      <c r="X194" s="242">
        <f t="shared" si="37"/>
        <v>0</v>
      </c>
      <c r="Y194" s="247">
        <f t="shared" si="38"/>
        <v>0</v>
      </c>
      <c r="Z194" s="247">
        <f t="shared" si="49"/>
        <v>0</v>
      </c>
      <c r="AA194" s="242">
        <v>1</v>
      </c>
      <c r="AB194" s="242">
        <v>-1</v>
      </c>
      <c r="AC194" s="243">
        <f t="shared" si="50"/>
        <v>0</v>
      </c>
      <c r="AD194" s="247" t="str">
        <f t="shared" si="48"/>
        <v>Not Sold</v>
      </c>
      <c r="AE194" s="247">
        <v>14</v>
      </c>
      <c r="AF194" s="247" t="str">
        <f t="shared" si="39"/>
        <v>-</v>
      </c>
      <c r="AG194" s="247">
        <f t="shared" si="40"/>
        <v>0</v>
      </c>
      <c r="AH194" s="248" t="str">
        <f t="shared" si="35"/>
        <v>Not Sold</v>
      </c>
      <c r="AI194" s="249">
        <f t="shared" si="36"/>
        <v>43680</v>
      </c>
      <c r="AJ194" s="249">
        <f t="shared" si="41"/>
        <v>43680</v>
      </c>
      <c r="AK194" s="253">
        <f t="shared" si="42"/>
        <v>0</v>
      </c>
      <c r="AL194" s="253">
        <f t="shared" si="43"/>
        <v>0</v>
      </c>
      <c r="AM194" s="242">
        <v>1</v>
      </c>
      <c r="AN194" s="253">
        <f t="shared" si="44"/>
        <v>0</v>
      </c>
      <c r="AO194" s="253">
        <f t="shared" si="45"/>
        <v>0</v>
      </c>
      <c r="AP194" s="253" t="str">
        <f t="shared" si="46"/>
        <v>-</v>
      </c>
      <c r="AQ194" s="249" t="str">
        <f t="shared" si="47"/>
        <v>-</v>
      </c>
      <c r="AR194" s="242"/>
      <c r="AS194" s="244"/>
    </row>
    <row r="195" spans="1:45" hidden="1" x14ac:dyDescent="0.25">
      <c r="A195" s="31"/>
      <c r="B195" s="18"/>
      <c r="C195" s="18"/>
      <c r="D195" s="58"/>
      <c r="E195" s="57"/>
      <c r="F195" s="58"/>
      <c r="G195" s="261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0"/>
      <c r="U195" s="256"/>
      <c r="V195" s="256"/>
      <c r="W195" s="260"/>
      <c r="X195" s="242">
        <f t="shared" si="37"/>
        <v>0</v>
      </c>
      <c r="Y195" s="247">
        <f t="shared" si="38"/>
        <v>0</v>
      </c>
      <c r="Z195" s="247">
        <f t="shared" si="49"/>
        <v>0</v>
      </c>
      <c r="AA195" s="242">
        <v>1</v>
      </c>
      <c r="AB195" s="242">
        <v>0</v>
      </c>
      <c r="AC195" s="243">
        <f t="shared" si="50"/>
        <v>1</v>
      </c>
      <c r="AD195" s="247" t="str">
        <f t="shared" si="48"/>
        <v>Not Sold</v>
      </c>
      <c r="AE195" s="247">
        <v>14</v>
      </c>
      <c r="AF195" s="247" t="str">
        <f t="shared" si="39"/>
        <v>-</v>
      </c>
      <c r="AG195" s="247">
        <f t="shared" si="40"/>
        <v>0</v>
      </c>
      <c r="AH195" s="248" t="str">
        <f t="shared" si="35"/>
        <v>Not Sold</v>
      </c>
      <c r="AI195" s="249">
        <f t="shared" si="36"/>
        <v>43680</v>
      </c>
      <c r="AJ195" s="249">
        <f t="shared" si="41"/>
        <v>43680</v>
      </c>
      <c r="AK195" s="253">
        <f t="shared" si="42"/>
        <v>0</v>
      </c>
      <c r="AL195" s="253">
        <f t="shared" si="43"/>
        <v>1</v>
      </c>
      <c r="AM195" s="242">
        <v>1</v>
      </c>
      <c r="AN195" s="253">
        <f t="shared" si="44"/>
        <v>0</v>
      </c>
      <c r="AO195" s="253">
        <f t="shared" si="45"/>
        <v>0</v>
      </c>
      <c r="AP195" s="253" t="str">
        <f t="shared" si="46"/>
        <v>-</v>
      </c>
      <c r="AQ195" s="249" t="str">
        <f t="shared" si="47"/>
        <v>-</v>
      </c>
      <c r="AR195" s="242"/>
      <c r="AS195" s="244"/>
    </row>
    <row r="196" spans="1:45" hidden="1" x14ac:dyDescent="0.25">
      <c r="A196" s="31"/>
      <c r="B196" s="18"/>
      <c r="C196" s="18"/>
      <c r="D196" s="58"/>
      <c r="E196" s="57"/>
      <c r="F196" s="58"/>
      <c r="G196" s="261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0"/>
      <c r="U196" s="256"/>
      <c r="V196" s="256"/>
      <c r="W196" s="260"/>
      <c r="X196" s="242">
        <f t="shared" si="37"/>
        <v>0</v>
      </c>
      <c r="Y196" s="247">
        <f t="shared" si="38"/>
        <v>0</v>
      </c>
      <c r="Z196" s="247">
        <f t="shared" si="49"/>
        <v>0</v>
      </c>
      <c r="AA196" s="242">
        <v>1</v>
      </c>
      <c r="AB196" s="242">
        <v>0</v>
      </c>
      <c r="AC196" s="243">
        <f t="shared" si="50"/>
        <v>1</v>
      </c>
      <c r="AD196" s="247" t="str">
        <f t="shared" si="48"/>
        <v>Not Sold</v>
      </c>
      <c r="AE196" s="247">
        <v>14</v>
      </c>
      <c r="AF196" s="247" t="str">
        <f t="shared" si="39"/>
        <v>-</v>
      </c>
      <c r="AG196" s="247">
        <f t="shared" si="40"/>
        <v>0</v>
      </c>
      <c r="AH196" s="248" t="str">
        <f t="shared" si="35"/>
        <v>Not Sold</v>
      </c>
      <c r="AI196" s="249">
        <f t="shared" si="36"/>
        <v>43680</v>
      </c>
      <c r="AJ196" s="249">
        <f t="shared" si="41"/>
        <v>43680</v>
      </c>
      <c r="AK196" s="253">
        <f t="shared" si="42"/>
        <v>0</v>
      </c>
      <c r="AL196" s="253">
        <f t="shared" si="43"/>
        <v>1</v>
      </c>
      <c r="AM196" s="242">
        <v>1</v>
      </c>
      <c r="AN196" s="253">
        <f t="shared" si="44"/>
        <v>0</v>
      </c>
      <c r="AO196" s="253">
        <f t="shared" si="45"/>
        <v>0</v>
      </c>
      <c r="AP196" s="253" t="str">
        <f t="shared" si="46"/>
        <v>-</v>
      </c>
      <c r="AQ196" s="249" t="str">
        <f t="shared" si="47"/>
        <v>-</v>
      </c>
      <c r="AR196" s="242"/>
      <c r="AS196" s="244"/>
    </row>
    <row r="197" spans="1:45" hidden="1" x14ac:dyDescent="0.25">
      <c r="A197" s="31"/>
      <c r="B197" s="18"/>
      <c r="C197" s="18"/>
      <c r="D197" s="58"/>
      <c r="E197" s="57"/>
      <c r="F197" s="58"/>
      <c r="G197" s="261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0"/>
      <c r="U197" s="256"/>
      <c r="V197" s="256"/>
      <c r="W197" s="260"/>
      <c r="X197" s="242">
        <f t="shared" si="37"/>
        <v>0</v>
      </c>
      <c r="Y197" s="247">
        <f t="shared" si="38"/>
        <v>0</v>
      </c>
      <c r="Z197" s="247">
        <f t="shared" si="49"/>
        <v>0</v>
      </c>
      <c r="AA197" s="242">
        <v>1</v>
      </c>
      <c r="AB197" s="242">
        <v>29</v>
      </c>
      <c r="AC197" s="243">
        <f t="shared" si="50"/>
        <v>30</v>
      </c>
      <c r="AD197" s="247" t="str">
        <f t="shared" si="48"/>
        <v>Not Sold</v>
      </c>
      <c r="AE197" s="247">
        <v>14</v>
      </c>
      <c r="AF197" s="247" t="str">
        <f t="shared" si="39"/>
        <v>-</v>
      </c>
      <c r="AG197" s="247">
        <f t="shared" si="40"/>
        <v>0</v>
      </c>
      <c r="AH197" s="248" t="str">
        <f t="shared" ref="AH197:AH239" si="51">IFERROR(AD197+$D$1,"Not Sold")</f>
        <v>Not Sold</v>
      </c>
      <c r="AI197" s="249">
        <f t="shared" ref="AI197:AI239" si="52">$D$1+AE197</f>
        <v>43680</v>
      </c>
      <c r="AJ197" s="249">
        <f t="shared" si="41"/>
        <v>43680</v>
      </c>
      <c r="AK197" s="253">
        <f t="shared" si="42"/>
        <v>0</v>
      </c>
      <c r="AL197" s="253">
        <f t="shared" si="43"/>
        <v>30</v>
      </c>
      <c r="AM197" s="242">
        <v>1</v>
      </c>
      <c r="AN197" s="253">
        <f t="shared" si="44"/>
        <v>0</v>
      </c>
      <c r="AO197" s="253">
        <f t="shared" si="45"/>
        <v>0</v>
      </c>
      <c r="AP197" s="253" t="str">
        <f t="shared" si="46"/>
        <v>-</v>
      </c>
      <c r="AQ197" s="249" t="str">
        <f t="shared" si="47"/>
        <v>-</v>
      </c>
      <c r="AR197" s="242"/>
      <c r="AS197" s="244"/>
    </row>
    <row r="198" spans="1:45" hidden="1" x14ac:dyDescent="0.25">
      <c r="A198" s="31"/>
      <c r="B198" s="18"/>
      <c r="C198" s="18"/>
      <c r="D198" s="58"/>
      <c r="E198" s="57"/>
      <c r="F198" s="58"/>
      <c r="G198" s="261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0"/>
      <c r="U198" s="256"/>
      <c r="V198" s="256"/>
      <c r="W198" s="260"/>
      <c r="X198" s="242">
        <f t="shared" ref="X198:X235" si="53">SUM(H198:S198)</f>
        <v>0</v>
      </c>
      <c r="Y198" s="247">
        <f t="shared" ref="Y198:Y239" si="54">X198/(((U198-1)*30)+(V198*7))</f>
        <v>0</v>
      </c>
      <c r="Z198" s="247">
        <f t="shared" si="49"/>
        <v>0</v>
      </c>
      <c r="AA198" s="242">
        <v>1</v>
      </c>
      <c r="AB198" s="242">
        <v>2</v>
      </c>
      <c r="AC198" s="243">
        <f t="shared" si="50"/>
        <v>3</v>
      </c>
      <c r="AD198" s="247" t="str">
        <f t="shared" si="48"/>
        <v>Not Sold</v>
      </c>
      <c r="AE198" s="247">
        <v>14</v>
      </c>
      <c r="AF198" s="247" t="str">
        <f t="shared" ref="AF198:AF239" si="55">IFERROR(AD198-AE198,"-")</f>
        <v>-</v>
      </c>
      <c r="AG198" s="247">
        <f t="shared" ref="AG198:AG239" si="56">Z198*4</f>
        <v>0</v>
      </c>
      <c r="AH198" s="248" t="str">
        <f t="shared" si="51"/>
        <v>Not Sold</v>
      </c>
      <c r="AI198" s="249">
        <f t="shared" si="52"/>
        <v>43680</v>
      </c>
      <c r="AJ198" s="249">
        <f t="shared" ref="AJ198:AJ239" si="57">MAX(AH198,AI198)</f>
        <v>43680</v>
      </c>
      <c r="AK198" s="253">
        <f t="shared" ref="AK198:AK239" si="58">Y198*AE198</f>
        <v>0</v>
      </c>
      <c r="AL198" s="253">
        <f t="shared" ref="AL198:AL239" si="59">AC198-AK198</f>
        <v>3</v>
      </c>
      <c r="AM198" s="242">
        <v>1</v>
      </c>
      <c r="AN198" s="253">
        <f t="shared" ref="AN198:AN239" si="60">IF(AG198-AL198&lt;1,0,AG198-AL198)</f>
        <v>0</v>
      </c>
      <c r="AO198" s="253">
        <f t="shared" ref="AO198:AO239" si="61">AN198*D198</f>
        <v>0</v>
      </c>
      <c r="AP198" s="253" t="str">
        <f t="shared" ref="AP198:AP239" si="62">IFERROR(AN198/Y198,"-")</f>
        <v>-</v>
      </c>
      <c r="AQ198" s="249" t="str">
        <f t="shared" ref="AQ198:AQ239" si="63">IFERROR(AP198+AJ198,"-")</f>
        <v>-</v>
      </c>
      <c r="AR198" s="242"/>
      <c r="AS198" s="244"/>
    </row>
    <row r="199" spans="1:45" hidden="1" x14ac:dyDescent="0.25">
      <c r="A199" s="31"/>
      <c r="B199" s="18"/>
      <c r="C199" s="18"/>
      <c r="D199" s="58"/>
      <c r="E199" s="57"/>
      <c r="F199" s="58"/>
      <c r="G199" s="261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0"/>
      <c r="U199" s="256"/>
      <c r="V199" s="256"/>
      <c r="W199" s="260"/>
      <c r="X199" s="242">
        <f t="shared" si="53"/>
        <v>0</v>
      </c>
      <c r="Y199" s="247">
        <f t="shared" si="54"/>
        <v>0</v>
      </c>
      <c r="Z199" s="247">
        <f t="shared" si="49"/>
        <v>0</v>
      </c>
      <c r="AA199" s="242">
        <v>1</v>
      </c>
      <c r="AB199" s="242">
        <v>58</v>
      </c>
      <c r="AC199" s="243">
        <f t="shared" si="50"/>
        <v>59</v>
      </c>
      <c r="AD199" s="247" t="str">
        <f t="shared" si="48"/>
        <v>Not Sold</v>
      </c>
      <c r="AE199" s="247">
        <v>14</v>
      </c>
      <c r="AF199" s="247" t="str">
        <f t="shared" si="55"/>
        <v>-</v>
      </c>
      <c r="AG199" s="247">
        <f t="shared" si="56"/>
        <v>0</v>
      </c>
      <c r="AH199" s="248" t="str">
        <f t="shared" si="51"/>
        <v>Not Sold</v>
      </c>
      <c r="AI199" s="249">
        <f t="shared" si="52"/>
        <v>43680</v>
      </c>
      <c r="AJ199" s="249">
        <f t="shared" si="57"/>
        <v>43680</v>
      </c>
      <c r="AK199" s="253">
        <f t="shared" si="58"/>
        <v>0</v>
      </c>
      <c r="AL199" s="253">
        <f t="shared" si="59"/>
        <v>59</v>
      </c>
      <c r="AM199" s="242">
        <v>1</v>
      </c>
      <c r="AN199" s="253">
        <f t="shared" si="60"/>
        <v>0</v>
      </c>
      <c r="AO199" s="253">
        <f t="shared" si="61"/>
        <v>0</v>
      </c>
      <c r="AP199" s="253" t="str">
        <f t="shared" si="62"/>
        <v>-</v>
      </c>
      <c r="AQ199" s="249" t="str">
        <f t="shared" si="63"/>
        <v>-</v>
      </c>
      <c r="AR199" s="242"/>
      <c r="AS199" s="244"/>
    </row>
    <row r="200" spans="1:45" hidden="1" x14ac:dyDescent="0.25">
      <c r="A200" s="31"/>
      <c r="B200" s="18"/>
      <c r="C200" s="18"/>
      <c r="D200" s="58"/>
      <c r="E200" s="57"/>
      <c r="F200" s="58"/>
      <c r="G200" s="261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0"/>
      <c r="U200" s="256"/>
      <c r="V200" s="256"/>
      <c r="W200" s="260"/>
      <c r="X200" s="242">
        <f t="shared" si="53"/>
        <v>0</v>
      </c>
      <c r="Y200" s="247">
        <f t="shared" si="54"/>
        <v>0</v>
      </c>
      <c r="Z200" s="247">
        <f t="shared" si="49"/>
        <v>0</v>
      </c>
      <c r="AA200" s="242">
        <v>1</v>
      </c>
      <c r="AB200" s="242">
        <v>64</v>
      </c>
      <c r="AC200" s="243">
        <f t="shared" si="50"/>
        <v>65</v>
      </c>
      <c r="AD200" s="247" t="str">
        <f t="shared" si="48"/>
        <v>Not Sold</v>
      </c>
      <c r="AE200" s="247">
        <v>14</v>
      </c>
      <c r="AF200" s="247" t="str">
        <f t="shared" si="55"/>
        <v>-</v>
      </c>
      <c r="AG200" s="247">
        <f t="shared" si="56"/>
        <v>0</v>
      </c>
      <c r="AH200" s="248" t="str">
        <f t="shared" si="51"/>
        <v>Not Sold</v>
      </c>
      <c r="AI200" s="249">
        <f t="shared" si="52"/>
        <v>43680</v>
      </c>
      <c r="AJ200" s="249">
        <f t="shared" si="57"/>
        <v>43680</v>
      </c>
      <c r="AK200" s="253">
        <f t="shared" si="58"/>
        <v>0</v>
      </c>
      <c r="AL200" s="253">
        <f t="shared" si="59"/>
        <v>65</v>
      </c>
      <c r="AM200" s="242">
        <v>1</v>
      </c>
      <c r="AN200" s="253">
        <f t="shared" si="60"/>
        <v>0</v>
      </c>
      <c r="AO200" s="253">
        <f t="shared" si="61"/>
        <v>0</v>
      </c>
      <c r="AP200" s="253" t="str">
        <f t="shared" si="62"/>
        <v>-</v>
      </c>
      <c r="AQ200" s="249" t="str">
        <f t="shared" si="63"/>
        <v>-</v>
      </c>
      <c r="AR200" s="242"/>
      <c r="AS200" s="244"/>
    </row>
    <row r="201" spans="1:45" hidden="1" x14ac:dyDescent="0.25">
      <c r="A201" s="31"/>
      <c r="B201" s="18"/>
      <c r="C201" s="18"/>
      <c r="D201" s="58"/>
      <c r="E201" s="57"/>
      <c r="F201" s="58"/>
      <c r="G201" s="261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0"/>
      <c r="U201" s="256"/>
      <c r="V201" s="256"/>
      <c r="W201" s="260"/>
      <c r="X201" s="242">
        <f t="shared" si="53"/>
        <v>0</v>
      </c>
      <c r="Y201" s="247">
        <f t="shared" si="54"/>
        <v>0</v>
      </c>
      <c r="Z201" s="247">
        <f t="shared" si="49"/>
        <v>0</v>
      </c>
      <c r="AA201" s="242">
        <v>1</v>
      </c>
      <c r="AB201" s="242">
        <v>2</v>
      </c>
      <c r="AC201" s="243">
        <f t="shared" si="50"/>
        <v>3</v>
      </c>
      <c r="AD201" s="247" t="str">
        <f t="shared" si="48"/>
        <v>Not Sold</v>
      </c>
      <c r="AE201" s="247">
        <v>14</v>
      </c>
      <c r="AF201" s="247" t="str">
        <f t="shared" si="55"/>
        <v>-</v>
      </c>
      <c r="AG201" s="247">
        <f t="shared" si="56"/>
        <v>0</v>
      </c>
      <c r="AH201" s="248" t="str">
        <f t="shared" si="51"/>
        <v>Not Sold</v>
      </c>
      <c r="AI201" s="249">
        <f t="shared" si="52"/>
        <v>43680</v>
      </c>
      <c r="AJ201" s="249">
        <f t="shared" si="57"/>
        <v>43680</v>
      </c>
      <c r="AK201" s="253">
        <f t="shared" si="58"/>
        <v>0</v>
      </c>
      <c r="AL201" s="253">
        <f t="shared" si="59"/>
        <v>3</v>
      </c>
      <c r="AM201" s="242">
        <v>1</v>
      </c>
      <c r="AN201" s="253">
        <f t="shared" si="60"/>
        <v>0</v>
      </c>
      <c r="AO201" s="253">
        <f t="shared" si="61"/>
        <v>0</v>
      </c>
      <c r="AP201" s="253" t="str">
        <f t="shared" si="62"/>
        <v>-</v>
      </c>
      <c r="AQ201" s="249" t="str">
        <f t="shared" si="63"/>
        <v>-</v>
      </c>
      <c r="AR201" s="242"/>
      <c r="AS201" s="244"/>
    </row>
    <row r="202" spans="1:45" hidden="1" x14ac:dyDescent="0.25">
      <c r="A202" s="31"/>
      <c r="B202" s="18"/>
      <c r="C202" s="18"/>
      <c r="D202" s="58"/>
      <c r="E202" s="57"/>
      <c r="F202" s="58"/>
      <c r="G202" s="261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0"/>
      <c r="U202" s="256"/>
      <c r="V202" s="256"/>
      <c r="W202" s="260"/>
      <c r="X202" s="242">
        <f t="shared" si="53"/>
        <v>0</v>
      </c>
      <c r="Y202" s="247">
        <f t="shared" si="54"/>
        <v>0</v>
      </c>
      <c r="Z202" s="247">
        <f t="shared" si="49"/>
        <v>0</v>
      </c>
      <c r="AA202" s="242">
        <v>1</v>
      </c>
      <c r="AB202" s="242">
        <v>16</v>
      </c>
      <c r="AC202" s="243">
        <f t="shared" si="50"/>
        <v>17</v>
      </c>
      <c r="AD202" s="247" t="str">
        <f t="shared" si="48"/>
        <v>Not Sold</v>
      </c>
      <c r="AE202" s="247">
        <v>14</v>
      </c>
      <c r="AF202" s="247" t="str">
        <f t="shared" si="55"/>
        <v>-</v>
      </c>
      <c r="AG202" s="247">
        <f t="shared" si="56"/>
        <v>0</v>
      </c>
      <c r="AH202" s="248" t="str">
        <f t="shared" si="51"/>
        <v>Not Sold</v>
      </c>
      <c r="AI202" s="249">
        <f t="shared" si="52"/>
        <v>43680</v>
      </c>
      <c r="AJ202" s="249">
        <f t="shared" si="57"/>
        <v>43680</v>
      </c>
      <c r="AK202" s="253">
        <f t="shared" si="58"/>
        <v>0</v>
      </c>
      <c r="AL202" s="253">
        <f t="shared" si="59"/>
        <v>17</v>
      </c>
      <c r="AM202" s="242">
        <v>1</v>
      </c>
      <c r="AN202" s="253">
        <f t="shared" si="60"/>
        <v>0</v>
      </c>
      <c r="AO202" s="253">
        <f t="shared" si="61"/>
        <v>0</v>
      </c>
      <c r="AP202" s="253" t="str">
        <f t="shared" si="62"/>
        <v>-</v>
      </c>
      <c r="AQ202" s="249" t="str">
        <f t="shared" si="63"/>
        <v>-</v>
      </c>
      <c r="AR202" s="242"/>
      <c r="AS202" s="244"/>
    </row>
    <row r="203" spans="1:45" hidden="1" x14ac:dyDescent="0.25">
      <c r="A203" s="31"/>
      <c r="B203" s="18"/>
      <c r="C203" s="18"/>
      <c r="D203" s="58"/>
      <c r="E203" s="57"/>
      <c r="F203" s="58"/>
      <c r="G203" s="261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0"/>
      <c r="U203" s="256"/>
      <c r="V203" s="256"/>
      <c r="W203" s="260"/>
      <c r="X203" s="242">
        <f t="shared" si="53"/>
        <v>0</v>
      </c>
      <c r="Y203" s="247">
        <f t="shared" si="54"/>
        <v>0</v>
      </c>
      <c r="Z203" s="247">
        <f t="shared" si="49"/>
        <v>0</v>
      </c>
      <c r="AA203" s="242">
        <v>1</v>
      </c>
      <c r="AB203" s="242">
        <v>13</v>
      </c>
      <c r="AC203" s="243">
        <f t="shared" si="50"/>
        <v>14</v>
      </c>
      <c r="AD203" s="247" t="str">
        <f t="shared" si="48"/>
        <v>Not Sold</v>
      </c>
      <c r="AE203" s="247">
        <v>14</v>
      </c>
      <c r="AF203" s="247" t="str">
        <f t="shared" si="55"/>
        <v>-</v>
      </c>
      <c r="AG203" s="247">
        <f t="shared" si="56"/>
        <v>0</v>
      </c>
      <c r="AH203" s="248" t="str">
        <f t="shared" si="51"/>
        <v>Not Sold</v>
      </c>
      <c r="AI203" s="249">
        <f t="shared" si="52"/>
        <v>43680</v>
      </c>
      <c r="AJ203" s="249">
        <f t="shared" si="57"/>
        <v>43680</v>
      </c>
      <c r="AK203" s="253">
        <f t="shared" si="58"/>
        <v>0</v>
      </c>
      <c r="AL203" s="253">
        <f t="shared" si="59"/>
        <v>14</v>
      </c>
      <c r="AM203" s="242">
        <v>1</v>
      </c>
      <c r="AN203" s="253">
        <f t="shared" si="60"/>
        <v>0</v>
      </c>
      <c r="AO203" s="253">
        <f t="shared" si="61"/>
        <v>0</v>
      </c>
      <c r="AP203" s="253" t="str">
        <f t="shared" si="62"/>
        <v>-</v>
      </c>
      <c r="AQ203" s="249" t="str">
        <f t="shared" si="63"/>
        <v>-</v>
      </c>
      <c r="AR203" s="242"/>
      <c r="AS203" s="244"/>
    </row>
    <row r="204" spans="1:45" hidden="1" x14ac:dyDescent="0.25">
      <c r="A204" s="31"/>
      <c r="B204" s="18"/>
      <c r="C204" s="18"/>
      <c r="D204" s="58"/>
      <c r="E204" s="57"/>
      <c r="F204" s="58"/>
      <c r="G204" s="261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0"/>
      <c r="U204" s="256"/>
      <c r="V204" s="256"/>
      <c r="W204" s="260"/>
      <c r="X204" s="242">
        <f t="shared" si="53"/>
        <v>0</v>
      </c>
      <c r="Y204" s="247">
        <f t="shared" si="54"/>
        <v>0</v>
      </c>
      <c r="Z204" s="247">
        <f t="shared" si="49"/>
        <v>0</v>
      </c>
      <c r="AA204" s="242">
        <v>1</v>
      </c>
      <c r="AB204" s="242">
        <v>18</v>
      </c>
      <c r="AC204" s="243">
        <f t="shared" si="50"/>
        <v>19</v>
      </c>
      <c r="AD204" s="247" t="str">
        <f t="shared" si="48"/>
        <v>Not Sold</v>
      </c>
      <c r="AE204" s="247">
        <v>14</v>
      </c>
      <c r="AF204" s="247" t="str">
        <f t="shared" si="55"/>
        <v>-</v>
      </c>
      <c r="AG204" s="247">
        <f t="shared" si="56"/>
        <v>0</v>
      </c>
      <c r="AH204" s="248" t="str">
        <f t="shared" si="51"/>
        <v>Not Sold</v>
      </c>
      <c r="AI204" s="249">
        <f t="shared" si="52"/>
        <v>43680</v>
      </c>
      <c r="AJ204" s="249">
        <f t="shared" si="57"/>
        <v>43680</v>
      </c>
      <c r="AK204" s="253">
        <f t="shared" si="58"/>
        <v>0</v>
      </c>
      <c r="AL204" s="253">
        <f t="shared" si="59"/>
        <v>19</v>
      </c>
      <c r="AM204" s="242">
        <v>1</v>
      </c>
      <c r="AN204" s="253">
        <f t="shared" si="60"/>
        <v>0</v>
      </c>
      <c r="AO204" s="253">
        <f t="shared" si="61"/>
        <v>0</v>
      </c>
      <c r="AP204" s="253" t="str">
        <f t="shared" si="62"/>
        <v>-</v>
      </c>
      <c r="AQ204" s="249" t="str">
        <f t="shared" si="63"/>
        <v>-</v>
      </c>
      <c r="AR204" s="242"/>
      <c r="AS204" s="244"/>
    </row>
    <row r="205" spans="1:45" hidden="1" x14ac:dyDescent="0.25">
      <c r="A205" s="31"/>
      <c r="B205" s="18"/>
      <c r="C205" s="18"/>
      <c r="D205" s="58"/>
      <c r="E205" s="57"/>
      <c r="F205" s="58"/>
      <c r="G205" s="261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0"/>
      <c r="U205" s="256"/>
      <c r="V205" s="256"/>
      <c r="W205" s="260"/>
      <c r="X205" s="242">
        <f t="shared" si="53"/>
        <v>0</v>
      </c>
      <c r="Y205" s="247">
        <f t="shared" si="54"/>
        <v>0</v>
      </c>
      <c r="Z205" s="247">
        <f t="shared" si="49"/>
        <v>0</v>
      </c>
      <c r="AA205" s="242">
        <v>1</v>
      </c>
      <c r="AB205" s="242">
        <v>6</v>
      </c>
      <c r="AC205" s="243">
        <f t="shared" si="50"/>
        <v>7</v>
      </c>
      <c r="AD205" s="247" t="str">
        <f t="shared" si="48"/>
        <v>Not Sold</v>
      </c>
      <c r="AE205" s="247">
        <v>14</v>
      </c>
      <c r="AF205" s="247" t="str">
        <f t="shared" si="55"/>
        <v>-</v>
      </c>
      <c r="AG205" s="247">
        <f t="shared" si="56"/>
        <v>0</v>
      </c>
      <c r="AH205" s="248" t="str">
        <f t="shared" si="51"/>
        <v>Not Sold</v>
      </c>
      <c r="AI205" s="249">
        <f t="shared" si="52"/>
        <v>43680</v>
      </c>
      <c r="AJ205" s="249">
        <f t="shared" si="57"/>
        <v>43680</v>
      </c>
      <c r="AK205" s="253">
        <f t="shared" si="58"/>
        <v>0</v>
      </c>
      <c r="AL205" s="253">
        <f t="shared" si="59"/>
        <v>7</v>
      </c>
      <c r="AM205" s="242">
        <v>1</v>
      </c>
      <c r="AN205" s="253">
        <f t="shared" si="60"/>
        <v>0</v>
      </c>
      <c r="AO205" s="253">
        <f t="shared" si="61"/>
        <v>0</v>
      </c>
      <c r="AP205" s="253" t="str">
        <f t="shared" si="62"/>
        <v>-</v>
      </c>
      <c r="AQ205" s="249" t="str">
        <f t="shared" si="63"/>
        <v>-</v>
      </c>
      <c r="AR205" s="242"/>
      <c r="AS205" s="244"/>
    </row>
    <row r="206" spans="1:45" hidden="1" x14ac:dyDescent="0.25">
      <c r="A206" s="32"/>
      <c r="B206" s="18"/>
      <c r="C206" s="18"/>
      <c r="D206" s="58"/>
      <c r="E206" s="57"/>
      <c r="F206" s="58"/>
      <c r="G206" s="261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0"/>
      <c r="U206" s="256"/>
      <c r="V206" s="256"/>
      <c r="W206" s="260"/>
      <c r="X206" s="242">
        <f t="shared" si="53"/>
        <v>0</v>
      </c>
      <c r="Y206" s="247">
        <f t="shared" si="54"/>
        <v>0</v>
      </c>
      <c r="Z206" s="247">
        <f t="shared" si="49"/>
        <v>0</v>
      </c>
      <c r="AA206" s="242">
        <v>1</v>
      </c>
      <c r="AB206" s="242">
        <v>79</v>
      </c>
      <c r="AC206" s="243">
        <f t="shared" si="50"/>
        <v>80</v>
      </c>
      <c r="AD206" s="247" t="str">
        <f t="shared" si="48"/>
        <v>Not Sold</v>
      </c>
      <c r="AE206" s="247">
        <v>14</v>
      </c>
      <c r="AF206" s="247" t="str">
        <f t="shared" si="55"/>
        <v>-</v>
      </c>
      <c r="AG206" s="247">
        <f t="shared" si="56"/>
        <v>0</v>
      </c>
      <c r="AH206" s="248" t="str">
        <f t="shared" si="51"/>
        <v>Not Sold</v>
      </c>
      <c r="AI206" s="249">
        <f t="shared" si="52"/>
        <v>43680</v>
      </c>
      <c r="AJ206" s="249">
        <f t="shared" si="57"/>
        <v>43680</v>
      </c>
      <c r="AK206" s="253">
        <f t="shared" si="58"/>
        <v>0</v>
      </c>
      <c r="AL206" s="253">
        <f t="shared" si="59"/>
        <v>80</v>
      </c>
      <c r="AM206" s="242">
        <v>1</v>
      </c>
      <c r="AN206" s="253">
        <f t="shared" si="60"/>
        <v>0</v>
      </c>
      <c r="AO206" s="253">
        <f t="shared" si="61"/>
        <v>0</v>
      </c>
      <c r="AP206" s="253" t="str">
        <f t="shared" si="62"/>
        <v>-</v>
      </c>
      <c r="AQ206" s="249" t="str">
        <f t="shared" si="63"/>
        <v>-</v>
      </c>
      <c r="AR206" s="242"/>
      <c r="AS206" s="244"/>
    </row>
    <row r="207" spans="1:45" hidden="1" x14ac:dyDescent="0.25">
      <c r="A207" s="31"/>
      <c r="B207" s="18"/>
      <c r="C207" s="18"/>
      <c r="D207" s="58"/>
      <c r="E207" s="57"/>
      <c r="F207" s="58"/>
      <c r="G207" s="261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0"/>
      <c r="U207" s="256"/>
      <c r="V207" s="256"/>
      <c r="W207" s="260"/>
      <c r="X207" s="242">
        <f t="shared" si="53"/>
        <v>0</v>
      </c>
      <c r="Y207" s="247">
        <f t="shared" si="54"/>
        <v>0</v>
      </c>
      <c r="Z207" s="247">
        <f t="shared" si="49"/>
        <v>0</v>
      </c>
      <c r="AA207" s="242">
        <v>1</v>
      </c>
      <c r="AB207" s="242">
        <v>40</v>
      </c>
      <c r="AC207" s="243">
        <f t="shared" si="50"/>
        <v>41</v>
      </c>
      <c r="AD207" s="247" t="str">
        <f t="shared" si="48"/>
        <v>Not Sold</v>
      </c>
      <c r="AE207" s="247">
        <v>14</v>
      </c>
      <c r="AF207" s="247" t="str">
        <f t="shared" si="55"/>
        <v>-</v>
      </c>
      <c r="AG207" s="247">
        <f t="shared" si="56"/>
        <v>0</v>
      </c>
      <c r="AH207" s="248" t="str">
        <f t="shared" si="51"/>
        <v>Not Sold</v>
      </c>
      <c r="AI207" s="249">
        <f t="shared" si="52"/>
        <v>43680</v>
      </c>
      <c r="AJ207" s="249">
        <f t="shared" si="57"/>
        <v>43680</v>
      </c>
      <c r="AK207" s="253">
        <f t="shared" si="58"/>
        <v>0</v>
      </c>
      <c r="AL207" s="253">
        <f t="shared" si="59"/>
        <v>41</v>
      </c>
      <c r="AM207" s="242">
        <v>1</v>
      </c>
      <c r="AN207" s="253">
        <f t="shared" si="60"/>
        <v>0</v>
      </c>
      <c r="AO207" s="253">
        <f t="shared" si="61"/>
        <v>0</v>
      </c>
      <c r="AP207" s="253" t="str">
        <f t="shared" si="62"/>
        <v>-</v>
      </c>
      <c r="AQ207" s="249" t="str">
        <f t="shared" si="63"/>
        <v>-</v>
      </c>
      <c r="AR207" s="242"/>
      <c r="AS207" s="244"/>
    </row>
    <row r="208" spans="1:45" hidden="1" x14ac:dyDescent="0.25">
      <c r="A208" s="31"/>
      <c r="B208" s="18"/>
      <c r="C208" s="18"/>
      <c r="D208" s="58"/>
      <c r="E208" s="57"/>
      <c r="F208" s="58"/>
      <c r="G208" s="261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0"/>
      <c r="U208" s="256"/>
      <c r="V208" s="256"/>
      <c r="W208" s="260"/>
      <c r="X208" s="242">
        <f t="shared" si="53"/>
        <v>0</v>
      </c>
      <c r="Y208" s="247">
        <f t="shared" si="54"/>
        <v>0</v>
      </c>
      <c r="Z208" s="247">
        <f t="shared" si="49"/>
        <v>0</v>
      </c>
      <c r="AA208" s="242">
        <v>1</v>
      </c>
      <c r="AB208" s="242">
        <v>9</v>
      </c>
      <c r="AC208" s="243">
        <f t="shared" si="50"/>
        <v>10</v>
      </c>
      <c r="AD208" s="247" t="str">
        <f t="shared" si="48"/>
        <v>Not Sold</v>
      </c>
      <c r="AE208" s="247">
        <v>14</v>
      </c>
      <c r="AF208" s="247" t="str">
        <f t="shared" si="55"/>
        <v>-</v>
      </c>
      <c r="AG208" s="247">
        <f t="shared" si="56"/>
        <v>0</v>
      </c>
      <c r="AH208" s="248" t="str">
        <f t="shared" si="51"/>
        <v>Not Sold</v>
      </c>
      <c r="AI208" s="249">
        <f t="shared" si="52"/>
        <v>43680</v>
      </c>
      <c r="AJ208" s="249">
        <f t="shared" si="57"/>
        <v>43680</v>
      </c>
      <c r="AK208" s="253">
        <f t="shared" si="58"/>
        <v>0</v>
      </c>
      <c r="AL208" s="253">
        <f t="shared" si="59"/>
        <v>10</v>
      </c>
      <c r="AM208" s="242">
        <v>1</v>
      </c>
      <c r="AN208" s="253">
        <f t="shared" si="60"/>
        <v>0</v>
      </c>
      <c r="AO208" s="253">
        <f t="shared" si="61"/>
        <v>0</v>
      </c>
      <c r="AP208" s="253" t="str">
        <f t="shared" si="62"/>
        <v>-</v>
      </c>
      <c r="AQ208" s="249" t="str">
        <f t="shared" si="63"/>
        <v>-</v>
      </c>
      <c r="AR208" s="242"/>
      <c r="AS208" s="244"/>
    </row>
    <row r="209" spans="1:45" hidden="1" x14ac:dyDescent="0.25">
      <c r="A209" s="31"/>
      <c r="B209" s="18"/>
      <c r="C209" s="18"/>
      <c r="D209" s="58"/>
      <c r="E209" s="57"/>
      <c r="F209" s="58"/>
      <c r="G209" s="261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0"/>
      <c r="U209" s="256"/>
      <c r="V209" s="256"/>
      <c r="W209" s="260"/>
      <c r="X209" s="242">
        <f t="shared" si="53"/>
        <v>0</v>
      </c>
      <c r="Y209" s="247">
        <f t="shared" si="54"/>
        <v>0</v>
      </c>
      <c r="Z209" s="247">
        <f t="shared" si="49"/>
        <v>0</v>
      </c>
      <c r="AA209" s="242">
        <v>1</v>
      </c>
      <c r="AB209" s="242">
        <v>21</v>
      </c>
      <c r="AC209" s="243">
        <f t="shared" si="50"/>
        <v>22</v>
      </c>
      <c r="AD209" s="247" t="str">
        <f t="shared" si="48"/>
        <v>Not Sold</v>
      </c>
      <c r="AE209" s="247">
        <v>14</v>
      </c>
      <c r="AF209" s="247" t="str">
        <f t="shared" si="55"/>
        <v>-</v>
      </c>
      <c r="AG209" s="247">
        <f t="shared" si="56"/>
        <v>0</v>
      </c>
      <c r="AH209" s="248" t="str">
        <f t="shared" si="51"/>
        <v>Not Sold</v>
      </c>
      <c r="AI209" s="249">
        <f t="shared" si="52"/>
        <v>43680</v>
      </c>
      <c r="AJ209" s="249">
        <f t="shared" si="57"/>
        <v>43680</v>
      </c>
      <c r="AK209" s="253">
        <f t="shared" si="58"/>
        <v>0</v>
      </c>
      <c r="AL209" s="253">
        <f t="shared" si="59"/>
        <v>22</v>
      </c>
      <c r="AM209" s="242">
        <v>1</v>
      </c>
      <c r="AN209" s="253">
        <f t="shared" si="60"/>
        <v>0</v>
      </c>
      <c r="AO209" s="253">
        <f t="shared" si="61"/>
        <v>0</v>
      </c>
      <c r="AP209" s="253" t="str">
        <f t="shared" si="62"/>
        <v>-</v>
      </c>
      <c r="AQ209" s="249" t="str">
        <f t="shared" si="63"/>
        <v>-</v>
      </c>
      <c r="AR209" s="242"/>
      <c r="AS209" s="244"/>
    </row>
    <row r="210" spans="1:45" hidden="1" x14ac:dyDescent="0.25">
      <c r="A210" s="31"/>
      <c r="B210" s="18"/>
      <c r="C210" s="18"/>
      <c r="D210" s="58"/>
      <c r="E210" s="57"/>
      <c r="F210" s="58"/>
      <c r="G210" s="261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0"/>
      <c r="U210" s="256"/>
      <c r="V210" s="256"/>
      <c r="W210" s="260"/>
      <c r="X210" s="242">
        <f t="shared" si="53"/>
        <v>0</v>
      </c>
      <c r="Y210" s="247">
        <f t="shared" si="54"/>
        <v>0</v>
      </c>
      <c r="Z210" s="247">
        <f t="shared" si="49"/>
        <v>0</v>
      </c>
      <c r="AA210" s="242">
        <v>1</v>
      </c>
      <c r="AB210" s="242">
        <v>28</v>
      </c>
      <c r="AC210" s="243">
        <f t="shared" si="50"/>
        <v>29</v>
      </c>
      <c r="AD210" s="247" t="str">
        <f t="shared" si="48"/>
        <v>Not Sold</v>
      </c>
      <c r="AE210" s="247">
        <v>14</v>
      </c>
      <c r="AF210" s="247" t="str">
        <f t="shared" si="55"/>
        <v>-</v>
      </c>
      <c r="AG210" s="247">
        <f t="shared" si="56"/>
        <v>0</v>
      </c>
      <c r="AH210" s="248" t="str">
        <f t="shared" si="51"/>
        <v>Not Sold</v>
      </c>
      <c r="AI210" s="249">
        <f t="shared" si="52"/>
        <v>43680</v>
      </c>
      <c r="AJ210" s="249">
        <f t="shared" si="57"/>
        <v>43680</v>
      </c>
      <c r="AK210" s="253">
        <f t="shared" si="58"/>
        <v>0</v>
      </c>
      <c r="AL210" s="253">
        <f t="shared" si="59"/>
        <v>29</v>
      </c>
      <c r="AM210" s="242">
        <v>1</v>
      </c>
      <c r="AN210" s="253">
        <f t="shared" si="60"/>
        <v>0</v>
      </c>
      <c r="AO210" s="253">
        <f t="shared" si="61"/>
        <v>0</v>
      </c>
      <c r="AP210" s="253" t="str">
        <f t="shared" si="62"/>
        <v>-</v>
      </c>
      <c r="AQ210" s="249" t="str">
        <f t="shared" si="63"/>
        <v>-</v>
      </c>
      <c r="AR210" s="242"/>
      <c r="AS210" s="244"/>
    </row>
    <row r="211" spans="1:45" hidden="1" x14ac:dyDescent="0.25">
      <c r="A211" s="32"/>
      <c r="B211" s="18"/>
      <c r="C211" s="18"/>
      <c r="D211" s="58"/>
      <c r="E211" s="57"/>
      <c r="F211" s="58"/>
      <c r="G211" s="261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0"/>
      <c r="U211" s="256"/>
      <c r="V211" s="256"/>
      <c r="W211" s="260"/>
      <c r="X211" s="242">
        <f t="shared" si="53"/>
        <v>0</v>
      </c>
      <c r="Y211" s="247">
        <f t="shared" si="54"/>
        <v>0</v>
      </c>
      <c r="Z211" s="247">
        <f t="shared" si="49"/>
        <v>0</v>
      </c>
      <c r="AA211" s="242">
        <v>1</v>
      </c>
      <c r="AB211" s="242">
        <v>36</v>
      </c>
      <c r="AC211" s="243">
        <f t="shared" si="50"/>
        <v>37</v>
      </c>
      <c r="AD211" s="247" t="str">
        <f t="shared" si="48"/>
        <v>Not Sold</v>
      </c>
      <c r="AE211" s="247">
        <v>14</v>
      </c>
      <c r="AF211" s="247" t="str">
        <f t="shared" si="55"/>
        <v>-</v>
      </c>
      <c r="AG211" s="247">
        <f t="shared" si="56"/>
        <v>0</v>
      </c>
      <c r="AH211" s="248" t="str">
        <f t="shared" si="51"/>
        <v>Not Sold</v>
      </c>
      <c r="AI211" s="249">
        <f t="shared" si="52"/>
        <v>43680</v>
      </c>
      <c r="AJ211" s="249">
        <f t="shared" si="57"/>
        <v>43680</v>
      </c>
      <c r="AK211" s="253">
        <f t="shared" si="58"/>
        <v>0</v>
      </c>
      <c r="AL211" s="253">
        <f t="shared" si="59"/>
        <v>37</v>
      </c>
      <c r="AM211" s="242">
        <v>1</v>
      </c>
      <c r="AN211" s="253">
        <f t="shared" si="60"/>
        <v>0</v>
      </c>
      <c r="AO211" s="253">
        <f t="shared" si="61"/>
        <v>0</v>
      </c>
      <c r="AP211" s="253" t="str">
        <f t="shared" si="62"/>
        <v>-</v>
      </c>
      <c r="AQ211" s="249" t="str">
        <f t="shared" si="63"/>
        <v>-</v>
      </c>
      <c r="AR211" s="242"/>
      <c r="AS211" s="244"/>
    </row>
    <row r="212" spans="1:45" hidden="1" x14ac:dyDescent="0.25">
      <c r="A212" s="31"/>
      <c r="B212" s="18"/>
      <c r="C212" s="18"/>
      <c r="D212" s="58"/>
      <c r="E212" s="57"/>
      <c r="F212" s="58"/>
      <c r="G212" s="261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0"/>
      <c r="U212" s="256"/>
      <c r="V212" s="256"/>
      <c r="W212" s="260"/>
      <c r="X212" s="242">
        <f t="shared" si="53"/>
        <v>0</v>
      </c>
      <c r="Y212" s="247">
        <f t="shared" si="54"/>
        <v>0</v>
      </c>
      <c r="Z212" s="247">
        <f t="shared" si="49"/>
        <v>0</v>
      </c>
      <c r="AA212" s="242">
        <v>1</v>
      </c>
      <c r="AB212" s="242">
        <v>0</v>
      </c>
      <c r="AC212" s="243">
        <f t="shared" si="50"/>
        <v>1</v>
      </c>
      <c r="AD212" s="247" t="str">
        <f t="shared" si="48"/>
        <v>Not Sold</v>
      </c>
      <c r="AE212" s="247">
        <v>14</v>
      </c>
      <c r="AF212" s="247" t="str">
        <f t="shared" si="55"/>
        <v>-</v>
      </c>
      <c r="AG212" s="247">
        <f t="shared" si="56"/>
        <v>0</v>
      </c>
      <c r="AH212" s="248" t="str">
        <f t="shared" si="51"/>
        <v>Not Sold</v>
      </c>
      <c r="AI212" s="249">
        <f t="shared" si="52"/>
        <v>43680</v>
      </c>
      <c r="AJ212" s="249">
        <f t="shared" si="57"/>
        <v>43680</v>
      </c>
      <c r="AK212" s="253">
        <f t="shared" si="58"/>
        <v>0</v>
      </c>
      <c r="AL212" s="253">
        <f t="shared" si="59"/>
        <v>1</v>
      </c>
      <c r="AM212" s="242">
        <v>1</v>
      </c>
      <c r="AN212" s="253">
        <f t="shared" si="60"/>
        <v>0</v>
      </c>
      <c r="AO212" s="253">
        <f t="shared" si="61"/>
        <v>0</v>
      </c>
      <c r="AP212" s="253" t="str">
        <f t="shared" si="62"/>
        <v>-</v>
      </c>
      <c r="AQ212" s="249" t="str">
        <f t="shared" si="63"/>
        <v>-</v>
      </c>
      <c r="AR212" s="242"/>
      <c r="AS212" s="244"/>
    </row>
    <row r="213" spans="1:45" hidden="1" x14ac:dyDescent="0.25">
      <c r="A213" s="31"/>
      <c r="B213" s="18"/>
      <c r="C213" s="18"/>
      <c r="D213" s="58"/>
      <c r="E213" s="57"/>
      <c r="F213" s="58"/>
      <c r="G213" s="261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0"/>
      <c r="U213" s="256"/>
      <c r="V213" s="256"/>
      <c r="W213" s="260"/>
      <c r="X213" s="242">
        <f t="shared" si="53"/>
        <v>0</v>
      </c>
      <c r="Y213" s="247">
        <f t="shared" si="54"/>
        <v>0</v>
      </c>
      <c r="Z213" s="247">
        <f t="shared" si="49"/>
        <v>0</v>
      </c>
      <c r="AA213" s="242">
        <v>1</v>
      </c>
      <c r="AB213" s="242">
        <v>19</v>
      </c>
      <c r="AC213" s="243">
        <f t="shared" si="50"/>
        <v>20</v>
      </c>
      <c r="AD213" s="247" t="str">
        <f t="shared" si="48"/>
        <v>Not Sold</v>
      </c>
      <c r="AE213" s="247">
        <v>14</v>
      </c>
      <c r="AF213" s="247" t="str">
        <f t="shared" si="55"/>
        <v>-</v>
      </c>
      <c r="AG213" s="247">
        <f t="shared" si="56"/>
        <v>0</v>
      </c>
      <c r="AH213" s="248" t="str">
        <f t="shared" si="51"/>
        <v>Not Sold</v>
      </c>
      <c r="AI213" s="249">
        <f t="shared" si="52"/>
        <v>43680</v>
      </c>
      <c r="AJ213" s="249">
        <f t="shared" si="57"/>
        <v>43680</v>
      </c>
      <c r="AK213" s="253">
        <f t="shared" si="58"/>
        <v>0</v>
      </c>
      <c r="AL213" s="253">
        <f t="shared" si="59"/>
        <v>20</v>
      </c>
      <c r="AM213" s="242">
        <v>1</v>
      </c>
      <c r="AN213" s="253">
        <f t="shared" si="60"/>
        <v>0</v>
      </c>
      <c r="AO213" s="253">
        <f t="shared" si="61"/>
        <v>0</v>
      </c>
      <c r="AP213" s="253" t="str">
        <f t="shared" si="62"/>
        <v>-</v>
      </c>
      <c r="AQ213" s="249" t="str">
        <f t="shared" si="63"/>
        <v>-</v>
      </c>
      <c r="AR213" s="242"/>
      <c r="AS213" s="244"/>
    </row>
    <row r="214" spans="1:45" hidden="1" x14ac:dyDescent="0.25">
      <c r="A214" s="31"/>
      <c r="B214" s="18"/>
      <c r="C214" s="18"/>
      <c r="D214" s="58"/>
      <c r="E214" s="57"/>
      <c r="F214" s="58"/>
      <c r="G214" s="261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0"/>
      <c r="U214" s="256"/>
      <c r="V214" s="256"/>
      <c r="W214" s="260"/>
      <c r="X214" s="242">
        <f t="shared" si="53"/>
        <v>0</v>
      </c>
      <c r="Y214" s="247">
        <f t="shared" si="54"/>
        <v>0</v>
      </c>
      <c r="Z214" s="247">
        <f t="shared" si="49"/>
        <v>0</v>
      </c>
      <c r="AA214" s="242">
        <v>1</v>
      </c>
      <c r="AB214" s="242">
        <v>14</v>
      </c>
      <c r="AC214" s="243">
        <f t="shared" si="50"/>
        <v>15</v>
      </c>
      <c r="AD214" s="247" t="str">
        <f t="shared" si="48"/>
        <v>Not Sold</v>
      </c>
      <c r="AE214" s="247">
        <v>14</v>
      </c>
      <c r="AF214" s="247" t="str">
        <f t="shared" si="55"/>
        <v>-</v>
      </c>
      <c r="AG214" s="247">
        <f t="shared" si="56"/>
        <v>0</v>
      </c>
      <c r="AH214" s="248" t="str">
        <f t="shared" si="51"/>
        <v>Not Sold</v>
      </c>
      <c r="AI214" s="249">
        <f t="shared" si="52"/>
        <v>43680</v>
      </c>
      <c r="AJ214" s="249">
        <f t="shared" si="57"/>
        <v>43680</v>
      </c>
      <c r="AK214" s="253">
        <f t="shared" si="58"/>
        <v>0</v>
      </c>
      <c r="AL214" s="253">
        <f t="shared" si="59"/>
        <v>15</v>
      </c>
      <c r="AM214" s="242">
        <v>1</v>
      </c>
      <c r="AN214" s="253">
        <f t="shared" si="60"/>
        <v>0</v>
      </c>
      <c r="AO214" s="253">
        <f t="shared" si="61"/>
        <v>0</v>
      </c>
      <c r="AP214" s="253" t="str">
        <f t="shared" si="62"/>
        <v>-</v>
      </c>
      <c r="AQ214" s="249" t="str">
        <f t="shared" si="63"/>
        <v>-</v>
      </c>
      <c r="AR214" s="242"/>
      <c r="AS214" s="244"/>
    </row>
    <row r="215" spans="1:45" hidden="1" x14ac:dyDescent="0.25">
      <c r="A215" s="32"/>
      <c r="B215" s="18"/>
      <c r="C215" s="18"/>
      <c r="D215" s="58"/>
      <c r="E215" s="57"/>
      <c r="F215" s="58"/>
      <c r="G215" s="261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0"/>
      <c r="U215" s="256"/>
      <c r="V215" s="256"/>
      <c r="W215" s="260"/>
      <c r="X215" s="242">
        <f t="shared" si="53"/>
        <v>0</v>
      </c>
      <c r="Y215" s="247">
        <f t="shared" si="54"/>
        <v>0</v>
      </c>
      <c r="Z215" s="247">
        <f t="shared" si="49"/>
        <v>0</v>
      </c>
      <c r="AA215" s="242">
        <v>1</v>
      </c>
      <c r="AB215" s="242">
        <v>12</v>
      </c>
      <c r="AC215" s="243">
        <f t="shared" si="50"/>
        <v>13</v>
      </c>
      <c r="AD215" s="247" t="str">
        <f t="shared" si="48"/>
        <v>Not Sold</v>
      </c>
      <c r="AE215" s="247">
        <v>14</v>
      </c>
      <c r="AF215" s="247" t="str">
        <f t="shared" si="55"/>
        <v>-</v>
      </c>
      <c r="AG215" s="247">
        <f t="shared" si="56"/>
        <v>0</v>
      </c>
      <c r="AH215" s="248" t="str">
        <f t="shared" si="51"/>
        <v>Not Sold</v>
      </c>
      <c r="AI215" s="249">
        <f t="shared" si="52"/>
        <v>43680</v>
      </c>
      <c r="AJ215" s="249">
        <f t="shared" si="57"/>
        <v>43680</v>
      </c>
      <c r="AK215" s="253">
        <f t="shared" si="58"/>
        <v>0</v>
      </c>
      <c r="AL215" s="253">
        <f t="shared" si="59"/>
        <v>13</v>
      </c>
      <c r="AM215" s="242">
        <v>1</v>
      </c>
      <c r="AN215" s="253">
        <f t="shared" si="60"/>
        <v>0</v>
      </c>
      <c r="AO215" s="253">
        <f t="shared" si="61"/>
        <v>0</v>
      </c>
      <c r="AP215" s="253" t="str">
        <f t="shared" si="62"/>
        <v>-</v>
      </c>
      <c r="AQ215" s="249" t="str">
        <f t="shared" si="63"/>
        <v>-</v>
      </c>
      <c r="AR215" s="242"/>
      <c r="AS215" s="244"/>
    </row>
    <row r="216" spans="1:45" hidden="1" x14ac:dyDescent="0.25">
      <c r="A216" s="31"/>
      <c r="B216" s="18"/>
      <c r="C216" s="18"/>
      <c r="D216" s="58"/>
      <c r="E216" s="57"/>
      <c r="F216" s="58"/>
      <c r="G216" s="261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0"/>
      <c r="U216" s="256"/>
      <c r="V216" s="256"/>
      <c r="W216" s="260"/>
      <c r="X216" s="242">
        <f t="shared" si="53"/>
        <v>0</v>
      </c>
      <c r="Y216" s="247">
        <f t="shared" si="54"/>
        <v>0</v>
      </c>
      <c r="Z216" s="247">
        <f t="shared" si="49"/>
        <v>0</v>
      </c>
      <c r="AA216" s="242">
        <v>1</v>
      </c>
      <c r="AB216" s="242">
        <v>9</v>
      </c>
      <c r="AC216" s="243">
        <f t="shared" si="50"/>
        <v>10</v>
      </c>
      <c r="AD216" s="247" t="str">
        <f t="shared" si="48"/>
        <v>Not Sold</v>
      </c>
      <c r="AE216" s="247">
        <v>14</v>
      </c>
      <c r="AF216" s="247" t="str">
        <f t="shared" si="55"/>
        <v>-</v>
      </c>
      <c r="AG216" s="247">
        <f t="shared" si="56"/>
        <v>0</v>
      </c>
      <c r="AH216" s="248" t="str">
        <f t="shared" si="51"/>
        <v>Not Sold</v>
      </c>
      <c r="AI216" s="249">
        <f t="shared" si="52"/>
        <v>43680</v>
      </c>
      <c r="AJ216" s="249">
        <f t="shared" si="57"/>
        <v>43680</v>
      </c>
      <c r="AK216" s="253">
        <f t="shared" si="58"/>
        <v>0</v>
      </c>
      <c r="AL216" s="253">
        <f t="shared" si="59"/>
        <v>10</v>
      </c>
      <c r="AM216" s="242">
        <v>1</v>
      </c>
      <c r="AN216" s="253">
        <f t="shared" si="60"/>
        <v>0</v>
      </c>
      <c r="AO216" s="253">
        <f t="shared" si="61"/>
        <v>0</v>
      </c>
      <c r="AP216" s="253" t="str">
        <f t="shared" si="62"/>
        <v>-</v>
      </c>
      <c r="AQ216" s="249" t="str">
        <f t="shared" si="63"/>
        <v>-</v>
      </c>
      <c r="AR216" s="242"/>
      <c r="AS216" s="244"/>
    </row>
    <row r="217" spans="1:45" hidden="1" x14ac:dyDescent="0.25">
      <c r="A217" s="31"/>
      <c r="B217" s="18"/>
      <c r="C217" s="18"/>
      <c r="D217" s="58"/>
      <c r="E217" s="57"/>
      <c r="F217" s="58"/>
      <c r="G217" s="261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0"/>
      <c r="U217" s="256"/>
      <c r="V217" s="256"/>
      <c r="W217" s="260"/>
      <c r="X217" s="242">
        <f t="shared" si="53"/>
        <v>0</v>
      </c>
      <c r="Y217" s="247">
        <f t="shared" si="54"/>
        <v>0</v>
      </c>
      <c r="Z217" s="247">
        <f t="shared" si="49"/>
        <v>0</v>
      </c>
      <c r="AA217" s="242">
        <v>1</v>
      </c>
      <c r="AB217" s="242">
        <v>0</v>
      </c>
      <c r="AC217" s="243">
        <f t="shared" si="50"/>
        <v>1</v>
      </c>
      <c r="AD217" s="247" t="str">
        <f t="shared" si="48"/>
        <v>Not Sold</v>
      </c>
      <c r="AE217" s="247">
        <v>14</v>
      </c>
      <c r="AF217" s="247" t="str">
        <f t="shared" si="55"/>
        <v>-</v>
      </c>
      <c r="AG217" s="247">
        <f t="shared" si="56"/>
        <v>0</v>
      </c>
      <c r="AH217" s="248" t="str">
        <f t="shared" si="51"/>
        <v>Not Sold</v>
      </c>
      <c r="AI217" s="249">
        <f t="shared" si="52"/>
        <v>43680</v>
      </c>
      <c r="AJ217" s="249">
        <f t="shared" si="57"/>
        <v>43680</v>
      </c>
      <c r="AK217" s="253">
        <f t="shared" si="58"/>
        <v>0</v>
      </c>
      <c r="AL217" s="253">
        <f t="shared" si="59"/>
        <v>1</v>
      </c>
      <c r="AM217" s="242">
        <v>1</v>
      </c>
      <c r="AN217" s="253">
        <f t="shared" si="60"/>
        <v>0</v>
      </c>
      <c r="AO217" s="253">
        <f t="shared" si="61"/>
        <v>0</v>
      </c>
      <c r="AP217" s="253" t="str">
        <f t="shared" si="62"/>
        <v>-</v>
      </c>
      <c r="AQ217" s="249" t="str">
        <f t="shared" si="63"/>
        <v>-</v>
      </c>
      <c r="AR217" s="242"/>
      <c r="AS217" s="244"/>
    </row>
    <row r="218" spans="1:45" hidden="1" x14ac:dyDescent="0.25">
      <c r="A218" s="31"/>
      <c r="B218" s="18"/>
      <c r="C218" s="18"/>
      <c r="D218" s="58"/>
      <c r="E218" s="57"/>
      <c r="F218" s="58"/>
      <c r="G218" s="261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0"/>
      <c r="U218" s="256"/>
      <c r="V218" s="256"/>
      <c r="W218" s="260"/>
      <c r="X218" s="242">
        <f t="shared" si="53"/>
        <v>0</v>
      </c>
      <c r="Y218" s="247">
        <f t="shared" si="54"/>
        <v>0</v>
      </c>
      <c r="Z218" s="247">
        <f t="shared" si="49"/>
        <v>0</v>
      </c>
      <c r="AA218" s="242">
        <v>1</v>
      </c>
      <c r="AB218" s="242">
        <v>0</v>
      </c>
      <c r="AC218" s="243">
        <f t="shared" si="50"/>
        <v>1</v>
      </c>
      <c r="AD218" s="247" t="str">
        <f t="shared" ref="AD218:AD239" si="64">IFERROR(AC218/Y218,"Not Sold")</f>
        <v>Not Sold</v>
      </c>
      <c r="AE218" s="247">
        <v>14</v>
      </c>
      <c r="AF218" s="247" t="str">
        <f t="shared" si="55"/>
        <v>-</v>
      </c>
      <c r="AG218" s="247">
        <f t="shared" si="56"/>
        <v>0</v>
      </c>
      <c r="AH218" s="248" t="str">
        <f t="shared" si="51"/>
        <v>Not Sold</v>
      </c>
      <c r="AI218" s="249">
        <f t="shared" si="52"/>
        <v>43680</v>
      </c>
      <c r="AJ218" s="249">
        <f t="shared" si="57"/>
        <v>43680</v>
      </c>
      <c r="AK218" s="253">
        <f t="shared" si="58"/>
        <v>0</v>
      </c>
      <c r="AL218" s="253">
        <f t="shared" si="59"/>
        <v>1</v>
      </c>
      <c r="AM218" s="242">
        <v>1</v>
      </c>
      <c r="AN218" s="253">
        <f t="shared" si="60"/>
        <v>0</v>
      </c>
      <c r="AO218" s="253">
        <f t="shared" si="61"/>
        <v>0</v>
      </c>
      <c r="AP218" s="253" t="str">
        <f t="shared" si="62"/>
        <v>-</v>
      </c>
      <c r="AQ218" s="249" t="str">
        <f t="shared" si="63"/>
        <v>-</v>
      </c>
      <c r="AR218" s="242"/>
      <c r="AS218" s="244"/>
    </row>
    <row r="219" spans="1:45" hidden="1" x14ac:dyDescent="0.25">
      <c r="A219" s="31"/>
      <c r="B219" s="18"/>
      <c r="C219" s="18"/>
      <c r="D219" s="58"/>
      <c r="E219" s="57"/>
      <c r="F219" s="58"/>
      <c r="G219" s="261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0"/>
      <c r="U219" s="256"/>
      <c r="V219" s="256"/>
      <c r="W219" s="260"/>
      <c r="X219" s="242">
        <f t="shared" si="53"/>
        <v>0</v>
      </c>
      <c r="Y219" s="247">
        <f t="shared" si="54"/>
        <v>0</v>
      </c>
      <c r="Z219" s="247">
        <f t="shared" si="49"/>
        <v>0</v>
      </c>
      <c r="AA219" s="242">
        <v>1</v>
      </c>
      <c r="AB219" s="242">
        <v>43</v>
      </c>
      <c r="AC219" s="243">
        <f t="shared" si="50"/>
        <v>44</v>
      </c>
      <c r="AD219" s="247" t="str">
        <f t="shared" si="64"/>
        <v>Not Sold</v>
      </c>
      <c r="AE219" s="247">
        <v>14</v>
      </c>
      <c r="AF219" s="247" t="str">
        <f t="shared" si="55"/>
        <v>-</v>
      </c>
      <c r="AG219" s="247">
        <f t="shared" si="56"/>
        <v>0</v>
      </c>
      <c r="AH219" s="248" t="str">
        <f t="shared" si="51"/>
        <v>Not Sold</v>
      </c>
      <c r="AI219" s="249">
        <f t="shared" si="52"/>
        <v>43680</v>
      </c>
      <c r="AJ219" s="249">
        <f t="shared" si="57"/>
        <v>43680</v>
      </c>
      <c r="AK219" s="253">
        <f t="shared" si="58"/>
        <v>0</v>
      </c>
      <c r="AL219" s="253">
        <f t="shared" si="59"/>
        <v>44</v>
      </c>
      <c r="AM219" s="242">
        <v>1</v>
      </c>
      <c r="AN219" s="253">
        <f t="shared" si="60"/>
        <v>0</v>
      </c>
      <c r="AO219" s="253">
        <f t="shared" si="61"/>
        <v>0</v>
      </c>
      <c r="AP219" s="253" t="str">
        <f t="shared" si="62"/>
        <v>-</v>
      </c>
      <c r="AQ219" s="249" t="str">
        <f t="shared" si="63"/>
        <v>-</v>
      </c>
      <c r="AR219" s="242"/>
      <c r="AS219" s="244"/>
    </row>
    <row r="220" spans="1:45" hidden="1" x14ac:dyDescent="0.25">
      <c r="A220" s="32"/>
      <c r="B220" s="18"/>
      <c r="C220" s="18"/>
      <c r="D220" s="58"/>
      <c r="E220" s="57"/>
      <c r="F220" s="58"/>
      <c r="G220" s="261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0"/>
      <c r="U220" s="256"/>
      <c r="V220" s="256"/>
      <c r="W220" s="260"/>
      <c r="X220" s="242">
        <f t="shared" si="53"/>
        <v>0</v>
      </c>
      <c r="Y220" s="247">
        <f t="shared" si="54"/>
        <v>0</v>
      </c>
      <c r="Z220" s="247">
        <f t="shared" si="49"/>
        <v>0</v>
      </c>
      <c r="AA220" s="242">
        <v>1</v>
      </c>
      <c r="AB220" s="242">
        <v>24</v>
      </c>
      <c r="AC220" s="243">
        <f t="shared" si="50"/>
        <v>25</v>
      </c>
      <c r="AD220" s="247" t="str">
        <f t="shared" si="64"/>
        <v>Not Sold</v>
      </c>
      <c r="AE220" s="247">
        <v>14</v>
      </c>
      <c r="AF220" s="247" t="str">
        <f t="shared" si="55"/>
        <v>-</v>
      </c>
      <c r="AG220" s="247">
        <f t="shared" si="56"/>
        <v>0</v>
      </c>
      <c r="AH220" s="248" t="str">
        <f t="shared" si="51"/>
        <v>Not Sold</v>
      </c>
      <c r="AI220" s="249">
        <f t="shared" si="52"/>
        <v>43680</v>
      </c>
      <c r="AJ220" s="249">
        <f t="shared" si="57"/>
        <v>43680</v>
      </c>
      <c r="AK220" s="253">
        <f t="shared" si="58"/>
        <v>0</v>
      </c>
      <c r="AL220" s="253">
        <f t="shared" si="59"/>
        <v>25</v>
      </c>
      <c r="AM220" s="242">
        <v>1</v>
      </c>
      <c r="AN220" s="253">
        <f t="shared" si="60"/>
        <v>0</v>
      </c>
      <c r="AO220" s="253">
        <f t="shared" si="61"/>
        <v>0</v>
      </c>
      <c r="AP220" s="253" t="str">
        <f t="shared" si="62"/>
        <v>-</v>
      </c>
      <c r="AQ220" s="249" t="str">
        <f t="shared" si="63"/>
        <v>-</v>
      </c>
      <c r="AR220" s="242"/>
      <c r="AS220" s="244"/>
    </row>
    <row r="221" spans="1:45" hidden="1" x14ac:dyDescent="0.25">
      <c r="A221" s="31"/>
      <c r="B221" s="18"/>
      <c r="C221" s="18"/>
      <c r="D221" s="58"/>
      <c r="E221" s="57"/>
      <c r="F221" s="58"/>
      <c r="G221" s="261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0"/>
      <c r="U221" s="256"/>
      <c r="V221" s="256"/>
      <c r="W221" s="260"/>
      <c r="X221" s="242">
        <f t="shared" si="53"/>
        <v>0</v>
      </c>
      <c r="Y221" s="247">
        <f t="shared" si="54"/>
        <v>0</v>
      </c>
      <c r="Z221" s="247">
        <f t="shared" si="49"/>
        <v>0</v>
      </c>
      <c r="AA221" s="242">
        <v>1</v>
      </c>
      <c r="AB221" s="242">
        <v>12</v>
      </c>
      <c r="AC221" s="243">
        <f t="shared" si="50"/>
        <v>13</v>
      </c>
      <c r="AD221" s="247" t="str">
        <f t="shared" si="64"/>
        <v>Not Sold</v>
      </c>
      <c r="AE221" s="247">
        <v>14</v>
      </c>
      <c r="AF221" s="247" t="str">
        <f t="shared" si="55"/>
        <v>-</v>
      </c>
      <c r="AG221" s="247">
        <f t="shared" si="56"/>
        <v>0</v>
      </c>
      <c r="AH221" s="248" t="str">
        <f t="shared" si="51"/>
        <v>Not Sold</v>
      </c>
      <c r="AI221" s="249">
        <f t="shared" si="52"/>
        <v>43680</v>
      </c>
      <c r="AJ221" s="249">
        <f t="shared" si="57"/>
        <v>43680</v>
      </c>
      <c r="AK221" s="253">
        <f t="shared" si="58"/>
        <v>0</v>
      </c>
      <c r="AL221" s="253">
        <f t="shared" si="59"/>
        <v>13</v>
      </c>
      <c r="AM221" s="242">
        <v>1</v>
      </c>
      <c r="AN221" s="253">
        <f t="shared" si="60"/>
        <v>0</v>
      </c>
      <c r="AO221" s="253">
        <f t="shared" si="61"/>
        <v>0</v>
      </c>
      <c r="AP221" s="253" t="str">
        <f t="shared" si="62"/>
        <v>-</v>
      </c>
      <c r="AQ221" s="249" t="str">
        <f t="shared" si="63"/>
        <v>-</v>
      </c>
      <c r="AR221" s="242"/>
      <c r="AS221" s="244"/>
    </row>
    <row r="222" spans="1:45" hidden="1" x14ac:dyDescent="0.25">
      <c r="A222" s="31"/>
      <c r="B222" s="18"/>
      <c r="C222" s="18"/>
      <c r="D222" s="58"/>
      <c r="E222" s="57"/>
      <c r="F222" s="58"/>
      <c r="G222" s="261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0"/>
      <c r="U222" s="256"/>
      <c r="V222" s="256"/>
      <c r="W222" s="260"/>
      <c r="X222" s="242">
        <f t="shared" si="53"/>
        <v>0</v>
      </c>
      <c r="Y222" s="247">
        <f t="shared" si="54"/>
        <v>0</v>
      </c>
      <c r="Z222" s="247">
        <f t="shared" si="49"/>
        <v>0</v>
      </c>
      <c r="AA222" s="242">
        <v>1</v>
      </c>
      <c r="AB222" s="242">
        <v>29</v>
      </c>
      <c r="AC222" s="243">
        <f t="shared" si="50"/>
        <v>30</v>
      </c>
      <c r="AD222" s="247" t="str">
        <f t="shared" si="64"/>
        <v>Not Sold</v>
      </c>
      <c r="AE222" s="247">
        <v>14</v>
      </c>
      <c r="AF222" s="247" t="str">
        <f t="shared" si="55"/>
        <v>-</v>
      </c>
      <c r="AG222" s="247">
        <f t="shared" si="56"/>
        <v>0</v>
      </c>
      <c r="AH222" s="248" t="str">
        <f t="shared" si="51"/>
        <v>Not Sold</v>
      </c>
      <c r="AI222" s="249">
        <f t="shared" si="52"/>
        <v>43680</v>
      </c>
      <c r="AJ222" s="249">
        <f t="shared" si="57"/>
        <v>43680</v>
      </c>
      <c r="AK222" s="253">
        <f t="shared" si="58"/>
        <v>0</v>
      </c>
      <c r="AL222" s="253">
        <f t="shared" si="59"/>
        <v>30</v>
      </c>
      <c r="AM222" s="242">
        <v>1</v>
      </c>
      <c r="AN222" s="253">
        <f t="shared" si="60"/>
        <v>0</v>
      </c>
      <c r="AO222" s="253">
        <f t="shared" si="61"/>
        <v>0</v>
      </c>
      <c r="AP222" s="253" t="str">
        <f t="shared" si="62"/>
        <v>-</v>
      </c>
      <c r="AQ222" s="249" t="str">
        <f t="shared" si="63"/>
        <v>-</v>
      </c>
      <c r="AR222" s="242"/>
      <c r="AS222" s="244"/>
    </row>
    <row r="223" spans="1:45" hidden="1" x14ac:dyDescent="0.25">
      <c r="A223" s="31"/>
      <c r="B223" s="18"/>
      <c r="C223" s="18"/>
      <c r="D223" s="58"/>
      <c r="E223" s="57"/>
      <c r="F223" s="58"/>
      <c r="G223" s="261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0"/>
      <c r="U223" s="256"/>
      <c r="V223" s="256"/>
      <c r="W223" s="260"/>
      <c r="X223" s="242">
        <f t="shared" si="53"/>
        <v>0</v>
      </c>
      <c r="Y223" s="247">
        <f t="shared" si="54"/>
        <v>0</v>
      </c>
      <c r="Z223" s="247">
        <f t="shared" si="49"/>
        <v>0</v>
      </c>
      <c r="AA223" s="242">
        <v>1</v>
      </c>
      <c r="AB223" s="242">
        <v>39</v>
      </c>
      <c r="AC223" s="243">
        <f t="shared" si="50"/>
        <v>40</v>
      </c>
      <c r="AD223" s="247" t="str">
        <f t="shared" si="64"/>
        <v>Not Sold</v>
      </c>
      <c r="AE223" s="247">
        <v>14</v>
      </c>
      <c r="AF223" s="247" t="str">
        <f t="shared" si="55"/>
        <v>-</v>
      </c>
      <c r="AG223" s="247">
        <f t="shared" si="56"/>
        <v>0</v>
      </c>
      <c r="AH223" s="248" t="str">
        <f t="shared" si="51"/>
        <v>Not Sold</v>
      </c>
      <c r="AI223" s="249">
        <f t="shared" si="52"/>
        <v>43680</v>
      </c>
      <c r="AJ223" s="249">
        <f t="shared" si="57"/>
        <v>43680</v>
      </c>
      <c r="AK223" s="253">
        <f t="shared" si="58"/>
        <v>0</v>
      </c>
      <c r="AL223" s="253">
        <f t="shared" si="59"/>
        <v>40</v>
      </c>
      <c r="AM223" s="242">
        <v>1</v>
      </c>
      <c r="AN223" s="253">
        <f t="shared" si="60"/>
        <v>0</v>
      </c>
      <c r="AO223" s="253">
        <f t="shared" si="61"/>
        <v>0</v>
      </c>
      <c r="AP223" s="253" t="str">
        <f t="shared" si="62"/>
        <v>-</v>
      </c>
      <c r="AQ223" s="249" t="str">
        <f t="shared" si="63"/>
        <v>-</v>
      </c>
      <c r="AR223" s="242"/>
      <c r="AS223" s="244"/>
    </row>
    <row r="224" spans="1:45" hidden="1" x14ac:dyDescent="0.25">
      <c r="A224" s="31"/>
      <c r="B224" s="18"/>
      <c r="C224" s="18"/>
      <c r="D224" s="58"/>
      <c r="E224" s="57"/>
      <c r="F224" s="58"/>
      <c r="G224" s="261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0"/>
      <c r="U224" s="256"/>
      <c r="V224" s="256"/>
      <c r="W224" s="260"/>
      <c r="X224" s="242">
        <f t="shared" si="53"/>
        <v>0</v>
      </c>
      <c r="Y224" s="247">
        <f t="shared" si="54"/>
        <v>0</v>
      </c>
      <c r="Z224" s="247">
        <f t="shared" si="49"/>
        <v>0</v>
      </c>
      <c r="AA224" s="242">
        <v>1</v>
      </c>
      <c r="AB224" s="242">
        <v>0</v>
      </c>
      <c r="AC224" s="243">
        <f t="shared" si="50"/>
        <v>1</v>
      </c>
      <c r="AD224" s="247" t="str">
        <f t="shared" si="64"/>
        <v>Not Sold</v>
      </c>
      <c r="AE224" s="247">
        <v>14</v>
      </c>
      <c r="AF224" s="247" t="str">
        <f t="shared" si="55"/>
        <v>-</v>
      </c>
      <c r="AG224" s="247">
        <f t="shared" si="56"/>
        <v>0</v>
      </c>
      <c r="AH224" s="248" t="str">
        <f t="shared" si="51"/>
        <v>Not Sold</v>
      </c>
      <c r="AI224" s="249">
        <f t="shared" si="52"/>
        <v>43680</v>
      </c>
      <c r="AJ224" s="249">
        <f t="shared" si="57"/>
        <v>43680</v>
      </c>
      <c r="AK224" s="253">
        <f t="shared" si="58"/>
        <v>0</v>
      </c>
      <c r="AL224" s="253">
        <f t="shared" si="59"/>
        <v>1</v>
      </c>
      <c r="AM224" s="242">
        <v>1</v>
      </c>
      <c r="AN224" s="253">
        <f t="shared" si="60"/>
        <v>0</v>
      </c>
      <c r="AO224" s="253">
        <f t="shared" si="61"/>
        <v>0</v>
      </c>
      <c r="AP224" s="253" t="str">
        <f t="shared" si="62"/>
        <v>-</v>
      </c>
      <c r="AQ224" s="249" t="str">
        <f t="shared" si="63"/>
        <v>-</v>
      </c>
      <c r="AR224" s="242"/>
      <c r="AS224" s="244"/>
    </row>
    <row r="225" spans="1:45" hidden="1" x14ac:dyDescent="0.25">
      <c r="A225" s="32"/>
      <c r="B225" s="18"/>
      <c r="C225" s="18"/>
      <c r="D225" s="58"/>
      <c r="E225" s="57"/>
      <c r="F225" s="58"/>
      <c r="G225" s="261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0"/>
      <c r="U225" s="256"/>
      <c r="V225" s="256"/>
      <c r="W225" s="260"/>
      <c r="X225" s="242">
        <f t="shared" si="53"/>
        <v>0</v>
      </c>
      <c r="Y225" s="247">
        <f t="shared" si="54"/>
        <v>0</v>
      </c>
      <c r="Z225" s="247">
        <f t="shared" si="49"/>
        <v>0</v>
      </c>
      <c r="AA225" s="242">
        <v>1</v>
      </c>
      <c r="AB225" s="242">
        <v>0</v>
      </c>
      <c r="AC225" s="243">
        <f t="shared" si="50"/>
        <v>1</v>
      </c>
      <c r="AD225" s="247" t="str">
        <f t="shared" si="64"/>
        <v>Not Sold</v>
      </c>
      <c r="AE225" s="247">
        <v>14</v>
      </c>
      <c r="AF225" s="247" t="str">
        <f t="shared" si="55"/>
        <v>-</v>
      </c>
      <c r="AG225" s="247">
        <f t="shared" si="56"/>
        <v>0</v>
      </c>
      <c r="AH225" s="248" t="str">
        <f t="shared" si="51"/>
        <v>Not Sold</v>
      </c>
      <c r="AI225" s="249">
        <f t="shared" si="52"/>
        <v>43680</v>
      </c>
      <c r="AJ225" s="249">
        <f t="shared" si="57"/>
        <v>43680</v>
      </c>
      <c r="AK225" s="253">
        <f t="shared" si="58"/>
        <v>0</v>
      </c>
      <c r="AL225" s="253">
        <f t="shared" si="59"/>
        <v>1</v>
      </c>
      <c r="AM225" s="242">
        <v>1</v>
      </c>
      <c r="AN225" s="253">
        <f t="shared" si="60"/>
        <v>0</v>
      </c>
      <c r="AO225" s="253">
        <f t="shared" si="61"/>
        <v>0</v>
      </c>
      <c r="AP225" s="253" t="str">
        <f t="shared" si="62"/>
        <v>-</v>
      </c>
      <c r="AQ225" s="249" t="str">
        <f t="shared" si="63"/>
        <v>-</v>
      </c>
      <c r="AR225" s="242"/>
      <c r="AS225" s="244"/>
    </row>
    <row r="226" spans="1:45" hidden="1" x14ac:dyDescent="0.25">
      <c r="A226" s="31"/>
      <c r="B226" s="18"/>
      <c r="C226" s="18"/>
      <c r="D226" s="58"/>
      <c r="E226" s="57"/>
      <c r="F226" s="58"/>
      <c r="G226" s="261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0"/>
      <c r="U226" s="256"/>
      <c r="V226" s="256"/>
      <c r="W226" s="260"/>
      <c r="X226" s="242">
        <f t="shared" si="53"/>
        <v>0</v>
      </c>
      <c r="Y226" s="247">
        <f t="shared" si="54"/>
        <v>0</v>
      </c>
      <c r="Z226" s="247">
        <f t="shared" si="49"/>
        <v>0</v>
      </c>
      <c r="AA226" s="242">
        <v>1</v>
      </c>
      <c r="AB226" s="242">
        <v>0</v>
      </c>
      <c r="AC226" s="243">
        <f t="shared" si="50"/>
        <v>1</v>
      </c>
      <c r="AD226" s="247" t="str">
        <f t="shared" si="64"/>
        <v>Not Sold</v>
      </c>
      <c r="AE226" s="247">
        <v>14</v>
      </c>
      <c r="AF226" s="247" t="str">
        <f t="shared" si="55"/>
        <v>-</v>
      </c>
      <c r="AG226" s="247">
        <f t="shared" si="56"/>
        <v>0</v>
      </c>
      <c r="AH226" s="248" t="str">
        <f t="shared" si="51"/>
        <v>Not Sold</v>
      </c>
      <c r="AI226" s="249">
        <f t="shared" si="52"/>
        <v>43680</v>
      </c>
      <c r="AJ226" s="249">
        <f t="shared" si="57"/>
        <v>43680</v>
      </c>
      <c r="AK226" s="253">
        <f t="shared" si="58"/>
        <v>0</v>
      </c>
      <c r="AL226" s="253">
        <f t="shared" si="59"/>
        <v>1</v>
      </c>
      <c r="AM226" s="242">
        <v>1</v>
      </c>
      <c r="AN226" s="253">
        <f t="shared" si="60"/>
        <v>0</v>
      </c>
      <c r="AO226" s="253">
        <f t="shared" si="61"/>
        <v>0</v>
      </c>
      <c r="AP226" s="253" t="str">
        <f t="shared" si="62"/>
        <v>-</v>
      </c>
      <c r="AQ226" s="249" t="str">
        <f t="shared" si="63"/>
        <v>-</v>
      </c>
      <c r="AR226" s="242"/>
      <c r="AS226" s="244"/>
    </row>
    <row r="227" spans="1:45" hidden="1" x14ac:dyDescent="0.25">
      <c r="A227" s="31"/>
      <c r="B227" s="18"/>
      <c r="C227" s="18"/>
      <c r="D227" s="58"/>
      <c r="E227" s="57"/>
      <c r="F227" s="58"/>
      <c r="G227" s="261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0"/>
      <c r="U227" s="256"/>
      <c r="V227" s="256"/>
      <c r="W227" s="260"/>
      <c r="X227" s="242">
        <f t="shared" si="53"/>
        <v>0</v>
      </c>
      <c r="Y227" s="247">
        <f t="shared" si="54"/>
        <v>0</v>
      </c>
      <c r="Z227" s="247">
        <f t="shared" si="49"/>
        <v>0</v>
      </c>
      <c r="AA227" s="242">
        <v>1</v>
      </c>
      <c r="AB227" s="242">
        <v>0</v>
      </c>
      <c r="AC227" s="243">
        <f t="shared" si="50"/>
        <v>1</v>
      </c>
      <c r="AD227" s="247" t="str">
        <f t="shared" si="64"/>
        <v>Not Sold</v>
      </c>
      <c r="AE227" s="247">
        <v>14</v>
      </c>
      <c r="AF227" s="247" t="str">
        <f t="shared" si="55"/>
        <v>-</v>
      </c>
      <c r="AG227" s="247">
        <f t="shared" si="56"/>
        <v>0</v>
      </c>
      <c r="AH227" s="248" t="str">
        <f t="shared" si="51"/>
        <v>Not Sold</v>
      </c>
      <c r="AI227" s="249">
        <f t="shared" si="52"/>
        <v>43680</v>
      </c>
      <c r="AJ227" s="249">
        <f t="shared" si="57"/>
        <v>43680</v>
      </c>
      <c r="AK227" s="253">
        <f t="shared" si="58"/>
        <v>0</v>
      </c>
      <c r="AL227" s="253">
        <f t="shared" si="59"/>
        <v>1</v>
      </c>
      <c r="AM227" s="242">
        <v>1</v>
      </c>
      <c r="AN227" s="253">
        <f t="shared" si="60"/>
        <v>0</v>
      </c>
      <c r="AO227" s="253">
        <f t="shared" si="61"/>
        <v>0</v>
      </c>
      <c r="AP227" s="253" t="str">
        <f t="shared" si="62"/>
        <v>-</v>
      </c>
      <c r="AQ227" s="249" t="str">
        <f t="shared" si="63"/>
        <v>-</v>
      </c>
      <c r="AR227" s="242"/>
      <c r="AS227" s="244"/>
    </row>
    <row r="228" spans="1:45" hidden="1" x14ac:dyDescent="0.25">
      <c r="A228" s="31"/>
      <c r="B228" s="18"/>
      <c r="C228" s="18"/>
      <c r="D228" s="58"/>
      <c r="E228" s="57"/>
      <c r="F228" s="58"/>
      <c r="G228" s="261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0"/>
      <c r="U228" s="256"/>
      <c r="V228" s="256"/>
      <c r="W228" s="260"/>
      <c r="X228" s="242">
        <f t="shared" si="53"/>
        <v>0</v>
      </c>
      <c r="Y228" s="247">
        <f t="shared" si="54"/>
        <v>0</v>
      </c>
      <c r="Z228" s="247">
        <f t="shared" si="49"/>
        <v>0</v>
      </c>
      <c r="AA228" s="242">
        <v>1</v>
      </c>
      <c r="AB228" s="242">
        <v>22</v>
      </c>
      <c r="AC228" s="243">
        <f t="shared" si="50"/>
        <v>23</v>
      </c>
      <c r="AD228" s="247" t="str">
        <f t="shared" si="64"/>
        <v>Not Sold</v>
      </c>
      <c r="AE228" s="247">
        <v>14</v>
      </c>
      <c r="AF228" s="247" t="str">
        <f t="shared" si="55"/>
        <v>-</v>
      </c>
      <c r="AG228" s="247">
        <f t="shared" si="56"/>
        <v>0</v>
      </c>
      <c r="AH228" s="248" t="str">
        <f t="shared" si="51"/>
        <v>Not Sold</v>
      </c>
      <c r="AI228" s="249">
        <f t="shared" si="52"/>
        <v>43680</v>
      </c>
      <c r="AJ228" s="249">
        <f t="shared" si="57"/>
        <v>43680</v>
      </c>
      <c r="AK228" s="253">
        <f t="shared" si="58"/>
        <v>0</v>
      </c>
      <c r="AL228" s="253">
        <f t="shared" si="59"/>
        <v>23</v>
      </c>
      <c r="AM228" s="242">
        <v>1</v>
      </c>
      <c r="AN228" s="253">
        <f t="shared" si="60"/>
        <v>0</v>
      </c>
      <c r="AO228" s="253">
        <f t="shared" si="61"/>
        <v>0</v>
      </c>
      <c r="AP228" s="253" t="str">
        <f t="shared" si="62"/>
        <v>-</v>
      </c>
      <c r="AQ228" s="249" t="str">
        <f t="shared" si="63"/>
        <v>-</v>
      </c>
      <c r="AR228" s="242"/>
      <c r="AS228" s="244"/>
    </row>
    <row r="229" spans="1:45" hidden="1" x14ac:dyDescent="0.25">
      <c r="A229" s="31"/>
      <c r="B229" s="18"/>
      <c r="C229" s="18"/>
      <c r="D229" s="58"/>
      <c r="E229" s="57"/>
      <c r="F229" s="58"/>
      <c r="G229" s="261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0"/>
      <c r="U229" s="256"/>
      <c r="V229" s="256"/>
      <c r="W229" s="260"/>
      <c r="X229" s="242">
        <f t="shared" si="53"/>
        <v>0</v>
      </c>
      <c r="Y229" s="247">
        <f t="shared" si="54"/>
        <v>0</v>
      </c>
      <c r="Z229" s="247">
        <f t="shared" si="49"/>
        <v>0</v>
      </c>
      <c r="AA229" s="242">
        <v>1</v>
      </c>
      <c r="AB229" s="242">
        <v>10</v>
      </c>
      <c r="AC229" s="243">
        <f t="shared" si="50"/>
        <v>11</v>
      </c>
      <c r="AD229" s="247" t="str">
        <f t="shared" si="64"/>
        <v>Not Sold</v>
      </c>
      <c r="AE229" s="247">
        <v>14</v>
      </c>
      <c r="AF229" s="247" t="str">
        <f t="shared" si="55"/>
        <v>-</v>
      </c>
      <c r="AG229" s="247">
        <f t="shared" si="56"/>
        <v>0</v>
      </c>
      <c r="AH229" s="248" t="str">
        <f t="shared" si="51"/>
        <v>Not Sold</v>
      </c>
      <c r="AI229" s="249">
        <f t="shared" si="52"/>
        <v>43680</v>
      </c>
      <c r="AJ229" s="249">
        <f t="shared" si="57"/>
        <v>43680</v>
      </c>
      <c r="AK229" s="253">
        <f t="shared" si="58"/>
        <v>0</v>
      </c>
      <c r="AL229" s="253">
        <f t="shared" si="59"/>
        <v>11</v>
      </c>
      <c r="AM229" s="242">
        <v>1</v>
      </c>
      <c r="AN229" s="253">
        <f t="shared" si="60"/>
        <v>0</v>
      </c>
      <c r="AO229" s="253">
        <f t="shared" si="61"/>
        <v>0</v>
      </c>
      <c r="AP229" s="253" t="str">
        <f t="shared" si="62"/>
        <v>-</v>
      </c>
      <c r="AQ229" s="249" t="str">
        <f t="shared" si="63"/>
        <v>-</v>
      </c>
      <c r="AR229" s="242"/>
      <c r="AS229" s="244"/>
    </row>
    <row r="230" spans="1:45" hidden="1" x14ac:dyDescent="0.25">
      <c r="A230" s="31"/>
      <c r="B230" s="18"/>
      <c r="C230" s="18"/>
      <c r="D230" s="58"/>
      <c r="E230" s="57"/>
      <c r="F230" s="58"/>
      <c r="G230" s="261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0"/>
      <c r="U230" s="256"/>
      <c r="V230" s="256"/>
      <c r="W230" s="260"/>
      <c r="X230" s="242">
        <f t="shared" si="53"/>
        <v>0</v>
      </c>
      <c r="Y230" s="247">
        <f t="shared" si="54"/>
        <v>0</v>
      </c>
      <c r="Z230" s="247">
        <f t="shared" ref="Z230:Z239" si="65">Y230*30</f>
        <v>0</v>
      </c>
      <c r="AA230" s="242">
        <v>1</v>
      </c>
      <c r="AB230" s="242">
        <v>39</v>
      </c>
      <c r="AC230" s="243">
        <f t="shared" ref="AC230:AC239" si="66">AA230+AB230</f>
        <v>40</v>
      </c>
      <c r="AD230" s="247" t="str">
        <f t="shared" si="64"/>
        <v>Not Sold</v>
      </c>
      <c r="AE230" s="247">
        <v>14</v>
      </c>
      <c r="AF230" s="247" t="str">
        <f t="shared" si="55"/>
        <v>-</v>
      </c>
      <c r="AG230" s="247">
        <f t="shared" si="56"/>
        <v>0</v>
      </c>
      <c r="AH230" s="248" t="str">
        <f t="shared" si="51"/>
        <v>Not Sold</v>
      </c>
      <c r="AI230" s="249">
        <f t="shared" si="52"/>
        <v>43680</v>
      </c>
      <c r="AJ230" s="249">
        <f t="shared" si="57"/>
        <v>43680</v>
      </c>
      <c r="AK230" s="253">
        <f t="shared" si="58"/>
        <v>0</v>
      </c>
      <c r="AL230" s="253">
        <f t="shared" si="59"/>
        <v>40</v>
      </c>
      <c r="AM230" s="242">
        <v>1</v>
      </c>
      <c r="AN230" s="253">
        <f t="shared" si="60"/>
        <v>0</v>
      </c>
      <c r="AO230" s="253">
        <f t="shared" si="61"/>
        <v>0</v>
      </c>
      <c r="AP230" s="253" t="str">
        <f t="shared" si="62"/>
        <v>-</v>
      </c>
      <c r="AQ230" s="249" t="str">
        <f t="shared" si="63"/>
        <v>-</v>
      </c>
      <c r="AR230" s="242"/>
      <c r="AS230" s="244"/>
    </row>
    <row r="231" spans="1:45" hidden="1" x14ac:dyDescent="0.25">
      <c r="A231" s="31"/>
      <c r="B231" s="18"/>
      <c r="C231" s="18"/>
      <c r="D231" s="58"/>
      <c r="E231" s="57"/>
      <c r="F231" s="58"/>
      <c r="G231" s="261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0"/>
      <c r="U231" s="256"/>
      <c r="V231" s="256"/>
      <c r="W231" s="260"/>
      <c r="X231" s="242">
        <f t="shared" si="53"/>
        <v>0</v>
      </c>
      <c r="Y231" s="247">
        <f t="shared" si="54"/>
        <v>0</v>
      </c>
      <c r="Z231" s="247">
        <f t="shared" si="65"/>
        <v>0</v>
      </c>
      <c r="AA231" s="242">
        <v>1</v>
      </c>
      <c r="AB231" s="242">
        <v>5</v>
      </c>
      <c r="AC231" s="243">
        <f t="shared" si="66"/>
        <v>6</v>
      </c>
      <c r="AD231" s="247" t="str">
        <f t="shared" si="64"/>
        <v>Not Sold</v>
      </c>
      <c r="AE231" s="247">
        <v>14</v>
      </c>
      <c r="AF231" s="247" t="str">
        <f t="shared" si="55"/>
        <v>-</v>
      </c>
      <c r="AG231" s="247">
        <f t="shared" si="56"/>
        <v>0</v>
      </c>
      <c r="AH231" s="248" t="str">
        <f t="shared" si="51"/>
        <v>Not Sold</v>
      </c>
      <c r="AI231" s="249">
        <f t="shared" si="52"/>
        <v>43680</v>
      </c>
      <c r="AJ231" s="249">
        <f t="shared" si="57"/>
        <v>43680</v>
      </c>
      <c r="AK231" s="253">
        <f t="shared" si="58"/>
        <v>0</v>
      </c>
      <c r="AL231" s="253">
        <f t="shared" si="59"/>
        <v>6</v>
      </c>
      <c r="AM231" s="242">
        <v>1</v>
      </c>
      <c r="AN231" s="253">
        <f t="shared" si="60"/>
        <v>0</v>
      </c>
      <c r="AO231" s="253">
        <f t="shared" si="61"/>
        <v>0</v>
      </c>
      <c r="AP231" s="253" t="str">
        <f t="shared" si="62"/>
        <v>-</v>
      </c>
      <c r="AQ231" s="249" t="str">
        <f t="shared" si="63"/>
        <v>-</v>
      </c>
      <c r="AR231" s="242"/>
      <c r="AS231" s="244"/>
    </row>
    <row r="232" spans="1:45" hidden="1" x14ac:dyDescent="0.25">
      <c r="A232" s="31"/>
      <c r="B232" s="18"/>
      <c r="C232" s="18"/>
      <c r="D232" s="58"/>
      <c r="E232" s="57"/>
      <c r="F232" s="58"/>
      <c r="G232" s="261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0"/>
      <c r="U232" s="256"/>
      <c r="V232" s="256"/>
      <c r="W232" s="260"/>
      <c r="X232" s="242">
        <f t="shared" si="53"/>
        <v>0</v>
      </c>
      <c r="Y232" s="247">
        <f t="shared" si="54"/>
        <v>0</v>
      </c>
      <c r="Z232" s="247">
        <f t="shared" si="65"/>
        <v>0</v>
      </c>
      <c r="AA232" s="242">
        <v>1</v>
      </c>
      <c r="AB232" s="242">
        <v>21</v>
      </c>
      <c r="AC232" s="243">
        <f t="shared" si="66"/>
        <v>22</v>
      </c>
      <c r="AD232" s="247" t="str">
        <f t="shared" si="64"/>
        <v>Not Sold</v>
      </c>
      <c r="AE232" s="247">
        <v>14</v>
      </c>
      <c r="AF232" s="247" t="str">
        <f t="shared" si="55"/>
        <v>-</v>
      </c>
      <c r="AG232" s="247">
        <f t="shared" si="56"/>
        <v>0</v>
      </c>
      <c r="AH232" s="248" t="str">
        <f t="shared" si="51"/>
        <v>Not Sold</v>
      </c>
      <c r="AI232" s="249">
        <f t="shared" si="52"/>
        <v>43680</v>
      </c>
      <c r="AJ232" s="249">
        <f t="shared" si="57"/>
        <v>43680</v>
      </c>
      <c r="AK232" s="253">
        <f t="shared" si="58"/>
        <v>0</v>
      </c>
      <c r="AL232" s="253">
        <f t="shared" si="59"/>
        <v>22</v>
      </c>
      <c r="AM232" s="242">
        <v>1</v>
      </c>
      <c r="AN232" s="253">
        <f t="shared" si="60"/>
        <v>0</v>
      </c>
      <c r="AO232" s="253">
        <f t="shared" si="61"/>
        <v>0</v>
      </c>
      <c r="AP232" s="253" t="str">
        <f t="shared" si="62"/>
        <v>-</v>
      </c>
      <c r="AQ232" s="249" t="str">
        <f t="shared" si="63"/>
        <v>-</v>
      </c>
      <c r="AR232" s="242"/>
      <c r="AS232" s="244"/>
    </row>
    <row r="233" spans="1:45" hidden="1" x14ac:dyDescent="0.25">
      <c r="A233" s="31"/>
      <c r="B233" s="18"/>
      <c r="C233" s="18"/>
      <c r="D233" s="58"/>
      <c r="E233" s="57"/>
      <c r="F233" s="58"/>
      <c r="G233" s="261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0"/>
      <c r="U233" s="256"/>
      <c r="V233" s="256"/>
      <c r="W233" s="260"/>
      <c r="X233" s="242">
        <f t="shared" si="53"/>
        <v>0</v>
      </c>
      <c r="Y233" s="247">
        <f t="shared" si="54"/>
        <v>0</v>
      </c>
      <c r="Z233" s="247">
        <f t="shared" si="65"/>
        <v>0</v>
      </c>
      <c r="AA233" s="242">
        <v>1</v>
      </c>
      <c r="AB233" s="242">
        <v>20</v>
      </c>
      <c r="AC233" s="243">
        <f t="shared" si="66"/>
        <v>21</v>
      </c>
      <c r="AD233" s="247" t="str">
        <f t="shared" si="64"/>
        <v>Not Sold</v>
      </c>
      <c r="AE233" s="247">
        <v>14</v>
      </c>
      <c r="AF233" s="247" t="str">
        <f t="shared" si="55"/>
        <v>-</v>
      </c>
      <c r="AG233" s="247">
        <f t="shared" si="56"/>
        <v>0</v>
      </c>
      <c r="AH233" s="248" t="str">
        <f t="shared" si="51"/>
        <v>Not Sold</v>
      </c>
      <c r="AI233" s="249">
        <f t="shared" si="52"/>
        <v>43680</v>
      </c>
      <c r="AJ233" s="249">
        <f t="shared" si="57"/>
        <v>43680</v>
      </c>
      <c r="AK233" s="253">
        <f t="shared" si="58"/>
        <v>0</v>
      </c>
      <c r="AL233" s="253">
        <f t="shared" si="59"/>
        <v>21</v>
      </c>
      <c r="AM233" s="242">
        <v>1</v>
      </c>
      <c r="AN233" s="253">
        <f t="shared" si="60"/>
        <v>0</v>
      </c>
      <c r="AO233" s="253">
        <f t="shared" si="61"/>
        <v>0</v>
      </c>
      <c r="AP233" s="253" t="str">
        <f t="shared" si="62"/>
        <v>-</v>
      </c>
      <c r="AQ233" s="249" t="str">
        <f t="shared" si="63"/>
        <v>-</v>
      </c>
      <c r="AR233" s="242"/>
      <c r="AS233" s="244"/>
    </row>
    <row r="234" spans="1:45" hidden="1" x14ac:dyDescent="0.25">
      <c r="A234" s="31"/>
      <c r="B234" s="18"/>
      <c r="C234" s="18"/>
      <c r="D234" s="58"/>
      <c r="E234" s="57"/>
      <c r="F234" s="58"/>
      <c r="G234" s="261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0"/>
      <c r="U234" s="256"/>
      <c r="V234" s="256"/>
      <c r="W234" s="260"/>
      <c r="X234" s="242">
        <f t="shared" si="53"/>
        <v>0</v>
      </c>
      <c r="Y234" s="247">
        <f t="shared" si="54"/>
        <v>0</v>
      </c>
      <c r="Z234" s="247">
        <f t="shared" si="65"/>
        <v>0</v>
      </c>
      <c r="AA234" s="242">
        <v>1</v>
      </c>
      <c r="AB234" s="242">
        <v>43</v>
      </c>
      <c r="AC234" s="243">
        <f t="shared" si="66"/>
        <v>44</v>
      </c>
      <c r="AD234" s="247" t="str">
        <f t="shared" si="64"/>
        <v>Not Sold</v>
      </c>
      <c r="AE234" s="247">
        <v>14</v>
      </c>
      <c r="AF234" s="247" t="str">
        <f t="shared" si="55"/>
        <v>-</v>
      </c>
      <c r="AG234" s="247">
        <f t="shared" si="56"/>
        <v>0</v>
      </c>
      <c r="AH234" s="248" t="str">
        <f t="shared" si="51"/>
        <v>Not Sold</v>
      </c>
      <c r="AI234" s="249">
        <f t="shared" si="52"/>
        <v>43680</v>
      </c>
      <c r="AJ234" s="249">
        <f t="shared" si="57"/>
        <v>43680</v>
      </c>
      <c r="AK234" s="253">
        <f t="shared" si="58"/>
        <v>0</v>
      </c>
      <c r="AL234" s="253">
        <f t="shared" si="59"/>
        <v>44</v>
      </c>
      <c r="AM234" s="242">
        <v>1</v>
      </c>
      <c r="AN234" s="253">
        <f t="shared" si="60"/>
        <v>0</v>
      </c>
      <c r="AO234" s="253">
        <f t="shared" si="61"/>
        <v>0</v>
      </c>
      <c r="AP234" s="253" t="str">
        <f t="shared" si="62"/>
        <v>-</v>
      </c>
      <c r="AQ234" s="249" t="str">
        <f t="shared" si="63"/>
        <v>-</v>
      </c>
      <c r="AR234" s="242"/>
      <c r="AS234" s="244"/>
    </row>
    <row r="235" spans="1:45" hidden="1" x14ac:dyDescent="0.25">
      <c r="A235" s="31"/>
      <c r="B235" s="18"/>
      <c r="C235" s="18"/>
      <c r="D235" s="58"/>
      <c r="E235" s="57"/>
      <c r="F235" s="58"/>
      <c r="G235" s="261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0"/>
      <c r="U235" s="256"/>
      <c r="V235" s="256"/>
      <c r="W235" s="260"/>
      <c r="X235" s="242">
        <f t="shared" si="53"/>
        <v>0</v>
      </c>
      <c r="Y235" s="247">
        <f t="shared" si="54"/>
        <v>0</v>
      </c>
      <c r="Z235" s="247">
        <f t="shared" si="65"/>
        <v>0</v>
      </c>
      <c r="AA235" s="242">
        <v>1</v>
      </c>
      <c r="AB235" s="242">
        <v>5</v>
      </c>
      <c r="AC235" s="243">
        <f t="shared" si="66"/>
        <v>6</v>
      </c>
      <c r="AD235" s="247" t="str">
        <f t="shared" si="64"/>
        <v>Not Sold</v>
      </c>
      <c r="AE235" s="247">
        <v>14</v>
      </c>
      <c r="AF235" s="247" t="str">
        <f t="shared" si="55"/>
        <v>-</v>
      </c>
      <c r="AG235" s="247">
        <f t="shared" si="56"/>
        <v>0</v>
      </c>
      <c r="AH235" s="248" t="str">
        <f t="shared" si="51"/>
        <v>Not Sold</v>
      </c>
      <c r="AI235" s="249">
        <f t="shared" si="52"/>
        <v>43680</v>
      </c>
      <c r="AJ235" s="249">
        <f t="shared" si="57"/>
        <v>43680</v>
      </c>
      <c r="AK235" s="253">
        <f t="shared" si="58"/>
        <v>0</v>
      </c>
      <c r="AL235" s="253">
        <f t="shared" si="59"/>
        <v>6</v>
      </c>
      <c r="AM235" s="242">
        <v>1</v>
      </c>
      <c r="AN235" s="253">
        <f t="shared" si="60"/>
        <v>0</v>
      </c>
      <c r="AO235" s="253">
        <f t="shared" si="61"/>
        <v>0</v>
      </c>
      <c r="AP235" s="253" t="str">
        <f t="shared" si="62"/>
        <v>-</v>
      </c>
      <c r="AQ235" s="249" t="str">
        <f t="shared" si="63"/>
        <v>-</v>
      </c>
      <c r="AR235" s="242"/>
      <c r="AS235" s="244"/>
    </row>
    <row r="236" spans="1:45" hidden="1" x14ac:dyDescent="0.25">
      <c r="A236" s="31"/>
      <c r="B236" s="18"/>
      <c r="C236" s="18"/>
      <c r="D236" s="58"/>
      <c r="E236" s="57"/>
      <c r="F236" s="58"/>
      <c r="G236" s="261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0"/>
      <c r="U236" s="256"/>
      <c r="V236" s="256"/>
      <c r="W236" s="260"/>
      <c r="X236" s="242">
        <f t="shared" ref="X236:X239" si="67">SUM(H236:S236)</f>
        <v>0</v>
      </c>
      <c r="Y236" s="247">
        <f t="shared" si="54"/>
        <v>0</v>
      </c>
      <c r="Z236" s="247">
        <f t="shared" si="65"/>
        <v>0</v>
      </c>
      <c r="AA236" s="242">
        <v>1</v>
      </c>
      <c r="AB236" s="242">
        <v>6</v>
      </c>
      <c r="AC236" s="243">
        <f t="shared" si="66"/>
        <v>7</v>
      </c>
      <c r="AD236" s="247" t="str">
        <f t="shared" si="64"/>
        <v>Not Sold</v>
      </c>
      <c r="AE236" s="247">
        <v>14</v>
      </c>
      <c r="AF236" s="247" t="str">
        <f t="shared" si="55"/>
        <v>-</v>
      </c>
      <c r="AG236" s="247">
        <f t="shared" si="56"/>
        <v>0</v>
      </c>
      <c r="AH236" s="248" t="str">
        <f t="shared" si="51"/>
        <v>Not Sold</v>
      </c>
      <c r="AI236" s="249">
        <f t="shared" si="52"/>
        <v>43680</v>
      </c>
      <c r="AJ236" s="249">
        <f t="shared" si="57"/>
        <v>43680</v>
      </c>
      <c r="AK236" s="253">
        <f t="shared" si="58"/>
        <v>0</v>
      </c>
      <c r="AL236" s="253">
        <f t="shared" si="59"/>
        <v>7</v>
      </c>
      <c r="AM236" s="242">
        <v>1</v>
      </c>
      <c r="AN236" s="253">
        <f t="shared" si="60"/>
        <v>0</v>
      </c>
      <c r="AO236" s="253">
        <f t="shared" si="61"/>
        <v>0</v>
      </c>
      <c r="AP236" s="253" t="str">
        <f t="shared" si="62"/>
        <v>-</v>
      </c>
      <c r="AQ236" s="249" t="str">
        <f t="shared" si="63"/>
        <v>-</v>
      </c>
      <c r="AR236" s="242"/>
      <c r="AS236" s="244"/>
    </row>
    <row r="237" spans="1:45" hidden="1" x14ac:dyDescent="0.25">
      <c r="A237" s="31"/>
      <c r="B237" s="18"/>
      <c r="C237" s="18"/>
      <c r="D237" s="58"/>
      <c r="E237" s="57"/>
      <c r="F237" s="58"/>
      <c r="G237" s="261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0"/>
      <c r="U237" s="256"/>
      <c r="V237" s="256"/>
      <c r="W237" s="260"/>
      <c r="X237" s="242">
        <f t="shared" si="67"/>
        <v>0</v>
      </c>
      <c r="Y237" s="247">
        <f t="shared" si="54"/>
        <v>0</v>
      </c>
      <c r="Z237" s="247">
        <f t="shared" si="65"/>
        <v>0</v>
      </c>
      <c r="AA237" s="242">
        <v>1</v>
      </c>
      <c r="AB237" s="242">
        <v>0</v>
      </c>
      <c r="AC237" s="243">
        <f t="shared" si="66"/>
        <v>1</v>
      </c>
      <c r="AD237" s="247" t="str">
        <f t="shared" si="64"/>
        <v>Not Sold</v>
      </c>
      <c r="AE237" s="247">
        <v>14</v>
      </c>
      <c r="AF237" s="247" t="str">
        <f t="shared" si="55"/>
        <v>-</v>
      </c>
      <c r="AG237" s="247">
        <f t="shared" si="56"/>
        <v>0</v>
      </c>
      <c r="AH237" s="248" t="str">
        <f t="shared" si="51"/>
        <v>Not Sold</v>
      </c>
      <c r="AI237" s="249">
        <f t="shared" si="52"/>
        <v>43680</v>
      </c>
      <c r="AJ237" s="249">
        <f t="shared" si="57"/>
        <v>43680</v>
      </c>
      <c r="AK237" s="253">
        <f t="shared" si="58"/>
        <v>0</v>
      </c>
      <c r="AL237" s="253">
        <f t="shared" si="59"/>
        <v>1</v>
      </c>
      <c r="AM237" s="242">
        <v>1</v>
      </c>
      <c r="AN237" s="253">
        <f t="shared" si="60"/>
        <v>0</v>
      </c>
      <c r="AO237" s="253">
        <f t="shared" si="61"/>
        <v>0</v>
      </c>
      <c r="AP237" s="253" t="str">
        <f t="shared" si="62"/>
        <v>-</v>
      </c>
      <c r="AQ237" s="249" t="str">
        <f t="shared" si="63"/>
        <v>-</v>
      </c>
      <c r="AR237" s="242"/>
      <c r="AS237" s="244"/>
    </row>
    <row r="238" spans="1:45" hidden="1" x14ac:dyDescent="0.25">
      <c r="A238" s="31"/>
      <c r="B238" s="18"/>
      <c r="C238" s="18"/>
      <c r="D238" s="58"/>
      <c r="E238" s="57"/>
      <c r="F238" s="58"/>
      <c r="G238" s="261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0"/>
      <c r="U238" s="256"/>
      <c r="V238" s="256"/>
      <c r="W238" s="260"/>
      <c r="X238" s="242">
        <f t="shared" si="67"/>
        <v>0</v>
      </c>
      <c r="Y238" s="247">
        <f t="shared" si="54"/>
        <v>0</v>
      </c>
      <c r="Z238" s="247">
        <f t="shared" si="65"/>
        <v>0</v>
      </c>
      <c r="AA238" s="242">
        <v>1</v>
      </c>
      <c r="AB238" s="242">
        <v>51</v>
      </c>
      <c r="AC238" s="243">
        <f t="shared" si="66"/>
        <v>52</v>
      </c>
      <c r="AD238" s="247" t="str">
        <f t="shared" si="64"/>
        <v>Not Sold</v>
      </c>
      <c r="AE238" s="247">
        <v>14</v>
      </c>
      <c r="AF238" s="247" t="str">
        <f t="shared" si="55"/>
        <v>-</v>
      </c>
      <c r="AG238" s="247">
        <f t="shared" si="56"/>
        <v>0</v>
      </c>
      <c r="AH238" s="248" t="str">
        <f t="shared" si="51"/>
        <v>Not Sold</v>
      </c>
      <c r="AI238" s="249">
        <f t="shared" si="52"/>
        <v>43680</v>
      </c>
      <c r="AJ238" s="249">
        <f t="shared" si="57"/>
        <v>43680</v>
      </c>
      <c r="AK238" s="253">
        <f t="shared" si="58"/>
        <v>0</v>
      </c>
      <c r="AL238" s="253">
        <f t="shared" si="59"/>
        <v>52</v>
      </c>
      <c r="AM238" s="242">
        <v>1</v>
      </c>
      <c r="AN238" s="253">
        <f t="shared" si="60"/>
        <v>0</v>
      </c>
      <c r="AO238" s="253">
        <f t="shared" si="61"/>
        <v>0</v>
      </c>
      <c r="AP238" s="253" t="str">
        <f t="shared" si="62"/>
        <v>-</v>
      </c>
      <c r="AQ238" s="249" t="str">
        <f t="shared" si="63"/>
        <v>-</v>
      </c>
      <c r="AR238" s="242"/>
      <c r="AS238" s="244"/>
    </row>
    <row r="239" spans="1:45" hidden="1" x14ac:dyDescent="0.25">
      <c r="A239" s="31"/>
      <c r="B239" s="18"/>
      <c r="C239" s="18"/>
      <c r="D239" s="58"/>
      <c r="E239" s="57"/>
      <c r="F239" s="58"/>
      <c r="G239" s="261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0"/>
      <c r="U239" s="256"/>
      <c r="V239" s="256"/>
      <c r="W239" s="260"/>
      <c r="X239" s="242">
        <f t="shared" si="67"/>
        <v>0</v>
      </c>
      <c r="Y239" s="247">
        <f t="shared" si="54"/>
        <v>0</v>
      </c>
      <c r="Z239" s="247">
        <f t="shared" si="65"/>
        <v>0</v>
      </c>
      <c r="AA239" s="242">
        <v>1</v>
      </c>
      <c r="AB239" s="242">
        <v>49</v>
      </c>
      <c r="AC239" s="243">
        <f t="shared" si="66"/>
        <v>50</v>
      </c>
      <c r="AD239" s="247" t="str">
        <f t="shared" si="64"/>
        <v>Not Sold</v>
      </c>
      <c r="AE239" s="247">
        <v>14</v>
      </c>
      <c r="AF239" s="247" t="str">
        <f t="shared" si="55"/>
        <v>-</v>
      </c>
      <c r="AG239" s="247">
        <f t="shared" si="56"/>
        <v>0</v>
      </c>
      <c r="AH239" s="248" t="str">
        <f t="shared" si="51"/>
        <v>Not Sold</v>
      </c>
      <c r="AI239" s="249">
        <f t="shared" si="52"/>
        <v>43680</v>
      </c>
      <c r="AJ239" s="249">
        <f t="shared" si="57"/>
        <v>43680</v>
      </c>
      <c r="AK239" s="253">
        <f t="shared" si="58"/>
        <v>0</v>
      </c>
      <c r="AL239" s="253">
        <f t="shared" si="59"/>
        <v>50</v>
      </c>
      <c r="AM239" s="242">
        <v>1</v>
      </c>
      <c r="AN239" s="253">
        <f t="shared" si="60"/>
        <v>0</v>
      </c>
      <c r="AO239" s="253">
        <f t="shared" si="61"/>
        <v>0</v>
      </c>
      <c r="AP239" s="253" t="str">
        <f t="shared" si="62"/>
        <v>-</v>
      </c>
      <c r="AQ239" s="249" t="str">
        <f t="shared" si="63"/>
        <v>-</v>
      </c>
      <c r="AR239" s="242"/>
      <c r="AS239" s="244"/>
    </row>
    <row r="240" spans="1:45" hidden="1" x14ac:dyDescent="0.25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hidden="1" x14ac:dyDescent="0.25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hidden="1" x14ac:dyDescent="0.25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25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25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68">SUM(H5:H242)</f>
        <v>0</v>
      </c>
      <c r="I244" s="25">
        <f t="shared" si="68"/>
        <v>299</v>
      </c>
      <c r="J244" s="25">
        <f t="shared" si="68"/>
        <v>278</v>
      </c>
      <c r="K244" s="25">
        <f t="shared" si="68"/>
        <v>272</v>
      </c>
      <c r="L244" s="25">
        <f t="shared" si="68"/>
        <v>226</v>
      </c>
      <c r="M244" s="25">
        <f t="shared" si="68"/>
        <v>221</v>
      </c>
      <c r="N244" s="25">
        <f t="shared" si="68"/>
        <v>202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69">SUM(X5:X242)</f>
        <v>1498</v>
      </c>
      <c r="Y244" s="25">
        <f t="shared" si="69"/>
        <v>9.6145454019551035</v>
      </c>
      <c r="Z244" s="25">
        <f t="shared" si="69"/>
        <v>288.43636205865306</v>
      </c>
      <c r="AA244" s="25">
        <f t="shared" si="69"/>
        <v>235</v>
      </c>
      <c r="AB244" s="25">
        <f t="shared" si="69"/>
        <v>2409</v>
      </c>
      <c r="AC244" s="25">
        <f t="shared" si="69"/>
        <v>2644</v>
      </c>
      <c r="AD244" s="25">
        <f t="shared" si="69"/>
        <v>17753.617663522804</v>
      </c>
      <c r="AE244" s="25">
        <f t="shared" si="69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25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A2:C2"/>
    <mergeCell ref="D2:F2"/>
    <mergeCell ref="A3:C3"/>
    <mergeCell ref="D3:F3"/>
    <mergeCell ref="L1:L3"/>
    <mergeCell ref="A1:C1"/>
    <mergeCell ref="D1:F1"/>
    <mergeCell ref="H1:H3"/>
    <mergeCell ref="I1:I3"/>
    <mergeCell ref="J1:J3"/>
    <mergeCell ref="K1:K3"/>
    <mergeCell ref="R1:R3"/>
    <mergeCell ref="S1:S3"/>
    <mergeCell ref="U1:V3"/>
    <mergeCell ref="X1:AS3"/>
    <mergeCell ref="M1:M3"/>
    <mergeCell ref="N1:N3"/>
    <mergeCell ref="O1:O3"/>
    <mergeCell ref="P1:P3"/>
    <mergeCell ref="Q1:Q3"/>
  </mergeCells>
  <conditionalFormatting sqref="A40">
    <cfRule type="duplicateValues" dxfId="3264" priority="26"/>
  </conditionalFormatting>
  <conditionalFormatting sqref="A62:A65">
    <cfRule type="duplicateValues" dxfId="3263" priority="25"/>
  </conditionalFormatting>
  <conditionalFormatting sqref="A67">
    <cfRule type="duplicateValues" dxfId="3262" priority="24"/>
  </conditionalFormatting>
  <conditionalFormatting sqref="A69">
    <cfRule type="duplicateValues" dxfId="3261" priority="23"/>
  </conditionalFormatting>
  <conditionalFormatting sqref="A73">
    <cfRule type="duplicateValues" dxfId="3260" priority="22"/>
  </conditionalFormatting>
  <conditionalFormatting sqref="A74:A76">
    <cfRule type="duplicateValues" dxfId="3259" priority="21"/>
  </conditionalFormatting>
  <conditionalFormatting sqref="A78:A88">
    <cfRule type="duplicateValues" dxfId="3258" priority="20"/>
  </conditionalFormatting>
  <conditionalFormatting sqref="A91:A99">
    <cfRule type="duplicateValues" dxfId="3257" priority="19"/>
  </conditionalFormatting>
  <conditionalFormatting sqref="A90">
    <cfRule type="duplicateValues" dxfId="3256" priority="18"/>
  </conditionalFormatting>
  <conditionalFormatting sqref="A101">
    <cfRule type="duplicateValues" dxfId="3255" priority="17"/>
  </conditionalFormatting>
  <conditionalFormatting sqref="A103:A104">
    <cfRule type="duplicateValues" dxfId="3254" priority="16"/>
  </conditionalFormatting>
  <conditionalFormatting sqref="A108:A112">
    <cfRule type="duplicateValues" dxfId="3253" priority="15"/>
  </conditionalFormatting>
  <conditionalFormatting sqref="A113:A117">
    <cfRule type="duplicateValues" dxfId="3252" priority="14"/>
  </conditionalFormatting>
  <conditionalFormatting sqref="A90:A99">
    <cfRule type="duplicateValues" dxfId="3251" priority="13"/>
  </conditionalFormatting>
  <conditionalFormatting sqref="A68:A76">
    <cfRule type="duplicateValues" dxfId="3250" priority="12"/>
  </conditionalFormatting>
  <conditionalFormatting sqref="A84:A112">
    <cfRule type="duplicateValues" dxfId="3249" priority="11"/>
  </conditionalFormatting>
  <conditionalFormatting sqref="A114:A118">
    <cfRule type="duplicateValues" dxfId="3248" priority="10"/>
  </conditionalFormatting>
  <conditionalFormatting sqref="A244">
    <cfRule type="duplicateValues" dxfId="3247" priority="9"/>
  </conditionalFormatting>
  <conditionalFormatting sqref="A224 A215:A221">
    <cfRule type="duplicateValues" dxfId="3246" priority="8"/>
  </conditionalFormatting>
  <conditionalFormatting sqref="A211:A212">
    <cfRule type="duplicateValues" dxfId="3245" priority="7"/>
  </conditionalFormatting>
  <conditionalFormatting sqref="A206:A207 A210">
    <cfRule type="duplicateValues" dxfId="3244" priority="6"/>
  </conditionalFormatting>
  <conditionalFormatting sqref="A220:A221">
    <cfRule type="duplicateValues" dxfId="3243" priority="5"/>
  </conditionalFormatting>
  <conditionalFormatting sqref="A37">
    <cfRule type="duplicateValues" dxfId="3242" priority="3"/>
  </conditionalFormatting>
  <conditionalFormatting sqref="A37">
    <cfRule type="duplicateValues" dxfId="3241" priority="4"/>
  </conditionalFormatting>
  <conditionalFormatting sqref="A234:A239">
    <cfRule type="duplicateValues" dxfId="3240" priority="27"/>
  </conditionalFormatting>
  <conditionalFormatting sqref="A1">
    <cfRule type="duplicateValues" dxfId="3239" priority="2"/>
  </conditionalFormatting>
  <conditionalFormatting sqref="A2">
    <cfRule type="duplicateValues" dxfId="3238" priority="1"/>
  </conditionalFormatting>
  <conditionalFormatting sqref="A241:A245 A225:A226 A4:A36 A38:A203">
    <cfRule type="duplicateValues" dxfId="3237" priority="28"/>
  </conditionalFormatting>
  <conditionalFormatting sqref="A38:A233 A4:A36 A240:A245">
    <cfRule type="duplicateValues" dxfId="3236" priority="29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15"/>
  <sheetViews>
    <sheetView zoomScale="70" zoomScaleNormal="70" workbookViewId="0">
      <selection activeCell="B4" sqref="B4"/>
    </sheetView>
  </sheetViews>
  <sheetFormatPr defaultRowHeight="15" x14ac:dyDescent="0.25"/>
  <cols>
    <col min="1" max="11" width="15" customWidth="1"/>
  </cols>
  <sheetData>
    <row r="1" spans="1:11" s="305" customFormat="1" ht="29.25" customHeight="1" x14ac:dyDescent="0.25">
      <c r="A1" s="863"/>
      <c r="B1" s="865" t="s">
        <v>5</v>
      </c>
      <c r="C1" s="866"/>
      <c r="D1" s="867" t="s">
        <v>213</v>
      </c>
      <c r="E1" s="868"/>
      <c r="F1" s="865" t="s">
        <v>9</v>
      </c>
      <c r="G1" s="866"/>
      <c r="H1" s="861" t="s">
        <v>24</v>
      </c>
      <c r="I1" s="869"/>
      <c r="J1" s="861" t="s">
        <v>25</v>
      </c>
      <c r="K1" s="862"/>
    </row>
    <row r="2" spans="1:11" s="305" customFormat="1" ht="29.25" customHeight="1" x14ac:dyDescent="0.25">
      <c r="A2" s="864"/>
      <c r="B2" s="326" t="s">
        <v>600</v>
      </c>
      <c r="C2" s="326" t="s">
        <v>601</v>
      </c>
      <c r="D2" s="326" t="s">
        <v>600</v>
      </c>
      <c r="E2" s="326" t="s">
        <v>601</v>
      </c>
      <c r="F2" s="326" t="s">
        <v>600</v>
      </c>
      <c r="G2" s="326" t="s">
        <v>601</v>
      </c>
      <c r="H2" s="326" t="s">
        <v>600</v>
      </c>
      <c r="I2" s="326" t="s">
        <v>601</v>
      </c>
      <c r="J2" s="326" t="s">
        <v>600</v>
      </c>
      <c r="K2" s="343" t="s">
        <v>601</v>
      </c>
    </row>
    <row r="3" spans="1:11" ht="23.25" x14ac:dyDescent="0.5">
      <c r="A3" s="327" t="s">
        <v>585</v>
      </c>
      <c r="B3" s="328">
        <v>961</v>
      </c>
      <c r="C3" s="328" t="s">
        <v>602</v>
      </c>
      <c r="D3" s="328">
        <v>19153.445449087856</v>
      </c>
      <c r="E3" s="328" t="s">
        <v>602</v>
      </c>
      <c r="F3" s="328">
        <v>44687.4</v>
      </c>
      <c r="G3" s="328"/>
      <c r="H3" s="329">
        <f>F3-D3</f>
        <v>25533.954550912145</v>
      </c>
      <c r="I3" s="330" t="s">
        <v>602</v>
      </c>
      <c r="J3" s="331">
        <f>(F3-D3)/F3</f>
        <v>0.57139047138370425</v>
      </c>
      <c r="K3" s="331"/>
    </row>
    <row r="4" spans="1:11" ht="23.25" x14ac:dyDescent="0.5">
      <c r="A4" s="327" t="s">
        <v>586</v>
      </c>
      <c r="B4" s="328">
        <v>629</v>
      </c>
      <c r="C4" s="328">
        <v>299</v>
      </c>
      <c r="D4" s="328">
        <v>12556.957727656532</v>
      </c>
      <c r="E4" s="328">
        <v>4903.9979967791114</v>
      </c>
      <c r="F4" s="328">
        <v>30324.55</v>
      </c>
      <c r="G4" s="328">
        <v>11715.5</v>
      </c>
      <c r="H4" s="329">
        <f t="shared" ref="H4:I6" si="0">F4-D4</f>
        <v>17767.592272343467</v>
      </c>
      <c r="I4" s="330">
        <f t="shared" si="0"/>
        <v>6811.5020032208886</v>
      </c>
      <c r="J4" s="331">
        <f>(F4-D4)/F4</f>
        <v>0.58591445783510288</v>
      </c>
      <c r="K4" s="331">
        <f>(G4-E4)/G4</f>
        <v>0.58140941515265154</v>
      </c>
    </row>
    <row r="5" spans="1:11" ht="23.25" x14ac:dyDescent="0.5">
      <c r="A5" s="327" t="s">
        <v>587</v>
      </c>
      <c r="B5" s="328">
        <v>868</v>
      </c>
      <c r="C5" s="328">
        <v>278</v>
      </c>
      <c r="D5" s="328">
        <v>15699.206499962987</v>
      </c>
      <c r="E5" s="328">
        <v>5315.2741868708899</v>
      </c>
      <c r="F5" s="328">
        <v>37011.699999999997</v>
      </c>
      <c r="G5" s="328">
        <v>12291</v>
      </c>
      <c r="H5" s="329">
        <f t="shared" si="0"/>
        <v>21312.49350003701</v>
      </c>
      <c r="I5" s="330">
        <f t="shared" si="0"/>
        <v>6975.7258131291101</v>
      </c>
      <c r="J5" s="331">
        <f>(F5-D5)/F5</f>
        <v>0.57583125065957552</v>
      </c>
      <c r="K5" s="331">
        <f>(G5-E5)/G5</f>
        <v>0.56754745855740862</v>
      </c>
    </row>
    <row r="6" spans="1:11" ht="23.25" x14ac:dyDescent="0.5">
      <c r="A6" s="327" t="s">
        <v>588</v>
      </c>
      <c r="B6" s="328">
        <v>804</v>
      </c>
      <c r="C6" s="328">
        <v>272</v>
      </c>
      <c r="D6" s="328">
        <v>16154.300027282312</v>
      </c>
      <c r="E6" s="328">
        <v>4699.3304966553314</v>
      </c>
      <c r="F6" s="328">
        <v>38107.85</v>
      </c>
      <c r="G6" s="328">
        <v>11134</v>
      </c>
      <c r="H6" s="329">
        <f t="shared" si="0"/>
        <v>21953.549972717687</v>
      </c>
      <c r="I6" s="330">
        <f t="shared" si="0"/>
        <v>6434.6695033446686</v>
      </c>
      <c r="J6" s="331">
        <f>(F6-D6)/F6</f>
        <v>0.57608996499980158</v>
      </c>
      <c r="K6" s="331">
        <f>(G6-E6)/G6</f>
        <v>0.57792972007766019</v>
      </c>
    </row>
    <row r="7" spans="1:11" ht="23.25" x14ac:dyDescent="0.5">
      <c r="A7" s="327" t="s">
        <v>589</v>
      </c>
      <c r="B7" s="328">
        <v>829</v>
      </c>
      <c r="C7" s="328">
        <v>226</v>
      </c>
      <c r="D7" s="328">
        <v>15156.536098406468</v>
      </c>
      <c r="E7" s="328">
        <v>3599.7111694878977</v>
      </c>
      <c r="F7" s="328">
        <v>35469</v>
      </c>
      <c r="G7" s="328">
        <v>8682</v>
      </c>
      <c r="H7" s="329">
        <f t="shared" ref="H7:I9" si="1">F7-D7</f>
        <v>20312.463901593532</v>
      </c>
      <c r="I7" s="330">
        <f t="shared" si="1"/>
        <v>5082.2888305121023</v>
      </c>
      <c r="J7" s="331">
        <f t="shared" ref="J7:K9" si="2">(F7-D7)/F7</f>
        <v>0.57268217039086333</v>
      </c>
      <c r="K7" s="331">
        <f t="shared" si="2"/>
        <v>0.58538226566598739</v>
      </c>
    </row>
    <row r="8" spans="1:11" ht="23.25" x14ac:dyDescent="0.5">
      <c r="A8" s="327" t="s">
        <v>590</v>
      </c>
      <c r="B8" s="328">
        <v>886</v>
      </c>
      <c r="C8" s="328">
        <v>221</v>
      </c>
      <c r="D8" s="328">
        <v>15607.736345957439</v>
      </c>
      <c r="E8" s="328">
        <v>3844.3031066870626</v>
      </c>
      <c r="F8" s="328">
        <v>36695.65</v>
      </c>
      <c r="G8" s="328">
        <v>9216</v>
      </c>
      <c r="H8" s="329">
        <f t="shared" si="1"/>
        <v>21087.913654042561</v>
      </c>
      <c r="I8" s="330">
        <f t="shared" si="1"/>
        <v>5371.6968933129374</v>
      </c>
      <c r="J8" s="331">
        <f t="shared" si="2"/>
        <v>0.57467066679681544</v>
      </c>
      <c r="K8" s="331">
        <f t="shared" si="2"/>
        <v>0.58286641637510173</v>
      </c>
    </row>
    <row r="9" spans="1:11" ht="23.25" x14ac:dyDescent="0.5">
      <c r="A9" s="327" t="s">
        <v>591</v>
      </c>
      <c r="B9" s="328">
        <v>1080</v>
      </c>
      <c r="C9" s="328">
        <v>358</v>
      </c>
      <c r="D9" s="328">
        <v>21873.161847061001</v>
      </c>
      <c r="E9" s="328">
        <v>6703.5021473547504</v>
      </c>
      <c r="F9" s="328">
        <v>46532.9</v>
      </c>
      <c r="G9" s="328">
        <v>15336.5</v>
      </c>
      <c r="H9" s="329">
        <f>F9-D9</f>
        <v>24659.738152939</v>
      </c>
      <c r="I9" s="330">
        <f t="shared" si="1"/>
        <v>8632.9978526452505</v>
      </c>
      <c r="J9" s="331">
        <f>(F9-D9)/F9</f>
        <v>0.52994200131388758</v>
      </c>
      <c r="K9" s="331">
        <f t="shared" si="2"/>
        <v>0.56290534689435334</v>
      </c>
    </row>
    <row r="10" spans="1:11" ht="23.25" x14ac:dyDescent="0.5">
      <c r="A10" s="436" t="s">
        <v>592</v>
      </c>
      <c r="B10" s="328">
        <v>411</v>
      </c>
      <c r="C10" s="328">
        <v>174</v>
      </c>
      <c r="D10" s="328">
        <v>9038.69</v>
      </c>
      <c r="E10" s="328">
        <v>3963.9759909013274</v>
      </c>
      <c r="F10" s="328">
        <v>19093.25</v>
      </c>
      <c r="G10" s="328">
        <v>8658</v>
      </c>
      <c r="H10" s="329">
        <f>F10-D10</f>
        <v>10054.56</v>
      </c>
      <c r="I10" s="330">
        <f>G10-E10</f>
        <v>4694.0240090986726</v>
      </c>
      <c r="J10" s="331">
        <f>(F10-D10)/F10</f>
        <v>0.52660285703062593</v>
      </c>
      <c r="K10" s="331">
        <f t="shared" ref="K10" si="3">(G10-E10)/G10</f>
        <v>0.54216031521121189</v>
      </c>
    </row>
    <row r="11" spans="1:11" ht="23.25" x14ac:dyDescent="0.5">
      <c r="A11" s="332" t="s">
        <v>593</v>
      </c>
      <c r="B11" s="328"/>
      <c r="C11" s="328"/>
      <c r="D11" s="328"/>
      <c r="E11" s="328"/>
      <c r="F11" s="328"/>
      <c r="G11" s="328"/>
      <c r="H11" s="329"/>
      <c r="I11" s="330"/>
      <c r="J11" s="331"/>
      <c r="K11" s="331"/>
    </row>
    <row r="12" spans="1:11" ht="23.25" x14ac:dyDescent="0.5">
      <c r="A12" s="332" t="s">
        <v>594</v>
      </c>
      <c r="B12" s="328"/>
      <c r="C12" s="328"/>
      <c r="D12" s="328"/>
      <c r="E12" s="328"/>
      <c r="F12" s="328"/>
      <c r="G12" s="328"/>
      <c r="H12" s="329"/>
      <c r="I12" s="330"/>
      <c r="J12" s="331"/>
      <c r="K12" s="331"/>
    </row>
    <row r="13" spans="1:11" ht="23.25" x14ac:dyDescent="0.5">
      <c r="A13" s="332" t="s">
        <v>595</v>
      </c>
      <c r="B13" s="328"/>
      <c r="C13" s="328"/>
      <c r="D13" s="328"/>
      <c r="E13" s="328"/>
      <c r="F13" s="328"/>
      <c r="G13" s="328"/>
      <c r="H13" s="329"/>
      <c r="I13" s="330"/>
      <c r="J13" s="331"/>
      <c r="K13" s="331"/>
    </row>
    <row r="14" spans="1:11" ht="24" thickBot="1" x14ac:dyDescent="0.55000000000000004">
      <c r="A14" s="333" t="s">
        <v>596</v>
      </c>
      <c r="B14" s="334"/>
      <c r="C14" s="334"/>
      <c r="D14" s="334"/>
      <c r="E14" s="334"/>
      <c r="F14" s="334"/>
      <c r="G14" s="334"/>
      <c r="H14" s="335"/>
      <c r="I14" s="336"/>
      <c r="J14" s="337"/>
      <c r="K14" s="337"/>
    </row>
    <row r="15" spans="1:11" ht="24" thickBot="1" x14ac:dyDescent="0.55000000000000004">
      <c r="A15" s="338" t="s">
        <v>597</v>
      </c>
      <c r="B15" s="339">
        <f>SUM(B3:B14)</f>
        <v>6468</v>
      </c>
      <c r="C15" s="339">
        <f t="shared" ref="C15:I15" si="4">SUM(C3:C14)</f>
        <v>1828</v>
      </c>
      <c r="D15" s="339">
        <f t="shared" si="4"/>
        <v>125240.0339954146</v>
      </c>
      <c r="E15" s="339">
        <f t="shared" si="4"/>
        <v>33030.095094736367</v>
      </c>
      <c r="F15" s="339">
        <f t="shared" si="4"/>
        <v>287922.3</v>
      </c>
      <c r="G15" s="339">
        <f t="shared" si="4"/>
        <v>77033</v>
      </c>
      <c r="H15" s="340">
        <f>SUM(H3:H14)</f>
        <v>162682.2660045854</v>
      </c>
      <c r="I15" s="341">
        <f t="shared" si="4"/>
        <v>44002.904905263633</v>
      </c>
      <c r="J15" s="342">
        <f>AVERAGE(J3:J10)</f>
        <v>0.56414048005129702</v>
      </c>
      <c r="K15" s="342">
        <f>AVERAGE(K4:K10)</f>
        <v>0.57145727684776781</v>
      </c>
    </row>
  </sheetData>
  <mergeCells count="6">
    <mergeCell ref="J1:K1"/>
    <mergeCell ref="A1:A2"/>
    <mergeCell ref="B1:C1"/>
    <mergeCell ref="D1:E1"/>
    <mergeCell ref="F1:G1"/>
    <mergeCell ref="H1:I1"/>
  </mergeCells>
  <pageMargins left="0.7" right="0.7" top="0.75" bottom="0.75" header="0.3" footer="0.3"/>
  <pageSetup scale="49" orientation="landscape" verticalDpi="0" r:id="rId1"/>
  <colBreaks count="1" manualBreakCount="1">
    <brk id="11" max="36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O347"/>
  <sheetViews>
    <sheetView topLeftCell="B1" workbookViewId="0">
      <pane ySplit="2" topLeftCell="A3" activePane="bottomLeft" state="frozen"/>
      <selection activeCell="D1" sqref="D1:D1048576"/>
      <selection pane="bottomLeft" activeCell="K2" sqref="K2:L2"/>
    </sheetView>
  </sheetViews>
  <sheetFormatPr defaultRowHeight="15" x14ac:dyDescent="0.25"/>
  <cols>
    <col min="2" max="2" width="14.28515625" customWidth="1"/>
    <col min="3" max="3" width="16.7109375" style="536" bestFit="1" customWidth="1"/>
    <col min="4" max="4" width="3.7109375" style="419" bestFit="1" customWidth="1"/>
    <col min="5" max="5" width="3.5703125" style="419" bestFit="1" customWidth="1"/>
    <col min="6" max="7" width="3.7109375" style="419" bestFit="1" customWidth="1"/>
    <col min="8" max="8" width="8.140625" style="419" bestFit="1" customWidth="1"/>
    <col min="9" max="9" width="8.140625" style="419" customWidth="1"/>
    <col min="10" max="12" width="3.7109375" style="537" bestFit="1" customWidth="1"/>
    <col min="13" max="13" width="3.7109375" style="537" customWidth="1"/>
    <col min="14" max="14" width="5.140625" style="537" bestFit="1" customWidth="1"/>
    <col min="15" max="22" width="5.42578125" customWidth="1"/>
    <col min="23" max="23" width="5.42578125" style="538" customWidth="1"/>
    <col min="24" max="26" width="5.42578125" customWidth="1"/>
    <col min="27" max="27" width="5.42578125" style="538" customWidth="1"/>
    <col min="28" max="30" width="3.7109375" style="537" bestFit="1" customWidth="1"/>
    <col min="31" max="31" width="3.7109375" style="537" customWidth="1"/>
    <col min="32" max="35" width="3.7109375" style="537" bestFit="1" customWidth="1"/>
    <col min="36" max="36" width="3.7109375" style="537" customWidth="1"/>
    <col min="37" max="40" width="3.7109375" style="537" bestFit="1" customWidth="1"/>
    <col min="41" max="41" width="3.7109375" style="537" customWidth="1"/>
    <col min="42" max="42" width="5.140625" style="537" bestFit="1" customWidth="1"/>
    <col min="43" max="45" width="3.7109375" style="537" bestFit="1" customWidth="1"/>
    <col min="46" max="46" width="3.7109375" style="537" customWidth="1"/>
    <col min="47" max="50" width="3.7109375" style="537" bestFit="1" customWidth="1"/>
    <col min="51" max="51" width="3.7109375" style="537" customWidth="1"/>
    <col min="52" max="52" width="5.140625" style="537" bestFit="1" customWidth="1"/>
    <col min="53" max="55" width="3.7109375" style="537" bestFit="1" customWidth="1"/>
    <col min="56" max="56" width="3.7109375" style="537" customWidth="1"/>
    <col min="57" max="57" width="5.140625" style="537" bestFit="1" customWidth="1"/>
    <col min="58" max="60" width="3.7109375" style="537" bestFit="1" customWidth="1"/>
    <col min="61" max="61" width="3.7109375" style="537" customWidth="1"/>
    <col min="62" max="62" width="5.140625" style="537" bestFit="1" customWidth="1"/>
    <col min="63" max="65" width="3.7109375" style="537" bestFit="1" customWidth="1"/>
    <col min="66" max="66" width="3.7109375" style="537" customWidth="1"/>
    <col min="67" max="67" width="5.140625" style="537" bestFit="1" customWidth="1"/>
  </cols>
  <sheetData>
    <row r="1" spans="1:67" s="438" customFormat="1" ht="25.5" customHeight="1" thickBot="1" x14ac:dyDescent="0.3">
      <c r="A1" s="879" t="s">
        <v>633</v>
      </c>
      <c r="B1" s="880" t="s">
        <v>634</v>
      </c>
      <c r="C1" s="881" t="s">
        <v>627</v>
      </c>
      <c r="D1" s="882" t="s">
        <v>635</v>
      </c>
      <c r="E1" s="882" t="s">
        <v>636</v>
      </c>
      <c r="F1" s="882" t="s">
        <v>637</v>
      </c>
      <c r="G1" s="882" t="s">
        <v>638</v>
      </c>
      <c r="H1" s="884" t="s">
        <v>639</v>
      </c>
      <c r="I1" s="886" t="s">
        <v>640</v>
      </c>
      <c r="J1" s="888" t="s">
        <v>641</v>
      </c>
      <c r="K1" s="889"/>
      <c r="L1" s="889"/>
      <c r="M1" s="890"/>
      <c r="N1" s="891"/>
      <c r="O1" s="873" t="s">
        <v>642</v>
      </c>
      <c r="P1" s="874"/>
      <c r="Q1" s="874"/>
      <c r="R1" s="874"/>
      <c r="S1" s="875"/>
      <c r="T1" s="876" t="s">
        <v>643</v>
      </c>
      <c r="U1" s="877"/>
      <c r="V1" s="877"/>
      <c r="W1" s="878"/>
      <c r="X1" s="873" t="s">
        <v>20</v>
      </c>
      <c r="Y1" s="874"/>
      <c r="Z1" s="874"/>
      <c r="AA1" s="875"/>
      <c r="AB1" s="870" t="s">
        <v>644</v>
      </c>
      <c r="AC1" s="871"/>
      <c r="AD1" s="871"/>
      <c r="AE1" s="871"/>
      <c r="AF1" s="872"/>
      <c r="AG1" s="870" t="s">
        <v>625</v>
      </c>
      <c r="AH1" s="871"/>
      <c r="AI1" s="871"/>
      <c r="AJ1" s="871"/>
      <c r="AK1" s="872"/>
      <c r="AL1" s="870" t="s">
        <v>587</v>
      </c>
      <c r="AM1" s="871"/>
      <c r="AN1" s="871"/>
      <c r="AO1" s="871"/>
      <c r="AP1" s="872"/>
      <c r="AQ1" s="870" t="s">
        <v>588</v>
      </c>
      <c r="AR1" s="871"/>
      <c r="AS1" s="871"/>
      <c r="AT1" s="871"/>
      <c r="AU1" s="872"/>
      <c r="AV1" s="870" t="s">
        <v>589</v>
      </c>
      <c r="AW1" s="871"/>
      <c r="AX1" s="871"/>
      <c r="AY1" s="871"/>
      <c r="AZ1" s="872"/>
      <c r="BA1" s="870" t="s">
        <v>590</v>
      </c>
      <c r="BB1" s="871"/>
      <c r="BC1" s="871"/>
      <c r="BD1" s="871"/>
      <c r="BE1" s="872"/>
      <c r="BF1" s="870" t="s">
        <v>591</v>
      </c>
      <c r="BG1" s="871"/>
      <c r="BH1" s="871"/>
      <c r="BI1" s="871"/>
      <c r="BJ1" s="872"/>
      <c r="BK1" s="1061" t="s">
        <v>592</v>
      </c>
      <c r="BL1" s="1062"/>
      <c r="BM1" s="1062"/>
      <c r="BN1" s="1062"/>
      <c r="BO1" s="1063"/>
    </row>
    <row r="2" spans="1:67" s="438" customFormat="1" ht="63" thickBot="1" x14ac:dyDescent="0.3">
      <c r="A2" s="879"/>
      <c r="B2" s="880"/>
      <c r="C2" s="881"/>
      <c r="D2" s="883"/>
      <c r="E2" s="883"/>
      <c r="F2" s="883"/>
      <c r="G2" s="883"/>
      <c r="H2" s="885"/>
      <c r="I2" s="887"/>
      <c r="J2" s="439" t="s">
        <v>635</v>
      </c>
      <c r="K2" s="440" t="s">
        <v>645</v>
      </c>
      <c r="L2" s="440" t="s">
        <v>646</v>
      </c>
      <c r="M2" s="441" t="s">
        <v>636</v>
      </c>
      <c r="N2" s="442" t="s">
        <v>597</v>
      </c>
      <c r="O2" s="443" t="s">
        <v>635</v>
      </c>
      <c r="P2" s="444" t="s">
        <v>645</v>
      </c>
      <c r="Q2" s="444" t="s">
        <v>646</v>
      </c>
      <c r="R2" s="445" t="s">
        <v>647</v>
      </c>
      <c r="S2" s="446" t="s">
        <v>648</v>
      </c>
      <c r="T2" s="447" t="s">
        <v>635</v>
      </c>
      <c r="U2" s="444" t="s">
        <v>645</v>
      </c>
      <c r="V2" s="444" t="s">
        <v>646</v>
      </c>
      <c r="W2" s="448" t="s">
        <v>647</v>
      </c>
      <c r="X2" s="443" t="s">
        <v>635</v>
      </c>
      <c r="Y2" s="444" t="s">
        <v>645</v>
      </c>
      <c r="Z2" s="444" t="s">
        <v>646</v>
      </c>
      <c r="AA2" s="448" t="s">
        <v>647</v>
      </c>
      <c r="AB2" s="449" t="s">
        <v>635</v>
      </c>
      <c r="AC2" s="450" t="s">
        <v>645</v>
      </c>
      <c r="AD2" s="450" t="s">
        <v>646</v>
      </c>
      <c r="AE2" s="451" t="s">
        <v>636</v>
      </c>
      <c r="AF2" s="452" t="s">
        <v>597</v>
      </c>
      <c r="AG2" s="453" t="s">
        <v>635</v>
      </c>
      <c r="AH2" s="454" t="s">
        <v>645</v>
      </c>
      <c r="AI2" s="454" t="s">
        <v>646</v>
      </c>
      <c r="AJ2" s="446" t="s">
        <v>636</v>
      </c>
      <c r="AK2" s="455" t="s">
        <v>597</v>
      </c>
      <c r="AL2" s="456" t="s">
        <v>635</v>
      </c>
      <c r="AM2" s="457" t="s">
        <v>645</v>
      </c>
      <c r="AN2" s="457" t="s">
        <v>646</v>
      </c>
      <c r="AO2" s="458" t="s">
        <v>636</v>
      </c>
      <c r="AP2" s="459" t="s">
        <v>597</v>
      </c>
      <c r="AQ2" s="460" t="s">
        <v>635</v>
      </c>
      <c r="AR2" s="454" t="s">
        <v>645</v>
      </c>
      <c r="AS2" s="454" t="s">
        <v>646</v>
      </c>
      <c r="AT2" s="454" t="s">
        <v>636</v>
      </c>
      <c r="AU2" s="461" t="s">
        <v>597</v>
      </c>
      <c r="AV2" s="462" t="s">
        <v>635</v>
      </c>
      <c r="AW2" s="440" t="s">
        <v>645</v>
      </c>
      <c r="AX2" s="440" t="s">
        <v>646</v>
      </c>
      <c r="AY2" s="441" t="s">
        <v>636</v>
      </c>
      <c r="AZ2" s="463" t="s">
        <v>597</v>
      </c>
      <c r="BA2" s="439" t="s">
        <v>635</v>
      </c>
      <c r="BB2" s="440" t="s">
        <v>645</v>
      </c>
      <c r="BC2" s="440" t="s">
        <v>646</v>
      </c>
      <c r="BD2" s="441" t="s">
        <v>636</v>
      </c>
      <c r="BE2" s="461" t="s">
        <v>597</v>
      </c>
      <c r="BF2" s="439" t="s">
        <v>635</v>
      </c>
      <c r="BG2" s="440" t="s">
        <v>645</v>
      </c>
      <c r="BH2" s="440" t="s">
        <v>646</v>
      </c>
      <c r="BI2" s="441" t="s">
        <v>636</v>
      </c>
      <c r="BJ2" s="461" t="s">
        <v>597</v>
      </c>
      <c r="BK2" s="439" t="s">
        <v>635</v>
      </c>
      <c r="BL2" s="440" t="s">
        <v>645</v>
      </c>
      <c r="BM2" s="440" t="s">
        <v>646</v>
      </c>
      <c r="BN2" s="441" t="s">
        <v>636</v>
      </c>
      <c r="BO2" s="461" t="s">
        <v>597</v>
      </c>
    </row>
    <row r="3" spans="1:67" s="305" customFormat="1" ht="9" customHeight="1" thickBot="1" x14ac:dyDescent="0.3">
      <c r="A3" s="464"/>
      <c r="B3" s="464"/>
      <c r="C3" s="465"/>
      <c r="D3" s="466"/>
      <c r="E3" s="466"/>
      <c r="F3" s="466"/>
      <c r="G3" s="467"/>
      <c r="H3" s="468"/>
      <c r="I3" s="468"/>
      <c r="J3" s="469"/>
      <c r="K3" s="470"/>
      <c r="L3" s="470"/>
      <c r="M3" s="470"/>
      <c r="N3" s="471"/>
      <c r="O3" s="472"/>
      <c r="P3" s="473"/>
      <c r="Q3" s="473"/>
      <c r="R3" s="474"/>
      <c r="S3" s="475"/>
      <c r="T3" s="476"/>
      <c r="U3" s="477"/>
      <c r="V3" s="477"/>
      <c r="W3" s="478"/>
      <c r="X3" s="479"/>
      <c r="Y3" s="477"/>
      <c r="Z3" s="477"/>
      <c r="AA3" s="480"/>
      <c r="AB3" s="481"/>
      <c r="AC3" s="482"/>
      <c r="AD3" s="482"/>
      <c r="AE3" s="480"/>
      <c r="AF3" s="480"/>
      <c r="AG3" s="483"/>
      <c r="AH3" s="482"/>
      <c r="AI3" s="482"/>
      <c r="AJ3" s="480"/>
      <c r="AK3" s="480"/>
      <c r="AL3" s="481"/>
      <c r="AM3" s="482"/>
      <c r="AN3" s="482"/>
      <c r="AO3" s="480"/>
      <c r="AP3" s="484"/>
      <c r="AQ3" s="481"/>
      <c r="AR3" s="482"/>
      <c r="AS3" s="482"/>
      <c r="AT3" s="480"/>
      <c r="AU3" s="485"/>
      <c r="AV3" s="470"/>
      <c r="AW3" s="486"/>
      <c r="AX3" s="486"/>
      <c r="AY3" s="487"/>
      <c r="AZ3" s="484"/>
      <c r="BA3" s="469"/>
      <c r="BB3" s="486"/>
      <c r="BC3" s="486"/>
      <c r="BD3" s="487"/>
      <c r="BE3" s="485"/>
      <c r="BF3" s="469"/>
      <c r="BG3" s="486"/>
      <c r="BH3" s="486"/>
      <c r="BI3" s="487"/>
      <c r="BJ3" s="485"/>
      <c r="BK3" s="469"/>
      <c r="BL3" s="486"/>
      <c r="BM3" s="486"/>
      <c r="BN3" s="487"/>
      <c r="BO3" s="485"/>
    </row>
    <row r="4" spans="1:67" x14ac:dyDescent="0.25">
      <c r="A4" s="488"/>
      <c r="B4" s="489" t="s">
        <v>720</v>
      </c>
      <c r="C4" s="490">
        <v>695315628039</v>
      </c>
      <c r="D4" s="490" t="str">
        <f>IF(J4&gt;0,1,"")</f>
        <v/>
      </c>
      <c r="E4" s="490" t="str">
        <f>IF(K4&gt;0,1,"")</f>
        <v/>
      </c>
      <c r="F4" s="490" t="str">
        <f>IF(L4&gt;0,1,"")</f>
        <v/>
      </c>
      <c r="G4" s="490" t="str">
        <f>IF(M4&gt;0,1,"")</f>
        <v/>
      </c>
      <c r="H4" s="491"/>
      <c r="I4" s="492" t="str">
        <f>IF(SUM(D4:G4)&lt;2,IF(H4&gt;100,"Not OK",""),"")</f>
        <v/>
      </c>
      <c r="J4" s="493"/>
      <c r="K4" s="494"/>
      <c r="L4" s="494"/>
      <c r="M4" s="494">
        <v>0</v>
      </c>
      <c r="N4" s="495">
        <f>SUM(J4:M4)</f>
        <v>0</v>
      </c>
      <c r="O4" s="496"/>
      <c r="P4" s="497"/>
      <c r="Q4" s="497"/>
      <c r="R4" s="498"/>
      <c r="S4" s="499">
        <f>IF(P4&gt;0,P4,O4)</f>
        <v>0</v>
      </c>
      <c r="T4" s="500"/>
      <c r="U4" s="498"/>
      <c r="V4" s="498"/>
      <c r="W4" s="501"/>
      <c r="X4" s="496"/>
      <c r="Y4" s="498"/>
      <c r="Z4" s="498"/>
      <c r="AA4" s="502">
        <v>37</v>
      </c>
      <c r="AB4" s="503"/>
      <c r="AC4" s="504"/>
      <c r="AD4" s="504"/>
      <c r="AE4" s="505"/>
      <c r="AF4" s="495">
        <f>SUM(AB4:AE4)</f>
        <v>0</v>
      </c>
      <c r="AG4" s="506"/>
      <c r="AH4" s="504"/>
      <c r="AI4" s="504"/>
      <c r="AJ4" s="505"/>
      <c r="AK4" s="507">
        <f>SUM(AG4:AJ4)</f>
        <v>0</v>
      </c>
      <c r="AL4" s="503"/>
      <c r="AM4" s="504"/>
      <c r="AN4" s="504"/>
      <c r="AO4" s="505">
        <v>0</v>
      </c>
      <c r="AP4" s="507">
        <f>SUM(AL4:AO4)</f>
        <v>0</v>
      </c>
      <c r="AQ4" s="503"/>
      <c r="AR4" s="504"/>
      <c r="AS4" s="504"/>
      <c r="AT4" s="505"/>
      <c r="AU4" s="495">
        <f>SUM(AQ4:AT4)</f>
        <v>0</v>
      </c>
      <c r="AV4" s="494"/>
      <c r="AW4" s="508"/>
      <c r="AX4" s="508"/>
      <c r="AY4" s="509">
        <v>0</v>
      </c>
      <c r="AZ4" s="507">
        <f>SUM(AV4:AY4)</f>
        <v>0</v>
      </c>
      <c r="BA4" s="493"/>
      <c r="BB4" s="508"/>
      <c r="BC4" s="508"/>
      <c r="BD4" s="509">
        <v>0</v>
      </c>
      <c r="BE4" s="495">
        <f>SUM(BA4:BD4)</f>
        <v>0</v>
      </c>
      <c r="BF4" s="493"/>
      <c r="BG4" s="508"/>
      <c r="BH4" s="508"/>
      <c r="BI4" s="509">
        <v>0</v>
      </c>
      <c r="BJ4" s="495">
        <f>SUM(BF4:BI4)</f>
        <v>0</v>
      </c>
      <c r="BK4" s="493"/>
      <c r="BL4" s="508">
        <v>9</v>
      </c>
      <c r="BM4" s="508">
        <v>0</v>
      </c>
      <c r="BN4" s="509"/>
      <c r="BO4" s="495">
        <f t="shared" ref="BO4:BO67" si="0">SUM(BK4:BN4)</f>
        <v>9</v>
      </c>
    </row>
    <row r="5" spans="1:67" x14ac:dyDescent="0.25">
      <c r="A5" s="488" t="s">
        <v>215</v>
      </c>
      <c r="B5" s="489" t="s">
        <v>649</v>
      </c>
      <c r="C5" s="490">
        <v>744790286205</v>
      </c>
      <c r="D5" s="490">
        <f>IF(J5&gt;0,1,"")</f>
        <v>1</v>
      </c>
      <c r="E5" s="490">
        <f>IF(K5&gt;0,1,"")</f>
        <v>1</v>
      </c>
      <c r="F5" s="490">
        <f>IF(L5&gt;0,1,"")</f>
        <v>1</v>
      </c>
      <c r="G5" s="510" t="str">
        <f>IF(M5&gt;0,1,"")</f>
        <v/>
      </c>
      <c r="H5" s="511"/>
      <c r="I5" s="492" t="str">
        <f>IF(SUM(D5:G5)&lt;2,IF(H5&gt;100,"Not OK",""),"")</f>
        <v/>
      </c>
      <c r="J5" s="493">
        <v>5</v>
      </c>
      <c r="K5" s="494">
        <v>28</v>
      </c>
      <c r="L5" s="494">
        <v>27</v>
      </c>
      <c r="M5" s="494"/>
      <c r="N5" s="495">
        <f>SUM(J5:M5)</f>
        <v>60</v>
      </c>
      <c r="O5" s="496">
        <v>18.71</v>
      </c>
      <c r="P5" s="497">
        <v>22</v>
      </c>
      <c r="Q5" s="497">
        <v>22</v>
      </c>
      <c r="R5" s="498"/>
      <c r="S5" s="499">
        <f>IF(P5&gt;0,P5,O5)</f>
        <v>22</v>
      </c>
      <c r="T5" s="500">
        <v>54.45</v>
      </c>
      <c r="U5" s="498">
        <v>44.5</v>
      </c>
      <c r="V5" s="498">
        <v>49.5</v>
      </c>
      <c r="W5" s="501"/>
      <c r="X5" s="496"/>
      <c r="Y5" s="498">
        <v>93</v>
      </c>
      <c r="Z5" s="498">
        <v>99</v>
      </c>
      <c r="AA5" s="502"/>
      <c r="AB5" s="503"/>
      <c r="AC5" s="504"/>
      <c r="AD5" s="504"/>
      <c r="AE5" s="505"/>
      <c r="AF5" s="495">
        <f>SUM(AB5:AE5)</f>
        <v>0</v>
      </c>
      <c r="AG5" s="506"/>
      <c r="AH5" s="504"/>
      <c r="AI5" s="504"/>
      <c r="AJ5" s="505"/>
      <c r="AK5" s="507">
        <f>SUM(AG5:AJ5)</f>
        <v>0</v>
      </c>
      <c r="AL5" s="503"/>
      <c r="AM5" s="504"/>
      <c r="AN5" s="504"/>
      <c r="AO5" s="505"/>
      <c r="AP5" s="507">
        <f>SUM(AL5:AO5)</f>
        <v>0</v>
      </c>
      <c r="AQ5" s="503"/>
      <c r="AR5" s="504">
        <v>0</v>
      </c>
      <c r="AS5" s="504">
        <v>0</v>
      </c>
      <c r="AT5" s="505"/>
      <c r="AU5" s="495">
        <f>SUM(AQ5:AT5)</f>
        <v>0</v>
      </c>
      <c r="AV5" s="494"/>
      <c r="AW5" s="508">
        <v>12</v>
      </c>
      <c r="AX5" s="508">
        <v>0</v>
      </c>
      <c r="AY5" s="509"/>
      <c r="AZ5" s="507">
        <f>SUM(AV5:AY5)</f>
        <v>12</v>
      </c>
      <c r="BA5" s="493"/>
      <c r="BB5" s="508">
        <v>20</v>
      </c>
      <c r="BC5" s="508">
        <v>3</v>
      </c>
      <c r="BD5" s="509"/>
      <c r="BE5" s="495">
        <f>SUM(BA5:BD5)</f>
        <v>23</v>
      </c>
      <c r="BF5" s="493"/>
      <c r="BG5" s="508">
        <v>20</v>
      </c>
      <c r="BH5" s="508">
        <v>1</v>
      </c>
      <c r="BI5" s="509"/>
      <c r="BJ5" s="495">
        <f>SUM(BF5:BI5)</f>
        <v>21</v>
      </c>
      <c r="BK5" s="493"/>
      <c r="BL5" s="508">
        <v>11</v>
      </c>
      <c r="BM5" s="508">
        <v>0</v>
      </c>
      <c r="BN5" s="509"/>
      <c r="BO5" s="495">
        <f t="shared" si="0"/>
        <v>11</v>
      </c>
    </row>
    <row r="6" spans="1:67" x14ac:dyDescent="0.25">
      <c r="A6" s="520" t="s">
        <v>721</v>
      </c>
      <c r="B6" s="521" t="s">
        <v>722</v>
      </c>
      <c r="C6" s="522">
        <v>744790317350</v>
      </c>
      <c r="D6" s="490" t="str">
        <f>IF(J6&gt;0,1,"")</f>
        <v/>
      </c>
      <c r="E6" s="522" t="str">
        <f>IF(K6&gt;0,1,"")</f>
        <v/>
      </c>
      <c r="F6" s="522" t="str">
        <f>IF(L6&gt;0,1,"")</f>
        <v/>
      </c>
      <c r="G6" s="523" t="str">
        <f>IF(M6&gt;0,1,"")</f>
        <v/>
      </c>
      <c r="H6" s="524">
        <v>15</v>
      </c>
      <c r="I6" s="492" t="str">
        <f>IF(SUM(D6:G6)&lt;2,IF(H6&gt;100,"Not OK",""),"")</f>
        <v/>
      </c>
      <c r="J6" s="525">
        <v>0</v>
      </c>
      <c r="K6" s="526"/>
      <c r="L6" s="526"/>
      <c r="M6" s="526"/>
      <c r="N6" s="495">
        <f>SUM(J6:M6)</f>
        <v>0</v>
      </c>
      <c r="O6" s="527"/>
      <c r="P6" s="528"/>
      <c r="Q6" s="528"/>
      <c r="R6" s="529"/>
      <c r="S6" s="499">
        <f>IF(P6&gt;0,P6,O6)</f>
        <v>0</v>
      </c>
      <c r="T6" s="530"/>
      <c r="U6" s="531"/>
      <c r="V6" s="531"/>
      <c r="W6" s="501"/>
      <c r="X6" s="532"/>
      <c r="Y6" s="531"/>
      <c r="Z6" s="531"/>
      <c r="AA6" s="502"/>
      <c r="AB6" s="503"/>
      <c r="AC6" s="504"/>
      <c r="AD6" s="504"/>
      <c r="AE6" s="505"/>
      <c r="AF6" s="495">
        <f>SUM(AB6:AE6)</f>
        <v>0</v>
      </c>
      <c r="AG6" s="506"/>
      <c r="AH6" s="504"/>
      <c r="AI6" s="504"/>
      <c r="AJ6" s="505"/>
      <c r="AK6" s="507">
        <f>SUM(AG6:AJ6)</f>
        <v>0</v>
      </c>
      <c r="AL6" s="503"/>
      <c r="AM6" s="504"/>
      <c r="AN6" s="504"/>
      <c r="AO6" s="505"/>
      <c r="AP6" s="507">
        <f>SUM(AL6:AO6)</f>
        <v>0</v>
      </c>
      <c r="AQ6" s="503"/>
      <c r="AR6" s="504"/>
      <c r="AS6" s="504"/>
      <c r="AT6" s="505"/>
      <c r="AU6" s="495">
        <f>SUM(AQ6:AT6)</f>
        <v>0</v>
      </c>
      <c r="AV6" s="526"/>
      <c r="AW6" s="533"/>
      <c r="AX6" s="533"/>
      <c r="AY6" s="534"/>
      <c r="AZ6" s="507">
        <f>SUM(AV6:AY6)</f>
        <v>0</v>
      </c>
      <c r="BA6" s="525"/>
      <c r="BB6" s="533"/>
      <c r="BC6" s="533"/>
      <c r="BD6" s="534"/>
      <c r="BE6" s="495">
        <f>SUM(BA6:BD6)</f>
        <v>0</v>
      </c>
      <c r="BF6" s="525">
        <v>3</v>
      </c>
      <c r="BG6" s="533"/>
      <c r="BH6" s="533"/>
      <c r="BI6" s="534"/>
      <c r="BJ6" s="495">
        <f>SUM(BF6:BI6)</f>
        <v>3</v>
      </c>
      <c r="BK6" s="493"/>
      <c r="BL6" s="508">
        <v>24</v>
      </c>
      <c r="BM6" s="508">
        <v>0</v>
      </c>
      <c r="BN6" s="509"/>
      <c r="BO6" s="495">
        <f t="shared" si="0"/>
        <v>24</v>
      </c>
    </row>
    <row r="7" spans="1:67" x14ac:dyDescent="0.25">
      <c r="A7" s="488" t="s">
        <v>195</v>
      </c>
      <c r="B7" s="489" t="s">
        <v>498</v>
      </c>
      <c r="C7" s="490">
        <v>744790317374</v>
      </c>
      <c r="D7" s="490" t="str">
        <f>IF(J7&gt;0,1,"")</f>
        <v/>
      </c>
      <c r="E7" s="490">
        <f>IF(K7&gt;0,1,"")</f>
        <v>1</v>
      </c>
      <c r="F7" s="490" t="str">
        <f>IF(L7&gt;0,1,"")</f>
        <v/>
      </c>
      <c r="G7" s="510" t="str">
        <f>IF(M7&gt;0,1,"")</f>
        <v/>
      </c>
      <c r="H7" s="511"/>
      <c r="I7" s="492" t="str">
        <f>IF(SUM(D7:G7)&lt;2,IF(H7&gt;100,"Not OK",""),"")</f>
        <v/>
      </c>
      <c r="J7" s="493"/>
      <c r="K7" s="494">
        <v>31</v>
      </c>
      <c r="L7" s="494"/>
      <c r="M7" s="494"/>
      <c r="N7" s="495">
        <f>SUM(J7:M7)</f>
        <v>31</v>
      </c>
      <c r="O7" s="496"/>
      <c r="P7" s="497">
        <v>12.99</v>
      </c>
      <c r="Q7" s="497"/>
      <c r="R7" s="498"/>
      <c r="S7" s="499">
        <f>IF(P7&gt;0,P7,O7)</f>
        <v>12.99</v>
      </c>
      <c r="T7" s="500"/>
      <c r="U7" s="498">
        <v>34.5</v>
      </c>
      <c r="V7" s="498"/>
      <c r="W7" s="501"/>
      <c r="X7" s="496"/>
      <c r="Y7" s="498">
        <v>69</v>
      </c>
      <c r="Z7" s="498"/>
      <c r="AA7" s="502"/>
      <c r="AB7" s="503"/>
      <c r="AC7" s="504">
        <v>6</v>
      </c>
      <c r="AD7" s="504"/>
      <c r="AE7" s="505"/>
      <c r="AF7" s="495">
        <f>SUM(AB7:AE7)</f>
        <v>6</v>
      </c>
      <c r="AG7" s="506"/>
      <c r="AH7" s="504">
        <v>13</v>
      </c>
      <c r="AI7" s="504"/>
      <c r="AJ7" s="505"/>
      <c r="AK7" s="507">
        <f>SUM(AG7:AJ7)</f>
        <v>13</v>
      </c>
      <c r="AL7" s="503"/>
      <c r="AM7" s="504">
        <v>16</v>
      </c>
      <c r="AN7" s="504"/>
      <c r="AO7" s="505"/>
      <c r="AP7" s="507">
        <f>SUM(AL7:AO7)</f>
        <v>16</v>
      </c>
      <c r="AQ7" s="503"/>
      <c r="AR7" s="504">
        <v>21</v>
      </c>
      <c r="AS7" s="504"/>
      <c r="AT7" s="505"/>
      <c r="AU7" s="495">
        <f>SUM(AQ7:AT7)</f>
        <v>21</v>
      </c>
      <c r="AV7" s="494"/>
      <c r="AW7" s="508">
        <v>5</v>
      </c>
      <c r="AX7" s="508"/>
      <c r="AY7" s="509"/>
      <c r="AZ7" s="507">
        <f>SUM(AV7:AY7)</f>
        <v>5</v>
      </c>
      <c r="BA7" s="493"/>
      <c r="BB7" s="508">
        <v>10</v>
      </c>
      <c r="BC7" s="508"/>
      <c r="BD7" s="509"/>
      <c r="BE7" s="495">
        <f>SUM(BA7:BD7)</f>
        <v>10</v>
      </c>
      <c r="BF7" s="493"/>
      <c r="BG7" s="508">
        <v>30</v>
      </c>
      <c r="BH7" s="508"/>
      <c r="BI7" s="509"/>
      <c r="BJ7" s="495">
        <f>SUM(BF7:BI7)</f>
        <v>30</v>
      </c>
      <c r="BK7" s="493"/>
      <c r="BL7" s="508">
        <v>0</v>
      </c>
      <c r="BM7" s="508">
        <v>0</v>
      </c>
      <c r="BN7" s="509"/>
      <c r="BO7" s="495">
        <f t="shared" si="0"/>
        <v>0</v>
      </c>
    </row>
    <row r="8" spans="1:67" x14ac:dyDescent="0.25">
      <c r="A8" s="488" t="s">
        <v>196</v>
      </c>
      <c r="B8" s="489" t="s">
        <v>499</v>
      </c>
      <c r="C8" s="490">
        <v>744790317381</v>
      </c>
      <c r="D8" s="490" t="str">
        <f>IF(J8&gt;0,1,"")</f>
        <v/>
      </c>
      <c r="E8" s="490">
        <f>IF(K8&gt;0,1,"")</f>
        <v>1</v>
      </c>
      <c r="F8" s="490" t="str">
        <f>IF(L8&gt;0,1,"")</f>
        <v/>
      </c>
      <c r="G8" s="510" t="str">
        <f>IF(M8&gt;0,1,"")</f>
        <v/>
      </c>
      <c r="H8" s="511"/>
      <c r="I8" s="492" t="str">
        <f>IF(SUM(D8:G8)&lt;2,IF(H8&gt;100,"Not OK",""),"")</f>
        <v/>
      </c>
      <c r="J8" s="493"/>
      <c r="K8" s="494">
        <v>36</v>
      </c>
      <c r="L8" s="494"/>
      <c r="M8" s="494"/>
      <c r="N8" s="495">
        <f>SUM(J8:M8)</f>
        <v>36</v>
      </c>
      <c r="O8" s="496"/>
      <c r="P8" s="497">
        <v>12.81</v>
      </c>
      <c r="Q8" s="497"/>
      <c r="R8" s="498"/>
      <c r="S8" s="499">
        <f>IF(P8&gt;0,P8,O8)</f>
        <v>12.81</v>
      </c>
      <c r="T8" s="500"/>
      <c r="U8" s="498">
        <v>29.5</v>
      </c>
      <c r="V8" s="498"/>
      <c r="W8" s="501"/>
      <c r="X8" s="496"/>
      <c r="Y8" s="498">
        <v>59</v>
      </c>
      <c r="Z8" s="498"/>
      <c r="AA8" s="502"/>
      <c r="AB8" s="503"/>
      <c r="AC8" s="504">
        <v>12</v>
      </c>
      <c r="AD8" s="504"/>
      <c r="AE8" s="505"/>
      <c r="AF8" s="495">
        <f>SUM(AB8:AE8)</f>
        <v>12</v>
      </c>
      <c r="AG8" s="506"/>
      <c r="AH8" s="504">
        <v>18</v>
      </c>
      <c r="AI8" s="504"/>
      <c r="AJ8" s="505"/>
      <c r="AK8" s="507">
        <f>SUM(AG8:AJ8)</f>
        <v>18</v>
      </c>
      <c r="AL8" s="503"/>
      <c r="AM8" s="504">
        <v>14</v>
      </c>
      <c r="AN8" s="504"/>
      <c r="AO8" s="505"/>
      <c r="AP8" s="507">
        <f>SUM(AL8:AO8)</f>
        <v>14</v>
      </c>
      <c r="AQ8" s="503"/>
      <c r="AR8" s="504">
        <v>44</v>
      </c>
      <c r="AS8" s="504"/>
      <c r="AT8" s="505"/>
      <c r="AU8" s="495">
        <f>SUM(AQ8:AT8)</f>
        <v>44</v>
      </c>
      <c r="AV8" s="494"/>
      <c r="AW8" s="508">
        <v>30</v>
      </c>
      <c r="AX8" s="508"/>
      <c r="AY8" s="509"/>
      <c r="AZ8" s="507">
        <f>SUM(AV8:AY8)</f>
        <v>30</v>
      </c>
      <c r="BA8" s="493"/>
      <c r="BB8" s="508">
        <v>47</v>
      </c>
      <c r="BC8" s="508"/>
      <c r="BD8" s="509"/>
      <c r="BE8" s="495">
        <f>SUM(BA8:BD8)</f>
        <v>47</v>
      </c>
      <c r="BF8" s="493"/>
      <c r="BG8" s="508">
        <v>40</v>
      </c>
      <c r="BH8" s="508"/>
      <c r="BI8" s="509"/>
      <c r="BJ8" s="495">
        <f>SUM(BF8:BI8)</f>
        <v>40</v>
      </c>
      <c r="BK8" s="493"/>
      <c r="BL8" s="508">
        <v>2</v>
      </c>
      <c r="BM8" s="508">
        <v>1</v>
      </c>
      <c r="BN8" s="509"/>
      <c r="BO8" s="495">
        <f t="shared" si="0"/>
        <v>3</v>
      </c>
    </row>
    <row r="9" spans="1:67" x14ac:dyDescent="0.25">
      <c r="A9" s="520" t="s">
        <v>723</v>
      </c>
      <c r="B9" s="521" t="s">
        <v>649</v>
      </c>
      <c r="C9" s="522">
        <v>744790317428</v>
      </c>
      <c r="D9" s="490">
        <f>IF(J9&gt;0,1,"")</f>
        <v>1</v>
      </c>
      <c r="E9" s="522" t="str">
        <f>IF(K9&gt;0,1,"")</f>
        <v/>
      </c>
      <c r="F9" s="522" t="str">
        <f>IF(L9&gt;0,1,"")</f>
        <v/>
      </c>
      <c r="G9" s="523" t="str">
        <f>IF(M9&gt;0,1,"")</f>
        <v/>
      </c>
      <c r="H9" s="524">
        <v>3662</v>
      </c>
      <c r="I9" s="492" t="str">
        <f>IF(SUM(D9:G9)&lt;2,IF(H9&gt;100,"Not OK",""),"")</f>
        <v>Not OK</v>
      </c>
      <c r="J9" s="525">
        <v>5</v>
      </c>
      <c r="K9" s="526"/>
      <c r="L9" s="526"/>
      <c r="M9" s="526"/>
      <c r="N9" s="495">
        <f>SUM(J9:M9)</f>
        <v>5</v>
      </c>
      <c r="O9" s="527"/>
      <c r="P9" s="528"/>
      <c r="Q9" s="528"/>
      <c r="R9" s="529"/>
      <c r="S9" s="499">
        <f>IF(P9&gt;0,P9,O9)</f>
        <v>0</v>
      </c>
      <c r="T9" s="530"/>
      <c r="U9" s="531"/>
      <c r="V9" s="531"/>
      <c r="W9" s="501"/>
      <c r="X9" s="532"/>
      <c r="Y9" s="531"/>
      <c r="Z9" s="531"/>
      <c r="AA9" s="502"/>
      <c r="AB9" s="503"/>
      <c r="AC9" s="504"/>
      <c r="AD9" s="504"/>
      <c r="AE9" s="505"/>
      <c r="AF9" s="495">
        <f>SUM(AB9:AE9)</f>
        <v>0</v>
      </c>
      <c r="AG9" s="506"/>
      <c r="AH9" s="504"/>
      <c r="AI9" s="504"/>
      <c r="AJ9" s="505"/>
      <c r="AK9" s="507">
        <f>SUM(AG9:AJ9)</f>
        <v>0</v>
      </c>
      <c r="AL9" s="503"/>
      <c r="AM9" s="504"/>
      <c r="AN9" s="504"/>
      <c r="AO9" s="505"/>
      <c r="AP9" s="507">
        <f>SUM(AL9:AO9)</f>
        <v>0</v>
      </c>
      <c r="AQ9" s="503"/>
      <c r="AR9" s="504"/>
      <c r="AS9" s="504"/>
      <c r="AT9" s="505"/>
      <c r="AU9" s="495">
        <f>SUM(AQ9:AT9)</f>
        <v>0</v>
      </c>
      <c r="AV9" s="526"/>
      <c r="AW9" s="533"/>
      <c r="AX9" s="533"/>
      <c r="AY9" s="534"/>
      <c r="AZ9" s="507">
        <f>SUM(AV9:AY9)</f>
        <v>0</v>
      </c>
      <c r="BA9" s="525"/>
      <c r="BB9" s="533"/>
      <c r="BC9" s="533"/>
      <c r="BD9" s="534"/>
      <c r="BE9" s="495">
        <f>SUM(BA9:BD9)</f>
        <v>0</v>
      </c>
      <c r="BF9" s="525">
        <v>0</v>
      </c>
      <c r="BG9" s="533"/>
      <c r="BH9" s="533"/>
      <c r="BI9" s="534"/>
      <c r="BJ9" s="495">
        <f>SUM(BF9:BI9)</f>
        <v>0</v>
      </c>
      <c r="BK9" s="493"/>
      <c r="BL9" s="508">
        <v>1</v>
      </c>
      <c r="BM9" s="508">
        <v>0</v>
      </c>
      <c r="BN9" s="509"/>
      <c r="BO9" s="495">
        <f t="shared" si="0"/>
        <v>1</v>
      </c>
    </row>
    <row r="10" spans="1:67" x14ac:dyDescent="0.25">
      <c r="A10" s="488" t="s">
        <v>721</v>
      </c>
      <c r="B10" s="489" t="s">
        <v>722</v>
      </c>
      <c r="C10" s="490">
        <v>744796317350</v>
      </c>
      <c r="D10" s="490">
        <f>IF(J10&gt;0,1,"")</f>
        <v>1</v>
      </c>
      <c r="E10" s="490" t="str">
        <f>IF(K10&gt;0,1,"")</f>
        <v/>
      </c>
      <c r="F10" s="490" t="str">
        <f>IF(L10&gt;0,1,"")</f>
        <v/>
      </c>
      <c r="G10" s="510" t="str">
        <f>IF(M10&gt;0,1,"")</f>
        <v/>
      </c>
      <c r="H10" s="511"/>
      <c r="I10" s="492" t="str">
        <f>IF(SUM(D10:G10)&lt;2,IF(H10&gt;100,"Not OK",""),"")</f>
        <v/>
      </c>
      <c r="J10" s="493">
        <v>5</v>
      </c>
      <c r="K10" s="494"/>
      <c r="L10" s="494"/>
      <c r="M10" s="494"/>
      <c r="N10" s="495">
        <f>SUM(J10:M10)</f>
        <v>5</v>
      </c>
      <c r="O10" s="496">
        <v>22.36</v>
      </c>
      <c r="P10" s="497"/>
      <c r="Q10" s="497"/>
      <c r="R10" s="498"/>
      <c r="S10" s="499">
        <f>IF(P10&gt;0,P10,O10)</f>
        <v>22.36</v>
      </c>
      <c r="T10" s="500">
        <v>54.45</v>
      </c>
      <c r="U10" s="498"/>
      <c r="V10" s="498"/>
      <c r="W10" s="501"/>
      <c r="X10" s="496"/>
      <c r="Y10" s="498"/>
      <c r="Z10" s="498"/>
      <c r="AA10" s="502"/>
      <c r="AB10" s="503"/>
      <c r="AC10" s="504"/>
      <c r="AD10" s="504"/>
      <c r="AE10" s="505"/>
      <c r="AF10" s="495">
        <f>SUM(AB10:AE10)</f>
        <v>0</v>
      </c>
      <c r="AG10" s="506"/>
      <c r="AH10" s="504"/>
      <c r="AI10" s="504"/>
      <c r="AJ10" s="505"/>
      <c r="AK10" s="507">
        <f>SUM(AG10:AJ10)</f>
        <v>0</v>
      </c>
      <c r="AL10" s="503"/>
      <c r="AM10" s="504"/>
      <c r="AN10" s="504"/>
      <c r="AO10" s="505"/>
      <c r="AP10" s="507">
        <f>SUM(AL10:AO10)</f>
        <v>0</v>
      </c>
      <c r="AQ10" s="503"/>
      <c r="AR10" s="504"/>
      <c r="AS10" s="504"/>
      <c r="AT10" s="505"/>
      <c r="AU10" s="495">
        <f>SUM(AQ10:AT10)</f>
        <v>0</v>
      </c>
      <c r="AV10" s="494"/>
      <c r="AW10" s="508"/>
      <c r="AX10" s="508"/>
      <c r="AY10" s="509"/>
      <c r="AZ10" s="507">
        <f>SUM(AV10:AY10)</f>
        <v>0</v>
      </c>
      <c r="BA10" s="493">
        <v>2</v>
      </c>
      <c r="BB10" s="508"/>
      <c r="BC10" s="508"/>
      <c r="BD10" s="509"/>
      <c r="BE10" s="495">
        <f>SUM(BA10:BD10)</f>
        <v>2</v>
      </c>
      <c r="BF10" s="493"/>
      <c r="BG10" s="508"/>
      <c r="BH10" s="508"/>
      <c r="BI10" s="509"/>
      <c r="BJ10" s="495">
        <f>SUM(BF10:BI10)</f>
        <v>0</v>
      </c>
      <c r="BK10" s="493"/>
      <c r="BL10" s="508">
        <v>2</v>
      </c>
      <c r="BM10" s="508">
        <v>0</v>
      </c>
      <c r="BN10" s="509"/>
      <c r="BO10" s="495">
        <f t="shared" si="0"/>
        <v>2</v>
      </c>
    </row>
    <row r="11" spans="1:67" x14ac:dyDescent="0.25">
      <c r="A11" s="488" t="s">
        <v>724</v>
      </c>
      <c r="B11" s="489" t="s">
        <v>725</v>
      </c>
      <c r="C11" s="490">
        <v>744796317428</v>
      </c>
      <c r="D11" s="490">
        <f>IF(J11&gt;0,1,"")</f>
        <v>1</v>
      </c>
      <c r="E11" s="490" t="str">
        <f>IF(K11&gt;0,1,"")</f>
        <v/>
      </c>
      <c r="F11" s="490" t="str">
        <f>IF(L11&gt;0,1,"")</f>
        <v/>
      </c>
      <c r="G11" s="510" t="str">
        <f>IF(M11&gt;0,1,"")</f>
        <v/>
      </c>
      <c r="H11" s="511"/>
      <c r="I11" s="492" t="str">
        <f>IF(SUM(D11:G11)&lt;2,IF(H11&gt;100,"Not OK",""),"")</f>
        <v/>
      </c>
      <c r="J11" s="493">
        <v>5</v>
      </c>
      <c r="K11" s="494"/>
      <c r="L11" s="494"/>
      <c r="M11" s="494"/>
      <c r="N11" s="495">
        <f>SUM(J11:M11)</f>
        <v>5</v>
      </c>
      <c r="O11" s="496">
        <v>18.71</v>
      </c>
      <c r="P11" s="497"/>
      <c r="Q11" s="497"/>
      <c r="R11" s="498"/>
      <c r="S11" s="499">
        <f>IF(P11&gt;0,P11,O11)</f>
        <v>18.71</v>
      </c>
      <c r="T11" s="500">
        <v>54.45</v>
      </c>
      <c r="U11" s="498"/>
      <c r="V11" s="498"/>
      <c r="W11" s="501"/>
      <c r="X11" s="496"/>
      <c r="Y11" s="498"/>
      <c r="Z11" s="498"/>
      <c r="AA11" s="502"/>
      <c r="AB11" s="503"/>
      <c r="AC11" s="504"/>
      <c r="AD11" s="504"/>
      <c r="AE11" s="505"/>
      <c r="AF11" s="495">
        <f>SUM(AB11:AE11)</f>
        <v>0</v>
      </c>
      <c r="AG11" s="506"/>
      <c r="AH11" s="504"/>
      <c r="AI11" s="504"/>
      <c r="AJ11" s="505"/>
      <c r="AK11" s="507">
        <f>SUM(AG11:AJ11)</f>
        <v>0</v>
      </c>
      <c r="AL11" s="503"/>
      <c r="AM11" s="504"/>
      <c r="AN11" s="504"/>
      <c r="AO11" s="505"/>
      <c r="AP11" s="507">
        <f>SUM(AL11:AO11)</f>
        <v>0</v>
      </c>
      <c r="AQ11" s="503"/>
      <c r="AR11" s="504"/>
      <c r="AS11" s="504"/>
      <c r="AT11" s="505"/>
      <c r="AU11" s="495">
        <f>SUM(AQ11:AT11)</f>
        <v>0</v>
      </c>
      <c r="AV11" s="494"/>
      <c r="AW11" s="508"/>
      <c r="AX11" s="508"/>
      <c r="AY11" s="509"/>
      <c r="AZ11" s="507">
        <f>SUM(AV11:AY11)</f>
        <v>0</v>
      </c>
      <c r="BA11" s="493"/>
      <c r="BB11" s="508"/>
      <c r="BC11" s="508"/>
      <c r="BD11" s="509"/>
      <c r="BE11" s="495">
        <f>SUM(BA11:BD11)</f>
        <v>0</v>
      </c>
      <c r="BF11" s="493"/>
      <c r="BG11" s="508"/>
      <c r="BH11" s="508"/>
      <c r="BI11" s="509"/>
      <c r="BJ11" s="495">
        <f>SUM(BF11:BI11)</f>
        <v>0</v>
      </c>
      <c r="BK11" s="493"/>
      <c r="BL11" s="508">
        <v>2</v>
      </c>
      <c r="BM11" s="508">
        <v>0</v>
      </c>
      <c r="BN11" s="509"/>
      <c r="BO11" s="495">
        <f t="shared" si="0"/>
        <v>2</v>
      </c>
    </row>
    <row r="12" spans="1:67" x14ac:dyDescent="0.25">
      <c r="A12" s="520" t="s">
        <v>724</v>
      </c>
      <c r="B12" s="521" t="s">
        <v>725</v>
      </c>
      <c r="C12" s="522">
        <v>744796317429</v>
      </c>
      <c r="D12" s="490">
        <f>IF(J12&gt;0,1,"")</f>
        <v>1</v>
      </c>
      <c r="E12" s="522" t="str">
        <f>IF(K12&gt;0,1,"")</f>
        <v/>
      </c>
      <c r="F12" s="522" t="str">
        <f>IF(L12&gt;0,1,"")</f>
        <v/>
      </c>
      <c r="G12" s="523" t="str">
        <f>IF(M12&gt;0,1,"")</f>
        <v/>
      </c>
      <c r="H12" s="524"/>
      <c r="I12" s="492" t="str">
        <f>IF(SUM(D12:G12)&lt;2,IF(H12&gt;100,"Not OK",""),"")</f>
        <v/>
      </c>
      <c r="J12" s="525">
        <v>4</v>
      </c>
      <c r="K12" s="526"/>
      <c r="L12" s="526"/>
      <c r="M12" s="526"/>
      <c r="N12" s="495">
        <f>SUM(J12:M12)</f>
        <v>4</v>
      </c>
      <c r="O12" s="527"/>
      <c r="P12" s="528"/>
      <c r="Q12" s="528"/>
      <c r="R12" s="529"/>
      <c r="S12" s="499">
        <f>IF(P12&gt;0,P12,O12)</f>
        <v>0</v>
      </c>
      <c r="T12" s="530"/>
      <c r="U12" s="531"/>
      <c r="V12" s="531"/>
      <c r="W12" s="501"/>
      <c r="X12" s="532"/>
      <c r="Y12" s="531"/>
      <c r="Z12" s="531"/>
      <c r="AA12" s="502"/>
      <c r="AB12" s="503"/>
      <c r="AC12" s="504"/>
      <c r="AD12" s="504"/>
      <c r="AE12" s="505"/>
      <c r="AF12" s="495">
        <f>SUM(AB12:AE12)</f>
        <v>0</v>
      </c>
      <c r="AG12" s="506"/>
      <c r="AH12" s="504"/>
      <c r="AI12" s="504"/>
      <c r="AJ12" s="505"/>
      <c r="AK12" s="507">
        <f>SUM(AG12:AJ12)</f>
        <v>0</v>
      </c>
      <c r="AL12" s="503"/>
      <c r="AM12" s="504"/>
      <c r="AN12" s="504"/>
      <c r="AO12" s="505"/>
      <c r="AP12" s="507">
        <f>SUM(AL12:AO12)</f>
        <v>0</v>
      </c>
      <c r="AQ12" s="503"/>
      <c r="AR12" s="504"/>
      <c r="AS12" s="504"/>
      <c r="AT12" s="505"/>
      <c r="AU12" s="495">
        <f>SUM(AQ12:AT12)</f>
        <v>0</v>
      </c>
      <c r="AV12" s="526"/>
      <c r="AW12" s="533"/>
      <c r="AX12" s="533"/>
      <c r="AY12" s="534"/>
      <c r="AZ12" s="507">
        <f>SUM(AV12:AY12)</f>
        <v>0</v>
      </c>
      <c r="BA12" s="525"/>
      <c r="BB12" s="533"/>
      <c r="BC12" s="533"/>
      <c r="BD12" s="534"/>
      <c r="BE12" s="495">
        <f>SUM(BA12:BD12)</f>
        <v>0</v>
      </c>
      <c r="BF12" s="525">
        <v>1</v>
      </c>
      <c r="BG12" s="533"/>
      <c r="BH12" s="533"/>
      <c r="BI12" s="534"/>
      <c r="BJ12" s="495">
        <f>SUM(BF12:BI12)</f>
        <v>1</v>
      </c>
      <c r="BK12" s="493"/>
      <c r="BL12" s="508">
        <v>3</v>
      </c>
      <c r="BM12" s="508">
        <v>0</v>
      </c>
      <c r="BN12" s="509"/>
      <c r="BO12" s="495">
        <f t="shared" si="0"/>
        <v>3</v>
      </c>
    </row>
    <row r="13" spans="1:67" x14ac:dyDescent="0.25">
      <c r="A13" s="488" t="s">
        <v>726</v>
      </c>
      <c r="B13" s="489" t="s">
        <v>727</v>
      </c>
      <c r="C13" s="490">
        <v>4712818795646</v>
      </c>
      <c r="D13" s="490">
        <f>IF(J13&gt;0,1,"")</f>
        <v>1</v>
      </c>
      <c r="E13" s="490" t="str">
        <f>IF(K13&gt;0,1,"")</f>
        <v/>
      </c>
      <c r="F13" s="490" t="str">
        <f>IF(L13&gt;0,1,"")</f>
        <v/>
      </c>
      <c r="G13" s="510" t="str">
        <f>IF(M13&gt;0,1,"")</f>
        <v/>
      </c>
      <c r="H13" s="511">
        <v>16</v>
      </c>
      <c r="I13" s="492" t="str">
        <f>IF(SUM(D13:G13)&lt;2,IF(H13&gt;100,"Not OK",""),"")</f>
        <v/>
      </c>
      <c r="J13" s="493">
        <v>3</v>
      </c>
      <c r="K13" s="494"/>
      <c r="L13" s="494"/>
      <c r="M13" s="494"/>
      <c r="N13" s="495">
        <f>SUM(J13:M13)</f>
        <v>3</v>
      </c>
      <c r="O13" s="496">
        <f>VLOOKUP(C13,'[1]Bone Avg Cost'!A:B,2,FALSE)</f>
        <v>7.33</v>
      </c>
      <c r="P13" s="497"/>
      <c r="Q13" s="497"/>
      <c r="R13" s="498"/>
      <c r="S13" s="499">
        <f>IF(P13&gt;0,P13,O13)</f>
        <v>7.33</v>
      </c>
      <c r="T13" s="500">
        <v>26.95</v>
      </c>
      <c r="U13" s="498"/>
      <c r="V13" s="498"/>
      <c r="W13" s="501"/>
      <c r="X13" s="496"/>
      <c r="Y13" s="498"/>
      <c r="Z13" s="498"/>
      <c r="AA13" s="502"/>
      <c r="AB13" s="503"/>
      <c r="AC13" s="504"/>
      <c r="AD13" s="504"/>
      <c r="AE13" s="505"/>
      <c r="AF13" s="495">
        <f>SUM(AB13:AE13)</f>
        <v>0</v>
      </c>
      <c r="AG13" s="506"/>
      <c r="AH13" s="504"/>
      <c r="AI13" s="504"/>
      <c r="AJ13" s="505"/>
      <c r="AK13" s="507">
        <f>SUM(AG13:AJ13)</f>
        <v>0</v>
      </c>
      <c r="AL13" s="503"/>
      <c r="AM13" s="504"/>
      <c r="AN13" s="504"/>
      <c r="AO13" s="505"/>
      <c r="AP13" s="507">
        <f>SUM(AL13:AO13)</f>
        <v>0</v>
      </c>
      <c r="AQ13" s="503"/>
      <c r="AR13" s="504"/>
      <c r="AS13" s="504"/>
      <c r="AT13" s="505"/>
      <c r="AU13" s="495">
        <f>SUM(AQ13:AT13)</f>
        <v>0</v>
      </c>
      <c r="AV13" s="494"/>
      <c r="AW13" s="508"/>
      <c r="AX13" s="508"/>
      <c r="AY13" s="509"/>
      <c r="AZ13" s="507">
        <f>SUM(AV13:AY13)</f>
        <v>0</v>
      </c>
      <c r="BA13" s="493"/>
      <c r="BB13" s="508"/>
      <c r="BC13" s="508"/>
      <c r="BD13" s="509"/>
      <c r="BE13" s="495">
        <f>SUM(BA13:BD13)</f>
        <v>0</v>
      </c>
      <c r="BF13" s="493">
        <v>0</v>
      </c>
      <c r="BG13" s="508"/>
      <c r="BH13" s="508"/>
      <c r="BI13" s="509"/>
      <c r="BJ13" s="495">
        <f>SUM(BF13:BI13)</f>
        <v>0</v>
      </c>
      <c r="BK13" s="493"/>
      <c r="BL13" s="508">
        <v>0</v>
      </c>
      <c r="BM13" s="508">
        <v>1</v>
      </c>
      <c r="BN13" s="509"/>
      <c r="BO13" s="495">
        <f t="shared" si="0"/>
        <v>1</v>
      </c>
    </row>
    <row r="14" spans="1:67" x14ac:dyDescent="0.25">
      <c r="A14" s="488" t="s">
        <v>728</v>
      </c>
      <c r="B14" s="489" t="s">
        <v>729</v>
      </c>
      <c r="C14" s="490">
        <v>4712818795677</v>
      </c>
      <c r="D14" s="490">
        <f>IF(J14&gt;0,1,"")</f>
        <v>1</v>
      </c>
      <c r="E14" s="490" t="str">
        <f>IF(K14&gt;0,1,"")</f>
        <v/>
      </c>
      <c r="F14" s="490" t="str">
        <f>IF(L14&gt;0,1,"")</f>
        <v/>
      </c>
      <c r="G14" s="510" t="str">
        <f>IF(M14&gt;0,1,"")</f>
        <v/>
      </c>
      <c r="H14" s="511">
        <v>19</v>
      </c>
      <c r="I14" s="492" t="str">
        <f>IF(SUM(D14:G14)&lt;2,IF(H14&gt;100,"Not OK",""),"")</f>
        <v/>
      </c>
      <c r="J14" s="493">
        <v>3</v>
      </c>
      <c r="K14" s="494"/>
      <c r="L14" s="494"/>
      <c r="M14" s="494"/>
      <c r="N14" s="495">
        <f>SUM(J14:M14)</f>
        <v>3</v>
      </c>
      <c r="O14" s="496">
        <f>VLOOKUP(C14,'[1]Bone Avg Cost'!A:B,2,FALSE)</f>
        <v>7.33</v>
      </c>
      <c r="P14" s="497"/>
      <c r="Q14" s="497"/>
      <c r="R14" s="498"/>
      <c r="S14" s="499">
        <f>IF(P14&gt;0,P14,O14)</f>
        <v>7.33</v>
      </c>
      <c r="T14" s="500">
        <v>26.95</v>
      </c>
      <c r="U14" s="498"/>
      <c r="V14" s="498"/>
      <c r="W14" s="501"/>
      <c r="X14" s="496"/>
      <c r="Y14" s="498"/>
      <c r="Z14" s="498"/>
      <c r="AA14" s="502"/>
      <c r="AB14" s="503"/>
      <c r="AC14" s="504"/>
      <c r="AD14" s="504"/>
      <c r="AE14" s="505"/>
      <c r="AF14" s="495">
        <f>SUM(AB14:AE14)</f>
        <v>0</v>
      </c>
      <c r="AG14" s="506"/>
      <c r="AH14" s="504"/>
      <c r="AI14" s="504"/>
      <c r="AJ14" s="505"/>
      <c r="AK14" s="507">
        <f>SUM(AG14:AJ14)</f>
        <v>0</v>
      </c>
      <c r="AL14" s="503"/>
      <c r="AM14" s="504"/>
      <c r="AN14" s="504"/>
      <c r="AO14" s="505"/>
      <c r="AP14" s="507">
        <f>SUM(AL14:AO14)</f>
        <v>0</v>
      </c>
      <c r="AQ14" s="503"/>
      <c r="AR14" s="504"/>
      <c r="AS14" s="504"/>
      <c r="AT14" s="505"/>
      <c r="AU14" s="495">
        <f>SUM(AQ14:AT14)</f>
        <v>0</v>
      </c>
      <c r="AV14" s="494"/>
      <c r="AW14" s="508"/>
      <c r="AX14" s="508"/>
      <c r="AY14" s="509"/>
      <c r="AZ14" s="507">
        <f>SUM(AV14:AY14)</f>
        <v>0</v>
      </c>
      <c r="BA14" s="493"/>
      <c r="BB14" s="508"/>
      <c r="BC14" s="508"/>
      <c r="BD14" s="509"/>
      <c r="BE14" s="495">
        <f>SUM(BA14:BD14)</f>
        <v>0</v>
      </c>
      <c r="BF14" s="493">
        <v>0</v>
      </c>
      <c r="BG14" s="508"/>
      <c r="BH14" s="508"/>
      <c r="BI14" s="509"/>
      <c r="BJ14" s="495">
        <f>SUM(BF14:BI14)</f>
        <v>0</v>
      </c>
      <c r="BK14" s="493"/>
      <c r="BL14" s="508">
        <v>1</v>
      </c>
      <c r="BM14" s="508">
        <v>0</v>
      </c>
      <c r="BN14" s="509"/>
      <c r="BO14" s="495">
        <f t="shared" si="0"/>
        <v>1</v>
      </c>
    </row>
    <row r="15" spans="1:67" x14ac:dyDescent="0.25">
      <c r="A15" s="488" t="s">
        <v>730</v>
      </c>
      <c r="B15" s="489" t="s">
        <v>731</v>
      </c>
      <c r="C15" s="490">
        <v>4712818799231</v>
      </c>
      <c r="D15" s="490">
        <f>IF(J15&gt;0,1,"")</f>
        <v>1</v>
      </c>
      <c r="E15" s="490" t="str">
        <f>IF(K15&gt;0,1,"")</f>
        <v/>
      </c>
      <c r="F15" s="490" t="str">
        <f>IF(L15&gt;0,1,"")</f>
        <v/>
      </c>
      <c r="G15" s="510" t="str">
        <f>IF(M15&gt;0,1,"")</f>
        <v/>
      </c>
      <c r="H15" s="511">
        <v>20</v>
      </c>
      <c r="I15" s="492" t="str">
        <f>IF(SUM(D15:G15)&lt;2,IF(H15&gt;100,"Not OK",""),"")</f>
        <v/>
      </c>
      <c r="J15" s="493">
        <v>3</v>
      </c>
      <c r="K15" s="494"/>
      <c r="L15" s="494"/>
      <c r="M15" s="494"/>
      <c r="N15" s="495">
        <f>SUM(J15:M15)</f>
        <v>3</v>
      </c>
      <c r="O15" s="496">
        <f>VLOOKUP(C15,'[1]Bone Avg Cost'!A:B,2,FALSE)</f>
        <v>7.33</v>
      </c>
      <c r="P15" s="497"/>
      <c r="Q15" s="497"/>
      <c r="R15" s="498"/>
      <c r="S15" s="499">
        <f>IF(P15&gt;0,P15,O15)</f>
        <v>7.33</v>
      </c>
      <c r="T15" s="500">
        <v>26.95</v>
      </c>
      <c r="U15" s="498"/>
      <c r="V15" s="498"/>
      <c r="W15" s="501"/>
      <c r="X15" s="496"/>
      <c r="Y15" s="498"/>
      <c r="Z15" s="498"/>
      <c r="AA15" s="502"/>
      <c r="AB15" s="503"/>
      <c r="AC15" s="504"/>
      <c r="AD15" s="504"/>
      <c r="AE15" s="505"/>
      <c r="AF15" s="495">
        <f>SUM(AB15:AE15)</f>
        <v>0</v>
      </c>
      <c r="AG15" s="506"/>
      <c r="AH15" s="504"/>
      <c r="AI15" s="504"/>
      <c r="AJ15" s="505"/>
      <c r="AK15" s="507">
        <f>SUM(AG15:AJ15)</f>
        <v>0</v>
      </c>
      <c r="AL15" s="503"/>
      <c r="AM15" s="504"/>
      <c r="AN15" s="504"/>
      <c r="AO15" s="505"/>
      <c r="AP15" s="507">
        <f>SUM(AL15:AO15)</f>
        <v>0</v>
      </c>
      <c r="AQ15" s="503"/>
      <c r="AR15" s="504"/>
      <c r="AS15" s="504"/>
      <c r="AT15" s="505"/>
      <c r="AU15" s="495">
        <f>SUM(AQ15:AT15)</f>
        <v>0</v>
      </c>
      <c r="AV15" s="494"/>
      <c r="AW15" s="508"/>
      <c r="AX15" s="508"/>
      <c r="AY15" s="509"/>
      <c r="AZ15" s="507">
        <f>SUM(AV15:AY15)</f>
        <v>0</v>
      </c>
      <c r="BA15" s="493"/>
      <c r="BB15" s="508"/>
      <c r="BC15" s="508"/>
      <c r="BD15" s="509"/>
      <c r="BE15" s="495">
        <f>SUM(BA15:BD15)</f>
        <v>0</v>
      </c>
      <c r="BF15" s="493">
        <v>0</v>
      </c>
      <c r="BG15" s="508"/>
      <c r="BH15" s="508"/>
      <c r="BI15" s="509"/>
      <c r="BJ15" s="495">
        <f>SUM(BF15:BI15)</f>
        <v>0</v>
      </c>
      <c r="BK15" s="493"/>
      <c r="BL15" s="508">
        <v>2</v>
      </c>
      <c r="BM15" s="508">
        <v>2</v>
      </c>
      <c r="BN15" s="509"/>
      <c r="BO15" s="495">
        <f t="shared" si="0"/>
        <v>4</v>
      </c>
    </row>
    <row r="16" spans="1:67" x14ac:dyDescent="0.25">
      <c r="A16" s="488" t="s">
        <v>732</v>
      </c>
      <c r="B16" s="489" t="s">
        <v>733</v>
      </c>
      <c r="C16" s="490">
        <v>4712818799477</v>
      </c>
      <c r="D16" s="490">
        <f>IF(J16&gt;0,1,"")</f>
        <v>1</v>
      </c>
      <c r="E16" s="490" t="str">
        <f>IF(K16&gt;0,1,"")</f>
        <v/>
      </c>
      <c r="F16" s="490" t="str">
        <f>IF(L16&gt;0,1,"")</f>
        <v/>
      </c>
      <c r="G16" s="510" t="str">
        <f>IF(M16&gt;0,1,"")</f>
        <v/>
      </c>
      <c r="H16" s="511">
        <v>16</v>
      </c>
      <c r="I16" s="492" t="str">
        <f>IF(SUM(D16:G16)&lt;2,IF(H16&gt;100,"Not OK",""),"")</f>
        <v/>
      </c>
      <c r="J16" s="493">
        <v>3</v>
      </c>
      <c r="K16" s="494"/>
      <c r="L16" s="494"/>
      <c r="M16" s="494"/>
      <c r="N16" s="495">
        <f>SUM(J16:M16)</f>
        <v>3</v>
      </c>
      <c r="O16" s="496">
        <f>VLOOKUP(C16,'[1]Bone Avg Cost'!A:B,2,FALSE)</f>
        <v>7.33</v>
      </c>
      <c r="P16" s="497"/>
      <c r="Q16" s="497"/>
      <c r="R16" s="498"/>
      <c r="S16" s="499">
        <f>IF(P16&gt;0,P16,O16)</f>
        <v>7.33</v>
      </c>
      <c r="T16" s="500">
        <v>26.95</v>
      </c>
      <c r="U16" s="498"/>
      <c r="V16" s="498"/>
      <c r="W16" s="501"/>
      <c r="X16" s="496"/>
      <c r="Y16" s="498"/>
      <c r="Z16" s="498"/>
      <c r="AA16" s="502"/>
      <c r="AB16" s="503"/>
      <c r="AC16" s="504"/>
      <c r="AD16" s="504"/>
      <c r="AE16" s="505"/>
      <c r="AF16" s="495">
        <f>SUM(AB16:AE16)</f>
        <v>0</v>
      </c>
      <c r="AG16" s="506"/>
      <c r="AH16" s="504"/>
      <c r="AI16" s="504"/>
      <c r="AJ16" s="505"/>
      <c r="AK16" s="507">
        <f>SUM(AG16:AJ16)</f>
        <v>0</v>
      </c>
      <c r="AL16" s="503"/>
      <c r="AM16" s="504"/>
      <c r="AN16" s="504"/>
      <c r="AO16" s="505"/>
      <c r="AP16" s="507">
        <f>SUM(AL16:AO16)</f>
        <v>0</v>
      </c>
      <c r="AQ16" s="503"/>
      <c r="AR16" s="504"/>
      <c r="AS16" s="504"/>
      <c r="AT16" s="505"/>
      <c r="AU16" s="495">
        <f>SUM(AQ16:AT16)</f>
        <v>0</v>
      </c>
      <c r="AV16" s="494"/>
      <c r="AW16" s="508"/>
      <c r="AX16" s="508"/>
      <c r="AY16" s="509"/>
      <c r="AZ16" s="507">
        <f>SUM(AV16:AY16)</f>
        <v>0</v>
      </c>
      <c r="BA16" s="493"/>
      <c r="BB16" s="508"/>
      <c r="BC16" s="508"/>
      <c r="BD16" s="509"/>
      <c r="BE16" s="495">
        <f>SUM(BA16:BD16)</f>
        <v>0</v>
      </c>
      <c r="BF16" s="493">
        <v>0</v>
      </c>
      <c r="BG16" s="508"/>
      <c r="BH16" s="508"/>
      <c r="BI16" s="509"/>
      <c r="BJ16" s="495">
        <f>SUM(BF16:BI16)</f>
        <v>0</v>
      </c>
      <c r="BK16" s="493"/>
      <c r="BL16" s="508">
        <v>2</v>
      </c>
      <c r="BM16" s="508">
        <v>0</v>
      </c>
      <c r="BN16" s="509"/>
      <c r="BO16" s="495">
        <f t="shared" si="0"/>
        <v>2</v>
      </c>
    </row>
    <row r="17" spans="1:67" x14ac:dyDescent="0.25">
      <c r="A17" s="488" t="s">
        <v>734</v>
      </c>
      <c r="B17" s="489" t="s">
        <v>735</v>
      </c>
      <c r="C17" s="490">
        <v>4712818799484</v>
      </c>
      <c r="D17" s="490">
        <f>IF(J17&gt;0,1,"")</f>
        <v>1</v>
      </c>
      <c r="E17" s="490" t="str">
        <f>IF(K17&gt;0,1,"")</f>
        <v/>
      </c>
      <c r="F17" s="490" t="str">
        <f>IF(L17&gt;0,1,"")</f>
        <v/>
      </c>
      <c r="G17" s="510" t="str">
        <f>IF(M17&gt;0,1,"")</f>
        <v/>
      </c>
      <c r="H17" s="511">
        <v>14</v>
      </c>
      <c r="I17" s="492" t="str">
        <f>IF(SUM(D17:G17)&lt;2,IF(H17&gt;100,"Not OK",""),"")</f>
        <v/>
      </c>
      <c r="J17" s="493">
        <v>3</v>
      </c>
      <c r="K17" s="494"/>
      <c r="L17" s="494"/>
      <c r="M17" s="494"/>
      <c r="N17" s="495">
        <f>SUM(J17:M17)</f>
        <v>3</v>
      </c>
      <c r="O17" s="496">
        <f>VLOOKUP(C17,'[1]Bone Avg Cost'!A:B,2,FALSE)</f>
        <v>7.3299999999999992</v>
      </c>
      <c r="P17" s="497"/>
      <c r="Q17" s="497"/>
      <c r="R17" s="498"/>
      <c r="S17" s="499">
        <f>IF(P17&gt;0,P17,O17)</f>
        <v>7.3299999999999992</v>
      </c>
      <c r="T17" s="500">
        <v>26.95</v>
      </c>
      <c r="U17" s="498"/>
      <c r="V17" s="498"/>
      <c r="W17" s="501"/>
      <c r="X17" s="496"/>
      <c r="Y17" s="498"/>
      <c r="Z17" s="498"/>
      <c r="AA17" s="502"/>
      <c r="AB17" s="503"/>
      <c r="AC17" s="504"/>
      <c r="AD17" s="504"/>
      <c r="AE17" s="505"/>
      <c r="AF17" s="495">
        <f>SUM(AB17:AE17)</f>
        <v>0</v>
      </c>
      <c r="AG17" s="506"/>
      <c r="AH17" s="504"/>
      <c r="AI17" s="504"/>
      <c r="AJ17" s="505"/>
      <c r="AK17" s="507">
        <f>SUM(AG17:AJ17)</f>
        <v>0</v>
      </c>
      <c r="AL17" s="503"/>
      <c r="AM17" s="504"/>
      <c r="AN17" s="504"/>
      <c r="AO17" s="505"/>
      <c r="AP17" s="507">
        <f>SUM(AL17:AO17)</f>
        <v>0</v>
      </c>
      <c r="AQ17" s="503"/>
      <c r="AR17" s="504"/>
      <c r="AS17" s="504"/>
      <c r="AT17" s="505"/>
      <c r="AU17" s="495">
        <f>SUM(AQ17:AT17)</f>
        <v>0</v>
      </c>
      <c r="AV17" s="494"/>
      <c r="AW17" s="508"/>
      <c r="AX17" s="508"/>
      <c r="AY17" s="509"/>
      <c r="AZ17" s="507">
        <f>SUM(AV17:AY17)</f>
        <v>0</v>
      </c>
      <c r="BA17" s="493"/>
      <c r="BB17" s="508"/>
      <c r="BC17" s="508"/>
      <c r="BD17" s="509"/>
      <c r="BE17" s="495">
        <f>SUM(BA17:BD17)</f>
        <v>0</v>
      </c>
      <c r="BF17" s="493">
        <v>0</v>
      </c>
      <c r="BG17" s="508"/>
      <c r="BH17" s="508"/>
      <c r="BI17" s="509"/>
      <c r="BJ17" s="495">
        <f>SUM(BF17:BI17)</f>
        <v>0</v>
      </c>
      <c r="BK17" s="493"/>
      <c r="BL17" s="508">
        <v>3</v>
      </c>
      <c r="BM17" s="508">
        <v>0</v>
      </c>
      <c r="BN17" s="509"/>
      <c r="BO17" s="495">
        <f t="shared" si="0"/>
        <v>3</v>
      </c>
    </row>
    <row r="18" spans="1:67" x14ac:dyDescent="0.25">
      <c r="A18" s="488" t="s">
        <v>736</v>
      </c>
      <c r="B18" s="489" t="s">
        <v>737</v>
      </c>
      <c r="C18" s="490">
        <v>4712818799705</v>
      </c>
      <c r="D18" s="490">
        <f>IF(J18&gt;0,1,"")</f>
        <v>1</v>
      </c>
      <c r="E18" s="490" t="str">
        <f>IF(K18&gt;0,1,"")</f>
        <v/>
      </c>
      <c r="F18" s="490" t="str">
        <f>IF(L18&gt;0,1,"")</f>
        <v/>
      </c>
      <c r="G18" s="510" t="str">
        <f>IF(M18&gt;0,1,"")</f>
        <v/>
      </c>
      <c r="H18" s="511">
        <v>20</v>
      </c>
      <c r="I18" s="492" t="str">
        <f>IF(SUM(D18:G18)&lt;2,IF(H18&gt;100,"Not OK",""),"")</f>
        <v/>
      </c>
      <c r="J18" s="493">
        <v>3</v>
      </c>
      <c r="K18" s="494"/>
      <c r="L18" s="494"/>
      <c r="M18" s="494"/>
      <c r="N18" s="495">
        <f>SUM(J18:M18)</f>
        <v>3</v>
      </c>
      <c r="O18" s="496">
        <f>VLOOKUP(C18,'[1]Bone Avg Cost'!A:B,2,FALSE)</f>
        <v>7.33</v>
      </c>
      <c r="P18" s="497"/>
      <c r="Q18" s="497"/>
      <c r="R18" s="498"/>
      <c r="S18" s="499">
        <f>IF(P18&gt;0,P18,O18)</f>
        <v>7.33</v>
      </c>
      <c r="T18" s="500">
        <v>26.95</v>
      </c>
      <c r="U18" s="498"/>
      <c r="V18" s="498"/>
      <c r="W18" s="501"/>
      <c r="X18" s="496"/>
      <c r="Y18" s="498"/>
      <c r="Z18" s="498"/>
      <c r="AA18" s="502"/>
      <c r="AB18" s="503"/>
      <c r="AC18" s="504"/>
      <c r="AD18" s="504"/>
      <c r="AE18" s="505"/>
      <c r="AF18" s="495">
        <f>SUM(AB18:AE18)</f>
        <v>0</v>
      </c>
      <c r="AG18" s="506"/>
      <c r="AH18" s="504"/>
      <c r="AI18" s="504"/>
      <c r="AJ18" s="505"/>
      <c r="AK18" s="507">
        <f>SUM(AG18:AJ18)</f>
        <v>0</v>
      </c>
      <c r="AL18" s="503"/>
      <c r="AM18" s="504"/>
      <c r="AN18" s="504"/>
      <c r="AO18" s="505"/>
      <c r="AP18" s="507">
        <f>SUM(AL18:AO18)</f>
        <v>0</v>
      </c>
      <c r="AQ18" s="503"/>
      <c r="AR18" s="504"/>
      <c r="AS18" s="504"/>
      <c r="AT18" s="505"/>
      <c r="AU18" s="495">
        <f>SUM(AQ18:AT18)</f>
        <v>0</v>
      </c>
      <c r="AV18" s="494"/>
      <c r="AW18" s="508"/>
      <c r="AX18" s="508"/>
      <c r="AY18" s="509"/>
      <c r="AZ18" s="507">
        <f>SUM(AV18:AY18)</f>
        <v>0</v>
      </c>
      <c r="BA18" s="493"/>
      <c r="BB18" s="508"/>
      <c r="BC18" s="508"/>
      <c r="BD18" s="509"/>
      <c r="BE18" s="495">
        <f>SUM(BA18:BD18)</f>
        <v>0</v>
      </c>
      <c r="BF18" s="493">
        <v>0</v>
      </c>
      <c r="BG18" s="508"/>
      <c r="BH18" s="508"/>
      <c r="BI18" s="509"/>
      <c r="BJ18" s="495">
        <f>SUM(BF18:BI18)</f>
        <v>0</v>
      </c>
      <c r="BK18" s="493"/>
      <c r="BL18" s="508">
        <v>0</v>
      </c>
      <c r="BM18" s="508">
        <v>0</v>
      </c>
      <c r="BN18" s="509"/>
      <c r="BO18" s="495">
        <f t="shared" si="0"/>
        <v>0</v>
      </c>
    </row>
    <row r="19" spans="1:67" x14ac:dyDescent="0.25">
      <c r="A19" s="488" t="s">
        <v>738</v>
      </c>
      <c r="B19" s="489" t="s">
        <v>739</v>
      </c>
      <c r="C19" s="490">
        <v>4712818799880</v>
      </c>
      <c r="D19" s="490">
        <f>IF(J19&gt;0,1,"")</f>
        <v>1</v>
      </c>
      <c r="E19" s="490" t="str">
        <f>IF(K19&gt;0,1,"")</f>
        <v/>
      </c>
      <c r="F19" s="490" t="str">
        <f>IF(L19&gt;0,1,"")</f>
        <v/>
      </c>
      <c r="G19" s="510" t="str">
        <f>IF(M19&gt;0,1,"")</f>
        <v/>
      </c>
      <c r="H19" s="511">
        <v>19</v>
      </c>
      <c r="I19" s="492" t="str">
        <f>IF(SUM(D19:G19)&lt;2,IF(H19&gt;100,"Not OK",""),"")</f>
        <v/>
      </c>
      <c r="J19" s="493">
        <v>3</v>
      </c>
      <c r="K19" s="494"/>
      <c r="L19" s="494"/>
      <c r="M19" s="494"/>
      <c r="N19" s="495">
        <f>SUM(J19:M19)</f>
        <v>3</v>
      </c>
      <c r="O19" s="496">
        <f>VLOOKUP(C19,'[1]Bone Avg Cost'!A:B,2,FALSE)</f>
        <v>7.33</v>
      </c>
      <c r="P19" s="497"/>
      <c r="Q19" s="497"/>
      <c r="R19" s="498"/>
      <c r="S19" s="499">
        <f>IF(P19&gt;0,P19,O19)</f>
        <v>7.33</v>
      </c>
      <c r="T19" s="500">
        <v>26.95</v>
      </c>
      <c r="U19" s="498"/>
      <c r="V19" s="498"/>
      <c r="W19" s="501"/>
      <c r="X19" s="496"/>
      <c r="Y19" s="498"/>
      <c r="Z19" s="498"/>
      <c r="AA19" s="502"/>
      <c r="AB19" s="503"/>
      <c r="AC19" s="504"/>
      <c r="AD19" s="504"/>
      <c r="AE19" s="505"/>
      <c r="AF19" s="495">
        <f>SUM(AB19:AE19)</f>
        <v>0</v>
      </c>
      <c r="AG19" s="506"/>
      <c r="AH19" s="504"/>
      <c r="AI19" s="504"/>
      <c r="AJ19" s="505"/>
      <c r="AK19" s="507">
        <f>SUM(AG19:AJ19)</f>
        <v>0</v>
      </c>
      <c r="AL19" s="503"/>
      <c r="AM19" s="504"/>
      <c r="AN19" s="504"/>
      <c r="AO19" s="505"/>
      <c r="AP19" s="507">
        <f>SUM(AL19:AO19)</f>
        <v>0</v>
      </c>
      <c r="AQ19" s="503"/>
      <c r="AR19" s="504"/>
      <c r="AS19" s="504"/>
      <c r="AT19" s="505"/>
      <c r="AU19" s="495">
        <f>SUM(AQ19:AT19)</f>
        <v>0</v>
      </c>
      <c r="AV19" s="494"/>
      <c r="AW19" s="508"/>
      <c r="AX19" s="508"/>
      <c r="AY19" s="509"/>
      <c r="AZ19" s="507">
        <f>SUM(AV19:AY19)</f>
        <v>0</v>
      </c>
      <c r="BA19" s="493"/>
      <c r="BB19" s="508"/>
      <c r="BC19" s="508"/>
      <c r="BD19" s="509"/>
      <c r="BE19" s="495">
        <f>SUM(BA19:BD19)</f>
        <v>0</v>
      </c>
      <c r="BF19" s="493">
        <v>0</v>
      </c>
      <c r="BG19" s="508"/>
      <c r="BH19" s="508"/>
      <c r="BI19" s="509"/>
      <c r="BJ19" s="495">
        <f>SUM(BF19:BI19)</f>
        <v>0</v>
      </c>
      <c r="BK19" s="493"/>
      <c r="BL19" s="508">
        <v>2</v>
      </c>
      <c r="BM19" s="508">
        <v>0</v>
      </c>
      <c r="BN19" s="509"/>
      <c r="BO19" s="495">
        <f t="shared" si="0"/>
        <v>2</v>
      </c>
    </row>
    <row r="20" spans="1:67" x14ac:dyDescent="0.25">
      <c r="A20" s="488" t="s">
        <v>740</v>
      </c>
      <c r="B20" s="489" t="s">
        <v>741</v>
      </c>
      <c r="C20" s="490">
        <v>4716076151329</v>
      </c>
      <c r="D20" s="490">
        <f>IF(J20&gt;0,1,"")</f>
        <v>1</v>
      </c>
      <c r="E20" s="490" t="str">
        <f>IF(K20&gt;0,1,"")</f>
        <v/>
      </c>
      <c r="F20" s="490" t="str">
        <f>IF(L20&gt;0,1,"")</f>
        <v/>
      </c>
      <c r="G20" s="510" t="str">
        <f>IF(M20&gt;0,1,"")</f>
        <v/>
      </c>
      <c r="H20" s="511">
        <v>21</v>
      </c>
      <c r="I20" s="492" t="str">
        <f>IF(SUM(D20:G20)&lt;2,IF(H20&gt;100,"Not OK",""),"")</f>
        <v/>
      </c>
      <c r="J20" s="493">
        <v>3</v>
      </c>
      <c r="K20" s="494"/>
      <c r="L20" s="494"/>
      <c r="M20" s="494"/>
      <c r="N20" s="495">
        <f>SUM(J20:M20)</f>
        <v>3</v>
      </c>
      <c r="O20" s="496">
        <f>VLOOKUP(C20,'[1]Bone Avg Cost'!A:B,2,FALSE)</f>
        <v>7.33</v>
      </c>
      <c r="P20" s="497"/>
      <c r="Q20" s="497"/>
      <c r="R20" s="498"/>
      <c r="S20" s="499">
        <f>IF(P20&gt;0,P20,O20)</f>
        <v>7.33</v>
      </c>
      <c r="T20" s="500">
        <v>26.95</v>
      </c>
      <c r="U20" s="498"/>
      <c r="V20" s="498"/>
      <c r="W20" s="501"/>
      <c r="X20" s="496"/>
      <c r="Y20" s="498"/>
      <c r="Z20" s="498"/>
      <c r="AA20" s="502"/>
      <c r="AB20" s="503"/>
      <c r="AC20" s="504"/>
      <c r="AD20" s="504"/>
      <c r="AE20" s="505"/>
      <c r="AF20" s="495">
        <f>SUM(AB20:AE20)</f>
        <v>0</v>
      </c>
      <c r="AG20" s="506"/>
      <c r="AH20" s="504"/>
      <c r="AI20" s="504"/>
      <c r="AJ20" s="505"/>
      <c r="AK20" s="507">
        <f>SUM(AG20:AJ20)</f>
        <v>0</v>
      </c>
      <c r="AL20" s="503"/>
      <c r="AM20" s="504"/>
      <c r="AN20" s="504"/>
      <c r="AO20" s="505"/>
      <c r="AP20" s="507">
        <f>SUM(AL20:AO20)</f>
        <v>0</v>
      </c>
      <c r="AQ20" s="503"/>
      <c r="AR20" s="504"/>
      <c r="AS20" s="504"/>
      <c r="AT20" s="505"/>
      <c r="AU20" s="495">
        <f>SUM(AQ20:AT20)</f>
        <v>0</v>
      </c>
      <c r="AV20" s="494"/>
      <c r="AW20" s="508"/>
      <c r="AX20" s="508"/>
      <c r="AY20" s="509"/>
      <c r="AZ20" s="507">
        <f>SUM(AV20:AY20)</f>
        <v>0</v>
      </c>
      <c r="BA20" s="493"/>
      <c r="BB20" s="508"/>
      <c r="BC20" s="508"/>
      <c r="BD20" s="509"/>
      <c r="BE20" s="495">
        <f>SUM(BA20:BD20)</f>
        <v>0</v>
      </c>
      <c r="BF20" s="493">
        <v>0</v>
      </c>
      <c r="BG20" s="508"/>
      <c r="BH20" s="508"/>
      <c r="BI20" s="509"/>
      <c r="BJ20" s="495">
        <f>SUM(BF20:BI20)</f>
        <v>0</v>
      </c>
      <c r="BK20" s="493"/>
      <c r="BL20" s="508">
        <v>2</v>
      </c>
      <c r="BM20" s="508">
        <v>0</v>
      </c>
      <c r="BN20" s="509"/>
      <c r="BO20" s="495">
        <f t="shared" si="0"/>
        <v>2</v>
      </c>
    </row>
    <row r="21" spans="1:67" x14ac:dyDescent="0.25">
      <c r="A21" s="488" t="s">
        <v>742</v>
      </c>
      <c r="B21" s="489" t="s">
        <v>743</v>
      </c>
      <c r="C21" s="490">
        <v>4716076154436</v>
      </c>
      <c r="D21" s="490">
        <f>IF(J21&gt;0,1,"")</f>
        <v>1</v>
      </c>
      <c r="E21" s="490" t="str">
        <f>IF(K21&gt;0,1,"")</f>
        <v/>
      </c>
      <c r="F21" s="490" t="str">
        <f>IF(L21&gt;0,1,"")</f>
        <v/>
      </c>
      <c r="G21" s="510" t="str">
        <f>IF(M21&gt;0,1,"")</f>
        <v/>
      </c>
      <c r="H21" s="511">
        <v>27</v>
      </c>
      <c r="I21" s="492" t="str">
        <f>IF(SUM(D21:G21)&lt;2,IF(H21&gt;100,"Not OK",""),"")</f>
        <v/>
      </c>
      <c r="J21" s="493">
        <v>3</v>
      </c>
      <c r="K21" s="494"/>
      <c r="L21" s="494"/>
      <c r="M21" s="494"/>
      <c r="N21" s="495">
        <f>SUM(J21:M21)</f>
        <v>3</v>
      </c>
      <c r="O21" s="496">
        <f>VLOOKUP(C21,'[1]Bone Avg Cost'!A:B,2,FALSE)</f>
        <v>7.3299999999999992</v>
      </c>
      <c r="P21" s="497"/>
      <c r="Q21" s="497"/>
      <c r="R21" s="498"/>
      <c r="S21" s="499">
        <f>IF(P21&gt;0,P21,O21)</f>
        <v>7.3299999999999992</v>
      </c>
      <c r="T21" s="500">
        <v>26.95</v>
      </c>
      <c r="U21" s="498"/>
      <c r="V21" s="498"/>
      <c r="W21" s="501"/>
      <c r="X21" s="496"/>
      <c r="Y21" s="498"/>
      <c r="Z21" s="498"/>
      <c r="AA21" s="502"/>
      <c r="AB21" s="503"/>
      <c r="AC21" s="504"/>
      <c r="AD21" s="504"/>
      <c r="AE21" s="505"/>
      <c r="AF21" s="495">
        <f>SUM(AB21:AE21)</f>
        <v>0</v>
      </c>
      <c r="AG21" s="506"/>
      <c r="AH21" s="504"/>
      <c r="AI21" s="504"/>
      <c r="AJ21" s="505"/>
      <c r="AK21" s="507">
        <f>SUM(AG21:AJ21)</f>
        <v>0</v>
      </c>
      <c r="AL21" s="503"/>
      <c r="AM21" s="504"/>
      <c r="AN21" s="504"/>
      <c r="AO21" s="505"/>
      <c r="AP21" s="507">
        <f>SUM(AL21:AO21)</f>
        <v>0</v>
      </c>
      <c r="AQ21" s="503"/>
      <c r="AR21" s="504"/>
      <c r="AS21" s="504"/>
      <c r="AT21" s="505"/>
      <c r="AU21" s="495">
        <f>SUM(AQ21:AT21)</f>
        <v>0</v>
      </c>
      <c r="AV21" s="494"/>
      <c r="AW21" s="508"/>
      <c r="AX21" s="508"/>
      <c r="AY21" s="509"/>
      <c r="AZ21" s="507">
        <f>SUM(AV21:AY21)</f>
        <v>0</v>
      </c>
      <c r="BA21" s="493"/>
      <c r="BB21" s="508"/>
      <c r="BC21" s="508"/>
      <c r="BD21" s="509"/>
      <c r="BE21" s="495">
        <f>SUM(BA21:BD21)</f>
        <v>0</v>
      </c>
      <c r="BF21" s="493">
        <v>0</v>
      </c>
      <c r="BG21" s="508"/>
      <c r="BH21" s="508"/>
      <c r="BI21" s="509"/>
      <c r="BJ21" s="495">
        <f>SUM(BF21:BI21)</f>
        <v>0</v>
      </c>
      <c r="BK21" s="493"/>
      <c r="BL21" s="508">
        <v>2</v>
      </c>
      <c r="BM21" s="508">
        <v>0</v>
      </c>
      <c r="BN21" s="509"/>
      <c r="BO21" s="495">
        <f t="shared" si="0"/>
        <v>2</v>
      </c>
    </row>
    <row r="22" spans="1:67" x14ac:dyDescent="0.25">
      <c r="A22" s="488" t="s">
        <v>744</v>
      </c>
      <c r="B22" s="489" t="s">
        <v>745</v>
      </c>
      <c r="C22" s="490">
        <v>4716076157680</v>
      </c>
      <c r="D22" s="490">
        <f>IF(J22&gt;0,1,"")</f>
        <v>1</v>
      </c>
      <c r="E22" s="490" t="str">
        <f>IF(K22&gt;0,1,"")</f>
        <v/>
      </c>
      <c r="F22" s="490" t="str">
        <f>IF(L22&gt;0,1,"")</f>
        <v/>
      </c>
      <c r="G22" s="510" t="str">
        <f>IF(M22&gt;0,1,"")</f>
        <v/>
      </c>
      <c r="H22" s="511">
        <v>83</v>
      </c>
      <c r="I22" s="492" t="str">
        <f>IF(SUM(D22:G22)&lt;2,IF(H22&gt;100,"Not OK",""),"")</f>
        <v/>
      </c>
      <c r="J22" s="493">
        <v>3</v>
      </c>
      <c r="K22" s="494"/>
      <c r="L22" s="494"/>
      <c r="M22" s="494"/>
      <c r="N22" s="495">
        <f>SUM(J22:M22)</f>
        <v>3</v>
      </c>
      <c r="O22" s="496">
        <f>VLOOKUP(C22,'[1]Bone Avg Cost'!A:B,2,FALSE)</f>
        <v>7.35</v>
      </c>
      <c r="P22" s="497"/>
      <c r="Q22" s="497"/>
      <c r="R22" s="498"/>
      <c r="S22" s="499">
        <f>IF(P22&gt;0,P22,O22)</f>
        <v>7.35</v>
      </c>
      <c r="T22" s="500">
        <v>26.95</v>
      </c>
      <c r="U22" s="498"/>
      <c r="V22" s="498"/>
      <c r="W22" s="501"/>
      <c r="X22" s="496"/>
      <c r="Y22" s="498"/>
      <c r="Z22" s="498"/>
      <c r="AA22" s="502"/>
      <c r="AB22" s="503"/>
      <c r="AC22" s="504"/>
      <c r="AD22" s="504"/>
      <c r="AE22" s="505"/>
      <c r="AF22" s="495">
        <f>SUM(AB22:AE22)</f>
        <v>0</v>
      </c>
      <c r="AG22" s="506"/>
      <c r="AH22" s="504"/>
      <c r="AI22" s="504"/>
      <c r="AJ22" s="505"/>
      <c r="AK22" s="507">
        <f>SUM(AG22:AJ22)</f>
        <v>0</v>
      </c>
      <c r="AL22" s="503"/>
      <c r="AM22" s="504"/>
      <c r="AN22" s="504"/>
      <c r="AO22" s="505"/>
      <c r="AP22" s="507">
        <f>SUM(AL22:AO22)</f>
        <v>0</v>
      </c>
      <c r="AQ22" s="503"/>
      <c r="AR22" s="504"/>
      <c r="AS22" s="504"/>
      <c r="AT22" s="505"/>
      <c r="AU22" s="495">
        <f>SUM(AQ22:AT22)</f>
        <v>0</v>
      </c>
      <c r="AV22" s="494"/>
      <c r="AW22" s="508"/>
      <c r="AX22" s="508"/>
      <c r="AY22" s="509"/>
      <c r="AZ22" s="507">
        <f>SUM(AV22:AY22)</f>
        <v>0</v>
      </c>
      <c r="BA22" s="493"/>
      <c r="BB22" s="508"/>
      <c r="BC22" s="508"/>
      <c r="BD22" s="509"/>
      <c r="BE22" s="495">
        <f>SUM(BA22:BD22)</f>
        <v>0</v>
      </c>
      <c r="BF22" s="493">
        <v>0</v>
      </c>
      <c r="BG22" s="508"/>
      <c r="BH22" s="508"/>
      <c r="BI22" s="509"/>
      <c r="BJ22" s="495">
        <f>SUM(BF22:BI22)</f>
        <v>0</v>
      </c>
      <c r="BK22" s="493"/>
      <c r="BL22" s="508">
        <v>1</v>
      </c>
      <c r="BM22" s="508">
        <v>0</v>
      </c>
      <c r="BN22" s="509"/>
      <c r="BO22" s="495">
        <f t="shared" si="0"/>
        <v>1</v>
      </c>
    </row>
    <row r="23" spans="1:67" x14ac:dyDescent="0.25">
      <c r="A23" s="488" t="s">
        <v>206</v>
      </c>
      <c r="B23" s="489" t="s">
        <v>650</v>
      </c>
      <c r="C23" s="490">
        <v>4716076161304</v>
      </c>
      <c r="D23" s="490">
        <f>IF(J23&gt;0,1,"")</f>
        <v>1</v>
      </c>
      <c r="E23" s="490">
        <f>IF(K23&gt;0,1,"")</f>
        <v>1</v>
      </c>
      <c r="F23" s="490" t="str">
        <f>IF(L23&gt;0,1,"")</f>
        <v/>
      </c>
      <c r="G23" s="510" t="str">
        <f>IF(M23&gt;0,1,"")</f>
        <v/>
      </c>
      <c r="H23" s="511">
        <v>33</v>
      </c>
      <c r="I23" s="492" t="str">
        <f>IF(SUM(D23:G23)&lt;2,IF(H23&gt;100,"Not OK",""),"")</f>
        <v/>
      </c>
      <c r="J23" s="493">
        <v>5</v>
      </c>
      <c r="K23" s="494">
        <v>2</v>
      </c>
      <c r="L23" s="494"/>
      <c r="M23" s="494"/>
      <c r="N23" s="495">
        <f>SUM(J23:M23)</f>
        <v>7</v>
      </c>
      <c r="O23" s="496">
        <f>VLOOKUP(C23,'[1]Bone Avg Cost'!A:B,2,FALSE)</f>
        <v>25.089999999999989</v>
      </c>
      <c r="P23" s="497">
        <v>25.089999999999989</v>
      </c>
      <c r="Q23" s="497"/>
      <c r="R23" s="498"/>
      <c r="S23" s="499">
        <f>IF(P23&gt;0,P23,O23)</f>
        <v>25.089999999999989</v>
      </c>
      <c r="T23" s="500">
        <v>65.45</v>
      </c>
      <c r="U23" s="498">
        <v>59.5</v>
      </c>
      <c r="V23" s="498"/>
      <c r="W23" s="501"/>
      <c r="X23" s="496"/>
      <c r="Y23" s="498">
        <v>129</v>
      </c>
      <c r="Z23" s="498"/>
      <c r="AA23" s="502"/>
      <c r="AB23" s="503"/>
      <c r="AC23" s="504">
        <v>1</v>
      </c>
      <c r="AD23" s="504"/>
      <c r="AE23" s="505"/>
      <c r="AF23" s="495">
        <f>SUM(AB23:AE23)</f>
        <v>1</v>
      </c>
      <c r="AG23" s="506"/>
      <c r="AH23" s="504">
        <v>7</v>
      </c>
      <c r="AI23" s="504"/>
      <c r="AJ23" s="505"/>
      <c r="AK23" s="507">
        <f>SUM(AG23:AJ23)</f>
        <v>7</v>
      </c>
      <c r="AL23" s="503"/>
      <c r="AM23" s="504">
        <v>0</v>
      </c>
      <c r="AN23" s="504"/>
      <c r="AO23" s="505"/>
      <c r="AP23" s="507">
        <f>SUM(AL23:AO23)</f>
        <v>0</v>
      </c>
      <c r="AQ23" s="503"/>
      <c r="AR23" s="504">
        <v>2</v>
      </c>
      <c r="AS23" s="504"/>
      <c r="AT23" s="505"/>
      <c r="AU23" s="495">
        <f>SUM(AQ23:AT23)</f>
        <v>2</v>
      </c>
      <c r="AV23" s="494"/>
      <c r="AW23" s="508">
        <v>0</v>
      </c>
      <c r="AX23" s="508"/>
      <c r="AY23" s="509"/>
      <c r="AZ23" s="507">
        <f>SUM(AV23:AY23)</f>
        <v>0</v>
      </c>
      <c r="BA23" s="493"/>
      <c r="BB23" s="508">
        <v>0</v>
      </c>
      <c r="BC23" s="508"/>
      <c r="BD23" s="509"/>
      <c r="BE23" s="495">
        <f>SUM(BA23:BD23)</f>
        <v>0</v>
      </c>
      <c r="BF23" s="493">
        <v>0</v>
      </c>
      <c r="BG23" s="508">
        <v>0</v>
      </c>
      <c r="BH23" s="508"/>
      <c r="BI23" s="509"/>
      <c r="BJ23" s="495">
        <f>SUM(BF23:BI23)</f>
        <v>0</v>
      </c>
      <c r="BK23" s="493"/>
      <c r="BL23" s="508">
        <v>3</v>
      </c>
      <c r="BM23" s="508">
        <v>0</v>
      </c>
      <c r="BN23" s="509"/>
      <c r="BO23" s="495">
        <f t="shared" si="0"/>
        <v>3</v>
      </c>
    </row>
    <row r="24" spans="1:67" x14ac:dyDescent="0.25">
      <c r="A24" s="488" t="s">
        <v>746</v>
      </c>
      <c r="B24" s="489" t="s">
        <v>747</v>
      </c>
      <c r="C24" s="490">
        <v>4716076161816</v>
      </c>
      <c r="D24" s="490">
        <f>IF(J24&gt;0,1,"")</f>
        <v>1</v>
      </c>
      <c r="E24" s="490" t="str">
        <f>IF(K24&gt;0,1,"")</f>
        <v/>
      </c>
      <c r="F24" s="490" t="str">
        <f>IF(L24&gt;0,1,"")</f>
        <v/>
      </c>
      <c r="G24" s="510" t="str">
        <f>IF(M24&gt;0,1,"")</f>
        <v/>
      </c>
      <c r="H24" s="511">
        <v>30</v>
      </c>
      <c r="I24" s="492" t="str">
        <f>IF(SUM(D24:G24)&lt;2,IF(H24&gt;100,"Not OK",""),"")</f>
        <v/>
      </c>
      <c r="J24" s="493">
        <v>2</v>
      </c>
      <c r="K24" s="494"/>
      <c r="L24" s="494"/>
      <c r="M24" s="494"/>
      <c r="N24" s="495">
        <f>SUM(J24:M24)</f>
        <v>2</v>
      </c>
      <c r="O24" s="496">
        <f>VLOOKUP(C24,'[1]Bone Avg Cost'!A:B,2,FALSE)</f>
        <v>11.190000000000003</v>
      </c>
      <c r="P24" s="497"/>
      <c r="Q24" s="497"/>
      <c r="R24" s="498"/>
      <c r="S24" s="499">
        <f>IF(P24&gt;0,P24,O24)</f>
        <v>11.190000000000003</v>
      </c>
      <c r="T24" s="500">
        <v>32.450000000000003</v>
      </c>
      <c r="U24" s="498"/>
      <c r="V24" s="498"/>
      <c r="W24" s="501"/>
      <c r="X24" s="496"/>
      <c r="Y24" s="498"/>
      <c r="Z24" s="498"/>
      <c r="AA24" s="502"/>
      <c r="AB24" s="503"/>
      <c r="AC24" s="504"/>
      <c r="AD24" s="504"/>
      <c r="AE24" s="505"/>
      <c r="AF24" s="495">
        <f>SUM(AB24:AE24)</f>
        <v>0</v>
      </c>
      <c r="AG24" s="506"/>
      <c r="AH24" s="504"/>
      <c r="AI24" s="504"/>
      <c r="AJ24" s="505"/>
      <c r="AK24" s="507">
        <f>SUM(AG24:AJ24)</f>
        <v>0</v>
      </c>
      <c r="AL24" s="503"/>
      <c r="AM24" s="504"/>
      <c r="AN24" s="504"/>
      <c r="AO24" s="505"/>
      <c r="AP24" s="507">
        <f>SUM(AL24:AO24)</f>
        <v>0</v>
      </c>
      <c r="AQ24" s="503"/>
      <c r="AR24" s="504"/>
      <c r="AS24" s="504"/>
      <c r="AT24" s="505"/>
      <c r="AU24" s="495">
        <f>SUM(AQ24:AT24)</f>
        <v>0</v>
      </c>
      <c r="AV24" s="494"/>
      <c r="AW24" s="508"/>
      <c r="AX24" s="508"/>
      <c r="AY24" s="509"/>
      <c r="AZ24" s="507">
        <f>SUM(AV24:AY24)</f>
        <v>0</v>
      </c>
      <c r="BA24" s="493">
        <v>1</v>
      </c>
      <c r="BB24" s="508"/>
      <c r="BC24" s="508"/>
      <c r="BD24" s="509"/>
      <c r="BE24" s="495">
        <f>SUM(BA24:BD24)</f>
        <v>1</v>
      </c>
      <c r="BF24" s="493">
        <v>0</v>
      </c>
      <c r="BG24" s="508"/>
      <c r="BH24" s="508"/>
      <c r="BI24" s="509"/>
      <c r="BJ24" s="495">
        <f>SUM(BF24:BI24)</f>
        <v>0</v>
      </c>
      <c r="BK24" s="493"/>
      <c r="BL24" s="508">
        <v>2</v>
      </c>
      <c r="BM24" s="508">
        <v>0</v>
      </c>
      <c r="BN24" s="509"/>
      <c r="BO24" s="495">
        <f t="shared" si="0"/>
        <v>2</v>
      </c>
    </row>
    <row r="25" spans="1:67" x14ac:dyDescent="0.25">
      <c r="A25" s="488" t="s">
        <v>748</v>
      </c>
      <c r="B25" s="489" t="s">
        <v>749</v>
      </c>
      <c r="C25" s="490">
        <v>4716076162028</v>
      </c>
      <c r="D25" s="490">
        <f>IF(J25&gt;0,1,"")</f>
        <v>1</v>
      </c>
      <c r="E25" s="490" t="str">
        <f>IF(K25&gt;0,1,"")</f>
        <v/>
      </c>
      <c r="F25" s="490" t="str">
        <f>IF(L25&gt;0,1,"")</f>
        <v/>
      </c>
      <c r="G25" s="510" t="str">
        <f>IF(M25&gt;0,1,"")</f>
        <v/>
      </c>
      <c r="H25" s="511">
        <v>86</v>
      </c>
      <c r="I25" s="492" t="str">
        <f>IF(SUM(D25:G25)&lt;2,IF(H25&gt;100,"Not OK",""),"")</f>
        <v/>
      </c>
      <c r="J25" s="493">
        <v>2</v>
      </c>
      <c r="K25" s="494"/>
      <c r="L25" s="494"/>
      <c r="M25" s="494"/>
      <c r="N25" s="495">
        <f>SUM(J25:M25)</f>
        <v>2</v>
      </c>
      <c r="O25" s="496">
        <f>VLOOKUP(C25,'[1]Bone Avg Cost'!A:B,2,FALSE)</f>
        <v>11.19</v>
      </c>
      <c r="P25" s="497"/>
      <c r="Q25" s="497"/>
      <c r="R25" s="498"/>
      <c r="S25" s="499">
        <f>IF(P25&gt;0,P25,O25)</f>
        <v>11.19</v>
      </c>
      <c r="T25" s="500">
        <v>32.450000000000003</v>
      </c>
      <c r="U25" s="498"/>
      <c r="V25" s="498"/>
      <c r="W25" s="501"/>
      <c r="X25" s="496"/>
      <c r="Y25" s="498"/>
      <c r="Z25" s="498"/>
      <c r="AA25" s="502"/>
      <c r="AB25" s="503"/>
      <c r="AC25" s="504"/>
      <c r="AD25" s="504"/>
      <c r="AE25" s="505"/>
      <c r="AF25" s="495">
        <f>SUM(AB25:AE25)</f>
        <v>0</v>
      </c>
      <c r="AG25" s="506"/>
      <c r="AH25" s="504"/>
      <c r="AI25" s="504"/>
      <c r="AJ25" s="505"/>
      <c r="AK25" s="507">
        <f>SUM(AG25:AJ25)</f>
        <v>0</v>
      </c>
      <c r="AL25" s="503"/>
      <c r="AM25" s="504"/>
      <c r="AN25" s="504"/>
      <c r="AO25" s="505"/>
      <c r="AP25" s="507">
        <f>SUM(AL25:AO25)</f>
        <v>0</v>
      </c>
      <c r="AQ25" s="503"/>
      <c r="AR25" s="504"/>
      <c r="AS25" s="504"/>
      <c r="AT25" s="505"/>
      <c r="AU25" s="495">
        <f>SUM(AQ25:AT25)</f>
        <v>0</v>
      </c>
      <c r="AV25" s="494"/>
      <c r="AW25" s="508"/>
      <c r="AX25" s="508"/>
      <c r="AY25" s="509"/>
      <c r="AZ25" s="507">
        <f>SUM(AV25:AY25)</f>
        <v>0</v>
      </c>
      <c r="BA25" s="493">
        <v>1</v>
      </c>
      <c r="BB25" s="508"/>
      <c r="BC25" s="508"/>
      <c r="BD25" s="509"/>
      <c r="BE25" s="495">
        <f>SUM(BA25:BD25)</f>
        <v>1</v>
      </c>
      <c r="BF25" s="493">
        <v>0</v>
      </c>
      <c r="BG25" s="508"/>
      <c r="BH25" s="508"/>
      <c r="BI25" s="509"/>
      <c r="BJ25" s="495">
        <f>SUM(BF25:BI25)</f>
        <v>0</v>
      </c>
      <c r="BK25" s="493"/>
      <c r="BL25" s="508">
        <v>2</v>
      </c>
      <c r="BM25" s="508">
        <v>2</v>
      </c>
      <c r="BN25" s="509"/>
      <c r="BO25" s="495">
        <f t="shared" si="0"/>
        <v>4</v>
      </c>
    </row>
    <row r="26" spans="1:67" x14ac:dyDescent="0.25">
      <c r="A26" s="488" t="s">
        <v>750</v>
      </c>
      <c r="B26" s="489" t="s">
        <v>751</v>
      </c>
      <c r="C26" s="490">
        <v>4716076164176</v>
      </c>
      <c r="D26" s="490">
        <f>IF(J26&gt;0,1,"")</f>
        <v>1</v>
      </c>
      <c r="E26" s="490" t="str">
        <f>IF(K26&gt;0,1,"")</f>
        <v/>
      </c>
      <c r="F26" s="490" t="str">
        <f>IF(L26&gt;0,1,"")</f>
        <v/>
      </c>
      <c r="G26" s="510" t="str">
        <f>IF(M26&gt;0,1,"")</f>
        <v/>
      </c>
      <c r="H26" s="511">
        <v>16</v>
      </c>
      <c r="I26" s="492" t="str">
        <f>IF(SUM(D26:G26)&lt;2,IF(H26&gt;100,"Not OK",""),"")</f>
        <v/>
      </c>
      <c r="J26" s="493">
        <v>3</v>
      </c>
      <c r="K26" s="494"/>
      <c r="L26" s="494"/>
      <c r="M26" s="494"/>
      <c r="N26" s="495">
        <f>SUM(J26:M26)</f>
        <v>3</v>
      </c>
      <c r="O26" s="496">
        <f>VLOOKUP(C26,'[1]Bone Avg Cost'!A:B,2,FALSE)</f>
        <v>10.809999999999997</v>
      </c>
      <c r="P26" s="497"/>
      <c r="Q26" s="497"/>
      <c r="R26" s="498"/>
      <c r="S26" s="499">
        <f>IF(P26&gt;0,P26,O26)</f>
        <v>10.809999999999997</v>
      </c>
      <c r="T26" s="500">
        <v>32.450000000000003</v>
      </c>
      <c r="U26" s="498"/>
      <c r="V26" s="498"/>
      <c r="W26" s="501"/>
      <c r="X26" s="496"/>
      <c r="Y26" s="498"/>
      <c r="Z26" s="498"/>
      <c r="AA26" s="502"/>
      <c r="AB26" s="503"/>
      <c r="AC26" s="504"/>
      <c r="AD26" s="504"/>
      <c r="AE26" s="505"/>
      <c r="AF26" s="495">
        <f>SUM(AB26:AE26)</f>
        <v>0</v>
      </c>
      <c r="AG26" s="506"/>
      <c r="AH26" s="504"/>
      <c r="AI26" s="504"/>
      <c r="AJ26" s="505"/>
      <c r="AK26" s="507">
        <f>SUM(AG26:AJ26)</f>
        <v>0</v>
      </c>
      <c r="AL26" s="503"/>
      <c r="AM26" s="504"/>
      <c r="AN26" s="504"/>
      <c r="AO26" s="505"/>
      <c r="AP26" s="507">
        <f>SUM(AL26:AO26)</f>
        <v>0</v>
      </c>
      <c r="AQ26" s="503"/>
      <c r="AR26" s="504"/>
      <c r="AS26" s="504"/>
      <c r="AT26" s="505"/>
      <c r="AU26" s="495">
        <f>SUM(AQ26:AT26)</f>
        <v>0</v>
      </c>
      <c r="AV26" s="494"/>
      <c r="AW26" s="508"/>
      <c r="AX26" s="508"/>
      <c r="AY26" s="509"/>
      <c r="AZ26" s="507">
        <f>SUM(AV26:AY26)</f>
        <v>0</v>
      </c>
      <c r="BA26" s="493"/>
      <c r="BB26" s="508"/>
      <c r="BC26" s="508"/>
      <c r="BD26" s="509"/>
      <c r="BE26" s="495">
        <f>SUM(BA26:BD26)</f>
        <v>0</v>
      </c>
      <c r="BF26" s="493">
        <v>0</v>
      </c>
      <c r="BG26" s="508"/>
      <c r="BH26" s="508"/>
      <c r="BI26" s="509"/>
      <c r="BJ26" s="495">
        <f>SUM(BF26:BI26)</f>
        <v>0</v>
      </c>
      <c r="BK26" s="493"/>
      <c r="BL26" s="508">
        <v>4</v>
      </c>
      <c r="BM26" s="508">
        <v>0</v>
      </c>
      <c r="BN26" s="509"/>
      <c r="BO26" s="495">
        <f t="shared" si="0"/>
        <v>4</v>
      </c>
    </row>
    <row r="27" spans="1:67" x14ac:dyDescent="0.25">
      <c r="A27" s="488" t="s">
        <v>752</v>
      </c>
      <c r="B27" s="489" t="s">
        <v>753</v>
      </c>
      <c r="C27" s="490">
        <v>4716076164183</v>
      </c>
      <c r="D27" s="490">
        <f>IF(J27&gt;0,1,"")</f>
        <v>1</v>
      </c>
      <c r="E27" s="490" t="str">
        <f>IF(K27&gt;0,1,"")</f>
        <v/>
      </c>
      <c r="F27" s="490" t="str">
        <f>IF(L27&gt;0,1,"")</f>
        <v/>
      </c>
      <c r="G27" s="510" t="str">
        <f>IF(M27&gt;0,1,"")</f>
        <v/>
      </c>
      <c r="H27" s="511">
        <v>17</v>
      </c>
      <c r="I27" s="492" t="str">
        <f>IF(SUM(D27:G27)&lt;2,IF(H27&gt;100,"Not OK",""),"")</f>
        <v/>
      </c>
      <c r="J27" s="493">
        <v>3</v>
      </c>
      <c r="K27" s="494"/>
      <c r="L27" s="494"/>
      <c r="M27" s="494"/>
      <c r="N27" s="495">
        <f>SUM(J27:M27)</f>
        <v>3</v>
      </c>
      <c r="O27" s="496">
        <f>VLOOKUP(C27,'[1]Bone Avg Cost'!A:B,2,FALSE)</f>
        <v>10.809999999999997</v>
      </c>
      <c r="P27" s="497"/>
      <c r="Q27" s="497"/>
      <c r="R27" s="498"/>
      <c r="S27" s="499">
        <f>IF(P27&gt;0,P27,O27)</f>
        <v>10.809999999999997</v>
      </c>
      <c r="T27" s="500">
        <v>32.450000000000003</v>
      </c>
      <c r="U27" s="498"/>
      <c r="V27" s="498"/>
      <c r="W27" s="501"/>
      <c r="X27" s="496"/>
      <c r="Y27" s="498"/>
      <c r="Z27" s="498"/>
      <c r="AA27" s="502"/>
      <c r="AB27" s="503"/>
      <c r="AC27" s="504"/>
      <c r="AD27" s="504"/>
      <c r="AE27" s="505"/>
      <c r="AF27" s="495">
        <f>SUM(AB27:AE27)</f>
        <v>0</v>
      </c>
      <c r="AG27" s="506"/>
      <c r="AH27" s="504"/>
      <c r="AI27" s="504"/>
      <c r="AJ27" s="505"/>
      <c r="AK27" s="507">
        <f>SUM(AG27:AJ27)</f>
        <v>0</v>
      </c>
      <c r="AL27" s="503"/>
      <c r="AM27" s="504"/>
      <c r="AN27" s="504"/>
      <c r="AO27" s="505"/>
      <c r="AP27" s="507">
        <f>SUM(AL27:AO27)</f>
        <v>0</v>
      </c>
      <c r="AQ27" s="503"/>
      <c r="AR27" s="504"/>
      <c r="AS27" s="504"/>
      <c r="AT27" s="505"/>
      <c r="AU27" s="495">
        <f>SUM(AQ27:AT27)</f>
        <v>0</v>
      </c>
      <c r="AV27" s="494"/>
      <c r="AW27" s="508"/>
      <c r="AX27" s="508"/>
      <c r="AY27" s="509"/>
      <c r="AZ27" s="507">
        <f>SUM(AV27:AY27)</f>
        <v>0</v>
      </c>
      <c r="BA27" s="493"/>
      <c r="BB27" s="508"/>
      <c r="BC27" s="508"/>
      <c r="BD27" s="509"/>
      <c r="BE27" s="495">
        <f>SUM(BA27:BD27)</f>
        <v>0</v>
      </c>
      <c r="BF27" s="493">
        <v>0</v>
      </c>
      <c r="BG27" s="508"/>
      <c r="BH27" s="508"/>
      <c r="BI27" s="509"/>
      <c r="BJ27" s="495">
        <f>SUM(BF27:BI27)</f>
        <v>0</v>
      </c>
      <c r="BK27" s="493"/>
      <c r="BL27" s="508">
        <v>0</v>
      </c>
      <c r="BM27" s="508">
        <v>3</v>
      </c>
      <c r="BN27" s="509"/>
      <c r="BO27" s="495">
        <f t="shared" si="0"/>
        <v>3</v>
      </c>
    </row>
    <row r="28" spans="1:67" x14ac:dyDescent="0.25">
      <c r="A28" s="488" t="s">
        <v>754</v>
      </c>
      <c r="B28" s="489" t="s">
        <v>755</v>
      </c>
      <c r="C28" s="490">
        <v>4716076164190</v>
      </c>
      <c r="D28" s="490">
        <f>IF(J28&gt;0,1,"")</f>
        <v>1</v>
      </c>
      <c r="E28" s="490" t="str">
        <f>IF(K28&gt;0,1,"")</f>
        <v/>
      </c>
      <c r="F28" s="490" t="str">
        <f>IF(L28&gt;0,1,"")</f>
        <v/>
      </c>
      <c r="G28" s="510" t="str">
        <f>IF(M28&gt;0,1,"")</f>
        <v/>
      </c>
      <c r="H28" s="511">
        <v>16</v>
      </c>
      <c r="I28" s="492" t="str">
        <f>IF(SUM(D28:G28)&lt;2,IF(H28&gt;100,"Not OK",""),"")</f>
        <v/>
      </c>
      <c r="J28" s="493">
        <v>3</v>
      </c>
      <c r="K28" s="494"/>
      <c r="L28" s="494"/>
      <c r="M28" s="494"/>
      <c r="N28" s="495">
        <f>SUM(J28:M28)</f>
        <v>3</v>
      </c>
      <c r="O28" s="496">
        <f>VLOOKUP(C28,'[1]Bone Avg Cost'!A:B,2,FALSE)</f>
        <v>10.809999999999997</v>
      </c>
      <c r="P28" s="497"/>
      <c r="Q28" s="497"/>
      <c r="R28" s="498"/>
      <c r="S28" s="499">
        <f>IF(P28&gt;0,P28,O28)</f>
        <v>10.809999999999997</v>
      </c>
      <c r="T28" s="500">
        <v>32.450000000000003</v>
      </c>
      <c r="U28" s="498"/>
      <c r="V28" s="498"/>
      <c r="W28" s="501"/>
      <c r="X28" s="496"/>
      <c r="Y28" s="498"/>
      <c r="Z28" s="498"/>
      <c r="AA28" s="502"/>
      <c r="AB28" s="503"/>
      <c r="AC28" s="504"/>
      <c r="AD28" s="504"/>
      <c r="AE28" s="505"/>
      <c r="AF28" s="495">
        <f>SUM(AB28:AE28)</f>
        <v>0</v>
      </c>
      <c r="AG28" s="506"/>
      <c r="AH28" s="504"/>
      <c r="AI28" s="504"/>
      <c r="AJ28" s="505"/>
      <c r="AK28" s="507">
        <f>SUM(AG28:AJ28)</f>
        <v>0</v>
      </c>
      <c r="AL28" s="503"/>
      <c r="AM28" s="504"/>
      <c r="AN28" s="504"/>
      <c r="AO28" s="505"/>
      <c r="AP28" s="507">
        <f>SUM(AL28:AO28)</f>
        <v>0</v>
      </c>
      <c r="AQ28" s="503"/>
      <c r="AR28" s="504"/>
      <c r="AS28" s="504"/>
      <c r="AT28" s="505"/>
      <c r="AU28" s="495">
        <f>SUM(AQ28:AT28)</f>
        <v>0</v>
      </c>
      <c r="AV28" s="494"/>
      <c r="AW28" s="508"/>
      <c r="AX28" s="508"/>
      <c r="AY28" s="509"/>
      <c r="AZ28" s="507">
        <f>SUM(AV28:AY28)</f>
        <v>0</v>
      </c>
      <c r="BA28" s="493"/>
      <c r="BB28" s="508"/>
      <c r="BC28" s="508"/>
      <c r="BD28" s="509"/>
      <c r="BE28" s="495">
        <f>SUM(BA28:BD28)</f>
        <v>0</v>
      </c>
      <c r="BF28" s="493">
        <v>0</v>
      </c>
      <c r="BG28" s="508"/>
      <c r="BH28" s="508"/>
      <c r="BI28" s="509"/>
      <c r="BJ28" s="495">
        <f>SUM(BF28:BI28)</f>
        <v>0</v>
      </c>
      <c r="BK28" s="493"/>
      <c r="BL28" s="508">
        <v>2</v>
      </c>
      <c r="BM28" s="508">
        <v>7</v>
      </c>
      <c r="BN28" s="509"/>
      <c r="BO28" s="495">
        <f t="shared" si="0"/>
        <v>9</v>
      </c>
    </row>
    <row r="29" spans="1:67" x14ac:dyDescent="0.25">
      <c r="A29" s="488" t="s">
        <v>756</v>
      </c>
      <c r="B29" s="489" t="s">
        <v>757</v>
      </c>
      <c r="C29" s="490">
        <v>4716076164534</v>
      </c>
      <c r="D29" s="490">
        <f>IF(J29&gt;0,1,"")</f>
        <v>1</v>
      </c>
      <c r="E29" s="490" t="str">
        <f>IF(K29&gt;0,1,"")</f>
        <v/>
      </c>
      <c r="F29" s="490" t="str">
        <f>IF(L29&gt;0,1,"")</f>
        <v/>
      </c>
      <c r="G29" s="510" t="str">
        <f>IF(M29&gt;0,1,"")</f>
        <v/>
      </c>
      <c r="H29" s="511">
        <v>48</v>
      </c>
      <c r="I29" s="492" t="str">
        <f>IF(SUM(D29:G29)&lt;2,IF(H29&gt;100,"Not OK",""),"")</f>
        <v/>
      </c>
      <c r="J29" s="493">
        <v>5</v>
      </c>
      <c r="K29" s="494"/>
      <c r="L29" s="494"/>
      <c r="M29" s="494"/>
      <c r="N29" s="495">
        <f>SUM(J29:M29)</f>
        <v>5</v>
      </c>
      <c r="O29" s="496">
        <f>VLOOKUP(C29,'[1]Bone Avg Cost'!A:B,2,FALSE)</f>
        <v>11.19</v>
      </c>
      <c r="P29" s="497"/>
      <c r="Q29" s="497"/>
      <c r="R29" s="498"/>
      <c r="S29" s="499">
        <f>IF(P29&gt;0,P29,O29)</f>
        <v>11.19</v>
      </c>
      <c r="T29" s="500">
        <v>32.450000000000003</v>
      </c>
      <c r="U29" s="498"/>
      <c r="V29" s="498"/>
      <c r="W29" s="501"/>
      <c r="X29" s="496"/>
      <c r="Y29" s="498"/>
      <c r="Z29" s="498"/>
      <c r="AA29" s="502"/>
      <c r="AB29" s="503"/>
      <c r="AC29" s="504"/>
      <c r="AD29" s="504"/>
      <c r="AE29" s="505"/>
      <c r="AF29" s="495">
        <f>SUM(AB29:AE29)</f>
        <v>0</v>
      </c>
      <c r="AG29" s="506"/>
      <c r="AH29" s="504"/>
      <c r="AI29" s="504"/>
      <c r="AJ29" s="505"/>
      <c r="AK29" s="507">
        <f>SUM(AG29:AJ29)</f>
        <v>0</v>
      </c>
      <c r="AL29" s="503"/>
      <c r="AM29" s="504"/>
      <c r="AN29" s="504"/>
      <c r="AO29" s="505"/>
      <c r="AP29" s="507">
        <f>SUM(AL29:AO29)</f>
        <v>0</v>
      </c>
      <c r="AQ29" s="503"/>
      <c r="AR29" s="504"/>
      <c r="AS29" s="504"/>
      <c r="AT29" s="505"/>
      <c r="AU29" s="495">
        <f>SUM(AQ29:AT29)</f>
        <v>0</v>
      </c>
      <c r="AV29" s="494"/>
      <c r="AW29" s="508"/>
      <c r="AX29" s="508"/>
      <c r="AY29" s="509"/>
      <c r="AZ29" s="507">
        <f>SUM(AV29:AY29)</f>
        <v>0</v>
      </c>
      <c r="BA29" s="493"/>
      <c r="BB29" s="508"/>
      <c r="BC29" s="508"/>
      <c r="BD29" s="509"/>
      <c r="BE29" s="495">
        <f>SUM(BA29:BD29)</f>
        <v>0</v>
      </c>
      <c r="BF29" s="493">
        <v>0</v>
      </c>
      <c r="BG29" s="508"/>
      <c r="BH29" s="508"/>
      <c r="BI29" s="509"/>
      <c r="BJ29" s="495">
        <f>SUM(BF29:BI29)</f>
        <v>0</v>
      </c>
      <c r="BK29" s="493"/>
      <c r="BL29" s="508">
        <v>3</v>
      </c>
      <c r="BM29" s="508">
        <v>0</v>
      </c>
      <c r="BN29" s="509"/>
      <c r="BO29" s="495">
        <f t="shared" si="0"/>
        <v>3</v>
      </c>
    </row>
    <row r="30" spans="1:67" x14ac:dyDescent="0.25">
      <c r="A30" s="488" t="s">
        <v>758</v>
      </c>
      <c r="B30" s="489" t="s">
        <v>759</v>
      </c>
      <c r="C30" s="490">
        <v>4716076164541</v>
      </c>
      <c r="D30" s="490">
        <f>IF(J30&gt;0,1,"")</f>
        <v>1</v>
      </c>
      <c r="E30" s="490" t="str">
        <f>IF(K30&gt;0,1,"")</f>
        <v/>
      </c>
      <c r="F30" s="490" t="str">
        <f>IF(L30&gt;0,1,"")</f>
        <v/>
      </c>
      <c r="G30" s="510" t="str">
        <f>IF(M30&gt;0,1,"")</f>
        <v/>
      </c>
      <c r="H30" s="511">
        <v>49</v>
      </c>
      <c r="I30" s="492" t="str">
        <f>IF(SUM(D30:G30)&lt;2,IF(H30&gt;100,"Not OK",""),"")</f>
        <v/>
      </c>
      <c r="J30" s="493">
        <v>5</v>
      </c>
      <c r="K30" s="494"/>
      <c r="L30" s="494"/>
      <c r="M30" s="494"/>
      <c r="N30" s="495">
        <f>SUM(J30:M30)</f>
        <v>5</v>
      </c>
      <c r="O30" s="496">
        <f>VLOOKUP(C30,'[1]Bone Avg Cost'!A:B,2,FALSE)</f>
        <v>11.19</v>
      </c>
      <c r="P30" s="497"/>
      <c r="Q30" s="497"/>
      <c r="R30" s="498"/>
      <c r="S30" s="499">
        <f>IF(P30&gt;0,P30,O30)</f>
        <v>11.19</v>
      </c>
      <c r="T30" s="500">
        <v>32.450000000000003</v>
      </c>
      <c r="U30" s="498"/>
      <c r="V30" s="498"/>
      <c r="W30" s="501"/>
      <c r="X30" s="496"/>
      <c r="Y30" s="498"/>
      <c r="Z30" s="498"/>
      <c r="AA30" s="502"/>
      <c r="AB30" s="503"/>
      <c r="AC30" s="504"/>
      <c r="AD30" s="504"/>
      <c r="AE30" s="505"/>
      <c r="AF30" s="495">
        <f>SUM(AB30:AE30)</f>
        <v>0</v>
      </c>
      <c r="AG30" s="506"/>
      <c r="AH30" s="504"/>
      <c r="AI30" s="504"/>
      <c r="AJ30" s="505"/>
      <c r="AK30" s="507">
        <f>SUM(AG30:AJ30)</f>
        <v>0</v>
      </c>
      <c r="AL30" s="503"/>
      <c r="AM30" s="504"/>
      <c r="AN30" s="504"/>
      <c r="AO30" s="505"/>
      <c r="AP30" s="507">
        <f>SUM(AL30:AO30)</f>
        <v>0</v>
      </c>
      <c r="AQ30" s="503"/>
      <c r="AR30" s="504"/>
      <c r="AS30" s="504"/>
      <c r="AT30" s="505"/>
      <c r="AU30" s="495">
        <f>SUM(AQ30:AT30)</f>
        <v>0</v>
      </c>
      <c r="AV30" s="494"/>
      <c r="AW30" s="508"/>
      <c r="AX30" s="508"/>
      <c r="AY30" s="509"/>
      <c r="AZ30" s="507">
        <f>SUM(AV30:AY30)</f>
        <v>0</v>
      </c>
      <c r="BA30" s="493"/>
      <c r="BB30" s="508"/>
      <c r="BC30" s="508"/>
      <c r="BD30" s="509"/>
      <c r="BE30" s="495">
        <f>SUM(BA30:BD30)</f>
        <v>0</v>
      </c>
      <c r="BF30" s="493">
        <v>0</v>
      </c>
      <c r="BG30" s="508"/>
      <c r="BH30" s="508"/>
      <c r="BI30" s="509"/>
      <c r="BJ30" s="495">
        <f>SUM(BF30:BI30)</f>
        <v>0</v>
      </c>
      <c r="BK30" s="493"/>
      <c r="BL30" s="508">
        <v>0</v>
      </c>
      <c r="BM30" s="508">
        <v>2</v>
      </c>
      <c r="BN30" s="509"/>
      <c r="BO30" s="495">
        <f t="shared" si="0"/>
        <v>2</v>
      </c>
    </row>
    <row r="31" spans="1:67" x14ac:dyDescent="0.25">
      <c r="A31" s="488" t="s">
        <v>760</v>
      </c>
      <c r="B31" s="489" t="s">
        <v>761</v>
      </c>
      <c r="C31" s="490">
        <v>4716076164558</v>
      </c>
      <c r="D31" s="490">
        <f>IF(J31&gt;0,1,"")</f>
        <v>1</v>
      </c>
      <c r="E31" s="490" t="str">
        <f>IF(K31&gt;0,1,"")</f>
        <v/>
      </c>
      <c r="F31" s="490" t="str">
        <f>IF(L31&gt;0,1,"")</f>
        <v/>
      </c>
      <c r="G31" s="510" t="str">
        <f>IF(M31&gt;0,1,"")</f>
        <v/>
      </c>
      <c r="H31" s="511">
        <v>45</v>
      </c>
      <c r="I31" s="492" t="str">
        <f>IF(SUM(D31:G31)&lt;2,IF(H31&gt;100,"Not OK",""),"")</f>
        <v/>
      </c>
      <c r="J31" s="493">
        <v>5</v>
      </c>
      <c r="K31" s="494"/>
      <c r="L31" s="494"/>
      <c r="M31" s="494"/>
      <c r="N31" s="495">
        <f>SUM(J31:M31)</f>
        <v>5</v>
      </c>
      <c r="O31" s="496">
        <f>VLOOKUP(C31,'[1]Bone Avg Cost'!A:B,2,FALSE)</f>
        <v>11.189999999999998</v>
      </c>
      <c r="P31" s="497"/>
      <c r="Q31" s="497"/>
      <c r="R31" s="498"/>
      <c r="S31" s="499">
        <f>IF(P31&gt;0,P31,O31)</f>
        <v>11.189999999999998</v>
      </c>
      <c r="T31" s="500">
        <v>32.450000000000003</v>
      </c>
      <c r="U31" s="498"/>
      <c r="V31" s="498"/>
      <c r="W31" s="501"/>
      <c r="X31" s="496"/>
      <c r="Y31" s="498"/>
      <c r="Z31" s="498"/>
      <c r="AA31" s="502"/>
      <c r="AB31" s="503"/>
      <c r="AC31" s="504"/>
      <c r="AD31" s="504"/>
      <c r="AE31" s="505"/>
      <c r="AF31" s="495">
        <f>SUM(AB31:AE31)</f>
        <v>0</v>
      </c>
      <c r="AG31" s="506"/>
      <c r="AH31" s="504"/>
      <c r="AI31" s="504"/>
      <c r="AJ31" s="505"/>
      <c r="AK31" s="507">
        <f>SUM(AG31:AJ31)</f>
        <v>0</v>
      </c>
      <c r="AL31" s="503"/>
      <c r="AM31" s="504"/>
      <c r="AN31" s="504"/>
      <c r="AO31" s="505"/>
      <c r="AP31" s="507">
        <f>SUM(AL31:AO31)</f>
        <v>0</v>
      </c>
      <c r="AQ31" s="503"/>
      <c r="AR31" s="504"/>
      <c r="AS31" s="504"/>
      <c r="AT31" s="505"/>
      <c r="AU31" s="495">
        <f>SUM(AQ31:AT31)</f>
        <v>0</v>
      </c>
      <c r="AV31" s="494"/>
      <c r="AW31" s="508"/>
      <c r="AX31" s="508"/>
      <c r="AY31" s="509"/>
      <c r="AZ31" s="507">
        <f>SUM(AV31:AY31)</f>
        <v>0</v>
      </c>
      <c r="BA31" s="493"/>
      <c r="BB31" s="508"/>
      <c r="BC31" s="508"/>
      <c r="BD31" s="509"/>
      <c r="BE31" s="495">
        <f>SUM(BA31:BD31)</f>
        <v>0</v>
      </c>
      <c r="BF31" s="493">
        <v>0</v>
      </c>
      <c r="BG31" s="508"/>
      <c r="BH31" s="508"/>
      <c r="BI31" s="509"/>
      <c r="BJ31" s="495">
        <f>SUM(BF31:BI31)</f>
        <v>0</v>
      </c>
      <c r="BK31" s="493"/>
      <c r="BL31" s="508">
        <v>0</v>
      </c>
      <c r="BM31" s="508">
        <v>4</v>
      </c>
      <c r="BN31" s="509"/>
      <c r="BO31" s="495">
        <f t="shared" si="0"/>
        <v>4</v>
      </c>
    </row>
    <row r="32" spans="1:67" x14ac:dyDescent="0.25">
      <c r="A32" s="488" t="s">
        <v>548</v>
      </c>
      <c r="B32" s="489" t="s">
        <v>316</v>
      </c>
      <c r="C32" s="490">
        <v>4716076166941</v>
      </c>
      <c r="D32" s="490" t="str">
        <f>IF(J32&gt;0,1,"")</f>
        <v/>
      </c>
      <c r="E32" s="490">
        <f>IF(K32&gt;0,1,"")</f>
        <v>1</v>
      </c>
      <c r="F32" s="490">
        <f>IF(L32&gt;0,1,"")</f>
        <v>1</v>
      </c>
      <c r="G32" s="510" t="str">
        <f>IF(M32&gt;0,1,"")</f>
        <v/>
      </c>
      <c r="H32" s="511">
        <v>2</v>
      </c>
      <c r="I32" s="492" t="str">
        <f>IF(SUM(D32:G32)&lt;2,IF(H32&gt;100,"Not OK",""),"")</f>
        <v/>
      </c>
      <c r="J32" s="493"/>
      <c r="K32" s="494">
        <v>34</v>
      </c>
      <c r="L32" s="494">
        <v>6</v>
      </c>
      <c r="M32" s="494"/>
      <c r="N32" s="495">
        <f>SUM(J32:M32)</f>
        <v>40</v>
      </c>
      <c r="O32" s="496"/>
      <c r="P32" s="497">
        <v>23.16</v>
      </c>
      <c r="Q32" s="497">
        <v>23.16</v>
      </c>
      <c r="R32" s="498"/>
      <c r="S32" s="499">
        <f>IF(P32&gt;0,P32,O32)</f>
        <v>23.16</v>
      </c>
      <c r="T32" s="500"/>
      <c r="U32" s="498">
        <v>39.5</v>
      </c>
      <c r="V32" s="498">
        <v>44.5</v>
      </c>
      <c r="W32" s="501"/>
      <c r="X32" s="496"/>
      <c r="Y32" s="498">
        <v>79</v>
      </c>
      <c r="Z32" s="498">
        <v>89</v>
      </c>
      <c r="AA32" s="502"/>
      <c r="AB32" s="503"/>
      <c r="AC32" s="504"/>
      <c r="AD32" s="504"/>
      <c r="AE32" s="505"/>
      <c r="AF32" s="495">
        <f>SUM(AB32:AE32)</f>
        <v>0</v>
      </c>
      <c r="AG32" s="506"/>
      <c r="AH32" s="504"/>
      <c r="AI32" s="504"/>
      <c r="AJ32" s="505"/>
      <c r="AK32" s="507">
        <f>SUM(AG32:AJ32)</f>
        <v>0</v>
      </c>
      <c r="AL32" s="503"/>
      <c r="AM32" s="504"/>
      <c r="AN32" s="504"/>
      <c r="AO32" s="505"/>
      <c r="AP32" s="507">
        <f>SUM(AL32:AO32)</f>
        <v>0</v>
      </c>
      <c r="AQ32" s="503"/>
      <c r="AR32" s="504"/>
      <c r="AS32" s="504"/>
      <c r="AT32" s="505"/>
      <c r="AU32" s="495">
        <f>SUM(AQ32:AT32)</f>
        <v>0</v>
      </c>
      <c r="AV32" s="494"/>
      <c r="AW32" s="508"/>
      <c r="AX32" s="508"/>
      <c r="AY32" s="509"/>
      <c r="AZ32" s="507">
        <f>SUM(AV32:AY32)</f>
        <v>0</v>
      </c>
      <c r="BA32" s="493"/>
      <c r="BB32" s="508">
        <v>0</v>
      </c>
      <c r="BC32" s="508">
        <v>0</v>
      </c>
      <c r="BD32" s="509"/>
      <c r="BE32" s="495">
        <f>SUM(BA32:BD32)</f>
        <v>0</v>
      </c>
      <c r="BF32" s="493"/>
      <c r="BG32" s="508">
        <v>1</v>
      </c>
      <c r="BH32" s="508">
        <v>2</v>
      </c>
      <c r="BI32" s="509"/>
      <c r="BJ32" s="495">
        <f>SUM(BF32:BI32)</f>
        <v>3</v>
      </c>
      <c r="BK32" s="493"/>
      <c r="BL32" s="508">
        <v>1</v>
      </c>
      <c r="BM32" s="508">
        <v>0</v>
      </c>
      <c r="BN32" s="509"/>
      <c r="BO32" s="495">
        <f t="shared" si="0"/>
        <v>1</v>
      </c>
    </row>
    <row r="33" spans="1:67" x14ac:dyDescent="0.25">
      <c r="A33" s="488" t="s">
        <v>547</v>
      </c>
      <c r="B33" s="489" t="s">
        <v>315</v>
      </c>
      <c r="C33" s="490">
        <v>4716076166958</v>
      </c>
      <c r="D33" s="490" t="str">
        <f>IF(J33&gt;0,1,"")</f>
        <v/>
      </c>
      <c r="E33" s="490">
        <f>IF(K33&gt;0,1,"")</f>
        <v>1</v>
      </c>
      <c r="F33" s="490" t="str">
        <f>IF(L33&gt;0,1,"")</f>
        <v/>
      </c>
      <c r="G33" s="510" t="str">
        <f>IF(M33&gt;0,1,"")</f>
        <v/>
      </c>
      <c r="H33" s="511">
        <v>1</v>
      </c>
      <c r="I33" s="492" t="str">
        <f>IF(SUM(D33:G33)&lt;2,IF(H33&gt;100,"Not OK",""),"")</f>
        <v/>
      </c>
      <c r="J33" s="493"/>
      <c r="K33" s="494">
        <v>5</v>
      </c>
      <c r="L33" s="494">
        <v>0</v>
      </c>
      <c r="M33" s="494"/>
      <c r="N33" s="495">
        <f>SUM(J33:M33)</f>
        <v>5</v>
      </c>
      <c r="O33" s="496"/>
      <c r="P33" s="497">
        <v>23.16</v>
      </c>
      <c r="Q33" s="497">
        <v>23.16</v>
      </c>
      <c r="R33" s="498"/>
      <c r="S33" s="499">
        <f>IF(P33&gt;0,P33,O33)</f>
        <v>23.16</v>
      </c>
      <c r="T33" s="500"/>
      <c r="U33" s="498">
        <v>39.5</v>
      </c>
      <c r="V33" s="498">
        <v>44.5</v>
      </c>
      <c r="W33" s="501"/>
      <c r="X33" s="496"/>
      <c r="Y33" s="498">
        <v>79</v>
      </c>
      <c r="Z33" s="498">
        <v>89</v>
      </c>
      <c r="AA33" s="502"/>
      <c r="AB33" s="503"/>
      <c r="AC33" s="504"/>
      <c r="AD33" s="504"/>
      <c r="AE33" s="505"/>
      <c r="AF33" s="495">
        <f>SUM(AB33:AE33)</f>
        <v>0</v>
      </c>
      <c r="AG33" s="506"/>
      <c r="AH33" s="504"/>
      <c r="AI33" s="504"/>
      <c r="AJ33" s="505"/>
      <c r="AK33" s="507">
        <f>SUM(AG33:AJ33)</f>
        <v>0</v>
      </c>
      <c r="AL33" s="503"/>
      <c r="AM33" s="504"/>
      <c r="AN33" s="504"/>
      <c r="AO33" s="505"/>
      <c r="AP33" s="507">
        <f>SUM(AL33:AO33)</f>
        <v>0</v>
      </c>
      <c r="AQ33" s="503"/>
      <c r="AR33" s="504"/>
      <c r="AS33" s="504"/>
      <c r="AT33" s="505"/>
      <c r="AU33" s="495">
        <f>SUM(AQ33:AT33)</f>
        <v>0</v>
      </c>
      <c r="AV33" s="494"/>
      <c r="AW33" s="508"/>
      <c r="AX33" s="508"/>
      <c r="AY33" s="509"/>
      <c r="AZ33" s="507">
        <f>SUM(AV33:AY33)</f>
        <v>0</v>
      </c>
      <c r="BA33" s="493"/>
      <c r="BB33" s="508">
        <v>0</v>
      </c>
      <c r="BC33" s="508">
        <v>0</v>
      </c>
      <c r="BD33" s="509"/>
      <c r="BE33" s="495">
        <f>SUM(BA33:BD33)</f>
        <v>0</v>
      </c>
      <c r="BF33" s="493"/>
      <c r="BG33" s="508">
        <v>6</v>
      </c>
      <c r="BH33" s="508">
        <v>0</v>
      </c>
      <c r="BI33" s="509"/>
      <c r="BJ33" s="495">
        <f>SUM(BF33:BI33)</f>
        <v>6</v>
      </c>
      <c r="BK33" s="493"/>
      <c r="BL33" s="508">
        <v>0</v>
      </c>
      <c r="BM33" s="508">
        <v>2</v>
      </c>
      <c r="BN33" s="509"/>
      <c r="BO33" s="495">
        <f t="shared" si="0"/>
        <v>2</v>
      </c>
    </row>
    <row r="34" spans="1:67" x14ac:dyDescent="0.25">
      <c r="A34" s="488" t="s">
        <v>549</v>
      </c>
      <c r="B34" s="489" t="s">
        <v>317</v>
      </c>
      <c r="C34" s="490">
        <v>4716076166965</v>
      </c>
      <c r="D34" s="490" t="str">
        <f>IF(J34&gt;0,1,"")</f>
        <v/>
      </c>
      <c r="E34" s="490">
        <f>IF(K34&gt;0,1,"")</f>
        <v>1</v>
      </c>
      <c r="F34" s="490">
        <f>IF(L34&gt;0,1,"")</f>
        <v>1</v>
      </c>
      <c r="G34" s="510" t="str">
        <f>IF(M34&gt;0,1,"")</f>
        <v/>
      </c>
      <c r="H34" s="511">
        <v>1</v>
      </c>
      <c r="I34" s="492" t="str">
        <f>IF(SUM(D34:G34)&lt;2,IF(H34&gt;100,"Not OK",""),"")</f>
        <v/>
      </c>
      <c r="J34" s="493"/>
      <c r="K34" s="494">
        <v>25</v>
      </c>
      <c r="L34" s="494">
        <v>6</v>
      </c>
      <c r="M34" s="494"/>
      <c r="N34" s="495">
        <f>SUM(J34:M34)</f>
        <v>31</v>
      </c>
      <c r="O34" s="496"/>
      <c r="P34" s="497">
        <v>23.16</v>
      </c>
      <c r="Q34" s="497">
        <v>23.16</v>
      </c>
      <c r="R34" s="498"/>
      <c r="S34" s="499">
        <f>IF(P34&gt;0,P34,O34)</f>
        <v>23.16</v>
      </c>
      <c r="T34" s="500"/>
      <c r="U34" s="498">
        <v>39.5</v>
      </c>
      <c r="V34" s="498">
        <v>44.5</v>
      </c>
      <c r="W34" s="501"/>
      <c r="X34" s="496"/>
      <c r="Y34" s="498">
        <v>79</v>
      </c>
      <c r="Z34" s="498">
        <v>89</v>
      </c>
      <c r="AA34" s="502"/>
      <c r="AB34" s="503"/>
      <c r="AC34" s="504"/>
      <c r="AD34" s="504"/>
      <c r="AE34" s="505"/>
      <c r="AF34" s="495">
        <f>SUM(AB34:AE34)</f>
        <v>0</v>
      </c>
      <c r="AG34" s="506"/>
      <c r="AH34" s="504"/>
      <c r="AI34" s="504"/>
      <c r="AJ34" s="505"/>
      <c r="AK34" s="507">
        <f>SUM(AG34:AJ34)</f>
        <v>0</v>
      </c>
      <c r="AL34" s="503"/>
      <c r="AM34" s="504"/>
      <c r="AN34" s="504"/>
      <c r="AO34" s="505"/>
      <c r="AP34" s="507">
        <f>SUM(AL34:AO34)</f>
        <v>0</v>
      </c>
      <c r="AQ34" s="503"/>
      <c r="AR34" s="504"/>
      <c r="AS34" s="504"/>
      <c r="AT34" s="505"/>
      <c r="AU34" s="495">
        <f>SUM(AQ34:AT34)</f>
        <v>0</v>
      </c>
      <c r="AV34" s="494"/>
      <c r="AW34" s="508"/>
      <c r="AX34" s="508"/>
      <c r="AY34" s="509"/>
      <c r="AZ34" s="507">
        <f>SUM(AV34:AY34)</f>
        <v>0</v>
      </c>
      <c r="BA34" s="493"/>
      <c r="BB34" s="508">
        <v>2</v>
      </c>
      <c r="BC34" s="508">
        <v>0</v>
      </c>
      <c r="BD34" s="509"/>
      <c r="BE34" s="495">
        <f>SUM(BA34:BD34)</f>
        <v>2</v>
      </c>
      <c r="BF34" s="493"/>
      <c r="BG34" s="508">
        <v>7</v>
      </c>
      <c r="BH34" s="508">
        <v>2</v>
      </c>
      <c r="BI34" s="509"/>
      <c r="BJ34" s="495">
        <f>SUM(BF34:BI34)</f>
        <v>9</v>
      </c>
      <c r="BK34" s="493"/>
      <c r="BL34" s="508">
        <v>1</v>
      </c>
      <c r="BM34" s="508">
        <v>1</v>
      </c>
      <c r="BN34" s="509"/>
      <c r="BO34" s="495">
        <f t="shared" si="0"/>
        <v>2</v>
      </c>
    </row>
    <row r="35" spans="1:67" x14ac:dyDescent="0.25">
      <c r="A35" s="488" t="s">
        <v>204</v>
      </c>
      <c r="B35" s="489" t="s">
        <v>621</v>
      </c>
      <c r="C35" s="490">
        <v>4716076167313</v>
      </c>
      <c r="D35" s="490" t="str">
        <f>IF(J35&gt;0,1,"")</f>
        <v/>
      </c>
      <c r="E35" s="490">
        <f>IF(K35&gt;0,1,"")</f>
        <v>1</v>
      </c>
      <c r="F35" s="490">
        <f>IF(L35&gt;0,1,"")</f>
        <v>1</v>
      </c>
      <c r="G35" s="510" t="str">
        <f>IF(M35&gt;0,1,"")</f>
        <v/>
      </c>
      <c r="H35" s="511">
        <v>22</v>
      </c>
      <c r="I35" s="492" t="str">
        <f>IF(SUM(D35:G35)&lt;2,IF(H35&gt;100,"Not OK",""),"")</f>
        <v/>
      </c>
      <c r="J35" s="493"/>
      <c r="K35" s="494">
        <v>56</v>
      </c>
      <c r="L35" s="494">
        <v>24</v>
      </c>
      <c r="M35" s="494"/>
      <c r="N35" s="495">
        <f>SUM(J35:M35)</f>
        <v>80</v>
      </c>
      <c r="O35" s="496"/>
      <c r="P35" s="497">
        <v>38.220000000000006</v>
      </c>
      <c r="Q35" s="497">
        <v>38.220000000000006</v>
      </c>
      <c r="R35" s="498"/>
      <c r="S35" s="499">
        <f>IF(P35&gt;0,P35,O35)</f>
        <v>38.220000000000006</v>
      </c>
      <c r="T35" s="500"/>
      <c r="U35" s="498">
        <v>116.35</v>
      </c>
      <c r="V35" s="498">
        <v>58</v>
      </c>
      <c r="W35" s="501"/>
      <c r="X35" s="496"/>
      <c r="Y35" s="498">
        <v>189</v>
      </c>
      <c r="Z35" s="498">
        <v>89</v>
      </c>
      <c r="AA35" s="502"/>
      <c r="AB35" s="503"/>
      <c r="AC35" s="504">
        <v>3</v>
      </c>
      <c r="AD35" s="504"/>
      <c r="AE35" s="505"/>
      <c r="AF35" s="495">
        <f>SUM(AB35:AE35)</f>
        <v>3</v>
      </c>
      <c r="AG35" s="506"/>
      <c r="AH35" s="504">
        <v>2</v>
      </c>
      <c r="AI35" s="504"/>
      <c r="AJ35" s="505"/>
      <c r="AK35" s="507">
        <f>SUM(AG35:AJ35)</f>
        <v>2</v>
      </c>
      <c r="AL35" s="503"/>
      <c r="AM35" s="504">
        <v>2</v>
      </c>
      <c r="AN35" s="504"/>
      <c r="AO35" s="505"/>
      <c r="AP35" s="507">
        <f>SUM(AL35:AO35)</f>
        <v>2</v>
      </c>
      <c r="AQ35" s="503"/>
      <c r="AR35" s="504">
        <v>1</v>
      </c>
      <c r="AS35" s="504"/>
      <c r="AT35" s="505"/>
      <c r="AU35" s="495">
        <f>SUM(AQ35:AT35)</f>
        <v>1</v>
      </c>
      <c r="AV35" s="494"/>
      <c r="AW35" s="508">
        <v>0</v>
      </c>
      <c r="AX35" s="508"/>
      <c r="AY35" s="509"/>
      <c r="AZ35" s="507">
        <f>SUM(AV35:AY35)</f>
        <v>0</v>
      </c>
      <c r="BA35" s="493"/>
      <c r="BB35" s="508">
        <v>4</v>
      </c>
      <c r="BC35" s="508">
        <v>1</v>
      </c>
      <c r="BD35" s="509"/>
      <c r="BE35" s="495">
        <f>SUM(BA35:BD35)</f>
        <v>5</v>
      </c>
      <c r="BF35" s="493"/>
      <c r="BG35" s="508">
        <v>2</v>
      </c>
      <c r="BH35" s="508">
        <v>0</v>
      </c>
      <c r="BI35" s="509"/>
      <c r="BJ35" s="495">
        <f>SUM(BF35:BI35)</f>
        <v>2</v>
      </c>
      <c r="BK35" s="493"/>
      <c r="BL35" s="508">
        <v>0</v>
      </c>
      <c r="BM35" s="508">
        <v>0</v>
      </c>
      <c r="BN35" s="509"/>
      <c r="BO35" s="495">
        <f t="shared" si="0"/>
        <v>0</v>
      </c>
    </row>
    <row r="36" spans="1:67" x14ac:dyDescent="0.25">
      <c r="A36" s="488" t="s">
        <v>205</v>
      </c>
      <c r="B36" s="489" t="s">
        <v>622</v>
      </c>
      <c r="C36" s="490">
        <v>4716076167337</v>
      </c>
      <c r="D36" s="490" t="str">
        <f>IF(J36&gt;0,1,"")</f>
        <v/>
      </c>
      <c r="E36" s="490">
        <f>IF(K36&gt;0,1,"")</f>
        <v>1</v>
      </c>
      <c r="F36" s="490">
        <f>IF(L36&gt;0,1,"")</f>
        <v>1</v>
      </c>
      <c r="G36" s="510" t="str">
        <f>IF(M36&gt;0,1,"")</f>
        <v/>
      </c>
      <c r="H36" s="511">
        <v>22</v>
      </c>
      <c r="I36" s="492" t="str">
        <f>IF(SUM(D36:G36)&lt;2,IF(H36&gt;100,"Not OK",""),"")</f>
        <v/>
      </c>
      <c r="J36" s="493"/>
      <c r="K36" s="494">
        <v>58</v>
      </c>
      <c r="L36" s="494">
        <v>25</v>
      </c>
      <c r="M36" s="494"/>
      <c r="N36" s="495">
        <f>SUM(J36:M36)</f>
        <v>83</v>
      </c>
      <c r="O36" s="496"/>
      <c r="P36" s="497">
        <v>38.220000000000006</v>
      </c>
      <c r="Q36" s="497">
        <v>38.220000000000006</v>
      </c>
      <c r="R36" s="498"/>
      <c r="S36" s="499">
        <f>IF(P36&gt;0,P36,O36)</f>
        <v>38.220000000000006</v>
      </c>
      <c r="T36" s="500"/>
      <c r="U36" s="498">
        <v>116.35</v>
      </c>
      <c r="V36" s="498">
        <v>58</v>
      </c>
      <c r="W36" s="501"/>
      <c r="X36" s="496"/>
      <c r="Y36" s="498">
        <v>189</v>
      </c>
      <c r="Z36" s="498">
        <v>89</v>
      </c>
      <c r="AA36" s="502"/>
      <c r="AB36" s="503"/>
      <c r="AC36" s="504">
        <v>1</v>
      </c>
      <c r="AD36" s="504"/>
      <c r="AE36" s="505"/>
      <c r="AF36" s="495">
        <f>SUM(AB36:AE36)</f>
        <v>1</v>
      </c>
      <c r="AG36" s="506"/>
      <c r="AH36" s="504">
        <v>1</v>
      </c>
      <c r="AI36" s="504"/>
      <c r="AJ36" s="505"/>
      <c r="AK36" s="507">
        <f>SUM(AG36:AJ36)</f>
        <v>1</v>
      </c>
      <c r="AL36" s="503"/>
      <c r="AM36" s="504">
        <v>0</v>
      </c>
      <c r="AN36" s="504"/>
      <c r="AO36" s="505"/>
      <c r="AP36" s="507">
        <f>SUM(AL36:AO36)</f>
        <v>0</v>
      </c>
      <c r="AQ36" s="503"/>
      <c r="AR36" s="504">
        <v>0</v>
      </c>
      <c r="AS36" s="504"/>
      <c r="AT36" s="505"/>
      <c r="AU36" s="495">
        <f>SUM(AQ36:AT36)</f>
        <v>0</v>
      </c>
      <c r="AV36" s="494"/>
      <c r="AW36" s="508">
        <v>0</v>
      </c>
      <c r="AX36" s="508"/>
      <c r="AY36" s="509"/>
      <c r="AZ36" s="507">
        <f>SUM(AV36:AY36)</f>
        <v>0</v>
      </c>
      <c r="BA36" s="493"/>
      <c r="BB36" s="508">
        <v>5</v>
      </c>
      <c r="BC36" s="508">
        <v>0</v>
      </c>
      <c r="BD36" s="509"/>
      <c r="BE36" s="495">
        <f>SUM(BA36:BD36)</f>
        <v>5</v>
      </c>
      <c r="BF36" s="493"/>
      <c r="BG36" s="508">
        <v>2</v>
      </c>
      <c r="BH36" s="508">
        <v>1</v>
      </c>
      <c r="BI36" s="509"/>
      <c r="BJ36" s="495">
        <f>SUM(BF36:BI36)</f>
        <v>3</v>
      </c>
      <c r="BK36" s="493"/>
      <c r="BL36" s="508">
        <v>4</v>
      </c>
      <c r="BM36" s="508">
        <v>3</v>
      </c>
      <c r="BN36" s="509"/>
      <c r="BO36" s="495">
        <f t="shared" si="0"/>
        <v>7</v>
      </c>
    </row>
    <row r="37" spans="1:67" x14ac:dyDescent="0.25">
      <c r="A37" s="488" t="s">
        <v>203</v>
      </c>
      <c r="B37" s="489" t="s">
        <v>506</v>
      </c>
      <c r="C37" s="490">
        <v>4716076167443</v>
      </c>
      <c r="D37" s="490" t="str">
        <f>IF(J37&gt;0,1,"")</f>
        <v/>
      </c>
      <c r="E37" s="490">
        <f>IF(K37&gt;0,1,"")</f>
        <v>1</v>
      </c>
      <c r="F37" s="490" t="str">
        <f>IF(L37&gt;0,1,"")</f>
        <v/>
      </c>
      <c r="G37" s="510" t="str">
        <f>IF(M37&gt;0,1,"")</f>
        <v/>
      </c>
      <c r="H37" s="511">
        <v>31</v>
      </c>
      <c r="I37" s="492" t="str">
        <f>IF(SUM(D37:G37)&lt;2,IF(H37&gt;100,"Not OK",""),"")</f>
        <v/>
      </c>
      <c r="J37" s="493"/>
      <c r="K37" s="494">
        <v>2</v>
      </c>
      <c r="L37" s="494"/>
      <c r="M37" s="494"/>
      <c r="N37" s="495">
        <f>SUM(J37:M37)</f>
        <v>2</v>
      </c>
      <c r="O37" s="496"/>
      <c r="P37" s="497">
        <v>28.950000000000067</v>
      </c>
      <c r="Q37" s="497"/>
      <c r="R37" s="498"/>
      <c r="S37" s="499">
        <f>IF(P37&gt;0,P37,O37)</f>
        <v>28.950000000000067</v>
      </c>
      <c r="T37" s="500"/>
      <c r="U37" s="498">
        <v>69.5</v>
      </c>
      <c r="V37" s="498"/>
      <c r="W37" s="501"/>
      <c r="X37" s="496"/>
      <c r="Y37" s="498">
        <v>149</v>
      </c>
      <c r="Z37" s="498"/>
      <c r="AA37" s="502"/>
      <c r="AB37" s="503"/>
      <c r="AC37" s="504">
        <v>7</v>
      </c>
      <c r="AD37" s="504"/>
      <c r="AE37" s="505"/>
      <c r="AF37" s="495">
        <f>SUM(AB37:AE37)</f>
        <v>7</v>
      </c>
      <c r="AG37" s="506"/>
      <c r="AH37" s="504">
        <v>6</v>
      </c>
      <c r="AI37" s="504"/>
      <c r="AJ37" s="505"/>
      <c r="AK37" s="507">
        <f>SUM(AG37:AJ37)</f>
        <v>6</v>
      </c>
      <c r="AL37" s="503"/>
      <c r="AM37" s="504">
        <v>1</v>
      </c>
      <c r="AN37" s="504"/>
      <c r="AO37" s="505"/>
      <c r="AP37" s="507">
        <f>SUM(AL37:AO37)</f>
        <v>1</v>
      </c>
      <c r="AQ37" s="503"/>
      <c r="AR37" s="504">
        <v>0</v>
      </c>
      <c r="AS37" s="504"/>
      <c r="AT37" s="505"/>
      <c r="AU37" s="495">
        <f>SUM(AQ37:AT37)</f>
        <v>0</v>
      </c>
      <c r="AV37" s="494"/>
      <c r="AW37" s="508">
        <v>1</v>
      </c>
      <c r="AX37" s="508"/>
      <c r="AY37" s="509"/>
      <c r="AZ37" s="507">
        <f>SUM(AV37:AY37)</f>
        <v>1</v>
      </c>
      <c r="BA37" s="493"/>
      <c r="BB37" s="508">
        <v>1</v>
      </c>
      <c r="BC37" s="508"/>
      <c r="BD37" s="509"/>
      <c r="BE37" s="495">
        <f>SUM(BA37:BD37)</f>
        <v>1</v>
      </c>
      <c r="BF37" s="493"/>
      <c r="BG37" s="508">
        <v>0</v>
      </c>
      <c r="BH37" s="508"/>
      <c r="BI37" s="509"/>
      <c r="BJ37" s="495">
        <f>SUM(BF37:BI37)</f>
        <v>0</v>
      </c>
      <c r="BK37" s="493"/>
      <c r="BL37" s="508">
        <v>0</v>
      </c>
      <c r="BM37" s="508">
        <v>3</v>
      </c>
      <c r="BN37" s="509"/>
      <c r="BO37" s="495">
        <f t="shared" si="0"/>
        <v>3</v>
      </c>
    </row>
    <row r="38" spans="1:67" x14ac:dyDescent="0.25">
      <c r="A38" s="488" t="s">
        <v>551</v>
      </c>
      <c r="B38" s="489" t="s">
        <v>319</v>
      </c>
      <c r="C38" s="490">
        <v>4716076167450</v>
      </c>
      <c r="D38" s="490" t="str">
        <f>IF(J38&gt;0,1,"")</f>
        <v/>
      </c>
      <c r="E38" s="490">
        <f>IF(K38&gt;0,1,"")</f>
        <v>1</v>
      </c>
      <c r="F38" s="490">
        <f>IF(L38&gt;0,1,"")</f>
        <v>1</v>
      </c>
      <c r="G38" s="510" t="str">
        <f>IF(M38&gt;0,1,"")</f>
        <v/>
      </c>
      <c r="H38" s="511"/>
      <c r="I38" s="492" t="str">
        <f>IF(SUM(D38:G38)&lt;2,IF(H38&gt;100,"Not OK",""),"")</f>
        <v/>
      </c>
      <c r="J38" s="493"/>
      <c r="K38" s="494">
        <v>28</v>
      </c>
      <c r="L38" s="494">
        <v>9</v>
      </c>
      <c r="M38" s="494"/>
      <c r="N38" s="495">
        <f>SUM(J38:M38)</f>
        <v>37</v>
      </c>
      <c r="O38" s="496"/>
      <c r="P38" s="497">
        <v>28.950000000000003</v>
      </c>
      <c r="Q38" s="497">
        <v>28.950000000000003</v>
      </c>
      <c r="R38" s="498"/>
      <c r="S38" s="499">
        <f>IF(P38&gt;0,P38,O38)</f>
        <v>28.950000000000003</v>
      </c>
      <c r="T38" s="500"/>
      <c r="U38" s="498">
        <v>44.5</v>
      </c>
      <c r="V38" s="498">
        <v>49.5</v>
      </c>
      <c r="W38" s="501"/>
      <c r="X38" s="496"/>
      <c r="Y38" s="498">
        <v>89</v>
      </c>
      <c r="Z38" s="498">
        <v>99</v>
      </c>
      <c r="AA38" s="502"/>
      <c r="AB38" s="503"/>
      <c r="AC38" s="504"/>
      <c r="AD38" s="504"/>
      <c r="AE38" s="505"/>
      <c r="AF38" s="495">
        <f>SUM(AB38:AE38)</f>
        <v>0</v>
      </c>
      <c r="AG38" s="506"/>
      <c r="AH38" s="504"/>
      <c r="AI38" s="504"/>
      <c r="AJ38" s="505"/>
      <c r="AK38" s="507">
        <f>SUM(AG38:AJ38)</f>
        <v>0</v>
      </c>
      <c r="AL38" s="503"/>
      <c r="AM38" s="504"/>
      <c r="AN38" s="504"/>
      <c r="AO38" s="505"/>
      <c r="AP38" s="507">
        <f>SUM(AL38:AO38)</f>
        <v>0</v>
      </c>
      <c r="AQ38" s="503"/>
      <c r="AR38" s="504"/>
      <c r="AS38" s="504"/>
      <c r="AT38" s="505"/>
      <c r="AU38" s="495">
        <f>SUM(AQ38:AT38)</f>
        <v>0</v>
      </c>
      <c r="AV38" s="494"/>
      <c r="AW38" s="508"/>
      <c r="AX38" s="508"/>
      <c r="AY38" s="509"/>
      <c r="AZ38" s="507">
        <f>SUM(AV38:AY38)</f>
        <v>0</v>
      </c>
      <c r="BA38" s="493"/>
      <c r="BB38" s="508">
        <v>1</v>
      </c>
      <c r="BC38" s="508">
        <v>1</v>
      </c>
      <c r="BD38" s="509"/>
      <c r="BE38" s="495">
        <f>SUM(BA38:BD38)</f>
        <v>2</v>
      </c>
      <c r="BF38" s="493"/>
      <c r="BG38" s="508">
        <v>0</v>
      </c>
      <c r="BH38" s="508">
        <v>0</v>
      </c>
      <c r="BI38" s="509"/>
      <c r="BJ38" s="495">
        <f>SUM(BF38:BI38)</f>
        <v>0</v>
      </c>
      <c r="BK38" s="493"/>
      <c r="BL38" s="508">
        <v>0</v>
      </c>
      <c r="BM38" s="508">
        <v>5</v>
      </c>
      <c r="BN38" s="509"/>
      <c r="BO38" s="495">
        <f t="shared" si="0"/>
        <v>5</v>
      </c>
    </row>
    <row r="39" spans="1:67" x14ac:dyDescent="0.25">
      <c r="A39" s="488" t="s">
        <v>202</v>
      </c>
      <c r="B39" s="489" t="s">
        <v>505</v>
      </c>
      <c r="C39" s="490">
        <v>4716076167467</v>
      </c>
      <c r="D39" s="490" t="str">
        <f>IF(J39&gt;0,1,"")</f>
        <v/>
      </c>
      <c r="E39" s="490">
        <f>IF(K39&gt;0,1,"")</f>
        <v>1</v>
      </c>
      <c r="F39" s="490">
        <f>IF(L39&gt;0,1,"")</f>
        <v>1</v>
      </c>
      <c r="G39" s="510" t="str">
        <f>IF(M39&gt;0,1,"")</f>
        <v/>
      </c>
      <c r="H39" s="511">
        <v>1</v>
      </c>
      <c r="I39" s="492" t="str">
        <f>IF(SUM(D39:G39)&lt;2,IF(H39&gt;100,"Not OK",""),"")</f>
        <v/>
      </c>
      <c r="J39" s="493"/>
      <c r="K39" s="494">
        <v>23</v>
      </c>
      <c r="L39" s="494">
        <v>5</v>
      </c>
      <c r="M39" s="494"/>
      <c r="N39" s="495">
        <f>SUM(J39:M39)</f>
        <v>28</v>
      </c>
      <c r="O39" s="496"/>
      <c r="P39" s="497">
        <v>28.950000000000003</v>
      </c>
      <c r="Q39" s="497">
        <v>28.950000000000003</v>
      </c>
      <c r="R39" s="498"/>
      <c r="S39" s="499">
        <f>IF(P39&gt;0,P39,O39)</f>
        <v>28.950000000000003</v>
      </c>
      <c r="T39" s="500"/>
      <c r="U39" s="498">
        <v>69.5</v>
      </c>
      <c r="V39" s="498">
        <v>49.5</v>
      </c>
      <c r="W39" s="501"/>
      <c r="X39" s="496"/>
      <c r="Y39" s="498">
        <v>149</v>
      </c>
      <c r="Z39" s="498">
        <v>99</v>
      </c>
      <c r="AA39" s="502"/>
      <c r="AB39" s="503"/>
      <c r="AC39" s="504">
        <v>11</v>
      </c>
      <c r="AD39" s="504"/>
      <c r="AE39" s="505"/>
      <c r="AF39" s="495">
        <f>SUM(AB39:AE39)</f>
        <v>11</v>
      </c>
      <c r="AG39" s="506"/>
      <c r="AH39" s="504">
        <v>2</v>
      </c>
      <c r="AI39" s="504"/>
      <c r="AJ39" s="505"/>
      <c r="AK39" s="507">
        <f>SUM(AG39:AJ39)</f>
        <v>2</v>
      </c>
      <c r="AL39" s="503"/>
      <c r="AM39" s="504">
        <v>6</v>
      </c>
      <c r="AN39" s="504"/>
      <c r="AO39" s="505"/>
      <c r="AP39" s="507">
        <f>SUM(AL39:AO39)</f>
        <v>6</v>
      </c>
      <c r="AQ39" s="503"/>
      <c r="AR39" s="504">
        <v>0</v>
      </c>
      <c r="AS39" s="504"/>
      <c r="AT39" s="505"/>
      <c r="AU39" s="495">
        <f>SUM(AQ39:AT39)</f>
        <v>0</v>
      </c>
      <c r="AV39" s="494"/>
      <c r="AW39" s="508">
        <v>1</v>
      </c>
      <c r="AX39" s="508"/>
      <c r="AY39" s="509"/>
      <c r="AZ39" s="507">
        <f>SUM(AV39:AY39)</f>
        <v>1</v>
      </c>
      <c r="BA39" s="493"/>
      <c r="BB39" s="508">
        <v>2</v>
      </c>
      <c r="BC39" s="508">
        <v>3</v>
      </c>
      <c r="BD39" s="509"/>
      <c r="BE39" s="495">
        <f>SUM(BA39:BD39)</f>
        <v>5</v>
      </c>
      <c r="BF39" s="493"/>
      <c r="BG39" s="508">
        <v>4</v>
      </c>
      <c r="BH39" s="508">
        <v>0</v>
      </c>
      <c r="BI39" s="509"/>
      <c r="BJ39" s="495">
        <f>SUM(BF39:BI39)</f>
        <v>4</v>
      </c>
      <c r="BK39" s="493"/>
      <c r="BL39" s="508">
        <v>0</v>
      </c>
      <c r="BM39" s="508">
        <v>0</v>
      </c>
      <c r="BN39" s="509"/>
      <c r="BO39" s="495">
        <f t="shared" si="0"/>
        <v>0</v>
      </c>
    </row>
    <row r="40" spans="1:67" x14ac:dyDescent="0.25">
      <c r="A40" s="488" t="s">
        <v>550</v>
      </c>
      <c r="B40" s="489" t="s">
        <v>318</v>
      </c>
      <c r="C40" s="490">
        <v>4716076167474</v>
      </c>
      <c r="D40" s="490" t="str">
        <f>IF(J40&gt;0,1,"")</f>
        <v/>
      </c>
      <c r="E40" s="490">
        <f>IF(K40&gt;0,1,"")</f>
        <v>1</v>
      </c>
      <c r="F40" s="490">
        <f>IF(L40&gt;0,1,"")</f>
        <v>1</v>
      </c>
      <c r="G40" s="510" t="str">
        <f>IF(M40&gt;0,1,"")</f>
        <v/>
      </c>
      <c r="H40" s="511">
        <v>10</v>
      </c>
      <c r="I40" s="492" t="str">
        <f>IF(SUM(D40:G40)&lt;2,IF(H40&gt;100,"Not OK",""),"")</f>
        <v/>
      </c>
      <c r="J40" s="493"/>
      <c r="K40" s="494">
        <v>46</v>
      </c>
      <c r="L40" s="494">
        <v>25</v>
      </c>
      <c r="M40" s="494"/>
      <c r="N40" s="495">
        <f>SUM(J40:M40)</f>
        <v>71</v>
      </c>
      <c r="O40" s="496"/>
      <c r="P40" s="497">
        <v>28.95</v>
      </c>
      <c r="Q40" s="497">
        <v>28.95</v>
      </c>
      <c r="R40" s="498"/>
      <c r="S40" s="499">
        <f>IF(P40&gt;0,P40,O40)</f>
        <v>28.95</v>
      </c>
      <c r="T40" s="500"/>
      <c r="U40" s="498">
        <v>44.5</v>
      </c>
      <c r="V40" s="498">
        <v>49.5</v>
      </c>
      <c r="W40" s="501"/>
      <c r="X40" s="496"/>
      <c r="Y40" s="498">
        <v>89</v>
      </c>
      <c r="Z40" s="498">
        <v>99</v>
      </c>
      <c r="AA40" s="502"/>
      <c r="AB40" s="503"/>
      <c r="AC40" s="504"/>
      <c r="AD40" s="504"/>
      <c r="AE40" s="505"/>
      <c r="AF40" s="495">
        <f>SUM(AB40:AE40)</f>
        <v>0</v>
      </c>
      <c r="AG40" s="506"/>
      <c r="AH40" s="504"/>
      <c r="AI40" s="504"/>
      <c r="AJ40" s="505"/>
      <c r="AK40" s="507">
        <f>SUM(AG40:AJ40)</f>
        <v>0</v>
      </c>
      <c r="AL40" s="503"/>
      <c r="AM40" s="504"/>
      <c r="AN40" s="504"/>
      <c r="AO40" s="505"/>
      <c r="AP40" s="507">
        <f>SUM(AL40:AO40)</f>
        <v>0</v>
      </c>
      <c r="AQ40" s="503"/>
      <c r="AR40" s="504"/>
      <c r="AS40" s="504"/>
      <c r="AT40" s="505"/>
      <c r="AU40" s="495">
        <f>SUM(AQ40:AT40)</f>
        <v>0</v>
      </c>
      <c r="AV40" s="494"/>
      <c r="AW40" s="508"/>
      <c r="AX40" s="508"/>
      <c r="AY40" s="509"/>
      <c r="AZ40" s="507">
        <f>SUM(AV40:AY40)</f>
        <v>0</v>
      </c>
      <c r="BA40" s="493"/>
      <c r="BB40" s="508">
        <v>4</v>
      </c>
      <c r="BC40" s="508">
        <v>0</v>
      </c>
      <c r="BD40" s="509"/>
      <c r="BE40" s="495">
        <f>SUM(BA40:BD40)</f>
        <v>4</v>
      </c>
      <c r="BF40" s="493"/>
      <c r="BG40" s="508">
        <v>8</v>
      </c>
      <c r="BH40" s="508">
        <v>1</v>
      </c>
      <c r="BI40" s="509"/>
      <c r="BJ40" s="495">
        <f>SUM(BF40:BI40)</f>
        <v>9</v>
      </c>
      <c r="BK40" s="493"/>
      <c r="BL40" s="508">
        <v>0</v>
      </c>
      <c r="BM40" s="508">
        <v>1</v>
      </c>
      <c r="BN40" s="509"/>
      <c r="BO40" s="495">
        <f t="shared" si="0"/>
        <v>1</v>
      </c>
    </row>
    <row r="41" spans="1:67" x14ac:dyDescent="0.25">
      <c r="A41" s="488" t="s">
        <v>762</v>
      </c>
      <c r="B41" s="489" t="s">
        <v>763</v>
      </c>
      <c r="C41" s="490">
        <v>4716076167825</v>
      </c>
      <c r="D41" s="490">
        <f>IF(J41&gt;0,1,"")</f>
        <v>1</v>
      </c>
      <c r="E41" s="490" t="str">
        <f>IF(K41&gt;0,1,"")</f>
        <v/>
      </c>
      <c r="F41" s="490" t="str">
        <f>IF(L41&gt;0,1,"")</f>
        <v/>
      </c>
      <c r="G41" s="510" t="str">
        <f>IF(M41&gt;0,1,"")</f>
        <v/>
      </c>
      <c r="H41" s="511">
        <v>55</v>
      </c>
      <c r="I41" s="492" t="str">
        <f>IF(SUM(D41:G41)&lt;2,IF(H41&gt;100,"Not OK",""),"")</f>
        <v/>
      </c>
      <c r="J41" s="493">
        <v>3</v>
      </c>
      <c r="K41" s="494"/>
      <c r="L41" s="494"/>
      <c r="M41" s="494"/>
      <c r="N41" s="495">
        <f>SUM(J41:M41)</f>
        <v>3</v>
      </c>
      <c r="O41" s="496">
        <f>VLOOKUP(C41,'[1]Bone Avg Cost'!A:B,2,FALSE)</f>
        <v>21.229999999999997</v>
      </c>
      <c r="P41" s="497"/>
      <c r="Q41" s="497"/>
      <c r="R41" s="498"/>
      <c r="S41" s="499">
        <f>IF(P41&gt;0,P41,O41)</f>
        <v>21.229999999999997</v>
      </c>
      <c r="T41" s="500">
        <v>59.95</v>
      </c>
      <c r="U41" s="498"/>
      <c r="V41" s="498"/>
      <c r="W41" s="501"/>
      <c r="X41" s="496"/>
      <c r="Y41" s="498"/>
      <c r="Z41" s="498"/>
      <c r="AA41" s="502"/>
      <c r="AB41" s="503"/>
      <c r="AC41" s="504"/>
      <c r="AD41" s="504"/>
      <c r="AE41" s="505"/>
      <c r="AF41" s="495">
        <f>SUM(AB41:AE41)</f>
        <v>0</v>
      </c>
      <c r="AG41" s="506"/>
      <c r="AH41" s="504"/>
      <c r="AI41" s="504"/>
      <c r="AJ41" s="505"/>
      <c r="AK41" s="507">
        <f>SUM(AG41:AJ41)</f>
        <v>0</v>
      </c>
      <c r="AL41" s="503"/>
      <c r="AM41" s="504"/>
      <c r="AN41" s="504"/>
      <c r="AO41" s="505"/>
      <c r="AP41" s="507">
        <f>SUM(AL41:AO41)</f>
        <v>0</v>
      </c>
      <c r="AQ41" s="503"/>
      <c r="AR41" s="504"/>
      <c r="AS41" s="504"/>
      <c r="AT41" s="505"/>
      <c r="AU41" s="495">
        <f>SUM(AQ41:AT41)</f>
        <v>0</v>
      </c>
      <c r="AV41" s="494"/>
      <c r="AW41" s="508"/>
      <c r="AX41" s="508"/>
      <c r="AY41" s="509"/>
      <c r="AZ41" s="507">
        <f>SUM(AV41:AY41)</f>
        <v>0</v>
      </c>
      <c r="BA41" s="493"/>
      <c r="BB41" s="508"/>
      <c r="BC41" s="508"/>
      <c r="BD41" s="509"/>
      <c r="BE41" s="495">
        <f>SUM(BA41:BD41)</f>
        <v>0</v>
      </c>
      <c r="BF41" s="493">
        <v>0</v>
      </c>
      <c r="BG41" s="508"/>
      <c r="BH41" s="508"/>
      <c r="BI41" s="509"/>
      <c r="BJ41" s="495">
        <f>SUM(BF41:BI41)</f>
        <v>0</v>
      </c>
      <c r="BK41" s="493"/>
      <c r="BL41" s="508">
        <v>0</v>
      </c>
      <c r="BM41" s="508">
        <v>4</v>
      </c>
      <c r="BN41" s="509"/>
      <c r="BO41" s="495">
        <f t="shared" si="0"/>
        <v>4</v>
      </c>
    </row>
    <row r="42" spans="1:67" x14ac:dyDescent="0.25">
      <c r="A42" s="488" t="s">
        <v>764</v>
      </c>
      <c r="B42" s="489" t="s">
        <v>765</v>
      </c>
      <c r="C42" s="490">
        <v>4716076167832</v>
      </c>
      <c r="D42" s="490">
        <f>IF(J42&gt;0,1,"")</f>
        <v>1</v>
      </c>
      <c r="E42" s="490" t="str">
        <f>IF(K42&gt;0,1,"")</f>
        <v/>
      </c>
      <c r="F42" s="490" t="str">
        <f>IF(L42&gt;0,1,"")</f>
        <v/>
      </c>
      <c r="G42" s="510" t="str">
        <f>IF(M42&gt;0,1,"")</f>
        <v/>
      </c>
      <c r="H42" s="511">
        <v>24</v>
      </c>
      <c r="I42" s="492" t="str">
        <f>IF(SUM(D42:G42)&lt;2,IF(H42&gt;100,"Not OK",""),"")</f>
        <v/>
      </c>
      <c r="J42" s="493">
        <v>3</v>
      </c>
      <c r="K42" s="494"/>
      <c r="L42" s="494"/>
      <c r="M42" s="494"/>
      <c r="N42" s="495">
        <f>SUM(J42:M42)</f>
        <v>3</v>
      </c>
      <c r="O42" s="496">
        <f>VLOOKUP(C42,'[1]Bone Avg Cost'!A:B,2,FALSE)</f>
        <v>21.22999999999999</v>
      </c>
      <c r="P42" s="497"/>
      <c r="Q42" s="497"/>
      <c r="R42" s="498"/>
      <c r="S42" s="499">
        <f>IF(P42&gt;0,P42,O42)</f>
        <v>21.22999999999999</v>
      </c>
      <c r="T42" s="500">
        <v>59.95</v>
      </c>
      <c r="U42" s="498"/>
      <c r="V42" s="498"/>
      <c r="W42" s="501"/>
      <c r="X42" s="496"/>
      <c r="Y42" s="498"/>
      <c r="Z42" s="498"/>
      <c r="AA42" s="502"/>
      <c r="AB42" s="503"/>
      <c r="AC42" s="504"/>
      <c r="AD42" s="504"/>
      <c r="AE42" s="505"/>
      <c r="AF42" s="495">
        <f>SUM(AB42:AE42)</f>
        <v>0</v>
      </c>
      <c r="AG42" s="506"/>
      <c r="AH42" s="504"/>
      <c r="AI42" s="504"/>
      <c r="AJ42" s="505"/>
      <c r="AK42" s="507">
        <f>SUM(AG42:AJ42)</f>
        <v>0</v>
      </c>
      <c r="AL42" s="503"/>
      <c r="AM42" s="504"/>
      <c r="AN42" s="504"/>
      <c r="AO42" s="505"/>
      <c r="AP42" s="507">
        <f>SUM(AL42:AO42)</f>
        <v>0</v>
      </c>
      <c r="AQ42" s="503"/>
      <c r="AR42" s="504"/>
      <c r="AS42" s="504"/>
      <c r="AT42" s="505"/>
      <c r="AU42" s="495">
        <f>SUM(AQ42:AT42)</f>
        <v>0</v>
      </c>
      <c r="AV42" s="494"/>
      <c r="AW42" s="508"/>
      <c r="AX42" s="508"/>
      <c r="AY42" s="509"/>
      <c r="AZ42" s="507">
        <f>SUM(AV42:AY42)</f>
        <v>0</v>
      </c>
      <c r="BA42" s="493"/>
      <c r="BB42" s="508"/>
      <c r="BC42" s="508"/>
      <c r="BD42" s="509"/>
      <c r="BE42" s="495">
        <f>SUM(BA42:BD42)</f>
        <v>0</v>
      </c>
      <c r="BF42" s="493">
        <v>0</v>
      </c>
      <c r="BG42" s="508"/>
      <c r="BH42" s="508"/>
      <c r="BI42" s="509"/>
      <c r="BJ42" s="495">
        <f>SUM(BF42:BI42)</f>
        <v>0</v>
      </c>
      <c r="BK42" s="493"/>
      <c r="BL42" s="508">
        <v>0</v>
      </c>
      <c r="BM42" s="508">
        <v>0</v>
      </c>
      <c r="BN42" s="509"/>
      <c r="BO42" s="495">
        <f t="shared" si="0"/>
        <v>0</v>
      </c>
    </row>
    <row r="43" spans="1:67" x14ac:dyDescent="0.25">
      <c r="A43" s="488" t="s">
        <v>766</v>
      </c>
      <c r="B43" s="489" t="s">
        <v>767</v>
      </c>
      <c r="C43" s="490">
        <v>4716076167849</v>
      </c>
      <c r="D43" s="490">
        <f>IF(J43&gt;0,1,"")</f>
        <v>1</v>
      </c>
      <c r="E43" s="490" t="str">
        <f>IF(K43&gt;0,1,"")</f>
        <v/>
      </c>
      <c r="F43" s="490" t="str">
        <f>IF(L43&gt;0,1,"")</f>
        <v/>
      </c>
      <c r="G43" s="510" t="str">
        <f>IF(M43&gt;0,1,"")</f>
        <v/>
      </c>
      <c r="H43" s="511">
        <v>60</v>
      </c>
      <c r="I43" s="492" t="str">
        <f>IF(SUM(D43:G43)&lt;2,IF(H43&gt;100,"Not OK",""),"")</f>
        <v/>
      </c>
      <c r="J43" s="493">
        <v>3</v>
      </c>
      <c r="K43" s="494"/>
      <c r="L43" s="494"/>
      <c r="M43" s="494"/>
      <c r="N43" s="495">
        <f>SUM(J43:M43)</f>
        <v>3</v>
      </c>
      <c r="O43" s="496">
        <f>VLOOKUP(C43,'[1]Bone Avg Cost'!A:B,2,FALSE)</f>
        <v>21.229999999999997</v>
      </c>
      <c r="P43" s="497"/>
      <c r="Q43" s="497"/>
      <c r="R43" s="498"/>
      <c r="S43" s="499">
        <f>IF(P43&gt;0,P43,O43)</f>
        <v>21.229999999999997</v>
      </c>
      <c r="T43" s="500">
        <v>59.95</v>
      </c>
      <c r="U43" s="498"/>
      <c r="V43" s="498"/>
      <c r="W43" s="501"/>
      <c r="X43" s="496"/>
      <c r="Y43" s="498"/>
      <c r="Z43" s="498"/>
      <c r="AA43" s="502"/>
      <c r="AB43" s="503"/>
      <c r="AC43" s="504"/>
      <c r="AD43" s="504"/>
      <c r="AE43" s="505"/>
      <c r="AF43" s="495">
        <f>SUM(AB43:AE43)</f>
        <v>0</v>
      </c>
      <c r="AG43" s="506"/>
      <c r="AH43" s="504"/>
      <c r="AI43" s="504"/>
      <c r="AJ43" s="505"/>
      <c r="AK43" s="507">
        <f>SUM(AG43:AJ43)</f>
        <v>0</v>
      </c>
      <c r="AL43" s="503"/>
      <c r="AM43" s="504"/>
      <c r="AN43" s="504"/>
      <c r="AO43" s="505"/>
      <c r="AP43" s="507">
        <f>SUM(AL43:AO43)</f>
        <v>0</v>
      </c>
      <c r="AQ43" s="503"/>
      <c r="AR43" s="504"/>
      <c r="AS43" s="504"/>
      <c r="AT43" s="505"/>
      <c r="AU43" s="495">
        <f>SUM(AQ43:AT43)</f>
        <v>0</v>
      </c>
      <c r="AV43" s="494"/>
      <c r="AW43" s="508"/>
      <c r="AX43" s="508"/>
      <c r="AY43" s="509"/>
      <c r="AZ43" s="507">
        <f>SUM(AV43:AY43)</f>
        <v>0</v>
      </c>
      <c r="BA43" s="493"/>
      <c r="BB43" s="508"/>
      <c r="BC43" s="508"/>
      <c r="BD43" s="509"/>
      <c r="BE43" s="495">
        <f>SUM(BA43:BD43)</f>
        <v>0</v>
      </c>
      <c r="BF43" s="493">
        <v>0</v>
      </c>
      <c r="BG43" s="508"/>
      <c r="BH43" s="508"/>
      <c r="BI43" s="509"/>
      <c r="BJ43" s="495">
        <f>SUM(BF43:BI43)</f>
        <v>0</v>
      </c>
      <c r="BK43" s="493"/>
      <c r="BL43" s="508">
        <v>0</v>
      </c>
      <c r="BM43" s="508">
        <v>0</v>
      </c>
      <c r="BN43" s="509"/>
      <c r="BO43" s="495">
        <f t="shared" si="0"/>
        <v>0</v>
      </c>
    </row>
    <row r="44" spans="1:67" x14ac:dyDescent="0.25">
      <c r="A44" s="488" t="s">
        <v>555</v>
      </c>
      <c r="B44" s="489" t="s">
        <v>651</v>
      </c>
      <c r="C44" s="490">
        <v>4716076167856</v>
      </c>
      <c r="D44" s="490">
        <f>IF(J44&gt;0,1,"")</f>
        <v>1</v>
      </c>
      <c r="E44" s="490">
        <f>IF(K44&gt;0,1,"")</f>
        <v>1</v>
      </c>
      <c r="F44" s="490">
        <f>IF(L44&gt;0,1,"")</f>
        <v>1</v>
      </c>
      <c r="G44" s="510" t="str">
        <f>IF(M44&gt;0,1,"")</f>
        <v/>
      </c>
      <c r="H44" s="511">
        <v>2</v>
      </c>
      <c r="I44" s="492" t="str">
        <f>IF(SUM(D44:G44)&lt;2,IF(H44&gt;100,"Not OK",""),"")</f>
        <v/>
      </c>
      <c r="J44" s="493">
        <v>3</v>
      </c>
      <c r="K44" s="494">
        <v>12</v>
      </c>
      <c r="L44" s="494">
        <v>15</v>
      </c>
      <c r="M44" s="494"/>
      <c r="N44" s="495">
        <f>SUM(J44:M44)</f>
        <v>30</v>
      </c>
      <c r="O44" s="496">
        <f>VLOOKUP(C44,'[1]Bone Avg Cost'!A:B,2,FALSE)</f>
        <v>21.229999999999997</v>
      </c>
      <c r="P44" s="497">
        <v>21.229999999999997</v>
      </c>
      <c r="Q44" s="497">
        <v>21.229999999999997</v>
      </c>
      <c r="R44" s="498"/>
      <c r="S44" s="499">
        <f>IF(P44&gt;0,P44,O44)</f>
        <v>21.229999999999997</v>
      </c>
      <c r="T44" s="500">
        <v>59.95</v>
      </c>
      <c r="U44" s="498">
        <v>29.5</v>
      </c>
      <c r="V44" s="498">
        <v>34.5</v>
      </c>
      <c r="W44" s="501"/>
      <c r="X44" s="496"/>
      <c r="Y44" s="498">
        <v>59</v>
      </c>
      <c r="Z44" s="498">
        <v>69</v>
      </c>
      <c r="AA44" s="502"/>
      <c r="AB44" s="503"/>
      <c r="AC44" s="504"/>
      <c r="AD44" s="504"/>
      <c r="AE44" s="505"/>
      <c r="AF44" s="495">
        <f>SUM(AB44:AE44)</f>
        <v>0</v>
      </c>
      <c r="AG44" s="506"/>
      <c r="AH44" s="504"/>
      <c r="AI44" s="504"/>
      <c r="AJ44" s="505"/>
      <c r="AK44" s="507">
        <f>SUM(AG44:AJ44)</f>
        <v>0</v>
      </c>
      <c r="AL44" s="503"/>
      <c r="AM44" s="504"/>
      <c r="AN44" s="504"/>
      <c r="AO44" s="505"/>
      <c r="AP44" s="507">
        <f>SUM(AL44:AO44)</f>
        <v>0</v>
      </c>
      <c r="AQ44" s="503"/>
      <c r="AR44" s="504"/>
      <c r="AS44" s="504"/>
      <c r="AT44" s="505"/>
      <c r="AU44" s="495">
        <f>SUM(AQ44:AT44)</f>
        <v>0</v>
      </c>
      <c r="AV44" s="494"/>
      <c r="AW44" s="508"/>
      <c r="AX44" s="508"/>
      <c r="AY44" s="509"/>
      <c r="AZ44" s="507">
        <f>SUM(AV44:AY44)</f>
        <v>0</v>
      </c>
      <c r="BA44" s="493"/>
      <c r="BB44" s="508">
        <v>2</v>
      </c>
      <c r="BC44" s="508">
        <v>1</v>
      </c>
      <c r="BD44" s="509"/>
      <c r="BE44" s="495">
        <f>SUM(BA44:BD44)</f>
        <v>3</v>
      </c>
      <c r="BF44" s="493">
        <v>0</v>
      </c>
      <c r="BG44" s="508">
        <v>9</v>
      </c>
      <c r="BH44" s="508">
        <v>3</v>
      </c>
      <c r="BI44" s="509"/>
      <c r="BJ44" s="495">
        <f>SUM(BF44:BI44)</f>
        <v>12</v>
      </c>
      <c r="BK44" s="493"/>
      <c r="BL44" s="508">
        <v>0</v>
      </c>
      <c r="BM44" s="508">
        <v>1</v>
      </c>
      <c r="BN44" s="509"/>
      <c r="BO44" s="495">
        <f t="shared" si="0"/>
        <v>1</v>
      </c>
    </row>
    <row r="45" spans="1:67" x14ac:dyDescent="0.25">
      <c r="A45" s="488" t="s">
        <v>556</v>
      </c>
      <c r="B45" s="489" t="s">
        <v>652</v>
      </c>
      <c r="C45" s="490">
        <v>4716076167863</v>
      </c>
      <c r="D45" s="490">
        <f>IF(J45&gt;0,1,"")</f>
        <v>1</v>
      </c>
      <c r="E45" s="490" t="str">
        <f>IF(K45&gt;0,1,"")</f>
        <v/>
      </c>
      <c r="F45" s="490" t="str">
        <f>IF(L45&gt;0,1,"")</f>
        <v/>
      </c>
      <c r="G45" s="510" t="str">
        <f>IF(M45&gt;0,1,"")</f>
        <v/>
      </c>
      <c r="H45" s="511">
        <v>2</v>
      </c>
      <c r="I45" s="492" t="str">
        <f>IF(SUM(D45:G45)&lt;2,IF(H45&gt;100,"Not OK",""),"")</f>
        <v/>
      </c>
      <c r="J45" s="493">
        <v>3</v>
      </c>
      <c r="K45" s="494">
        <v>0</v>
      </c>
      <c r="L45" s="494">
        <v>0</v>
      </c>
      <c r="M45" s="494"/>
      <c r="N45" s="495">
        <f>SUM(J45:M45)</f>
        <v>3</v>
      </c>
      <c r="O45" s="496">
        <f>VLOOKUP(C45,'[1]Bone Avg Cost'!A:B,2,FALSE)</f>
        <v>21.229999999999997</v>
      </c>
      <c r="P45" s="497">
        <v>21.229999999999997</v>
      </c>
      <c r="Q45" s="497">
        <v>21.229999999999997</v>
      </c>
      <c r="R45" s="498"/>
      <c r="S45" s="499">
        <f>IF(P45&gt;0,P45,O45)</f>
        <v>21.229999999999997</v>
      </c>
      <c r="T45" s="500">
        <v>59.95</v>
      </c>
      <c r="U45" s="498">
        <v>29.5</v>
      </c>
      <c r="V45" s="498">
        <v>34.5</v>
      </c>
      <c r="W45" s="501"/>
      <c r="X45" s="496"/>
      <c r="Y45" s="498">
        <v>59</v>
      </c>
      <c r="Z45" s="498">
        <v>69</v>
      </c>
      <c r="AA45" s="502"/>
      <c r="AB45" s="503"/>
      <c r="AC45" s="504"/>
      <c r="AD45" s="504"/>
      <c r="AE45" s="505"/>
      <c r="AF45" s="495">
        <f>SUM(AB45:AE45)</f>
        <v>0</v>
      </c>
      <c r="AG45" s="506"/>
      <c r="AH45" s="504"/>
      <c r="AI45" s="504"/>
      <c r="AJ45" s="505"/>
      <c r="AK45" s="507">
        <f>SUM(AG45:AJ45)</f>
        <v>0</v>
      </c>
      <c r="AL45" s="503"/>
      <c r="AM45" s="504"/>
      <c r="AN45" s="504"/>
      <c r="AO45" s="505"/>
      <c r="AP45" s="507">
        <f>SUM(AL45:AO45)</f>
        <v>0</v>
      </c>
      <c r="AQ45" s="503"/>
      <c r="AR45" s="504"/>
      <c r="AS45" s="504"/>
      <c r="AT45" s="505"/>
      <c r="AU45" s="495">
        <f>SUM(AQ45:AT45)</f>
        <v>0</v>
      </c>
      <c r="AV45" s="494"/>
      <c r="AW45" s="508"/>
      <c r="AX45" s="508"/>
      <c r="AY45" s="509"/>
      <c r="AZ45" s="507">
        <f>SUM(AV45:AY45)</f>
        <v>0</v>
      </c>
      <c r="BA45" s="493"/>
      <c r="BB45" s="508">
        <v>1</v>
      </c>
      <c r="BC45" s="508">
        <v>0</v>
      </c>
      <c r="BD45" s="509"/>
      <c r="BE45" s="495">
        <f>SUM(BA45:BD45)</f>
        <v>1</v>
      </c>
      <c r="BF45" s="493">
        <v>0</v>
      </c>
      <c r="BG45" s="508">
        <v>5</v>
      </c>
      <c r="BH45" s="508">
        <v>0</v>
      </c>
      <c r="BI45" s="509"/>
      <c r="BJ45" s="495">
        <f>SUM(BF45:BI45)</f>
        <v>5</v>
      </c>
      <c r="BK45" s="493"/>
      <c r="BL45" s="508">
        <v>0</v>
      </c>
      <c r="BM45" s="508">
        <v>5</v>
      </c>
      <c r="BN45" s="509"/>
      <c r="BO45" s="495">
        <f t="shared" si="0"/>
        <v>5</v>
      </c>
    </row>
    <row r="46" spans="1:67" x14ac:dyDescent="0.25">
      <c r="A46" s="488" t="s">
        <v>557</v>
      </c>
      <c r="B46" s="489" t="s">
        <v>653</v>
      </c>
      <c r="C46" s="490">
        <v>4716076167870</v>
      </c>
      <c r="D46" s="490">
        <f>IF(J46&gt;0,1,"")</f>
        <v>1</v>
      </c>
      <c r="E46" s="490">
        <f>IF(K46&gt;0,1,"")</f>
        <v>1</v>
      </c>
      <c r="F46" s="490">
        <f>IF(L46&gt;0,1,"")</f>
        <v>1</v>
      </c>
      <c r="G46" s="510" t="str">
        <f>IF(M46&gt;0,1,"")</f>
        <v/>
      </c>
      <c r="H46" s="511">
        <v>2</v>
      </c>
      <c r="I46" s="492" t="str">
        <f>IF(SUM(D46:G46)&lt;2,IF(H46&gt;100,"Not OK",""),"")</f>
        <v/>
      </c>
      <c r="J46" s="493">
        <v>1</v>
      </c>
      <c r="K46" s="494">
        <v>8</v>
      </c>
      <c r="L46" s="494">
        <v>10</v>
      </c>
      <c r="M46" s="494"/>
      <c r="N46" s="495">
        <f>SUM(J46:M46)</f>
        <v>19</v>
      </c>
      <c r="O46" s="496">
        <f>VLOOKUP(C46,'[1]Bone Avg Cost'!A:B,2,FALSE)</f>
        <v>21.229999999999997</v>
      </c>
      <c r="P46" s="497">
        <v>21.229999999999997</v>
      </c>
      <c r="Q46" s="497">
        <v>21.229999999999997</v>
      </c>
      <c r="R46" s="498"/>
      <c r="S46" s="499">
        <f>IF(P46&gt;0,P46,O46)</f>
        <v>21.229999999999997</v>
      </c>
      <c r="T46" s="500">
        <v>59.95</v>
      </c>
      <c r="U46" s="498">
        <v>29.5</v>
      </c>
      <c r="V46" s="498">
        <v>34.5</v>
      </c>
      <c r="W46" s="501"/>
      <c r="X46" s="496"/>
      <c r="Y46" s="498">
        <v>59</v>
      </c>
      <c r="Z46" s="498">
        <v>69</v>
      </c>
      <c r="AA46" s="502"/>
      <c r="AB46" s="503"/>
      <c r="AC46" s="504"/>
      <c r="AD46" s="504"/>
      <c r="AE46" s="505"/>
      <c r="AF46" s="495">
        <f>SUM(AB46:AE46)</f>
        <v>0</v>
      </c>
      <c r="AG46" s="506"/>
      <c r="AH46" s="504"/>
      <c r="AI46" s="504"/>
      <c r="AJ46" s="505"/>
      <c r="AK46" s="507">
        <f>SUM(AG46:AJ46)</f>
        <v>0</v>
      </c>
      <c r="AL46" s="503"/>
      <c r="AM46" s="504"/>
      <c r="AN46" s="504"/>
      <c r="AO46" s="505"/>
      <c r="AP46" s="507">
        <f>SUM(AL46:AO46)</f>
        <v>0</v>
      </c>
      <c r="AQ46" s="503"/>
      <c r="AR46" s="504"/>
      <c r="AS46" s="504"/>
      <c r="AT46" s="505"/>
      <c r="AU46" s="495">
        <f>SUM(AQ46:AT46)</f>
        <v>0</v>
      </c>
      <c r="AV46" s="494"/>
      <c r="AW46" s="508"/>
      <c r="AX46" s="508"/>
      <c r="AY46" s="509"/>
      <c r="AZ46" s="507">
        <f>SUM(AV46:AY46)</f>
        <v>0</v>
      </c>
      <c r="BA46" s="493">
        <v>1</v>
      </c>
      <c r="BB46" s="508">
        <v>4</v>
      </c>
      <c r="BC46" s="508">
        <v>1</v>
      </c>
      <c r="BD46" s="509"/>
      <c r="BE46" s="495">
        <f>SUM(BA46:BD46)</f>
        <v>6</v>
      </c>
      <c r="BF46" s="493">
        <v>1</v>
      </c>
      <c r="BG46" s="508">
        <v>8</v>
      </c>
      <c r="BH46" s="508">
        <v>4</v>
      </c>
      <c r="BI46" s="509"/>
      <c r="BJ46" s="495">
        <f>SUM(BF46:BI46)</f>
        <v>13</v>
      </c>
      <c r="BK46" s="493"/>
      <c r="BL46" s="508">
        <v>0</v>
      </c>
      <c r="BM46" s="508">
        <v>0</v>
      </c>
      <c r="BN46" s="509"/>
      <c r="BO46" s="495">
        <f t="shared" si="0"/>
        <v>0</v>
      </c>
    </row>
    <row r="47" spans="1:67" x14ac:dyDescent="0.25">
      <c r="A47" s="488" t="s">
        <v>558</v>
      </c>
      <c r="B47" s="489" t="s">
        <v>654</v>
      </c>
      <c r="C47" s="490">
        <v>4716076167924</v>
      </c>
      <c r="D47" s="490">
        <f>IF(J47&gt;0,1,"")</f>
        <v>1</v>
      </c>
      <c r="E47" s="490">
        <f>IF(K47&gt;0,1,"")</f>
        <v>1</v>
      </c>
      <c r="F47" s="490">
        <f>IF(L47&gt;0,1,"")</f>
        <v>1</v>
      </c>
      <c r="G47" s="510" t="str">
        <f>IF(M47&gt;0,1,"")</f>
        <v/>
      </c>
      <c r="H47" s="511">
        <v>2</v>
      </c>
      <c r="I47" s="492" t="str">
        <f>IF(SUM(D47:G47)&lt;2,IF(H47&gt;100,"Not OK",""),"")</f>
        <v/>
      </c>
      <c r="J47" s="493">
        <v>3</v>
      </c>
      <c r="K47" s="494">
        <v>9</v>
      </c>
      <c r="L47" s="494">
        <v>5</v>
      </c>
      <c r="M47" s="494"/>
      <c r="N47" s="495">
        <f>SUM(J47:M47)</f>
        <v>17</v>
      </c>
      <c r="O47" s="496">
        <f>VLOOKUP(C47,'[1]Bone Avg Cost'!A:B,2,FALSE)</f>
        <v>22.390000000000004</v>
      </c>
      <c r="P47" s="497">
        <v>22.39</v>
      </c>
      <c r="Q47" s="497">
        <v>22.39</v>
      </c>
      <c r="R47" s="498"/>
      <c r="S47" s="499">
        <f>IF(P47&gt;0,P47,O47)</f>
        <v>22.39</v>
      </c>
      <c r="T47" s="500">
        <v>59.95</v>
      </c>
      <c r="U47" s="498">
        <v>29.5</v>
      </c>
      <c r="V47" s="498">
        <v>34.5</v>
      </c>
      <c r="W47" s="501"/>
      <c r="X47" s="496"/>
      <c r="Y47" s="498">
        <v>59</v>
      </c>
      <c r="Z47" s="498">
        <v>69</v>
      </c>
      <c r="AA47" s="502"/>
      <c r="AB47" s="503"/>
      <c r="AC47" s="504"/>
      <c r="AD47" s="504"/>
      <c r="AE47" s="505"/>
      <c r="AF47" s="495">
        <f>SUM(AB47:AE47)</f>
        <v>0</v>
      </c>
      <c r="AG47" s="506"/>
      <c r="AH47" s="504"/>
      <c r="AI47" s="504"/>
      <c r="AJ47" s="505"/>
      <c r="AK47" s="507">
        <f>SUM(AG47:AJ47)</f>
        <v>0</v>
      </c>
      <c r="AL47" s="503"/>
      <c r="AM47" s="504"/>
      <c r="AN47" s="504"/>
      <c r="AO47" s="505"/>
      <c r="AP47" s="507">
        <f>SUM(AL47:AO47)</f>
        <v>0</v>
      </c>
      <c r="AQ47" s="503"/>
      <c r="AR47" s="504"/>
      <c r="AS47" s="504"/>
      <c r="AT47" s="505"/>
      <c r="AU47" s="495">
        <f>SUM(AQ47:AT47)</f>
        <v>0</v>
      </c>
      <c r="AV47" s="494"/>
      <c r="AW47" s="508"/>
      <c r="AX47" s="508"/>
      <c r="AY47" s="509"/>
      <c r="AZ47" s="507">
        <f>SUM(AV47:AY47)</f>
        <v>0</v>
      </c>
      <c r="BA47" s="493"/>
      <c r="BB47" s="508">
        <v>0</v>
      </c>
      <c r="BC47" s="508">
        <v>0</v>
      </c>
      <c r="BD47" s="509"/>
      <c r="BE47" s="495">
        <f>SUM(BA47:BD47)</f>
        <v>0</v>
      </c>
      <c r="BF47" s="493">
        <v>0</v>
      </c>
      <c r="BG47" s="508">
        <v>2</v>
      </c>
      <c r="BH47" s="508">
        <v>0</v>
      </c>
      <c r="BI47" s="509"/>
      <c r="BJ47" s="495">
        <f>SUM(BF47:BI47)</f>
        <v>2</v>
      </c>
      <c r="BK47" s="493"/>
      <c r="BL47" s="508">
        <v>1</v>
      </c>
      <c r="BM47" s="508">
        <v>3</v>
      </c>
      <c r="BN47" s="509"/>
      <c r="BO47" s="495">
        <f t="shared" si="0"/>
        <v>4</v>
      </c>
    </row>
    <row r="48" spans="1:67" x14ac:dyDescent="0.25">
      <c r="A48" s="488" t="s">
        <v>559</v>
      </c>
      <c r="B48" s="489" t="s">
        <v>655</v>
      </c>
      <c r="C48" s="490">
        <v>4716076167931</v>
      </c>
      <c r="D48" s="490">
        <f>IF(J48&gt;0,1,"")</f>
        <v>1</v>
      </c>
      <c r="E48" s="490">
        <f>IF(K48&gt;0,1,"")</f>
        <v>1</v>
      </c>
      <c r="F48" s="490">
        <f>IF(L48&gt;0,1,"")</f>
        <v>1</v>
      </c>
      <c r="G48" s="510" t="str">
        <f>IF(M48&gt;0,1,"")</f>
        <v/>
      </c>
      <c r="H48" s="511">
        <v>2</v>
      </c>
      <c r="I48" s="492" t="str">
        <f>IF(SUM(D48:G48)&lt;2,IF(H48&gt;100,"Not OK",""),"")</f>
        <v/>
      </c>
      <c r="J48" s="493">
        <v>3</v>
      </c>
      <c r="K48" s="494">
        <v>26</v>
      </c>
      <c r="L48" s="494">
        <v>18</v>
      </c>
      <c r="M48" s="494"/>
      <c r="N48" s="495">
        <f>SUM(J48:M48)</f>
        <v>47</v>
      </c>
      <c r="O48" s="496">
        <f>VLOOKUP(C48,'[1]Bone Avg Cost'!A:B,2,FALSE)</f>
        <v>22.389999999999997</v>
      </c>
      <c r="P48" s="497">
        <v>22.39</v>
      </c>
      <c r="Q48" s="497">
        <v>22.39</v>
      </c>
      <c r="R48" s="498"/>
      <c r="S48" s="499">
        <f>IF(P48&gt;0,P48,O48)</f>
        <v>22.39</v>
      </c>
      <c r="T48" s="500">
        <v>59.95</v>
      </c>
      <c r="U48" s="498">
        <v>29.5</v>
      </c>
      <c r="V48" s="498">
        <v>34.5</v>
      </c>
      <c r="W48" s="501"/>
      <c r="X48" s="496"/>
      <c r="Y48" s="498">
        <v>59</v>
      </c>
      <c r="Z48" s="498">
        <v>69</v>
      </c>
      <c r="AA48" s="502"/>
      <c r="AB48" s="503"/>
      <c r="AC48" s="504"/>
      <c r="AD48" s="504"/>
      <c r="AE48" s="505"/>
      <c r="AF48" s="495">
        <f>SUM(AB48:AE48)</f>
        <v>0</v>
      </c>
      <c r="AG48" s="506"/>
      <c r="AH48" s="504"/>
      <c r="AI48" s="504"/>
      <c r="AJ48" s="505"/>
      <c r="AK48" s="507">
        <f>SUM(AG48:AJ48)</f>
        <v>0</v>
      </c>
      <c r="AL48" s="503"/>
      <c r="AM48" s="504"/>
      <c r="AN48" s="504"/>
      <c r="AO48" s="505"/>
      <c r="AP48" s="507">
        <f>SUM(AL48:AO48)</f>
        <v>0</v>
      </c>
      <c r="AQ48" s="503"/>
      <c r="AR48" s="504"/>
      <c r="AS48" s="504"/>
      <c r="AT48" s="505"/>
      <c r="AU48" s="495">
        <f>SUM(AQ48:AT48)</f>
        <v>0</v>
      </c>
      <c r="AV48" s="494"/>
      <c r="AW48" s="508"/>
      <c r="AX48" s="508"/>
      <c r="AY48" s="509"/>
      <c r="AZ48" s="507">
        <f>SUM(AV48:AY48)</f>
        <v>0</v>
      </c>
      <c r="BA48" s="493"/>
      <c r="BB48" s="508">
        <v>0</v>
      </c>
      <c r="BC48" s="508">
        <v>0</v>
      </c>
      <c r="BD48" s="509"/>
      <c r="BE48" s="495">
        <f>SUM(BA48:BD48)</f>
        <v>0</v>
      </c>
      <c r="BF48" s="493">
        <v>0</v>
      </c>
      <c r="BG48" s="508">
        <v>5</v>
      </c>
      <c r="BH48" s="508">
        <v>0</v>
      </c>
      <c r="BI48" s="509"/>
      <c r="BJ48" s="495">
        <f>SUM(BF48:BI48)</f>
        <v>5</v>
      </c>
      <c r="BK48" s="493"/>
      <c r="BL48" s="508">
        <v>0</v>
      </c>
      <c r="BM48" s="508">
        <v>3</v>
      </c>
      <c r="BN48" s="509"/>
      <c r="BO48" s="495">
        <f t="shared" si="0"/>
        <v>3</v>
      </c>
    </row>
    <row r="49" spans="1:67" x14ac:dyDescent="0.25">
      <c r="A49" s="488" t="s">
        <v>560</v>
      </c>
      <c r="B49" s="489" t="s">
        <v>656</v>
      </c>
      <c r="C49" s="490">
        <v>4716076167948</v>
      </c>
      <c r="D49" s="490">
        <f>IF(J49&gt;0,1,"")</f>
        <v>1</v>
      </c>
      <c r="E49" s="490">
        <f>IF(K49&gt;0,1,"")</f>
        <v>1</v>
      </c>
      <c r="F49" s="490">
        <f>IF(L49&gt;0,1,"")</f>
        <v>1</v>
      </c>
      <c r="G49" s="510" t="str">
        <f>IF(M49&gt;0,1,"")</f>
        <v/>
      </c>
      <c r="H49" s="511">
        <v>2</v>
      </c>
      <c r="I49" s="492" t="str">
        <f>IF(SUM(D49:G49)&lt;2,IF(H49&gt;100,"Not OK",""),"")</f>
        <v/>
      </c>
      <c r="J49" s="493">
        <v>3</v>
      </c>
      <c r="K49" s="494">
        <v>8</v>
      </c>
      <c r="L49" s="494">
        <v>7</v>
      </c>
      <c r="M49" s="494"/>
      <c r="N49" s="495">
        <f>SUM(J49:M49)</f>
        <v>18</v>
      </c>
      <c r="O49" s="496">
        <f>VLOOKUP(C49,'[1]Bone Avg Cost'!A:B,2,FALSE)</f>
        <v>22.390000000000004</v>
      </c>
      <c r="P49" s="497">
        <v>22.39</v>
      </c>
      <c r="Q49" s="497">
        <v>22.39</v>
      </c>
      <c r="R49" s="498"/>
      <c r="S49" s="499">
        <f>IF(P49&gt;0,P49,O49)</f>
        <v>22.39</v>
      </c>
      <c r="T49" s="500">
        <v>59.95</v>
      </c>
      <c r="U49" s="498">
        <v>29.5</v>
      </c>
      <c r="V49" s="498">
        <v>34.5</v>
      </c>
      <c r="W49" s="501"/>
      <c r="X49" s="496"/>
      <c r="Y49" s="498">
        <v>59</v>
      </c>
      <c r="Z49" s="498">
        <v>69</v>
      </c>
      <c r="AA49" s="502"/>
      <c r="AB49" s="503"/>
      <c r="AC49" s="504"/>
      <c r="AD49" s="504"/>
      <c r="AE49" s="505"/>
      <c r="AF49" s="495">
        <f>SUM(AB49:AE49)</f>
        <v>0</v>
      </c>
      <c r="AG49" s="506"/>
      <c r="AH49" s="504"/>
      <c r="AI49" s="504"/>
      <c r="AJ49" s="505"/>
      <c r="AK49" s="507">
        <f>SUM(AG49:AJ49)</f>
        <v>0</v>
      </c>
      <c r="AL49" s="503"/>
      <c r="AM49" s="504"/>
      <c r="AN49" s="504"/>
      <c r="AO49" s="505"/>
      <c r="AP49" s="507">
        <f>SUM(AL49:AO49)</f>
        <v>0</v>
      </c>
      <c r="AQ49" s="503"/>
      <c r="AR49" s="504"/>
      <c r="AS49" s="504"/>
      <c r="AT49" s="505"/>
      <c r="AU49" s="495">
        <f>SUM(AQ49:AT49)</f>
        <v>0</v>
      </c>
      <c r="AV49" s="494"/>
      <c r="AW49" s="508"/>
      <c r="AX49" s="508"/>
      <c r="AY49" s="509"/>
      <c r="AZ49" s="507">
        <f>SUM(AV49:AY49)</f>
        <v>0</v>
      </c>
      <c r="BA49" s="493"/>
      <c r="BB49" s="508">
        <v>2</v>
      </c>
      <c r="BC49" s="508">
        <v>0</v>
      </c>
      <c r="BD49" s="509"/>
      <c r="BE49" s="495">
        <f>SUM(BA49:BD49)</f>
        <v>2</v>
      </c>
      <c r="BF49" s="493">
        <v>0</v>
      </c>
      <c r="BG49" s="508">
        <v>4</v>
      </c>
      <c r="BH49" s="508">
        <v>1</v>
      </c>
      <c r="BI49" s="509"/>
      <c r="BJ49" s="495">
        <f>SUM(BF49:BI49)</f>
        <v>5</v>
      </c>
      <c r="BK49" s="493"/>
      <c r="BL49" s="508">
        <v>0</v>
      </c>
      <c r="BM49" s="508">
        <v>0</v>
      </c>
      <c r="BN49" s="509"/>
      <c r="BO49" s="495">
        <f t="shared" si="0"/>
        <v>0</v>
      </c>
    </row>
    <row r="50" spans="1:67" x14ac:dyDescent="0.25">
      <c r="A50" s="488" t="s">
        <v>561</v>
      </c>
      <c r="B50" s="489" t="s">
        <v>657</v>
      </c>
      <c r="C50" s="490">
        <v>4716076167955</v>
      </c>
      <c r="D50" s="490">
        <f>IF(J50&gt;0,1,"")</f>
        <v>1</v>
      </c>
      <c r="E50" s="490">
        <f>IF(K50&gt;0,1,"")</f>
        <v>1</v>
      </c>
      <c r="F50" s="490">
        <f>IF(L50&gt;0,1,"")</f>
        <v>1</v>
      </c>
      <c r="G50" s="510" t="str">
        <f>IF(M50&gt;0,1,"")</f>
        <v/>
      </c>
      <c r="H50" s="511"/>
      <c r="I50" s="492" t="str">
        <f>IF(SUM(D50:G50)&lt;2,IF(H50&gt;100,"Not OK",""),"")</f>
        <v/>
      </c>
      <c r="J50" s="493">
        <v>3</v>
      </c>
      <c r="K50" s="494">
        <v>17</v>
      </c>
      <c r="L50" s="494">
        <v>7</v>
      </c>
      <c r="M50" s="494"/>
      <c r="N50" s="495">
        <f>SUM(J50:M50)</f>
        <v>27</v>
      </c>
      <c r="O50" s="496">
        <f>VLOOKUP(C50,'[1]Bone Avg Cost'!A:B,2,FALSE)</f>
        <v>22.389999999999997</v>
      </c>
      <c r="P50" s="497">
        <v>22.39</v>
      </c>
      <c r="Q50" s="497">
        <v>22.39</v>
      </c>
      <c r="R50" s="498"/>
      <c r="S50" s="499">
        <f>IF(P50&gt;0,P50,O50)</f>
        <v>22.39</v>
      </c>
      <c r="T50" s="500">
        <v>59.95</v>
      </c>
      <c r="U50" s="498">
        <v>29.5</v>
      </c>
      <c r="V50" s="498">
        <v>34.5</v>
      </c>
      <c r="W50" s="501"/>
      <c r="X50" s="496"/>
      <c r="Y50" s="498">
        <v>59</v>
      </c>
      <c r="Z50" s="498">
        <v>69</v>
      </c>
      <c r="AA50" s="502"/>
      <c r="AB50" s="503"/>
      <c r="AC50" s="504"/>
      <c r="AD50" s="504"/>
      <c r="AE50" s="505"/>
      <c r="AF50" s="495">
        <f>SUM(AB50:AE50)</f>
        <v>0</v>
      </c>
      <c r="AG50" s="506"/>
      <c r="AH50" s="504"/>
      <c r="AI50" s="504"/>
      <c r="AJ50" s="505"/>
      <c r="AK50" s="507">
        <f>SUM(AG50:AJ50)</f>
        <v>0</v>
      </c>
      <c r="AL50" s="503"/>
      <c r="AM50" s="504"/>
      <c r="AN50" s="504"/>
      <c r="AO50" s="505"/>
      <c r="AP50" s="507">
        <f>SUM(AL50:AO50)</f>
        <v>0</v>
      </c>
      <c r="AQ50" s="503"/>
      <c r="AR50" s="504"/>
      <c r="AS50" s="504"/>
      <c r="AT50" s="505"/>
      <c r="AU50" s="495">
        <f>SUM(AQ50:AT50)</f>
        <v>0</v>
      </c>
      <c r="AV50" s="494"/>
      <c r="AW50" s="508"/>
      <c r="AX50" s="508"/>
      <c r="AY50" s="509"/>
      <c r="AZ50" s="507">
        <f>SUM(AV50:AY50)</f>
        <v>0</v>
      </c>
      <c r="BA50" s="493"/>
      <c r="BB50" s="508">
        <v>1</v>
      </c>
      <c r="BC50" s="508">
        <v>0</v>
      </c>
      <c r="BD50" s="509"/>
      <c r="BE50" s="495">
        <f>SUM(BA50:BD50)</f>
        <v>1</v>
      </c>
      <c r="BF50" s="493">
        <v>0</v>
      </c>
      <c r="BG50" s="508">
        <v>7</v>
      </c>
      <c r="BH50" s="508">
        <v>6</v>
      </c>
      <c r="BI50" s="509"/>
      <c r="BJ50" s="495">
        <f>SUM(BF50:BI50)</f>
        <v>13</v>
      </c>
      <c r="BK50" s="493"/>
      <c r="BL50" s="508">
        <v>0</v>
      </c>
      <c r="BM50" s="508">
        <v>0</v>
      </c>
      <c r="BN50" s="509"/>
      <c r="BO50" s="495">
        <f t="shared" si="0"/>
        <v>0</v>
      </c>
    </row>
    <row r="51" spans="1:67" x14ac:dyDescent="0.25">
      <c r="A51" s="488" t="s">
        <v>562</v>
      </c>
      <c r="B51" s="489" t="s">
        <v>658</v>
      </c>
      <c r="C51" s="490">
        <v>4716076167979</v>
      </c>
      <c r="D51" s="490">
        <f>IF(J51&gt;0,1,"")</f>
        <v>1</v>
      </c>
      <c r="E51" s="490">
        <f>IF(K51&gt;0,1,"")</f>
        <v>1</v>
      </c>
      <c r="F51" s="490">
        <f>IF(L51&gt;0,1,"")</f>
        <v>1</v>
      </c>
      <c r="G51" s="510" t="str">
        <f>IF(M51&gt;0,1,"")</f>
        <v/>
      </c>
      <c r="H51" s="511">
        <v>3</v>
      </c>
      <c r="I51" s="492" t="str">
        <f>IF(SUM(D51:G51)&lt;2,IF(H51&gt;100,"Not OK",""),"")</f>
        <v/>
      </c>
      <c r="J51" s="493">
        <v>3</v>
      </c>
      <c r="K51" s="494">
        <v>39</v>
      </c>
      <c r="L51" s="494">
        <v>25</v>
      </c>
      <c r="M51" s="494"/>
      <c r="N51" s="495">
        <f>SUM(J51:M51)</f>
        <v>67</v>
      </c>
      <c r="O51" s="496">
        <f>VLOOKUP(C51,'[1]Bone Avg Cost'!A:B,2,FALSE)</f>
        <v>22.39</v>
      </c>
      <c r="P51" s="497">
        <v>22.39</v>
      </c>
      <c r="Q51" s="497">
        <v>22.39</v>
      </c>
      <c r="R51" s="498"/>
      <c r="S51" s="499">
        <f>IF(P51&gt;0,P51,O51)</f>
        <v>22.39</v>
      </c>
      <c r="T51" s="500">
        <v>59.95</v>
      </c>
      <c r="U51" s="498">
        <v>29.5</v>
      </c>
      <c r="V51" s="498">
        <v>34.5</v>
      </c>
      <c r="W51" s="501"/>
      <c r="X51" s="496"/>
      <c r="Y51" s="498">
        <v>59</v>
      </c>
      <c r="Z51" s="498">
        <v>69</v>
      </c>
      <c r="AA51" s="502"/>
      <c r="AB51" s="503"/>
      <c r="AC51" s="504"/>
      <c r="AD51" s="504"/>
      <c r="AE51" s="505"/>
      <c r="AF51" s="495">
        <f>SUM(AB51:AE51)</f>
        <v>0</v>
      </c>
      <c r="AG51" s="506"/>
      <c r="AH51" s="504"/>
      <c r="AI51" s="504"/>
      <c r="AJ51" s="505"/>
      <c r="AK51" s="507">
        <f>SUM(AG51:AJ51)</f>
        <v>0</v>
      </c>
      <c r="AL51" s="503"/>
      <c r="AM51" s="504"/>
      <c r="AN51" s="504"/>
      <c r="AO51" s="505"/>
      <c r="AP51" s="507">
        <f>SUM(AL51:AO51)</f>
        <v>0</v>
      </c>
      <c r="AQ51" s="503"/>
      <c r="AR51" s="504"/>
      <c r="AS51" s="504"/>
      <c r="AT51" s="505"/>
      <c r="AU51" s="495">
        <f>SUM(AQ51:AT51)</f>
        <v>0</v>
      </c>
      <c r="AV51" s="494"/>
      <c r="AW51" s="508"/>
      <c r="AX51" s="508"/>
      <c r="AY51" s="509"/>
      <c r="AZ51" s="507">
        <f>SUM(AV51:AY51)</f>
        <v>0</v>
      </c>
      <c r="BA51" s="493"/>
      <c r="BB51" s="508">
        <v>0</v>
      </c>
      <c r="BC51" s="508">
        <v>0</v>
      </c>
      <c r="BD51" s="509"/>
      <c r="BE51" s="495">
        <f>SUM(BA51:BD51)</f>
        <v>0</v>
      </c>
      <c r="BF51" s="493">
        <v>0</v>
      </c>
      <c r="BG51" s="508">
        <v>4</v>
      </c>
      <c r="BH51" s="508">
        <v>1</v>
      </c>
      <c r="BI51" s="509"/>
      <c r="BJ51" s="495">
        <f>SUM(BF51:BI51)</f>
        <v>5</v>
      </c>
      <c r="BK51" s="493"/>
      <c r="BL51" s="508">
        <v>0</v>
      </c>
      <c r="BM51" s="508">
        <v>2</v>
      </c>
      <c r="BN51" s="509"/>
      <c r="BO51" s="495">
        <f t="shared" si="0"/>
        <v>2</v>
      </c>
    </row>
    <row r="52" spans="1:67" x14ac:dyDescent="0.25">
      <c r="A52" s="488" t="s">
        <v>563</v>
      </c>
      <c r="B52" s="489" t="s">
        <v>659</v>
      </c>
      <c r="C52" s="490">
        <v>4716076167993</v>
      </c>
      <c r="D52" s="490">
        <f>IF(J52&gt;0,1,"")</f>
        <v>1</v>
      </c>
      <c r="E52" s="490">
        <f>IF(K52&gt;0,1,"")</f>
        <v>1</v>
      </c>
      <c r="F52" s="490">
        <f>IF(L52&gt;0,1,"")</f>
        <v>1</v>
      </c>
      <c r="G52" s="510" t="str">
        <f>IF(M52&gt;0,1,"")</f>
        <v/>
      </c>
      <c r="H52" s="511">
        <v>10</v>
      </c>
      <c r="I52" s="492" t="str">
        <f>IF(SUM(D52:G52)&lt;2,IF(H52&gt;100,"Not OK",""),"")</f>
        <v/>
      </c>
      <c r="J52" s="493">
        <v>1</v>
      </c>
      <c r="K52" s="494">
        <v>23</v>
      </c>
      <c r="L52" s="494">
        <v>18</v>
      </c>
      <c r="M52" s="494"/>
      <c r="N52" s="495">
        <f>SUM(J52:M52)</f>
        <v>42</v>
      </c>
      <c r="O52" s="496">
        <f>VLOOKUP(C52,'[1]Bone Avg Cost'!A:B,2,FALSE)</f>
        <v>22.389999999999997</v>
      </c>
      <c r="P52" s="497">
        <v>22.39</v>
      </c>
      <c r="Q52" s="497">
        <v>22.39</v>
      </c>
      <c r="R52" s="498"/>
      <c r="S52" s="499">
        <f>IF(P52&gt;0,P52,O52)</f>
        <v>22.39</v>
      </c>
      <c r="T52" s="500">
        <v>59.95</v>
      </c>
      <c r="U52" s="498">
        <v>29.5</v>
      </c>
      <c r="V52" s="498">
        <v>34.5</v>
      </c>
      <c r="W52" s="501"/>
      <c r="X52" s="496"/>
      <c r="Y52" s="498">
        <v>59</v>
      </c>
      <c r="Z52" s="498">
        <v>69</v>
      </c>
      <c r="AA52" s="502"/>
      <c r="AB52" s="503"/>
      <c r="AC52" s="504"/>
      <c r="AD52" s="504"/>
      <c r="AE52" s="505"/>
      <c r="AF52" s="495">
        <f>SUM(AB52:AE52)</f>
        <v>0</v>
      </c>
      <c r="AG52" s="506"/>
      <c r="AH52" s="504"/>
      <c r="AI52" s="504"/>
      <c r="AJ52" s="505"/>
      <c r="AK52" s="507">
        <f>SUM(AG52:AJ52)</f>
        <v>0</v>
      </c>
      <c r="AL52" s="503"/>
      <c r="AM52" s="504"/>
      <c r="AN52" s="504"/>
      <c r="AO52" s="505"/>
      <c r="AP52" s="507">
        <f>SUM(AL52:AO52)</f>
        <v>0</v>
      </c>
      <c r="AQ52" s="503"/>
      <c r="AR52" s="504"/>
      <c r="AS52" s="504"/>
      <c r="AT52" s="505"/>
      <c r="AU52" s="495">
        <f>SUM(AQ52:AT52)</f>
        <v>0</v>
      </c>
      <c r="AV52" s="494">
        <v>2</v>
      </c>
      <c r="AW52" s="508"/>
      <c r="AX52" s="508"/>
      <c r="AY52" s="509"/>
      <c r="AZ52" s="507">
        <f>SUM(AV52:AY52)</f>
        <v>2</v>
      </c>
      <c r="BA52" s="493"/>
      <c r="BB52" s="508">
        <v>0</v>
      </c>
      <c r="BC52" s="508">
        <v>1</v>
      </c>
      <c r="BD52" s="509"/>
      <c r="BE52" s="495">
        <f>SUM(BA52:BD52)</f>
        <v>1</v>
      </c>
      <c r="BF52" s="493">
        <v>1</v>
      </c>
      <c r="BG52" s="508">
        <v>8</v>
      </c>
      <c r="BH52" s="508">
        <v>2</v>
      </c>
      <c r="BI52" s="509"/>
      <c r="BJ52" s="495">
        <f>SUM(BF52:BI52)</f>
        <v>11</v>
      </c>
      <c r="BK52" s="493"/>
      <c r="BL52" s="508">
        <v>2</v>
      </c>
      <c r="BM52" s="508">
        <v>0</v>
      </c>
      <c r="BN52" s="509"/>
      <c r="BO52" s="495">
        <f t="shared" si="0"/>
        <v>2</v>
      </c>
    </row>
    <row r="53" spans="1:67" x14ac:dyDescent="0.25">
      <c r="A53" s="488" t="s">
        <v>768</v>
      </c>
      <c r="B53" s="489" t="s">
        <v>769</v>
      </c>
      <c r="C53" s="490">
        <v>4716076168280</v>
      </c>
      <c r="D53" s="490">
        <f>IF(J53&gt;0,1,"")</f>
        <v>1</v>
      </c>
      <c r="E53" s="490" t="str">
        <f>IF(K53&gt;0,1,"")</f>
        <v/>
      </c>
      <c r="F53" s="490" t="str">
        <f>IF(L53&gt;0,1,"")</f>
        <v/>
      </c>
      <c r="G53" s="510" t="str">
        <f>IF(M53&gt;0,1,"")</f>
        <v/>
      </c>
      <c r="H53" s="511">
        <v>5</v>
      </c>
      <c r="I53" s="492" t="str">
        <f>IF(SUM(D53:G53)&lt;2,IF(H53&gt;100,"Not OK",""),"")</f>
        <v/>
      </c>
      <c r="J53" s="493">
        <v>3</v>
      </c>
      <c r="K53" s="494"/>
      <c r="L53" s="494"/>
      <c r="M53" s="494"/>
      <c r="N53" s="495">
        <f>SUM(J53:M53)</f>
        <v>3</v>
      </c>
      <c r="O53" s="496">
        <f>VLOOKUP(C53,'[1]Bone Avg Cost'!A:B,2,FALSE)</f>
        <v>22</v>
      </c>
      <c r="P53" s="497"/>
      <c r="Q53" s="497"/>
      <c r="R53" s="498"/>
      <c r="S53" s="499">
        <f>IF(P53&gt;0,P53,O53)</f>
        <v>22</v>
      </c>
      <c r="T53" s="500">
        <v>59.95</v>
      </c>
      <c r="U53" s="498"/>
      <c r="V53" s="498"/>
      <c r="W53" s="501"/>
      <c r="X53" s="496"/>
      <c r="Y53" s="498"/>
      <c r="Z53" s="498"/>
      <c r="AA53" s="502"/>
      <c r="AB53" s="503"/>
      <c r="AC53" s="504"/>
      <c r="AD53" s="504"/>
      <c r="AE53" s="505"/>
      <c r="AF53" s="495">
        <f>SUM(AB53:AE53)</f>
        <v>0</v>
      </c>
      <c r="AG53" s="506"/>
      <c r="AH53" s="504"/>
      <c r="AI53" s="504"/>
      <c r="AJ53" s="505"/>
      <c r="AK53" s="507">
        <f>SUM(AG53:AJ53)</f>
        <v>0</v>
      </c>
      <c r="AL53" s="503"/>
      <c r="AM53" s="504"/>
      <c r="AN53" s="504"/>
      <c r="AO53" s="505"/>
      <c r="AP53" s="507">
        <f>SUM(AL53:AO53)</f>
        <v>0</v>
      </c>
      <c r="AQ53" s="503"/>
      <c r="AR53" s="504"/>
      <c r="AS53" s="504"/>
      <c r="AT53" s="505"/>
      <c r="AU53" s="495">
        <f>SUM(AQ53:AT53)</f>
        <v>0</v>
      </c>
      <c r="AV53" s="494"/>
      <c r="AW53" s="508"/>
      <c r="AX53" s="508"/>
      <c r="AY53" s="509"/>
      <c r="AZ53" s="507">
        <f>SUM(AV53:AY53)</f>
        <v>0</v>
      </c>
      <c r="BA53" s="493"/>
      <c r="BB53" s="508"/>
      <c r="BC53" s="508"/>
      <c r="BD53" s="509"/>
      <c r="BE53" s="495">
        <f>SUM(BA53:BD53)</f>
        <v>0</v>
      </c>
      <c r="BF53" s="493">
        <v>0</v>
      </c>
      <c r="BG53" s="508"/>
      <c r="BH53" s="508"/>
      <c r="BI53" s="509"/>
      <c r="BJ53" s="495">
        <f>SUM(BF53:BI53)</f>
        <v>0</v>
      </c>
      <c r="BK53" s="493"/>
      <c r="BL53" s="508">
        <v>0</v>
      </c>
      <c r="BM53" s="508">
        <v>0</v>
      </c>
      <c r="BN53" s="509"/>
      <c r="BO53" s="495">
        <f t="shared" si="0"/>
        <v>0</v>
      </c>
    </row>
    <row r="54" spans="1:67" x14ac:dyDescent="0.25">
      <c r="A54" s="488" t="s">
        <v>770</v>
      </c>
      <c r="B54" s="489" t="s">
        <v>771</v>
      </c>
      <c r="C54" s="490">
        <v>4716076168327</v>
      </c>
      <c r="D54" s="490">
        <f>IF(J54&gt;0,1,"")</f>
        <v>1</v>
      </c>
      <c r="E54" s="490" t="str">
        <f>IF(K54&gt;0,1,"")</f>
        <v/>
      </c>
      <c r="F54" s="490" t="str">
        <f>IF(L54&gt;0,1,"")</f>
        <v/>
      </c>
      <c r="G54" s="510" t="str">
        <f>IF(M54&gt;0,1,"")</f>
        <v/>
      </c>
      <c r="H54" s="511">
        <v>4</v>
      </c>
      <c r="I54" s="492" t="str">
        <f>IF(SUM(D54:G54)&lt;2,IF(H54&gt;100,"Not OK",""),"")</f>
        <v/>
      </c>
      <c r="J54" s="493">
        <v>1</v>
      </c>
      <c r="K54" s="494"/>
      <c r="L54" s="494"/>
      <c r="M54" s="494"/>
      <c r="N54" s="495">
        <f>SUM(J54:M54)</f>
        <v>1</v>
      </c>
      <c r="O54" s="496">
        <f>VLOOKUP(C54,'[1]Bone Avg Cost'!A:B,2,FALSE)</f>
        <v>18.140000000000008</v>
      </c>
      <c r="P54" s="497"/>
      <c r="Q54" s="497"/>
      <c r="R54" s="498"/>
      <c r="S54" s="499">
        <f>IF(P54&gt;0,P54,O54)</f>
        <v>18.140000000000008</v>
      </c>
      <c r="T54" s="500">
        <v>48.95</v>
      </c>
      <c r="U54" s="498"/>
      <c r="V54" s="498"/>
      <c r="W54" s="501"/>
      <c r="X54" s="496"/>
      <c r="Y54" s="498"/>
      <c r="Z54" s="498"/>
      <c r="AA54" s="502"/>
      <c r="AB54" s="503"/>
      <c r="AC54" s="504"/>
      <c r="AD54" s="504"/>
      <c r="AE54" s="505"/>
      <c r="AF54" s="495">
        <f>SUM(AB54:AE54)</f>
        <v>0</v>
      </c>
      <c r="AG54" s="506"/>
      <c r="AH54" s="504"/>
      <c r="AI54" s="504"/>
      <c r="AJ54" s="505"/>
      <c r="AK54" s="507">
        <f>SUM(AG54:AJ54)</f>
        <v>0</v>
      </c>
      <c r="AL54" s="503"/>
      <c r="AM54" s="504"/>
      <c r="AN54" s="504"/>
      <c r="AO54" s="505"/>
      <c r="AP54" s="507">
        <f>SUM(AL54:AO54)</f>
        <v>0</v>
      </c>
      <c r="AQ54" s="503"/>
      <c r="AR54" s="504"/>
      <c r="AS54" s="504"/>
      <c r="AT54" s="505"/>
      <c r="AU54" s="495">
        <f>SUM(AQ54:AT54)</f>
        <v>0</v>
      </c>
      <c r="AV54" s="494"/>
      <c r="AW54" s="508"/>
      <c r="AX54" s="508"/>
      <c r="AY54" s="509"/>
      <c r="AZ54" s="507">
        <f>SUM(AV54:AY54)</f>
        <v>0</v>
      </c>
      <c r="BA54" s="493">
        <v>2</v>
      </c>
      <c r="BB54" s="508"/>
      <c r="BC54" s="508"/>
      <c r="BD54" s="509"/>
      <c r="BE54" s="495">
        <f>SUM(BA54:BD54)</f>
        <v>2</v>
      </c>
      <c r="BF54" s="493">
        <v>0</v>
      </c>
      <c r="BG54" s="508"/>
      <c r="BH54" s="508"/>
      <c r="BI54" s="509"/>
      <c r="BJ54" s="495">
        <f>SUM(BF54:BI54)</f>
        <v>0</v>
      </c>
      <c r="BK54" s="493"/>
      <c r="BL54" s="508">
        <v>0</v>
      </c>
      <c r="BM54" s="508">
        <v>1</v>
      </c>
      <c r="BN54" s="509"/>
      <c r="BO54" s="495">
        <f t="shared" si="0"/>
        <v>1</v>
      </c>
    </row>
    <row r="55" spans="1:67" x14ac:dyDescent="0.25">
      <c r="A55" s="488" t="s">
        <v>772</v>
      </c>
      <c r="B55" s="489" t="s">
        <v>773</v>
      </c>
      <c r="C55" s="490">
        <v>4716076168334</v>
      </c>
      <c r="D55" s="490">
        <f>IF(J55&gt;0,1,"")</f>
        <v>1</v>
      </c>
      <c r="E55" s="490" t="str">
        <f>IF(K55&gt;0,1,"")</f>
        <v/>
      </c>
      <c r="F55" s="490" t="str">
        <f>IF(L55&gt;0,1,"")</f>
        <v/>
      </c>
      <c r="G55" s="510" t="str">
        <f>IF(M55&gt;0,1,"")</f>
        <v/>
      </c>
      <c r="H55" s="511">
        <v>1</v>
      </c>
      <c r="I55" s="492" t="str">
        <f>IF(SUM(D55:G55)&lt;2,IF(H55&gt;100,"Not OK",""),"")</f>
        <v/>
      </c>
      <c r="J55" s="493">
        <v>2</v>
      </c>
      <c r="K55" s="494"/>
      <c r="L55" s="494"/>
      <c r="M55" s="494"/>
      <c r="N55" s="495">
        <f>SUM(J55:M55)</f>
        <v>2</v>
      </c>
      <c r="O55" s="496">
        <f>VLOOKUP(C55,'[1]Bone Avg Cost'!A:B,2,FALSE)</f>
        <v>18.140000000000008</v>
      </c>
      <c r="P55" s="497"/>
      <c r="Q55" s="497"/>
      <c r="R55" s="498"/>
      <c r="S55" s="499">
        <f>IF(P55&gt;0,P55,O55)</f>
        <v>18.140000000000008</v>
      </c>
      <c r="T55" s="500">
        <v>48.95</v>
      </c>
      <c r="U55" s="498"/>
      <c r="V55" s="498"/>
      <c r="W55" s="501"/>
      <c r="X55" s="496"/>
      <c r="Y55" s="498"/>
      <c r="Z55" s="498"/>
      <c r="AA55" s="502"/>
      <c r="AB55" s="503"/>
      <c r="AC55" s="504"/>
      <c r="AD55" s="504"/>
      <c r="AE55" s="505"/>
      <c r="AF55" s="495">
        <f>SUM(AB55:AE55)</f>
        <v>0</v>
      </c>
      <c r="AG55" s="506"/>
      <c r="AH55" s="504"/>
      <c r="AI55" s="504"/>
      <c r="AJ55" s="505"/>
      <c r="AK55" s="507">
        <f>SUM(AG55:AJ55)</f>
        <v>0</v>
      </c>
      <c r="AL55" s="503"/>
      <c r="AM55" s="504"/>
      <c r="AN55" s="504"/>
      <c r="AO55" s="505"/>
      <c r="AP55" s="507">
        <f>SUM(AL55:AO55)</f>
        <v>0</v>
      </c>
      <c r="AQ55" s="503"/>
      <c r="AR55" s="504"/>
      <c r="AS55" s="504"/>
      <c r="AT55" s="505"/>
      <c r="AU55" s="495">
        <f>SUM(AQ55:AT55)</f>
        <v>0</v>
      </c>
      <c r="AV55" s="494"/>
      <c r="AW55" s="508"/>
      <c r="AX55" s="508"/>
      <c r="AY55" s="509"/>
      <c r="AZ55" s="507">
        <f>SUM(AV55:AY55)</f>
        <v>0</v>
      </c>
      <c r="BA55" s="493">
        <v>1</v>
      </c>
      <c r="BB55" s="508"/>
      <c r="BC55" s="508"/>
      <c r="BD55" s="509"/>
      <c r="BE55" s="495">
        <f>SUM(BA55:BD55)</f>
        <v>1</v>
      </c>
      <c r="BF55" s="493">
        <v>0</v>
      </c>
      <c r="BG55" s="508"/>
      <c r="BH55" s="508"/>
      <c r="BI55" s="509"/>
      <c r="BJ55" s="495">
        <f>SUM(BF55:BI55)</f>
        <v>0</v>
      </c>
      <c r="BK55" s="493"/>
      <c r="BL55" s="508">
        <v>0</v>
      </c>
      <c r="BM55" s="508">
        <v>1</v>
      </c>
      <c r="BN55" s="509"/>
      <c r="BO55" s="495">
        <f t="shared" si="0"/>
        <v>1</v>
      </c>
    </row>
    <row r="56" spans="1:67" x14ac:dyDescent="0.25">
      <c r="A56" s="488" t="s">
        <v>552</v>
      </c>
      <c r="B56" s="489" t="s">
        <v>660</v>
      </c>
      <c r="C56" s="490">
        <v>4716076168341</v>
      </c>
      <c r="D56" s="490">
        <f>IF(J56&gt;0,1,"")</f>
        <v>1</v>
      </c>
      <c r="E56" s="490">
        <f>IF(K56&gt;0,1,"")</f>
        <v>1</v>
      </c>
      <c r="F56" s="490">
        <f>IF(L56&gt;0,1,"")</f>
        <v>1</v>
      </c>
      <c r="G56" s="510" t="str">
        <f>IF(M56&gt;0,1,"")</f>
        <v/>
      </c>
      <c r="H56" s="511">
        <v>4</v>
      </c>
      <c r="I56" s="492" t="str">
        <f>IF(SUM(D56:G56)&lt;2,IF(H56&gt;100,"Not OK",""),"")</f>
        <v/>
      </c>
      <c r="J56" s="493">
        <v>5</v>
      </c>
      <c r="K56" s="494">
        <v>14</v>
      </c>
      <c r="L56" s="494">
        <v>18</v>
      </c>
      <c r="M56" s="494"/>
      <c r="N56" s="495">
        <f>SUM(J56:M56)</f>
        <v>37</v>
      </c>
      <c r="O56" s="496">
        <f>VLOOKUP(C56,'[1]Bone Avg Cost'!A:B,2,FALSE)</f>
        <v>22.389999999999997</v>
      </c>
      <c r="P56" s="497">
        <v>22.39</v>
      </c>
      <c r="Q56" s="497">
        <v>22.39</v>
      </c>
      <c r="R56" s="498"/>
      <c r="S56" s="499">
        <f>IF(P56&gt;0,P56,O56)</f>
        <v>22.39</v>
      </c>
      <c r="T56" s="500">
        <v>59.95</v>
      </c>
      <c r="U56" s="498">
        <v>29.5</v>
      </c>
      <c r="V56" s="498">
        <v>34.5</v>
      </c>
      <c r="W56" s="501"/>
      <c r="X56" s="496"/>
      <c r="Y56" s="498">
        <v>59</v>
      </c>
      <c r="Z56" s="498">
        <v>69</v>
      </c>
      <c r="AA56" s="502"/>
      <c r="AB56" s="503"/>
      <c r="AC56" s="504"/>
      <c r="AD56" s="504"/>
      <c r="AE56" s="505"/>
      <c r="AF56" s="495">
        <f>SUM(AB56:AE56)</f>
        <v>0</v>
      </c>
      <c r="AG56" s="506"/>
      <c r="AH56" s="504"/>
      <c r="AI56" s="504"/>
      <c r="AJ56" s="505"/>
      <c r="AK56" s="507">
        <f>SUM(AG56:AJ56)</f>
        <v>0</v>
      </c>
      <c r="AL56" s="503"/>
      <c r="AM56" s="504"/>
      <c r="AN56" s="504"/>
      <c r="AO56" s="505"/>
      <c r="AP56" s="507">
        <f>SUM(AL56:AO56)</f>
        <v>0</v>
      </c>
      <c r="AQ56" s="503"/>
      <c r="AR56" s="504"/>
      <c r="AS56" s="504"/>
      <c r="AT56" s="505"/>
      <c r="AU56" s="495">
        <f>SUM(AQ56:AT56)</f>
        <v>0</v>
      </c>
      <c r="AV56" s="494"/>
      <c r="AW56" s="508"/>
      <c r="AX56" s="508"/>
      <c r="AY56" s="509"/>
      <c r="AZ56" s="507">
        <f>SUM(AV56:AY56)</f>
        <v>0</v>
      </c>
      <c r="BA56" s="493">
        <v>3</v>
      </c>
      <c r="BB56" s="508">
        <v>3</v>
      </c>
      <c r="BC56" s="508">
        <v>0</v>
      </c>
      <c r="BD56" s="509"/>
      <c r="BE56" s="495">
        <f>SUM(BA56:BD56)</f>
        <v>6</v>
      </c>
      <c r="BF56" s="493"/>
      <c r="BG56" s="508">
        <v>9</v>
      </c>
      <c r="BH56" s="508">
        <v>2</v>
      </c>
      <c r="BI56" s="509"/>
      <c r="BJ56" s="495">
        <f>SUM(BF56:BI56)</f>
        <v>11</v>
      </c>
      <c r="BK56" s="493"/>
      <c r="BL56" s="508">
        <v>0</v>
      </c>
      <c r="BM56" s="508">
        <v>1</v>
      </c>
      <c r="BN56" s="509"/>
      <c r="BO56" s="495">
        <f t="shared" si="0"/>
        <v>1</v>
      </c>
    </row>
    <row r="57" spans="1:67" x14ac:dyDescent="0.25">
      <c r="A57" s="488" t="s">
        <v>553</v>
      </c>
      <c r="B57" s="489" t="s">
        <v>321</v>
      </c>
      <c r="C57" s="490">
        <v>4716076168358</v>
      </c>
      <c r="D57" s="490" t="str">
        <f>IF(J57&gt;0,1,"")</f>
        <v/>
      </c>
      <c r="E57" s="490">
        <f>IF(K57&gt;0,1,"")</f>
        <v>1</v>
      </c>
      <c r="F57" s="490">
        <f>IF(L57&gt;0,1,"")</f>
        <v>1</v>
      </c>
      <c r="G57" s="510" t="str">
        <f>IF(M57&gt;0,1,"")</f>
        <v/>
      </c>
      <c r="H57" s="511">
        <v>2</v>
      </c>
      <c r="I57" s="492" t="str">
        <f>IF(SUM(D57:G57)&lt;2,IF(H57&gt;100,"Not OK",""),"")</f>
        <v/>
      </c>
      <c r="J57" s="493"/>
      <c r="K57" s="494">
        <v>1</v>
      </c>
      <c r="L57" s="494">
        <v>1</v>
      </c>
      <c r="M57" s="494"/>
      <c r="N57" s="495">
        <f>SUM(J57:M57)</f>
        <v>2</v>
      </c>
      <c r="O57" s="496"/>
      <c r="P57" s="497">
        <v>22.39</v>
      </c>
      <c r="Q57" s="497">
        <v>22.39</v>
      </c>
      <c r="R57" s="498"/>
      <c r="S57" s="499">
        <f>IF(P57&gt;0,P57,O57)</f>
        <v>22.39</v>
      </c>
      <c r="T57" s="500"/>
      <c r="U57" s="498">
        <v>29.5</v>
      </c>
      <c r="V57" s="498">
        <v>34.5</v>
      </c>
      <c r="W57" s="501"/>
      <c r="X57" s="496"/>
      <c r="Y57" s="498">
        <v>59</v>
      </c>
      <c r="Z57" s="498">
        <v>69</v>
      </c>
      <c r="AA57" s="502"/>
      <c r="AB57" s="503"/>
      <c r="AC57" s="504"/>
      <c r="AD57" s="504"/>
      <c r="AE57" s="505"/>
      <c r="AF57" s="495">
        <f>SUM(AB57:AE57)</f>
        <v>0</v>
      </c>
      <c r="AG57" s="506"/>
      <c r="AH57" s="504"/>
      <c r="AI57" s="504"/>
      <c r="AJ57" s="505"/>
      <c r="AK57" s="507">
        <f>SUM(AG57:AJ57)</f>
        <v>0</v>
      </c>
      <c r="AL57" s="503"/>
      <c r="AM57" s="504"/>
      <c r="AN57" s="504"/>
      <c r="AO57" s="505"/>
      <c r="AP57" s="507">
        <f>SUM(AL57:AO57)</f>
        <v>0</v>
      </c>
      <c r="AQ57" s="503"/>
      <c r="AR57" s="504"/>
      <c r="AS57" s="504"/>
      <c r="AT57" s="505"/>
      <c r="AU57" s="495">
        <f>SUM(AQ57:AT57)</f>
        <v>0</v>
      </c>
      <c r="AV57" s="494"/>
      <c r="AW57" s="508"/>
      <c r="AX57" s="508"/>
      <c r="AY57" s="509"/>
      <c r="AZ57" s="507">
        <f>SUM(AV57:AY57)</f>
        <v>0</v>
      </c>
      <c r="BA57" s="493"/>
      <c r="BB57" s="508">
        <v>2</v>
      </c>
      <c r="BC57" s="508">
        <v>0</v>
      </c>
      <c r="BD57" s="509"/>
      <c r="BE57" s="495">
        <f>SUM(BA57:BD57)</f>
        <v>2</v>
      </c>
      <c r="BF57" s="493"/>
      <c r="BG57" s="508">
        <v>7</v>
      </c>
      <c r="BH57" s="508">
        <v>1</v>
      </c>
      <c r="BI57" s="509"/>
      <c r="BJ57" s="495">
        <f>SUM(BF57:BI57)</f>
        <v>8</v>
      </c>
      <c r="BK57" s="493"/>
      <c r="BL57" s="508">
        <v>2</v>
      </c>
      <c r="BM57" s="508">
        <v>0</v>
      </c>
      <c r="BN57" s="509"/>
      <c r="BO57" s="495">
        <f t="shared" si="0"/>
        <v>2</v>
      </c>
    </row>
    <row r="58" spans="1:67" x14ac:dyDescent="0.25">
      <c r="A58" s="488" t="s">
        <v>554</v>
      </c>
      <c r="B58" s="489" t="s">
        <v>661</v>
      </c>
      <c r="C58" s="490">
        <v>4716076168365</v>
      </c>
      <c r="D58" s="490">
        <f>IF(J58&gt;0,1,"")</f>
        <v>1</v>
      </c>
      <c r="E58" s="490">
        <f>IF(K58&gt;0,1,"")</f>
        <v>1</v>
      </c>
      <c r="F58" s="490">
        <f>IF(L58&gt;0,1,"")</f>
        <v>1</v>
      </c>
      <c r="G58" s="510" t="str">
        <f>IF(M58&gt;0,1,"")</f>
        <v/>
      </c>
      <c r="H58" s="511">
        <v>3</v>
      </c>
      <c r="I58" s="492" t="str">
        <f>IF(SUM(D58:G58)&lt;2,IF(H58&gt;100,"Not OK",""),"")</f>
        <v/>
      </c>
      <c r="J58" s="493">
        <v>2</v>
      </c>
      <c r="K58" s="494">
        <v>7</v>
      </c>
      <c r="L58" s="494">
        <v>2</v>
      </c>
      <c r="M58" s="494"/>
      <c r="N58" s="495">
        <f>SUM(J58:M58)</f>
        <v>11</v>
      </c>
      <c r="O58" s="496">
        <f>VLOOKUP(C58,'[1]Bone Avg Cost'!A:B,2,FALSE)</f>
        <v>22.389999999999997</v>
      </c>
      <c r="P58" s="497">
        <v>22.39</v>
      </c>
      <c r="Q58" s="497">
        <v>22.39</v>
      </c>
      <c r="R58" s="498"/>
      <c r="S58" s="499">
        <f>IF(P58&gt;0,P58,O58)</f>
        <v>22.39</v>
      </c>
      <c r="T58" s="500">
        <v>59.95</v>
      </c>
      <c r="U58" s="498">
        <v>29.5</v>
      </c>
      <c r="V58" s="498">
        <v>34.5</v>
      </c>
      <c r="W58" s="501"/>
      <c r="X58" s="496"/>
      <c r="Y58" s="498">
        <v>59</v>
      </c>
      <c r="Z58" s="498">
        <v>69</v>
      </c>
      <c r="AA58" s="502"/>
      <c r="AB58" s="503"/>
      <c r="AC58" s="504"/>
      <c r="AD58" s="504"/>
      <c r="AE58" s="505"/>
      <c r="AF58" s="495">
        <f>SUM(AB58:AE58)</f>
        <v>0</v>
      </c>
      <c r="AG58" s="506"/>
      <c r="AH58" s="504"/>
      <c r="AI58" s="504"/>
      <c r="AJ58" s="505"/>
      <c r="AK58" s="507">
        <f>SUM(AG58:AJ58)</f>
        <v>0</v>
      </c>
      <c r="AL58" s="503"/>
      <c r="AM58" s="504"/>
      <c r="AN58" s="504"/>
      <c r="AO58" s="505"/>
      <c r="AP58" s="507">
        <f>SUM(AL58:AO58)</f>
        <v>0</v>
      </c>
      <c r="AQ58" s="503"/>
      <c r="AR58" s="504"/>
      <c r="AS58" s="504"/>
      <c r="AT58" s="505"/>
      <c r="AU58" s="495">
        <f>SUM(AQ58:AT58)</f>
        <v>0</v>
      </c>
      <c r="AV58" s="494"/>
      <c r="AW58" s="508"/>
      <c r="AX58" s="508"/>
      <c r="AY58" s="509"/>
      <c r="AZ58" s="507">
        <f>SUM(AV58:AY58)</f>
        <v>0</v>
      </c>
      <c r="BA58" s="493"/>
      <c r="BB58" s="508">
        <v>7</v>
      </c>
      <c r="BC58" s="508">
        <v>1</v>
      </c>
      <c r="BD58" s="509"/>
      <c r="BE58" s="495">
        <f>SUM(BA58:BD58)</f>
        <v>8</v>
      </c>
      <c r="BF58" s="493">
        <v>1</v>
      </c>
      <c r="BG58" s="508">
        <v>10</v>
      </c>
      <c r="BH58" s="508">
        <v>4</v>
      </c>
      <c r="BI58" s="509"/>
      <c r="BJ58" s="495">
        <f>SUM(BF58:BI58)</f>
        <v>15</v>
      </c>
      <c r="BK58" s="493"/>
      <c r="BL58" s="508">
        <v>0</v>
      </c>
      <c r="BM58" s="508">
        <v>0</v>
      </c>
      <c r="BN58" s="509"/>
      <c r="BO58" s="495">
        <f t="shared" si="0"/>
        <v>0</v>
      </c>
    </row>
    <row r="59" spans="1:67" x14ac:dyDescent="0.25">
      <c r="A59" s="488" t="s">
        <v>774</v>
      </c>
      <c r="B59" s="489" t="s">
        <v>775</v>
      </c>
      <c r="C59" s="490">
        <v>6953156245662</v>
      </c>
      <c r="D59" s="490">
        <f>IF(J59&gt;0,1,"")</f>
        <v>1</v>
      </c>
      <c r="E59" s="490" t="str">
        <f>IF(K59&gt;0,1,"")</f>
        <v/>
      </c>
      <c r="F59" s="490" t="str">
        <f>IF(L59&gt;0,1,"")</f>
        <v/>
      </c>
      <c r="G59" s="510" t="str">
        <f>IF(M59&gt;0,1,"")</f>
        <v/>
      </c>
      <c r="H59" s="511">
        <v>282</v>
      </c>
      <c r="I59" s="492" t="str">
        <f>IF(SUM(D59:G59)&lt;2,IF(H59&gt;100,"Not OK",""),"")</f>
        <v>Not OK</v>
      </c>
      <c r="J59" s="493">
        <v>4</v>
      </c>
      <c r="K59" s="494"/>
      <c r="L59" s="494"/>
      <c r="M59" s="494"/>
      <c r="N59" s="495">
        <f>SUM(J59:M59)</f>
        <v>4</v>
      </c>
      <c r="O59" s="496">
        <v>7.2799999999999985</v>
      </c>
      <c r="P59" s="497"/>
      <c r="Q59" s="497"/>
      <c r="R59" s="498"/>
      <c r="S59" s="499">
        <f>IF(P59&gt;0,P59,O59)</f>
        <v>7.2799999999999985</v>
      </c>
      <c r="T59" s="500">
        <v>26.95</v>
      </c>
      <c r="U59" s="498"/>
      <c r="V59" s="498"/>
      <c r="W59" s="501"/>
      <c r="X59" s="496"/>
      <c r="Y59" s="498"/>
      <c r="Z59" s="498"/>
      <c r="AA59" s="502"/>
      <c r="AB59" s="503"/>
      <c r="AC59" s="504"/>
      <c r="AD59" s="504"/>
      <c r="AE59" s="505"/>
      <c r="AF59" s="495">
        <f>SUM(AB59:AE59)</f>
        <v>0</v>
      </c>
      <c r="AG59" s="506"/>
      <c r="AH59" s="504"/>
      <c r="AI59" s="504"/>
      <c r="AJ59" s="505"/>
      <c r="AK59" s="507">
        <f>SUM(AG59:AJ59)</f>
        <v>0</v>
      </c>
      <c r="AL59" s="503"/>
      <c r="AM59" s="504"/>
      <c r="AN59" s="504"/>
      <c r="AO59" s="505"/>
      <c r="AP59" s="507">
        <f>SUM(AL59:AO59)</f>
        <v>0</v>
      </c>
      <c r="AQ59" s="503"/>
      <c r="AR59" s="504"/>
      <c r="AS59" s="504"/>
      <c r="AT59" s="505"/>
      <c r="AU59" s="495">
        <f>SUM(AQ59:AT59)</f>
        <v>0</v>
      </c>
      <c r="AV59" s="494">
        <v>1</v>
      </c>
      <c r="AW59" s="508"/>
      <c r="AX59" s="508"/>
      <c r="AY59" s="509"/>
      <c r="AZ59" s="507">
        <f>SUM(AV59:AY59)</f>
        <v>1</v>
      </c>
      <c r="BA59" s="493"/>
      <c r="BB59" s="508"/>
      <c r="BC59" s="508"/>
      <c r="BD59" s="509"/>
      <c r="BE59" s="495">
        <f>SUM(BA59:BD59)</f>
        <v>0</v>
      </c>
      <c r="BF59" s="493">
        <v>0</v>
      </c>
      <c r="BG59" s="508"/>
      <c r="BH59" s="508"/>
      <c r="BI59" s="509"/>
      <c r="BJ59" s="495">
        <f>SUM(BF59:BI59)</f>
        <v>0</v>
      </c>
      <c r="BK59" s="493"/>
      <c r="BL59" s="508">
        <v>0</v>
      </c>
      <c r="BM59" s="508">
        <v>5</v>
      </c>
      <c r="BN59" s="509"/>
      <c r="BO59" s="495">
        <f t="shared" si="0"/>
        <v>5</v>
      </c>
    </row>
    <row r="60" spans="1:67" x14ac:dyDescent="0.25">
      <c r="A60" s="488" t="s">
        <v>776</v>
      </c>
      <c r="B60" s="489" t="s">
        <v>777</v>
      </c>
      <c r="C60" s="490">
        <v>6953156251700</v>
      </c>
      <c r="D60" s="490">
        <f>IF(J60&gt;0,1,"")</f>
        <v>1</v>
      </c>
      <c r="E60" s="490" t="str">
        <f>IF(K60&gt;0,1,"")</f>
        <v/>
      </c>
      <c r="F60" s="490" t="str">
        <f>IF(L60&gt;0,1,"")</f>
        <v/>
      </c>
      <c r="G60" s="510" t="str">
        <f>IF(M60&gt;0,1,"")</f>
        <v/>
      </c>
      <c r="H60" s="511">
        <v>93</v>
      </c>
      <c r="I60" s="492" t="str">
        <f>IF(SUM(D60:G60)&lt;2,IF(H60&gt;100,"Not OK",""),"")</f>
        <v/>
      </c>
      <c r="J60" s="493">
        <v>1</v>
      </c>
      <c r="K60" s="494"/>
      <c r="L60" s="494"/>
      <c r="M60" s="494"/>
      <c r="N60" s="495">
        <f>SUM(J60:M60)</f>
        <v>1</v>
      </c>
      <c r="O60" s="496">
        <v>6.5900000000000034</v>
      </c>
      <c r="P60" s="497"/>
      <c r="Q60" s="497"/>
      <c r="R60" s="498"/>
      <c r="S60" s="499">
        <f>IF(P60&gt;0,P60,O60)</f>
        <v>6.5900000000000034</v>
      </c>
      <c r="T60" s="500">
        <v>26.95</v>
      </c>
      <c r="U60" s="498"/>
      <c r="V60" s="498"/>
      <c r="W60" s="501"/>
      <c r="X60" s="496"/>
      <c r="Y60" s="498"/>
      <c r="Z60" s="498"/>
      <c r="AA60" s="502"/>
      <c r="AB60" s="503"/>
      <c r="AC60" s="504"/>
      <c r="AD60" s="504"/>
      <c r="AE60" s="505"/>
      <c r="AF60" s="495">
        <f>SUM(AB60:AE60)</f>
        <v>0</v>
      </c>
      <c r="AG60" s="506"/>
      <c r="AH60" s="504"/>
      <c r="AI60" s="504"/>
      <c r="AJ60" s="505"/>
      <c r="AK60" s="507">
        <f>SUM(AG60:AJ60)</f>
        <v>0</v>
      </c>
      <c r="AL60" s="503"/>
      <c r="AM60" s="504"/>
      <c r="AN60" s="504"/>
      <c r="AO60" s="505"/>
      <c r="AP60" s="507">
        <f>SUM(AL60:AO60)</f>
        <v>0</v>
      </c>
      <c r="AQ60" s="503"/>
      <c r="AR60" s="504"/>
      <c r="AS60" s="504"/>
      <c r="AT60" s="505"/>
      <c r="AU60" s="495">
        <f>SUM(AQ60:AT60)</f>
        <v>0</v>
      </c>
      <c r="AV60" s="494"/>
      <c r="AW60" s="508"/>
      <c r="AX60" s="508"/>
      <c r="AY60" s="509"/>
      <c r="AZ60" s="507">
        <f>SUM(AV60:AY60)</f>
        <v>0</v>
      </c>
      <c r="BA60" s="493">
        <v>1</v>
      </c>
      <c r="BB60" s="508"/>
      <c r="BC60" s="508"/>
      <c r="BD60" s="509"/>
      <c r="BE60" s="495">
        <f>SUM(BA60:BD60)</f>
        <v>1</v>
      </c>
      <c r="BF60" s="493">
        <v>3</v>
      </c>
      <c r="BG60" s="508"/>
      <c r="BH60" s="508"/>
      <c r="BI60" s="509"/>
      <c r="BJ60" s="495">
        <f>SUM(BF60:BI60)</f>
        <v>3</v>
      </c>
      <c r="BK60" s="493"/>
      <c r="BL60" s="508">
        <v>0</v>
      </c>
      <c r="BM60" s="508">
        <v>1</v>
      </c>
      <c r="BN60" s="509"/>
      <c r="BO60" s="495">
        <f t="shared" si="0"/>
        <v>1</v>
      </c>
    </row>
    <row r="61" spans="1:67" x14ac:dyDescent="0.25">
      <c r="A61" s="488" t="s">
        <v>96</v>
      </c>
      <c r="B61" s="489" t="s">
        <v>401</v>
      </c>
      <c r="C61" s="490">
        <v>6953156253025</v>
      </c>
      <c r="D61" s="490" t="str">
        <f>IF(J61&gt;0,1,"")</f>
        <v/>
      </c>
      <c r="E61" s="490">
        <f>IF(K61&gt;0,1,"")</f>
        <v>1</v>
      </c>
      <c r="F61" s="490">
        <f>IF(L61&gt;0,1,"")</f>
        <v>1</v>
      </c>
      <c r="G61" s="510" t="str">
        <f>IF(M61&gt;0,1,"")</f>
        <v/>
      </c>
      <c r="H61" s="511">
        <v>174</v>
      </c>
      <c r="I61" s="492" t="str">
        <f>IF(SUM(D61:G61)&lt;2,IF(H61&gt;100,"Not OK",""),"")</f>
        <v/>
      </c>
      <c r="J61" s="493"/>
      <c r="K61" s="494">
        <v>5</v>
      </c>
      <c r="L61" s="494">
        <v>14</v>
      </c>
      <c r="M61" s="494"/>
      <c r="N61" s="495">
        <f>SUM(J61:M61)</f>
        <v>19</v>
      </c>
      <c r="O61" s="496"/>
      <c r="P61" s="497">
        <v>11.76</v>
      </c>
      <c r="Q61" s="497">
        <v>11.76</v>
      </c>
      <c r="R61" s="498"/>
      <c r="S61" s="499">
        <f>IF(P61&gt;0,P61,O61)</f>
        <v>11.76</v>
      </c>
      <c r="T61" s="500"/>
      <c r="U61" s="498">
        <v>24.5</v>
      </c>
      <c r="V61" s="498">
        <v>24.5</v>
      </c>
      <c r="W61" s="501"/>
      <c r="X61" s="496"/>
      <c r="Y61" s="498">
        <v>49</v>
      </c>
      <c r="Z61" s="498">
        <v>49</v>
      </c>
      <c r="AA61" s="502"/>
      <c r="AB61" s="503"/>
      <c r="AC61" s="504">
        <v>3</v>
      </c>
      <c r="AD61" s="504"/>
      <c r="AE61" s="505"/>
      <c r="AF61" s="495">
        <f>SUM(AB61:AE61)</f>
        <v>3</v>
      </c>
      <c r="AG61" s="506"/>
      <c r="AH61" s="504">
        <v>6</v>
      </c>
      <c r="AI61" s="504">
        <v>9</v>
      </c>
      <c r="AJ61" s="505"/>
      <c r="AK61" s="507">
        <f>SUM(AG61:AJ61)</f>
        <v>15</v>
      </c>
      <c r="AL61" s="503"/>
      <c r="AM61" s="504">
        <v>11</v>
      </c>
      <c r="AN61" s="504">
        <v>5</v>
      </c>
      <c r="AO61" s="505"/>
      <c r="AP61" s="507">
        <f>SUM(AL61:AO61)</f>
        <v>16</v>
      </c>
      <c r="AQ61" s="503"/>
      <c r="AR61" s="504">
        <v>8</v>
      </c>
      <c r="AS61" s="504">
        <v>7</v>
      </c>
      <c r="AT61" s="505"/>
      <c r="AU61" s="495">
        <f>SUM(AQ61:AT61)</f>
        <v>15</v>
      </c>
      <c r="AV61" s="494"/>
      <c r="AW61" s="508">
        <v>5</v>
      </c>
      <c r="AX61" s="508">
        <v>5</v>
      </c>
      <c r="AY61" s="509"/>
      <c r="AZ61" s="507">
        <f>SUM(AV61:AY61)</f>
        <v>10</v>
      </c>
      <c r="BA61" s="493"/>
      <c r="BB61" s="508">
        <v>15</v>
      </c>
      <c r="BC61" s="508">
        <v>0</v>
      </c>
      <c r="BD61" s="509"/>
      <c r="BE61" s="495">
        <f>SUM(BA61:BD61)</f>
        <v>15</v>
      </c>
      <c r="BF61" s="493"/>
      <c r="BG61" s="508">
        <v>4</v>
      </c>
      <c r="BH61" s="508">
        <v>4</v>
      </c>
      <c r="BI61" s="509"/>
      <c r="BJ61" s="495">
        <f>SUM(BF61:BI61)</f>
        <v>8</v>
      </c>
      <c r="BK61" s="493"/>
      <c r="BL61" s="508">
        <v>0</v>
      </c>
      <c r="BM61" s="508">
        <v>1</v>
      </c>
      <c r="BN61" s="509"/>
      <c r="BO61" s="495">
        <f t="shared" si="0"/>
        <v>1</v>
      </c>
    </row>
    <row r="62" spans="1:67" x14ac:dyDescent="0.25">
      <c r="A62" s="488" t="s">
        <v>98</v>
      </c>
      <c r="B62" s="489" t="s">
        <v>403</v>
      </c>
      <c r="C62" s="490">
        <v>6953156253032</v>
      </c>
      <c r="D62" s="490" t="str">
        <f>IF(J62&gt;0,1,"")</f>
        <v/>
      </c>
      <c r="E62" s="490">
        <f>IF(K62&gt;0,1,"")</f>
        <v>1</v>
      </c>
      <c r="F62" s="490">
        <f>IF(L62&gt;0,1,"")</f>
        <v>1</v>
      </c>
      <c r="G62" s="510" t="str">
        <f>IF(M62&gt;0,1,"")</f>
        <v/>
      </c>
      <c r="H62" s="511">
        <v>139</v>
      </c>
      <c r="I62" s="492" t="str">
        <f>IF(SUM(D62:G62)&lt;2,IF(H62&gt;100,"Not OK",""),"")</f>
        <v/>
      </c>
      <c r="J62" s="493"/>
      <c r="K62" s="494">
        <v>6</v>
      </c>
      <c r="L62" s="494">
        <v>8</v>
      </c>
      <c r="M62" s="494"/>
      <c r="N62" s="495">
        <f>SUM(J62:M62)</f>
        <v>14</v>
      </c>
      <c r="O62" s="496"/>
      <c r="P62" s="497">
        <v>12.049999999999997</v>
      </c>
      <c r="Q62" s="497">
        <v>12.049999999999997</v>
      </c>
      <c r="R62" s="498"/>
      <c r="S62" s="499">
        <f>IF(P62&gt;0,P62,O62)</f>
        <v>12.049999999999997</v>
      </c>
      <c r="T62" s="500"/>
      <c r="U62" s="498">
        <v>24.5</v>
      </c>
      <c r="V62" s="498">
        <v>24.5</v>
      </c>
      <c r="W62" s="501"/>
      <c r="X62" s="496"/>
      <c r="Y62" s="498">
        <v>49</v>
      </c>
      <c r="Z62" s="498">
        <v>49</v>
      </c>
      <c r="AA62" s="502"/>
      <c r="AB62" s="503"/>
      <c r="AC62" s="504">
        <v>4</v>
      </c>
      <c r="AD62" s="504"/>
      <c r="AE62" s="505"/>
      <c r="AF62" s="495">
        <f>SUM(AB62:AE62)</f>
        <v>4</v>
      </c>
      <c r="AG62" s="506"/>
      <c r="AH62" s="504">
        <v>5</v>
      </c>
      <c r="AI62" s="504">
        <v>4</v>
      </c>
      <c r="AJ62" s="505"/>
      <c r="AK62" s="507">
        <f>SUM(AG62:AJ62)</f>
        <v>9</v>
      </c>
      <c r="AL62" s="503"/>
      <c r="AM62" s="504">
        <v>9</v>
      </c>
      <c r="AN62" s="504">
        <v>5</v>
      </c>
      <c r="AO62" s="505"/>
      <c r="AP62" s="507">
        <f>SUM(AL62:AO62)</f>
        <v>14</v>
      </c>
      <c r="AQ62" s="503"/>
      <c r="AR62" s="504">
        <v>10</v>
      </c>
      <c r="AS62" s="504">
        <v>9</v>
      </c>
      <c r="AT62" s="505"/>
      <c r="AU62" s="495">
        <f>SUM(AQ62:AT62)</f>
        <v>19</v>
      </c>
      <c r="AV62" s="494"/>
      <c r="AW62" s="508">
        <v>4</v>
      </c>
      <c r="AX62" s="508">
        <v>4</v>
      </c>
      <c r="AY62" s="509"/>
      <c r="AZ62" s="507">
        <f>SUM(AV62:AY62)</f>
        <v>8</v>
      </c>
      <c r="BA62" s="493"/>
      <c r="BB62" s="508">
        <v>4</v>
      </c>
      <c r="BC62" s="508">
        <v>1</v>
      </c>
      <c r="BD62" s="509"/>
      <c r="BE62" s="495">
        <f>SUM(BA62:BD62)</f>
        <v>5</v>
      </c>
      <c r="BF62" s="493"/>
      <c r="BG62" s="508">
        <v>0</v>
      </c>
      <c r="BH62" s="508">
        <v>1</v>
      </c>
      <c r="BI62" s="509"/>
      <c r="BJ62" s="495">
        <f>SUM(BF62:BI62)</f>
        <v>1</v>
      </c>
      <c r="BK62" s="493"/>
      <c r="BL62" s="508">
        <v>0</v>
      </c>
      <c r="BM62" s="508">
        <v>2</v>
      </c>
      <c r="BN62" s="509"/>
      <c r="BO62" s="495">
        <f t="shared" si="0"/>
        <v>2</v>
      </c>
    </row>
    <row r="63" spans="1:67" x14ac:dyDescent="0.25">
      <c r="A63" s="488" t="s">
        <v>97</v>
      </c>
      <c r="B63" s="489" t="s">
        <v>402</v>
      </c>
      <c r="C63" s="490">
        <v>6953156253049</v>
      </c>
      <c r="D63" s="490" t="str">
        <f>IF(J63&gt;0,1,"")</f>
        <v/>
      </c>
      <c r="E63" s="490">
        <f>IF(K63&gt;0,1,"")</f>
        <v>1</v>
      </c>
      <c r="F63" s="490" t="str">
        <f>IF(L63&gt;0,1,"")</f>
        <v/>
      </c>
      <c r="G63" s="510" t="str">
        <f>IF(M63&gt;0,1,"")</f>
        <v/>
      </c>
      <c r="H63" s="511"/>
      <c r="I63" s="492" t="str">
        <f>IF(SUM(D63:G63)&lt;2,IF(H63&gt;100,"Not OK",""),"")</f>
        <v/>
      </c>
      <c r="J63" s="493"/>
      <c r="K63" s="494">
        <v>2</v>
      </c>
      <c r="L63" s="494"/>
      <c r="M63" s="494"/>
      <c r="N63" s="495">
        <f>SUM(J63:M63)</f>
        <v>2</v>
      </c>
      <c r="O63" s="496"/>
      <c r="P63" s="497">
        <v>11.109999999999998</v>
      </c>
      <c r="Q63" s="497"/>
      <c r="R63" s="498"/>
      <c r="S63" s="499">
        <f>IF(P63&gt;0,P63,O63)</f>
        <v>11.109999999999998</v>
      </c>
      <c r="T63" s="500"/>
      <c r="U63" s="498">
        <v>24.5</v>
      </c>
      <c r="V63" s="498"/>
      <c r="W63" s="501"/>
      <c r="X63" s="496"/>
      <c r="Y63" s="498">
        <v>49</v>
      </c>
      <c r="Z63" s="498"/>
      <c r="AA63" s="502"/>
      <c r="AB63" s="503"/>
      <c r="AC63" s="504">
        <v>2</v>
      </c>
      <c r="AD63" s="504"/>
      <c r="AE63" s="505"/>
      <c r="AF63" s="495">
        <f>SUM(AB63:AE63)</f>
        <v>2</v>
      </c>
      <c r="AG63" s="506"/>
      <c r="AH63" s="504">
        <v>1</v>
      </c>
      <c r="AI63" s="504"/>
      <c r="AJ63" s="505"/>
      <c r="AK63" s="507">
        <f>SUM(AG63:AJ63)</f>
        <v>1</v>
      </c>
      <c r="AL63" s="503"/>
      <c r="AM63" s="504">
        <v>1</v>
      </c>
      <c r="AN63" s="504"/>
      <c r="AO63" s="505"/>
      <c r="AP63" s="507">
        <f>SUM(AL63:AO63)</f>
        <v>1</v>
      </c>
      <c r="AQ63" s="503"/>
      <c r="AR63" s="504">
        <v>0</v>
      </c>
      <c r="AS63" s="504"/>
      <c r="AT63" s="505"/>
      <c r="AU63" s="495">
        <f>SUM(AQ63:AT63)</f>
        <v>0</v>
      </c>
      <c r="AV63" s="494"/>
      <c r="AW63" s="508">
        <v>0</v>
      </c>
      <c r="AX63" s="508"/>
      <c r="AY63" s="509"/>
      <c r="AZ63" s="507">
        <f>SUM(AV63:AY63)</f>
        <v>0</v>
      </c>
      <c r="BA63" s="493"/>
      <c r="BB63" s="508">
        <v>1</v>
      </c>
      <c r="BC63" s="508"/>
      <c r="BD63" s="509"/>
      <c r="BE63" s="495">
        <f>SUM(BA63:BD63)</f>
        <v>1</v>
      </c>
      <c r="BF63" s="493"/>
      <c r="BG63" s="508">
        <v>0</v>
      </c>
      <c r="BH63" s="508"/>
      <c r="BI63" s="509"/>
      <c r="BJ63" s="495">
        <f>SUM(BF63:BI63)</f>
        <v>0</v>
      </c>
      <c r="BK63" s="493"/>
      <c r="BL63" s="508">
        <v>0</v>
      </c>
      <c r="BM63" s="508">
        <v>8</v>
      </c>
      <c r="BN63" s="509"/>
      <c r="BO63" s="495">
        <f t="shared" si="0"/>
        <v>8</v>
      </c>
    </row>
    <row r="64" spans="1:67" x14ac:dyDescent="0.25">
      <c r="A64" s="488" t="s">
        <v>100</v>
      </c>
      <c r="B64" s="489" t="s">
        <v>402</v>
      </c>
      <c r="C64" s="490">
        <v>6953156253056</v>
      </c>
      <c r="D64" s="490" t="str">
        <f>IF(J64&gt;0,1,"")</f>
        <v/>
      </c>
      <c r="E64" s="490">
        <f>IF(K64&gt;0,1,"")</f>
        <v>1</v>
      </c>
      <c r="F64" s="490" t="str">
        <f>IF(L64&gt;0,1,"")</f>
        <v/>
      </c>
      <c r="G64" s="510" t="str">
        <f>IF(M64&gt;0,1,"")</f>
        <v/>
      </c>
      <c r="H64" s="511">
        <v>131</v>
      </c>
      <c r="I64" s="492" t="str">
        <f>IF(SUM(D64:G64)&lt;2,IF(H64&gt;100,"Not OK",""),"")</f>
        <v>Not OK</v>
      </c>
      <c r="J64" s="493"/>
      <c r="K64" s="494">
        <v>1</v>
      </c>
      <c r="L64" s="494"/>
      <c r="M64" s="494"/>
      <c r="N64" s="495">
        <f>SUM(J64:M64)</f>
        <v>1</v>
      </c>
      <c r="O64" s="496"/>
      <c r="P64" s="497">
        <v>11.109999999999996</v>
      </c>
      <c r="Q64" s="497"/>
      <c r="R64" s="498"/>
      <c r="S64" s="499">
        <f>IF(P64&gt;0,P64,O64)</f>
        <v>11.109999999999996</v>
      </c>
      <c r="T64" s="500"/>
      <c r="U64" s="498">
        <v>24.5</v>
      </c>
      <c r="V64" s="498"/>
      <c r="W64" s="501"/>
      <c r="X64" s="496"/>
      <c r="Y64" s="498">
        <v>49</v>
      </c>
      <c r="Z64" s="498"/>
      <c r="AA64" s="502"/>
      <c r="AB64" s="503"/>
      <c r="AC64" s="504">
        <v>3</v>
      </c>
      <c r="AD64" s="504"/>
      <c r="AE64" s="505"/>
      <c r="AF64" s="495">
        <f>SUM(AB64:AE64)</f>
        <v>3</v>
      </c>
      <c r="AG64" s="506"/>
      <c r="AH64" s="504">
        <v>0</v>
      </c>
      <c r="AI64" s="504"/>
      <c r="AJ64" s="505"/>
      <c r="AK64" s="507">
        <f>SUM(AG64:AJ64)</f>
        <v>0</v>
      </c>
      <c r="AL64" s="503"/>
      <c r="AM64" s="504">
        <v>6</v>
      </c>
      <c r="AN64" s="504"/>
      <c r="AO64" s="505"/>
      <c r="AP64" s="507">
        <f>SUM(AL64:AO64)</f>
        <v>6</v>
      </c>
      <c r="AQ64" s="503"/>
      <c r="AR64" s="504">
        <v>1</v>
      </c>
      <c r="AS64" s="504"/>
      <c r="AT64" s="505"/>
      <c r="AU64" s="495">
        <f>SUM(AQ64:AT64)</f>
        <v>1</v>
      </c>
      <c r="AV64" s="494"/>
      <c r="AW64" s="508">
        <v>0</v>
      </c>
      <c r="AX64" s="508"/>
      <c r="AY64" s="509"/>
      <c r="AZ64" s="507">
        <f>SUM(AV64:AY64)</f>
        <v>0</v>
      </c>
      <c r="BA64" s="493"/>
      <c r="BB64" s="508">
        <v>4</v>
      </c>
      <c r="BC64" s="508"/>
      <c r="BD64" s="509"/>
      <c r="BE64" s="495">
        <f>SUM(BA64:BD64)</f>
        <v>4</v>
      </c>
      <c r="BF64" s="493"/>
      <c r="BG64" s="508">
        <v>2</v>
      </c>
      <c r="BH64" s="508"/>
      <c r="BI64" s="509"/>
      <c r="BJ64" s="495">
        <f>SUM(BF64:BI64)</f>
        <v>2</v>
      </c>
      <c r="BK64" s="493"/>
      <c r="BL64" s="508">
        <v>0</v>
      </c>
      <c r="BM64" s="508">
        <v>3</v>
      </c>
      <c r="BN64" s="509"/>
      <c r="BO64" s="495">
        <f t="shared" si="0"/>
        <v>3</v>
      </c>
    </row>
    <row r="65" spans="1:67" x14ac:dyDescent="0.25">
      <c r="A65" s="488" t="s">
        <v>113</v>
      </c>
      <c r="B65" s="489" t="s">
        <v>662</v>
      </c>
      <c r="C65" s="490">
        <v>6953156253063</v>
      </c>
      <c r="D65" s="490">
        <f>IF(J65&gt;0,1,"")</f>
        <v>1</v>
      </c>
      <c r="E65" s="490">
        <f>IF(K65&gt;0,1,"")</f>
        <v>1</v>
      </c>
      <c r="F65" s="490">
        <f>IF(L65&gt;0,1,"")</f>
        <v>1</v>
      </c>
      <c r="G65" s="510" t="str">
        <f>IF(M65&gt;0,1,"")</f>
        <v/>
      </c>
      <c r="H65" s="511">
        <v>523</v>
      </c>
      <c r="I65" s="492" t="str">
        <f>IF(SUM(D65:G65)&lt;2,IF(H65&gt;100,"Not OK",""),"")</f>
        <v/>
      </c>
      <c r="J65" s="493">
        <v>5</v>
      </c>
      <c r="K65" s="494">
        <v>17</v>
      </c>
      <c r="L65" s="494">
        <v>5</v>
      </c>
      <c r="M65" s="494"/>
      <c r="N65" s="495">
        <f>SUM(J65:M65)</f>
        <v>27</v>
      </c>
      <c r="O65" s="496">
        <v>11.529999999999927</v>
      </c>
      <c r="P65" s="497">
        <v>11.760000000000007</v>
      </c>
      <c r="Q65" s="497">
        <v>11.760000000000007</v>
      </c>
      <c r="R65" s="498"/>
      <c r="S65" s="499">
        <f>IF(P65&gt;0,P65,O65)</f>
        <v>11.760000000000007</v>
      </c>
      <c r="T65" s="500">
        <v>32.450000000000003</v>
      </c>
      <c r="U65" s="498">
        <v>24.5</v>
      </c>
      <c r="V65" s="498">
        <v>24.5</v>
      </c>
      <c r="W65" s="501"/>
      <c r="X65" s="496"/>
      <c r="Y65" s="498">
        <v>49</v>
      </c>
      <c r="Z65" s="498">
        <v>49</v>
      </c>
      <c r="AA65" s="502"/>
      <c r="AB65" s="503"/>
      <c r="AC65" s="504">
        <v>12</v>
      </c>
      <c r="AD65" s="504"/>
      <c r="AE65" s="505"/>
      <c r="AF65" s="495">
        <f>SUM(AB65:AE65)</f>
        <v>12</v>
      </c>
      <c r="AG65" s="506"/>
      <c r="AH65" s="504">
        <v>12</v>
      </c>
      <c r="AI65" s="504">
        <v>8</v>
      </c>
      <c r="AJ65" s="505"/>
      <c r="AK65" s="507">
        <f>SUM(AG65:AJ65)</f>
        <v>20</v>
      </c>
      <c r="AL65" s="503"/>
      <c r="AM65" s="504">
        <v>16</v>
      </c>
      <c r="AN65" s="504">
        <v>8</v>
      </c>
      <c r="AO65" s="505"/>
      <c r="AP65" s="507">
        <f>SUM(AL65:AO65)</f>
        <v>24</v>
      </c>
      <c r="AQ65" s="503"/>
      <c r="AR65" s="504">
        <v>21</v>
      </c>
      <c r="AS65" s="504">
        <v>13</v>
      </c>
      <c r="AT65" s="505"/>
      <c r="AU65" s="495">
        <f>SUM(AQ65:AT65)</f>
        <v>34</v>
      </c>
      <c r="AV65" s="494"/>
      <c r="AW65" s="508">
        <v>21</v>
      </c>
      <c r="AX65" s="508">
        <v>4</v>
      </c>
      <c r="AY65" s="509"/>
      <c r="AZ65" s="507">
        <f>SUM(AV65:AY65)</f>
        <v>25</v>
      </c>
      <c r="BA65" s="493"/>
      <c r="BB65" s="508">
        <v>11</v>
      </c>
      <c r="BC65" s="508">
        <v>3</v>
      </c>
      <c r="BD65" s="509"/>
      <c r="BE65" s="495">
        <f>SUM(BA65:BD65)</f>
        <v>14</v>
      </c>
      <c r="BF65" s="493">
        <v>0</v>
      </c>
      <c r="BG65" s="508">
        <v>6</v>
      </c>
      <c r="BH65" s="508">
        <v>9</v>
      </c>
      <c r="BI65" s="509"/>
      <c r="BJ65" s="495">
        <f>SUM(BF65:BI65)</f>
        <v>15</v>
      </c>
      <c r="BK65" s="493"/>
      <c r="BL65" s="508">
        <v>0</v>
      </c>
      <c r="BM65" s="508">
        <v>4</v>
      </c>
      <c r="BN65" s="509"/>
      <c r="BO65" s="495">
        <f t="shared" si="0"/>
        <v>4</v>
      </c>
    </row>
    <row r="66" spans="1:67" x14ac:dyDescent="0.25">
      <c r="A66" s="488" t="s">
        <v>114</v>
      </c>
      <c r="B66" s="489" t="s">
        <v>663</v>
      </c>
      <c r="C66" s="490">
        <v>6953156253070</v>
      </c>
      <c r="D66" s="490">
        <f>IF(J66&gt;0,1,"")</f>
        <v>1</v>
      </c>
      <c r="E66" s="490">
        <f>IF(K66&gt;0,1,"")</f>
        <v>1</v>
      </c>
      <c r="F66" s="490">
        <f>IF(L66&gt;0,1,"")</f>
        <v>1</v>
      </c>
      <c r="G66" s="510" t="str">
        <f>IF(M66&gt;0,1,"")</f>
        <v/>
      </c>
      <c r="H66" s="511"/>
      <c r="I66" s="492" t="str">
        <f>IF(SUM(D66:G66)&lt;2,IF(H66&gt;100,"Not OK",""),"")</f>
        <v/>
      </c>
      <c r="J66" s="493">
        <v>5</v>
      </c>
      <c r="K66" s="494">
        <v>23</v>
      </c>
      <c r="L66" s="494">
        <v>9</v>
      </c>
      <c r="M66" s="494"/>
      <c r="N66" s="495">
        <f>SUM(J66:M66)</f>
        <v>37</v>
      </c>
      <c r="O66" s="496">
        <v>11.530000000000008</v>
      </c>
      <c r="P66" s="497">
        <v>11.76</v>
      </c>
      <c r="Q66" s="497">
        <v>11.76</v>
      </c>
      <c r="R66" s="498"/>
      <c r="S66" s="499">
        <f>IF(P66&gt;0,P66,O66)</f>
        <v>11.76</v>
      </c>
      <c r="T66" s="500">
        <v>32.450000000000003</v>
      </c>
      <c r="U66" s="498">
        <v>24</v>
      </c>
      <c r="V66" s="498">
        <v>24.5</v>
      </c>
      <c r="W66" s="501"/>
      <c r="X66" s="496"/>
      <c r="Y66" s="498">
        <v>49</v>
      </c>
      <c r="Z66" s="498">
        <v>49</v>
      </c>
      <c r="AA66" s="502"/>
      <c r="AB66" s="503"/>
      <c r="AC66" s="504">
        <v>1</v>
      </c>
      <c r="AD66" s="504"/>
      <c r="AE66" s="505"/>
      <c r="AF66" s="495">
        <f>SUM(AB66:AE66)</f>
        <v>1</v>
      </c>
      <c r="AG66" s="506"/>
      <c r="AH66" s="504">
        <v>2</v>
      </c>
      <c r="AI66" s="504">
        <v>8</v>
      </c>
      <c r="AJ66" s="505"/>
      <c r="AK66" s="507">
        <f>SUM(AG66:AJ66)</f>
        <v>10</v>
      </c>
      <c r="AL66" s="503"/>
      <c r="AM66" s="504">
        <v>10</v>
      </c>
      <c r="AN66" s="504">
        <v>5</v>
      </c>
      <c r="AO66" s="505"/>
      <c r="AP66" s="507">
        <f>SUM(AL66:AO66)</f>
        <v>15</v>
      </c>
      <c r="AQ66" s="503"/>
      <c r="AR66" s="504">
        <v>5</v>
      </c>
      <c r="AS66" s="504">
        <v>7</v>
      </c>
      <c r="AT66" s="505"/>
      <c r="AU66" s="495">
        <f>SUM(AQ66:AT66)</f>
        <v>12</v>
      </c>
      <c r="AV66" s="494"/>
      <c r="AW66" s="508">
        <v>6</v>
      </c>
      <c r="AX66" s="508">
        <v>3</v>
      </c>
      <c r="AY66" s="509"/>
      <c r="AZ66" s="507">
        <f>SUM(AV66:AY66)</f>
        <v>9</v>
      </c>
      <c r="BA66" s="493"/>
      <c r="BB66" s="508">
        <v>12</v>
      </c>
      <c r="BC66" s="508">
        <v>3</v>
      </c>
      <c r="BD66" s="509"/>
      <c r="BE66" s="495">
        <f>SUM(BA66:BD66)</f>
        <v>15</v>
      </c>
      <c r="BF66" s="493">
        <v>0</v>
      </c>
      <c r="BG66" s="508">
        <v>28</v>
      </c>
      <c r="BH66" s="508">
        <v>3</v>
      </c>
      <c r="BI66" s="509"/>
      <c r="BJ66" s="495">
        <f>SUM(BF66:BI66)</f>
        <v>31</v>
      </c>
      <c r="BK66" s="493"/>
      <c r="BL66" s="508">
        <v>0</v>
      </c>
      <c r="BM66" s="508">
        <v>9</v>
      </c>
      <c r="BN66" s="509"/>
      <c r="BO66" s="495">
        <f t="shared" si="0"/>
        <v>9</v>
      </c>
    </row>
    <row r="67" spans="1:67" x14ac:dyDescent="0.25">
      <c r="A67" s="488" t="s">
        <v>141</v>
      </c>
      <c r="B67" s="489" t="s">
        <v>420</v>
      </c>
      <c r="C67" s="490">
        <v>6953156253087</v>
      </c>
      <c r="D67" s="490" t="str">
        <f>IF(J67&gt;0,1,"")</f>
        <v/>
      </c>
      <c r="E67" s="490" t="str">
        <f>IF(K67&gt;0,1,"")</f>
        <v/>
      </c>
      <c r="F67" s="490" t="str">
        <f>IF(L67&gt;0,1,"")</f>
        <v/>
      </c>
      <c r="G67" s="510" t="str">
        <f>IF(M67&gt;0,1,"")</f>
        <v/>
      </c>
      <c r="H67" s="511">
        <v>4</v>
      </c>
      <c r="I67" s="492" t="str">
        <f>IF(SUM(D67:G67)&lt;2,IF(H67&gt;100,"Not OK",""),"")</f>
        <v/>
      </c>
      <c r="J67" s="493"/>
      <c r="K67" s="494">
        <v>0</v>
      </c>
      <c r="L67" s="494"/>
      <c r="M67" s="494"/>
      <c r="N67" s="495">
        <f>SUM(J67:M67)</f>
        <v>0</v>
      </c>
      <c r="O67" s="496"/>
      <c r="P67" s="497">
        <v>11.760000000000002</v>
      </c>
      <c r="Q67" s="497"/>
      <c r="R67" s="498"/>
      <c r="S67" s="499">
        <f>IF(P67&gt;0,P67,O67)</f>
        <v>11.760000000000002</v>
      </c>
      <c r="T67" s="500"/>
      <c r="U67" s="498">
        <v>24.5</v>
      </c>
      <c r="V67" s="498"/>
      <c r="W67" s="501"/>
      <c r="X67" s="496"/>
      <c r="Y67" s="498">
        <v>49</v>
      </c>
      <c r="Z67" s="498"/>
      <c r="AA67" s="502"/>
      <c r="AB67" s="503"/>
      <c r="AC67" s="504">
        <v>0</v>
      </c>
      <c r="AD67" s="504"/>
      <c r="AE67" s="505"/>
      <c r="AF67" s="495">
        <f>SUM(AB67:AE67)</f>
        <v>0</v>
      </c>
      <c r="AG67" s="506"/>
      <c r="AH67" s="504">
        <v>3</v>
      </c>
      <c r="AI67" s="504"/>
      <c r="AJ67" s="505"/>
      <c r="AK67" s="507">
        <f>SUM(AG67:AJ67)</f>
        <v>3</v>
      </c>
      <c r="AL67" s="503"/>
      <c r="AM67" s="504">
        <v>2</v>
      </c>
      <c r="AN67" s="504"/>
      <c r="AO67" s="505"/>
      <c r="AP67" s="507">
        <f>SUM(AL67:AO67)</f>
        <v>2</v>
      </c>
      <c r="AQ67" s="503"/>
      <c r="AR67" s="504">
        <v>2</v>
      </c>
      <c r="AS67" s="504"/>
      <c r="AT67" s="505"/>
      <c r="AU67" s="495">
        <f>SUM(AQ67:AT67)</f>
        <v>2</v>
      </c>
      <c r="AV67" s="494"/>
      <c r="AW67" s="508">
        <v>0</v>
      </c>
      <c r="AX67" s="508"/>
      <c r="AY67" s="509"/>
      <c r="AZ67" s="507">
        <f>SUM(AV67:AY67)</f>
        <v>0</v>
      </c>
      <c r="BA67" s="493"/>
      <c r="BB67" s="508">
        <v>2</v>
      </c>
      <c r="BC67" s="508"/>
      <c r="BD67" s="509"/>
      <c r="BE67" s="495">
        <f>SUM(BA67:BD67)</f>
        <v>2</v>
      </c>
      <c r="BF67" s="493"/>
      <c r="BG67" s="508">
        <v>0</v>
      </c>
      <c r="BH67" s="508"/>
      <c r="BI67" s="509"/>
      <c r="BJ67" s="495">
        <f>SUM(BF67:BI67)</f>
        <v>0</v>
      </c>
      <c r="BK67" s="493"/>
      <c r="BL67" s="508">
        <v>0</v>
      </c>
      <c r="BM67" s="508">
        <v>3</v>
      </c>
      <c r="BN67" s="509"/>
      <c r="BO67" s="495">
        <f t="shared" si="0"/>
        <v>3</v>
      </c>
    </row>
    <row r="68" spans="1:67" x14ac:dyDescent="0.25">
      <c r="A68" s="488" t="s">
        <v>116</v>
      </c>
      <c r="B68" s="489" t="s">
        <v>420</v>
      </c>
      <c r="C68" s="490">
        <v>6953156253094</v>
      </c>
      <c r="D68" s="490" t="str">
        <f>IF(J68&gt;0,1,"")</f>
        <v/>
      </c>
      <c r="E68" s="490">
        <f>IF(K68&gt;0,1,"")</f>
        <v>1</v>
      </c>
      <c r="F68" s="490" t="str">
        <f>IF(L68&gt;0,1,"")</f>
        <v/>
      </c>
      <c r="G68" s="510" t="str">
        <f>IF(M68&gt;0,1,"")</f>
        <v/>
      </c>
      <c r="H68" s="511"/>
      <c r="I68" s="492" t="str">
        <f>IF(SUM(D68:G68)&lt;2,IF(H68&gt;100,"Not OK",""),"")</f>
        <v/>
      </c>
      <c r="J68" s="493"/>
      <c r="K68" s="494">
        <v>8</v>
      </c>
      <c r="L68" s="494"/>
      <c r="M68" s="494"/>
      <c r="N68" s="495">
        <f>SUM(J68:M68)</f>
        <v>8</v>
      </c>
      <c r="O68" s="496"/>
      <c r="P68" s="497">
        <v>12.049999999999988</v>
      </c>
      <c r="Q68" s="497"/>
      <c r="R68" s="498"/>
      <c r="S68" s="499">
        <f>IF(P68&gt;0,P68,O68)</f>
        <v>12.049999999999988</v>
      </c>
      <c r="T68" s="500"/>
      <c r="U68" s="498">
        <v>24.5</v>
      </c>
      <c r="V68" s="498"/>
      <c r="W68" s="501"/>
      <c r="X68" s="496"/>
      <c r="Y68" s="498">
        <v>49</v>
      </c>
      <c r="Z68" s="498"/>
      <c r="AA68" s="502"/>
      <c r="AB68" s="503"/>
      <c r="AC68" s="504">
        <v>5</v>
      </c>
      <c r="AD68" s="504"/>
      <c r="AE68" s="505"/>
      <c r="AF68" s="495">
        <f>SUM(AB68:AE68)</f>
        <v>5</v>
      </c>
      <c r="AG68" s="506"/>
      <c r="AH68" s="504">
        <v>5</v>
      </c>
      <c r="AI68" s="504"/>
      <c r="AJ68" s="505"/>
      <c r="AK68" s="507">
        <f>SUM(AG68:AJ68)</f>
        <v>5</v>
      </c>
      <c r="AL68" s="503"/>
      <c r="AM68" s="504">
        <v>0</v>
      </c>
      <c r="AN68" s="504"/>
      <c r="AO68" s="505"/>
      <c r="AP68" s="507">
        <f>SUM(AL68:AO68)</f>
        <v>0</v>
      </c>
      <c r="AQ68" s="503"/>
      <c r="AR68" s="504">
        <v>9</v>
      </c>
      <c r="AS68" s="504"/>
      <c r="AT68" s="505"/>
      <c r="AU68" s="495">
        <f>SUM(AQ68:AT68)</f>
        <v>9</v>
      </c>
      <c r="AV68" s="494"/>
      <c r="AW68" s="508">
        <v>4</v>
      </c>
      <c r="AX68" s="508"/>
      <c r="AY68" s="509"/>
      <c r="AZ68" s="507">
        <f>SUM(AV68:AY68)</f>
        <v>4</v>
      </c>
      <c r="BA68" s="493"/>
      <c r="BB68" s="508">
        <v>5</v>
      </c>
      <c r="BC68" s="508"/>
      <c r="BD68" s="509"/>
      <c r="BE68" s="495">
        <f>SUM(BA68:BD68)</f>
        <v>5</v>
      </c>
      <c r="BF68" s="493"/>
      <c r="BG68" s="508">
        <v>6</v>
      </c>
      <c r="BH68" s="508"/>
      <c r="BI68" s="509"/>
      <c r="BJ68" s="495">
        <f>SUM(BF68:BI68)</f>
        <v>6</v>
      </c>
      <c r="BK68" s="493"/>
      <c r="BL68" s="508">
        <v>0</v>
      </c>
      <c r="BM68" s="508">
        <v>1</v>
      </c>
      <c r="BN68" s="509"/>
      <c r="BO68" s="495">
        <f t="shared" ref="BO68:BO131" si="1">SUM(BK68:BN68)</f>
        <v>1</v>
      </c>
    </row>
    <row r="69" spans="1:67" x14ac:dyDescent="0.25">
      <c r="A69" s="488" t="s">
        <v>778</v>
      </c>
      <c r="B69" s="489" t="s">
        <v>779</v>
      </c>
      <c r="C69" s="490">
        <v>6953156253131</v>
      </c>
      <c r="D69" s="490">
        <f>IF(J69&gt;0,1,"")</f>
        <v>1</v>
      </c>
      <c r="E69" s="490" t="str">
        <f>IF(K69&gt;0,1,"")</f>
        <v/>
      </c>
      <c r="F69" s="490" t="str">
        <f>IF(L69&gt;0,1,"")</f>
        <v/>
      </c>
      <c r="G69" s="510" t="str">
        <f>IF(M69&gt;0,1,"")</f>
        <v/>
      </c>
      <c r="H69" s="511">
        <v>8</v>
      </c>
      <c r="I69" s="492" t="str">
        <f>IF(SUM(D69:G69)&lt;2,IF(H69&gt;100,"Not OK",""),"")</f>
        <v/>
      </c>
      <c r="J69" s="493">
        <v>5</v>
      </c>
      <c r="K69" s="494"/>
      <c r="L69" s="494"/>
      <c r="M69" s="494"/>
      <c r="N69" s="495">
        <f>SUM(J69:M69)</f>
        <v>5</v>
      </c>
      <c r="O69" s="496">
        <v>7.7600000000000069</v>
      </c>
      <c r="P69" s="497"/>
      <c r="Q69" s="497"/>
      <c r="R69" s="498"/>
      <c r="S69" s="499">
        <f>IF(P69&gt;0,P69,O69)</f>
        <v>7.7600000000000069</v>
      </c>
      <c r="T69" s="500">
        <v>26.95</v>
      </c>
      <c r="U69" s="498"/>
      <c r="V69" s="498"/>
      <c r="W69" s="501"/>
      <c r="X69" s="496"/>
      <c r="Y69" s="498"/>
      <c r="Z69" s="498"/>
      <c r="AA69" s="502"/>
      <c r="AB69" s="503"/>
      <c r="AC69" s="504"/>
      <c r="AD69" s="504"/>
      <c r="AE69" s="505"/>
      <c r="AF69" s="495">
        <f>SUM(AB69:AE69)</f>
        <v>0</v>
      </c>
      <c r="AG69" s="506"/>
      <c r="AH69" s="504"/>
      <c r="AI69" s="504"/>
      <c r="AJ69" s="505"/>
      <c r="AK69" s="507">
        <f>SUM(AG69:AJ69)</f>
        <v>0</v>
      </c>
      <c r="AL69" s="503"/>
      <c r="AM69" s="504"/>
      <c r="AN69" s="504"/>
      <c r="AO69" s="505"/>
      <c r="AP69" s="507">
        <f>SUM(AL69:AO69)</f>
        <v>0</v>
      </c>
      <c r="AQ69" s="503"/>
      <c r="AR69" s="504"/>
      <c r="AS69" s="504"/>
      <c r="AT69" s="505"/>
      <c r="AU69" s="495">
        <f>SUM(AQ69:AT69)</f>
        <v>0</v>
      </c>
      <c r="AV69" s="494"/>
      <c r="AW69" s="508"/>
      <c r="AX69" s="508"/>
      <c r="AY69" s="509"/>
      <c r="AZ69" s="507">
        <f>SUM(AV69:AY69)</f>
        <v>0</v>
      </c>
      <c r="BA69" s="493"/>
      <c r="BB69" s="508"/>
      <c r="BC69" s="508"/>
      <c r="BD69" s="509"/>
      <c r="BE69" s="495">
        <f>SUM(BA69:BD69)</f>
        <v>0</v>
      </c>
      <c r="BF69" s="493">
        <v>0</v>
      </c>
      <c r="BG69" s="508"/>
      <c r="BH69" s="508"/>
      <c r="BI69" s="509"/>
      <c r="BJ69" s="495">
        <f>SUM(BF69:BI69)</f>
        <v>0</v>
      </c>
      <c r="BK69" s="493"/>
      <c r="BL69" s="508">
        <v>0</v>
      </c>
      <c r="BM69" s="508">
        <v>0</v>
      </c>
      <c r="BN69" s="509"/>
      <c r="BO69" s="495">
        <f t="shared" si="1"/>
        <v>0</v>
      </c>
    </row>
    <row r="70" spans="1:67" x14ac:dyDescent="0.25">
      <c r="A70" s="488" t="s">
        <v>780</v>
      </c>
      <c r="B70" s="489" t="s">
        <v>781</v>
      </c>
      <c r="C70" s="490">
        <v>6953156253742</v>
      </c>
      <c r="D70" s="490">
        <f>IF(J70&gt;0,1,"")</f>
        <v>1</v>
      </c>
      <c r="E70" s="490" t="str">
        <f>IF(K70&gt;0,1,"")</f>
        <v/>
      </c>
      <c r="F70" s="490" t="str">
        <f>IF(L70&gt;0,1,"")</f>
        <v/>
      </c>
      <c r="G70" s="510" t="str">
        <f>IF(M70&gt;0,1,"")</f>
        <v/>
      </c>
      <c r="H70" s="511">
        <v>5</v>
      </c>
      <c r="I70" s="492" t="str">
        <f>IF(SUM(D70:G70)&lt;2,IF(H70&gt;100,"Not OK",""),"")</f>
        <v/>
      </c>
      <c r="J70" s="493">
        <v>4</v>
      </c>
      <c r="K70" s="494"/>
      <c r="L70" s="494"/>
      <c r="M70" s="494"/>
      <c r="N70" s="495">
        <f>SUM(J70:M70)</f>
        <v>4</v>
      </c>
      <c r="O70" s="496">
        <v>3.6500000000000004</v>
      </c>
      <c r="P70" s="497"/>
      <c r="Q70" s="497"/>
      <c r="R70" s="498"/>
      <c r="S70" s="499">
        <f>IF(P70&gt;0,P70,O70)</f>
        <v>3.6500000000000004</v>
      </c>
      <c r="T70" s="500">
        <v>26.95</v>
      </c>
      <c r="U70" s="498"/>
      <c r="V70" s="498"/>
      <c r="W70" s="501"/>
      <c r="X70" s="496"/>
      <c r="Y70" s="498"/>
      <c r="Z70" s="498"/>
      <c r="AA70" s="502"/>
      <c r="AB70" s="503"/>
      <c r="AC70" s="504"/>
      <c r="AD70" s="504"/>
      <c r="AE70" s="505"/>
      <c r="AF70" s="495">
        <f>SUM(AB70:AE70)</f>
        <v>0</v>
      </c>
      <c r="AG70" s="506"/>
      <c r="AH70" s="504"/>
      <c r="AI70" s="504"/>
      <c r="AJ70" s="505"/>
      <c r="AK70" s="507">
        <f>SUM(AG70:AJ70)</f>
        <v>0</v>
      </c>
      <c r="AL70" s="503"/>
      <c r="AM70" s="504"/>
      <c r="AN70" s="504"/>
      <c r="AO70" s="505"/>
      <c r="AP70" s="507">
        <f>SUM(AL70:AO70)</f>
        <v>0</v>
      </c>
      <c r="AQ70" s="503"/>
      <c r="AR70" s="504"/>
      <c r="AS70" s="504"/>
      <c r="AT70" s="505"/>
      <c r="AU70" s="495">
        <f>SUM(AQ70:AT70)</f>
        <v>0</v>
      </c>
      <c r="AV70" s="494"/>
      <c r="AW70" s="508"/>
      <c r="AX70" s="508"/>
      <c r="AY70" s="509"/>
      <c r="AZ70" s="507">
        <f>SUM(AV70:AY70)</f>
        <v>0</v>
      </c>
      <c r="BA70" s="493">
        <v>1</v>
      </c>
      <c r="BB70" s="508"/>
      <c r="BC70" s="508"/>
      <c r="BD70" s="509"/>
      <c r="BE70" s="495">
        <f>SUM(BA70:BD70)</f>
        <v>1</v>
      </c>
      <c r="BF70" s="493">
        <v>0</v>
      </c>
      <c r="BG70" s="508"/>
      <c r="BH70" s="508"/>
      <c r="BI70" s="509"/>
      <c r="BJ70" s="495">
        <f>SUM(BF70:BI70)</f>
        <v>0</v>
      </c>
      <c r="BK70" s="493"/>
      <c r="BL70" s="508">
        <v>0</v>
      </c>
      <c r="BM70" s="508">
        <v>0</v>
      </c>
      <c r="BN70" s="509"/>
      <c r="BO70" s="495">
        <f t="shared" si="1"/>
        <v>0</v>
      </c>
    </row>
    <row r="71" spans="1:67" x14ac:dyDescent="0.25">
      <c r="A71" s="488" t="s">
        <v>782</v>
      </c>
      <c r="B71" s="489" t="s">
        <v>783</v>
      </c>
      <c r="C71" s="490">
        <v>6953156253759</v>
      </c>
      <c r="D71" s="490">
        <f>IF(J71&gt;0,1,"")</f>
        <v>1</v>
      </c>
      <c r="E71" s="490" t="str">
        <f>IF(K71&gt;0,1,"")</f>
        <v/>
      </c>
      <c r="F71" s="490" t="str">
        <f>IF(L71&gt;0,1,"")</f>
        <v/>
      </c>
      <c r="G71" s="510" t="str">
        <f>IF(M71&gt;0,1,"")</f>
        <v/>
      </c>
      <c r="H71" s="511"/>
      <c r="I71" s="492" t="str">
        <f>IF(SUM(D71:G71)&lt;2,IF(H71&gt;100,"Not OK",""),"")</f>
        <v/>
      </c>
      <c r="J71" s="493">
        <v>4</v>
      </c>
      <c r="K71" s="494"/>
      <c r="L71" s="494"/>
      <c r="M71" s="494"/>
      <c r="N71" s="495">
        <f>SUM(J71:M71)</f>
        <v>4</v>
      </c>
      <c r="O71" s="496">
        <v>3.649999999999999</v>
      </c>
      <c r="P71" s="497"/>
      <c r="Q71" s="497"/>
      <c r="R71" s="498"/>
      <c r="S71" s="499">
        <f>IF(P71&gt;0,P71,O71)</f>
        <v>3.649999999999999</v>
      </c>
      <c r="T71" s="500">
        <v>26.95</v>
      </c>
      <c r="U71" s="498"/>
      <c r="V71" s="498"/>
      <c r="W71" s="501"/>
      <c r="X71" s="496"/>
      <c r="Y71" s="498"/>
      <c r="Z71" s="498"/>
      <c r="AA71" s="502"/>
      <c r="AB71" s="503"/>
      <c r="AC71" s="504"/>
      <c r="AD71" s="504"/>
      <c r="AE71" s="505"/>
      <c r="AF71" s="495">
        <f>SUM(AB71:AE71)</f>
        <v>0</v>
      </c>
      <c r="AG71" s="506"/>
      <c r="AH71" s="504"/>
      <c r="AI71" s="504"/>
      <c r="AJ71" s="505"/>
      <c r="AK71" s="507">
        <f>SUM(AG71:AJ71)</f>
        <v>0</v>
      </c>
      <c r="AL71" s="503"/>
      <c r="AM71" s="504"/>
      <c r="AN71" s="504"/>
      <c r="AO71" s="505"/>
      <c r="AP71" s="507">
        <f>SUM(AL71:AO71)</f>
        <v>0</v>
      </c>
      <c r="AQ71" s="503"/>
      <c r="AR71" s="504"/>
      <c r="AS71" s="504"/>
      <c r="AT71" s="505"/>
      <c r="AU71" s="495">
        <f>SUM(AQ71:AT71)</f>
        <v>0</v>
      </c>
      <c r="AV71" s="494"/>
      <c r="AW71" s="508"/>
      <c r="AX71" s="508"/>
      <c r="AY71" s="509"/>
      <c r="AZ71" s="507">
        <f>SUM(AV71:AY71)</f>
        <v>0</v>
      </c>
      <c r="BA71" s="493">
        <v>1</v>
      </c>
      <c r="BB71" s="508"/>
      <c r="BC71" s="508"/>
      <c r="BD71" s="509"/>
      <c r="BE71" s="495">
        <f>SUM(BA71:BD71)</f>
        <v>1</v>
      </c>
      <c r="BF71" s="493">
        <v>0</v>
      </c>
      <c r="BG71" s="508"/>
      <c r="BH71" s="508"/>
      <c r="BI71" s="509"/>
      <c r="BJ71" s="495">
        <f>SUM(BF71:BI71)</f>
        <v>0</v>
      </c>
      <c r="BK71" s="493"/>
      <c r="BL71" s="508">
        <v>4</v>
      </c>
      <c r="BM71" s="508">
        <v>2</v>
      </c>
      <c r="BN71" s="509"/>
      <c r="BO71" s="495">
        <f t="shared" si="1"/>
        <v>6</v>
      </c>
    </row>
    <row r="72" spans="1:67" x14ac:dyDescent="0.25">
      <c r="A72" s="488" t="s">
        <v>784</v>
      </c>
      <c r="B72" s="489" t="s">
        <v>785</v>
      </c>
      <c r="C72" s="490">
        <v>6953156255098</v>
      </c>
      <c r="D72" s="490">
        <f>IF(J72&gt;0,1,"")</f>
        <v>1</v>
      </c>
      <c r="E72" s="490" t="str">
        <f>IF(K72&gt;0,1,"")</f>
        <v/>
      </c>
      <c r="F72" s="490" t="str">
        <f>IF(L72&gt;0,1,"")</f>
        <v/>
      </c>
      <c r="G72" s="510" t="str">
        <f>IF(M72&gt;0,1,"")</f>
        <v/>
      </c>
      <c r="H72" s="511">
        <v>134</v>
      </c>
      <c r="I72" s="492" t="str">
        <f>IF(SUM(D72:G72)&lt;2,IF(H72&gt;100,"Not OK",""),"")</f>
        <v>Not OK</v>
      </c>
      <c r="J72" s="493">
        <v>1</v>
      </c>
      <c r="K72" s="494"/>
      <c r="L72" s="494"/>
      <c r="M72" s="494"/>
      <c r="N72" s="495">
        <f>SUM(J72:M72)</f>
        <v>1</v>
      </c>
      <c r="O72" s="496">
        <v>3.6599999999999993</v>
      </c>
      <c r="P72" s="497"/>
      <c r="Q72" s="497"/>
      <c r="R72" s="498"/>
      <c r="S72" s="499">
        <f>IF(P72&gt;0,P72,O72)</f>
        <v>3.6599999999999993</v>
      </c>
      <c r="T72" s="500">
        <v>26.95</v>
      </c>
      <c r="U72" s="498"/>
      <c r="V72" s="498"/>
      <c r="W72" s="501"/>
      <c r="X72" s="496"/>
      <c r="Y72" s="498"/>
      <c r="Z72" s="498"/>
      <c r="AA72" s="502"/>
      <c r="AB72" s="503"/>
      <c r="AC72" s="504"/>
      <c r="AD72" s="504"/>
      <c r="AE72" s="505"/>
      <c r="AF72" s="495">
        <f>SUM(AB72:AE72)</f>
        <v>0</v>
      </c>
      <c r="AG72" s="506"/>
      <c r="AH72" s="504"/>
      <c r="AI72" s="504"/>
      <c r="AJ72" s="505"/>
      <c r="AK72" s="507">
        <f>SUM(AG72:AJ72)</f>
        <v>0</v>
      </c>
      <c r="AL72" s="503"/>
      <c r="AM72" s="504"/>
      <c r="AN72" s="504"/>
      <c r="AO72" s="505"/>
      <c r="AP72" s="507">
        <f>SUM(AL72:AO72)</f>
        <v>0</v>
      </c>
      <c r="AQ72" s="503"/>
      <c r="AR72" s="504"/>
      <c r="AS72" s="504"/>
      <c r="AT72" s="505"/>
      <c r="AU72" s="495">
        <f>SUM(AQ72:AT72)</f>
        <v>0</v>
      </c>
      <c r="AV72" s="494">
        <v>1</v>
      </c>
      <c r="AW72" s="508"/>
      <c r="AX72" s="508"/>
      <c r="AY72" s="509"/>
      <c r="AZ72" s="507">
        <f>SUM(AV72:AY72)</f>
        <v>1</v>
      </c>
      <c r="BA72" s="493">
        <v>1</v>
      </c>
      <c r="BB72" s="508"/>
      <c r="BC72" s="508"/>
      <c r="BD72" s="509"/>
      <c r="BE72" s="495">
        <f>SUM(BA72:BD72)</f>
        <v>1</v>
      </c>
      <c r="BF72" s="493">
        <v>1</v>
      </c>
      <c r="BG72" s="508"/>
      <c r="BH72" s="508"/>
      <c r="BI72" s="509"/>
      <c r="BJ72" s="495">
        <f>SUM(BF72:BI72)</f>
        <v>1</v>
      </c>
      <c r="BK72" s="493"/>
      <c r="BL72" s="508">
        <v>12</v>
      </c>
      <c r="BM72" s="508">
        <v>0</v>
      </c>
      <c r="BN72" s="509"/>
      <c r="BO72" s="495">
        <f t="shared" si="1"/>
        <v>12</v>
      </c>
    </row>
    <row r="73" spans="1:67" x14ac:dyDescent="0.25">
      <c r="A73" s="488" t="s">
        <v>95</v>
      </c>
      <c r="B73" s="489" t="s">
        <v>400</v>
      </c>
      <c r="C73" s="490">
        <v>6953156255814</v>
      </c>
      <c r="D73" s="490" t="str">
        <f>IF(J73&gt;0,1,"")</f>
        <v/>
      </c>
      <c r="E73" s="490" t="str">
        <f>IF(K73&gt;0,1,"")</f>
        <v/>
      </c>
      <c r="F73" s="490" t="str">
        <f>IF(L73&gt;0,1,"")</f>
        <v/>
      </c>
      <c r="G73" s="510" t="str">
        <f>IF(M73&gt;0,1,"")</f>
        <v/>
      </c>
      <c r="H73" s="511">
        <v>1</v>
      </c>
      <c r="I73" s="492" t="str">
        <f>IF(SUM(D73:G73)&lt;2,IF(H73&gt;100,"Not OK",""),"")</f>
        <v/>
      </c>
      <c r="J73" s="493"/>
      <c r="K73" s="494">
        <v>0</v>
      </c>
      <c r="L73" s="494">
        <v>0</v>
      </c>
      <c r="M73" s="494"/>
      <c r="N73" s="495">
        <f>SUM(J73:M73)</f>
        <v>0</v>
      </c>
      <c r="O73" s="496"/>
      <c r="P73" s="497">
        <v>11</v>
      </c>
      <c r="Q73" s="497">
        <v>11</v>
      </c>
      <c r="R73" s="498"/>
      <c r="S73" s="499">
        <f>IF(P73&gt;0,P73,O73)</f>
        <v>11</v>
      </c>
      <c r="T73" s="500"/>
      <c r="U73" s="498">
        <v>24.5</v>
      </c>
      <c r="V73" s="498">
        <v>24.5</v>
      </c>
      <c r="W73" s="501"/>
      <c r="X73" s="496"/>
      <c r="Y73" s="498">
        <v>49</v>
      </c>
      <c r="Z73" s="498">
        <v>49</v>
      </c>
      <c r="AA73" s="502"/>
      <c r="AB73" s="503"/>
      <c r="AC73" s="504">
        <v>0</v>
      </c>
      <c r="AD73" s="504"/>
      <c r="AE73" s="505"/>
      <c r="AF73" s="495">
        <f>SUM(AB73:AE73)</f>
        <v>0</v>
      </c>
      <c r="AG73" s="506"/>
      <c r="AH73" s="504">
        <v>0</v>
      </c>
      <c r="AI73" s="504">
        <v>0</v>
      </c>
      <c r="AJ73" s="505"/>
      <c r="AK73" s="507">
        <f>SUM(AG73:AJ73)</f>
        <v>0</v>
      </c>
      <c r="AL73" s="503"/>
      <c r="AM73" s="504">
        <v>2</v>
      </c>
      <c r="AN73" s="504">
        <v>0</v>
      </c>
      <c r="AO73" s="505"/>
      <c r="AP73" s="507">
        <f>SUM(AL73:AO73)</f>
        <v>2</v>
      </c>
      <c r="AQ73" s="503"/>
      <c r="AR73" s="504">
        <v>0</v>
      </c>
      <c r="AS73" s="504">
        <v>0</v>
      </c>
      <c r="AT73" s="505"/>
      <c r="AU73" s="495">
        <f>SUM(AQ73:AT73)</f>
        <v>0</v>
      </c>
      <c r="AV73" s="494"/>
      <c r="AW73" s="508">
        <v>0</v>
      </c>
      <c r="AX73" s="508">
        <v>0</v>
      </c>
      <c r="AY73" s="509"/>
      <c r="AZ73" s="507">
        <f>SUM(AV73:AY73)</f>
        <v>0</v>
      </c>
      <c r="BA73" s="493"/>
      <c r="BB73" s="508">
        <v>0</v>
      </c>
      <c r="BC73" s="508">
        <v>0</v>
      </c>
      <c r="BD73" s="509"/>
      <c r="BE73" s="495">
        <f>SUM(BA73:BD73)</f>
        <v>0</v>
      </c>
      <c r="BF73" s="493"/>
      <c r="BG73" s="508">
        <v>0</v>
      </c>
      <c r="BH73" s="508">
        <v>0</v>
      </c>
      <c r="BI73" s="509"/>
      <c r="BJ73" s="495">
        <f>SUM(BF73:BI73)</f>
        <v>0</v>
      </c>
      <c r="BK73" s="493"/>
      <c r="BL73" s="508">
        <v>1</v>
      </c>
      <c r="BM73" s="508">
        <v>11</v>
      </c>
      <c r="BN73" s="509"/>
      <c r="BO73" s="495">
        <f t="shared" si="1"/>
        <v>12</v>
      </c>
    </row>
    <row r="74" spans="1:67" x14ac:dyDescent="0.25">
      <c r="A74" s="488"/>
      <c r="B74" s="489" t="s">
        <v>786</v>
      </c>
      <c r="C74" s="490">
        <v>6953156256378</v>
      </c>
      <c r="D74" s="490" t="str">
        <f>IF(J74&gt;0,1,"")</f>
        <v/>
      </c>
      <c r="E74" s="490" t="str">
        <f>IF(K74&gt;0,1,"")</f>
        <v/>
      </c>
      <c r="F74" s="490" t="str">
        <f>IF(L74&gt;0,1,"")</f>
        <v/>
      </c>
      <c r="G74" s="510">
        <f>IF(M74&gt;0,1,"")</f>
        <v>1</v>
      </c>
      <c r="H74" s="511"/>
      <c r="I74" s="492" t="str">
        <f>IF(SUM(D74:G74)&lt;2,IF(H74&gt;100,"Not OK",""),"")</f>
        <v/>
      </c>
      <c r="J74" s="493"/>
      <c r="K74" s="494"/>
      <c r="L74" s="494"/>
      <c r="M74" s="494">
        <v>2</v>
      </c>
      <c r="N74" s="495">
        <f>SUM(J74:M74)</f>
        <v>2</v>
      </c>
      <c r="O74" s="496"/>
      <c r="P74" s="497"/>
      <c r="Q74" s="497"/>
      <c r="R74" s="498"/>
      <c r="S74" s="499">
        <f>IF(P74&gt;0,P74,O74)</f>
        <v>0</v>
      </c>
      <c r="T74" s="500"/>
      <c r="U74" s="498"/>
      <c r="V74" s="498"/>
      <c r="W74" s="501">
        <v>37.570500000000003</v>
      </c>
      <c r="X74" s="496"/>
      <c r="Y74" s="498"/>
      <c r="Z74" s="498"/>
      <c r="AA74" s="502">
        <v>69</v>
      </c>
      <c r="AB74" s="503"/>
      <c r="AC74" s="504"/>
      <c r="AD74" s="504"/>
      <c r="AE74" s="505"/>
      <c r="AF74" s="495">
        <f>SUM(AB74:AE74)</f>
        <v>0</v>
      </c>
      <c r="AG74" s="506"/>
      <c r="AH74" s="504"/>
      <c r="AI74" s="504"/>
      <c r="AJ74" s="505"/>
      <c r="AK74" s="507">
        <f>SUM(AG74:AJ74)</f>
        <v>0</v>
      </c>
      <c r="AL74" s="503"/>
      <c r="AM74" s="504"/>
      <c r="AN74" s="504"/>
      <c r="AO74" s="505">
        <v>0</v>
      </c>
      <c r="AP74" s="507">
        <f>SUM(AL74:AO74)</f>
        <v>0</v>
      </c>
      <c r="AQ74" s="503"/>
      <c r="AR74" s="504"/>
      <c r="AS74" s="504"/>
      <c r="AT74" s="505">
        <v>0</v>
      </c>
      <c r="AU74" s="495">
        <f>SUM(AQ74:AT74)</f>
        <v>0</v>
      </c>
      <c r="AV74" s="494"/>
      <c r="AW74" s="508"/>
      <c r="AX74" s="508"/>
      <c r="AY74" s="509">
        <v>4</v>
      </c>
      <c r="AZ74" s="507">
        <f>SUM(AV74:AY74)</f>
        <v>4</v>
      </c>
      <c r="BA74" s="493"/>
      <c r="BB74" s="508"/>
      <c r="BC74" s="508"/>
      <c r="BD74" s="509">
        <v>3</v>
      </c>
      <c r="BE74" s="495">
        <f>SUM(BA74:BD74)</f>
        <v>3</v>
      </c>
      <c r="BF74" s="493"/>
      <c r="BG74" s="508"/>
      <c r="BH74" s="508"/>
      <c r="BI74" s="509">
        <v>1</v>
      </c>
      <c r="BJ74" s="495">
        <f>SUM(BF74:BI74)</f>
        <v>1</v>
      </c>
      <c r="BK74" s="493"/>
      <c r="BL74" s="508">
        <v>7</v>
      </c>
      <c r="BM74" s="508">
        <v>0</v>
      </c>
      <c r="BN74" s="509"/>
      <c r="BO74" s="495">
        <f t="shared" si="1"/>
        <v>7</v>
      </c>
    </row>
    <row r="75" spans="1:67" x14ac:dyDescent="0.25">
      <c r="A75" s="488"/>
      <c r="B75" s="489" t="s">
        <v>787</v>
      </c>
      <c r="C75" s="490">
        <v>6953156256385</v>
      </c>
      <c r="D75" s="490" t="str">
        <f>IF(J75&gt;0,1,"")</f>
        <v/>
      </c>
      <c r="E75" s="490" t="str">
        <f>IF(K75&gt;0,1,"")</f>
        <v/>
      </c>
      <c r="F75" s="490" t="str">
        <f>IF(L75&gt;0,1,"")</f>
        <v/>
      </c>
      <c r="G75" s="510">
        <f>IF(M75&gt;0,1,"")</f>
        <v>1</v>
      </c>
      <c r="H75" s="511">
        <v>2</v>
      </c>
      <c r="I75" s="492" t="str">
        <f>IF(SUM(D75:G75)&lt;2,IF(H75&gt;100,"Not OK",""),"")</f>
        <v/>
      </c>
      <c r="J75" s="493"/>
      <c r="K75" s="494"/>
      <c r="L75" s="494"/>
      <c r="M75" s="494">
        <v>4</v>
      </c>
      <c r="N75" s="495">
        <f>SUM(J75:M75)</f>
        <v>4</v>
      </c>
      <c r="O75" s="496"/>
      <c r="P75" s="497"/>
      <c r="Q75" s="497"/>
      <c r="R75" s="498"/>
      <c r="S75" s="499">
        <f>IF(P75&gt;0,P75,O75)</f>
        <v>0</v>
      </c>
      <c r="T75" s="500"/>
      <c r="U75" s="498"/>
      <c r="V75" s="498"/>
      <c r="W75" s="501">
        <v>37.570500000000003</v>
      </c>
      <c r="X75" s="496"/>
      <c r="Y75" s="498"/>
      <c r="Z75" s="498"/>
      <c r="AA75" s="502">
        <v>69</v>
      </c>
      <c r="AB75" s="503"/>
      <c r="AC75" s="504"/>
      <c r="AD75" s="504"/>
      <c r="AE75" s="505"/>
      <c r="AF75" s="495">
        <f>SUM(AB75:AE75)</f>
        <v>0</v>
      </c>
      <c r="AG75" s="506"/>
      <c r="AH75" s="504"/>
      <c r="AI75" s="504"/>
      <c r="AJ75" s="505"/>
      <c r="AK75" s="507">
        <f>SUM(AG75:AJ75)</f>
        <v>0</v>
      </c>
      <c r="AL75" s="503"/>
      <c r="AM75" s="504"/>
      <c r="AN75" s="504"/>
      <c r="AO75" s="505">
        <v>0</v>
      </c>
      <c r="AP75" s="507">
        <f>SUM(AL75:AO75)</f>
        <v>0</v>
      </c>
      <c r="AQ75" s="503"/>
      <c r="AR75" s="504"/>
      <c r="AS75" s="504"/>
      <c r="AT75" s="505">
        <v>1</v>
      </c>
      <c r="AU75" s="495">
        <f>SUM(AQ75:AT75)</f>
        <v>1</v>
      </c>
      <c r="AV75" s="494"/>
      <c r="AW75" s="508"/>
      <c r="AX75" s="508"/>
      <c r="AY75" s="509">
        <v>1</v>
      </c>
      <c r="AZ75" s="507">
        <f>SUM(AV75:AY75)</f>
        <v>1</v>
      </c>
      <c r="BA75" s="493"/>
      <c r="BB75" s="508"/>
      <c r="BC75" s="508"/>
      <c r="BD75" s="509">
        <v>2</v>
      </c>
      <c r="BE75" s="495">
        <f>SUM(BA75:BD75)</f>
        <v>2</v>
      </c>
      <c r="BF75" s="493"/>
      <c r="BG75" s="508"/>
      <c r="BH75" s="508"/>
      <c r="BI75" s="509">
        <v>2</v>
      </c>
      <c r="BJ75" s="495">
        <f>SUM(BF75:BI75)</f>
        <v>2</v>
      </c>
      <c r="BK75" s="493"/>
      <c r="BL75" s="508">
        <v>0</v>
      </c>
      <c r="BM75" s="508">
        <v>3</v>
      </c>
      <c r="BN75" s="509"/>
      <c r="BO75" s="519">
        <f t="shared" si="1"/>
        <v>3</v>
      </c>
    </row>
    <row r="76" spans="1:67" x14ac:dyDescent="0.25">
      <c r="A76" s="488"/>
      <c r="B76" s="489" t="s">
        <v>788</v>
      </c>
      <c r="C76" s="490">
        <v>6953156256392</v>
      </c>
      <c r="D76" s="490" t="str">
        <f>IF(J76&gt;0,1,"")</f>
        <v/>
      </c>
      <c r="E76" s="490" t="str">
        <f>IF(K76&gt;0,1,"")</f>
        <v/>
      </c>
      <c r="F76" s="490" t="str">
        <f>IF(L76&gt;0,1,"")</f>
        <v/>
      </c>
      <c r="G76" s="510" t="str">
        <f>IF(M76&gt;0,1,"")</f>
        <v/>
      </c>
      <c r="H76" s="511">
        <v>1</v>
      </c>
      <c r="I76" s="492" t="str">
        <f>IF(SUM(D76:G76)&lt;2,IF(H76&gt;100,"Not OK",""),"")</f>
        <v/>
      </c>
      <c r="J76" s="493"/>
      <c r="K76" s="494"/>
      <c r="L76" s="494"/>
      <c r="M76" s="494">
        <v>0</v>
      </c>
      <c r="N76" s="495">
        <f>SUM(J76:M76)</f>
        <v>0</v>
      </c>
      <c r="O76" s="496"/>
      <c r="P76" s="497"/>
      <c r="Q76" s="497"/>
      <c r="R76" s="498"/>
      <c r="S76" s="499">
        <f>IF(P76&gt;0,P76,O76)</f>
        <v>0</v>
      </c>
      <c r="T76" s="500"/>
      <c r="U76" s="498"/>
      <c r="V76" s="498"/>
      <c r="W76" s="501">
        <v>37.570500000000003</v>
      </c>
      <c r="X76" s="496"/>
      <c r="Y76" s="498"/>
      <c r="Z76" s="498"/>
      <c r="AA76" s="502">
        <v>69</v>
      </c>
      <c r="AB76" s="503"/>
      <c r="AC76" s="504"/>
      <c r="AD76" s="504"/>
      <c r="AE76" s="505"/>
      <c r="AF76" s="495">
        <f>SUM(AB76:AE76)</f>
        <v>0</v>
      </c>
      <c r="AG76" s="506"/>
      <c r="AH76" s="504"/>
      <c r="AI76" s="504"/>
      <c r="AJ76" s="505"/>
      <c r="AK76" s="507">
        <f>SUM(AG76:AJ76)</f>
        <v>0</v>
      </c>
      <c r="AL76" s="503"/>
      <c r="AM76" s="504"/>
      <c r="AN76" s="504"/>
      <c r="AO76" s="505">
        <v>0</v>
      </c>
      <c r="AP76" s="507">
        <f>SUM(AL76:AO76)</f>
        <v>0</v>
      </c>
      <c r="AQ76" s="503"/>
      <c r="AR76" s="504"/>
      <c r="AS76" s="504"/>
      <c r="AT76" s="505">
        <v>2</v>
      </c>
      <c r="AU76" s="495">
        <f>SUM(AQ76:AT76)</f>
        <v>2</v>
      </c>
      <c r="AV76" s="494"/>
      <c r="AW76" s="508"/>
      <c r="AX76" s="508"/>
      <c r="AY76" s="509">
        <v>0</v>
      </c>
      <c r="AZ76" s="507">
        <f>SUM(AV76:AY76)</f>
        <v>0</v>
      </c>
      <c r="BA76" s="493"/>
      <c r="BB76" s="508"/>
      <c r="BC76" s="508"/>
      <c r="BD76" s="509">
        <v>7</v>
      </c>
      <c r="BE76" s="495">
        <f>SUM(BA76:BD76)</f>
        <v>7</v>
      </c>
      <c r="BF76" s="493"/>
      <c r="BG76" s="508"/>
      <c r="BH76" s="508"/>
      <c r="BI76" s="509">
        <v>1</v>
      </c>
      <c r="BJ76" s="495">
        <f>SUM(BF76:BI76)</f>
        <v>1</v>
      </c>
      <c r="BK76" s="493"/>
      <c r="BL76" s="508">
        <v>1</v>
      </c>
      <c r="BM76" s="508">
        <v>0</v>
      </c>
      <c r="BN76" s="509"/>
      <c r="BO76" s="495">
        <f t="shared" si="1"/>
        <v>1</v>
      </c>
    </row>
    <row r="77" spans="1:67" x14ac:dyDescent="0.25">
      <c r="A77" s="488" t="s">
        <v>789</v>
      </c>
      <c r="B77" s="489" t="s">
        <v>790</v>
      </c>
      <c r="C77" s="490">
        <v>6953156256415</v>
      </c>
      <c r="D77" s="490">
        <f>IF(J77&gt;0,1,"")</f>
        <v>1</v>
      </c>
      <c r="E77" s="490" t="str">
        <f>IF(K77&gt;0,1,"")</f>
        <v/>
      </c>
      <c r="F77" s="490" t="str">
        <f>IF(L77&gt;0,1,"")</f>
        <v/>
      </c>
      <c r="G77" s="510" t="str">
        <f>IF(M77&gt;0,1,"")</f>
        <v/>
      </c>
      <c r="H77" s="511">
        <v>81</v>
      </c>
      <c r="I77" s="492" t="str">
        <f>IF(SUM(D77:G77)&lt;2,IF(H77&gt;100,"Not OK",""),"")</f>
        <v/>
      </c>
      <c r="J77" s="493">
        <v>3</v>
      </c>
      <c r="K77" s="494"/>
      <c r="L77" s="494"/>
      <c r="M77" s="494"/>
      <c r="N77" s="495">
        <f>SUM(J77:M77)</f>
        <v>3</v>
      </c>
      <c r="O77" s="496">
        <v>9.6599999999999984</v>
      </c>
      <c r="P77" s="497"/>
      <c r="Q77" s="497"/>
      <c r="R77" s="498"/>
      <c r="S77" s="499">
        <f>IF(P77&gt;0,P77,O77)</f>
        <v>9.6599999999999984</v>
      </c>
      <c r="T77" s="500">
        <v>37.950000000000003</v>
      </c>
      <c r="U77" s="498"/>
      <c r="V77" s="498"/>
      <c r="W77" s="501"/>
      <c r="X77" s="496"/>
      <c r="Y77" s="498"/>
      <c r="Z77" s="498"/>
      <c r="AA77" s="502"/>
      <c r="AB77" s="503"/>
      <c r="AC77" s="504"/>
      <c r="AD77" s="504"/>
      <c r="AE77" s="505"/>
      <c r="AF77" s="495">
        <f>SUM(AB77:AE77)</f>
        <v>0</v>
      </c>
      <c r="AG77" s="506"/>
      <c r="AH77" s="504"/>
      <c r="AI77" s="504"/>
      <c r="AJ77" s="505"/>
      <c r="AK77" s="507">
        <f>SUM(AG77:AJ77)</f>
        <v>0</v>
      </c>
      <c r="AL77" s="503"/>
      <c r="AM77" s="504"/>
      <c r="AN77" s="504"/>
      <c r="AO77" s="505"/>
      <c r="AP77" s="507">
        <f>SUM(AL77:AO77)</f>
        <v>0</v>
      </c>
      <c r="AQ77" s="503"/>
      <c r="AR77" s="504"/>
      <c r="AS77" s="504"/>
      <c r="AT77" s="505"/>
      <c r="AU77" s="495">
        <f>SUM(AQ77:AT77)</f>
        <v>0</v>
      </c>
      <c r="AV77" s="494"/>
      <c r="AW77" s="508"/>
      <c r="AX77" s="508"/>
      <c r="AY77" s="509"/>
      <c r="AZ77" s="507">
        <f>SUM(AV77:AY77)</f>
        <v>0</v>
      </c>
      <c r="BA77" s="493">
        <v>2</v>
      </c>
      <c r="BB77" s="508"/>
      <c r="BC77" s="508"/>
      <c r="BD77" s="509"/>
      <c r="BE77" s="495">
        <f>SUM(BA77:BD77)</f>
        <v>2</v>
      </c>
      <c r="BF77" s="493">
        <v>0</v>
      </c>
      <c r="BG77" s="508"/>
      <c r="BH77" s="508"/>
      <c r="BI77" s="509"/>
      <c r="BJ77" s="495">
        <f>SUM(BF77:BI77)</f>
        <v>0</v>
      </c>
      <c r="BK77" s="493"/>
      <c r="BL77" s="508">
        <v>0</v>
      </c>
      <c r="BM77" s="508">
        <v>0</v>
      </c>
      <c r="BN77" s="509"/>
      <c r="BO77" s="495">
        <f t="shared" si="1"/>
        <v>0</v>
      </c>
    </row>
    <row r="78" spans="1:67" x14ac:dyDescent="0.25">
      <c r="A78" s="488" t="s">
        <v>791</v>
      </c>
      <c r="B78" s="489" t="s">
        <v>792</v>
      </c>
      <c r="C78" s="490">
        <v>6953156257153</v>
      </c>
      <c r="D78" s="490">
        <f>IF(J78&gt;0,1,"")</f>
        <v>1</v>
      </c>
      <c r="E78" s="490" t="str">
        <f>IF(K78&gt;0,1,"")</f>
        <v/>
      </c>
      <c r="F78" s="490" t="str">
        <f>IF(L78&gt;0,1,"")</f>
        <v/>
      </c>
      <c r="G78" s="510" t="str">
        <f>IF(M78&gt;0,1,"")</f>
        <v/>
      </c>
      <c r="H78" s="511">
        <v>3</v>
      </c>
      <c r="I78" s="492" t="str">
        <f>IF(SUM(D78:G78)&lt;2,IF(H78&gt;100,"Not OK",""),"")</f>
        <v/>
      </c>
      <c r="J78" s="493">
        <v>5</v>
      </c>
      <c r="K78" s="494"/>
      <c r="L78" s="494"/>
      <c r="M78" s="494"/>
      <c r="N78" s="495">
        <f>SUM(J78:M78)</f>
        <v>5</v>
      </c>
      <c r="O78" s="496">
        <v>4.8099999999999996</v>
      </c>
      <c r="P78" s="497"/>
      <c r="Q78" s="497"/>
      <c r="R78" s="498"/>
      <c r="S78" s="499">
        <f>IF(P78&gt;0,P78,O78)</f>
        <v>4.8099999999999996</v>
      </c>
      <c r="T78" s="500">
        <v>26.95</v>
      </c>
      <c r="U78" s="498"/>
      <c r="V78" s="498"/>
      <c r="W78" s="501"/>
      <c r="X78" s="496"/>
      <c r="Y78" s="498"/>
      <c r="Z78" s="498"/>
      <c r="AA78" s="502"/>
      <c r="AB78" s="503"/>
      <c r="AC78" s="504"/>
      <c r="AD78" s="504"/>
      <c r="AE78" s="505"/>
      <c r="AF78" s="495">
        <f>SUM(AB78:AE78)</f>
        <v>0</v>
      </c>
      <c r="AG78" s="506"/>
      <c r="AH78" s="504"/>
      <c r="AI78" s="504"/>
      <c r="AJ78" s="505"/>
      <c r="AK78" s="507">
        <f>SUM(AG78:AJ78)</f>
        <v>0</v>
      </c>
      <c r="AL78" s="503"/>
      <c r="AM78" s="504"/>
      <c r="AN78" s="504"/>
      <c r="AO78" s="505"/>
      <c r="AP78" s="507">
        <f>SUM(AL78:AO78)</f>
        <v>0</v>
      </c>
      <c r="AQ78" s="503"/>
      <c r="AR78" s="504"/>
      <c r="AS78" s="504"/>
      <c r="AT78" s="505"/>
      <c r="AU78" s="495">
        <f>SUM(AQ78:AT78)</f>
        <v>0</v>
      </c>
      <c r="AV78" s="494"/>
      <c r="AW78" s="508"/>
      <c r="AX78" s="508"/>
      <c r="AY78" s="509"/>
      <c r="AZ78" s="507">
        <f>SUM(AV78:AY78)</f>
        <v>0</v>
      </c>
      <c r="BA78" s="493"/>
      <c r="BB78" s="508"/>
      <c r="BC78" s="508"/>
      <c r="BD78" s="509"/>
      <c r="BE78" s="495">
        <f>SUM(BA78:BD78)</f>
        <v>0</v>
      </c>
      <c r="BF78" s="493">
        <v>0</v>
      </c>
      <c r="BG78" s="508"/>
      <c r="BH78" s="508"/>
      <c r="BI78" s="509"/>
      <c r="BJ78" s="495">
        <f>SUM(BF78:BI78)</f>
        <v>0</v>
      </c>
      <c r="BK78" s="493"/>
      <c r="BL78" s="508">
        <v>0</v>
      </c>
      <c r="BM78" s="508">
        <v>1</v>
      </c>
      <c r="BN78" s="509"/>
      <c r="BO78" s="495">
        <f t="shared" si="1"/>
        <v>1</v>
      </c>
    </row>
    <row r="79" spans="1:67" x14ac:dyDescent="0.25">
      <c r="A79" s="488" t="s">
        <v>793</v>
      </c>
      <c r="B79" s="489" t="s">
        <v>794</v>
      </c>
      <c r="C79" s="490">
        <v>6953156257177</v>
      </c>
      <c r="D79" s="490">
        <f>IF(J79&gt;0,1,"")</f>
        <v>1</v>
      </c>
      <c r="E79" s="490" t="str">
        <f>IF(K79&gt;0,1,"")</f>
        <v/>
      </c>
      <c r="F79" s="490" t="str">
        <f>IF(L79&gt;0,1,"")</f>
        <v/>
      </c>
      <c r="G79" s="510" t="str">
        <f>IF(M79&gt;0,1,"")</f>
        <v/>
      </c>
      <c r="H79" s="511">
        <v>49</v>
      </c>
      <c r="I79" s="492" t="str">
        <f>IF(SUM(D79:G79)&lt;2,IF(H79&gt;100,"Not OK",""),"")</f>
        <v/>
      </c>
      <c r="J79" s="493">
        <v>5</v>
      </c>
      <c r="K79" s="494"/>
      <c r="L79" s="494"/>
      <c r="M79" s="494"/>
      <c r="N79" s="495">
        <f>SUM(J79:M79)</f>
        <v>5</v>
      </c>
      <c r="O79" s="496">
        <v>5.4899999999999958</v>
      </c>
      <c r="P79" s="497"/>
      <c r="Q79" s="497"/>
      <c r="R79" s="498"/>
      <c r="S79" s="499">
        <f>IF(P79&gt;0,P79,O79)</f>
        <v>5.4899999999999958</v>
      </c>
      <c r="T79" s="500">
        <v>26.95</v>
      </c>
      <c r="U79" s="498"/>
      <c r="V79" s="498"/>
      <c r="W79" s="501"/>
      <c r="X79" s="496"/>
      <c r="Y79" s="498"/>
      <c r="Z79" s="498"/>
      <c r="AA79" s="502"/>
      <c r="AB79" s="503"/>
      <c r="AC79" s="504"/>
      <c r="AD79" s="504"/>
      <c r="AE79" s="505"/>
      <c r="AF79" s="495">
        <f>SUM(AB79:AE79)</f>
        <v>0</v>
      </c>
      <c r="AG79" s="506"/>
      <c r="AH79" s="504"/>
      <c r="AI79" s="504"/>
      <c r="AJ79" s="505"/>
      <c r="AK79" s="507">
        <f>SUM(AG79:AJ79)</f>
        <v>0</v>
      </c>
      <c r="AL79" s="503"/>
      <c r="AM79" s="504"/>
      <c r="AN79" s="504"/>
      <c r="AO79" s="505"/>
      <c r="AP79" s="507">
        <f>SUM(AL79:AO79)</f>
        <v>0</v>
      </c>
      <c r="AQ79" s="503"/>
      <c r="AR79" s="504"/>
      <c r="AS79" s="504"/>
      <c r="AT79" s="505"/>
      <c r="AU79" s="495">
        <f>SUM(AQ79:AT79)</f>
        <v>0</v>
      </c>
      <c r="AV79" s="494"/>
      <c r="AW79" s="508"/>
      <c r="AX79" s="508"/>
      <c r="AY79" s="509"/>
      <c r="AZ79" s="507">
        <f>SUM(AV79:AY79)</f>
        <v>0</v>
      </c>
      <c r="BA79" s="493"/>
      <c r="BB79" s="508"/>
      <c r="BC79" s="508"/>
      <c r="BD79" s="509"/>
      <c r="BE79" s="495">
        <f>SUM(BA79:BD79)</f>
        <v>0</v>
      </c>
      <c r="BF79" s="493">
        <v>0</v>
      </c>
      <c r="BG79" s="508"/>
      <c r="BH79" s="508"/>
      <c r="BI79" s="509"/>
      <c r="BJ79" s="495">
        <f>SUM(BF79:BI79)</f>
        <v>0</v>
      </c>
      <c r="BK79" s="493"/>
      <c r="BL79" s="508">
        <v>1</v>
      </c>
      <c r="BM79" s="508">
        <v>3</v>
      </c>
      <c r="BN79" s="509"/>
      <c r="BO79" s="495">
        <f t="shared" si="1"/>
        <v>4</v>
      </c>
    </row>
    <row r="80" spans="1:67" x14ac:dyDescent="0.25">
      <c r="A80" s="488" t="s">
        <v>795</v>
      </c>
      <c r="B80" s="489" t="s">
        <v>796</v>
      </c>
      <c r="C80" s="490">
        <v>6953156257184</v>
      </c>
      <c r="D80" s="490" t="str">
        <f>IF(J80&gt;0,1,"")</f>
        <v/>
      </c>
      <c r="E80" s="490" t="str">
        <f>IF(K80&gt;0,1,"")</f>
        <v/>
      </c>
      <c r="F80" s="490" t="str">
        <f>IF(L80&gt;0,1,"")</f>
        <v/>
      </c>
      <c r="G80" s="510" t="str">
        <f>IF(M80&gt;0,1,"")</f>
        <v/>
      </c>
      <c r="H80" s="511">
        <v>1</v>
      </c>
      <c r="I80" s="492" t="str">
        <f>IF(SUM(D80:G80)&lt;2,IF(H80&gt;100,"Not OK",""),"")</f>
        <v/>
      </c>
      <c r="J80" s="493">
        <v>0</v>
      </c>
      <c r="K80" s="494"/>
      <c r="L80" s="494"/>
      <c r="M80" s="494"/>
      <c r="N80" s="495">
        <f>SUM(J80:M80)</f>
        <v>0</v>
      </c>
      <c r="O80" s="496">
        <v>5.4600000000000239</v>
      </c>
      <c r="P80" s="497"/>
      <c r="Q80" s="497"/>
      <c r="R80" s="498"/>
      <c r="S80" s="499">
        <f>IF(P80&gt;0,P80,O80)</f>
        <v>5.4600000000000239</v>
      </c>
      <c r="T80" s="500">
        <v>26.95</v>
      </c>
      <c r="U80" s="498"/>
      <c r="V80" s="498"/>
      <c r="W80" s="501"/>
      <c r="X80" s="496"/>
      <c r="Y80" s="498"/>
      <c r="Z80" s="498"/>
      <c r="AA80" s="502"/>
      <c r="AB80" s="503"/>
      <c r="AC80" s="504"/>
      <c r="AD80" s="504"/>
      <c r="AE80" s="505"/>
      <c r="AF80" s="495">
        <f>SUM(AB80:AE80)</f>
        <v>0</v>
      </c>
      <c r="AG80" s="506"/>
      <c r="AH80" s="504"/>
      <c r="AI80" s="504"/>
      <c r="AJ80" s="505"/>
      <c r="AK80" s="507">
        <f>SUM(AG80:AJ80)</f>
        <v>0</v>
      </c>
      <c r="AL80" s="503"/>
      <c r="AM80" s="504"/>
      <c r="AN80" s="504"/>
      <c r="AO80" s="505"/>
      <c r="AP80" s="507">
        <f>SUM(AL80:AO80)</f>
        <v>0</v>
      </c>
      <c r="AQ80" s="503"/>
      <c r="AR80" s="504"/>
      <c r="AS80" s="504"/>
      <c r="AT80" s="505"/>
      <c r="AU80" s="495">
        <f>SUM(AQ80:AT80)</f>
        <v>0</v>
      </c>
      <c r="AV80" s="494"/>
      <c r="AW80" s="508"/>
      <c r="AX80" s="508"/>
      <c r="AY80" s="509"/>
      <c r="AZ80" s="507">
        <f>SUM(AV80:AY80)</f>
        <v>0</v>
      </c>
      <c r="BA80" s="493">
        <v>2</v>
      </c>
      <c r="BB80" s="508"/>
      <c r="BC80" s="508"/>
      <c r="BD80" s="509"/>
      <c r="BE80" s="495">
        <f>SUM(BA80:BD80)</f>
        <v>2</v>
      </c>
      <c r="BF80" s="493">
        <v>3</v>
      </c>
      <c r="BG80" s="508"/>
      <c r="BH80" s="508"/>
      <c r="BI80" s="509"/>
      <c r="BJ80" s="495">
        <f>SUM(BF80:BI80)</f>
        <v>3</v>
      </c>
      <c r="BK80" s="493"/>
      <c r="BL80" s="508">
        <v>0</v>
      </c>
      <c r="BM80" s="508">
        <v>3</v>
      </c>
      <c r="BN80" s="509"/>
      <c r="BO80" s="495">
        <f t="shared" si="1"/>
        <v>3</v>
      </c>
    </row>
    <row r="81" spans="1:67" x14ac:dyDescent="0.25">
      <c r="A81" s="488" t="s">
        <v>150</v>
      </c>
      <c r="B81" s="489" t="s">
        <v>664</v>
      </c>
      <c r="C81" s="490">
        <v>6953156258396</v>
      </c>
      <c r="D81" s="490" t="str">
        <f>IF(J81&gt;0,1,"")</f>
        <v/>
      </c>
      <c r="E81" s="490" t="str">
        <f>IF(K81&gt;0,1,"")</f>
        <v/>
      </c>
      <c r="F81" s="490" t="str">
        <f>IF(L81&gt;0,1,"")</f>
        <v/>
      </c>
      <c r="G81" s="510">
        <f>IF(M81&gt;0,1,"")</f>
        <v>1</v>
      </c>
      <c r="H81" s="511">
        <v>4</v>
      </c>
      <c r="I81" s="492" t="str">
        <f>IF(SUM(D81:G81)&lt;2,IF(H81&gt;100,"Not OK",""),"")</f>
        <v/>
      </c>
      <c r="J81" s="493"/>
      <c r="K81" s="494">
        <v>0</v>
      </c>
      <c r="L81" s="494"/>
      <c r="M81" s="494">
        <v>2</v>
      </c>
      <c r="N81" s="495">
        <f>SUM(J81:M81)</f>
        <v>2</v>
      </c>
      <c r="O81" s="496"/>
      <c r="P81" s="497">
        <v>61</v>
      </c>
      <c r="Q81" s="497"/>
      <c r="R81" s="498"/>
      <c r="S81" s="499">
        <f>IF(P81&gt;0,P81,O81)</f>
        <v>61</v>
      </c>
      <c r="T81" s="500"/>
      <c r="U81" s="498">
        <v>124.5</v>
      </c>
      <c r="V81" s="498"/>
      <c r="W81" s="501">
        <v>146.47049999999999</v>
      </c>
      <c r="X81" s="496"/>
      <c r="Y81" s="498">
        <v>259</v>
      </c>
      <c r="Z81" s="498"/>
      <c r="AA81" s="502">
        <v>269</v>
      </c>
      <c r="AB81" s="503"/>
      <c r="AC81" s="504">
        <v>0</v>
      </c>
      <c r="AD81" s="504"/>
      <c r="AE81" s="505"/>
      <c r="AF81" s="495">
        <f>SUM(AB81:AE81)</f>
        <v>0</v>
      </c>
      <c r="AG81" s="506"/>
      <c r="AH81" s="504">
        <v>0</v>
      </c>
      <c r="AI81" s="504"/>
      <c r="AJ81" s="505"/>
      <c r="AK81" s="507">
        <f>SUM(AG81:AJ81)</f>
        <v>0</v>
      </c>
      <c r="AL81" s="503"/>
      <c r="AM81" s="504">
        <v>0</v>
      </c>
      <c r="AN81" s="504"/>
      <c r="AO81" s="505">
        <v>0</v>
      </c>
      <c r="AP81" s="507">
        <f>SUM(AL81:AO81)</f>
        <v>0</v>
      </c>
      <c r="AQ81" s="503"/>
      <c r="AR81" s="504">
        <v>0</v>
      </c>
      <c r="AS81" s="504"/>
      <c r="AT81" s="505">
        <v>0</v>
      </c>
      <c r="AU81" s="495">
        <f>SUM(AQ81:AT81)</f>
        <v>0</v>
      </c>
      <c r="AV81" s="494"/>
      <c r="AW81" s="508">
        <v>0</v>
      </c>
      <c r="AX81" s="508"/>
      <c r="AY81" s="509">
        <v>0</v>
      </c>
      <c r="AZ81" s="507">
        <f>SUM(AV81:AY81)</f>
        <v>0</v>
      </c>
      <c r="BA81" s="493"/>
      <c r="BB81" s="508">
        <v>0</v>
      </c>
      <c r="BC81" s="508"/>
      <c r="BD81" s="509">
        <v>0</v>
      </c>
      <c r="BE81" s="495">
        <f>SUM(BA81:BD81)</f>
        <v>0</v>
      </c>
      <c r="BF81" s="493"/>
      <c r="BG81" s="508">
        <v>0</v>
      </c>
      <c r="BH81" s="508"/>
      <c r="BI81" s="509">
        <v>0</v>
      </c>
      <c r="BJ81" s="495">
        <f>SUM(BF81:BI81)</f>
        <v>0</v>
      </c>
      <c r="BK81" s="493"/>
      <c r="BL81" s="508">
        <v>0</v>
      </c>
      <c r="BM81" s="508">
        <v>0</v>
      </c>
      <c r="BN81" s="509"/>
      <c r="BO81" s="495">
        <f t="shared" si="1"/>
        <v>0</v>
      </c>
    </row>
    <row r="82" spans="1:67" x14ac:dyDescent="0.25">
      <c r="A82" s="488"/>
      <c r="B82" s="489" t="s">
        <v>797</v>
      </c>
      <c r="C82" s="490">
        <v>6953156258402</v>
      </c>
      <c r="D82" s="490" t="str">
        <f>IF(J82&gt;0,1,"")</f>
        <v/>
      </c>
      <c r="E82" s="490" t="str">
        <f>IF(K82&gt;0,1,"")</f>
        <v/>
      </c>
      <c r="F82" s="490" t="str">
        <f>IF(L82&gt;0,1,"")</f>
        <v/>
      </c>
      <c r="G82" s="510">
        <f>IF(M82&gt;0,1,"")</f>
        <v>1</v>
      </c>
      <c r="H82" s="511"/>
      <c r="I82" s="492" t="str">
        <f>IF(SUM(D82:G82)&lt;2,IF(H82&gt;100,"Not OK",""),"")</f>
        <v/>
      </c>
      <c r="J82" s="493"/>
      <c r="K82" s="494"/>
      <c r="L82" s="494"/>
      <c r="M82" s="494">
        <v>3</v>
      </c>
      <c r="N82" s="495">
        <f>SUM(J82:M82)</f>
        <v>3</v>
      </c>
      <c r="O82" s="496"/>
      <c r="P82" s="497"/>
      <c r="Q82" s="497"/>
      <c r="R82" s="498"/>
      <c r="S82" s="499">
        <f>IF(P82&gt;0,P82,O82)</f>
        <v>0</v>
      </c>
      <c r="T82" s="500"/>
      <c r="U82" s="498"/>
      <c r="V82" s="498"/>
      <c r="W82" s="501">
        <v>64.795500000000004</v>
      </c>
      <c r="X82" s="496"/>
      <c r="Y82" s="498"/>
      <c r="Z82" s="498"/>
      <c r="AA82" s="502">
        <v>119</v>
      </c>
      <c r="AB82" s="503"/>
      <c r="AC82" s="504"/>
      <c r="AD82" s="504"/>
      <c r="AE82" s="505"/>
      <c r="AF82" s="495">
        <f>SUM(AB82:AE82)</f>
        <v>0</v>
      </c>
      <c r="AG82" s="506"/>
      <c r="AH82" s="504"/>
      <c r="AI82" s="504"/>
      <c r="AJ82" s="505"/>
      <c r="AK82" s="507">
        <f>SUM(AG82:AJ82)</f>
        <v>0</v>
      </c>
      <c r="AL82" s="503"/>
      <c r="AM82" s="504"/>
      <c r="AN82" s="504"/>
      <c r="AO82" s="505">
        <v>0</v>
      </c>
      <c r="AP82" s="507">
        <f>SUM(AL82:AO82)</f>
        <v>0</v>
      </c>
      <c r="AQ82" s="503"/>
      <c r="AR82" s="504"/>
      <c r="AS82" s="504"/>
      <c r="AT82" s="505">
        <v>0</v>
      </c>
      <c r="AU82" s="495">
        <f>SUM(AQ82:AT82)</f>
        <v>0</v>
      </c>
      <c r="AV82" s="494"/>
      <c r="AW82" s="508"/>
      <c r="AX82" s="508"/>
      <c r="AY82" s="509">
        <v>0</v>
      </c>
      <c r="AZ82" s="507">
        <f>SUM(AV82:AY82)</f>
        <v>0</v>
      </c>
      <c r="BA82" s="493"/>
      <c r="BB82" s="508"/>
      <c r="BC82" s="508"/>
      <c r="BD82" s="509">
        <v>0</v>
      </c>
      <c r="BE82" s="495">
        <f>SUM(BA82:BD82)</f>
        <v>0</v>
      </c>
      <c r="BF82" s="493"/>
      <c r="BG82" s="508"/>
      <c r="BH82" s="508"/>
      <c r="BI82" s="509">
        <v>0</v>
      </c>
      <c r="BJ82" s="495">
        <f>SUM(BF82:BI82)</f>
        <v>0</v>
      </c>
      <c r="BK82" s="493"/>
      <c r="BL82" s="508">
        <v>3</v>
      </c>
      <c r="BM82" s="508">
        <v>0</v>
      </c>
      <c r="BN82" s="509"/>
      <c r="BO82" s="495">
        <f t="shared" si="1"/>
        <v>3</v>
      </c>
    </row>
    <row r="83" spans="1:67" x14ac:dyDescent="0.25">
      <c r="A83" s="488" t="s">
        <v>798</v>
      </c>
      <c r="B83" s="489" t="s">
        <v>799</v>
      </c>
      <c r="C83" s="490">
        <v>6953156259133</v>
      </c>
      <c r="D83" s="490">
        <f>IF(J83&gt;0,1,"")</f>
        <v>1</v>
      </c>
      <c r="E83" s="490" t="str">
        <f>IF(K83&gt;0,1,"")</f>
        <v/>
      </c>
      <c r="F83" s="490" t="str">
        <f>IF(L83&gt;0,1,"")</f>
        <v/>
      </c>
      <c r="G83" s="510" t="str">
        <f>IF(M83&gt;0,1,"")</f>
        <v/>
      </c>
      <c r="H83" s="511">
        <v>27</v>
      </c>
      <c r="I83" s="492" t="str">
        <f>IF(SUM(D83:G83)&lt;2,IF(H83&gt;100,"Not OK",""),"")</f>
        <v/>
      </c>
      <c r="J83" s="493">
        <v>1</v>
      </c>
      <c r="K83" s="494"/>
      <c r="L83" s="494"/>
      <c r="M83" s="494"/>
      <c r="N83" s="495">
        <f>SUM(J83:M83)</f>
        <v>1</v>
      </c>
      <c r="O83" s="496">
        <v>20.210000000000004</v>
      </c>
      <c r="P83" s="497"/>
      <c r="Q83" s="497"/>
      <c r="R83" s="498"/>
      <c r="S83" s="499">
        <f>IF(P83&gt;0,P83,O83)</f>
        <v>20.210000000000004</v>
      </c>
      <c r="T83" s="500">
        <v>48.95</v>
      </c>
      <c r="U83" s="498"/>
      <c r="V83" s="498"/>
      <c r="W83" s="501"/>
      <c r="X83" s="496"/>
      <c r="Y83" s="498"/>
      <c r="Z83" s="498"/>
      <c r="AA83" s="502"/>
      <c r="AB83" s="503"/>
      <c r="AC83" s="504"/>
      <c r="AD83" s="504"/>
      <c r="AE83" s="505"/>
      <c r="AF83" s="495">
        <f>SUM(AB83:AE83)</f>
        <v>0</v>
      </c>
      <c r="AG83" s="506"/>
      <c r="AH83" s="504"/>
      <c r="AI83" s="504"/>
      <c r="AJ83" s="505"/>
      <c r="AK83" s="507">
        <f>SUM(AG83:AJ83)</f>
        <v>0</v>
      </c>
      <c r="AL83" s="503"/>
      <c r="AM83" s="504"/>
      <c r="AN83" s="504"/>
      <c r="AO83" s="505"/>
      <c r="AP83" s="507">
        <f>SUM(AL83:AO83)</f>
        <v>0</v>
      </c>
      <c r="AQ83" s="503"/>
      <c r="AR83" s="504"/>
      <c r="AS83" s="504"/>
      <c r="AT83" s="505"/>
      <c r="AU83" s="495">
        <f>SUM(AQ83:AT83)</f>
        <v>0</v>
      </c>
      <c r="AV83" s="494">
        <v>1</v>
      </c>
      <c r="AW83" s="508"/>
      <c r="AX83" s="508"/>
      <c r="AY83" s="509"/>
      <c r="AZ83" s="507">
        <f>SUM(AV83:AY83)</f>
        <v>1</v>
      </c>
      <c r="BA83" s="493"/>
      <c r="BB83" s="508"/>
      <c r="BC83" s="508"/>
      <c r="BD83" s="509"/>
      <c r="BE83" s="495">
        <f>SUM(BA83:BD83)</f>
        <v>0</v>
      </c>
      <c r="BF83" s="493">
        <v>0</v>
      </c>
      <c r="BG83" s="508"/>
      <c r="BH83" s="508"/>
      <c r="BI83" s="509"/>
      <c r="BJ83" s="495">
        <f>SUM(BF83:BI83)</f>
        <v>0</v>
      </c>
      <c r="BK83" s="493"/>
      <c r="BL83" s="508">
        <v>0</v>
      </c>
      <c r="BM83" s="508">
        <v>0</v>
      </c>
      <c r="BN83" s="509"/>
      <c r="BO83" s="495">
        <f t="shared" si="1"/>
        <v>0</v>
      </c>
    </row>
    <row r="84" spans="1:67" x14ac:dyDescent="0.25">
      <c r="A84" s="488" t="s">
        <v>800</v>
      </c>
      <c r="B84" s="489" t="s">
        <v>801</v>
      </c>
      <c r="C84" s="490">
        <v>6953156259157</v>
      </c>
      <c r="D84" s="490">
        <f>IF(J84&gt;0,1,"")</f>
        <v>1</v>
      </c>
      <c r="E84" s="490" t="str">
        <f>IF(K84&gt;0,1,"")</f>
        <v/>
      </c>
      <c r="F84" s="490" t="str">
        <f>IF(L84&gt;0,1,"")</f>
        <v/>
      </c>
      <c r="G84" s="510" t="str">
        <f>IF(M84&gt;0,1,"")</f>
        <v/>
      </c>
      <c r="H84" s="511"/>
      <c r="I84" s="492" t="str">
        <f>IF(SUM(D84:G84)&lt;2,IF(H84&gt;100,"Not OK",""),"")</f>
        <v/>
      </c>
      <c r="J84" s="493">
        <v>3</v>
      </c>
      <c r="K84" s="494"/>
      <c r="L84" s="494"/>
      <c r="M84" s="494"/>
      <c r="N84" s="495">
        <f>SUM(J84:M84)</f>
        <v>3</v>
      </c>
      <c r="O84" s="496">
        <v>19.420000000000005</v>
      </c>
      <c r="P84" s="497"/>
      <c r="Q84" s="497"/>
      <c r="R84" s="498"/>
      <c r="S84" s="499">
        <f>IF(P84&gt;0,P84,O84)</f>
        <v>19.420000000000005</v>
      </c>
      <c r="T84" s="500">
        <v>48.95</v>
      </c>
      <c r="U84" s="498"/>
      <c r="V84" s="498"/>
      <c r="W84" s="501"/>
      <c r="X84" s="496"/>
      <c r="Y84" s="498"/>
      <c r="Z84" s="498"/>
      <c r="AA84" s="502"/>
      <c r="AB84" s="503"/>
      <c r="AC84" s="504"/>
      <c r="AD84" s="504"/>
      <c r="AE84" s="505"/>
      <c r="AF84" s="495">
        <f>SUM(AB84:AE84)</f>
        <v>0</v>
      </c>
      <c r="AG84" s="506"/>
      <c r="AH84" s="504"/>
      <c r="AI84" s="504"/>
      <c r="AJ84" s="505"/>
      <c r="AK84" s="507">
        <f>SUM(AG84:AJ84)</f>
        <v>0</v>
      </c>
      <c r="AL84" s="503"/>
      <c r="AM84" s="504"/>
      <c r="AN84" s="504"/>
      <c r="AO84" s="505"/>
      <c r="AP84" s="507">
        <f>SUM(AL84:AO84)</f>
        <v>0</v>
      </c>
      <c r="AQ84" s="503"/>
      <c r="AR84" s="504"/>
      <c r="AS84" s="504"/>
      <c r="AT84" s="505"/>
      <c r="AU84" s="495">
        <f>SUM(AQ84:AT84)</f>
        <v>0</v>
      </c>
      <c r="AV84" s="494">
        <v>1</v>
      </c>
      <c r="AW84" s="508"/>
      <c r="AX84" s="508"/>
      <c r="AY84" s="509"/>
      <c r="AZ84" s="507">
        <f>SUM(AV84:AY84)</f>
        <v>1</v>
      </c>
      <c r="BA84" s="493">
        <v>2</v>
      </c>
      <c r="BB84" s="508"/>
      <c r="BC84" s="508"/>
      <c r="BD84" s="509"/>
      <c r="BE84" s="495">
        <f>SUM(BA84:BD84)</f>
        <v>2</v>
      </c>
      <c r="BF84" s="493">
        <v>0</v>
      </c>
      <c r="BG84" s="508"/>
      <c r="BH84" s="508"/>
      <c r="BI84" s="509"/>
      <c r="BJ84" s="495">
        <f>SUM(BF84:BI84)</f>
        <v>0</v>
      </c>
      <c r="BK84" s="493"/>
      <c r="BL84" s="508">
        <v>0</v>
      </c>
      <c r="BM84" s="508">
        <v>0</v>
      </c>
      <c r="BN84" s="509"/>
      <c r="BO84" s="495">
        <f t="shared" si="1"/>
        <v>0</v>
      </c>
    </row>
    <row r="85" spans="1:67" x14ac:dyDescent="0.25">
      <c r="A85" s="488" t="s">
        <v>802</v>
      </c>
      <c r="B85" s="489" t="s">
        <v>803</v>
      </c>
      <c r="C85" s="490">
        <v>6953156259164</v>
      </c>
      <c r="D85" s="490">
        <f>IF(J85&gt;0,1,"")</f>
        <v>1</v>
      </c>
      <c r="E85" s="490" t="str">
        <f>IF(K85&gt;0,1,"")</f>
        <v/>
      </c>
      <c r="F85" s="490" t="str">
        <f>IF(L85&gt;0,1,"")</f>
        <v/>
      </c>
      <c r="G85" s="510" t="str">
        <f>IF(M85&gt;0,1,"")</f>
        <v/>
      </c>
      <c r="H85" s="511"/>
      <c r="I85" s="492" t="str">
        <f>IF(SUM(D85:G85)&lt;2,IF(H85&gt;100,"Not OK",""),"")</f>
        <v/>
      </c>
      <c r="J85" s="493">
        <v>1</v>
      </c>
      <c r="K85" s="494"/>
      <c r="L85" s="494"/>
      <c r="M85" s="494"/>
      <c r="N85" s="495">
        <f>SUM(J85:M85)</f>
        <v>1</v>
      </c>
      <c r="O85" s="496">
        <v>19.420000000000002</v>
      </c>
      <c r="P85" s="497"/>
      <c r="Q85" s="497"/>
      <c r="R85" s="498"/>
      <c r="S85" s="499">
        <f>IF(P85&gt;0,P85,O85)</f>
        <v>19.420000000000002</v>
      </c>
      <c r="T85" s="500">
        <v>48.95</v>
      </c>
      <c r="U85" s="498"/>
      <c r="V85" s="498"/>
      <c r="W85" s="501"/>
      <c r="X85" s="496"/>
      <c r="Y85" s="498"/>
      <c r="Z85" s="498"/>
      <c r="AA85" s="502"/>
      <c r="AB85" s="503"/>
      <c r="AC85" s="504"/>
      <c r="AD85" s="504"/>
      <c r="AE85" s="505"/>
      <c r="AF85" s="495">
        <f>SUM(AB85:AE85)</f>
        <v>0</v>
      </c>
      <c r="AG85" s="506"/>
      <c r="AH85" s="504"/>
      <c r="AI85" s="504"/>
      <c r="AJ85" s="505"/>
      <c r="AK85" s="507">
        <f>SUM(AG85:AJ85)</f>
        <v>0</v>
      </c>
      <c r="AL85" s="503"/>
      <c r="AM85" s="504"/>
      <c r="AN85" s="504"/>
      <c r="AO85" s="505"/>
      <c r="AP85" s="507">
        <f>SUM(AL85:AO85)</f>
        <v>0</v>
      </c>
      <c r="AQ85" s="503"/>
      <c r="AR85" s="504"/>
      <c r="AS85" s="504"/>
      <c r="AT85" s="505"/>
      <c r="AU85" s="495">
        <f>SUM(AQ85:AT85)</f>
        <v>0</v>
      </c>
      <c r="AV85" s="494">
        <v>2</v>
      </c>
      <c r="AW85" s="508"/>
      <c r="AX85" s="508"/>
      <c r="AY85" s="509"/>
      <c r="AZ85" s="507">
        <f>SUM(AV85:AY85)</f>
        <v>2</v>
      </c>
      <c r="BA85" s="493"/>
      <c r="BB85" s="508"/>
      <c r="BC85" s="508"/>
      <c r="BD85" s="509"/>
      <c r="BE85" s="495">
        <f>SUM(BA85:BD85)</f>
        <v>0</v>
      </c>
      <c r="BF85" s="493">
        <v>1</v>
      </c>
      <c r="BG85" s="508"/>
      <c r="BH85" s="508"/>
      <c r="BI85" s="509"/>
      <c r="BJ85" s="495">
        <f>SUM(BF85:BI85)</f>
        <v>1</v>
      </c>
      <c r="BK85" s="493"/>
      <c r="BL85" s="508">
        <v>0</v>
      </c>
      <c r="BM85" s="508">
        <v>0</v>
      </c>
      <c r="BN85" s="509"/>
      <c r="BO85" s="495">
        <f t="shared" si="1"/>
        <v>0</v>
      </c>
    </row>
    <row r="86" spans="1:67" x14ac:dyDescent="0.25">
      <c r="A86" s="488" t="s">
        <v>99</v>
      </c>
      <c r="B86" s="489" t="s">
        <v>404</v>
      </c>
      <c r="C86" s="490">
        <v>6953156259362</v>
      </c>
      <c r="D86" s="490" t="str">
        <f>IF(J86&gt;0,1,"")</f>
        <v/>
      </c>
      <c r="E86" s="490">
        <f>IF(K86&gt;0,1,"")</f>
        <v>1</v>
      </c>
      <c r="F86" s="490" t="str">
        <f>IF(L86&gt;0,1,"")</f>
        <v/>
      </c>
      <c r="G86" s="510" t="str">
        <f>IF(M86&gt;0,1,"")</f>
        <v/>
      </c>
      <c r="H86" s="511">
        <v>38</v>
      </c>
      <c r="I86" s="492" t="str">
        <f>IF(SUM(D86:G86)&lt;2,IF(H86&gt;100,"Not OK",""),"")</f>
        <v/>
      </c>
      <c r="J86" s="493"/>
      <c r="K86" s="494">
        <v>1</v>
      </c>
      <c r="L86" s="494"/>
      <c r="M86" s="494"/>
      <c r="N86" s="495">
        <f>SUM(J86:M86)</f>
        <v>1</v>
      </c>
      <c r="O86" s="496"/>
      <c r="P86" s="497">
        <v>11.109999999999989</v>
      </c>
      <c r="Q86" s="497"/>
      <c r="R86" s="498"/>
      <c r="S86" s="499">
        <f>IF(P86&gt;0,P86,O86)</f>
        <v>11.109999999999989</v>
      </c>
      <c r="T86" s="500"/>
      <c r="U86" s="498">
        <v>24.5</v>
      </c>
      <c r="V86" s="498"/>
      <c r="W86" s="501"/>
      <c r="X86" s="496"/>
      <c r="Y86" s="498">
        <v>49</v>
      </c>
      <c r="Z86" s="498"/>
      <c r="AA86" s="502"/>
      <c r="AB86" s="503"/>
      <c r="AC86" s="504">
        <v>1</v>
      </c>
      <c r="AD86" s="504"/>
      <c r="AE86" s="505"/>
      <c r="AF86" s="495">
        <f>SUM(AB86:AE86)</f>
        <v>1</v>
      </c>
      <c r="AG86" s="506"/>
      <c r="AH86" s="504">
        <v>2</v>
      </c>
      <c r="AI86" s="504"/>
      <c r="AJ86" s="505"/>
      <c r="AK86" s="507">
        <f>SUM(AG86:AJ86)</f>
        <v>2</v>
      </c>
      <c r="AL86" s="503"/>
      <c r="AM86" s="504">
        <v>0</v>
      </c>
      <c r="AN86" s="504"/>
      <c r="AO86" s="505"/>
      <c r="AP86" s="507">
        <f>SUM(AL86:AO86)</f>
        <v>0</v>
      </c>
      <c r="AQ86" s="503"/>
      <c r="AR86" s="504">
        <v>0</v>
      </c>
      <c r="AS86" s="504"/>
      <c r="AT86" s="505"/>
      <c r="AU86" s="495">
        <f>SUM(AQ86:AT86)</f>
        <v>0</v>
      </c>
      <c r="AV86" s="494"/>
      <c r="AW86" s="508">
        <v>2</v>
      </c>
      <c r="AX86" s="508"/>
      <c r="AY86" s="509"/>
      <c r="AZ86" s="507">
        <f>SUM(AV86:AY86)</f>
        <v>2</v>
      </c>
      <c r="BA86" s="493"/>
      <c r="BB86" s="508">
        <v>1</v>
      </c>
      <c r="BC86" s="508"/>
      <c r="BD86" s="509"/>
      <c r="BE86" s="495">
        <f>SUM(BA86:BD86)</f>
        <v>1</v>
      </c>
      <c r="BF86" s="493"/>
      <c r="BG86" s="508">
        <v>0</v>
      </c>
      <c r="BH86" s="508"/>
      <c r="BI86" s="509"/>
      <c r="BJ86" s="495">
        <f>SUM(BF86:BI86)</f>
        <v>0</v>
      </c>
      <c r="BK86" s="493"/>
      <c r="BL86" s="508">
        <v>0</v>
      </c>
      <c r="BM86" s="508">
        <v>0</v>
      </c>
      <c r="BN86" s="509"/>
      <c r="BO86" s="495">
        <f t="shared" si="1"/>
        <v>0</v>
      </c>
    </row>
    <row r="87" spans="1:67" x14ac:dyDescent="0.25">
      <c r="A87" s="488" t="s">
        <v>115</v>
      </c>
      <c r="B87" s="489" t="s">
        <v>419</v>
      </c>
      <c r="C87" s="490">
        <v>6953156259379</v>
      </c>
      <c r="D87" s="490" t="str">
        <f>IF(J87&gt;0,1,"")</f>
        <v/>
      </c>
      <c r="E87" s="490" t="str">
        <f>IF(K87&gt;0,1,"")</f>
        <v/>
      </c>
      <c r="F87" s="490" t="str">
        <f>IF(L87&gt;0,1,"")</f>
        <v/>
      </c>
      <c r="G87" s="510" t="str">
        <f>IF(M87&gt;0,1,"")</f>
        <v/>
      </c>
      <c r="H87" s="511">
        <v>1</v>
      </c>
      <c r="I87" s="492" t="str">
        <f>IF(SUM(D87:G87)&lt;2,IF(H87&gt;100,"Not OK",""),"")</f>
        <v/>
      </c>
      <c r="J87" s="493"/>
      <c r="K87" s="494">
        <v>0</v>
      </c>
      <c r="L87" s="494"/>
      <c r="M87" s="494"/>
      <c r="N87" s="495">
        <f>SUM(J87:M87)</f>
        <v>0</v>
      </c>
      <c r="O87" s="496"/>
      <c r="P87" s="497">
        <v>11.76</v>
      </c>
      <c r="Q87" s="497"/>
      <c r="R87" s="498"/>
      <c r="S87" s="499">
        <f>IF(P87&gt;0,P87,O87)</f>
        <v>11.76</v>
      </c>
      <c r="T87" s="500"/>
      <c r="U87" s="498">
        <v>24.5</v>
      </c>
      <c r="V87" s="498"/>
      <c r="W87" s="501"/>
      <c r="X87" s="496"/>
      <c r="Y87" s="498">
        <v>49</v>
      </c>
      <c r="Z87" s="498"/>
      <c r="AA87" s="502"/>
      <c r="AB87" s="503"/>
      <c r="AC87" s="504">
        <v>4</v>
      </c>
      <c r="AD87" s="504"/>
      <c r="AE87" s="505"/>
      <c r="AF87" s="495">
        <f>SUM(AB87:AE87)</f>
        <v>4</v>
      </c>
      <c r="AG87" s="506"/>
      <c r="AH87" s="504">
        <v>2</v>
      </c>
      <c r="AI87" s="504"/>
      <c r="AJ87" s="505"/>
      <c r="AK87" s="507">
        <f>SUM(AG87:AJ87)</f>
        <v>2</v>
      </c>
      <c r="AL87" s="503"/>
      <c r="AM87" s="504">
        <v>7</v>
      </c>
      <c r="AN87" s="504"/>
      <c r="AO87" s="505"/>
      <c r="AP87" s="507">
        <f>SUM(AL87:AO87)</f>
        <v>7</v>
      </c>
      <c r="AQ87" s="503"/>
      <c r="AR87" s="504">
        <v>2</v>
      </c>
      <c r="AS87" s="504"/>
      <c r="AT87" s="505"/>
      <c r="AU87" s="495">
        <f>SUM(AQ87:AT87)</f>
        <v>2</v>
      </c>
      <c r="AV87" s="494"/>
      <c r="AW87" s="508">
        <v>0</v>
      </c>
      <c r="AX87" s="508"/>
      <c r="AY87" s="509"/>
      <c r="AZ87" s="507">
        <f>SUM(AV87:AY87)</f>
        <v>0</v>
      </c>
      <c r="BA87" s="493"/>
      <c r="BB87" s="508">
        <v>0</v>
      </c>
      <c r="BC87" s="508"/>
      <c r="BD87" s="509"/>
      <c r="BE87" s="495">
        <f>SUM(BA87:BD87)</f>
        <v>0</v>
      </c>
      <c r="BF87" s="493"/>
      <c r="BG87" s="508">
        <v>0</v>
      </c>
      <c r="BH87" s="508"/>
      <c r="BI87" s="509"/>
      <c r="BJ87" s="495">
        <f>SUM(BF87:BI87)</f>
        <v>0</v>
      </c>
      <c r="BK87" s="493"/>
      <c r="BL87" s="508">
        <v>0</v>
      </c>
      <c r="BM87" s="508">
        <v>0</v>
      </c>
      <c r="BN87" s="509"/>
      <c r="BO87" s="495">
        <f t="shared" si="1"/>
        <v>0</v>
      </c>
    </row>
    <row r="88" spans="1:67" x14ac:dyDescent="0.25">
      <c r="A88" s="488" t="s">
        <v>804</v>
      </c>
      <c r="B88" s="489" t="s">
        <v>805</v>
      </c>
      <c r="C88" s="490">
        <v>6953156259706</v>
      </c>
      <c r="D88" s="490">
        <f>IF(J88&gt;0,1,"")</f>
        <v>1</v>
      </c>
      <c r="E88" s="490" t="str">
        <f>IF(K88&gt;0,1,"")</f>
        <v/>
      </c>
      <c r="F88" s="490" t="str">
        <f>IF(L88&gt;0,1,"")</f>
        <v/>
      </c>
      <c r="G88" s="510">
        <f>IF(M88&gt;0,1,"")</f>
        <v>1</v>
      </c>
      <c r="H88" s="511">
        <v>7</v>
      </c>
      <c r="I88" s="492" t="str">
        <f>IF(SUM(D88:G88)&lt;2,IF(H88&gt;100,"Not OK",""),"")</f>
        <v/>
      </c>
      <c r="J88" s="493">
        <v>4</v>
      </c>
      <c r="K88" s="494"/>
      <c r="L88" s="494"/>
      <c r="M88" s="494">
        <v>4</v>
      </c>
      <c r="N88" s="495">
        <f>SUM(J88:M88)</f>
        <v>8</v>
      </c>
      <c r="O88" s="496">
        <v>7.1899999999999977</v>
      </c>
      <c r="P88" s="497"/>
      <c r="Q88" s="497"/>
      <c r="R88" s="498"/>
      <c r="S88" s="499">
        <f>IF(P88&gt;0,P88,O88)</f>
        <v>7.1899999999999977</v>
      </c>
      <c r="T88" s="500">
        <v>32.450000000000003</v>
      </c>
      <c r="U88" s="498"/>
      <c r="V88" s="498"/>
      <c r="W88" s="512">
        <v>32.125500000000002</v>
      </c>
      <c r="X88" s="496"/>
      <c r="Y88" s="498"/>
      <c r="Z88" s="498"/>
      <c r="AA88" s="513">
        <v>59</v>
      </c>
      <c r="AB88" s="514"/>
      <c r="AC88" s="26"/>
      <c r="AD88" s="26"/>
      <c r="AE88" s="513"/>
      <c r="AF88" s="515">
        <f>SUM(AB88:AE88)</f>
        <v>0</v>
      </c>
      <c r="AG88" s="516"/>
      <c r="AH88" s="26"/>
      <c r="AI88" s="26"/>
      <c r="AJ88" s="513"/>
      <c r="AK88" s="517">
        <f>SUM(AG88:AJ88)</f>
        <v>0</v>
      </c>
      <c r="AL88" s="514"/>
      <c r="AM88" s="26"/>
      <c r="AN88" s="26"/>
      <c r="AO88" s="513">
        <v>0</v>
      </c>
      <c r="AP88" s="518">
        <f>SUM(AL88:AO88)</f>
        <v>0</v>
      </c>
      <c r="AQ88" s="514"/>
      <c r="AR88" s="26"/>
      <c r="AS88" s="26"/>
      <c r="AT88" s="513">
        <v>1</v>
      </c>
      <c r="AU88" s="519">
        <f>SUM(AQ88:AT88)</f>
        <v>1</v>
      </c>
      <c r="AV88" s="494"/>
      <c r="AW88" s="508"/>
      <c r="AX88" s="508"/>
      <c r="AY88" s="509">
        <v>0</v>
      </c>
      <c r="AZ88" s="518">
        <f>SUM(AV88:AY88)</f>
        <v>0</v>
      </c>
      <c r="BA88" s="493">
        <v>1</v>
      </c>
      <c r="BB88" s="508"/>
      <c r="BC88" s="508"/>
      <c r="BD88" s="509">
        <v>1</v>
      </c>
      <c r="BE88" s="519">
        <f>SUM(BA88:BD88)</f>
        <v>2</v>
      </c>
      <c r="BF88" s="493">
        <v>0</v>
      </c>
      <c r="BG88" s="508"/>
      <c r="BH88" s="508"/>
      <c r="BI88" s="509">
        <v>0</v>
      </c>
      <c r="BJ88" s="519">
        <f>SUM(BF88:BI88)</f>
        <v>0</v>
      </c>
      <c r="BK88" s="493"/>
      <c r="BL88" s="508">
        <v>0</v>
      </c>
      <c r="BM88" s="508">
        <v>0</v>
      </c>
      <c r="BN88" s="509"/>
      <c r="BO88" s="495">
        <f t="shared" si="1"/>
        <v>0</v>
      </c>
    </row>
    <row r="89" spans="1:67" x14ac:dyDescent="0.25">
      <c r="A89" s="488" t="s">
        <v>806</v>
      </c>
      <c r="B89" s="489" t="s">
        <v>807</v>
      </c>
      <c r="C89" s="490">
        <v>6953156259713</v>
      </c>
      <c r="D89" s="490">
        <f>IF(J89&gt;0,1,"")</f>
        <v>1</v>
      </c>
      <c r="E89" s="490" t="str">
        <f>IF(K89&gt;0,1,"")</f>
        <v/>
      </c>
      <c r="F89" s="490" t="str">
        <f>IF(L89&gt;0,1,"")</f>
        <v/>
      </c>
      <c r="G89" s="510">
        <f>IF(M89&gt;0,1,"")</f>
        <v>1</v>
      </c>
      <c r="H89" s="511">
        <v>33</v>
      </c>
      <c r="I89" s="492" t="str">
        <f>IF(SUM(D89:G89)&lt;2,IF(H89&gt;100,"Not OK",""),"")</f>
        <v/>
      </c>
      <c r="J89" s="493">
        <v>5</v>
      </c>
      <c r="K89" s="494"/>
      <c r="L89" s="494"/>
      <c r="M89" s="494">
        <v>6</v>
      </c>
      <c r="N89" s="495">
        <f>SUM(J89:M89)</f>
        <v>11</v>
      </c>
      <c r="O89" s="496">
        <v>7.19</v>
      </c>
      <c r="P89" s="497"/>
      <c r="Q89" s="497"/>
      <c r="R89" s="498"/>
      <c r="S89" s="499">
        <f>IF(P89&gt;0,P89,O89)</f>
        <v>7.19</v>
      </c>
      <c r="T89" s="500">
        <v>32.450000000000003</v>
      </c>
      <c r="U89" s="498"/>
      <c r="V89" s="498"/>
      <c r="W89" s="512">
        <v>32.125500000000002</v>
      </c>
      <c r="X89" s="496"/>
      <c r="Y89" s="498"/>
      <c r="Z89" s="498"/>
      <c r="AA89" s="513">
        <v>59</v>
      </c>
      <c r="AB89" s="514"/>
      <c r="AC89" s="26"/>
      <c r="AD89" s="26"/>
      <c r="AE89" s="513"/>
      <c r="AF89" s="515">
        <f>SUM(AB89:AE89)</f>
        <v>0</v>
      </c>
      <c r="AG89" s="516"/>
      <c r="AH89" s="26"/>
      <c r="AI89" s="26"/>
      <c r="AJ89" s="513"/>
      <c r="AK89" s="517">
        <f>SUM(AG89:AJ89)</f>
        <v>0</v>
      </c>
      <c r="AL89" s="514"/>
      <c r="AM89" s="26"/>
      <c r="AN89" s="26"/>
      <c r="AO89" s="513">
        <v>0</v>
      </c>
      <c r="AP89" s="518">
        <f>SUM(AL89:AO89)</f>
        <v>0</v>
      </c>
      <c r="AQ89" s="514"/>
      <c r="AR89" s="26"/>
      <c r="AS89" s="26"/>
      <c r="AT89" s="513">
        <v>0</v>
      </c>
      <c r="AU89" s="519">
        <f>SUM(AQ89:AT89)</f>
        <v>0</v>
      </c>
      <c r="AV89" s="494"/>
      <c r="AW89" s="508"/>
      <c r="AX89" s="508"/>
      <c r="AY89" s="509">
        <v>0</v>
      </c>
      <c r="AZ89" s="518">
        <f>SUM(AV89:AY89)</f>
        <v>0</v>
      </c>
      <c r="BA89" s="493"/>
      <c r="BB89" s="508"/>
      <c r="BC89" s="508"/>
      <c r="BD89" s="509">
        <v>0</v>
      </c>
      <c r="BE89" s="519">
        <f>SUM(BA89:BD89)</f>
        <v>0</v>
      </c>
      <c r="BF89" s="493">
        <v>0</v>
      </c>
      <c r="BG89" s="508"/>
      <c r="BH89" s="508"/>
      <c r="BI89" s="509">
        <v>0</v>
      </c>
      <c r="BJ89" s="519">
        <f>SUM(BF89:BI89)</f>
        <v>0</v>
      </c>
      <c r="BK89" s="493"/>
      <c r="BL89" s="508">
        <v>0</v>
      </c>
      <c r="BM89" s="508">
        <v>0</v>
      </c>
      <c r="BN89" s="509"/>
      <c r="BO89" s="495">
        <f t="shared" si="1"/>
        <v>0</v>
      </c>
    </row>
    <row r="90" spans="1:67" x14ac:dyDescent="0.25">
      <c r="A90" s="488"/>
      <c r="B90" s="489" t="s">
        <v>808</v>
      </c>
      <c r="C90" s="490">
        <v>6953156259720</v>
      </c>
      <c r="D90" s="490" t="str">
        <f>IF(J90&gt;0,1,"")</f>
        <v/>
      </c>
      <c r="E90" s="490" t="str">
        <f>IF(K90&gt;0,1,"")</f>
        <v/>
      </c>
      <c r="F90" s="490" t="str">
        <f>IF(L90&gt;0,1,"")</f>
        <v/>
      </c>
      <c r="G90" s="510">
        <f>IF(M90&gt;0,1,"")</f>
        <v>1</v>
      </c>
      <c r="H90" s="511">
        <v>25</v>
      </c>
      <c r="I90" s="492" t="str">
        <f>IF(SUM(D90:G90)&lt;2,IF(H90&gt;100,"Not OK",""),"")</f>
        <v/>
      </c>
      <c r="J90" s="493"/>
      <c r="K90" s="494"/>
      <c r="L90" s="494"/>
      <c r="M90" s="494">
        <v>6</v>
      </c>
      <c r="N90" s="495">
        <f>SUM(J90:M90)</f>
        <v>6</v>
      </c>
      <c r="O90" s="496"/>
      <c r="P90" s="497"/>
      <c r="Q90" s="497"/>
      <c r="R90" s="498"/>
      <c r="S90" s="499">
        <f>IF(P90&gt;0,P90,O90)</f>
        <v>0</v>
      </c>
      <c r="T90" s="500"/>
      <c r="U90" s="498"/>
      <c r="V90" s="498"/>
      <c r="W90" s="501">
        <v>32.125500000000002</v>
      </c>
      <c r="X90" s="496"/>
      <c r="Y90" s="498"/>
      <c r="Z90" s="498"/>
      <c r="AA90" s="502">
        <v>59</v>
      </c>
      <c r="AB90" s="503"/>
      <c r="AC90" s="504"/>
      <c r="AD90" s="504"/>
      <c r="AE90" s="505"/>
      <c r="AF90" s="495">
        <f>SUM(AB90:AE90)</f>
        <v>0</v>
      </c>
      <c r="AG90" s="506"/>
      <c r="AH90" s="504"/>
      <c r="AI90" s="504"/>
      <c r="AJ90" s="505"/>
      <c r="AK90" s="507">
        <f>SUM(AG90:AJ90)</f>
        <v>0</v>
      </c>
      <c r="AL90" s="503"/>
      <c r="AM90" s="504"/>
      <c r="AN90" s="504"/>
      <c r="AO90" s="505">
        <v>0</v>
      </c>
      <c r="AP90" s="507">
        <f>SUM(AL90:AO90)</f>
        <v>0</v>
      </c>
      <c r="AQ90" s="503"/>
      <c r="AR90" s="504"/>
      <c r="AS90" s="504"/>
      <c r="AT90" s="505">
        <v>0</v>
      </c>
      <c r="AU90" s="495">
        <f>SUM(AQ90:AT90)</f>
        <v>0</v>
      </c>
      <c r="AV90" s="494"/>
      <c r="AW90" s="508"/>
      <c r="AX90" s="508"/>
      <c r="AY90" s="509">
        <v>0</v>
      </c>
      <c r="AZ90" s="507">
        <f>SUM(AV90:AY90)</f>
        <v>0</v>
      </c>
      <c r="BA90" s="493"/>
      <c r="BB90" s="508"/>
      <c r="BC90" s="508"/>
      <c r="BD90" s="509">
        <v>0</v>
      </c>
      <c r="BE90" s="495">
        <f>SUM(BA90:BD90)</f>
        <v>0</v>
      </c>
      <c r="BF90" s="493"/>
      <c r="BG90" s="508"/>
      <c r="BH90" s="508"/>
      <c r="BI90" s="509">
        <v>0</v>
      </c>
      <c r="BJ90" s="495">
        <f>SUM(BF90:BI90)</f>
        <v>0</v>
      </c>
      <c r="BK90" s="493"/>
      <c r="BL90" s="508">
        <v>0</v>
      </c>
      <c r="BM90" s="508">
        <v>7</v>
      </c>
      <c r="BN90" s="509"/>
      <c r="BO90" s="495">
        <f t="shared" si="1"/>
        <v>7</v>
      </c>
    </row>
    <row r="91" spans="1:67" x14ac:dyDescent="0.25">
      <c r="A91" s="488"/>
      <c r="B91" s="489" t="s">
        <v>809</v>
      </c>
      <c r="C91" s="490">
        <v>6953156259737</v>
      </c>
      <c r="D91" s="490" t="str">
        <f>IF(J91&gt;0,1,"")</f>
        <v/>
      </c>
      <c r="E91" s="490" t="str">
        <f>IF(K91&gt;0,1,"")</f>
        <v/>
      </c>
      <c r="F91" s="490" t="str">
        <f>IF(L91&gt;0,1,"")</f>
        <v/>
      </c>
      <c r="G91" s="510">
        <f>IF(M91&gt;0,1,"")</f>
        <v>1</v>
      </c>
      <c r="H91" s="511">
        <v>46</v>
      </c>
      <c r="I91" s="492" t="str">
        <f>IF(SUM(D91:G91)&lt;2,IF(H91&gt;100,"Not OK",""),"")</f>
        <v/>
      </c>
      <c r="J91" s="493"/>
      <c r="K91" s="494"/>
      <c r="L91" s="494"/>
      <c r="M91" s="494">
        <v>5</v>
      </c>
      <c r="N91" s="495">
        <f>SUM(J91:M91)</f>
        <v>5</v>
      </c>
      <c r="O91" s="496"/>
      <c r="P91" s="497"/>
      <c r="Q91" s="497"/>
      <c r="R91" s="498"/>
      <c r="S91" s="499">
        <f>IF(P91&gt;0,P91,O91)</f>
        <v>0</v>
      </c>
      <c r="T91" s="500"/>
      <c r="U91" s="498"/>
      <c r="V91" s="498"/>
      <c r="W91" s="501">
        <v>32.125500000000002</v>
      </c>
      <c r="X91" s="496"/>
      <c r="Y91" s="498"/>
      <c r="Z91" s="498"/>
      <c r="AA91" s="502">
        <v>59</v>
      </c>
      <c r="AB91" s="503"/>
      <c r="AC91" s="504"/>
      <c r="AD91" s="504"/>
      <c r="AE91" s="505"/>
      <c r="AF91" s="495">
        <f>SUM(AB91:AE91)</f>
        <v>0</v>
      </c>
      <c r="AG91" s="506"/>
      <c r="AH91" s="504"/>
      <c r="AI91" s="504"/>
      <c r="AJ91" s="505"/>
      <c r="AK91" s="507">
        <f>SUM(AG91:AJ91)</f>
        <v>0</v>
      </c>
      <c r="AL91" s="503"/>
      <c r="AM91" s="504"/>
      <c r="AN91" s="504"/>
      <c r="AO91" s="505">
        <v>0</v>
      </c>
      <c r="AP91" s="507">
        <f>SUM(AL91:AO91)</f>
        <v>0</v>
      </c>
      <c r="AQ91" s="503"/>
      <c r="AR91" s="504"/>
      <c r="AS91" s="504"/>
      <c r="AT91" s="505">
        <v>1</v>
      </c>
      <c r="AU91" s="495">
        <f>SUM(AQ91:AT91)</f>
        <v>1</v>
      </c>
      <c r="AV91" s="494"/>
      <c r="AW91" s="508"/>
      <c r="AX91" s="508"/>
      <c r="AY91" s="509">
        <v>0</v>
      </c>
      <c r="AZ91" s="507">
        <f>SUM(AV91:AY91)</f>
        <v>0</v>
      </c>
      <c r="BA91" s="493"/>
      <c r="BB91" s="508"/>
      <c r="BC91" s="508"/>
      <c r="BD91" s="509">
        <v>0</v>
      </c>
      <c r="BE91" s="495">
        <f>SUM(BA91:BD91)</f>
        <v>0</v>
      </c>
      <c r="BF91" s="493"/>
      <c r="BG91" s="508"/>
      <c r="BH91" s="508"/>
      <c r="BI91" s="509">
        <v>0</v>
      </c>
      <c r="BJ91" s="495">
        <f>SUM(BF91:BI91)</f>
        <v>0</v>
      </c>
      <c r="BK91" s="493"/>
      <c r="BL91" s="508">
        <v>0</v>
      </c>
      <c r="BM91" s="508">
        <v>0</v>
      </c>
      <c r="BN91" s="509"/>
      <c r="BO91" s="495">
        <f t="shared" si="1"/>
        <v>0</v>
      </c>
    </row>
    <row r="92" spans="1:67" x14ac:dyDescent="0.25">
      <c r="A92" s="488" t="s">
        <v>103</v>
      </c>
      <c r="B92" s="489" t="s">
        <v>407</v>
      </c>
      <c r="C92" s="490">
        <v>6953156259850</v>
      </c>
      <c r="D92" s="490" t="str">
        <f>IF(J92&gt;0,1,"")</f>
        <v/>
      </c>
      <c r="E92" s="490" t="str">
        <f>IF(K92&gt;0,1,"")</f>
        <v/>
      </c>
      <c r="F92" s="490">
        <f>IF(L92&gt;0,1,"")</f>
        <v>1</v>
      </c>
      <c r="G92" s="510" t="str">
        <f>IF(M92&gt;0,1,"")</f>
        <v/>
      </c>
      <c r="H92" s="511">
        <v>6</v>
      </c>
      <c r="I92" s="492" t="str">
        <f>IF(SUM(D92:G92)&lt;2,IF(H92&gt;100,"Not OK",""),"")</f>
        <v/>
      </c>
      <c r="J92" s="493"/>
      <c r="K92" s="494">
        <v>0</v>
      </c>
      <c r="L92" s="494">
        <v>14</v>
      </c>
      <c r="M92" s="494"/>
      <c r="N92" s="495">
        <f>SUM(J92:M92)</f>
        <v>14</v>
      </c>
      <c r="O92" s="496"/>
      <c r="P92" s="497">
        <v>13.479999999999993</v>
      </c>
      <c r="Q92" s="497">
        <v>13.479999999999993</v>
      </c>
      <c r="R92" s="498"/>
      <c r="S92" s="499">
        <f>IF(P92&gt;0,P92,O92)</f>
        <v>13.479999999999993</v>
      </c>
      <c r="T92" s="500"/>
      <c r="U92" s="498">
        <v>29.5</v>
      </c>
      <c r="V92" s="498">
        <v>29.5</v>
      </c>
      <c r="W92" s="501"/>
      <c r="X92" s="496"/>
      <c r="Y92" s="498">
        <v>59</v>
      </c>
      <c r="Z92" s="498">
        <v>59</v>
      </c>
      <c r="AA92" s="502"/>
      <c r="AB92" s="503"/>
      <c r="AC92" s="504">
        <v>5</v>
      </c>
      <c r="AD92" s="504"/>
      <c r="AE92" s="505"/>
      <c r="AF92" s="495">
        <f>SUM(AB92:AE92)</f>
        <v>5</v>
      </c>
      <c r="AG92" s="506"/>
      <c r="AH92" s="504">
        <v>1</v>
      </c>
      <c r="AI92" s="504">
        <v>10</v>
      </c>
      <c r="AJ92" s="505"/>
      <c r="AK92" s="507">
        <f>SUM(AG92:AJ92)</f>
        <v>11</v>
      </c>
      <c r="AL92" s="503"/>
      <c r="AM92" s="504">
        <v>4</v>
      </c>
      <c r="AN92" s="504">
        <v>2</v>
      </c>
      <c r="AO92" s="505"/>
      <c r="AP92" s="507">
        <f>SUM(AL92:AO92)</f>
        <v>6</v>
      </c>
      <c r="AQ92" s="503"/>
      <c r="AR92" s="504">
        <v>1</v>
      </c>
      <c r="AS92" s="504">
        <v>3</v>
      </c>
      <c r="AT92" s="505"/>
      <c r="AU92" s="495">
        <f>SUM(AQ92:AT92)</f>
        <v>4</v>
      </c>
      <c r="AV92" s="494"/>
      <c r="AW92" s="508">
        <v>0</v>
      </c>
      <c r="AX92" s="508">
        <v>1</v>
      </c>
      <c r="AY92" s="509"/>
      <c r="AZ92" s="507">
        <f>SUM(AV92:AY92)</f>
        <v>1</v>
      </c>
      <c r="BA92" s="493"/>
      <c r="BB92" s="508">
        <v>0</v>
      </c>
      <c r="BC92" s="508">
        <v>2</v>
      </c>
      <c r="BD92" s="509"/>
      <c r="BE92" s="495">
        <f>SUM(BA92:BD92)</f>
        <v>2</v>
      </c>
      <c r="BF92" s="493"/>
      <c r="BG92" s="508">
        <v>0</v>
      </c>
      <c r="BH92" s="508">
        <v>2</v>
      </c>
      <c r="BI92" s="509"/>
      <c r="BJ92" s="495">
        <f>SUM(BF92:BI92)</f>
        <v>2</v>
      </c>
      <c r="BK92" s="493"/>
      <c r="BL92" s="508">
        <v>1</v>
      </c>
      <c r="BM92" s="508">
        <v>0</v>
      </c>
      <c r="BN92" s="509"/>
      <c r="BO92" s="495">
        <f t="shared" si="1"/>
        <v>1</v>
      </c>
    </row>
    <row r="93" spans="1:67" x14ac:dyDescent="0.25">
      <c r="A93" s="488" t="s">
        <v>104</v>
      </c>
      <c r="B93" s="489" t="s">
        <v>408</v>
      </c>
      <c r="C93" s="490">
        <v>6953156259867</v>
      </c>
      <c r="D93" s="490" t="str">
        <f>IF(J93&gt;0,1,"")</f>
        <v/>
      </c>
      <c r="E93" s="490" t="str">
        <f>IF(K93&gt;0,1,"")</f>
        <v/>
      </c>
      <c r="F93" s="490" t="str">
        <f>IF(L93&gt;0,1,"")</f>
        <v/>
      </c>
      <c r="G93" s="510" t="str">
        <f>IF(M93&gt;0,1,"")</f>
        <v/>
      </c>
      <c r="H93" s="511"/>
      <c r="I93" s="492" t="str">
        <f>IF(SUM(D93:G93)&lt;2,IF(H93&gt;100,"Not OK",""),"")</f>
        <v/>
      </c>
      <c r="J93" s="493"/>
      <c r="K93" s="494">
        <v>0</v>
      </c>
      <c r="L93" s="494"/>
      <c r="M93" s="494"/>
      <c r="N93" s="495">
        <f>SUM(J93:M93)</f>
        <v>0</v>
      </c>
      <c r="O93" s="496"/>
      <c r="P93" s="497">
        <v>13.51</v>
      </c>
      <c r="Q93" s="497"/>
      <c r="R93" s="498"/>
      <c r="S93" s="499">
        <f>IF(P93&gt;0,P93,O93)</f>
        <v>13.51</v>
      </c>
      <c r="T93" s="500"/>
      <c r="U93" s="498">
        <v>29.5</v>
      </c>
      <c r="V93" s="498"/>
      <c r="W93" s="501"/>
      <c r="X93" s="496"/>
      <c r="Y93" s="498">
        <v>59</v>
      </c>
      <c r="Z93" s="498"/>
      <c r="AA93" s="502"/>
      <c r="AB93" s="503"/>
      <c r="AC93" s="504">
        <v>3</v>
      </c>
      <c r="AD93" s="504"/>
      <c r="AE93" s="505"/>
      <c r="AF93" s="495">
        <f>SUM(AB93:AE93)</f>
        <v>3</v>
      </c>
      <c r="AG93" s="506"/>
      <c r="AH93" s="504">
        <v>2</v>
      </c>
      <c r="AI93" s="504"/>
      <c r="AJ93" s="505"/>
      <c r="AK93" s="507">
        <f>SUM(AG93:AJ93)</f>
        <v>2</v>
      </c>
      <c r="AL93" s="503"/>
      <c r="AM93" s="504">
        <v>0</v>
      </c>
      <c r="AN93" s="504"/>
      <c r="AO93" s="505"/>
      <c r="AP93" s="507">
        <f>SUM(AL93:AO93)</f>
        <v>0</v>
      </c>
      <c r="AQ93" s="503"/>
      <c r="AR93" s="504">
        <v>0</v>
      </c>
      <c r="AS93" s="504"/>
      <c r="AT93" s="505"/>
      <c r="AU93" s="495">
        <f>SUM(AQ93:AT93)</f>
        <v>0</v>
      </c>
      <c r="AV93" s="494"/>
      <c r="AW93" s="508">
        <v>0</v>
      </c>
      <c r="AX93" s="508"/>
      <c r="AY93" s="509"/>
      <c r="AZ93" s="507">
        <f>SUM(AV93:AY93)</f>
        <v>0</v>
      </c>
      <c r="BA93" s="493"/>
      <c r="BB93" s="508">
        <v>0</v>
      </c>
      <c r="BC93" s="508"/>
      <c r="BD93" s="509"/>
      <c r="BE93" s="495">
        <f>SUM(BA93:BD93)</f>
        <v>0</v>
      </c>
      <c r="BF93" s="493"/>
      <c r="BG93" s="508">
        <v>0</v>
      </c>
      <c r="BH93" s="508"/>
      <c r="BI93" s="509"/>
      <c r="BJ93" s="495">
        <f>SUM(BF93:BI93)</f>
        <v>0</v>
      </c>
      <c r="BK93" s="493"/>
      <c r="BL93" s="508">
        <v>0</v>
      </c>
      <c r="BM93" s="508">
        <v>0</v>
      </c>
      <c r="BN93" s="509"/>
      <c r="BO93" s="495">
        <f t="shared" si="1"/>
        <v>0</v>
      </c>
    </row>
    <row r="94" spans="1:67" x14ac:dyDescent="0.25">
      <c r="A94" s="488" t="s">
        <v>109</v>
      </c>
      <c r="B94" s="489" t="s">
        <v>413</v>
      </c>
      <c r="C94" s="490">
        <v>6953156260573</v>
      </c>
      <c r="D94" s="490" t="str">
        <f>IF(J94&gt;0,1,"")</f>
        <v/>
      </c>
      <c r="E94" s="490" t="str">
        <f>IF(K94&gt;0,1,"")</f>
        <v/>
      </c>
      <c r="F94" s="490" t="str">
        <f>IF(L94&gt;0,1,"")</f>
        <v/>
      </c>
      <c r="G94" s="510" t="str">
        <f>IF(M94&gt;0,1,"")</f>
        <v/>
      </c>
      <c r="H94" s="511">
        <v>81</v>
      </c>
      <c r="I94" s="492" t="str">
        <f>IF(SUM(D94:G94)&lt;2,IF(H94&gt;100,"Not OK",""),"")</f>
        <v/>
      </c>
      <c r="J94" s="493"/>
      <c r="K94" s="494">
        <v>0</v>
      </c>
      <c r="L94" s="494"/>
      <c r="M94" s="494"/>
      <c r="N94" s="495">
        <f>SUM(J94:M94)</f>
        <v>0</v>
      </c>
      <c r="O94" s="496"/>
      <c r="P94" s="497">
        <v>12.04999999999999</v>
      </c>
      <c r="Q94" s="497"/>
      <c r="R94" s="498"/>
      <c r="S94" s="499">
        <f>IF(P94&gt;0,P94,O94)</f>
        <v>12.04999999999999</v>
      </c>
      <c r="T94" s="500"/>
      <c r="U94" s="498">
        <v>29.5</v>
      </c>
      <c r="V94" s="498"/>
      <c r="W94" s="501"/>
      <c r="X94" s="496"/>
      <c r="Y94" s="498">
        <v>59</v>
      </c>
      <c r="Z94" s="498"/>
      <c r="AA94" s="502"/>
      <c r="AB94" s="503"/>
      <c r="AC94" s="504">
        <v>0</v>
      </c>
      <c r="AD94" s="504"/>
      <c r="AE94" s="505"/>
      <c r="AF94" s="495">
        <f>SUM(AB94:AE94)</f>
        <v>0</v>
      </c>
      <c r="AG94" s="506"/>
      <c r="AH94" s="504">
        <v>0</v>
      </c>
      <c r="AI94" s="504"/>
      <c r="AJ94" s="505"/>
      <c r="AK94" s="507">
        <f>SUM(AG94:AJ94)</f>
        <v>0</v>
      </c>
      <c r="AL94" s="503"/>
      <c r="AM94" s="504">
        <v>0</v>
      </c>
      <c r="AN94" s="504"/>
      <c r="AO94" s="505"/>
      <c r="AP94" s="507">
        <f>SUM(AL94:AO94)</f>
        <v>0</v>
      </c>
      <c r="AQ94" s="503"/>
      <c r="AR94" s="504">
        <v>0</v>
      </c>
      <c r="AS94" s="504"/>
      <c r="AT94" s="505"/>
      <c r="AU94" s="495">
        <f>SUM(AQ94:AT94)</f>
        <v>0</v>
      </c>
      <c r="AV94" s="494"/>
      <c r="AW94" s="508">
        <v>0</v>
      </c>
      <c r="AX94" s="508"/>
      <c r="AY94" s="509"/>
      <c r="AZ94" s="507">
        <f>SUM(AV94:AY94)</f>
        <v>0</v>
      </c>
      <c r="BA94" s="493"/>
      <c r="BB94" s="508">
        <v>0</v>
      </c>
      <c r="BC94" s="508"/>
      <c r="BD94" s="509"/>
      <c r="BE94" s="495">
        <f>SUM(BA94:BD94)</f>
        <v>0</v>
      </c>
      <c r="BF94" s="493"/>
      <c r="BG94" s="508">
        <v>0</v>
      </c>
      <c r="BH94" s="508"/>
      <c r="BI94" s="509"/>
      <c r="BJ94" s="495">
        <f>SUM(BF94:BI94)</f>
        <v>0</v>
      </c>
      <c r="BK94" s="493"/>
      <c r="BL94" s="508">
        <v>0</v>
      </c>
      <c r="BM94" s="508">
        <v>1</v>
      </c>
      <c r="BN94" s="509"/>
      <c r="BO94" s="495">
        <f t="shared" si="1"/>
        <v>1</v>
      </c>
    </row>
    <row r="95" spans="1:67" x14ac:dyDescent="0.25">
      <c r="A95" s="488" t="s">
        <v>110</v>
      </c>
      <c r="B95" s="489" t="s">
        <v>414</v>
      </c>
      <c r="C95" s="490">
        <v>6953156260580</v>
      </c>
      <c r="D95" s="490" t="str">
        <f>IF(J95&gt;0,1,"")</f>
        <v/>
      </c>
      <c r="E95" s="490" t="str">
        <f>IF(K95&gt;0,1,"")</f>
        <v/>
      </c>
      <c r="F95" s="490" t="str">
        <f>IF(L95&gt;0,1,"")</f>
        <v/>
      </c>
      <c r="G95" s="510" t="str">
        <f>IF(M95&gt;0,1,"")</f>
        <v/>
      </c>
      <c r="H95" s="511">
        <v>11</v>
      </c>
      <c r="I95" s="492" t="str">
        <f>IF(SUM(D95:G95)&lt;2,IF(H95&gt;100,"Not OK",""),"")</f>
        <v/>
      </c>
      <c r="J95" s="493"/>
      <c r="K95" s="494">
        <v>0</v>
      </c>
      <c r="L95" s="494"/>
      <c r="M95" s="494"/>
      <c r="N95" s="495">
        <f>SUM(J95:M95)</f>
        <v>0</v>
      </c>
      <c r="O95" s="496"/>
      <c r="P95" s="497">
        <v>11.760000000000034</v>
      </c>
      <c r="Q95" s="497"/>
      <c r="R95" s="498"/>
      <c r="S95" s="499">
        <f>IF(P95&gt;0,P95,O95)</f>
        <v>11.760000000000034</v>
      </c>
      <c r="T95" s="500"/>
      <c r="U95" s="498">
        <v>29.5</v>
      </c>
      <c r="V95" s="498"/>
      <c r="W95" s="501"/>
      <c r="X95" s="496"/>
      <c r="Y95" s="498">
        <v>59</v>
      </c>
      <c r="Z95" s="498"/>
      <c r="AA95" s="502"/>
      <c r="AB95" s="503"/>
      <c r="AC95" s="504">
        <v>0</v>
      </c>
      <c r="AD95" s="504"/>
      <c r="AE95" s="505"/>
      <c r="AF95" s="495">
        <f>SUM(AB95:AE95)</f>
        <v>0</v>
      </c>
      <c r="AG95" s="506"/>
      <c r="AH95" s="504">
        <v>0</v>
      </c>
      <c r="AI95" s="504"/>
      <c r="AJ95" s="505"/>
      <c r="AK95" s="507">
        <f>SUM(AG95:AJ95)</f>
        <v>0</v>
      </c>
      <c r="AL95" s="503"/>
      <c r="AM95" s="504">
        <v>0</v>
      </c>
      <c r="AN95" s="504"/>
      <c r="AO95" s="505"/>
      <c r="AP95" s="507">
        <f>SUM(AL95:AO95)</f>
        <v>0</v>
      </c>
      <c r="AQ95" s="503"/>
      <c r="AR95" s="504">
        <v>0</v>
      </c>
      <c r="AS95" s="504"/>
      <c r="AT95" s="505"/>
      <c r="AU95" s="495">
        <f>SUM(AQ95:AT95)</f>
        <v>0</v>
      </c>
      <c r="AV95" s="494"/>
      <c r="AW95" s="508">
        <v>0</v>
      </c>
      <c r="AX95" s="508"/>
      <c r="AY95" s="509"/>
      <c r="AZ95" s="507">
        <f>SUM(AV95:AY95)</f>
        <v>0</v>
      </c>
      <c r="BA95" s="493"/>
      <c r="BB95" s="508">
        <v>0</v>
      </c>
      <c r="BC95" s="508"/>
      <c r="BD95" s="509"/>
      <c r="BE95" s="495">
        <f>SUM(BA95:BD95)</f>
        <v>0</v>
      </c>
      <c r="BF95" s="493"/>
      <c r="BG95" s="508">
        <v>0</v>
      </c>
      <c r="BH95" s="508"/>
      <c r="BI95" s="509"/>
      <c r="BJ95" s="495">
        <f>SUM(BF95:BI95)</f>
        <v>0</v>
      </c>
      <c r="BK95" s="493"/>
      <c r="BL95" s="508">
        <v>0</v>
      </c>
      <c r="BM95" s="508">
        <v>0</v>
      </c>
      <c r="BN95" s="509"/>
      <c r="BO95" s="495">
        <f t="shared" si="1"/>
        <v>0</v>
      </c>
    </row>
    <row r="96" spans="1:67" x14ac:dyDescent="0.25">
      <c r="A96" s="488" t="s">
        <v>111</v>
      </c>
      <c r="B96" s="489" t="s">
        <v>415</v>
      </c>
      <c r="C96" s="490">
        <v>6953156260597</v>
      </c>
      <c r="D96" s="490" t="str">
        <f>IF(J96&gt;0,1,"")</f>
        <v/>
      </c>
      <c r="E96" s="490" t="str">
        <f>IF(K96&gt;0,1,"")</f>
        <v/>
      </c>
      <c r="F96" s="490" t="str">
        <f>IF(L96&gt;0,1,"")</f>
        <v/>
      </c>
      <c r="G96" s="510" t="str">
        <f>IF(M96&gt;0,1,"")</f>
        <v/>
      </c>
      <c r="H96" s="511">
        <v>100</v>
      </c>
      <c r="I96" s="492" t="str">
        <f>IF(SUM(D96:G96)&lt;2,IF(H96&gt;100,"Not OK",""),"")</f>
        <v/>
      </c>
      <c r="J96" s="493"/>
      <c r="K96" s="494">
        <v>0</v>
      </c>
      <c r="L96" s="494"/>
      <c r="M96" s="494"/>
      <c r="N96" s="495">
        <f>SUM(J96:M96)</f>
        <v>0</v>
      </c>
      <c r="O96" s="496"/>
      <c r="P96" s="497">
        <v>11.65</v>
      </c>
      <c r="Q96" s="497"/>
      <c r="R96" s="498"/>
      <c r="S96" s="499">
        <f>IF(P96&gt;0,P96,O96)</f>
        <v>11.65</v>
      </c>
      <c r="T96" s="500"/>
      <c r="U96" s="498">
        <v>29.5</v>
      </c>
      <c r="V96" s="498"/>
      <c r="W96" s="501"/>
      <c r="X96" s="496"/>
      <c r="Y96" s="498">
        <v>59</v>
      </c>
      <c r="Z96" s="498"/>
      <c r="AA96" s="502"/>
      <c r="AB96" s="503"/>
      <c r="AC96" s="504">
        <v>0</v>
      </c>
      <c r="AD96" s="504"/>
      <c r="AE96" s="505"/>
      <c r="AF96" s="495">
        <f>SUM(AB96:AE96)</f>
        <v>0</v>
      </c>
      <c r="AG96" s="506"/>
      <c r="AH96" s="504">
        <v>0</v>
      </c>
      <c r="AI96" s="504"/>
      <c r="AJ96" s="505"/>
      <c r="AK96" s="507">
        <f>SUM(AG96:AJ96)</f>
        <v>0</v>
      </c>
      <c r="AL96" s="503"/>
      <c r="AM96" s="504">
        <v>0</v>
      </c>
      <c r="AN96" s="504"/>
      <c r="AO96" s="505"/>
      <c r="AP96" s="507">
        <f>SUM(AL96:AO96)</f>
        <v>0</v>
      </c>
      <c r="AQ96" s="503"/>
      <c r="AR96" s="504">
        <v>0</v>
      </c>
      <c r="AS96" s="504"/>
      <c r="AT96" s="505"/>
      <c r="AU96" s="495">
        <f>SUM(AQ96:AT96)</f>
        <v>0</v>
      </c>
      <c r="AV96" s="494"/>
      <c r="AW96" s="508">
        <v>0</v>
      </c>
      <c r="AX96" s="508"/>
      <c r="AY96" s="509"/>
      <c r="AZ96" s="507">
        <f>SUM(AV96:AY96)</f>
        <v>0</v>
      </c>
      <c r="BA96" s="493"/>
      <c r="BB96" s="508">
        <v>0</v>
      </c>
      <c r="BC96" s="508"/>
      <c r="BD96" s="509"/>
      <c r="BE96" s="495">
        <f>SUM(BA96:BD96)</f>
        <v>0</v>
      </c>
      <c r="BF96" s="493"/>
      <c r="BG96" s="508">
        <v>0</v>
      </c>
      <c r="BH96" s="508"/>
      <c r="BI96" s="509"/>
      <c r="BJ96" s="495">
        <f>SUM(BF96:BI96)</f>
        <v>0</v>
      </c>
      <c r="BK96" s="493"/>
      <c r="BL96" s="508">
        <v>0</v>
      </c>
      <c r="BM96" s="508">
        <v>1</v>
      </c>
      <c r="BN96" s="509"/>
      <c r="BO96" s="495">
        <f t="shared" si="1"/>
        <v>1</v>
      </c>
    </row>
    <row r="97" spans="1:67" x14ac:dyDescent="0.25">
      <c r="A97" s="488" t="s">
        <v>112</v>
      </c>
      <c r="B97" s="489" t="s">
        <v>665</v>
      </c>
      <c r="C97" s="490">
        <v>6953156260603</v>
      </c>
      <c r="D97" s="490">
        <f>IF(J97&gt;0,1,"")</f>
        <v>1</v>
      </c>
      <c r="E97" s="490" t="str">
        <f>IF(K97&gt;0,1,"")</f>
        <v/>
      </c>
      <c r="F97" s="490" t="str">
        <f>IF(L97&gt;0,1,"")</f>
        <v/>
      </c>
      <c r="G97" s="510" t="str">
        <f>IF(M97&gt;0,1,"")</f>
        <v/>
      </c>
      <c r="H97" s="511">
        <v>61</v>
      </c>
      <c r="I97" s="492" t="str">
        <f>IF(SUM(D97:G97)&lt;2,IF(H97&gt;100,"Not OK",""),"")</f>
        <v/>
      </c>
      <c r="J97" s="493">
        <v>4</v>
      </c>
      <c r="K97" s="494">
        <v>0</v>
      </c>
      <c r="L97" s="494"/>
      <c r="M97" s="494"/>
      <c r="N97" s="495">
        <f>SUM(J97:M97)</f>
        <v>4</v>
      </c>
      <c r="O97" s="496">
        <v>11.397999999999989</v>
      </c>
      <c r="P97" s="497">
        <v>11.699999999999987</v>
      </c>
      <c r="Q97" s="497"/>
      <c r="R97" s="498"/>
      <c r="S97" s="499">
        <f>IF(P97&gt;0,P97,O97)</f>
        <v>11.699999999999987</v>
      </c>
      <c r="T97" s="500">
        <v>37.950000000000003</v>
      </c>
      <c r="U97" s="498">
        <v>24.5</v>
      </c>
      <c r="V97" s="498"/>
      <c r="W97" s="501"/>
      <c r="X97" s="496"/>
      <c r="Y97" s="498">
        <v>49</v>
      </c>
      <c r="Z97" s="498"/>
      <c r="AA97" s="502"/>
      <c r="AB97" s="503"/>
      <c r="AC97" s="504">
        <v>0</v>
      </c>
      <c r="AD97" s="504"/>
      <c r="AE97" s="505"/>
      <c r="AF97" s="495">
        <f>SUM(AB97:AE97)</f>
        <v>0</v>
      </c>
      <c r="AG97" s="506"/>
      <c r="AH97" s="504">
        <v>0</v>
      </c>
      <c r="AI97" s="504"/>
      <c r="AJ97" s="505"/>
      <c r="AK97" s="507">
        <f>SUM(AG97:AJ97)</f>
        <v>0</v>
      </c>
      <c r="AL97" s="503"/>
      <c r="AM97" s="504">
        <v>0</v>
      </c>
      <c r="AN97" s="504"/>
      <c r="AO97" s="505"/>
      <c r="AP97" s="507">
        <f>SUM(AL97:AO97)</f>
        <v>0</v>
      </c>
      <c r="AQ97" s="503"/>
      <c r="AR97" s="504">
        <v>0</v>
      </c>
      <c r="AS97" s="504"/>
      <c r="AT97" s="505"/>
      <c r="AU97" s="495">
        <f>SUM(AQ97:AT97)</f>
        <v>0</v>
      </c>
      <c r="AV97" s="494">
        <v>1</v>
      </c>
      <c r="AW97" s="508">
        <v>0</v>
      </c>
      <c r="AX97" s="508"/>
      <c r="AY97" s="509"/>
      <c r="AZ97" s="507">
        <f>SUM(AV97:AY97)</f>
        <v>1</v>
      </c>
      <c r="BA97" s="493"/>
      <c r="BB97" s="508">
        <v>0</v>
      </c>
      <c r="BC97" s="508"/>
      <c r="BD97" s="509"/>
      <c r="BE97" s="495">
        <f>SUM(BA97:BD97)</f>
        <v>0</v>
      </c>
      <c r="BF97" s="493">
        <v>0</v>
      </c>
      <c r="BG97" s="508">
        <v>0</v>
      </c>
      <c r="BH97" s="508"/>
      <c r="BI97" s="509"/>
      <c r="BJ97" s="495">
        <f>SUM(BF97:BI97)</f>
        <v>0</v>
      </c>
      <c r="BK97" s="493"/>
      <c r="BL97" s="508">
        <v>0</v>
      </c>
      <c r="BM97" s="508">
        <v>9</v>
      </c>
      <c r="BN97" s="509"/>
      <c r="BO97" s="495">
        <f t="shared" si="1"/>
        <v>9</v>
      </c>
    </row>
    <row r="98" spans="1:67" x14ac:dyDescent="0.25">
      <c r="A98" s="488" t="s">
        <v>224</v>
      </c>
      <c r="B98" s="489" t="s">
        <v>524</v>
      </c>
      <c r="C98" s="490">
        <v>6953156261358</v>
      </c>
      <c r="D98" s="490" t="str">
        <f>IF(J98&gt;0,1,"")</f>
        <v/>
      </c>
      <c r="E98" s="490">
        <f>IF(K98&gt;0,1,"")</f>
        <v>1</v>
      </c>
      <c r="F98" s="490">
        <f>IF(L98&gt;0,1,"")</f>
        <v>1</v>
      </c>
      <c r="G98" s="510" t="str">
        <f>IF(M98&gt;0,1,"")</f>
        <v/>
      </c>
      <c r="H98" s="511">
        <v>10</v>
      </c>
      <c r="I98" s="492" t="str">
        <f>IF(SUM(D98:G98)&lt;2,IF(H98&gt;100,"Not OK",""),"")</f>
        <v/>
      </c>
      <c r="J98" s="493"/>
      <c r="K98" s="494">
        <v>7</v>
      </c>
      <c r="L98" s="494">
        <v>15</v>
      </c>
      <c r="M98" s="494"/>
      <c r="N98" s="495">
        <f>SUM(J98:M98)</f>
        <v>22</v>
      </c>
      <c r="O98" s="496"/>
      <c r="P98" s="497">
        <v>14</v>
      </c>
      <c r="Q98" s="497">
        <v>14</v>
      </c>
      <c r="R98" s="498"/>
      <c r="S98" s="499">
        <f>IF(P98&gt;0,P98,O98)</f>
        <v>14</v>
      </c>
      <c r="T98" s="500"/>
      <c r="U98" s="498">
        <v>35</v>
      </c>
      <c r="V98" s="498">
        <v>39.5</v>
      </c>
      <c r="W98" s="501"/>
      <c r="X98" s="496"/>
      <c r="Y98" s="498">
        <v>73</v>
      </c>
      <c r="Z98" s="498">
        <v>79</v>
      </c>
      <c r="AA98" s="502"/>
      <c r="AB98" s="503"/>
      <c r="AC98" s="504"/>
      <c r="AD98" s="504"/>
      <c r="AE98" s="505"/>
      <c r="AF98" s="495">
        <f>SUM(AB98:AE98)</f>
        <v>0</v>
      </c>
      <c r="AG98" s="506"/>
      <c r="AH98" s="504"/>
      <c r="AI98" s="504"/>
      <c r="AJ98" s="505"/>
      <c r="AK98" s="507">
        <f>SUM(AG98:AJ98)</f>
        <v>0</v>
      </c>
      <c r="AL98" s="503"/>
      <c r="AM98" s="504"/>
      <c r="AN98" s="504"/>
      <c r="AO98" s="505"/>
      <c r="AP98" s="507">
        <f>SUM(AL98:AO98)</f>
        <v>0</v>
      </c>
      <c r="AQ98" s="503"/>
      <c r="AR98" s="504">
        <v>0</v>
      </c>
      <c r="AS98" s="504">
        <v>0</v>
      </c>
      <c r="AT98" s="505"/>
      <c r="AU98" s="495">
        <f>SUM(AQ98:AT98)</f>
        <v>0</v>
      </c>
      <c r="AV98" s="494"/>
      <c r="AW98" s="508">
        <v>2</v>
      </c>
      <c r="AX98" s="508">
        <v>0</v>
      </c>
      <c r="AY98" s="509"/>
      <c r="AZ98" s="507">
        <f>SUM(AV98:AY98)</f>
        <v>2</v>
      </c>
      <c r="BA98" s="493"/>
      <c r="BB98" s="508">
        <v>14</v>
      </c>
      <c r="BC98" s="508">
        <v>0</v>
      </c>
      <c r="BD98" s="509"/>
      <c r="BE98" s="495">
        <f>SUM(BA98:BD98)</f>
        <v>14</v>
      </c>
      <c r="BF98" s="493"/>
      <c r="BG98" s="508">
        <v>16</v>
      </c>
      <c r="BH98" s="508">
        <v>2</v>
      </c>
      <c r="BI98" s="509"/>
      <c r="BJ98" s="495">
        <f>SUM(BF98:BI98)</f>
        <v>18</v>
      </c>
      <c r="BK98" s="493"/>
      <c r="BL98" s="508">
        <v>0</v>
      </c>
      <c r="BM98" s="508">
        <v>2</v>
      </c>
      <c r="BN98" s="509"/>
      <c r="BO98" s="495">
        <f t="shared" si="1"/>
        <v>2</v>
      </c>
    </row>
    <row r="99" spans="1:67" x14ac:dyDescent="0.25">
      <c r="A99" s="488" t="s">
        <v>225</v>
      </c>
      <c r="B99" s="489" t="s">
        <v>525</v>
      </c>
      <c r="C99" s="490">
        <v>6953156261365</v>
      </c>
      <c r="D99" s="490" t="str">
        <f>IF(J99&gt;0,1,"")</f>
        <v/>
      </c>
      <c r="E99" s="490" t="str">
        <f>IF(K99&gt;0,1,"")</f>
        <v/>
      </c>
      <c r="F99" s="490" t="str">
        <f>IF(L99&gt;0,1,"")</f>
        <v/>
      </c>
      <c r="G99" s="510" t="str">
        <f>IF(M99&gt;0,1,"")</f>
        <v/>
      </c>
      <c r="H99" s="511">
        <v>1</v>
      </c>
      <c r="I99" s="492" t="str">
        <f>IF(SUM(D99:G99)&lt;2,IF(H99&gt;100,"Not OK",""),"")</f>
        <v/>
      </c>
      <c r="J99" s="493"/>
      <c r="K99" s="494">
        <v>0</v>
      </c>
      <c r="L99" s="494">
        <v>0</v>
      </c>
      <c r="M99" s="494"/>
      <c r="N99" s="495">
        <f>SUM(J99:M99)</f>
        <v>0</v>
      </c>
      <c r="O99" s="496"/>
      <c r="P99" s="497">
        <v>14</v>
      </c>
      <c r="Q99" s="497">
        <v>14</v>
      </c>
      <c r="R99" s="498"/>
      <c r="S99" s="499">
        <f>IF(P99&gt;0,P99,O99)</f>
        <v>14</v>
      </c>
      <c r="T99" s="500"/>
      <c r="U99" s="498">
        <v>35</v>
      </c>
      <c r="V99" s="498">
        <v>39.5</v>
      </c>
      <c r="W99" s="501"/>
      <c r="X99" s="496"/>
      <c r="Y99" s="498">
        <v>73</v>
      </c>
      <c r="Z99" s="498">
        <v>79</v>
      </c>
      <c r="AA99" s="502"/>
      <c r="AB99" s="503"/>
      <c r="AC99" s="504"/>
      <c r="AD99" s="504"/>
      <c r="AE99" s="505"/>
      <c r="AF99" s="495">
        <f>SUM(AB99:AE99)</f>
        <v>0</v>
      </c>
      <c r="AG99" s="506"/>
      <c r="AH99" s="504"/>
      <c r="AI99" s="504"/>
      <c r="AJ99" s="505"/>
      <c r="AK99" s="507">
        <f>SUM(AG99:AJ99)</f>
        <v>0</v>
      </c>
      <c r="AL99" s="503"/>
      <c r="AM99" s="504"/>
      <c r="AN99" s="504"/>
      <c r="AO99" s="505"/>
      <c r="AP99" s="507">
        <f>SUM(AL99:AO99)</f>
        <v>0</v>
      </c>
      <c r="AQ99" s="503"/>
      <c r="AR99" s="504">
        <v>0</v>
      </c>
      <c r="AS99" s="504">
        <v>0</v>
      </c>
      <c r="AT99" s="505"/>
      <c r="AU99" s="495">
        <f>SUM(AQ99:AT99)</f>
        <v>0</v>
      </c>
      <c r="AV99" s="494"/>
      <c r="AW99" s="508">
        <v>0</v>
      </c>
      <c r="AX99" s="508">
        <v>0</v>
      </c>
      <c r="AY99" s="509"/>
      <c r="AZ99" s="507">
        <f>SUM(AV99:AY99)</f>
        <v>0</v>
      </c>
      <c r="BA99" s="493"/>
      <c r="BB99" s="508">
        <v>0</v>
      </c>
      <c r="BC99" s="508">
        <v>0</v>
      </c>
      <c r="BD99" s="509"/>
      <c r="BE99" s="495">
        <f>SUM(BA99:BD99)</f>
        <v>0</v>
      </c>
      <c r="BF99" s="493"/>
      <c r="BG99" s="508">
        <v>0</v>
      </c>
      <c r="BH99" s="508">
        <v>0</v>
      </c>
      <c r="BI99" s="509"/>
      <c r="BJ99" s="495">
        <f>SUM(BF99:BI99)</f>
        <v>0</v>
      </c>
      <c r="BK99" s="493"/>
      <c r="BL99" s="508">
        <v>0</v>
      </c>
      <c r="BM99" s="508">
        <v>0</v>
      </c>
      <c r="BN99" s="509"/>
      <c r="BO99" s="495">
        <f t="shared" si="1"/>
        <v>0</v>
      </c>
    </row>
    <row r="100" spans="1:67" x14ac:dyDescent="0.25">
      <c r="A100" s="488" t="s">
        <v>810</v>
      </c>
      <c r="B100" s="489" t="s">
        <v>811</v>
      </c>
      <c r="C100" s="490">
        <v>6953156261372</v>
      </c>
      <c r="D100" s="490">
        <f>IF(J100&gt;0,1,"")</f>
        <v>1</v>
      </c>
      <c r="E100" s="490" t="str">
        <f>IF(K100&gt;0,1,"")</f>
        <v/>
      </c>
      <c r="F100" s="490" t="str">
        <f>IF(L100&gt;0,1,"")</f>
        <v/>
      </c>
      <c r="G100" s="510" t="str">
        <f>IF(M100&gt;0,1,"")</f>
        <v/>
      </c>
      <c r="H100" s="511"/>
      <c r="I100" s="492" t="str">
        <f>IF(SUM(D100:G100)&lt;2,IF(H100&gt;100,"Not OK",""),"")</f>
        <v/>
      </c>
      <c r="J100" s="493">
        <v>2</v>
      </c>
      <c r="K100" s="494"/>
      <c r="L100" s="494"/>
      <c r="M100" s="494"/>
      <c r="N100" s="495">
        <f>SUM(J100:M100)</f>
        <v>2</v>
      </c>
      <c r="O100" s="496"/>
      <c r="P100" s="497"/>
      <c r="Q100" s="497"/>
      <c r="R100" s="498"/>
      <c r="S100" s="499">
        <f>IF(P100&gt;0,P100,O100)</f>
        <v>0</v>
      </c>
      <c r="T100" s="500">
        <v>37.950000000000003</v>
      </c>
      <c r="U100" s="498"/>
      <c r="V100" s="498"/>
      <c r="W100" s="501"/>
      <c r="X100" s="496"/>
      <c r="Y100" s="498"/>
      <c r="Z100" s="498"/>
      <c r="AA100" s="502"/>
      <c r="AB100" s="503"/>
      <c r="AC100" s="504"/>
      <c r="AD100" s="504"/>
      <c r="AE100" s="505"/>
      <c r="AF100" s="495">
        <f>SUM(AB100:AE100)</f>
        <v>0</v>
      </c>
      <c r="AG100" s="506"/>
      <c r="AH100" s="504"/>
      <c r="AI100" s="504"/>
      <c r="AJ100" s="505"/>
      <c r="AK100" s="507">
        <f>SUM(AG100:AJ100)</f>
        <v>0</v>
      </c>
      <c r="AL100" s="503"/>
      <c r="AM100" s="504"/>
      <c r="AN100" s="504"/>
      <c r="AO100" s="505"/>
      <c r="AP100" s="507">
        <f>SUM(AL100:AO100)</f>
        <v>0</v>
      </c>
      <c r="AQ100" s="503"/>
      <c r="AR100" s="504"/>
      <c r="AS100" s="504"/>
      <c r="AT100" s="505"/>
      <c r="AU100" s="495">
        <f>SUM(AQ100:AT100)</f>
        <v>0</v>
      </c>
      <c r="AV100" s="494"/>
      <c r="AW100" s="508"/>
      <c r="AX100" s="508"/>
      <c r="AY100" s="509"/>
      <c r="AZ100" s="507">
        <f>SUM(AV100:AY100)</f>
        <v>0</v>
      </c>
      <c r="BA100" s="493"/>
      <c r="BB100" s="508"/>
      <c r="BC100" s="508"/>
      <c r="BD100" s="509"/>
      <c r="BE100" s="495">
        <f>SUM(BA100:BD100)</f>
        <v>0</v>
      </c>
      <c r="BF100" s="493">
        <v>0</v>
      </c>
      <c r="BG100" s="508"/>
      <c r="BH100" s="508"/>
      <c r="BI100" s="509"/>
      <c r="BJ100" s="495">
        <f>SUM(BF100:BI100)</f>
        <v>0</v>
      </c>
      <c r="BK100" s="493"/>
      <c r="BL100" s="508">
        <v>0</v>
      </c>
      <c r="BM100" s="508">
        <v>12</v>
      </c>
      <c r="BN100" s="509"/>
      <c r="BO100" s="495">
        <f t="shared" si="1"/>
        <v>12</v>
      </c>
    </row>
    <row r="101" spans="1:67" x14ac:dyDescent="0.25">
      <c r="A101" s="488"/>
      <c r="B101" s="489" t="s">
        <v>812</v>
      </c>
      <c r="C101" s="490">
        <v>6953156261389</v>
      </c>
      <c r="D101" s="490" t="str">
        <f>IF(J101&gt;0,1,"")</f>
        <v/>
      </c>
      <c r="E101" s="490" t="str">
        <f>IF(K101&gt;0,1,"")</f>
        <v/>
      </c>
      <c r="F101" s="490" t="str">
        <f>IF(L101&gt;0,1,"")</f>
        <v/>
      </c>
      <c r="G101" s="510">
        <f>IF(M101&gt;0,1,"")</f>
        <v>1</v>
      </c>
      <c r="H101" s="511">
        <v>4</v>
      </c>
      <c r="I101" s="492" t="str">
        <f>IF(SUM(D101:G101)&lt;2,IF(H101&gt;100,"Not OK",""),"")</f>
        <v/>
      </c>
      <c r="J101" s="493"/>
      <c r="K101" s="494"/>
      <c r="L101" s="494"/>
      <c r="M101" s="494">
        <v>5</v>
      </c>
      <c r="N101" s="495">
        <f>SUM(J101:M101)</f>
        <v>5</v>
      </c>
      <c r="O101" s="496"/>
      <c r="P101" s="497"/>
      <c r="Q101" s="497"/>
      <c r="R101" s="498"/>
      <c r="S101" s="499">
        <f>IF(P101&gt;0,P101,O101)</f>
        <v>0</v>
      </c>
      <c r="T101" s="500"/>
      <c r="U101" s="498"/>
      <c r="V101" s="498"/>
      <c r="W101" s="501">
        <v>26.680499999999999</v>
      </c>
      <c r="X101" s="496"/>
      <c r="Y101" s="498"/>
      <c r="Z101" s="498"/>
      <c r="AA101" s="502">
        <v>49</v>
      </c>
      <c r="AB101" s="503"/>
      <c r="AC101" s="504"/>
      <c r="AD101" s="504"/>
      <c r="AE101" s="505"/>
      <c r="AF101" s="495">
        <f>SUM(AB101:AE101)</f>
        <v>0</v>
      </c>
      <c r="AG101" s="506"/>
      <c r="AH101" s="504"/>
      <c r="AI101" s="504"/>
      <c r="AJ101" s="505"/>
      <c r="AK101" s="507">
        <f>SUM(AG101:AJ101)</f>
        <v>0</v>
      </c>
      <c r="AL101" s="503"/>
      <c r="AM101" s="504"/>
      <c r="AN101" s="504"/>
      <c r="AO101" s="505">
        <v>0</v>
      </c>
      <c r="AP101" s="507">
        <f>SUM(AL101:AO101)</f>
        <v>0</v>
      </c>
      <c r="AQ101" s="503"/>
      <c r="AR101" s="504"/>
      <c r="AS101" s="504"/>
      <c r="AT101" s="505">
        <v>0</v>
      </c>
      <c r="AU101" s="495">
        <f>SUM(AQ101:AT101)</f>
        <v>0</v>
      </c>
      <c r="AV101" s="494"/>
      <c r="AW101" s="508"/>
      <c r="AX101" s="508"/>
      <c r="AY101" s="509">
        <v>0</v>
      </c>
      <c r="AZ101" s="507">
        <f>SUM(AV101:AY101)</f>
        <v>0</v>
      </c>
      <c r="BA101" s="493"/>
      <c r="BB101" s="508"/>
      <c r="BC101" s="508"/>
      <c r="BD101" s="509">
        <v>0</v>
      </c>
      <c r="BE101" s="495">
        <f>SUM(BA101:BD101)</f>
        <v>0</v>
      </c>
      <c r="BF101" s="493"/>
      <c r="BG101" s="508"/>
      <c r="BH101" s="508"/>
      <c r="BI101" s="509">
        <v>0</v>
      </c>
      <c r="BJ101" s="495">
        <f>SUM(BF101:BI101)</f>
        <v>0</v>
      </c>
      <c r="BK101" s="493"/>
      <c r="BL101" s="508">
        <v>2</v>
      </c>
      <c r="BM101" s="508">
        <v>6</v>
      </c>
      <c r="BN101" s="509"/>
      <c r="BO101" s="495">
        <f t="shared" si="1"/>
        <v>8</v>
      </c>
    </row>
    <row r="102" spans="1:67" x14ac:dyDescent="0.25">
      <c r="A102" s="488" t="s">
        <v>149</v>
      </c>
      <c r="B102" s="489" t="s">
        <v>452</v>
      </c>
      <c r="C102" s="490">
        <v>6953156261631</v>
      </c>
      <c r="D102" s="490" t="str">
        <f>IF(J102&gt;0,1,"")</f>
        <v/>
      </c>
      <c r="E102" s="490">
        <f>IF(K102&gt;0,1,"")</f>
        <v>1</v>
      </c>
      <c r="F102" s="490" t="str">
        <f>IF(L102&gt;0,1,"")</f>
        <v/>
      </c>
      <c r="G102" s="510" t="str">
        <f>IF(M102&gt;0,1,"")</f>
        <v/>
      </c>
      <c r="H102" s="511">
        <v>1</v>
      </c>
      <c r="I102" s="492" t="str">
        <f>IF(SUM(D102:G102)&lt;2,IF(H102&gt;100,"Not OK",""),"")</f>
        <v/>
      </c>
      <c r="J102" s="493"/>
      <c r="K102" s="494">
        <v>1</v>
      </c>
      <c r="L102" s="494"/>
      <c r="M102" s="494"/>
      <c r="N102" s="495">
        <f>SUM(J102:M102)</f>
        <v>1</v>
      </c>
      <c r="O102" s="496"/>
      <c r="P102" s="497">
        <v>65</v>
      </c>
      <c r="Q102" s="497"/>
      <c r="R102" s="498"/>
      <c r="S102" s="499">
        <f>IF(P102&gt;0,P102,O102)</f>
        <v>65</v>
      </c>
      <c r="T102" s="500"/>
      <c r="U102" s="498">
        <v>129.5</v>
      </c>
      <c r="V102" s="498"/>
      <c r="W102" s="501"/>
      <c r="X102" s="496"/>
      <c r="Y102" s="498">
        <v>269</v>
      </c>
      <c r="Z102" s="498"/>
      <c r="AA102" s="502"/>
      <c r="AB102" s="503"/>
      <c r="AC102" s="504">
        <v>1</v>
      </c>
      <c r="AD102" s="504"/>
      <c r="AE102" s="505"/>
      <c r="AF102" s="495">
        <f>SUM(AB102:AE102)</f>
        <v>1</v>
      </c>
      <c r="AG102" s="506"/>
      <c r="AH102" s="504">
        <v>0</v>
      </c>
      <c r="AI102" s="504"/>
      <c r="AJ102" s="505"/>
      <c r="AK102" s="507">
        <f>SUM(AG102:AJ102)</f>
        <v>0</v>
      </c>
      <c r="AL102" s="503"/>
      <c r="AM102" s="504">
        <v>0</v>
      </c>
      <c r="AN102" s="504"/>
      <c r="AO102" s="505"/>
      <c r="AP102" s="507">
        <f>SUM(AL102:AO102)</f>
        <v>0</v>
      </c>
      <c r="AQ102" s="503"/>
      <c r="AR102" s="504">
        <v>0</v>
      </c>
      <c r="AS102" s="504"/>
      <c r="AT102" s="505"/>
      <c r="AU102" s="495">
        <f>SUM(AQ102:AT102)</f>
        <v>0</v>
      </c>
      <c r="AV102" s="494"/>
      <c r="AW102" s="508">
        <v>0</v>
      </c>
      <c r="AX102" s="508"/>
      <c r="AY102" s="509"/>
      <c r="AZ102" s="507">
        <f>SUM(AV102:AY102)</f>
        <v>0</v>
      </c>
      <c r="BA102" s="493"/>
      <c r="BB102" s="508">
        <v>0</v>
      </c>
      <c r="BC102" s="508"/>
      <c r="BD102" s="509"/>
      <c r="BE102" s="495">
        <f>SUM(BA102:BD102)</f>
        <v>0</v>
      </c>
      <c r="BF102" s="493"/>
      <c r="BG102" s="508">
        <v>0</v>
      </c>
      <c r="BH102" s="508"/>
      <c r="BI102" s="509"/>
      <c r="BJ102" s="495">
        <f>SUM(BF102:BI102)</f>
        <v>0</v>
      </c>
      <c r="BK102" s="493"/>
      <c r="BL102" s="508">
        <v>0</v>
      </c>
      <c r="BM102" s="508">
        <v>0</v>
      </c>
      <c r="BN102" s="509"/>
      <c r="BO102" s="495">
        <f t="shared" si="1"/>
        <v>0</v>
      </c>
    </row>
    <row r="103" spans="1:67" x14ac:dyDescent="0.25">
      <c r="A103" s="488"/>
      <c r="B103" s="489" t="s">
        <v>813</v>
      </c>
      <c r="C103" s="490">
        <v>6953156262522</v>
      </c>
      <c r="D103" s="490" t="str">
        <f>IF(J103&gt;0,1,"")</f>
        <v/>
      </c>
      <c r="E103" s="490" t="str">
        <f>IF(K103&gt;0,1,"")</f>
        <v/>
      </c>
      <c r="F103" s="490" t="str">
        <f>IF(L103&gt;0,1,"")</f>
        <v/>
      </c>
      <c r="G103" s="510">
        <f>IF(M103&gt;0,1,"")</f>
        <v>1</v>
      </c>
      <c r="H103" s="511">
        <v>56</v>
      </c>
      <c r="I103" s="492" t="str">
        <f>IF(SUM(D103:G103)&lt;2,IF(H103&gt;100,"Not OK",""),"")</f>
        <v/>
      </c>
      <c r="J103" s="493"/>
      <c r="K103" s="494"/>
      <c r="L103" s="494"/>
      <c r="M103" s="494">
        <v>2</v>
      </c>
      <c r="N103" s="495">
        <f>SUM(J103:M103)</f>
        <v>2</v>
      </c>
      <c r="O103" s="496"/>
      <c r="P103" s="497"/>
      <c r="Q103" s="497"/>
      <c r="R103" s="498"/>
      <c r="S103" s="499">
        <f>IF(P103&gt;0,P103,O103)</f>
        <v>0</v>
      </c>
      <c r="T103" s="500"/>
      <c r="U103" s="498"/>
      <c r="V103" s="498"/>
      <c r="W103" s="501">
        <v>64.795500000000004</v>
      </c>
      <c r="X103" s="496"/>
      <c r="Y103" s="498"/>
      <c r="Z103" s="498"/>
      <c r="AA103" s="502">
        <v>119</v>
      </c>
      <c r="AB103" s="503"/>
      <c r="AC103" s="504"/>
      <c r="AD103" s="504"/>
      <c r="AE103" s="505"/>
      <c r="AF103" s="495">
        <f>SUM(AB103:AE103)</f>
        <v>0</v>
      </c>
      <c r="AG103" s="506"/>
      <c r="AH103" s="504"/>
      <c r="AI103" s="504"/>
      <c r="AJ103" s="505"/>
      <c r="AK103" s="507">
        <f>SUM(AG103:AJ103)</f>
        <v>0</v>
      </c>
      <c r="AL103" s="503"/>
      <c r="AM103" s="504"/>
      <c r="AN103" s="504"/>
      <c r="AO103" s="505">
        <v>1</v>
      </c>
      <c r="AP103" s="507">
        <f>SUM(AL103:AO103)</f>
        <v>1</v>
      </c>
      <c r="AQ103" s="503"/>
      <c r="AR103" s="504"/>
      <c r="AS103" s="504"/>
      <c r="AT103" s="505">
        <v>0</v>
      </c>
      <c r="AU103" s="495">
        <f>SUM(AQ103:AT103)</f>
        <v>0</v>
      </c>
      <c r="AV103" s="494"/>
      <c r="AW103" s="508"/>
      <c r="AX103" s="508"/>
      <c r="AY103" s="509">
        <v>0</v>
      </c>
      <c r="AZ103" s="507">
        <f>SUM(AV103:AY103)</f>
        <v>0</v>
      </c>
      <c r="BA103" s="493"/>
      <c r="BB103" s="508"/>
      <c r="BC103" s="508"/>
      <c r="BD103" s="509">
        <v>0</v>
      </c>
      <c r="BE103" s="495">
        <f>SUM(BA103:BD103)</f>
        <v>0</v>
      </c>
      <c r="BF103" s="493"/>
      <c r="BG103" s="508"/>
      <c r="BH103" s="508"/>
      <c r="BI103" s="509">
        <v>0</v>
      </c>
      <c r="BJ103" s="495">
        <f>SUM(BF103:BI103)</f>
        <v>0</v>
      </c>
      <c r="BK103" s="493"/>
      <c r="BL103" s="508">
        <v>0</v>
      </c>
      <c r="BM103" s="508">
        <v>2</v>
      </c>
      <c r="BN103" s="509"/>
      <c r="BO103" s="495">
        <f t="shared" si="1"/>
        <v>2</v>
      </c>
    </row>
    <row r="104" spans="1:67" x14ac:dyDescent="0.25">
      <c r="A104" s="488"/>
      <c r="B104" s="489" t="s">
        <v>814</v>
      </c>
      <c r="C104" s="490">
        <v>6953156262751</v>
      </c>
      <c r="D104" s="490" t="str">
        <f>IF(J104&gt;0,1,"")</f>
        <v/>
      </c>
      <c r="E104" s="490" t="str">
        <f>IF(K104&gt;0,1,"")</f>
        <v/>
      </c>
      <c r="F104" s="490" t="str">
        <f>IF(L104&gt;0,1,"")</f>
        <v/>
      </c>
      <c r="G104" s="510">
        <f>IF(M104&gt;0,1,"")</f>
        <v>1</v>
      </c>
      <c r="H104" s="511">
        <v>1</v>
      </c>
      <c r="I104" s="492" t="str">
        <f>IF(SUM(D104:G104)&lt;2,IF(H104&gt;100,"Not OK",""),"")</f>
        <v/>
      </c>
      <c r="J104" s="493"/>
      <c r="K104" s="494"/>
      <c r="L104" s="494"/>
      <c r="M104" s="494">
        <v>3</v>
      </c>
      <c r="N104" s="495">
        <f>SUM(J104:M104)</f>
        <v>3</v>
      </c>
      <c r="O104" s="496"/>
      <c r="P104" s="497"/>
      <c r="Q104" s="497"/>
      <c r="R104" s="498"/>
      <c r="S104" s="499">
        <f>IF(P104&gt;0,P104,O104)</f>
        <v>0</v>
      </c>
      <c r="T104" s="500"/>
      <c r="U104" s="498"/>
      <c r="V104" s="498"/>
      <c r="W104" s="501">
        <v>53.905500000000004</v>
      </c>
      <c r="X104" s="496"/>
      <c r="Y104" s="498"/>
      <c r="Z104" s="498"/>
      <c r="AA104" s="502">
        <v>99</v>
      </c>
      <c r="AB104" s="503"/>
      <c r="AC104" s="504"/>
      <c r="AD104" s="504"/>
      <c r="AE104" s="505"/>
      <c r="AF104" s="495">
        <f>SUM(AB104:AE104)</f>
        <v>0</v>
      </c>
      <c r="AG104" s="506"/>
      <c r="AH104" s="504"/>
      <c r="AI104" s="504"/>
      <c r="AJ104" s="505"/>
      <c r="AK104" s="507">
        <f>SUM(AG104:AJ104)</f>
        <v>0</v>
      </c>
      <c r="AL104" s="503"/>
      <c r="AM104" s="504"/>
      <c r="AN104" s="504"/>
      <c r="AO104" s="505">
        <v>0</v>
      </c>
      <c r="AP104" s="507">
        <f>SUM(AL104:AO104)</f>
        <v>0</v>
      </c>
      <c r="AQ104" s="503"/>
      <c r="AR104" s="504"/>
      <c r="AS104" s="504"/>
      <c r="AT104" s="505">
        <v>0</v>
      </c>
      <c r="AU104" s="495">
        <f>SUM(AQ104:AT104)</f>
        <v>0</v>
      </c>
      <c r="AV104" s="494"/>
      <c r="AW104" s="508"/>
      <c r="AX104" s="508"/>
      <c r="AY104" s="509">
        <v>0</v>
      </c>
      <c r="AZ104" s="507">
        <f>SUM(AV104:AY104)</f>
        <v>0</v>
      </c>
      <c r="BA104" s="493"/>
      <c r="BB104" s="508"/>
      <c r="BC104" s="508"/>
      <c r="BD104" s="509">
        <v>0</v>
      </c>
      <c r="BE104" s="495">
        <f>SUM(BA104:BD104)</f>
        <v>0</v>
      </c>
      <c r="BF104" s="493"/>
      <c r="BG104" s="508"/>
      <c r="BH104" s="508"/>
      <c r="BI104" s="509">
        <v>0</v>
      </c>
      <c r="BJ104" s="495">
        <f>SUM(BF104:BI104)</f>
        <v>0</v>
      </c>
      <c r="BK104" s="493"/>
      <c r="BL104" s="508">
        <v>0</v>
      </c>
      <c r="BM104" s="508">
        <v>0</v>
      </c>
      <c r="BN104" s="509"/>
      <c r="BO104" s="495">
        <f t="shared" si="1"/>
        <v>0</v>
      </c>
    </row>
    <row r="105" spans="1:67" x14ac:dyDescent="0.25">
      <c r="A105" s="488"/>
      <c r="B105" s="489" t="s">
        <v>815</v>
      </c>
      <c r="C105" s="490">
        <v>6953156263178</v>
      </c>
      <c r="D105" s="490" t="str">
        <f>IF(J105&gt;0,1,"")</f>
        <v/>
      </c>
      <c r="E105" s="490" t="str">
        <f>IF(K105&gt;0,1,"")</f>
        <v/>
      </c>
      <c r="F105" s="490" t="str">
        <f>IF(L105&gt;0,1,"")</f>
        <v/>
      </c>
      <c r="G105" s="510">
        <f>IF(M105&gt;0,1,"")</f>
        <v>1</v>
      </c>
      <c r="H105" s="511">
        <v>63</v>
      </c>
      <c r="I105" s="492" t="str">
        <f>IF(SUM(D105:G105)&lt;2,IF(H105&gt;100,"Not OK",""),"")</f>
        <v/>
      </c>
      <c r="J105" s="493"/>
      <c r="K105" s="494"/>
      <c r="L105" s="494"/>
      <c r="M105" s="494">
        <v>3</v>
      </c>
      <c r="N105" s="495">
        <f>SUM(J105:M105)</f>
        <v>3</v>
      </c>
      <c r="O105" s="496"/>
      <c r="P105" s="497"/>
      <c r="Q105" s="497"/>
      <c r="R105" s="498"/>
      <c r="S105" s="499">
        <f>IF(P105&gt;0,P105,O105)</f>
        <v>0</v>
      </c>
      <c r="T105" s="500"/>
      <c r="U105" s="498"/>
      <c r="V105" s="498"/>
      <c r="W105" s="501">
        <v>119.24550000000001</v>
      </c>
      <c r="X105" s="496"/>
      <c r="Y105" s="498"/>
      <c r="Z105" s="498"/>
      <c r="AA105" s="502">
        <v>219</v>
      </c>
      <c r="AB105" s="503"/>
      <c r="AC105" s="504"/>
      <c r="AD105" s="504"/>
      <c r="AE105" s="505"/>
      <c r="AF105" s="495">
        <f>SUM(AB105:AE105)</f>
        <v>0</v>
      </c>
      <c r="AG105" s="506"/>
      <c r="AH105" s="504"/>
      <c r="AI105" s="504"/>
      <c r="AJ105" s="505"/>
      <c r="AK105" s="507">
        <f>SUM(AG105:AJ105)</f>
        <v>0</v>
      </c>
      <c r="AL105" s="503"/>
      <c r="AM105" s="504"/>
      <c r="AN105" s="504"/>
      <c r="AO105" s="505">
        <v>0</v>
      </c>
      <c r="AP105" s="507">
        <f>SUM(AL105:AO105)</f>
        <v>0</v>
      </c>
      <c r="AQ105" s="503"/>
      <c r="AR105" s="504"/>
      <c r="AS105" s="504"/>
      <c r="AT105" s="505">
        <v>0</v>
      </c>
      <c r="AU105" s="495">
        <f>SUM(AQ105:AT105)</f>
        <v>0</v>
      </c>
      <c r="AV105" s="494"/>
      <c r="AW105" s="508"/>
      <c r="AX105" s="508"/>
      <c r="AY105" s="509">
        <v>0</v>
      </c>
      <c r="AZ105" s="507">
        <f>SUM(AV105:AY105)</f>
        <v>0</v>
      </c>
      <c r="BA105" s="493"/>
      <c r="BB105" s="508"/>
      <c r="BC105" s="508"/>
      <c r="BD105" s="509">
        <v>0</v>
      </c>
      <c r="BE105" s="495">
        <f>SUM(BA105:BD105)</f>
        <v>0</v>
      </c>
      <c r="BF105" s="493"/>
      <c r="BG105" s="508"/>
      <c r="BH105" s="508"/>
      <c r="BI105" s="509">
        <v>0</v>
      </c>
      <c r="BJ105" s="495">
        <f>SUM(BF105:BI105)</f>
        <v>0</v>
      </c>
      <c r="BK105" s="493"/>
      <c r="BL105" s="508">
        <v>0</v>
      </c>
      <c r="BM105" s="508">
        <v>0</v>
      </c>
      <c r="BN105" s="509"/>
      <c r="BO105" s="495">
        <f t="shared" si="1"/>
        <v>0</v>
      </c>
    </row>
    <row r="106" spans="1:67" x14ac:dyDescent="0.25">
      <c r="A106" s="488"/>
      <c r="B106" s="489" t="s">
        <v>816</v>
      </c>
      <c r="C106" s="490">
        <v>6953156263192</v>
      </c>
      <c r="D106" s="490" t="str">
        <f>IF(J106&gt;0,1,"")</f>
        <v/>
      </c>
      <c r="E106" s="490" t="str">
        <f>IF(K106&gt;0,1,"")</f>
        <v/>
      </c>
      <c r="F106" s="490" t="str">
        <f>IF(L106&gt;0,1,"")</f>
        <v/>
      </c>
      <c r="G106" s="510" t="str">
        <f>IF(M106&gt;0,1,"")</f>
        <v/>
      </c>
      <c r="H106" s="511">
        <v>35</v>
      </c>
      <c r="I106" s="492" t="str">
        <f>IF(SUM(D106:G106)&lt;2,IF(H106&gt;100,"Not OK",""),"")</f>
        <v/>
      </c>
      <c r="J106" s="493"/>
      <c r="K106" s="494"/>
      <c r="L106" s="494"/>
      <c r="M106" s="494">
        <v>0</v>
      </c>
      <c r="N106" s="495">
        <f>SUM(J106:M106)</f>
        <v>0</v>
      </c>
      <c r="O106" s="496"/>
      <c r="P106" s="497"/>
      <c r="Q106" s="497"/>
      <c r="R106" s="498"/>
      <c r="S106" s="499">
        <f>IF(P106&gt;0,P106,O106)</f>
        <v>0</v>
      </c>
      <c r="T106" s="500"/>
      <c r="U106" s="498"/>
      <c r="V106" s="498"/>
      <c r="W106" s="501">
        <v>119.24550000000001</v>
      </c>
      <c r="X106" s="496"/>
      <c r="Y106" s="498"/>
      <c r="Z106" s="498"/>
      <c r="AA106" s="502">
        <v>219</v>
      </c>
      <c r="AB106" s="503"/>
      <c r="AC106" s="504"/>
      <c r="AD106" s="504"/>
      <c r="AE106" s="505"/>
      <c r="AF106" s="495">
        <f>SUM(AB106:AE106)</f>
        <v>0</v>
      </c>
      <c r="AG106" s="506"/>
      <c r="AH106" s="504"/>
      <c r="AI106" s="504"/>
      <c r="AJ106" s="505"/>
      <c r="AK106" s="507">
        <f>SUM(AG106:AJ106)</f>
        <v>0</v>
      </c>
      <c r="AL106" s="503"/>
      <c r="AM106" s="504"/>
      <c r="AN106" s="504"/>
      <c r="AO106" s="505">
        <v>0</v>
      </c>
      <c r="AP106" s="507">
        <f>SUM(AL106:AO106)</f>
        <v>0</v>
      </c>
      <c r="AQ106" s="503"/>
      <c r="AR106" s="504"/>
      <c r="AS106" s="504"/>
      <c r="AT106" s="505">
        <v>0</v>
      </c>
      <c r="AU106" s="495">
        <f>SUM(AQ106:AT106)</f>
        <v>0</v>
      </c>
      <c r="AV106" s="494"/>
      <c r="AW106" s="508"/>
      <c r="AX106" s="508"/>
      <c r="AY106" s="509">
        <v>1</v>
      </c>
      <c r="AZ106" s="507">
        <f>SUM(AV106:AY106)</f>
        <v>1</v>
      </c>
      <c r="BA106" s="493"/>
      <c r="BB106" s="508"/>
      <c r="BC106" s="508"/>
      <c r="BD106" s="509">
        <v>0</v>
      </c>
      <c r="BE106" s="495">
        <f>SUM(BA106:BD106)</f>
        <v>0</v>
      </c>
      <c r="BF106" s="493"/>
      <c r="BG106" s="508"/>
      <c r="BH106" s="508"/>
      <c r="BI106" s="509">
        <v>0</v>
      </c>
      <c r="BJ106" s="495">
        <f>SUM(BF106:BI106)</f>
        <v>0</v>
      </c>
      <c r="BK106" s="493"/>
      <c r="BL106" s="508">
        <v>0</v>
      </c>
      <c r="BM106" s="508">
        <v>0</v>
      </c>
      <c r="BN106" s="509"/>
      <c r="BO106" s="495">
        <f t="shared" si="1"/>
        <v>0</v>
      </c>
    </row>
    <row r="107" spans="1:67" x14ac:dyDescent="0.25">
      <c r="A107" s="488"/>
      <c r="B107" s="489" t="s">
        <v>817</v>
      </c>
      <c r="C107" s="490">
        <v>6953156263383</v>
      </c>
      <c r="D107" s="490" t="str">
        <f>IF(J107&gt;0,1,"")</f>
        <v/>
      </c>
      <c r="E107" s="490" t="str">
        <f>IF(K107&gt;0,1,"")</f>
        <v/>
      </c>
      <c r="F107" s="490" t="str">
        <f>IF(L107&gt;0,1,"")</f>
        <v/>
      </c>
      <c r="G107" s="510">
        <f>IF(M107&gt;0,1,"")</f>
        <v>1</v>
      </c>
      <c r="H107" s="511"/>
      <c r="I107" s="492" t="str">
        <f>IF(SUM(D107:G107)&lt;2,IF(H107&gt;100,"Not OK",""),"")</f>
        <v/>
      </c>
      <c r="J107" s="493"/>
      <c r="K107" s="494"/>
      <c r="L107" s="494"/>
      <c r="M107" s="494">
        <v>4</v>
      </c>
      <c r="N107" s="495">
        <f>SUM(J107:M107)</f>
        <v>4</v>
      </c>
      <c r="O107" s="496"/>
      <c r="P107" s="497"/>
      <c r="Q107" s="497"/>
      <c r="R107" s="498"/>
      <c r="S107" s="499">
        <f>IF(P107&gt;0,P107,O107)</f>
        <v>0</v>
      </c>
      <c r="T107" s="500"/>
      <c r="U107" s="498"/>
      <c r="V107" s="498"/>
      <c r="W107" s="501">
        <v>32.125500000000002</v>
      </c>
      <c r="X107" s="496"/>
      <c r="Y107" s="498"/>
      <c r="Z107" s="498"/>
      <c r="AA107" s="502">
        <v>59</v>
      </c>
      <c r="AB107" s="503"/>
      <c r="AC107" s="504"/>
      <c r="AD107" s="504"/>
      <c r="AE107" s="505"/>
      <c r="AF107" s="495">
        <f>SUM(AB107:AE107)</f>
        <v>0</v>
      </c>
      <c r="AG107" s="506"/>
      <c r="AH107" s="504"/>
      <c r="AI107" s="504"/>
      <c r="AJ107" s="505"/>
      <c r="AK107" s="507">
        <f>SUM(AG107:AJ107)</f>
        <v>0</v>
      </c>
      <c r="AL107" s="503"/>
      <c r="AM107" s="504"/>
      <c r="AN107" s="504"/>
      <c r="AO107" s="505">
        <v>5</v>
      </c>
      <c r="AP107" s="507">
        <f>SUM(AL107:AO107)</f>
        <v>5</v>
      </c>
      <c r="AQ107" s="503"/>
      <c r="AR107" s="504"/>
      <c r="AS107" s="504"/>
      <c r="AT107" s="505">
        <v>0</v>
      </c>
      <c r="AU107" s="495">
        <f>SUM(AQ107:AT107)</f>
        <v>0</v>
      </c>
      <c r="AV107" s="494"/>
      <c r="AW107" s="508"/>
      <c r="AX107" s="508"/>
      <c r="AY107" s="509">
        <v>0</v>
      </c>
      <c r="AZ107" s="507">
        <f>SUM(AV107:AY107)</f>
        <v>0</v>
      </c>
      <c r="BA107" s="493"/>
      <c r="BB107" s="508"/>
      <c r="BC107" s="508"/>
      <c r="BD107" s="509">
        <v>0</v>
      </c>
      <c r="BE107" s="495">
        <f>SUM(BA107:BD107)</f>
        <v>0</v>
      </c>
      <c r="BF107" s="493"/>
      <c r="BG107" s="508"/>
      <c r="BH107" s="508"/>
      <c r="BI107" s="509">
        <v>1</v>
      </c>
      <c r="BJ107" s="495">
        <f>SUM(BF107:BI107)</f>
        <v>1</v>
      </c>
      <c r="BK107" s="493"/>
      <c r="BL107" s="508">
        <v>0</v>
      </c>
      <c r="BM107" s="508">
        <v>2</v>
      </c>
      <c r="BN107" s="509"/>
      <c r="BO107" s="495">
        <f t="shared" si="1"/>
        <v>2</v>
      </c>
    </row>
    <row r="108" spans="1:67" x14ac:dyDescent="0.25">
      <c r="A108" s="488"/>
      <c r="B108" s="489" t="s">
        <v>818</v>
      </c>
      <c r="C108" s="490">
        <v>6953156263390</v>
      </c>
      <c r="D108" s="490" t="str">
        <f>IF(J108&gt;0,1,"")</f>
        <v/>
      </c>
      <c r="E108" s="490" t="str">
        <f>IF(K108&gt;0,1,"")</f>
        <v/>
      </c>
      <c r="F108" s="490" t="str">
        <f>IF(L108&gt;0,1,"")</f>
        <v/>
      </c>
      <c r="G108" s="510">
        <f>IF(M108&gt;0,1,"")</f>
        <v>1</v>
      </c>
      <c r="H108" s="511">
        <v>6</v>
      </c>
      <c r="I108" s="492" t="str">
        <f>IF(SUM(D108:G108)&lt;2,IF(H108&gt;100,"Not OK",""),"")</f>
        <v/>
      </c>
      <c r="J108" s="493"/>
      <c r="K108" s="494"/>
      <c r="L108" s="494"/>
      <c r="M108" s="494">
        <v>5</v>
      </c>
      <c r="N108" s="495">
        <f>SUM(J108:M108)</f>
        <v>5</v>
      </c>
      <c r="O108" s="496"/>
      <c r="P108" s="497"/>
      <c r="Q108" s="497"/>
      <c r="R108" s="498"/>
      <c r="S108" s="499">
        <f>IF(P108&gt;0,P108,O108)</f>
        <v>0</v>
      </c>
      <c r="T108" s="500"/>
      <c r="U108" s="498"/>
      <c r="V108" s="498"/>
      <c r="W108" s="501">
        <v>32.125500000000002</v>
      </c>
      <c r="X108" s="496"/>
      <c r="Y108" s="498"/>
      <c r="Z108" s="498"/>
      <c r="AA108" s="502">
        <v>59</v>
      </c>
      <c r="AB108" s="503"/>
      <c r="AC108" s="504"/>
      <c r="AD108" s="504"/>
      <c r="AE108" s="505"/>
      <c r="AF108" s="495">
        <f>SUM(AB108:AE108)</f>
        <v>0</v>
      </c>
      <c r="AG108" s="506"/>
      <c r="AH108" s="504"/>
      <c r="AI108" s="504"/>
      <c r="AJ108" s="505"/>
      <c r="AK108" s="507">
        <f>SUM(AG108:AJ108)</f>
        <v>0</v>
      </c>
      <c r="AL108" s="503"/>
      <c r="AM108" s="504"/>
      <c r="AN108" s="504"/>
      <c r="AO108" s="505">
        <v>1</v>
      </c>
      <c r="AP108" s="507">
        <f>SUM(AL108:AO108)</f>
        <v>1</v>
      </c>
      <c r="AQ108" s="503"/>
      <c r="AR108" s="504"/>
      <c r="AS108" s="504"/>
      <c r="AT108" s="505">
        <v>0</v>
      </c>
      <c r="AU108" s="495">
        <f>SUM(AQ108:AT108)</f>
        <v>0</v>
      </c>
      <c r="AV108" s="494"/>
      <c r="AW108" s="508"/>
      <c r="AX108" s="508"/>
      <c r="AY108" s="509">
        <v>3</v>
      </c>
      <c r="AZ108" s="507">
        <f>SUM(AV108:AY108)</f>
        <v>3</v>
      </c>
      <c r="BA108" s="493"/>
      <c r="BB108" s="508"/>
      <c r="BC108" s="508"/>
      <c r="BD108" s="509">
        <v>0</v>
      </c>
      <c r="BE108" s="495">
        <f>SUM(BA108:BD108)</f>
        <v>0</v>
      </c>
      <c r="BF108" s="493"/>
      <c r="BG108" s="508"/>
      <c r="BH108" s="508"/>
      <c r="BI108" s="509">
        <v>1</v>
      </c>
      <c r="BJ108" s="495">
        <f>SUM(BF108:BI108)</f>
        <v>1</v>
      </c>
      <c r="BK108" s="493"/>
      <c r="BL108" s="508">
        <v>0</v>
      </c>
      <c r="BM108" s="508">
        <v>0</v>
      </c>
      <c r="BN108" s="509"/>
      <c r="BO108" s="519">
        <f t="shared" si="1"/>
        <v>0</v>
      </c>
    </row>
    <row r="109" spans="1:67" x14ac:dyDescent="0.25">
      <c r="A109" s="488"/>
      <c r="B109" s="489" t="s">
        <v>819</v>
      </c>
      <c r="C109" s="490">
        <v>6953156264489</v>
      </c>
      <c r="D109" s="490" t="str">
        <f>IF(J109&gt;0,1,"")</f>
        <v/>
      </c>
      <c r="E109" s="490" t="str">
        <f>IF(K109&gt;0,1,"")</f>
        <v/>
      </c>
      <c r="F109" s="490" t="str">
        <f>IF(L109&gt;0,1,"")</f>
        <v/>
      </c>
      <c r="G109" s="510">
        <f>IF(M109&gt;0,1,"")</f>
        <v>1</v>
      </c>
      <c r="H109" s="511">
        <v>6</v>
      </c>
      <c r="I109" s="492" t="str">
        <f>IF(SUM(D109:G109)&lt;2,IF(H109&gt;100,"Not OK",""),"")</f>
        <v/>
      </c>
      <c r="J109" s="493"/>
      <c r="K109" s="494"/>
      <c r="L109" s="494"/>
      <c r="M109" s="494">
        <v>3</v>
      </c>
      <c r="N109" s="495">
        <f>SUM(J109:M109)</f>
        <v>3</v>
      </c>
      <c r="O109" s="496"/>
      <c r="P109" s="497"/>
      <c r="Q109" s="497"/>
      <c r="R109" s="498"/>
      <c r="S109" s="499">
        <f>IF(P109&gt;0,P109,O109)</f>
        <v>0</v>
      </c>
      <c r="T109" s="500"/>
      <c r="U109" s="498"/>
      <c r="V109" s="498"/>
      <c r="W109" s="501">
        <v>124.6905</v>
      </c>
      <c r="X109" s="496"/>
      <c r="Y109" s="498"/>
      <c r="Z109" s="498"/>
      <c r="AA109" s="502">
        <v>219</v>
      </c>
      <c r="AB109" s="503"/>
      <c r="AC109" s="504"/>
      <c r="AD109" s="504"/>
      <c r="AE109" s="505"/>
      <c r="AF109" s="495">
        <f>SUM(AB109:AE109)</f>
        <v>0</v>
      </c>
      <c r="AG109" s="506"/>
      <c r="AH109" s="504"/>
      <c r="AI109" s="504"/>
      <c r="AJ109" s="505"/>
      <c r="AK109" s="507">
        <f>SUM(AG109:AJ109)</f>
        <v>0</v>
      </c>
      <c r="AL109" s="503"/>
      <c r="AM109" s="504"/>
      <c r="AN109" s="504"/>
      <c r="AO109" s="505">
        <v>0</v>
      </c>
      <c r="AP109" s="507">
        <f>SUM(AL109:AO109)</f>
        <v>0</v>
      </c>
      <c r="AQ109" s="503"/>
      <c r="AR109" s="504"/>
      <c r="AS109" s="504"/>
      <c r="AT109" s="505">
        <v>0</v>
      </c>
      <c r="AU109" s="495">
        <f>SUM(AQ109:AT109)</f>
        <v>0</v>
      </c>
      <c r="AV109" s="494"/>
      <c r="AW109" s="508"/>
      <c r="AX109" s="508"/>
      <c r="AY109" s="509">
        <v>0</v>
      </c>
      <c r="AZ109" s="507">
        <f>SUM(AV109:AY109)</f>
        <v>0</v>
      </c>
      <c r="BA109" s="493"/>
      <c r="BB109" s="508"/>
      <c r="BC109" s="508"/>
      <c r="BD109" s="509">
        <v>0</v>
      </c>
      <c r="BE109" s="495">
        <f>SUM(BA109:BD109)</f>
        <v>0</v>
      </c>
      <c r="BF109" s="493"/>
      <c r="BG109" s="508"/>
      <c r="BH109" s="508"/>
      <c r="BI109" s="509">
        <v>0</v>
      </c>
      <c r="BJ109" s="495">
        <f>SUM(BF109:BI109)</f>
        <v>0</v>
      </c>
      <c r="BK109" s="493"/>
      <c r="BL109" s="508">
        <v>0</v>
      </c>
      <c r="BM109" s="508">
        <v>4</v>
      </c>
      <c r="BN109" s="509"/>
      <c r="BO109" s="495">
        <f t="shared" si="1"/>
        <v>4</v>
      </c>
    </row>
    <row r="110" spans="1:67" x14ac:dyDescent="0.25">
      <c r="A110" s="488"/>
      <c r="B110" s="489" t="s">
        <v>820</v>
      </c>
      <c r="C110" s="490">
        <v>6953156264496</v>
      </c>
      <c r="D110" s="490" t="str">
        <f>IF(J110&gt;0,1,"")</f>
        <v/>
      </c>
      <c r="E110" s="490" t="str">
        <f>IF(K110&gt;0,1,"")</f>
        <v/>
      </c>
      <c r="F110" s="490" t="str">
        <f>IF(L110&gt;0,1,"")</f>
        <v/>
      </c>
      <c r="G110" s="510">
        <f>IF(M110&gt;0,1,"")</f>
        <v>1</v>
      </c>
      <c r="H110" s="511">
        <v>39</v>
      </c>
      <c r="I110" s="492" t="str">
        <f>IF(SUM(D110:G110)&lt;2,IF(H110&gt;100,"Not OK",""),"")</f>
        <v/>
      </c>
      <c r="J110" s="493"/>
      <c r="K110" s="494"/>
      <c r="L110" s="494"/>
      <c r="M110" s="494">
        <v>3</v>
      </c>
      <c r="N110" s="495">
        <f>SUM(J110:M110)</f>
        <v>3</v>
      </c>
      <c r="O110" s="496"/>
      <c r="P110" s="497"/>
      <c r="Q110" s="497"/>
      <c r="R110" s="498"/>
      <c r="S110" s="499">
        <f>IF(P110&gt;0,P110,O110)</f>
        <v>0</v>
      </c>
      <c r="T110" s="500"/>
      <c r="U110" s="498"/>
      <c r="V110" s="498"/>
      <c r="W110" s="501">
        <v>119.24550000000001</v>
      </c>
      <c r="X110" s="496"/>
      <c r="Y110" s="498"/>
      <c r="Z110" s="498"/>
      <c r="AA110" s="502">
        <v>219</v>
      </c>
      <c r="AB110" s="503"/>
      <c r="AC110" s="504"/>
      <c r="AD110" s="504"/>
      <c r="AE110" s="505"/>
      <c r="AF110" s="495">
        <f>SUM(AB110:AE110)</f>
        <v>0</v>
      </c>
      <c r="AG110" s="506"/>
      <c r="AH110" s="504"/>
      <c r="AI110" s="504"/>
      <c r="AJ110" s="505"/>
      <c r="AK110" s="507">
        <f>SUM(AG110:AJ110)</f>
        <v>0</v>
      </c>
      <c r="AL110" s="503"/>
      <c r="AM110" s="504"/>
      <c r="AN110" s="504"/>
      <c r="AO110" s="505">
        <v>0</v>
      </c>
      <c r="AP110" s="507">
        <f>SUM(AL110:AO110)</f>
        <v>0</v>
      </c>
      <c r="AQ110" s="503"/>
      <c r="AR110" s="504"/>
      <c r="AS110" s="504"/>
      <c r="AT110" s="505">
        <v>0</v>
      </c>
      <c r="AU110" s="495">
        <f>SUM(AQ110:AT110)</f>
        <v>0</v>
      </c>
      <c r="AV110" s="494"/>
      <c r="AW110" s="508"/>
      <c r="AX110" s="508"/>
      <c r="AY110" s="509">
        <v>0</v>
      </c>
      <c r="AZ110" s="507">
        <f>SUM(AV110:AY110)</f>
        <v>0</v>
      </c>
      <c r="BA110" s="493"/>
      <c r="BB110" s="508"/>
      <c r="BC110" s="508"/>
      <c r="BD110" s="509">
        <v>0</v>
      </c>
      <c r="BE110" s="495">
        <f>SUM(BA110:BD110)</f>
        <v>0</v>
      </c>
      <c r="BF110" s="493"/>
      <c r="BG110" s="508"/>
      <c r="BH110" s="508"/>
      <c r="BI110" s="509">
        <v>0</v>
      </c>
      <c r="BJ110" s="495">
        <f>SUM(BF110:BI110)</f>
        <v>0</v>
      </c>
      <c r="BK110" s="493"/>
      <c r="BL110" s="508">
        <v>5</v>
      </c>
      <c r="BM110" s="508">
        <v>9</v>
      </c>
      <c r="BN110" s="509"/>
      <c r="BO110" s="495">
        <f t="shared" si="1"/>
        <v>14</v>
      </c>
    </row>
    <row r="111" spans="1:67" x14ac:dyDescent="0.25">
      <c r="A111" s="488" t="s">
        <v>58</v>
      </c>
      <c r="B111" s="489" t="s">
        <v>363</v>
      </c>
      <c r="C111" s="490">
        <v>6953156264502</v>
      </c>
      <c r="D111" s="490" t="str">
        <f>IF(J111&gt;0,1,"")</f>
        <v/>
      </c>
      <c r="E111" s="490" t="str">
        <f>IF(K111&gt;0,1,"")</f>
        <v/>
      </c>
      <c r="F111" s="490" t="str">
        <f>IF(L111&gt;0,1,"")</f>
        <v/>
      </c>
      <c r="G111" s="510" t="str">
        <f>IF(M111&gt;0,1,"")</f>
        <v/>
      </c>
      <c r="H111" s="511">
        <v>52</v>
      </c>
      <c r="I111" s="492" t="str">
        <f>IF(SUM(D111:G111)&lt;2,IF(H111&gt;100,"Not OK",""),"")</f>
        <v/>
      </c>
      <c r="J111" s="493"/>
      <c r="K111" s="494">
        <v>0</v>
      </c>
      <c r="L111" s="494"/>
      <c r="M111" s="494"/>
      <c r="N111" s="495">
        <f>SUM(J111:M111)</f>
        <v>0</v>
      </c>
      <c r="O111" s="496"/>
      <c r="P111" s="497">
        <v>46.370000000000033</v>
      </c>
      <c r="Q111" s="497"/>
      <c r="R111" s="498"/>
      <c r="S111" s="499">
        <f>IF(P111&gt;0,P111,O111)</f>
        <v>46.370000000000033</v>
      </c>
      <c r="T111" s="500"/>
      <c r="U111" s="498">
        <v>99.5</v>
      </c>
      <c r="V111" s="498"/>
      <c r="W111" s="501"/>
      <c r="X111" s="496"/>
      <c r="Y111" s="498">
        <v>209</v>
      </c>
      <c r="Z111" s="498"/>
      <c r="AA111" s="502"/>
      <c r="AB111" s="503"/>
      <c r="AC111" s="504">
        <v>0</v>
      </c>
      <c r="AD111" s="504"/>
      <c r="AE111" s="505"/>
      <c r="AF111" s="495">
        <f>SUM(AB111:AE111)</f>
        <v>0</v>
      </c>
      <c r="AG111" s="506"/>
      <c r="AH111" s="504">
        <v>0</v>
      </c>
      <c r="AI111" s="504"/>
      <c r="AJ111" s="505"/>
      <c r="AK111" s="507">
        <f>SUM(AG111:AJ111)</f>
        <v>0</v>
      </c>
      <c r="AL111" s="503"/>
      <c r="AM111" s="504">
        <v>0</v>
      </c>
      <c r="AN111" s="504"/>
      <c r="AO111" s="505"/>
      <c r="AP111" s="507">
        <f>SUM(AL111:AO111)</f>
        <v>0</v>
      </c>
      <c r="AQ111" s="503"/>
      <c r="AR111" s="504">
        <v>0</v>
      </c>
      <c r="AS111" s="504"/>
      <c r="AT111" s="505"/>
      <c r="AU111" s="495">
        <f>SUM(AQ111:AT111)</f>
        <v>0</v>
      </c>
      <c r="AV111" s="494"/>
      <c r="AW111" s="508">
        <v>0</v>
      </c>
      <c r="AX111" s="508"/>
      <c r="AY111" s="509"/>
      <c r="AZ111" s="507">
        <f>SUM(AV111:AY111)</f>
        <v>0</v>
      </c>
      <c r="BA111" s="493"/>
      <c r="BB111" s="508">
        <v>0</v>
      </c>
      <c r="BC111" s="508"/>
      <c r="BD111" s="509"/>
      <c r="BE111" s="495">
        <f>SUM(BA111:BD111)</f>
        <v>0</v>
      </c>
      <c r="BF111" s="493"/>
      <c r="BG111" s="508">
        <v>0</v>
      </c>
      <c r="BH111" s="508"/>
      <c r="BI111" s="509"/>
      <c r="BJ111" s="495">
        <f>SUM(BF111:BI111)</f>
        <v>0</v>
      </c>
      <c r="BK111" s="493"/>
      <c r="BL111" s="508">
        <v>0</v>
      </c>
      <c r="BM111" s="508">
        <v>1</v>
      </c>
      <c r="BN111" s="509"/>
      <c r="BO111" s="519">
        <f t="shared" si="1"/>
        <v>1</v>
      </c>
    </row>
    <row r="112" spans="1:67" x14ac:dyDescent="0.25">
      <c r="A112" s="488" t="s">
        <v>57</v>
      </c>
      <c r="B112" s="489" t="s">
        <v>666</v>
      </c>
      <c r="C112" s="490">
        <v>6953156264519</v>
      </c>
      <c r="D112" s="490" t="str">
        <f>IF(J112&gt;0,1,"")</f>
        <v/>
      </c>
      <c r="E112" s="490" t="str">
        <f>IF(K112&gt;0,1,"")</f>
        <v/>
      </c>
      <c r="F112" s="490" t="str">
        <f>IF(L112&gt;0,1,"")</f>
        <v/>
      </c>
      <c r="G112" s="510">
        <f>IF(M112&gt;0,1,"")</f>
        <v>1</v>
      </c>
      <c r="H112" s="511">
        <v>1</v>
      </c>
      <c r="I112" s="492" t="str">
        <f>IF(SUM(D112:G112)&lt;2,IF(H112&gt;100,"Not OK",""),"")</f>
        <v/>
      </c>
      <c r="J112" s="493"/>
      <c r="K112" s="494">
        <v>0</v>
      </c>
      <c r="L112" s="494"/>
      <c r="M112" s="494">
        <v>1</v>
      </c>
      <c r="N112" s="495">
        <f>SUM(J112:M112)</f>
        <v>1</v>
      </c>
      <c r="O112" s="496"/>
      <c r="P112" s="497">
        <v>46.64</v>
      </c>
      <c r="Q112" s="497"/>
      <c r="R112" s="498"/>
      <c r="S112" s="499">
        <f>IF(P112&gt;0,P112,O112)</f>
        <v>46.64</v>
      </c>
      <c r="T112" s="500"/>
      <c r="U112" s="498">
        <v>99.5</v>
      </c>
      <c r="V112" s="498"/>
      <c r="W112" s="501">
        <v>119.24550000000001</v>
      </c>
      <c r="X112" s="496"/>
      <c r="Y112" s="498">
        <v>209</v>
      </c>
      <c r="Z112" s="498"/>
      <c r="AA112" s="502">
        <v>219</v>
      </c>
      <c r="AB112" s="503"/>
      <c r="AC112" s="504">
        <v>0</v>
      </c>
      <c r="AD112" s="504"/>
      <c r="AE112" s="505"/>
      <c r="AF112" s="495">
        <f>SUM(AB112:AE112)</f>
        <v>0</v>
      </c>
      <c r="AG112" s="506"/>
      <c r="AH112" s="504">
        <v>0</v>
      </c>
      <c r="AI112" s="504"/>
      <c r="AJ112" s="505"/>
      <c r="AK112" s="507">
        <f>SUM(AG112:AJ112)</f>
        <v>0</v>
      </c>
      <c r="AL112" s="503"/>
      <c r="AM112" s="504">
        <v>0</v>
      </c>
      <c r="AN112" s="504"/>
      <c r="AO112" s="505">
        <v>2</v>
      </c>
      <c r="AP112" s="507">
        <f>SUM(AL112:AO112)</f>
        <v>2</v>
      </c>
      <c r="AQ112" s="503"/>
      <c r="AR112" s="504">
        <v>0</v>
      </c>
      <c r="AS112" s="504"/>
      <c r="AT112" s="505">
        <v>0</v>
      </c>
      <c r="AU112" s="495">
        <f>SUM(AQ112:AT112)</f>
        <v>0</v>
      </c>
      <c r="AV112" s="494"/>
      <c r="AW112" s="508">
        <v>0</v>
      </c>
      <c r="AX112" s="508"/>
      <c r="AY112" s="509">
        <v>0</v>
      </c>
      <c r="AZ112" s="507">
        <f>SUM(AV112:AY112)</f>
        <v>0</v>
      </c>
      <c r="BA112" s="493"/>
      <c r="BB112" s="508">
        <v>0</v>
      </c>
      <c r="BC112" s="508"/>
      <c r="BD112" s="509">
        <v>0</v>
      </c>
      <c r="BE112" s="495">
        <f>SUM(BA112:BD112)</f>
        <v>0</v>
      </c>
      <c r="BF112" s="493"/>
      <c r="BG112" s="508">
        <v>0</v>
      </c>
      <c r="BH112" s="508"/>
      <c r="BI112" s="509">
        <v>0</v>
      </c>
      <c r="BJ112" s="495">
        <f>SUM(BF112:BI112)</f>
        <v>0</v>
      </c>
      <c r="BK112" s="493"/>
      <c r="BL112" s="508">
        <v>1</v>
      </c>
      <c r="BM112" s="508"/>
      <c r="BN112" s="509"/>
      <c r="BO112" s="495">
        <f t="shared" si="1"/>
        <v>1</v>
      </c>
    </row>
    <row r="113" spans="1:67" x14ac:dyDescent="0.25">
      <c r="A113" s="488" t="s">
        <v>94</v>
      </c>
      <c r="B113" s="489" t="s">
        <v>399</v>
      </c>
      <c r="C113" s="490">
        <v>6953156265608</v>
      </c>
      <c r="D113" s="490" t="str">
        <f>IF(J113&gt;0,1,"")</f>
        <v/>
      </c>
      <c r="E113" s="490">
        <f>IF(K113&gt;0,1,"")</f>
        <v>1</v>
      </c>
      <c r="F113" s="490" t="str">
        <f>IF(L113&gt;0,1,"")</f>
        <v/>
      </c>
      <c r="G113" s="510" t="str">
        <f>IF(M113&gt;0,1,"")</f>
        <v/>
      </c>
      <c r="H113" s="511">
        <v>272</v>
      </c>
      <c r="I113" s="492" t="str">
        <f>IF(SUM(D113:G113)&lt;2,IF(H113&gt;100,"Not OK",""),"")</f>
        <v>Not OK</v>
      </c>
      <c r="J113" s="493"/>
      <c r="K113" s="494">
        <v>15</v>
      </c>
      <c r="L113" s="494"/>
      <c r="M113" s="494"/>
      <c r="N113" s="495">
        <f>SUM(J113:M113)</f>
        <v>15</v>
      </c>
      <c r="O113" s="496"/>
      <c r="P113" s="497">
        <v>11.770000000000003</v>
      </c>
      <c r="Q113" s="497"/>
      <c r="R113" s="498"/>
      <c r="S113" s="499">
        <f>IF(P113&gt;0,P113,O113)</f>
        <v>11.770000000000003</v>
      </c>
      <c r="T113" s="500"/>
      <c r="U113" s="498">
        <v>49.5</v>
      </c>
      <c r="V113" s="498"/>
      <c r="W113" s="501"/>
      <c r="X113" s="496"/>
      <c r="Y113" s="498">
        <v>109</v>
      </c>
      <c r="Z113" s="498"/>
      <c r="AA113" s="502"/>
      <c r="AB113" s="503"/>
      <c r="AC113" s="504">
        <v>0</v>
      </c>
      <c r="AD113" s="504"/>
      <c r="AE113" s="505"/>
      <c r="AF113" s="495">
        <f>SUM(AB113:AE113)</f>
        <v>0</v>
      </c>
      <c r="AG113" s="506"/>
      <c r="AH113" s="504">
        <v>1</v>
      </c>
      <c r="AI113" s="504"/>
      <c r="AJ113" s="505"/>
      <c r="AK113" s="507">
        <f>SUM(AG113:AJ113)</f>
        <v>1</v>
      </c>
      <c r="AL113" s="503"/>
      <c r="AM113" s="504">
        <v>14</v>
      </c>
      <c r="AN113" s="504"/>
      <c r="AO113" s="505"/>
      <c r="AP113" s="507">
        <f>SUM(AL113:AO113)</f>
        <v>14</v>
      </c>
      <c r="AQ113" s="503"/>
      <c r="AR113" s="504">
        <v>14</v>
      </c>
      <c r="AS113" s="504"/>
      <c r="AT113" s="505"/>
      <c r="AU113" s="495">
        <f>SUM(AQ113:AT113)</f>
        <v>14</v>
      </c>
      <c r="AV113" s="494"/>
      <c r="AW113" s="508">
        <v>6</v>
      </c>
      <c r="AX113" s="508"/>
      <c r="AY113" s="509"/>
      <c r="AZ113" s="507">
        <f>SUM(AV113:AY113)</f>
        <v>6</v>
      </c>
      <c r="BA113" s="493"/>
      <c r="BB113" s="508">
        <v>15</v>
      </c>
      <c r="BC113" s="508"/>
      <c r="BD113" s="509"/>
      <c r="BE113" s="495">
        <f>SUM(BA113:BD113)</f>
        <v>15</v>
      </c>
      <c r="BF113" s="493"/>
      <c r="BG113" s="508">
        <v>2</v>
      </c>
      <c r="BH113" s="508"/>
      <c r="BI113" s="509"/>
      <c r="BJ113" s="495">
        <f>SUM(BF113:BI113)</f>
        <v>2</v>
      </c>
      <c r="BK113" s="493"/>
      <c r="BL113" s="508">
        <v>3</v>
      </c>
      <c r="BM113" s="508"/>
      <c r="BN113" s="509"/>
      <c r="BO113" s="495">
        <f t="shared" si="1"/>
        <v>3</v>
      </c>
    </row>
    <row r="114" spans="1:67" x14ac:dyDescent="0.25">
      <c r="A114" s="488" t="s">
        <v>90</v>
      </c>
      <c r="B114" s="489" t="s">
        <v>395</v>
      </c>
      <c r="C114" s="490">
        <v>6953156267503</v>
      </c>
      <c r="D114" s="490" t="str">
        <f>IF(J114&gt;0,1,"")</f>
        <v/>
      </c>
      <c r="E114" s="490">
        <f>IF(K114&gt;0,1,"")</f>
        <v>1</v>
      </c>
      <c r="F114" s="490" t="str">
        <f>IF(L114&gt;0,1,"")</f>
        <v/>
      </c>
      <c r="G114" s="510" t="str">
        <f>IF(M114&gt;0,1,"")</f>
        <v/>
      </c>
      <c r="H114" s="511">
        <v>36</v>
      </c>
      <c r="I114" s="492" t="str">
        <f>IF(SUM(D114:G114)&lt;2,IF(H114&gt;100,"Not OK",""),"")</f>
        <v/>
      </c>
      <c r="J114" s="493"/>
      <c r="K114" s="494">
        <v>1</v>
      </c>
      <c r="L114" s="494"/>
      <c r="M114" s="494"/>
      <c r="N114" s="495">
        <f>SUM(J114:M114)</f>
        <v>1</v>
      </c>
      <c r="O114" s="496"/>
      <c r="P114" s="497">
        <v>47.3</v>
      </c>
      <c r="Q114" s="497"/>
      <c r="R114" s="498"/>
      <c r="S114" s="499">
        <f>IF(P114&gt;0,P114,O114)</f>
        <v>47.3</v>
      </c>
      <c r="T114" s="500"/>
      <c r="U114" s="498">
        <v>104.5</v>
      </c>
      <c r="V114" s="498"/>
      <c r="W114" s="501"/>
      <c r="X114" s="496"/>
      <c r="Y114" s="498">
        <v>219</v>
      </c>
      <c r="Z114" s="498"/>
      <c r="AA114" s="502"/>
      <c r="AB114" s="503"/>
      <c r="AC114" s="504">
        <v>2</v>
      </c>
      <c r="AD114" s="504"/>
      <c r="AE114" s="505"/>
      <c r="AF114" s="495">
        <f>SUM(AB114:AE114)</f>
        <v>2</v>
      </c>
      <c r="AG114" s="506"/>
      <c r="AH114" s="504">
        <v>0</v>
      </c>
      <c r="AI114" s="504"/>
      <c r="AJ114" s="505"/>
      <c r="AK114" s="507">
        <f>SUM(AG114:AJ114)</f>
        <v>0</v>
      </c>
      <c r="AL114" s="503"/>
      <c r="AM114" s="504">
        <v>0</v>
      </c>
      <c r="AN114" s="504"/>
      <c r="AO114" s="505"/>
      <c r="AP114" s="507">
        <f>SUM(AL114:AO114)</f>
        <v>0</v>
      </c>
      <c r="AQ114" s="503"/>
      <c r="AR114" s="504">
        <v>0</v>
      </c>
      <c r="AS114" s="504"/>
      <c r="AT114" s="505"/>
      <c r="AU114" s="495">
        <f>SUM(AQ114:AT114)</f>
        <v>0</v>
      </c>
      <c r="AV114" s="494"/>
      <c r="AW114" s="508">
        <v>1</v>
      </c>
      <c r="AX114" s="508"/>
      <c r="AY114" s="509"/>
      <c r="AZ114" s="507">
        <f>SUM(AV114:AY114)</f>
        <v>1</v>
      </c>
      <c r="BA114" s="493"/>
      <c r="BB114" s="508">
        <v>0</v>
      </c>
      <c r="BC114" s="508"/>
      <c r="BD114" s="509"/>
      <c r="BE114" s="495">
        <f>SUM(BA114:BD114)</f>
        <v>0</v>
      </c>
      <c r="BF114" s="493"/>
      <c r="BG114" s="508">
        <v>0</v>
      </c>
      <c r="BH114" s="508"/>
      <c r="BI114" s="509"/>
      <c r="BJ114" s="495">
        <f>SUM(BF114:BI114)</f>
        <v>0</v>
      </c>
      <c r="BK114" s="493"/>
      <c r="BL114" s="508">
        <v>5</v>
      </c>
      <c r="BM114" s="508"/>
      <c r="BN114" s="509"/>
      <c r="BO114" s="495">
        <f t="shared" si="1"/>
        <v>5</v>
      </c>
    </row>
    <row r="115" spans="1:67" x14ac:dyDescent="0.25">
      <c r="A115" s="488" t="s">
        <v>821</v>
      </c>
      <c r="B115" s="489" t="s">
        <v>822</v>
      </c>
      <c r="C115" s="490">
        <v>6953156268074</v>
      </c>
      <c r="D115" s="490">
        <f>IF(J115&gt;0,1,"")</f>
        <v>1</v>
      </c>
      <c r="E115" s="490" t="str">
        <f>IF(K115&gt;0,1,"")</f>
        <v/>
      </c>
      <c r="F115" s="490" t="str">
        <f>IF(L115&gt;0,1,"")</f>
        <v/>
      </c>
      <c r="G115" s="510" t="str">
        <f>IF(M115&gt;0,1,"")</f>
        <v/>
      </c>
      <c r="H115" s="511">
        <v>6</v>
      </c>
      <c r="I115" s="492" t="str">
        <f>IF(SUM(D115:G115)&lt;2,IF(H115&gt;100,"Not OK",""),"")</f>
        <v/>
      </c>
      <c r="J115" s="493">
        <v>4</v>
      </c>
      <c r="K115" s="494"/>
      <c r="L115" s="494"/>
      <c r="M115" s="494"/>
      <c r="N115" s="495">
        <f>SUM(J115:M115)</f>
        <v>4</v>
      </c>
      <c r="O115" s="496">
        <v>15.089999999999977</v>
      </c>
      <c r="P115" s="497"/>
      <c r="Q115" s="497"/>
      <c r="R115" s="498"/>
      <c r="S115" s="499">
        <f>IF(P115&gt;0,P115,O115)</f>
        <v>15.089999999999977</v>
      </c>
      <c r="T115" s="500">
        <v>37.950000000000003</v>
      </c>
      <c r="U115" s="498"/>
      <c r="V115" s="498"/>
      <c r="W115" s="501"/>
      <c r="X115" s="496"/>
      <c r="Y115" s="498"/>
      <c r="Z115" s="498"/>
      <c r="AA115" s="502"/>
      <c r="AB115" s="503"/>
      <c r="AC115" s="504"/>
      <c r="AD115" s="504"/>
      <c r="AE115" s="505"/>
      <c r="AF115" s="495">
        <f>SUM(AB115:AE115)</f>
        <v>0</v>
      </c>
      <c r="AG115" s="506"/>
      <c r="AH115" s="504"/>
      <c r="AI115" s="504"/>
      <c r="AJ115" s="505"/>
      <c r="AK115" s="507">
        <f>SUM(AG115:AJ115)</f>
        <v>0</v>
      </c>
      <c r="AL115" s="503"/>
      <c r="AM115" s="504"/>
      <c r="AN115" s="504"/>
      <c r="AO115" s="505"/>
      <c r="AP115" s="507">
        <f>SUM(AL115:AO115)</f>
        <v>0</v>
      </c>
      <c r="AQ115" s="503"/>
      <c r="AR115" s="504"/>
      <c r="AS115" s="504"/>
      <c r="AT115" s="505"/>
      <c r="AU115" s="495">
        <f>SUM(AQ115:AT115)</f>
        <v>0</v>
      </c>
      <c r="AV115" s="494"/>
      <c r="AW115" s="508"/>
      <c r="AX115" s="508"/>
      <c r="AY115" s="509"/>
      <c r="AZ115" s="507">
        <f>SUM(AV115:AY115)</f>
        <v>0</v>
      </c>
      <c r="BA115" s="493"/>
      <c r="BB115" s="508"/>
      <c r="BC115" s="508"/>
      <c r="BD115" s="509"/>
      <c r="BE115" s="495">
        <f>SUM(BA115:BD115)</f>
        <v>0</v>
      </c>
      <c r="BF115" s="493">
        <v>1</v>
      </c>
      <c r="BG115" s="508"/>
      <c r="BH115" s="508"/>
      <c r="BI115" s="509"/>
      <c r="BJ115" s="495">
        <f>SUM(BF115:BI115)</f>
        <v>1</v>
      </c>
      <c r="BK115" s="493"/>
      <c r="BL115" s="508">
        <v>6</v>
      </c>
      <c r="BM115" s="508"/>
      <c r="BN115" s="509"/>
      <c r="BO115" s="495">
        <f t="shared" si="1"/>
        <v>6</v>
      </c>
    </row>
    <row r="116" spans="1:67" x14ac:dyDescent="0.25">
      <c r="A116" s="488"/>
      <c r="B116" s="489" t="s">
        <v>823</v>
      </c>
      <c r="C116" s="490">
        <v>6953156269323</v>
      </c>
      <c r="D116" s="490" t="str">
        <f>IF(J116&gt;0,1,"")</f>
        <v/>
      </c>
      <c r="E116" s="490" t="str">
        <f>IF(K116&gt;0,1,"")</f>
        <v/>
      </c>
      <c r="F116" s="490" t="str">
        <f>IF(L116&gt;0,1,"")</f>
        <v/>
      </c>
      <c r="G116" s="510">
        <f>IF(M116&gt;0,1,"")</f>
        <v>1</v>
      </c>
      <c r="H116" s="511">
        <v>90</v>
      </c>
      <c r="I116" s="492" t="str">
        <f>IF(SUM(D116:G116)&lt;2,IF(H116&gt;100,"Not OK",""),"")</f>
        <v/>
      </c>
      <c r="J116" s="493"/>
      <c r="K116" s="494"/>
      <c r="L116" s="494"/>
      <c r="M116" s="494">
        <v>2</v>
      </c>
      <c r="N116" s="495">
        <f>SUM(J116:M116)</f>
        <v>2</v>
      </c>
      <c r="O116" s="496"/>
      <c r="P116" s="497"/>
      <c r="Q116" s="497"/>
      <c r="R116" s="498"/>
      <c r="S116" s="499">
        <f>IF(P116&gt;0,P116,O116)</f>
        <v>0</v>
      </c>
      <c r="T116" s="500"/>
      <c r="U116" s="498"/>
      <c r="V116" s="498"/>
      <c r="W116" s="501">
        <v>37.570500000000003</v>
      </c>
      <c r="X116" s="496"/>
      <c r="Y116" s="498"/>
      <c r="Z116" s="498"/>
      <c r="AA116" s="502">
        <v>69</v>
      </c>
      <c r="AB116" s="503"/>
      <c r="AC116" s="504"/>
      <c r="AD116" s="504"/>
      <c r="AE116" s="505"/>
      <c r="AF116" s="495">
        <f>SUM(AB116:AE116)</f>
        <v>0</v>
      </c>
      <c r="AG116" s="506"/>
      <c r="AH116" s="504"/>
      <c r="AI116" s="504"/>
      <c r="AJ116" s="505"/>
      <c r="AK116" s="507">
        <f>SUM(AG116:AJ116)</f>
        <v>0</v>
      </c>
      <c r="AL116" s="503"/>
      <c r="AM116" s="504"/>
      <c r="AN116" s="504"/>
      <c r="AO116" s="505">
        <v>1</v>
      </c>
      <c r="AP116" s="507">
        <f>SUM(AL116:AO116)</f>
        <v>1</v>
      </c>
      <c r="AQ116" s="503"/>
      <c r="AR116" s="504"/>
      <c r="AS116" s="504"/>
      <c r="AT116" s="505">
        <v>0</v>
      </c>
      <c r="AU116" s="495">
        <f>SUM(AQ116:AT116)</f>
        <v>0</v>
      </c>
      <c r="AV116" s="494"/>
      <c r="AW116" s="508"/>
      <c r="AX116" s="508"/>
      <c r="AY116" s="509">
        <v>0</v>
      </c>
      <c r="AZ116" s="507">
        <f>SUM(AV116:AY116)</f>
        <v>0</v>
      </c>
      <c r="BA116" s="493"/>
      <c r="BB116" s="508"/>
      <c r="BC116" s="508"/>
      <c r="BD116" s="509">
        <v>0</v>
      </c>
      <c r="BE116" s="495">
        <f>SUM(BA116:BD116)</f>
        <v>0</v>
      </c>
      <c r="BF116" s="493"/>
      <c r="BG116" s="508"/>
      <c r="BH116" s="508"/>
      <c r="BI116" s="509">
        <v>0</v>
      </c>
      <c r="BJ116" s="495">
        <f>SUM(BF116:BI116)</f>
        <v>0</v>
      </c>
      <c r="BK116" s="493"/>
      <c r="BL116" s="508">
        <v>1</v>
      </c>
      <c r="BM116" s="508"/>
      <c r="BN116" s="509"/>
      <c r="BO116" s="495">
        <f t="shared" si="1"/>
        <v>1</v>
      </c>
    </row>
    <row r="117" spans="1:67" x14ac:dyDescent="0.25">
      <c r="A117" s="488"/>
      <c r="B117" s="489" t="s">
        <v>824</v>
      </c>
      <c r="C117" s="490">
        <v>6953156269330</v>
      </c>
      <c r="D117" s="490" t="str">
        <f>IF(J117&gt;0,1,"")</f>
        <v/>
      </c>
      <c r="E117" s="490" t="str">
        <f>IF(K117&gt;0,1,"")</f>
        <v/>
      </c>
      <c r="F117" s="490" t="str">
        <f>IF(L117&gt;0,1,"")</f>
        <v/>
      </c>
      <c r="G117" s="510">
        <f>IF(M117&gt;0,1,"")</f>
        <v>1</v>
      </c>
      <c r="H117" s="511">
        <v>97</v>
      </c>
      <c r="I117" s="492" t="str">
        <f>IF(SUM(D117:G117)&lt;2,IF(H117&gt;100,"Not OK",""),"")</f>
        <v/>
      </c>
      <c r="J117" s="493"/>
      <c r="K117" s="494"/>
      <c r="L117" s="494"/>
      <c r="M117" s="494">
        <v>3</v>
      </c>
      <c r="N117" s="495">
        <f>SUM(J117:M117)</f>
        <v>3</v>
      </c>
      <c r="O117" s="496"/>
      <c r="P117" s="497"/>
      <c r="Q117" s="497"/>
      <c r="R117" s="498"/>
      <c r="S117" s="499">
        <f>IF(P117&gt;0,P117,O117)</f>
        <v>0</v>
      </c>
      <c r="T117" s="500"/>
      <c r="U117" s="498"/>
      <c r="V117" s="498"/>
      <c r="W117" s="501">
        <v>37.570500000000003</v>
      </c>
      <c r="X117" s="496"/>
      <c r="Y117" s="498"/>
      <c r="Z117" s="498"/>
      <c r="AA117" s="502">
        <v>69</v>
      </c>
      <c r="AB117" s="503"/>
      <c r="AC117" s="504"/>
      <c r="AD117" s="504"/>
      <c r="AE117" s="505"/>
      <c r="AF117" s="495">
        <f>SUM(AB117:AE117)</f>
        <v>0</v>
      </c>
      <c r="AG117" s="506"/>
      <c r="AH117" s="504"/>
      <c r="AI117" s="504"/>
      <c r="AJ117" s="505"/>
      <c r="AK117" s="507">
        <f>SUM(AG117:AJ117)</f>
        <v>0</v>
      </c>
      <c r="AL117" s="503"/>
      <c r="AM117" s="504"/>
      <c r="AN117" s="504"/>
      <c r="AO117" s="505">
        <v>0</v>
      </c>
      <c r="AP117" s="507">
        <f>SUM(AL117:AO117)</f>
        <v>0</v>
      </c>
      <c r="AQ117" s="503"/>
      <c r="AR117" s="504"/>
      <c r="AS117" s="504"/>
      <c r="AT117" s="505">
        <v>0</v>
      </c>
      <c r="AU117" s="495">
        <f>SUM(AQ117:AT117)</f>
        <v>0</v>
      </c>
      <c r="AV117" s="494"/>
      <c r="AW117" s="508"/>
      <c r="AX117" s="508"/>
      <c r="AY117" s="509">
        <v>0</v>
      </c>
      <c r="AZ117" s="507">
        <f>SUM(AV117:AY117)</f>
        <v>0</v>
      </c>
      <c r="BA117" s="493"/>
      <c r="BB117" s="508"/>
      <c r="BC117" s="508"/>
      <c r="BD117" s="509">
        <v>0</v>
      </c>
      <c r="BE117" s="495">
        <f>SUM(BA117:BD117)</f>
        <v>0</v>
      </c>
      <c r="BF117" s="493"/>
      <c r="BG117" s="508"/>
      <c r="BH117" s="508"/>
      <c r="BI117" s="509">
        <v>0</v>
      </c>
      <c r="BJ117" s="495">
        <f>SUM(BF117:BI117)</f>
        <v>0</v>
      </c>
      <c r="BK117" s="493"/>
      <c r="BL117" s="508">
        <v>0</v>
      </c>
      <c r="BM117" s="508"/>
      <c r="BN117" s="509"/>
      <c r="BO117" s="495">
        <f t="shared" si="1"/>
        <v>0</v>
      </c>
    </row>
    <row r="118" spans="1:67" x14ac:dyDescent="0.25">
      <c r="A118" s="488"/>
      <c r="B118" s="489" t="s">
        <v>825</v>
      </c>
      <c r="C118" s="490">
        <v>6953156269873</v>
      </c>
      <c r="D118" s="490" t="str">
        <f>IF(J118&gt;0,1,"")</f>
        <v/>
      </c>
      <c r="E118" s="490" t="str">
        <f>IF(K118&gt;0,1,"")</f>
        <v/>
      </c>
      <c r="F118" s="490" t="str">
        <f>IF(L118&gt;0,1,"")</f>
        <v/>
      </c>
      <c r="G118" s="510">
        <f>IF(M118&gt;0,1,"")</f>
        <v>1</v>
      </c>
      <c r="H118" s="511">
        <v>9</v>
      </c>
      <c r="I118" s="492" t="str">
        <f>IF(SUM(D118:G118)&lt;2,IF(H118&gt;100,"Not OK",""),"")</f>
        <v/>
      </c>
      <c r="J118" s="493"/>
      <c r="K118" s="494"/>
      <c r="L118" s="494"/>
      <c r="M118" s="494">
        <v>1</v>
      </c>
      <c r="N118" s="495">
        <f>SUM(J118:M118)</f>
        <v>1</v>
      </c>
      <c r="O118" s="496"/>
      <c r="P118" s="497"/>
      <c r="Q118" s="497"/>
      <c r="R118" s="498"/>
      <c r="S118" s="499">
        <f>IF(P118&gt;0,P118,O118)</f>
        <v>0</v>
      </c>
      <c r="T118" s="500"/>
      <c r="U118" s="498"/>
      <c r="V118" s="498"/>
      <c r="W118" s="501">
        <v>113.8005</v>
      </c>
      <c r="X118" s="496"/>
      <c r="Y118" s="498"/>
      <c r="Z118" s="498"/>
      <c r="AA118" s="502">
        <v>209</v>
      </c>
      <c r="AB118" s="503"/>
      <c r="AC118" s="504"/>
      <c r="AD118" s="504"/>
      <c r="AE118" s="505"/>
      <c r="AF118" s="495">
        <f>SUM(AB118:AE118)</f>
        <v>0</v>
      </c>
      <c r="AG118" s="506"/>
      <c r="AH118" s="504"/>
      <c r="AI118" s="504"/>
      <c r="AJ118" s="505"/>
      <c r="AK118" s="507">
        <f>SUM(AG118:AJ118)</f>
        <v>0</v>
      </c>
      <c r="AL118" s="503"/>
      <c r="AM118" s="504"/>
      <c r="AN118" s="504"/>
      <c r="AO118" s="505">
        <v>0</v>
      </c>
      <c r="AP118" s="507">
        <f>SUM(AL118:AO118)</f>
        <v>0</v>
      </c>
      <c r="AQ118" s="503"/>
      <c r="AR118" s="504"/>
      <c r="AS118" s="504"/>
      <c r="AT118" s="505">
        <v>1</v>
      </c>
      <c r="AU118" s="495">
        <f>SUM(AQ118:AT118)</f>
        <v>1</v>
      </c>
      <c r="AV118" s="494"/>
      <c r="AW118" s="508"/>
      <c r="AX118" s="508"/>
      <c r="AY118" s="509">
        <v>0</v>
      </c>
      <c r="AZ118" s="507">
        <f>SUM(AV118:AY118)</f>
        <v>0</v>
      </c>
      <c r="BA118" s="493"/>
      <c r="BB118" s="508"/>
      <c r="BC118" s="508"/>
      <c r="BD118" s="509">
        <v>1</v>
      </c>
      <c r="BE118" s="495">
        <f>SUM(BA118:BD118)</f>
        <v>1</v>
      </c>
      <c r="BF118" s="493"/>
      <c r="BG118" s="508"/>
      <c r="BH118" s="508"/>
      <c r="BI118" s="509">
        <v>0</v>
      </c>
      <c r="BJ118" s="495">
        <f>SUM(BF118:BI118)</f>
        <v>0</v>
      </c>
      <c r="BK118" s="493"/>
      <c r="BL118" s="508">
        <v>0</v>
      </c>
      <c r="BM118" s="508"/>
      <c r="BN118" s="509"/>
      <c r="BO118" s="495">
        <f t="shared" si="1"/>
        <v>0</v>
      </c>
    </row>
    <row r="119" spans="1:67" x14ac:dyDescent="0.25">
      <c r="A119" s="488"/>
      <c r="B119" s="489" t="s">
        <v>826</v>
      </c>
      <c r="C119" s="490">
        <v>6953156269880</v>
      </c>
      <c r="D119" s="490" t="str">
        <f>IF(J119&gt;0,1,"")</f>
        <v/>
      </c>
      <c r="E119" s="490" t="str">
        <f>IF(K119&gt;0,1,"")</f>
        <v/>
      </c>
      <c r="F119" s="490" t="str">
        <f>IF(L119&gt;0,1,"")</f>
        <v/>
      </c>
      <c r="G119" s="510">
        <f>IF(M119&gt;0,1,"")</f>
        <v>1</v>
      </c>
      <c r="H119" s="511">
        <v>2</v>
      </c>
      <c r="I119" s="492" t="str">
        <f>IF(SUM(D119:G119)&lt;2,IF(H119&gt;100,"Not OK",""),"")</f>
        <v/>
      </c>
      <c r="J119" s="493"/>
      <c r="K119" s="494"/>
      <c r="L119" s="494"/>
      <c r="M119" s="494">
        <v>1</v>
      </c>
      <c r="N119" s="495">
        <f>SUM(J119:M119)</f>
        <v>1</v>
      </c>
      <c r="O119" s="496"/>
      <c r="P119" s="497"/>
      <c r="Q119" s="497"/>
      <c r="R119" s="498"/>
      <c r="S119" s="499">
        <f>IF(P119&gt;0,P119,O119)</f>
        <v>0</v>
      </c>
      <c r="T119" s="500"/>
      <c r="U119" s="498"/>
      <c r="V119" s="498"/>
      <c r="W119" s="501">
        <v>113.8005</v>
      </c>
      <c r="X119" s="496"/>
      <c r="Y119" s="498"/>
      <c r="Z119" s="498"/>
      <c r="AA119" s="502">
        <v>209</v>
      </c>
      <c r="AB119" s="503"/>
      <c r="AC119" s="504"/>
      <c r="AD119" s="504"/>
      <c r="AE119" s="505"/>
      <c r="AF119" s="495">
        <f>SUM(AB119:AE119)</f>
        <v>0</v>
      </c>
      <c r="AG119" s="506"/>
      <c r="AH119" s="504"/>
      <c r="AI119" s="504"/>
      <c r="AJ119" s="505"/>
      <c r="AK119" s="507">
        <f>SUM(AG119:AJ119)</f>
        <v>0</v>
      </c>
      <c r="AL119" s="503"/>
      <c r="AM119" s="504"/>
      <c r="AN119" s="504"/>
      <c r="AO119" s="505">
        <v>0</v>
      </c>
      <c r="AP119" s="507">
        <f>SUM(AL119:AO119)</f>
        <v>0</v>
      </c>
      <c r="AQ119" s="503"/>
      <c r="AR119" s="504"/>
      <c r="AS119" s="504"/>
      <c r="AT119" s="505">
        <v>0</v>
      </c>
      <c r="AU119" s="495">
        <f>SUM(AQ119:AT119)</f>
        <v>0</v>
      </c>
      <c r="AV119" s="494"/>
      <c r="AW119" s="508"/>
      <c r="AX119" s="508"/>
      <c r="AY119" s="509">
        <v>0</v>
      </c>
      <c r="AZ119" s="507">
        <f>SUM(AV119:AY119)</f>
        <v>0</v>
      </c>
      <c r="BA119" s="493"/>
      <c r="BB119" s="508"/>
      <c r="BC119" s="508"/>
      <c r="BD119" s="509">
        <v>1</v>
      </c>
      <c r="BE119" s="495">
        <f>SUM(BA119:BD119)</f>
        <v>1</v>
      </c>
      <c r="BF119" s="493"/>
      <c r="BG119" s="508"/>
      <c r="BH119" s="508"/>
      <c r="BI119" s="509">
        <v>1</v>
      </c>
      <c r="BJ119" s="495">
        <f>SUM(BF119:BI119)</f>
        <v>1</v>
      </c>
      <c r="BK119" s="493"/>
      <c r="BL119" s="508">
        <v>7</v>
      </c>
      <c r="BM119" s="508"/>
      <c r="BN119" s="509"/>
      <c r="BO119" s="495">
        <f t="shared" si="1"/>
        <v>7</v>
      </c>
    </row>
    <row r="120" spans="1:67" x14ac:dyDescent="0.25">
      <c r="A120" s="488"/>
      <c r="B120" s="489" t="s">
        <v>827</v>
      </c>
      <c r="C120" s="490">
        <v>6953156269897</v>
      </c>
      <c r="D120" s="490" t="str">
        <f>IF(J120&gt;0,1,"")</f>
        <v/>
      </c>
      <c r="E120" s="490" t="str">
        <f>IF(K120&gt;0,1,"")</f>
        <v/>
      </c>
      <c r="F120" s="490" t="str">
        <f>IF(L120&gt;0,1,"")</f>
        <v/>
      </c>
      <c r="G120" s="510">
        <f>IF(M120&gt;0,1,"")</f>
        <v>1</v>
      </c>
      <c r="H120" s="511">
        <v>13</v>
      </c>
      <c r="I120" s="492" t="str">
        <f>IF(SUM(D120:G120)&lt;2,IF(H120&gt;100,"Not OK",""),"")</f>
        <v/>
      </c>
      <c r="J120" s="493"/>
      <c r="K120" s="494"/>
      <c r="L120" s="494"/>
      <c r="M120" s="494">
        <v>2</v>
      </c>
      <c r="N120" s="495">
        <f>SUM(J120:M120)</f>
        <v>2</v>
      </c>
      <c r="O120" s="496"/>
      <c r="P120" s="497"/>
      <c r="Q120" s="497"/>
      <c r="R120" s="498"/>
      <c r="S120" s="499">
        <f>IF(P120&gt;0,P120,O120)</f>
        <v>0</v>
      </c>
      <c r="T120" s="500"/>
      <c r="U120" s="498"/>
      <c r="V120" s="498"/>
      <c r="W120" s="501">
        <v>113.8005</v>
      </c>
      <c r="X120" s="496"/>
      <c r="Y120" s="498"/>
      <c r="Z120" s="498"/>
      <c r="AA120" s="502">
        <v>209</v>
      </c>
      <c r="AB120" s="503"/>
      <c r="AC120" s="504"/>
      <c r="AD120" s="504"/>
      <c r="AE120" s="505"/>
      <c r="AF120" s="495">
        <f>SUM(AB120:AE120)</f>
        <v>0</v>
      </c>
      <c r="AG120" s="506"/>
      <c r="AH120" s="504"/>
      <c r="AI120" s="504"/>
      <c r="AJ120" s="505"/>
      <c r="AK120" s="507">
        <f>SUM(AG120:AJ120)</f>
        <v>0</v>
      </c>
      <c r="AL120" s="503"/>
      <c r="AM120" s="504"/>
      <c r="AN120" s="504"/>
      <c r="AO120" s="505">
        <v>0</v>
      </c>
      <c r="AP120" s="507">
        <f>SUM(AL120:AO120)</f>
        <v>0</v>
      </c>
      <c r="AQ120" s="503"/>
      <c r="AR120" s="504"/>
      <c r="AS120" s="504"/>
      <c r="AT120" s="505">
        <v>0</v>
      </c>
      <c r="AU120" s="495">
        <f>SUM(AQ120:AT120)</f>
        <v>0</v>
      </c>
      <c r="AV120" s="494"/>
      <c r="AW120" s="508"/>
      <c r="AX120" s="508"/>
      <c r="AY120" s="509">
        <v>0</v>
      </c>
      <c r="AZ120" s="507">
        <f>SUM(AV120:AY120)</f>
        <v>0</v>
      </c>
      <c r="BA120" s="493"/>
      <c r="BB120" s="508"/>
      <c r="BC120" s="508"/>
      <c r="BD120" s="509">
        <v>0</v>
      </c>
      <c r="BE120" s="495">
        <f>SUM(BA120:BD120)</f>
        <v>0</v>
      </c>
      <c r="BF120" s="493"/>
      <c r="BG120" s="508"/>
      <c r="BH120" s="508"/>
      <c r="BI120" s="509">
        <v>1</v>
      </c>
      <c r="BJ120" s="495">
        <f>SUM(BF120:BI120)</f>
        <v>1</v>
      </c>
      <c r="BK120" s="493"/>
      <c r="BL120" s="508">
        <v>0</v>
      </c>
      <c r="BM120" s="508"/>
      <c r="BN120" s="509"/>
      <c r="BO120" s="495">
        <f t="shared" si="1"/>
        <v>0</v>
      </c>
    </row>
    <row r="121" spans="1:67" x14ac:dyDescent="0.25">
      <c r="A121" s="488" t="s">
        <v>169</v>
      </c>
      <c r="B121" s="489" t="s">
        <v>472</v>
      </c>
      <c r="C121" s="490">
        <v>6953156270640</v>
      </c>
      <c r="D121" s="490" t="str">
        <f>IF(J121&gt;0,1,"")</f>
        <v/>
      </c>
      <c r="E121" s="490" t="str">
        <f>IF(K121&gt;0,1,"")</f>
        <v/>
      </c>
      <c r="F121" s="490">
        <f>IF(L121&gt;0,1,"")</f>
        <v>1</v>
      </c>
      <c r="G121" s="510" t="str">
        <f>IF(M121&gt;0,1,"")</f>
        <v/>
      </c>
      <c r="H121" s="511">
        <v>30</v>
      </c>
      <c r="I121" s="492" t="str">
        <f>IF(SUM(D121:G121)&lt;2,IF(H121&gt;100,"Not OK",""),"")</f>
        <v/>
      </c>
      <c r="J121" s="493"/>
      <c r="K121" s="494">
        <v>0</v>
      </c>
      <c r="L121" s="494">
        <v>6</v>
      </c>
      <c r="M121" s="494"/>
      <c r="N121" s="495">
        <f>SUM(J121:M121)</f>
        <v>6</v>
      </c>
      <c r="O121" s="496"/>
      <c r="P121" s="497">
        <v>46.776027397260265</v>
      </c>
      <c r="Q121" s="497">
        <v>46.776027397260265</v>
      </c>
      <c r="R121" s="498"/>
      <c r="S121" s="499">
        <f>IF(P121&gt;0,P121,O121)</f>
        <v>46.776027397260265</v>
      </c>
      <c r="T121" s="500"/>
      <c r="U121" s="498">
        <v>89.5</v>
      </c>
      <c r="V121" s="498">
        <v>94.5</v>
      </c>
      <c r="W121" s="501"/>
      <c r="X121" s="496"/>
      <c r="Y121" s="498">
        <v>189</v>
      </c>
      <c r="Z121" s="498">
        <v>189</v>
      </c>
      <c r="AA121" s="502"/>
      <c r="AB121" s="503"/>
      <c r="AC121" s="504">
        <v>5</v>
      </c>
      <c r="AD121" s="504"/>
      <c r="AE121" s="505"/>
      <c r="AF121" s="495">
        <f>SUM(AB121:AE121)</f>
        <v>5</v>
      </c>
      <c r="AG121" s="506"/>
      <c r="AH121" s="504">
        <v>2</v>
      </c>
      <c r="AI121" s="504">
        <v>16</v>
      </c>
      <c r="AJ121" s="505"/>
      <c r="AK121" s="507">
        <f>SUM(AG121:AJ121)</f>
        <v>18</v>
      </c>
      <c r="AL121" s="503"/>
      <c r="AM121" s="504">
        <v>0</v>
      </c>
      <c r="AN121" s="504">
        <v>7</v>
      </c>
      <c r="AO121" s="505"/>
      <c r="AP121" s="507">
        <f>SUM(AL121:AO121)</f>
        <v>7</v>
      </c>
      <c r="AQ121" s="503"/>
      <c r="AR121" s="504">
        <v>0</v>
      </c>
      <c r="AS121" s="504">
        <v>15</v>
      </c>
      <c r="AT121" s="505"/>
      <c r="AU121" s="495">
        <f>SUM(AQ121:AT121)</f>
        <v>15</v>
      </c>
      <c r="AV121" s="494"/>
      <c r="AW121" s="508">
        <v>0</v>
      </c>
      <c r="AX121" s="508">
        <v>6</v>
      </c>
      <c r="AY121" s="509"/>
      <c r="AZ121" s="507">
        <f>SUM(AV121:AY121)</f>
        <v>6</v>
      </c>
      <c r="BA121" s="493"/>
      <c r="BB121" s="508">
        <v>0</v>
      </c>
      <c r="BC121" s="508">
        <v>5</v>
      </c>
      <c r="BD121" s="509"/>
      <c r="BE121" s="495">
        <f>SUM(BA121:BD121)</f>
        <v>5</v>
      </c>
      <c r="BF121" s="493"/>
      <c r="BG121" s="508">
        <v>0</v>
      </c>
      <c r="BH121" s="508">
        <v>7</v>
      </c>
      <c r="BI121" s="509"/>
      <c r="BJ121" s="495">
        <f>SUM(BF121:BI121)</f>
        <v>7</v>
      </c>
      <c r="BK121" s="493"/>
      <c r="BL121" s="508">
        <v>0</v>
      </c>
      <c r="BM121" s="508"/>
      <c r="BN121" s="509"/>
      <c r="BO121" s="495">
        <f t="shared" si="1"/>
        <v>0</v>
      </c>
    </row>
    <row r="122" spans="1:67" x14ac:dyDescent="0.25">
      <c r="A122" s="488" t="s">
        <v>151</v>
      </c>
      <c r="B122" s="489" t="s">
        <v>454</v>
      </c>
      <c r="C122" s="490">
        <v>6953156270954</v>
      </c>
      <c r="D122" s="490" t="str">
        <f>IF(J122&gt;0,1,"")</f>
        <v/>
      </c>
      <c r="E122" s="490">
        <f>IF(K122&gt;0,1,"")</f>
        <v>1</v>
      </c>
      <c r="F122" s="490" t="str">
        <f>IF(L122&gt;0,1,"")</f>
        <v/>
      </c>
      <c r="G122" s="510" t="str">
        <f>IF(M122&gt;0,1,"")</f>
        <v/>
      </c>
      <c r="H122" s="511">
        <v>15</v>
      </c>
      <c r="I122" s="492" t="str">
        <f>IF(SUM(D122:G122)&lt;2,IF(H122&gt;100,"Not OK",""),"")</f>
        <v/>
      </c>
      <c r="J122" s="493"/>
      <c r="K122" s="494">
        <v>1</v>
      </c>
      <c r="L122" s="494"/>
      <c r="M122" s="494"/>
      <c r="N122" s="495">
        <f>SUM(J122:M122)</f>
        <v>1</v>
      </c>
      <c r="O122" s="496"/>
      <c r="P122" s="497">
        <v>40.99</v>
      </c>
      <c r="Q122" s="497"/>
      <c r="R122" s="498"/>
      <c r="S122" s="499">
        <f>IF(P122&gt;0,P122,O122)</f>
        <v>40.99</v>
      </c>
      <c r="T122" s="500"/>
      <c r="U122" s="498">
        <v>89.5</v>
      </c>
      <c r="V122" s="498"/>
      <c r="W122" s="501"/>
      <c r="X122" s="496"/>
      <c r="Y122" s="498">
        <v>189</v>
      </c>
      <c r="Z122" s="498"/>
      <c r="AA122" s="502"/>
      <c r="AB122" s="503"/>
      <c r="AC122" s="504">
        <v>3</v>
      </c>
      <c r="AD122" s="504"/>
      <c r="AE122" s="505"/>
      <c r="AF122" s="495">
        <f>SUM(AB122:AE122)</f>
        <v>3</v>
      </c>
      <c r="AG122" s="506"/>
      <c r="AH122" s="504">
        <v>2</v>
      </c>
      <c r="AI122" s="504"/>
      <c r="AJ122" s="505"/>
      <c r="AK122" s="507">
        <f>SUM(AG122:AJ122)</f>
        <v>2</v>
      </c>
      <c r="AL122" s="503"/>
      <c r="AM122" s="504">
        <v>4</v>
      </c>
      <c r="AN122" s="504"/>
      <c r="AO122" s="505"/>
      <c r="AP122" s="507">
        <f>SUM(AL122:AO122)</f>
        <v>4</v>
      </c>
      <c r="AQ122" s="503"/>
      <c r="AR122" s="504">
        <v>0</v>
      </c>
      <c r="AS122" s="504"/>
      <c r="AT122" s="505"/>
      <c r="AU122" s="495">
        <f>SUM(AQ122:AT122)</f>
        <v>0</v>
      </c>
      <c r="AV122" s="494"/>
      <c r="AW122" s="508">
        <v>1</v>
      </c>
      <c r="AX122" s="508"/>
      <c r="AY122" s="509"/>
      <c r="AZ122" s="507">
        <f>SUM(AV122:AY122)</f>
        <v>1</v>
      </c>
      <c r="BA122" s="493"/>
      <c r="BB122" s="508">
        <v>0</v>
      </c>
      <c r="BC122" s="508"/>
      <c r="BD122" s="509"/>
      <c r="BE122" s="495">
        <f>SUM(BA122:BD122)</f>
        <v>0</v>
      </c>
      <c r="BF122" s="493"/>
      <c r="BG122" s="508">
        <v>0</v>
      </c>
      <c r="BH122" s="508"/>
      <c r="BI122" s="509"/>
      <c r="BJ122" s="495">
        <f>SUM(BF122:BI122)</f>
        <v>0</v>
      </c>
      <c r="BK122" s="493"/>
      <c r="BL122" s="508">
        <v>0</v>
      </c>
      <c r="BM122" s="508"/>
      <c r="BN122" s="509"/>
      <c r="BO122" s="495">
        <f t="shared" si="1"/>
        <v>0</v>
      </c>
    </row>
    <row r="123" spans="1:67" x14ac:dyDescent="0.25">
      <c r="A123" s="488" t="s">
        <v>148</v>
      </c>
      <c r="B123" s="489" t="s">
        <v>451</v>
      </c>
      <c r="C123" s="490">
        <v>6953156270961</v>
      </c>
      <c r="D123" s="490" t="str">
        <f>IF(J123&gt;0,1,"")</f>
        <v/>
      </c>
      <c r="E123" s="490" t="str">
        <f>IF(K123&gt;0,1,"")</f>
        <v/>
      </c>
      <c r="F123" s="490" t="str">
        <f>IF(L123&gt;0,1,"")</f>
        <v/>
      </c>
      <c r="G123" s="510" t="str">
        <f>IF(M123&gt;0,1,"")</f>
        <v/>
      </c>
      <c r="H123" s="511">
        <v>19</v>
      </c>
      <c r="I123" s="492" t="str">
        <f>IF(SUM(D123:G123)&lt;2,IF(H123&gt;100,"Not OK",""),"")</f>
        <v/>
      </c>
      <c r="J123" s="493"/>
      <c r="K123" s="494">
        <v>0</v>
      </c>
      <c r="L123" s="494"/>
      <c r="M123" s="494"/>
      <c r="N123" s="495">
        <f>SUM(J123:M123)</f>
        <v>0</v>
      </c>
      <c r="O123" s="496"/>
      <c r="P123" s="497">
        <v>161.90999999999917</v>
      </c>
      <c r="Q123" s="497"/>
      <c r="R123" s="498"/>
      <c r="S123" s="499">
        <f>IF(P123&gt;0,P123,O123)</f>
        <v>161.90999999999917</v>
      </c>
      <c r="T123" s="500"/>
      <c r="U123" s="498">
        <v>344.5</v>
      </c>
      <c r="V123" s="498"/>
      <c r="W123" s="501"/>
      <c r="X123" s="496"/>
      <c r="Y123" s="498">
        <v>719</v>
      </c>
      <c r="Z123" s="498"/>
      <c r="AA123" s="502"/>
      <c r="AB123" s="503"/>
      <c r="AC123" s="504">
        <v>1</v>
      </c>
      <c r="AD123" s="504"/>
      <c r="AE123" s="505"/>
      <c r="AF123" s="495">
        <f>SUM(AB123:AE123)</f>
        <v>1</v>
      </c>
      <c r="AG123" s="506"/>
      <c r="AH123" s="504">
        <v>1</v>
      </c>
      <c r="AI123" s="504"/>
      <c r="AJ123" s="505"/>
      <c r="AK123" s="507">
        <f>SUM(AG123:AJ123)</f>
        <v>1</v>
      </c>
      <c r="AL123" s="503"/>
      <c r="AM123" s="504">
        <v>1</v>
      </c>
      <c r="AN123" s="504"/>
      <c r="AO123" s="505"/>
      <c r="AP123" s="507">
        <f>SUM(AL123:AO123)</f>
        <v>1</v>
      </c>
      <c r="AQ123" s="503"/>
      <c r="AR123" s="504">
        <v>0</v>
      </c>
      <c r="AS123" s="504"/>
      <c r="AT123" s="505"/>
      <c r="AU123" s="495">
        <f>SUM(AQ123:AT123)</f>
        <v>0</v>
      </c>
      <c r="AV123" s="494"/>
      <c r="AW123" s="508">
        <v>0</v>
      </c>
      <c r="AX123" s="508"/>
      <c r="AY123" s="509"/>
      <c r="AZ123" s="507">
        <f>SUM(AV123:AY123)</f>
        <v>0</v>
      </c>
      <c r="BA123" s="493"/>
      <c r="BB123" s="508">
        <v>0</v>
      </c>
      <c r="BC123" s="508"/>
      <c r="BD123" s="509"/>
      <c r="BE123" s="495">
        <f>SUM(BA123:BD123)</f>
        <v>0</v>
      </c>
      <c r="BF123" s="493"/>
      <c r="BG123" s="508">
        <v>0</v>
      </c>
      <c r="BH123" s="508"/>
      <c r="BI123" s="509"/>
      <c r="BJ123" s="495">
        <f>SUM(BF123:BI123)</f>
        <v>0</v>
      </c>
      <c r="BK123" s="493"/>
      <c r="BL123" s="508">
        <v>0</v>
      </c>
      <c r="BM123" s="508"/>
      <c r="BN123" s="509"/>
      <c r="BO123" s="495">
        <f t="shared" si="1"/>
        <v>0</v>
      </c>
    </row>
    <row r="124" spans="1:67" x14ac:dyDescent="0.25">
      <c r="A124" s="488" t="s">
        <v>77</v>
      </c>
      <c r="B124" s="489" t="s">
        <v>667</v>
      </c>
      <c r="C124" s="490">
        <v>6953156271197</v>
      </c>
      <c r="D124" s="490" t="str">
        <f>IF(J124&gt;0,1,"")</f>
        <v/>
      </c>
      <c r="E124" s="490">
        <f>IF(K124&gt;0,1,"")</f>
        <v>1</v>
      </c>
      <c r="F124" s="490" t="str">
        <f>IF(L124&gt;0,1,"")</f>
        <v/>
      </c>
      <c r="G124" s="510">
        <f>IF(M124&gt;0,1,"")</f>
        <v>1</v>
      </c>
      <c r="H124" s="511">
        <v>40</v>
      </c>
      <c r="I124" s="492" t="str">
        <f>IF(SUM(D124:G124)&lt;2,IF(H124&gt;100,"Not OK",""),"")</f>
        <v/>
      </c>
      <c r="J124" s="493"/>
      <c r="K124" s="494">
        <v>10</v>
      </c>
      <c r="L124" s="494"/>
      <c r="M124" s="494">
        <v>3</v>
      </c>
      <c r="N124" s="495">
        <f>SUM(J124:M124)</f>
        <v>13</v>
      </c>
      <c r="O124" s="496"/>
      <c r="P124" s="497">
        <v>61.89</v>
      </c>
      <c r="Q124" s="497"/>
      <c r="R124" s="498"/>
      <c r="S124" s="499">
        <f>IF(P124&gt;0,P124,O124)</f>
        <v>61.89</v>
      </c>
      <c r="T124" s="500"/>
      <c r="U124" s="498">
        <v>119.5</v>
      </c>
      <c r="V124" s="498"/>
      <c r="W124" s="501">
        <v>141.02549999999999</v>
      </c>
      <c r="X124" s="496"/>
      <c r="Y124" s="498">
        <v>249</v>
      </c>
      <c r="Z124" s="498"/>
      <c r="AA124" s="502">
        <v>259</v>
      </c>
      <c r="AB124" s="503"/>
      <c r="AC124" s="504">
        <v>1</v>
      </c>
      <c r="AD124" s="504"/>
      <c r="AE124" s="505"/>
      <c r="AF124" s="495">
        <f>SUM(AB124:AE124)</f>
        <v>1</v>
      </c>
      <c r="AG124" s="506"/>
      <c r="AH124" s="504">
        <v>0</v>
      </c>
      <c r="AI124" s="504"/>
      <c r="AJ124" s="505"/>
      <c r="AK124" s="507">
        <f>SUM(AG124:AJ124)</f>
        <v>0</v>
      </c>
      <c r="AL124" s="503"/>
      <c r="AM124" s="504">
        <v>0</v>
      </c>
      <c r="AN124" s="504"/>
      <c r="AO124" s="505">
        <v>0</v>
      </c>
      <c r="AP124" s="507">
        <f>SUM(AL124:AO124)</f>
        <v>0</v>
      </c>
      <c r="AQ124" s="503"/>
      <c r="AR124" s="504">
        <v>4</v>
      </c>
      <c r="AS124" s="504"/>
      <c r="AT124" s="505">
        <v>1</v>
      </c>
      <c r="AU124" s="495">
        <f>SUM(AQ124:AT124)</f>
        <v>5</v>
      </c>
      <c r="AV124" s="494"/>
      <c r="AW124" s="508">
        <v>5</v>
      </c>
      <c r="AX124" s="508"/>
      <c r="AY124" s="509">
        <v>0</v>
      </c>
      <c r="AZ124" s="507">
        <f>SUM(AV124:AY124)</f>
        <v>5</v>
      </c>
      <c r="BA124" s="493"/>
      <c r="BB124" s="508">
        <v>5</v>
      </c>
      <c r="BC124" s="508"/>
      <c r="BD124" s="509">
        <v>1</v>
      </c>
      <c r="BE124" s="495">
        <f>SUM(BA124:BD124)</f>
        <v>6</v>
      </c>
      <c r="BF124" s="493"/>
      <c r="BG124" s="508">
        <v>7</v>
      </c>
      <c r="BH124" s="508"/>
      <c r="BI124" s="509">
        <v>0</v>
      </c>
      <c r="BJ124" s="495">
        <f>SUM(BF124:BI124)</f>
        <v>7</v>
      </c>
      <c r="BK124" s="493"/>
      <c r="BL124" s="508">
        <v>0</v>
      </c>
      <c r="BM124" s="508"/>
      <c r="BN124" s="509"/>
      <c r="BO124" s="495">
        <f t="shared" si="1"/>
        <v>0</v>
      </c>
    </row>
    <row r="125" spans="1:67" x14ac:dyDescent="0.25">
      <c r="A125" s="488" t="s">
        <v>78</v>
      </c>
      <c r="B125" s="489" t="s">
        <v>668</v>
      </c>
      <c r="C125" s="490">
        <v>6953156271203</v>
      </c>
      <c r="D125" s="490" t="str">
        <f>IF(J125&gt;0,1,"")</f>
        <v/>
      </c>
      <c r="E125" s="490">
        <f>IF(K125&gt;0,1,"")</f>
        <v>1</v>
      </c>
      <c r="F125" s="490" t="str">
        <f>IF(L125&gt;0,1,"")</f>
        <v/>
      </c>
      <c r="G125" s="510">
        <f>IF(M125&gt;0,1,"")</f>
        <v>1</v>
      </c>
      <c r="H125" s="511">
        <v>33</v>
      </c>
      <c r="I125" s="492" t="str">
        <f>IF(SUM(D125:G125)&lt;2,IF(H125&gt;100,"Not OK",""),"")</f>
        <v/>
      </c>
      <c r="J125" s="493"/>
      <c r="K125" s="494">
        <v>3</v>
      </c>
      <c r="L125" s="494"/>
      <c r="M125" s="494">
        <v>4</v>
      </c>
      <c r="N125" s="495">
        <f>SUM(J125:M125)</f>
        <v>7</v>
      </c>
      <c r="O125" s="496"/>
      <c r="P125" s="497">
        <v>63.400000000000006</v>
      </c>
      <c r="Q125" s="497"/>
      <c r="R125" s="498"/>
      <c r="S125" s="499">
        <f>IF(P125&gt;0,P125,O125)</f>
        <v>63.400000000000006</v>
      </c>
      <c r="T125" s="500"/>
      <c r="U125" s="498">
        <v>119.5</v>
      </c>
      <c r="V125" s="498"/>
      <c r="W125" s="501">
        <v>141.02549999999999</v>
      </c>
      <c r="X125" s="496"/>
      <c r="Y125" s="498">
        <v>249</v>
      </c>
      <c r="Z125" s="498"/>
      <c r="AA125" s="502">
        <v>259</v>
      </c>
      <c r="AB125" s="503"/>
      <c r="AC125" s="504">
        <v>0</v>
      </c>
      <c r="AD125" s="504"/>
      <c r="AE125" s="505"/>
      <c r="AF125" s="495">
        <f>SUM(AB125:AE125)</f>
        <v>0</v>
      </c>
      <c r="AG125" s="506"/>
      <c r="AH125" s="504">
        <v>0</v>
      </c>
      <c r="AI125" s="504"/>
      <c r="AJ125" s="505"/>
      <c r="AK125" s="507">
        <f>SUM(AG125:AJ125)</f>
        <v>0</v>
      </c>
      <c r="AL125" s="503"/>
      <c r="AM125" s="504">
        <v>1</v>
      </c>
      <c r="AN125" s="504"/>
      <c r="AO125" s="505">
        <v>0</v>
      </c>
      <c r="AP125" s="507">
        <f>SUM(AL125:AO125)</f>
        <v>1</v>
      </c>
      <c r="AQ125" s="503"/>
      <c r="AR125" s="504">
        <v>1</v>
      </c>
      <c r="AS125" s="504"/>
      <c r="AT125" s="505">
        <v>1</v>
      </c>
      <c r="AU125" s="495">
        <f>SUM(AQ125:AT125)</f>
        <v>2</v>
      </c>
      <c r="AV125" s="494"/>
      <c r="AW125" s="508">
        <v>4</v>
      </c>
      <c r="AX125" s="508"/>
      <c r="AY125" s="509">
        <v>0</v>
      </c>
      <c r="AZ125" s="507">
        <f>SUM(AV125:AY125)</f>
        <v>4</v>
      </c>
      <c r="BA125" s="493"/>
      <c r="BB125" s="508">
        <v>4</v>
      </c>
      <c r="BC125" s="508"/>
      <c r="BD125" s="509">
        <v>0</v>
      </c>
      <c r="BE125" s="495">
        <f>SUM(BA125:BD125)</f>
        <v>4</v>
      </c>
      <c r="BF125" s="493"/>
      <c r="BG125" s="508">
        <v>3</v>
      </c>
      <c r="BH125" s="508"/>
      <c r="BI125" s="509">
        <v>0</v>
      </c>
      <c r="BJ125" s="495">
        <f>SUM(BF125:BI125)</f>
        <v>3</v>
      </c>
      <c r="BK125" s="493"/>
      <c r="BL125" s="508">
        <v>0</v>
      </c>
      <c r="BM125" s="508"/>
      <c r="BN125" s="509"/>
      <c r="BO125" s="495">
        <f t="shared" si="1"/>
        <v>0</v>
      </c>
    </row>
    <row r="126" spans="1:67" x14ac:dyDescent="0.25">
      <c r="A126" s="488" t="s">
        <v>79</v>
      </c>
      <c r="B126" s="489" t="s">
        <v>669</v>
      </c>
      <c r="C126" s="490">
        <v>6953156271210</v>
      </c>
      <c r="D126" s="490" t="str">
        <f>IF(J126&gt;0,1,"")</f>
        <v/>
      </c>
      <c r="E126" s="490" t="str">
        <f>IF(K126&gt;0,1,"")</f>
        <v/>
      </c>
      <c r="F126" s="490" t="str">
        <f>IF(L126&gt;0,1,"")</f>
        <v/>
      </c>
      <c r="G126" s="510">
        <f>IF(M126&gt;0,1,"")</f>
        <v>1</v>
      </c>
      <c r="H126" s="511">
        <v>27</v>
      </c>
      <c r="I126" s="492" t="str">
        <f>IF(SUM(D126:G126)&lt;2,IF(H126&gt;100,"Not OK",""),"")</f>
        <v/>
      </c>
      <c r="J126" s="493"/>
      <c r="K126" s="494">
        <v>0</v>
      </c>
      <c r="L126" s="494"/>
      <c r="M126" s="494">
        <v>2</v>
      </c>
      <c r="N126" s="495">
        <f>SUM(J126:M126)</f>
        <v>2</v>
      </c>
      <c r="O126" s="496"/>
      <c r="P126" s="497">
        <v>63.400000000000006</v>
      </c>
      <c r="Q126" s="497"/>
      <c r="R126" s="498"/>
      <c r="S126" s="499">
        <f>IF(P126&gt;0,P126,O126)</f>
        <v>63.400000000000006</v>
      </c>
      <c r="T126" s="500"/>
      <c r="U126" s="498">
        <v>119.5</v>
      </c>
      <c r="V126" s="498"/>
      <c r="W126" s="501">
        <v>141.02549999999999</v>
      </c>
      <c r="X126" s="496"/>
      <c r="Y126" s="498">
        <v>249</v>
      </c>
      <c r="Z126" s="498"/>
      <c r="AA126" s="502">
        <v>259</v>
      </c>
      <c r="AB126" s="503"/>
      <c r="AC126" s="504">
        <v>0</v>
      </c>
      <c r="AD126" s="504"/>
      <c r="AE126" s="505"/>
      <c r="AF126" s="495">
        <f>SUM(AB126:AE126)</f>
        <v>0</v>
      </c>
      <c r="AG126" s="506"/>
      <c r="AH126" s="504">
        <v>0</v>
      </c>
      <c r="AI126" s="504"/>
      <c r="AJ126" s="505"/>
      <c r="AK126" s="507">
        <f>SUM(AG126:AJ126)</f>
        <v>0</v>
      </c>
      <c r="AL126" s="503"/>
      <c r="AM126" s="504">
        <v>2</v>
      </c>
      <c r="AN126" s="504"/>
      <c r="AO126" s="505">
        <v>3</v>
      </c>
      <c r="AP126" s="507">
        <f>SUM(AL126:AO126)</f>
        <v>5</v>
      </c>
      <c r="AQ126" s="503"/>
      <c r="AR126" s="504">
        <v>1</v>
      </c>
      <c r="AS126" s="504"/>
      <c r="AT126" s="505">
        <v>0</v>
      </c>
      <c r="AU126" s="495">
        <f>SUM(AQ126:AT126)</f>
        <v>1</v>
      </c>
      <c r="AV126" s="494"/>
      <c r="AW126" s="508">
        <v>2</v>
      </c>
      <c r="AX126" s="508"/>
      <c r="AY126" s="509">
        <v>0</v>
      </c>
      <c r="AZ126" s="507">
        <f>SUM(AV126:AY126)</f>
        <v>2</v>
      </c>
      <c r="BA126" s="493"/>
      <c r="BB126" s="508">
        <v>1</v>
      </c>
      <c r="BC126" s="508"/>
      <c r="BD126" s="509">
        <v>0</v>
      </c>
      <c r="BE126" s="495">
        <f>SUM(BA126:BD126)</f>
        <v>1</v>
      </c>
      <c r="BF126" s="493"/>
      <c r="BG126" s="508">
        <v>0</v>
      </c>
      <c r="BH126" s="508"/>
      <c r="BI126" s="509">
        <v>0</v>
      </c>
      <c r="BJ126" s="495">
        <f>SUM(BF126:BI126)</f>
        <v>0</v>
      </c>
      <c r="BK126" s="493"/>
      <c r="BL126" s="508">
        <v>0</v>
      </c>
      <c r="BM126" s="508"/>
      <c r="BN126" s="509"/>
      <c r="BO126" s="495">
        <f t="shared" si="1"/>
        <v>0</v>
      </c>
    </row>
    <row r="127" spans="1:67" x14ac:dyDescent="0.25">
      <c r="A127" s="488" t="s">
        <v>174</v>
      </c>
      <c r="B127" s="489" t="s">
        <v>477</v>
      </c>
      <c r="C127" s="490">
        <v>6953156271357</v>
      </c>
      <c r="D127" s="490" t="str">
        <f>IF(J127&gt;0,1,"")</f>
        <v/>
      </c>
      <c r="E127" s="490">
        <f>IF(K127&gt;0,1,"")</f>
        <v>1</v>
      </c>
      <c r="F127" s="490" t="str">
        <f>IF(L127&gt;0,1,"")</f>
        <v/>
      </c>
      <c r="G127" s="510" t="str">
        <f>IF(M127&gt;0,1,"")</f>
        <v/>
      </c>
      <c r="H127" s="511">
        <v>34</v>
      </c>
      <c r="I127" s="492" t="str">
        <f>IF(SUM(D127:G127)&lt;2,IF(H127&gt;100,"Not OK",""),"")</f>
        <v/>
      </c>
      <c r="J127" s="493"/>
      <c r="K127" s="494">
        <v>5</v>
      </c>
      <c r="L127" s="494"/>
      <c r="M127" s="494"/>
      <c r="N127" s="495">
        <f>SUM(J127:M127)</f>
        <v>5</v>
      </c>
      <c r="O127" s="496"/>
      <c r="P127" s="497">
        <v>27.24</v>
      </c>
      <c r="Q127" s="497"/>
      <c r="R127" s="498"/>
      <c r="S127" s="499">
        <f>IF(P127&gt;0,P127,O127)</f>
        <v>27.24</v>
      </c>
      <c r="T127" s="500"/>
      <c r="U127" s="498">
        <v>49.5</v>
      </c>
      <c r="V127" s="498"/>
      <c r="W127" s="501"/>
      <c r="X127" s="496"/>
      <c r="Y127" s="498">
        <v>99</v>
      </c>
      <c r="Z127" s="498"/>
      <c r="AA127" s="502"/>
      <c r="AB127" s="503"/>
      <c r="AC127" s="504">
        <v>0</v>
      </c>
      <c r="AD127" s="504"/>
      <c r="AE127" s="505"/>
      <c r="AF127" s="495">
        <f>SUM(AB127:AE127)</f>
        <v>0</v>
      </c>
      <c r="AG127" s="506"/>
      <c r="AH127" s="504">
        <v>1</v>
      </c>
      <c r="AI127" s="504"/>
      <c r="AJ127" s="505"/>
      <c r="AK127" s="507">
        <f>SUM(AG127:AJ127)</f>
        <v>1</v>
      </c>
      <c r="AL127" s="503"/>
      <c r="AM127" s="504">
        <v>0</v>
      </c>
      <c r="AN127" s="504"/>
      <c r="AO127" s="505"/>
      <c r="AP127" s="507">
        <f>SUM(AL127:AO127)</f>
        <v>0</v>
      </c>
      <c r="AQ127" s="503"/>
      <c r="AR127" s="504">
        <v>0</v>
      </c>
      <c r="AS127" s="504"/>
      <c r="AT127" s="505"/>
      <c r="AU127" s="495">
        <f>SUM(AQ127:AT127)</f>
        <v>0</v>
      </c>
      <c r="AV127" s="494"/>
      <c r="AW127" s="508">
        <v>0</v>
      </c>
      <c r="AX127" s="508"/>
      <c r="AY127" s="509"/>
      <c r="AZ127" s="507">
        <f>SUM(AV127:AY127)</f>
        <v>0</v>
      </c>
      <c r="BA127" s="493"/>
      <c r="BB127" s="508">
        <v>0</v>
      </c>
      <c r="BC127" s="508"/>
      <c r="BD127" s="509"/>
      <c r="BE127" s="495">
        <f>SUM(BA127:BD127)</f>
        <v>0</v>
      </c>
      <c r="BF127" s="493"/>
      <c r="BG127" s="508">
        <v>0</v>
      </c>
      <c r="BH127" s="508"/>
      <c r="BI127" s="509"/>
      <c r="BJ127" s="495">
        <f>SUM(BF127:BI127)</f>
        <v>0</v>
      </c>
      <c r="BK127" s="493"/>
      <c r="BL127" s="508">
        <v>0</v>
      </c>
      <c r="BM127" s="508"/>
      <c r="BN127" s="509"/>
      <c r="BO127" s="495">
        <f t="shared" si="1"/>
        <v>0</v>
      </c>
    </row>
    <row r="128" spans="1:67" x14ac:dyDescent="0.25">
      <c r="A128" s="488" t="s">
        <v>176</v>
      </c>
      <c r="B128" s="489" t="s">
        <v>479</v>
      </c>
      <c r="C128" s="490">
        <v>6953156271364</v>
      </c>
      <c r="D128" s="490" t="str">
        <f>IF(J128&gt;0,1,"")</f>
        <v/>
      </c>
      <c r="E128" s="490" t="str">
        <f>IF(K128&gt;0,1,"")</f>
        <v/>
      </c>
      <c r="F128" s="490" t="str">
        <f>IF(L128&gt;0,1,"")</f>
        <v/>
      </c>
      <c r="G128" s="510" t="str">
        <f>IF(M128&gt;0,1,"")</f>
        <v/>
      </c>
      <c r="H128" s="511">
        <v>20</v>
      </c>
      <c r="I128" s="492" t="str">
        <f>IF(SUM(D128:G128)&lt;2,IF(H128&gt;100,"Not OK",""),"")</f>
        <v/>
      </c>
      <c r="J128" s="493"/>
      <c r="K128" s="494">
        <v>0</v>
      </c>
      <c r="L128" s="494"/>
      <c r="M128" s="494"/>
      <c r="N128" s="495">
        <f>SUM(J128:M128)</f>
        <v>0</v>
      </c>
      <c r="O128" s="496"/>
      <c r="P128" s="497">
        <v>27.24</v>
      </c>
      <c r="Q128" s="497"/>
      <c r="R128" s="498"/>
      <c r="S128" s="499">
        <f>IF(P128&gt;0,P128,O128)</f>
        <v>27.24</v>
      </c>
      <c r="T128" s="500"/>
      <c r="U128" s="498">
        <v>49.5</v>
      </c>
      <c r="V128" s="498"/>
      <c r="W128" s="501"/>
      <c r="X128" s="496"/>
      <c r="Y128" s="498">
        <v>99</v>
      </c>
      <c r="Z128" s="498"/>
      <c r="AA128" s="502"/>
      <c r="AB128" s="503"/>
      <c r="AC128" s="504">
        <v>0</v>
      </c>
      <c r="AD128" s="504"/>
      <c r="AE128" s="505"/>
      <c r="AF128" s="495">
        <f>SUM(AB128:AE128)</f>
        <v>0</v>
      </c>
      <c r="AG128" s="506"/>
      <c r="AH128" s="504">
        <v>0</v>
      </c>
      <c r="AI128" s="504"/>
      <c r="AJ128" s="505"/>
      <c r="AK128" s="507">
        <f>SUM(AG128:AJ128)</f>
        <v>0</v>
      </c>
      <c r="AL128" s="503"/>
      <c r="AM128" s="504">
        <v>0</v>
      </c>
      <c r="AN128" s="504"/>
      <c r="AO128" s="505"/>
      <c r="AP128" s="507">
        <f>SUM(AL128:AO128)</f>
        <v>0</v>
      </c>
      <c r="AQ128" s="503"/>
      <c r="AR128" s="504">
        <v>0</v>
      </c>
      <c r="AS128" s="504"/>
      <c r="AT128" s="505"/>
      <c r="AU128" s="495">
        <f>SUM(AQ128:AT128)</f>
        <v>0</v>
      </c>
      <c r="AV128" s="494"/>
      <c r="AW128" s="508">
        <v>0</v>
      </c>
      <c r="AX128" s="508"/>
      <c r="AY128" s="509"/>
      <c r="AZ128" s="507">
        <f>SUM(AV128:AY128)</f>
        <v>0</v>
      </c>
      <c r="BA128" s="493"/>
      <c r="BB128" s="508">
        <v>0</v>
      </c>
      <c r="BC128" s="508"/>
      <c r="BD128" s="509"/>
      <c r="BE128" s="495">
        <f>SUM(BA128:BD128)</f>
        <v>0</v>
      </c>
      <c r="BF128" s="493"/>
      <c r="BG128" s="508">
        <v>0</v>
      </c>
      <c r="BH128" s="508"/>
      <c r="BI128" s="509"/>
      <c r="BJ128" s="495">
        <f>SUM(BF128:BI128)</f>
        <v>0</v>
      </c>
      <c r="BK128" s="493"/>
      <c r="BL128" s="508">
        <v>0</v>
      </c>
      <c r="BM128" s="508"/>
      <c r="BN128" s="509"/>
      <c r="BO128" s="495">
        <f t="shared" si="1"/>
        <v>0</v>
      </c>
    </row>
    <row r="129" spans="1:67" x14ac:dyDescent="0.25">
      <c r="A129" s="488" t="s">
        <v>175</v>
      </c>
      <c r="B129" s="489" t="s">
        <v>478</v>
      </c>
      <c r="C129" s="490">
        <v>6953156271371</v>
      </c>
      <c r="D129" s="490" t="str">
        <f>IF(J129&gt;0,1,"")</f>
        <v/>
      </c>
      <c r="E129" s="490" t="str">
        <f>IF(K129&gt;0,1,"")</f>
        <v/>
      </c>
      <c r="F129" s="490" t="str">
        <f>IF(L129&gt;0,1,"")</f>
        <v/>
      </c>
      <c r="G129" s="510" t="str">
        <f>IF(M129&gt;0,1,"")</f>
        <v/>
      </c>
      <c r="H129" s="511"/>
      <c r="I129" s="492" t="str">
        <f>IF(SUM(D129:G129)&lt;2,IF(H129&gt;100,"Not OK",""),"")</f>
        <v/>
      </c>
      <c r="J129" s="493"/>
      <c r="K129" s="494">
        <v>0</v>
      </c>
      <c r="L129" s="494"/>
      <c r="M129" s="494"/>
      <c r="N129" s="495">
        <f>SUM(J129:M129)</f>
        <v>0</v>
      </c>
      <c r="O129" s="496"/>
      <c r="P129" s="497">
        <v>26.99</v>
      </c>
      <c r="Q129" s="497"/>
      <c r="R129" s="498"/>
      <c r="S129" s="499">
        <f>IF(P129&gt;0,P129,O129)</f>
        <v>26.99</v>
      </c>
      <c r="T129" s="500"/>
      <c r="U129" s="498">
        <v>49.5</v>
      </c>
      <c r="V129" s="498"/>
      <c r="W129" s="501"/>
      <c r="X129" s="496"/>
      <c r="Y129" s="498">
        <v>99</v>
      </c>
      <c r="Z129" s="498"/>
      <c r="AA129" s="502"/>
      <c r="AB129" s="503"/>
      <c r="AC129" s="504">
        <v>0</v>
      </c>
      <c r="AD129" s="504"/>
      <c r="AE129" s="505"/>
      <c r="AF129" s="495">
        <f>SUM(AB129:AE129)</f>
        <v>0</v>
      </c>
      <c r="AG129" s="506"/>
      <c r="AH129" s="504">
        <v>0</v>
      </c>
      <c r="AI129" s="504"/>
      <c r="AJ129" s="505"/>
      <c r="AK129" s="507">
        <f>SUM(AG129:AJ129)</f>
        <v>0</v>
      </c>
      <c r="AL129" s="503"/>
      <c r="AM129" s="504">
        <v>0</v>
      </c>
      <c r="AN129" s="504"/>
      <c r="AO129" s="505"/>
      <c r="AP129" s="507">
        <f>SUM(AL129:AO129)</f>
        <v>0</v>
      </c>
      <c r="AQ129" s="503"/>
      <c r="AR129" s="504">
        <v>0</v>
      </c>
      <c r="AS129" s="504"/>
      <c r="AT129" s="505"/>
      <c r="AU129" s="495">
        <f>SUM(AQ129:AT129)</f>
        <v>0</v>
      </c>
      <c r="AV129" s="494"/>
      <c r="AW129" s="508">
        <v>0</v>
      </c>
      <c r="AX129" s="508"/>
      <c r="AY129" s="509"/>
      <c r="AZ129" s="507">
        <f>SUM(AV129:AY129)</f>
        <v>0</v>
      </c>
      <c r="BA129" s="493"/>
      <c r="BB129" s="508">
        <v>0</v>
      </c>
      <c r="BC129" s="508"/>
      <c r="BD129" s="509"/>
      <c r="BE129" s="495">
        <f>SUM(BA129:BD129)</f>
        <v>0</v>
      </c>
      <c r="BF129" s="493"/>
      <c r="BG129" s="508">
        <v>0</v>
      </c>
      <c r="BH129" s="508"/>
      <c r="BI129" s="509"/>
      <c r="BJ129" s="495">
        <f>SUM(BF129:BI129)</f>
        <v>0</v>
      </c>
      <c r="BK129" s="493"/>
      <c r="BL129" s="508">
        <v>0</v>
      </c>
      <c r="BM129" s="508"/>
      <c r="BN129" s="509"/>
      <c r="BO129" s="495">
        <f t="shared" si="1"/>
        <v>0</v>
      </c>
    </row>
    <row r="130" spans="1:67" x14ac:dyDescent="0.25">
      <c r="A130" s="488" t="s">
        <v>59</v>
      </c>
      <c r="B130" s="489" t="s">
        <v>364</v>
      </c>
      <c r="C130" s="490">
        <v>6953156271685</v>
      </c>
      <c r="D130" s="490" t="str">
        <f>IF(J130&gt;0,1,"")</f>
        <v/>
      </c>
      <c r="E130" s="490" t="str">
        <f>IF(K130&gt;0,1,"")</f>
        <v/>
      </c>
      <c r="F130" s="490" t="str">
        <f>IF(L130&gt;0,1,"")</f>
        <v/>
      </c>
      <c r="G130" s="510" t="str">
        <f>IF(M130&gt;0,1,"")</f>
        <v/>
      </c>
      <c r="H130" s="511">
        <v>47</v>
      </c>
      <c r="I130" s="492" t="str">
        <f>IF(SUM(D130:G130)&lt;2,IF(H130&gt;100,"Not OK",""),"")</f>
        <v/>
      </c>
      <c r="J130" s="493"/>
      <c r="K130" s="494">
        <v>0</v>
      </c>
      <c r="L130" s="494"/>
      <c r="M130" s="494"/>
      <c r="N130" s="495">
        <f>SUM(J130:M130)</f>
        <v>0</v>
      </c>
      <c r="O130" s="496"/>
      <c r="P130" s="497">
        <v>31.09</v>
      </c>
      <c r="Q130" s="497"/>
      <c r="R130" s="498"/>
      <c r="S130" s="499">
        <f>IF(P130&gt;0,P130,O130)</f>
        <v>31.09</v>
      </c>
      <c r="T130" s="500"/>
      <c r="U130" s="498">
        <v>79.5</v>
      </c>
      <c r="V130" s="498"/>
      <c r="W130" s="501"/>
      <c r="X130" s="496"/>
      <c r="Y130" s="498">
        <v>169</v>
      </c>
      <c r="Z130" s="498"/>
      <c r="AA130" s="502"/>
      <c r="AB130" s="503"/>
      <c r="AC130" s="504">
        <v>0</v>
      </c>
      <c r="AD130" s="504"/>
      <c r="AE130" s="505"/>
      <c r="AF130" s="495">
        <f>SUM(AB130:AE130)</f>
        <v>0</v>
      </c>
      <c r="AG130" s="506"/>
      <c r="AH130" s="504">
        <v>1</v>
      </c>
      <c r="AI130" s="504"/>
      <c r="AJ130" s="505"/>
      <c r="AK130" s="507">
        <f>SUM(AG130:AJ130)</f>
        <v>1</v>
      </c>
      <c r="AL130" s="503"/>
      <c r="AM130" s="504">
        <v>0</v>
      </c>
      <c r="AN130" s="504"/>
      <c r="AO130" s="505"/>
      <c r="AP130" s="507">
        <f>SUM(AL130:AO130)</f>
        <v>0</v>
      </c>
      <c r="AQ130" s="503"/>
      <c r="AR130" s="504">
        <v>0</v>
      </c>
      <c r="AS130" s="504"/>
      <c r="AT130" s="505"/>
      <c r="AU130" s="495">
        <f>SUM(AQ130:AT130)</f>
        <v>0</v>
      </c>
      <c r="AV130" s="494"/>
      <c r="AW130" s="508">
        <v>0</v>
      </c>
      <c r="AX130" s="508"/>
      <c r="AY130" s="509"/>
      <c r="AZ130" s="507">
        <f>SUM(AV130:AY130)</f>
        <v>0</v>
      </c>
      <c r="BA130" s="493"/>
      <c r="BB130" s="508">
        <v>0</v>
      </c>
      <c r="BC130" s="508"/>
      <c r="BD130" s="509"/>
      <c r="BE130" s="495">
        <f>SUM(BA130:BD130)</f>
        <v>0</v>
      </c>
      <c r="BF130" s="493"/>
      <c r="BG130" s="508">
        <v>0</v>
      </c>
      <c r="BH130" s="508"/>
      <c r="BI130" s="509"/>
      <c r="BJ130" s="495">
        <f>SUM(BF130:BI130)</f>
        <v>0</v>
      </c>
      <c r="BK130" s="493"/>
      <c r="BL130" s="508">
        <v>0</v>
      </c>
      <c r="BM130" s="508"/>
      <c r="BN130" s="509"/>
      <c r="BO130" s="495">
        <f t="shared" si="1"/>
        <v>0</v>
      </c>
    </row>
    <row r="131" spans="1:67" x14ac:dyDescent="0.25">
      <c r="A131" s="488" t="s">
        <v>60</v>
      </c>
      <c r="B131" s="489" t="s">
        <v>365</v>
      </c>
      <c r="C131" s="490">
        <v>6953156271692</v>
      </c>
      <c r="D131" s="490" t="str">
        <f>IF(J131&gt;0,1,"")</f>
        <v/>
      </c>
      <c r="E131" s="490" t="str">
        <f>IF(K131&gt;0,1,"")</f>
        <v/>
      </c>
      <c r="F131" s="490" t="str">
        <f>IF(L131&gt;0,1,"")</f>
        <v/>
      </c>
      <c r="G131" s="510" t="str">
        <f>IF(M131&gt;0,1,"")</f>
        <v/>
      </c>
      <c r="H131" s="511">
        <v>60</v>
      </c>
      <c r="I131" s="492" t="str">
        <f>IF(SUM(D131:G131)&lt;2,IF(H131&gt;100,"Not OK",""),"")</f>
        <v/>
      </c>
      <c r="J131" s="493"/>
      <c r="K131" s="494">
        <v>0</v>
      </c>
      <c r="L131" s="494"/>
      <c r="M131" s="494"/>
      <c r="N131" s="495">
        <f>SUM(J131:M131)</f>
        <v>0</v>
      </c>
      <c r="O131" s="496"/>
      <c r="P131" s="497">
        <v>31.03</v>
      </c>
      <c r="Q131" s="497"/>
      <c r="R131" s="498"/>
      <c r="S131" s="499">
        <f>IF(P131&gt;0,P131,O131)</f>
        <v>31.03</v>
      </c>
      <c r="T131" s="500"/>
      <c r="U131" s="498">
        <v>79.5</v>
      </c>
      <c r="V131" s="498"/>
      <c r="W131" s="501"/>
      <c r="X131" s="496"/>
      <c r="Y131" s="498">
        <v>169</v>
      </c>
      <c r="Z131" s="498"/>
      <c r="AA131" s="502"/>
      <c r="AB131" s="503"/>
      <c r="AC131" s="504">
        <v>1</v>
      </c>
      <c r="AD131" s="504"/>
      <c r="AE131" s="505"/>
      <c r="AF131" s="495">
        <f>SUM(AB131:AE131)</f>
        <v>1</v>
      </c>
      <c r="AG131" s="506"/>
      <c r="AH131" s="504">
        <v>0</v>
      </c>
      <c r="AI131" s="504"/>
      <c r="AJ131" s="505"/>
      <c r="AK131" s="507">
        <f>SUM(AG131:AJ131)</f>
        <v>0</v>
      </c>
      <c r="AL131" s="503"/>
      <c r="AM131" s="504">
        <v>0</v>
      </c>
      <c r="AN131" s="504"/>
      <c r="AO131" s="505"/>
      <c r="AP131" s="507">
        <f>SUM(AL131:AO131)</f>
        <v>0</v>
      </c>
      <c r="AQ131" s="503"/>
      <c r="AR131" s="504">
        <v>0</v>
      </c>
      <c r="AS131" s="504"/>
      <c r="AT131" s="505"/>
      <c r="AU131" s="495">
        <f>SUM(AQ131:AT131)</f>
        <v>0</v>
      </c>
      <c r="AV131" s="494"/>
      <c r="AW131" s="508">
        <v>0</v>
      </c>
      <c r="AX131" s="508"/>
      <c r="AY131" s="509"/>
      <c r="AZ131" s="507">
        <f>SUM(AV131:AY131)</f>
        <v>0</v>
      </c>
      <c r="BA131" s="493"/>
      <c r="BB131" s="508">
        <v>0</v>
      </c>
      <c r="BC131" s="508"/>
      <c r="BD131" s="509"/>
      <c r="BE131" s="495">
        <f>SUM(BA131:BD131)</f>
        <v>0</v>
      </c>
      <c r="BF131" s="493"/>
      <c r="BG131" s="508">
        <v>0</v>
      </c>
      <c r="BH131" s="508"/>
      <c r="BI131" s="509"/>
      <c r="BJ131" s="495">
        <f>SUM(BF131:BI131)</f>
        <v>0</v>
      </c>
      <c r="BK131" s="493"/>
      <c r="BL131" s="508">
        <v>0</v>
      </c>
      <c r="BM131" s="508"/>
      <c r="BN131" s="509"/>
      <c r="BO131" s="495">
        <f t="shared" si="1"/>
        <v>0</v>
      </c>
    </row>
    <row r="132" spans="1:67" x14ac:dyDescent="0.25">
      <c r="A132" s="488" t="s">
        <v>218</v>
      </c>
      <c r="B132" s="489" t="s">
        <v>670</v>
      </c>
      <c r="C132" s="490">
        <v>6953156271791</v>
      </c>
      <c r="D132" s="490">
        <f>IF(J132&gt;0,1,"")</f>
        <v>1</v>
      </c>
      <c r="E132" s="490">
        <f>IF(K132&gt;0,1,"")</f>
        <v>1</v>
      </c>
      <c r="F132" s="490">
        <f>IF(L132&gt;0,1,"")</f>
        <v>1</v>
      </c>
      <c r="G132" s="510" t="str">
        <f>IF(M132&gt;0,1,"")</f>
        <v/>
      </c>
      <c r="H132" s="511">
        <v>119</v>
      </c>
      <c r="I132" s="492" t="str">
        <f>IF(SUM(D132:G132)&lt;2,IF(H132&gt;100,"Not OK",""),"")</f>
        <v/>
      </c>
      <c r="J132" s="493">
        <v>5</v>
      </c>
      <c r="K132" s="494">
        <v>26</v>
      </c>
      <c r="L132" s="494">
        <v>15</v>
      </c>
      <c r="M132" s="494"/>
      <c r="N132" s="495">
        <f>SUM(J132:M132)</f>
        <v>46</v>
      </c>
      <c r="O132" s="496">
        <v>29.113564356435642</v>
      </c>
      <c r="P132" s="497">
        <v>37.130000000000003</v>
      </c>
      <c r="Q132" s="497">
        <v>37.130000000000003</v>
      </c>
      <c r="R132" s="498"/>
      <c r="S132" s="499">
        <f>IF(P132&gt;0,P132,O132)</f>
        <v>37.130000000000003</v>
      </c>
      <c r="T132" s="500">
        <v>87.45</v>
      </c>
      <c r="U132" s="498">
        <v>74.5</v>
      </c>
      <c r="V132" s="498">
        <v>79.5</v>
      </c>
      <c r="W132" s="501"/>
      <c r="X132" s="496"/>
      <c r="Y132" s="498">
        <v>156</v>
      </c>
      <c r="Z132" s="498">
        <v>159</v>
      </c>
      <c r="AA132" s="502"/>
      <c r="AB132" s="503"/>
      <c r="AC132" s="504"/>
      <c r="AD132" s="504"/>
      <c r="AE132" s="505"/>
      <c r="AF132" s="495">
        <f>SUM(AB132:AE132)</f>
        <v>0</v>
      </c>
      <c r="AG132" s="506"/>
      <c r="AH132" s="504"/>
      <c r="AI132" s="504"/>
      <c r="AJ132" s="505"/>
      <c r="AK132" s="507">
        <f>SUM(AG132:AJ132)</f>
        <v>0</v>
      </c>
      <c r="AL132" s="503"/>
      <c r="AM132" s="504"/>
      <c r="AN132" s="504"/>
      <c r="AO132" s="505"/>
      <c r="AP132" s="507">
        <f>SUM(AL132:AO132)</f>
        <v>0</v>
      </c>
      <c r="AQ132" s="503"/>
      <c r="AR132" s="504">
        <v>8</v>
      </c>
      <c r="AS132" s="504">
        <v>0</v>
      </c>
      <c r="AT132" s="505"/>
      <c r="AU132" s="495">
        <f>SUM(AQ132:AT132)</f>
        <v>8</v>
      </c>
      <c r="AV132" s="494"/>
      <c r="AW132" s="508">
        <v>16</v>
      </c>
      <c r="AX132" s="508">
        <v>0</v>
      </c>
      <c r="AY132" s="509"/>
      <c r="AZ132" s="507">
        <f>SUM(AV132:AY132)</f>
        <v>16</v>
      </c>
      <c r="BA132" s="493"/>
      <c r="BB132" s="508">
        <v>9</v>
      </c>
      <c r="BC132" s="508">
        <v>2</v>
      </c>
      <c r="BD132" s="509"/>
      <c r="BE132" s="495">
        <f>SUM(BA132:BD132)</f>
        <v>11</v>
      </c>
      <c r="BF132" s="493">
        <v>0</v>
      </c>
      <c r="BG132" s="508">
        <v>12</v>
      </c>
      <c r="BH132" s="508">
        <v>2</v>
      </c>
      <c r="BI132" s="509"/>
      <c r="BJ132" s="495">
        <f>SUM(BF132:BI132)</f>
        <v>14</v>
      </c>
      <c r="BK132" s="493"/>
      <c r="BL132" s="508">
        <v>0</v>
      </c>
      <c r="BM132" s="508"/>
      <c r="BN132" s="509"/>
      <c r="BO132" s="495">
        <f t="shared" ref="BO132:BO195" si="2">SUM(BK132:BN132)</f>
        <v>0</v>
      </c>
    </row>
    <row r="133" spans="1:67" x14ac:dyDescent="0.25">
      <c r="A133" s="488"/>
      <c r="B133" s="489" t="s">
        <v>828</v>
      </c>
      <c r="C133" s="490">
        <v>6953156271807</v>
      </c>
      <c r="D133" s="490" t="str">
        <f>IF(J133&gt;0,1,"")</f>
        <v/>
      </c>
      <c r="E133" s="490" t="str">
        <f>IF(K133&gt;0,1,"")</f>
        <v/>
      </c>
      <c r="F133" s="490" t="str">
        <f>IF(L133&gt;0,1,"")</f>
        <v/>
      </c>
      <c r="G133" s="510">
        <f>IF(M133&gt;0,1,"")</f>
        <v>1</v>
      </c>
      <c r="H133" s="511">
        <v>32</v>
      </c>
      <c r="I133" s="492" t="str">
        <f>IF(SUM(D133:G133)&lt;2,IF(H133&gt;100,"Not OK",""),"")</f>
        <v/>
      </c>
      <c r="J133" s="493"/>
      <c r="K133" s="494"/>
      <c r="L133" s="494"/>
      <c r="M133" s="494">
        <v>5</v>
      </c>
      <c r="N133" s="495">
        <f>SUM(J133:M133)</f>
        <v>5</v>
      </c>
      <c r="O133" s="496"/>
      <c r="P133" s="497"/>
      <c r="Q133" s="497"/>
      <c r="R133" s="498"/>
      <c r="S133" s="499">
        <f>IF(P133&gt;0,P133,O133)</f>
        <v>0</v>
      </c>
      <c r="T133" s="500"/>
      <c r="U133" s="498"/>
      <c r="V133" s="498"/>
      <c r="W133" s="501">
        <v>53.905500000000004</v>
      </c>
      <c r="X133" s="496"/>
      <c r="Y133" s="498"/>
      <c r="Z133" s="498"/>
      <c r="AA133" s="502">
        <v>99</v>
      </c>
      <c r="AB133" s="503"/>
      <c r="AC133" s="504"/>
      <c r="AD133" s="504"/>
      <c r="AE133" s="505"/>
      <c r="AF133" s="495">
        <f>SUM(AB133:AE133)</f>
        <v>0</v>
      </c>
      <c r="AG133" s="506"/>
      <c r="AH133" s="504"/>
      <c r="AI133" s="504"/>
      <c r="AJ133" s="505"/>
      <c r="AK133" s="507">
        <f>SUM(AG133:AJ133)</f>
        <v>0</v>
      </c>
      <c r="AL133" s="503"/>
      <c r="AM133" s="504"/>
      <c r="AN133" s="504"/>
      <c r="AO133" s="505">
        <v>0</v>
      </c>
      <c r="AP133" s="507">
        <f>SUM(AL133:AO133)</f>
        <v>0</v>
      </c>
      <c r="AQ133" s="503"/>
      <c r="AR133" s="504"/>
      <c r="AS133" s="504"/>
      <c r="AT133" s="505">
        <v>0</v>
      </c>
      <c r="AU133" s="495">
        <f>SUM(AQ133:AT133)</f>
        <v>0</v>
      </c>
      <c r="AV133" s="494"/>
      <c r="AW133" s="508"/>
      <c r="AX133" s="508"/>
      <c r="AY133" s="509">
        <v>0</v>
      </c>
      <c r="AZ133" s="507">
        <f>SUM(AV133:AY133)</f>
        <v>0</v>
      </c>
      <c r="BA133" s="493"/>
      <c r="BB133" s="508"/>
      <c r="BC133" s="508"/>
      <c r="BD133" s="509">
        <v>0</v>
      </c>
      <c r="BE133" s="495">
        <f>SUM(BA133:BD133)</f>
        <v>0</v>
      </c>
      <c r="BF133" s="493"/>
      <c r="BG133" s="508"/>
      <c r="BH133" s="508"/>
      <c r="BI133" s="509">
        <v>0</v>
      </c>
      <c r="BJ133" s="495">
        <f>SUM(BF133:BI133)</f>
        <v>0</v>
      </c>
      <c r="BK133" s="493"/>
      <c r="BL133" s="508">
        <v>0</v>
      </c>
      <c r="BM133" s="508"/>
      <c r="BN133" s="509"/>
      <c r="BO133" s="495">
        <f t="shared" si="2"/>
        <v>0</v>
      </c>
    </row>
    <row r="134" spans="1:67" x14ac:dyDescent="0.25">
      <c r="A134" s="488" t="s">
        <v>168</v>
      </c>
      <c r="B134" s="489" t="s">
        <v>471</v>
      </c>
      <c r="C134" s="490">
        <v>6953156272668</v>
      </c>
      <c r="D134" s="490" t="str">
        <f>IF(J134&gt;0,1,"")</f>
        <v/>
      </c>
      <c r="E134" s="490" t="str">
        <f>IF(K134&gt;0,1,"")</f>
        <v/>
      </c>
      <c r="F134" s="490" t="str">
        <f>IF(L134&gt;0,1,"")</f>
        <v/>
      </c>
      <c r="G134" s="510" t="str">
        <f>IF(M134&gt;0,1,"")</f>
        <v/>
      </c>
      <c r="H134" s="511"/>
      <c r="I134" s="492" t="str">
        <f>IF(SUM(D134:G134)&lt;2,IF(H134&gt;100,"Not OK",""),"")</f>
        <v/>
      </c>
      <c r="J134" s="493"/>
      <c r="K134" s="494">
        <v>0</v>
      </c>
      <c r="L134" s="494"/>
      <c r="M134" s="494"/>
      <c r="N134" s="495">
        <f>SUM(J134:M134)</f>
        <v>0</v>
      </c>
      <c r="O134" s="496"/>
      <c r="P134" s="497">
        <v>63.54</v>
      </c>
      <c r="Q134" s="497"/>
      <c r="R134" s="498"/>
      <c r="S134" s="499">
        <f>IF(P134&gt;0,P134,O134)</f>
        <v>63.54</v>
      </c>
      <c r="T134" s="500"/>
      <c r="U134" s="498">
        <v>119.5</v>
      </c>
      <c r="V134" s="498"/>
      <c r="W134" s="501"/>
      <c r="X134" s="496"/>
      <c r="Y134" s="498">
        <v>249</v>
      </c>
      <c r="Z134" s="498"/>
      <c r="AA134" s="502"/>
      <c r="AB134" s="503"/>
      <c r="AC134" s="504">
        <v>3</v>
      </c>
      <c r="AD134" s="504"/>
      <c r="AE134" s="505"/>
      <c r="AF134" s="495">
        <f>SUM(AB134:AE134)</f>
        <v>3</v>
      </c>
      <c r="AG134" s="506"/>
      <c r="AH134" s="504">
        <v>1</v>
      </c>
      <c r="AI134" s="504"/>
      <c r="AJ134" s="505"/>
      <c r="AK134" s="507">
        <f>SUM(AG134:AJ134)</f>
        <v>1</v>
      </c>
      <c r="AL134" s="503"/>
      <c r="AM134" s="504">
        <v>1</v>
      </c>
      <c r="AN134" s="504"/>
      <c r="AO134" s="505"/>
      <c r="AP134" s="507">
        <f>SUM(AL134:AO134)</f>
        <v>1</v>
      </c>
      <c r="AQ134" s="503"/>
      <c r="AR134" s="504">
        <v>2</v>
      </c>
      <c r="AS134" s="504"/>
      <c r="AT134" s="505"/>
      <c r="AU134" s="495">
        <f>SUM(AQ134:AT134)</f>
        <v>2</v>
      </c>
      <c r="AV134" s="494"/>
      <c r="AW134" s="508">
        <v>0</v>
      </c>
      <c r="AX134" s="508"/>
      <c r="AY134" s="509"/>
      <c r="AZ134" s="507">
        <f>SUM(AV134:AY134)</f>
        <v>0</v>
      </c>
      <c r="BA134" s="493"/>
      <c r="BB134" s="508">
        <v>0</v>
      </c>
      <c r="BC134" s="508"/>
      <c r="BD134" s="509"/>
      <c r="BE134" s="495">
        <f>SUM(BA134:BD134)</f>
        <v>0</v>
      </c>
      <c r="BF134" s="493"/>
      <c r="BG134" s="508">
        <v>0</v>
      </c>
      <c r="BH134" s="508"/>
      <c r="BI134" s="509"/>
      <c r="BJ134" s="495">
        <f>SUM(BF134:BI134)</f>
        <v>0</v>
      </c>
      <c r="BK134" s="493"/>
      <c r="BL134" s="508">
        <v>0</v>
      </c>
      <c r="BM134" s="508"/>
      <c r="BN134" s="509"/>
      <c r="BO134" s="495">
        <f t="shared" si="2"/>
        <v>0</v>
      </c>
    </row>
    <row r="135" spans="1:67" x14ac:dyDescent="0.25">
      <c r="A135" s="488" t="s">
        <v>64</v>
      </c>
      <c r="B135" s="489" t="s">
        <v>671</v>
      </c>
      <c r="C135" s="490">
        <v>6953156272965</v>
      </c>
      <c r="D135" s="490">
        <f>IF(J135&gt;0,1,"")</f>
        <v>1</v>
      </c>
      <c r="E135" s="490" t="str">
        <f>IF(K135&gt;0,1,"")</f>
        <v/>
      </c>
      <c r="F135" s="490" t="str">
        <f>IF(L135&gt;0,1,"")</f>
        <v/>
      </c>
      <c r="G135" s="510" t="str">
        <f>IF(M135&gt;0,1,"")</f>
        <v/>
      </c>
      <c r="H135" s="511">
        <v>4</v>
      </c>
      <c r="I135" s="492" t="str">
        <f>IF(SUM(D135:G135)&lt;2,IF(H135&gt;100,"Not OK",""),"")</f>
        <v/>
      </c>
      <c r="J135" s="493">
        <v>3</v>
      </c>
      <c r="K135" s="494">
        <v>0</v>
      </c>
      <c r="L135" s="494"/>
      <c r="M135" s="494"/>
      <c r="N135" s="495">
        <f>SUM(J135:M135)</f>
        <v>3</v>
      </c>
      <c r="O135" s="496">
        <v>25.970000000000013</v>
      </c>
      <c r="P135" s="497">
        <v>25.97</v>
      </c>
      <c r="Q135" s="497"/>
      <c r="R135" s="498"/>
      <c r="S135" s="499">
        <f>IF(P135&gt;0,P135,O135)</f>
        <v>25.97</v>
      </c>
      <c r="T135" s="500">
        <v>70.95</v>
      </c>
      <c r="U135" s="498">
        <v>54.5</v>
      </c>
      <c r="V135" s="498"/>
      <c r="W135" s="501"/>
      <c r="X135" s="496"/>
      <c r="Y135" s="498">
        <v>119</v>
      </c>
      <c r="Z135" s="498"/>
      <c r="AA135" s="502"/>
      <c r="AB135" s="503"/>
      <c r="AC135" s="504">
        <v>1</v>
      </c>
      <c r="AD135" s="504"/>
      <c r="AE135" s="505"/>
      <c r="AF135" s="495">
        <f>SUM(AB135:AE135)</f>
        <v>1</v>
      </c>
      <c r="AG135" s="506"/>
      <c r="AH135" s="504">
        <v>1</v>
      </c>
      <c r="AI135" s="504"/>
      <c r="AJ135" s="505"/>
      <c r="AK135" s="507">
        <f>SUM(AG135:AJ135)</f>
        <v>1</v>
      </c>
      <c r="AL135" s="503"/>
      <c r="AM135" s="504">
        <v>3</v>
      </c>
      <c r="AN135" s="504"/>
      <c r="AO135" s="505"/>
      <c r="AP135" s="507">
        <f>SUM(AL135:AO135)</f>
        <v>3</v>
      </c>
      <c r="AQ135" s="503"/>
      <c r="AR135" s="504">
        <v>0</v>
      </c>
      <c r="AS135" s="504"/>
      <c r="AT135" s="505"/>
      <c r="AU135" s="495">
        <f>SUM(AQ135:AT135)</f>
        <v>0</v>
      </c>
      <c r="AV135" s="494"/>
      <c r="AW135" s="508">
        <v>0</v>
      </c>
      <c r="AX135" s="508"/>
      <c r="AY135" s="509"/>
      <c r="AZ135" s="507">
        <f>SUM(AV135:AY135)</f>
        <v>0</v>
      </c>
      <c r="BA135" s="493"/>
      <c r="BB135" s="508">
        <v>0</v>
      </c>
      <c r="BC135" s="508"/>
      <c r="BD135" s="509"/>
      <c r="BE135" s="495">
        <f>SUM(BA135:BD135)</f>
        <v>0</v>
      </c>
      <c r="BF135" s="493">
        <v>0</v>
      </c>
      <c r="BG135" s="508">
        <v>0</v>
      </c>
      <c r="BH135" s="508"/>
      <c r="BI135" s="509"/>
      <c r="BJ135" s="495">
        <f>SUM(BF135:BI135)</f>
        <v>0</v>
      </c>
      <c r="BK135" s="493"/>
      <c r="BL135" s="508">
        <v>0</v>
      </c>
      <c r="BM135" s="508"/>
      <c r="BN135" s="509"/>
      <c r="BO135" s="495">
        <f t="shared" si="2"/>
        <v>0</v>
      </c>
    </row>
    <row r="136" spans="1:67" x14ac:dyDescent="0.25">
      <c r="A136" s="488" t="s">
        <v>65</v>
      </c>
      <c r="B136" s="489" t="s">
        <v>370</v>
      </c>
      <c r="C136" s="490">
        <v>6953156272972</v>
      </c>
      <c r="D136" s="490" t="str">
        <f>IF(J136&gt;0,1,"")</f>
        <v/>
      </c>
      <c r="E136" s="490">
        <f>IF(K136&gt;0,1,"")</f>
        <v>1</v>
      </c>
      <c r="F136" s="490" t="str">
        <f>IF(L136&gt;0,1,"")</f>
        <v/>
      </c>
      <c r="G136" s="510" t="str">
        <f>IF(M136&gt;0,1,"")</f>
        <v/>
      </c>
      <c r="H136" s="511">
        <v>13</v>
      </c>
      <c r="I136" s="492" t="str">
        <f>IF(SUM(D136:G136)&lt;2,IF(H136&gt;100,"Not OK",""),"")</f>
        <v/>
      </c>
      <c r="J136" s="493"/>
      <c r="K136" s="494">
        <v>1</v>
      </c>
      <c r="L136" s="494"/>
      <c r="M136" s="494"/>
      <c r="N136" s="495">
        <f>SUM(J136:M136)</f>
        <v>1</v>
      </c>
      <c r="O136" s="496"/>
      <c r="P136" s="497">
        <v>25.65</v>
      </c>
      <c r="Q136" s="497"/>
      <c r="R136" s="498"/>
      <c r="S136" s="499">
        <f>IF(P136&gt;0,P136,O136)</f>
        <v>25.65</v>
      </c>
      <c r="T136" s="500"/>
      <c r="U136" s="498">
        <v>54.5</v>
      </c>
      <c r="V136" s="498"/>
      <c r="W136" s="501"/>
      <c r="X136" s="496"/>
      <c r="Y136" s="498">
        <v>119</v>
      </c>
      <c r="Z136" s="498"/>
      <c r="AA136" s="502"/>
      <c r="AB136" s="503"/>
      <c r="AC136" s="504">
        <v>3</v>
      </c>
      <c r="AD136" s="504"/>
      <c r="AE136" s="505"/>
      <c r="AF136" s="495">
        <f>SUM(AB136:AE136)</f>
        <v>3</v>
      </c>
      <c r="AG136" s="506"/>
      <c r="AH136" s="504">
        <v>0</v>
      </c>
      <c r="AI136" s="504"/>
      <c r="AJ136" s="505"/>
      <c r="AK136" s="507">
        <f>SUM(AG136:AJ136)</f>
        <v>0</v>
      </c>
      <c r="AL136" s="503"/>
      <c r="AM136" s="504">
        <v>1</v>
      </c>
      <c r="AN136" s="504"/>
      <c r="AO136" s="505"/>
      <c r="AP136" s="507">
        <f>SUM(AL136:AO136)</f>
        <v>1</v>
      </c>
      <c r="AQ136" s="503"/>
      <c r="AR136" s="504">
        <v>0</v>
      </c>
      <c r="AS136" s="504"/>
      <c r="AT136" s="505"/>
      <c r="AU136" s="495">
        <f>SUM(AQ136:AT136)</f>
        <v>0</v>
      </c>
      <c r="AV136" s="494"/>
      <c r="AW136" s="508">
        <v>0</v>
      </c>
      <c r="AX136" s="508"/>
      <c r="AY136" s="509"/>
      <c r="AZ136" s="507">
        <f>SUM(AV136:AY136)</f>
        <v>0</v>
      </c>
      <c r="BA136" s="493"/>
      <c r="BB136" s="508">
        <v>0</v>
      </c>
      <c r="BC136" s="508"/>
      <c r="BD136" s="509"/>
      <c r="BE136" s="495">
        <f>SUM(BA136:BD136)</f>
        <v>0</v>
      </c>
      <c r="BF136" s="493"/>
      <c r="BG136" s="508">
        <v>0</v>
      </c>
      <c r="BH136" s="508"/>
      <c r="BI136" s="509"/>
      <c r="BJ136" s="495">
        <f>SUM(BF136:BI136)</f>
        <v>0</v>
      </c>
      <c r="BK136" s="493"/>
      <c r="BL136" s="508">
        <v>0</v>
      </c>
      <c r="BM136" s="508"/>
      <c r="BN136" s="509"/>
      <c r="BO136" s="495">
        <f t="shared" si="2"/>
        <v>0</v>
      </c>
    </row>
    <row r="137" spans="1:67" x14ac:dyDescent="0.25">
      <c r="A137" s="488" t="s">
        <v>72</v>
      </c>
      <c r="B137" s="489" t="s">
        <v>377</v>
      </c>
      <c r="C137" s="490">
        <v>6953156273016</v>
      </c>
      <c r="D137" s="490" t="str">
        <f>IF(J137&gt;0,1,"")</f>
        <v/>
      </c>
      <c r="E137" s="490" t="str">
        <f>IF(K137&gt;0,1,"")</f>
        <v/>
      </c>
      <c r="F137" s="490" t="str">
        <f>IF(L137&gt;0,1,"")</f>
        <v/>
      </c>
      <c r="G137" s="510" t="str">
        <f>IF(M137&gt;0,1,"")</f>
        <v/>
      </c>
      <c r="H137" s="511">
        <v>2</v>
      </c>
      <c r="I137" s="492" t="str">
        <f>IF(SUM(D137:G137)&lt;2,IF(H137&gt;100,"Not OK",""),"")</f>
        <v/>
      </c>
      <c r="J137" s="493"/>
      <c r="K137" s="494">
        <v>0</v>
      </c>
      <c r="L137" s="494"/>
      <c r="M137" s="494"/>
      <c r="N137" s="495">
        <f>SUM(J137:M137)</f>
        <v>0</v>
      </c>
      <c r="O137" s="496"/>
      <c r="P137" s="497">
        <v>43.38</v>
      </c>
      <c r="Q137" s="497"/>
      <c r="R137" s="498"/>
      <c r="S137" s="499">
        <f>IF(P137&gt;0,P137,O137)</f>
        <v>43.38</v>
      </c>
      <c r="T137" s="500"/>
      <c r="U137" s="498">
        <v>79.5</v>
      </c>
      <c r="V137" s="498"/>
      <c r="W137" s="501"/>
      <c r="X137" s="496"/>
      <c r="Y137" s="498">
        <v>169</v>
      </c>
      <c r="Z137" s="498"/>
      <c r="AA137" s="502"/>
      <c r="AB137" s="503"/>
      <c r="AC137" s="504">
        <v>4</v>
      </c>
      <c r="AD137" s="504"/>
      <c r="AE137" s="505"/>
      <c r="AF137" s="495">
        <f>SUM(AB137:AE137)</f>
        <v>4</v>
      </c>
      <c r="AG137" s="506"/>
      <c r="AH137" s="504">
        <v>3</v>
      </c>
      <c r="AI137" s="504"/>
      <c r="AJ137" s="505"/>
      <c r="AK137" s="507">
        <f>SUM(AG137:AJ137)</f>
        <v>3</v>
      </c>
      <c r="AL137" s="503"/>
      <c r="AM137" s="504">
        <v>4</v>
      </c>
      <c r="AN137" s="504"/>
      <c r="AO137" s="505"/>
      <c r="AP137" s="507">
        <f>SUM(AL137:AO137)</f>
        <v>4</v>
      </c>
      <c r="AQ137" s="503"/>
      <c r="AR137" s="504">
        <v>9</v>
      </c>
      <c r="AS137" s="504"/>
      <c r="AT137" s="505"/>
      <c r="AU137" s="495">
        <f>SUM(AQ137:AT137)</f>
        <v>9</v>
      </c>
      <c r="AV137" s="494"/>
      <c r="AW137" s="508">
        <v>0</v>
      </c>
      <c r="AX137" s="508"/>
      <c r="AY137" s="509"/>
      <c r="AZ137" s="507">
        <f>SUM(AV137:AY137)</f>
        <v>0</v>
      </c>
      <c r="BA137" s="493"/>
      <c r="BB137" s="508">
        <v>0</v>
      </c>
      <c r="BC137" s="508"/>
      <c r="BD137" s="509"/>
      <c r="BE137" s="495">
        <f>SUM(BA137:BD137)</f>
        <v>0</v>
      </c>
      <c r="BF137" s="493"/>
      <c r="BG137" s="508">
        <v>2</v>
      </c>
      <c r="BH137" s="508"/>
      <c r="BI137" s="509"/>
      <c r="BJ137" s="495">
        <f>SUM(BF137:BI137)</f>
        <v>2</v>
      </c>
      <c r="BK137" s="493"/>
      <c r="BL137" s="508">
        <v>1</v>
      </c>
      <c r="BM137" s="508"/>
      <c r="BN137" s="509"/>
      <c r="BO137" s="495">
        <f t="shared" si="2"/>
        <v>1</v>
      </c>
    </row>
    <row r="138" spans="1:67" x14ac:dyDescent="0.25">
      <c r="A138" s="488" t="s">
        <v>73</v>
      </c>
      <c r="B138" s="489" t="s">
        <v>672</v>
      </c>
      <c r="C138" s="490">
        <v>6953156273023</v>
      </c>
      <c r="D138" s="490">
        <f>IF(J138&gt;0,1,"")</f>
        <v>1</v>
      </c>
      <c r="E138" s="490">
        <f>IF(K138&gt;0,1,"")</f>
        <v>1</v>
      </c>
      <c r="F138" s="490" t="str">
        <f>IF(L138&gt;0,1,"")</f>
        <v/>
      </c>
      <c r="G138" s="510" t="str">
        <f>IF(M138&gt;0,1,"")</f>
        <v/>
      </c>
      <c r="H138" s="511"/>
      <c r="I138" s="492" t="str">
        <f>IF(SUM(D138:G138)&lt;2,IF(H138&gt;100,"Not OK",""),"")</f>
        <v/>
      </c>
      <c r="J138" s="493">
        <v>2</v>
      </c>
      <c r="K138" s="494">
        <v>4</v>
      </c>
      <c r="L138" s="494"/>
      <c r="M138" s="494"/>
      <c r="N138" s="495">
        <f>SUM(J138:M138)</f>
        <v>6</v>
      </c>
      <c r="O138" s="496"/>
      <c r="P138" s="497">
        <v>43.134477611940298</v>
      </c>
      <c r="Q138" s="497"/>
      <c r="R138" s="498"/>
      <c r="S138" s="499">
        <f>IF(P138&gt;0,P138,O138)</f>
        <v>43.134477611940298</v>
      </c>
      <c r="T138" s="500">
        <v>98.45</v>
      </c>
      <c r="U138" s="498">
        <v>79.5</v>
      </c>
      <c r="V138" s="498"/>
      <c r="W138" s="501"/>
      <c r="X138" s="496"/>
      <c r="Y138" s="498">
        <v>169</v>
      </c>
      <c r="Z138" s="498"/>
      <c r="AA138" s="502"/>
      <c r="AB138" s="503"/>
      <c r="AC138" s="504">
        <v>1</v>
      </c>
      <c r="AD138" s="504"/>
      <c r="AE138" s="505"/>
      <c r="AF138" s="495">
        <f>SUM(AB138:AE138)</f>
        <v>1</v>
      </c>
      <c r="AG138" s="506"/>
      <c r="AH138" s="504">
        <v>1</v>
      </c>
      <c r="AI138" s="504"/>
      <c r="AJ138" s="505"/>
      <c r="AK138" s="507">
        <f>SUM(AG138:AJ138)</f>
        <v>1</v>
      </c>
      <c r="AL138" s="503"/>
      <c r="AM138" s="504">
        <v>5</v>
      </c>
      <c r="AN138" s="504"/>
      <c r="AO138" s="505"/>
      <c r="AP138" s="507">
        <f>SUM(AL138:AO138)</f>
        <v>5</v>
      </c>
      <c r="AQ138" s="503"/>
      <c r="AR138" s="504">
        <v>1</v>
      </c>
      <c r="AS138" s="504"/>
      <c r="AT138" s="505"/>
      <c r="AU138" s="495">
        <f>SUM(AQ138:AT138)</f>
        <v>1</v>
      </c>
      <c r="AV138" s="494"/>
      <c r="AW138" s="508">
        <v>0</v>
      </c>
      <c r="AX138" s="508"/>
      <c r="AY138" s="509"/>
      <c r="AZ138" s="507">
        <f>SUM(AV138:AY138)</f>
        <v>0</v>
      </c>
      <c r="BA138" s="493"/>
      <c r="BB138" s="508">
        <v>1</v>
      </c>
      <c r="BC138" s="508"/>
      <c r="BD138" s="509"/>
      <c r="BE138" s="495">
        <f>SUM(BA138:BD138)</f>
        <v>1</v>
      </c>
      <c r="BF138" s="493">
        <v>0</v>
      </c>
      <c r="BG138" s="508">
        <v>0</v>
      </c>
      <c r="BH138" s="508"/>
      <c r="BI138" s="509"/>
      <c r="BJ138" s="495">
        <f>SUM(BF138:BI138)</f>
        <v>0</v>
      </c>
      <c r="BK138" s="493"/>
      <c r="BL138" s="508">
        <v>0</v>
      </c>
      <c r="BM138" s="508"/>
      <c r="BN138" s="509"/>
      <c r="BO138" s="495">
        <f t="shared" si="2"/>
        <v>0</v>
      </c>
    </row>
    <row r="139" spans="1:67" x14ac:dyDescent="0.25">
      <c r="A139" s="488" t="s">
        <v>87</v>
      </c>
      <c r="B139" s="489" t="s">
        <v>673</v>
      </c>
      <c r="C139" s="490">
        <v>6953156273030</v>
      </c>
      <c r="D139" s="490">
        <f>IF(J139&gt;0,1,"")</f>
        <v>1</v>
      </c>
      <c r="E139" s="490">
        <f>IF(K139&gt;0,1,"")</f>
        <v>1</v>
      </c>
      <c r="F139" s="490">
        <f>IF(L139&gt;0,1,"")</f>
        <v>1</v>
      </c>
      <c r="G139" s="510" t="str">
        <f>IF(M139&gt;0,1,"")</f>
        <v/>
      </c>
      <c r="H139" s="511">
        <v>60</v>
      </c>
      <c r="I139" s="492" t="str">
        <f>IF(SUM(D139:G139)&lt;2,IF(H139&gt;100,"Not OK",""),"")</f>
        <v/>
      </c>
      <c r="J139" s="493">
        <v>5</v>
      </c>
      <c r="K139" s="494">
        <v>8</v>
      </c>
      <c r="L139" s="494">
        <v>3</v>
      </c>
      <c r="M139" s="494"/>
      <c r="N139" s="495">
        <f>SUM(J139:M139)</f>
        <v>16</v>
      </c>
      <c r="O139" s="496">
        <v>24.310000000000038</v>
      </c>
      <c r="P139" s="497">
        <v>25.360000000000003</v>
      </c>
      <c r="Q139" s="497">
        <v>25.360000000000003</v>
      </c>
      <c r="R139" s="498"/>
      <c r="S139" s="499">
        <f>IF(P139&gt;0,P139,O139)</f>
        <v>25.360000000000003</v>
      </c>
      <c r="T139" s="500">
        <v>65.45</v>
      </c>
      <c r="U139" s="498">
        <v>49.5</v>
      </c>
      <c r="V139" s="498">
        <v>54.5</v>
      </c>
      <c r="W139" s="501"/>
      <c r="X139" s="496"/>
      <c r="Y139" s="498">
        <v>109</v>
      </c>
      <c r="Z139" s="498">
        <v>109</v>
      </c>
      <c r="AA139" s="502"/>
      <c r="AB139" s="503"/>
      <c r="AC139" s="504">
        <v>4</v>
      </c>
      <c r="AD139" s="504"/>
      <c r="AE139" s="505"/>
      <c r="AF139" s="495">
        <f>SUM(AB139:AE139)</f>
        <v>4</v>
      </c>
      <c r="AG139" s="506"/>
      <c r="AH139" s="504">
        <v>3</v>
      </c>
      <c r="AI139" s="504">
        <v>1</v>
      </c>
      <c r="AJ139" s="505"/>
      <c r="AK139" s="507">
        <f>SUM(AG139:AJ139)</f>
        <v>4</v>
      </c>
      <c r="AL139" s="503"/>
      <c r="AM139" s="504">
        <v>2</v>
      </c>
      <c r="AN139" s="504">
        <v>5</v>
      </c>
      <c r="AO139" s="505"/>
      <c r="AP139" s="507">
        <f>SUM(AL139:AO139)</f>
        <v>7</v>
      </c>
      <c r="AQ139" s="503"/>
      <c r="AR139" s="504">
        <v>10</v>
      </c>
      <c r="AS139" s="504">
        <v>1</v>
      </c>
      <c r="AT139" s="505"/>
      <c r="AU139" s="495">
        <f>SUM(AQ139:AT139)</f>
        <v>11</v>
      </c>
      <c r="AV139" s="494"/>
      <c r="AW139" s="508">
        <v>5</v>
      </c>
      <c r="AX139" s="508">
        <v>2</v>
      </c>
      <c r="AY139" s="509"/>
      <c r="AZ139" s="507">
        <f>SUM(AV139:AY139)</f>
        <v>7</v>
      </c>
      <c r="BA139" s="493"/>
      <c r="BB139" s="508">
        <v>11</v>
      </c>
      <c r="BC139" s="508">
        <v>0</v>
      </c>
      <c r="BD139" s="509"/>
      <c r="BE139" s="495">
        <f>SUM(BA139:BD139)</f>
        <v>11</v>
      </c>
      <c r="BF139" s="493">
        <v>0</v>
      </c>
      <c r="BG139" s="508">
        <v>9</v>
      </c>
      <c r="BH139" s="508">
        <v>1</v>
      </c>
      <c r="BI139" s="509"/>
      <c r="BJ139" s="495">
        <f>SUM(BF139:BI139)</f>
        <v>10</v>
      </c>
      <c r="BK139" s="493"/>
      <c r="BL139" s="508">
        <v>0</v>
      </c>
      <c r="BM139" s="508"/>
      <c r="BN139" s="509"/>
      <c r="BO139" s="495">
        <f t="shared" si="2"/>
        <v>0</v>
      </c>
    </row>
    <row r="140" spans="1:67" x14ac:dyDescent="0.25">
      <c r="A140" s="488" t="s">
        <v>106</v>
      </c>
      <c r="B140" s="489" t="s">
        <v>410</v>
      </c>
      <c r="C140" s="490">
        <v>6953156273085</v>
      </c>
      <c r="D140" s="490" t="str">
        <f>IF(J140&gt;0,1,"")</f>
        <v/>
      </c>
      <c r="E140" s="490">
        <f>IF(K140&gt;0,1,"")</f>
        <v>1</v>
      </c>
      <c r="F140" s="490">
        <f>IF(L140&gt;0,1,"")</f>
        <v>1</v>
      </c>
      <c r="G140" s="510" t="str">
        <f>IF(M140&gt;0,1,"")</f>
        <v/>
      </c>
      <c r="H140" s="511">
        <v>777</v>
      </c>
      <c r="I140" s="492" t="str">
        <f>IF(SUM(D140:G140)&lt;2,IF(H140&gt;100,"Not OK",""),"")</f>
        <v/>
      </c>
      <c r="J140" s="493"/>
      <c r="K140" s="494">
        <v>26</v>
      </c>
      <c r="L140" s="494">
        <v>17</v>
      </c>
      <c r="M140" s="494"/>
      <c r="N140" s="495">
        <f>SUM(J140:M140)</f>
        <v>43</v>
      </c>
      <c r="O140" s="496"/>
      <c r="P140" s="497">
        <v>13.620000000000053</v>
      </c>
      <c r="Q140" s="497">
        <v>13.620000000000053</v>
      </c>
      <c r="R140" s="498"/>
      <c r="S140" s="499">
        <f>IF(P140&gt;0,P140,O140)</f>
        <v>13.620000000000053</v>
      </c>
      <c r="T140" s="500"/>
      <c r="U140" s="498">
        <v>34.5</v>
      </c>
      <c r="V140" s="498">
        <v>34.5</v>
      </c>
      <c r="W140" s="501"/>
      <c r="X140" s="496"/>
      <c r="Y140" s="498">
        <v>69</v>
      </c>
      <c r="Z140" s="498">
        <v>69</v>
      </c>
      <c r="AA140" s="502"/>
      <c r="AB140" s="503"/>
      <c r="AC140" s="504">
        <v>11</v>
      </c>
      <c r="AD140" s="504"/>
      <c r="AE140" s="505"/>
      <c r="AF140" s="495">
        <f>SUM(AB140:AE140)</f>
        <v>11</v>
      </c>
      <c r="AG140" s="506"/>
      <c r="AH140" s="504">
        <v>11</v>
      </c>
      <c r="AI140" s="504">
        <v>13</v>
      </c>
      <c r="AJ140" s="505"/>
      <c r="AK140" s="507">
        <f>SUM(AG140:AJ140)</f>
        <v>24</v>
      </c>
      <c r="AL140" s="503"/>
      <c r="AM140" s="504">
        <v>19</v>
      </c>
      <c r="AN140" s="504">
        <v>11</v>
      </c>
      <c r="AO140" s="505"/>
      <c r="AP140" s="507">
        <f>SUM(AL140:AO140)</f>
        <v>30</v>
      </c>
      <c r="AQ140" s="503"/>
      <c r="AR140" s="504">
        <v>26</v>
      </c>
      <c r="AS140" s="504">
        <v>11</v>
      </c>
      <c r="AT140" s="505"/>
      <c r="AU140" s="495">
        <f>SUM(AQ140:AT140)</f>
        <v>37</v>
      </c>
      <c r="AV140" s="494"/>
      <c r="AW140" s="508">
        <v>28</v>
      </c>
      <c r="AX140" s="508">
        <v>9</v>
      </c>
      <c r="AY140" s="509"/>
      <c r="AZ140" s="507">
        <f>SUM(AV140:AY140)</f>
        <v>37</v>
      </c>
      <c r="BA140" s="493"/>
      <c r="BB140" s="508">
        <v>23</v>
      </c>
      <c r="BC140" s="508">
        <v>11</v>
      </c>
      <c r="BD140" s="509"/>
      <c r="BE140" s="495">
        <f>SUM(BA140:BD140)</f>
        <v>34</v>
      </c>
      <c r="BF140" s="493"/>
      <c r="BG140" s="508">
        <v>30</v>
      </c>
      <c r="BH140" s="508">
        <v>12</v>
      </c>
      <c r="BI140" s="509"/>
      <c r="BJ140" s="495">
        <f>SUM(BF140:BI140)</f>
        <v>42</v>
      </c>
      <c r="BK140" s="493"/>
      <c r="BL140" s="508">
        <v>0</v>
      </c>
      <c r="BM140" s="508"/>
      <c r="BN140" s="509"/>
      <c r="BO140" s="495">
        <f t="shared" si="2"/>
        <v>0</v>
      </c>
    </row>
    <row r="141" spans="1:67" x14ac:dyDescent="0.25">
      <c r="A141" s="488" t="s">
        <v>107</v>
      </c>
      <c r="B141" s="489" t="s">
        <v>411</v>
      </c>
      <c r="C141" s="490">
        <v>6953156273092</v>
      </c>
      <c r="D141" s="490" t="str">
        <f>IF(J141&gt;0,1,"")</f>
        <v/>
      </c>
      <c r="E141" s="490">
        <f>IF(K141&gt;0,1,"")</f>
        <v>1</v>
      </c>
      <c r="F141" s="490">
        <f>IF(L141&gt;0,1,"")</f>
        <v>1</v>
      </c>
      <c r="G141" s="510" t="str">
        <f>IF(M141&gt;0,1,"")</f>
        <v/>
      </c>
      <c r="H141" s="511">
        <v>15</v>
      </c>
      <c r="I141" s="492" t="str">
        <f>IF(SUM(D141:G141)&lt;2,IF(H141&gt;100,"Not OK",""),"")</f>
        <v/>
      </c>
      <c r="J141" s="493"/>
      <c r="K141" s="494">
        <v>17</v>
      </c>
      <c r="L141" s="494">
        <v>4</v>
      </c>
      <c r="M141" s="494"/>
      <c r="N141" s="495">
        <f>SUM(J141:M141)</f>
        <v>21</v>
      </c>
      <c r="O141" s="496"/>
      <c r="P141" s="497">
        <v>13.949999999999998</v>
      </c>
      <c r="Q141" s="497">
        <v>13.949999999999998</v>
      </c>
      <c r="R141" s="498"/>
      <c r="S141" s="499">
        <f>IF(P141&gt;0,P141,O141)</f>
        <v>13.949999999999998</v>
      </c>
      <c r="T141" s="500"/>
      <c r="U141" s="498">
        <v>34.5</v>
      </c>
      <c r="V141" s="498">
        <v>34.5</v>
      </c>
      <c r="W141" s="501"/>
      <c r="X141" s="496"/>
      <c r="Y141" s="498">
        <v>69</v>
      </c>
      <c r="Z141" s="498">
        <v>69</v>
      </c>
      <c r="AA141" s="502"/>
      <c r="AB141" s="503"/>
      <c r="AC141" s="504">
        <v>8</v>
      </c>
      <c r="AD141" s="504"/>
      <c r="AE141" s="505"/>
      <c r="AF141" s="495">
        <f>SUM(AB141:AE141)</f>
        <v>8</v>
      </c>
      <c r="AG141" s="506"/>
      <c r="AH141" s="504">
        <v>2</v>
      </c>
      <c r="AI141" s="504">
        <v>4</v>
      </c>
      <c r="AJ141" s="505"/>
      <c r="AK141" s="507">
        <f>SUM(AG141:AJ141)</f>
        <v>6</v>
      </c>
      <c r="AL141" s="503"/>
      <c r="AM141" s="504">
        <v>5</v>
      </c>
      <c r="AN141" s="504">
        <v>7</v>
      </c>
      <c r="AO141" s="505"/>
      <c r="AP141" s="507">
        <f>SUM(AL141:AO141)</f>
        <v>12</v>
      </c>
      <c r="AQ141" s="503"/>
      <c r="AR141" s="504">
        <v>8</v>
      </c>
      <c r="AS141" s="504">
        <v>4</v>
      </c>
      <c r="AT141" s="505"/>
      <c r="AU141" s="495">
        <f>SUM(AQ141:AT141)</f>
        <v>12</v>
      </c>
      <c r="AV141" s="494"/>
      <c r="AW141" s="508">
        <v>6</v>
      </c>
      <c r="AX141" s="508">
        <v>6</v>
      </c>
      <c r="AY141" s="509"/>
      <c r="AZ141" s="507">
        <f>SUM(AV141:AY141)</f>
        <v>12</v>
      </c>
      <c r="BA141" s="493"/>
      <c r="BB141" s="508">
        <v>5</v>
      </c>
      <c r="BC141" s="508">
        <v>1</v>
      </c>
      <c r="BD141" s="509"/>
      <c r="BE141" s="495">
        <f>SUM(BA141:BD141)</f>
        <v>6</v>
      </c>
      <c r="BF141" s="493"/>
      <c r="BG141" s="508">
        <v>9</v>
      </c>
      <c r="BH141" s="508">
        <v>4</v>
      </c>
      <c r="BI141" s="509"/>
      <c r="BJ141" s="495">
        <f>SUM(BF141:BI141)</f>
        <v>13</v>
      </c>
      <c r="BK141" s="493"/>
      <c r="BL141" s="508">
        <v>0</v>
      </c>
      <c r="BM141" s="508"/>
      <c r="BN141" s="509"/>
      <c r="BO141" s="495">
        <f t="shared" si="2"/>
        <v>0</v>
      </c>
    </row>
    <row r="142" spans="1:67" x14ac:dyDescent="0.25">
      <c r="A142" s="488" t="s">
        <v>108</v>
      </c>
      <c r="B142" s="489" t="s">
        <v>412</v>
      </c>
      <c r="C142" s="490">
        <v>6953156273108</v>
      </c>
      <c r="D142" s="490" t="str">
        <f>IF(J142&gt;0,1,"")</f>
        <v/>
      </c>
      <c r="E142" s="490">
        <f>IF(K142&gt;0,1,"")</f>
        <v>1</v>
      </c>
      <c r="F142" s="490">
        <f>IF(L142&gt;0,1,"")</f>
        <v>1</v>
      </c>
      <c r="G142" s="510" t="str">
        <f>IF(M142&gt;0,1,"")</f>
        <v/>
      </c>
      <c r="H142" s="511">
        <v>264</v>
      </c>
      <c r="I142" s="492" t="str">
        <f>IF(SUM(D142:G142)&lt;2,IF(H142&gt;100,"Not OK",""),"")</f>
        <v/>
      </c>
      <c r="J142" s="493"/>
      <c r="K142" s="494">
        <v>31</v>
      </c>
      <c r="L142" s="494">
        <v>26</v>
      </c>
      <c r="M142" s="494"/>
      <c r="N142" s="495">
        <f>SUM(J142:M142)</f>
        <v>57</v>
      </c>
      <c r="O142" s="496"/>
      <c r="P142" s="497">
        <v>13.950000000000014</v>
      </c>
      <c r="Q142" s="497">
        <v>13.950000000000014</v>
      </c>
      <c r="R142" s="498"/>
      <c r="S142" s="499">
        <f>IF(P142&gt;0,P142,O142)</f>
        <v>13.950000000000014</v>
      </c>
      <c r="T142" s="500"/>
      <c r="U142" s="498">
        <v>34.5</v>
      </c>
      <c r="V142" s="498">
        <v>34.5</v>
      </c>
      <c r="W142" s="501"/>
      <c r="X142" s="496"/>
      <c r="Y142" s="498">
        <v>69</v>
      </c>
      <c r="Z142" s="498">
        <v>69</v>
      </c>
      <c r="AA142" s="502"/>
      <c r="AB142" s="503"/>
      <c r="AC142" s="504">
        <v>11</v>
      </c>
      <c r="AD142" s="504"/>
      <c r="AE142" s="505"/>
      <c r="AF142" s="495">
        <f>SUM(AB142:AE142)</f>
        <v>11</v>
      </c>
      <c r="AG142" s="506"/>
      <c r="AH142" s="504">
        <v>4</v>
      </c>
      <c r="AI142" s="504">
        <v>12</v>
      </c>
      <c r="AJ142" s="505"/>
      <c r="AK142" s="507">
        <f>SUM(AG142:AJ142)</f>
        <v>16</v>
      </c>
      <c r="AL142" s="503"/>
      <c r="AM142" s="504">
        <v>22</v>
      </c>
      <c r="AN142" s="504">
        <v>5</v>
      </c>
      <c r="AO142" s="505"/>
      <c r="AP142" s="507">
        <f>SUM(AL142:AO142)</f>
        <v>27</v>
      </c>
      <c r="AQ142" s="503"/>
      <c r="AR142" s="504">
        <v>18</v>
      </c>
      <c r="AS142" s="504">
        <v>12</v>
      </c>
      <c r="AT142" s="505"/>
      <c r="AU142" s="495">
        <f>SUM(AQ142:AT142)</f>
        <v>30</v>
      </c>
      <c r="AV142" s="494"/>
      <c r="AW142" s="508">
        <v>9</v>
      </c>
      <c r="AX142" s="508">
        <v>3</v>
      </c>
      <c r="AY142" s="509"/>
      <c r="AZ142" s="507">
        <f>SUM(AV142:AY142)</f>
        <v>12</v>
      </c>
      <c r="BA142" s="493"/>
      <c r="BB142" s="508">
        <v>8</v>
      </c>
      <c r="BC142" s="508">
        <v>4</v>
      </c>
      <c r="BD142" s="509"/>
      <c r="BE142" s="495">
        <f>SUM(BA142:BD142)</f>
        <v>12</v>
      </c>
      <c r="BF142" s="493"/>
      <c r="BG142" s="508">
        <v>14</v>
      </c>
      <c r="BH142" s="508">
        <v>15</v>
      </c>
      <c r="BI142" s="509"/>
      <c r="BJ142" s="495">
        <f>SUM(BF142:BI142)</f>
        <v>29</v>
      </c>
      <c r="BK142" s="493"/>
      <c r="BL142" s="508">
        <v>0</v>
      </c>
      <c r="BM142" s="508"/>
      <c r="BN142" s="509"/>
      <c r="BO142" s="495">
        <f t="shared" si="2"/>
        <v>0</v>
      </c>
    </row>
    <row r="143" spans="1:67" x14ac:dyDescent="0.25">
      <c r="A143" s="488" t="s">
        <v>74</v>
      </c>
      <c r="B143" s="489" t="s">
        <v>674</v>
      </c>
      <c r="C143" s="490">
        <v>6953156273665</v>
      </c>
      <c r="D143" s="490">
        <f>IF(J143&gt;0,1,"")</f>
        <v>1</v>
      </c>
      <c r="E143" s="490" t="str">
        <f>IF(K143&gt;0,1,"")</f>
        <v/>
      </c>
      <c r="F143" s="490" t="str">
        <f>IF(L143&gt;0,1,"")</f>
        <v/>
      </c>
      <c r="G143" s="510">
        <f>IF(M143&gt;0,1,"")</f>
        <v>1</v>
      </c>
      <c r="H143" s="511">
        <v>18</v>
      </c>
      <c r="I143" s="492" t="str">
        <f>IF(SUM(D143:G143)&lt;2,IF(H143&gt;100,"Not OK",""),"")</f>
        <v/>
      </c>
      <c r="J143" s="493">
        <v>5</v>
      </c>
      <c r="K143" s="494">
        <v>0</v>
      </c>
      <c r="L143" s="494"/>
      <c r="M143" s="494">
        <v>2</v>
      </c>
      <c r="N143" s="495">
        <f>SUM(J143:M143)</f>
        <v>7</v>
      </c>
      <c r="O143" s="496">
        <v>26.900000000000013</v>
      </c>
      <c r="P143" s="497">
        <v>26.900000000000013</v>
      </c>
      <c r="Q143" s="497"/>
      <c r="R143" s="498"/>
      <c r="S143" s="499">
        <f>IF(P143&gt;0,P143,O143)</f>
        <v>26.900000000000013</v>
      </c>
      <c r="T143" s="500">
        <v>76.45</v>
      </c>
      <c r="U143" s="498">
        <v>59.5</v>
      </c>
      <c r="V143" s="498"/>
      <c r="W143" s="512">
        <v>75.685500000000005</v>
      </c>
      <c r="X143" s="496"/>
      <c r="Y143" s="498">
        <v>129</v>
      </c>
      <c r="Z143" s="498"/>
      <c r="AA143" s="513">
        <v>139</v>
      </c>
      <c r="AB143" s="514"/>
      <c r="AC143" s="26">
        <v>2</v>
      </c>
      <c r="AD143" s="26"/>
      <c r="AE143" s="513"/>
      <c r="AF143" s="515">
        <f>SUM(AB143:AE143)</f>
        <v>2</v>
      </c>
      <c r="AG143" s="516"/>
      <c r="AH143" s="26">
        <v>0</v>
      </c>
      <c r="AI143" s="26"/>
      <c r="AJ143" s="513"/>
      <c r="AK143" s="517">
        <f>SUM(AG143:AJ143)</f>
        <v>0</v>
      </c>
      <c r="AL143" s="514"/>
      <c r="AM143" s="26">
        <v>0</v>
      </c>
      <c r="AN143" s="26"/>
      <c r="AO143" s="513">
        <v>0</v>
      </c>
      <c r="AP143" s="518">
        <f>SUM(AL143:AO143)</f>
        <v>0</v>
      </c>
      <c r="AQ143" s="514"/>
      <c r="AR143" s="26">
        <v>4</v>
      </c>
      <c r="AS143" s="26"/>
      <c r="AT143" s="513">
        <v>0</v>
      </c>
      <c r="AU143" s="519">
        <f>SUM(AQ143:AT143)</f>
        <v>4</v>
      </c>
      <c r="AV143" s="494"/>
      <c r="AW143" s="508">
        <v>1</v>
      </c>
      <c r="AX143" s="508"/>
      <c r="AY143" s="509">
        <v>0</v>
      </c>
      <c r="AZ143" s="518">
        <f>SUM(AV143:AY143)</f>
        <v>1</v>
      </c>
      <c r="BA143" s="493"/>
      <c r="BB143" s="508">
        <v>1</v>
      </c>
      <c r="BC143" s="508"/>
      <c r="BD143" s="509">
        <v>1</v>
      </c>
      <c r="BE143" s="519">
        <f>SUM(BA143:BD143)</f>
        <v>2</v>
      </c>
      <c r="BF143" s="493">
        <v>0</v>
      </c>
      <c r="BG143" s="508">
        <v>0</v>
      </c>
      <c r="BH143" s="508"/>
      <c r="BI143" s="509">
        <v>0</v>
      </c>
      <c r="BJ143" s="519">
        <f>SUM(BF143:BI143)</f>
        <v>0</v>
      </c>
      <c r="BK143" s="493"/>
      <c r="BL143" s="508">
        <v>0</v>
      </c>
      <c r="BM143" s="508"/>
      <c r="BN143" s="509"/>
      <c r="BO143" s="495">
        <f t="shared" si="2"/>
        <v>0</v>
      </c>
    </row>
    <row r="144" spans="1:67" x14ac:dyDescent="0.25">
      <c r="A144" s="488" t="s">
        <v>75</v>
      </c>
      <c r="B144" s="489" t="s">
        <v>675</v>
      </c>
      <c r="C144" s="490">
        <v>6953156273672</v>
      </c>
      <c r="D144" s="490" t="str">
        <f>IF(J144&gt;0,1,"")</f>
        <v/>
      </c>
      <c r="E144" s="490">
        <f>IF(K144&gt;0,1,"")</f>
        <v>1</v>
      </c>
      <c r="F144" s="490" t="str">
        <f>IF(L144&gt;0,1,"")</f>
        <v/>
      </c>
      <c r="G144" s="510">
        <f>IF(M144&gt;0,1,"")</f>
        <v>1</v>
      </c>
      <c r="H144" s="511">
        <v>13</v>
      </c>
      <c r="I144" s="492" t="str">
        <f>IF(SUM(D144:G144)&lt;2,IF(H144&gt;100,"Not OK",""),"")</f>
        <v/>
      </c>
      <c r="J144" s="493"/>
      <c r="K144" s="494">
        <v>8</v>
      </c>
      <c r="L144" s="494"/>
      <c r="M144" s="494">
        <v>1</v>
      </c>
      <c r="N144" s="495">
        <f>SUM(J144:M144)</f>
        <v>9</v>
      </c>
      <c r="O144" s="496"/>
      <c r="P144" s="497">
        <v>26.9</v>
      </c>
      <c r="Q144" s="497"/>
      <c r="R144" s="498"/>
      <c r="S144" s="499">
        <f>IF(P144&gt;0,P144,O144)</f>
        <v>26.9</v>
      </c>
      <c r="T144" s="500"/>
      <c r="U144" s="498">
        <v>59.5</v>
      </c>
      <c r="V144" s="498"/>
      <c r="W144" s="501">
        <v>75.685500000000005</v>
      </c>
      <c r="X144" s="496"/>
      <c r="Y144" s="498">
        <v>129</v>
      </c>
      <c r="Z144" s="498"/>
      <c r="AA144" s="502">
        <v>139</v>
      </c>
      <c r="AB144" s="503"/>
      <c r="AC144" s="504">
        <v>0</v>
      </c>
      <c r="AD144" s="504"/>
      <c r="AE144" s="505"/>
      <c r="AF144" s="495">
        <f>SUM(AB144:AE144)</f>
        <v>0</v>
      </c>
      <c r="AG144" s="506"/>
      <c r="AH144" s="504">
        <v>1</v>
      </c>
      <c r="AI144" s="504"/>
      <c r="AJ144" s="505"/>
      <c r="AK144" s="507">
        <f>SUM(AG144:AJ144)</f>
        <v>1</v>
      </c>
      <c r="AL144" s="503"/>
      <c r="AM144" s="504">
        <v>7</v>
      </c>
      <c r="AN144" s="504"/>
      <c r="AO144" s="505">
        <v>0</v>
      </c>
      <c r="AP144" s="507">
        <f>SUM(AL144:AO144)</f>
        <v>7</v>
      </c>
      <c r="AQ144" s="503"/>
      <c r="AR144" s="504">
        <v>5</v>
      </c>
      <c r="AS144" s="504"/>
      <c r="AT144" s="505">
        <v>0</v>
      </c>
      <c r="AU144" s="495">
        <f>SUM(AQ144:AT144)</f>
        <v>5</v>
      </c>
      <c r="AV144" s="494"/>
      <c r="AW144" s="508">
        <v>9</v>
      </c>
      <c r="AX144" s="508"/>
      <c r="AY144" s="509">
        <v>0</v>
      </c>
      <c r="AZ144" s="507">
        <f>SUM(AV144:AY144)</f>
        <v>9</v>
      </c>
      <c r="BA144" s="493"/>
      <c r="BB144" s="508">
        <v>5</v>
      </c>
      <c r="BC144" s="508"/>
      <c r="BD144" s="509">
        <v>0</v>
      </c>
      <c r="BE144" s="495">
        <f>SUM(BA144:BD144)</f>
        <v>5</v>
      </c>
      <c r="BF144" s="493"/>
      <c r="BG144" s="508">
        <v>5</v>
      </c>
      <c r="BH144" s="508"/>
      <c r="BI144" s="509">
        <v>1</v>
      </c>
      <c r="BJ144" s="495">
        <f>SUM(BF144:BI144)</f>
        <v>6</v>
      </c>
      <c r="BK144" s="493"/>
      <c r="BL144" s="508">
        <v>0</v>
      </c>
      <c r="BM144" s="508"/>
      <c r="BN144" s="509"/>
      <c r="BO144" s="495">
        <f t="shared" si="2"/>
        <v>0</v>
      </c>
    </row>
    <row r="145" spans="1:67" x14ac:dyDescent="0.25">
      <c r="A145" s="488" t="s">
        <v>76</v>
      </c>
      <c r="B145" s="489" t="s">
        <v>676</v>
      </c>
      <c r="C145" s="490">
        <v>6953156273689</v>
      </c>
      <c r="D145" s="490" t="str">
        <f>IF(J145&gt;0,1,"")</f>
        <v/>
      </c>
      <c r="E145" s="490" t="str">
        <f>IF(K145&gt;0,1,"")</f>
        <v/>
      </c>
      <c r="F145" s="490" t="str">
        <f>IF(L145&gt;0,1,"")</f>
        <v/>
      </c>
      <c r="G145" s="510">
        <f>IF(M145&gt;0,1,"")</f>
        <v>1</v>
      </c>
      <c r="H145" s="511">
        <v>31</v>
      </c>
      <c r="I145" s="492" t="str">
        <f>IF(SUM(D145:G145)&lt;2,IF(H145&gt;100,"Not OK",""),"")</f>
        <v/>
      </c>
      <c r="J145" s="493"/>
      <c r="K145" s="494">
        <v>0</v>
      </c>
      <c r="L145" s="494"/>
      <c r="M145" s="494">
        <v>1</v>
      </c>
      <c r="N145" s="495">
        <f>SUM(J145:M145)</f>
        <v>1</v>
      </c>
      <c r="O145" s="496"/>
      <c r="P145" s="497">
        <v>26.960000000000004</v>
      </c>
      <c r="Q145" s="497"/>
      <c r="R145" s="498"/>
      <c r="S145" s="499">
        <f>IF(P145&gt;0,P145,O145)</f>
        <v>26.960000000000004</v>
      </c>
      <c r="T145" s="500"/>
      <c r="U145" s="498">
        <v>59.5</v>
      </c>
      <c r="V145" s="498"/>
      <c r="W145" s="501">
        <v>75.685500000000005</v>
      </c>
      <c r="X145" s="496"/>
      <c r="Y145" s="498">
        <v>129</v>
      </c>
      <c r="Z145" s="498"/>
      <c r="AA145" s="502">
        <v>139</v>
      </c>
      <c r="AB145" s="503"/>
      <c r="AC145" s="504">
        <v>0</v>
      </c>
      <c r="AD145" s="504"/>
      <c r="AE145" s="505"/>
      <c r="AF145" s="495">
        <f>SUM(AB145:AE145)</f>
        <v>0</v>
      </c>
      <c r="AG145" s="506"/>
      <c r="AH145" s="504">
        <v>0</v>
      </c>
      <c r="AI145" s="504"/>
      <c r="AJ145" s="505"/>
      <c r="AK145" s="507">
        <f>SUM(AG145:AJ145)</f>
        <v>0</v>
      </c>
      <c r="AL145" s="503"/>
      <c r="AM145" s="504">
        <v>0</v>
      </c>
      <c r="AN145" s="504"/>
      <c r="AO145" s="505">
        <v>0</v>
      </c>
      <c r="AP145" s="507">
        <f>SUM(AL145:AO145)</f>
        <v>0</v>
      </c>
      <c r="AQ145" s="503"/>
      <c r="AR145" s="504">
        <v>0</v>
      </c>
      <c r="AS145" s="504"/>
      <c r="AT145" s="505">
        <v>0</v>
      </c>
      <c r="AU145" s="495">
        <f>SUM(AQ145:AT145)</f>
        <v>0</v>
      </c>
      <c r="AV145" s="494"/>
      <c r="AW145" s="508">
        <v>0</v>
      </c>
      <c r="AX145" s="508"/>
      <c r="AY145" s="509">
        <v>0</v>
      </c>
      <c r="AZ145" s="507">
        <f>SUM(AV145:AY145)</f>
        <v>0</v>
      </c>
      <c r="BA145" s="493"/>
      <c r="BB145" s="508">
        <v>0</v>
      </c>
      <c r="BC145" s="508"/>
      <c r="BD145" s="509">
        <v>2</v>
      </c>
      <c r="BE145" s="495">
        <f>SUM(BA145:BD145)</f>
        <v>2</v>
      </c>
      <c r="BF145" s="493"/>
      <c r="BG145" s="508">
        <v>0</v>
      </c>
      <c r="BH145" s="508"/>
      <c r="BI145" s="509">
        <v>0</v>
      </c>
      <c r="BJ145" s="495">
        <f>SUM(BF145:BI145)</f>
        <v>0</v>
      </c>
      <c r="BK145" s="493"/>
      <c r="BL145" s="508">
        <v>0</v>
      </c>
      <c r="BM145" s="508"/>
      <c r="BN145" s="509"/>
      <c r="BO145" s="495">
        <f t="shared" si="2"/>
        <v>0</v>
      </c>
    </row>
    <row r="146" spans="1:67" x14ac:dyDescent="0.25">
      <c r="A146" s="488" t="s">
        <v>66</v>
      </c>
      <c r="B146" s="489" t="s">
        <v>371</v>
      </c>
      <c r="C146" s="490">
        <v>6953156273825</v>
      </c>
      <c r="D146" s="490" t="str">
        <f>IF(J146&gt;0,1,"")</f>
        <v/>
      </c>
      <c r="E146" s="490" t="str">
        <f>IF(K146&gt;0,1,"")</f>
        <v/>
      </c>
      <c r="F146" s="490" t="str">
        <f>IF(L146&gt;0,1,"")</f>
        <v/>
      </c>
      <c r="G146" s="510" t="str">
        <f>IF(M146&gt;0,1,"")</f>
        <v/>
      </c>
      <c r="H146" s="511">
        <v>9</v>
      </c>
      <c r="I146" s="492" t="str">
        <f>IF(SUM(D146:G146)&lt;2,IF(H146&gt;100,"Not OK",""),"")</f>
        <v/>
      </c>
      <c r="J146" s="493"/>
      <c r="K146" s="494">
        <v>0</v>
      </c>
      <c r="L146" s="494"/>
      <c r="M146" s="494"/>
      <c r="N146" s="495">
        <f>SUM(J146:M146)</f>
        <v>0</v>
      </c>
      <c r="O146" s="496"/>
      <c r="P146" s="497">
        <v>24.62</v>
      </c>
      <c r="Q146" s="497"/>
      <c r="R146" s="498"/>
      <c r="S146" s="499">
        <f>IF(P146&gt;0,P146,O146)</f>
        <v>24.62</v>
      </c>
      <c r="T146" s="500"/>
      <c r="U146" s="498">
        <v>54.5</v>
      </c>
      <c r="V146" s="498"/>
      <c r="W146" s="501"/>
      <c r="X146" s="496"/>
      <c r="Y146" s="498">
        <v>119</v>
      </c>
      <c r="Z146" s="498"/>
      <c r="AA146" s="502"/>
      <c r="AB146" s="503"/>
      <c r="AC146" s="504">
        <v>1</v>
      </c>
      <c r="AD146" s="504"/>
      <c r="AE146" s="505"/>
      <c r="AF146" s="495">
        <f>SUM(AB146:AE146)</f>
        <v>1</v>
      </c>
      <c r="AG146" s="506"/>
      <c r="AH146" s="504">
        <v>2</v>
      </c>
      <c r="AI146" s="504"/>
      <c r="AJ146" s="505"/>
      <c r="AK146" s="507">
        <f>SUM(AG146:AJ146)</f>
        <v>2</v>
      </c>
      <c r="AL146" s="503"/>
      <c r="AM146" s="504">
        <v>2</v>
      </c>
      <c r="AN146" s="504"/>
      <c r="AO146" s="505"/>
      <c r="AP146" s="507">
        <f>SUM(AL146:AO146)</f>
        <v>2</v>
      </c>
      <c r="AQ146" s="503"/>
      <c r="AR146" s="504">
        <v>0</v>
      </c>
      <c r="AS146" s="504"/>
      <c r="AT146" s="505"/>
      <c r="AU146" s="495">
        <f>SUM(AQ146:AT146)</f>
        <v>0</v>
      </c>
      <c r="AV146" s="494"/>
      <c r="AW146" s="508">
        <v>0</v>
      </c>
      <c r="AX146" s="508"/>
      <c r="AY146" s="509"/>
      <c r="AZ146" s="507">
        <f>SUM(AV146:AY146)</f>
        <v>0</v>
      </c>
      <c r="BA146" s="493"/>
      <c r="BB146" s="508">
        <v>0</v>
      </c>
      <c r="BC146" s="508"/>
      <c r="BD146" s="509"/>
      <c r="BE146" s="495">
        <f>SUM(BA146:BD146)</f>
        <v>0</v>
      </c>
      <c r="BF146" s="493"/>
      <c r="BG146" s="508">
        <v>0</v>
      </c>
      <c r="BH146" s="508"/>
      <c r="BI146" s="509"/>
      <c r="BJ146" s="495">
        <f>SUM(BF146:BI146)</f>
        <v>0</v>
      </c>
      <c r="BK146" s="493"/>
      <c r="BL146" s="508">
        <v>0</v>
      </c>
      <c r="BM146" s="508"/>
      <c r="BN146" s="509"/>
      <c r="BO146" s="495">
        <f t="shared" si="2"/>
        <v>0</v>
      </c>
    </row>
    <row r="147" spans="1:67" x14ac:dyDescent="0.25">
      <c r="A147" s="488" t="s">
        <v>55</v>
      </c>
      <c r="B147" s="489" t="s">
        <v>677</v>
      </c>
      <c r="C147" s="490">
        <v>6953156273887</v>
      </c>
      <c r="D147" s="490">
        <f>IF(J147&gt;0,1,"")</f>
        <v>1</v>
      </c>
      <c r="E147" s="490">
        <f>IF(K147&gt;0,1,"")</f>
        <v>1</v>
      </c>
      <c r="F147" s="490">
        <f>IF(L147&gt;0,1,"")</f>
        <v>1</v>
      </c>
      <c r="G147" s="510" t="str">
        <f>IF(M147&gt;0,1,"")</f>
        <v/>
      </c>
      <c r="H147" s="511">
        <v>4</v>
      </c>
      <c r="I147" s="492" t="str">
        <f>IF(SUM(D147:G147)&lt;2,IF(H147&gt;100,"Not OK",""),"")</f>
        <v/>
      </c>
      <c r="J147" s="493">
        <v>2</v>
      </c>
      <c r="K147" s="494">
        <v>6</v>
      </c>
      <c r="L147" s="494">
        <v>8</v>
      </c>
      <c r="M147" s="494"/>
      <c r="N147" s="495">
        <f>SUM(J147:M147)</f>
        <v>16</v>
      </c>
      <c r="O147" s="496">
        <v>53.340000000000039</v>
      </c>
      <c r="P147" s="497">
        <v>57.060000000000038</v>
      </c>
      <c r="Q147" s="497">
        <v>57.060000000000038</v>
      </c>
      <c r="R147" s="498"/>
      <c r="S147" s="499">
        <f>IF(P147&gt;0,P147,O147)</f>
        <v>57.060000000000038</v>
      </c>
      <c r="T147" s="500">
        <v>120.45</v>
      </c>
      <c r="U147" s="498">
        <v>104.5</v>
      </c>
      <c r="V147" s="498">
        <v>109.5</v>
      </c>
      <c r="W147" s="501"/>
      <c r="X147" s="496"/>
      <c r="Y147" s="498">
        <v>219</v>
      </c>
      <c r="Z147" s="498">
        <v>219</v>
      </c>
      <c r="AA147" s="502"/>
      <c r="AB147" s="503"/>
      <c r="AC147" s="504">
        <v>10</v>
      </c>
      <c r="AD147" s="504"/>
      <c r="AE147" s="505"/>
      <c r="AF147" s="495">
        <f>SUM(AB147:AE147)</f>
        <v>10</v>
      </c>
      <c r="AG147" s="506"/>
      <c r="AH147" s="504">
        <v>4</v>
      </c>
      <c r="AI147" s="504">
        <v>4</v>
      </c>
      <c r="AJ147" s="505"/>
      <c r="AK147" s="507">
        <f>SUM(AG147:AJ147)</f>
        <v>8</v>
      </c>
      <c r="AL147" s="503"/>
      <c r="AM147" s="504">
        <v>11</v>
      </c>
      <c r="AN147" s="504">
        <v>10</v>
      </c>
      <c r="AO147" s="505"/>
      <c r="AP147" s="507">
        <f>SUM(AL147:AO147)</f>
        <v>21</v>
      </c>
      <c r="AQ147" s="503"/>
      <c r="AR147" s="504">
        <v>5</v>
      </c>
      <c r="AS147" s="504">
        <v>3</v>
      </c>
      <c r="AT147" s="505"/>
      <c r="AU147" s="495">
        <f>SUM(AQ147:AT147)</f>
        <v>8</v>
      </c>
      <c r="AV147" s="494"/>
      <c r="AW147" s="508">
        <v>7</v>
      </c>
      <c r="AX147" s="508">
        <v>2</v>
      </c>
      <c r="AY147" s="509"/>
      <c r="AZ147" s="507">
        <f>SUM(AV147:AY147)</f>
        <v>9</v>
      </c>
      <c r="BA147" s="493">
        <v>3</v>
      </c>
      <c r="BB147" s="508">
        <v>1</v>
      </c>
      <c r="BC147" s="508">
        <v>6</v>
      </c>
      <c r="BD147" s="509"/>
      <c r="BE147" s="495">
        <f>SUM(BA147:BD147)</f>
        <v>10</v>
      </c>
      <c r="BF147" s="493">
        <v>1</v>
      </c>
      <c r="BG147" s="508">
        <v>3</v>
      </c>
      <c r="BH147" s="508">
        <v>6</v>
      </c>
      <c r="BI147" s="509"/>
      <c r="BJ147" s="495">
        <f>SUM(BF147:BI147)</f>
        <v>10</v>
      </c>
      <c r="BK147" s="493"/>
      <c r="BL147" s="508">
        <v>0</v>
      </c>
      <c r="BM147" s="508"/>
      <c r="BN147" s="509"/>
      <c r="BO147" s="495">
        <f t="shared" si="2"/>
        <v>0</v>
      </c>
    </row>
    <row r="148" spans="1:67" x14ac:dyDescent="0.25">
      <c r="A148" s="488" t="s">
        <v>56</v>
      </c>
      <c r="B148" s="489" t="s">
        <v>361</v>
      </c>
      <c r="C148" s="490">
        <v>6953156273894</v>
      </c>
      <c r="D148" s="490" t="str">
        <f>IF(J148&gt;0,1,"")</f>
        <v/>
      </c>
      <c r="E148" s="490">
        <f>IF(K148&gt;0,1,"")</f>
        <v>1</v>
      </c>
      <c r="F148" s="490">
        <f>IF(L148&gt;0,1,"")</f>
        <v>1</v>
      </c>
      <c r="G148" s="510" t="str">
        <f>IF(M148&gt;0,1,"")</f>
        <v/>
      </c>
      <c r="H148" s="511">
        <v>51</v>
      </c>
      <c r="I148" s="492" t="str">
        <f>IF(SUM(D148:G148)&lt;2,IF(H148&gt;100,"Not OK",""),"")</f>
        <v/>
      </c>
      <c r="J148" s="493"/>
      <c r="K148" s="494">
        <v>6</v>
      </c>
      <c r="L148" s="494">
        <v>10</v>
      </c>
      <c r="M148" s="494"/>
      <c r="N148" s="495">
        <f>SUM(J148:M148)</f>
        <v>16</v>
      </c>
      <c r="O148" s="496"/>
      <c r="P148" s="497">
        <v>53.97</v>
      </c>
      <c r="Q148" s="497">
        <v>53.97</v>
      </c>
      <c r="R148" s="498"/>
      <c r="S148" s="499">
        <f>IF(P148&gt;0,P148,O148)</f>
        <v>53.97</v>
      </c>
      <c r="T148" s="500"/>
      <c r="U148" s="498">
        <v>104.5</v>
      </c>
      <c r="V148" s="498">
        <v>109.5</v>
      </c>
      <c r="W148" s="501"/>
      <c r="X148" s="496"/>
      <c r="Y148" s="498">
        <v>219</v>
      </c>
      <c r="Z148" s="498">
        <v>219</v>
      </c>
      <c r="AA148" s="502"/>
      <c r="AB148" s="503"/>
      <c r="AC148" s="504">
        <v>3</v>
      </c>
      <c r="AD148" s="504"/>
      <c r="AE148" s="505"/>
      <c r="AF148" s="495">
        <f>SUM(AB148:AE148)</f>
        <v>3</v>
      </c>
      <c r="AG148" s="506"/>
      <c r="AH148" s="504">
        <v>4</v>
      </c>
      <c r="AI148" s="504">
        <v>3</v>
      </c>
      <c r="AJ148" s="505"/>
      <c r="AK148" s="507">
        <f>SUM(AG148:AJ148)</f>
        <v>7</v>
      </c>
      <c r="AL148" s="503"/>
      <c r="AM148" s="504">
        <v>4</v>
      </c>
      <c r="AN148" s="504">
        <v>7</v>
      </c>
      <c r="AO148" s="505"/>
      <c r="AP148" s="507">
        <f>SUM(AL148:AO148)</f>
        <v>11</v>
      </c>
      <c r="AQ148" s="503"/>
      <c r="AR148" s="504">
        <v>4</v>
      </c>
      <c r="AS148" s="504">
        <v>3</v>
      </c>
      <c r="AT148" s="505"/>
      <c r="AU148" s="495">
        <f>SUM(AQ148:AT148)</f>
        <v>7</v>
      </c>
      <c r="AV148" s="494"/>
      <c r="AW148" s="508">
        <v>1</v>
      </c>
      <c r="AX148" s="508">
        <v>3</v>
      </c>
      <c r="AY148" s="509"/>
      <c r="AZ148" s="507">
        <f>SUM(AV148:AY148)</f>
        <v>4</v>
      </c>
      <c r="BA148" s="493"/>
      <c r="BB148" s="508">
        <v>1</v>
      </c>
      <c r="BC148" s="508">
        <v>2</v>
      </c>
      <c r="BD148" s="509"/>
      <c r="BE148" s="495">
        <f>SUM(BA148:BD148)</f>
        <v>3</v>
      </c>
      <c r="BF148" s="493"/>
      <c r="BG148" s="508">
        <v>0</v>
      </c>
      <c r="BH148" s="508">
        <v>5</v>
      </c>
      <c r="BI148" s="509"/>
      <c r="BJ148" s="495">
        <f>SUM(BF148:BI148)</f>
        <v>5</v>
      </c>
      <c r="BK148" s="493"/>
      <c r="BL148" s="508">
        <v>0</v>
      </c>
      <c r="BM148" s="508"/>
      <c r="BN148" s="509"/>
      <c r="BO148" s="495">
        <f t="shared" si="2"/>
        <v>0</v>
      </c>
    </row>
    <row r="149" spans="1:67" x14ac:dyDescent="0.25">
      <c r="A149" s="488" t="s">
        <v>829</v>
      </c>
      <c r="B149" s="489" t="s">
        <v>830</v>
      </c>
      <c r="C149" s="490">
        <v>6953156273931</v>
      </c>
      <c r="D149" s="490">
        <f>IF(J149&gt;0,1,"")</f>
        <v>1</v>
      </c>
      <c r="E149" s="490" t="str">
        <f>IF(K149&gt;0,1,"")</f>
        <v/>
      </c>
      <c r="F149" s="490" t="str">
        <f>IF(L149&gt;0,1,"")</f>
        <v/>
      </c>
      <c r="G149" s="510" t="str">
        <f>IF(M149&gt;0,1,"")</f>
        <v/>
      </c>
      <c r="H149" s="511">
        <v>91</v>
      </c>
      <c r="I149" s="492" t="str">
        <f>IF(SUM(D149:G149)&lt;2,IF(H149&gt;100,"Not OK",""),"")</f>
        <v/>
      </c>
      <c r="J149" s="493">
        <v>2</v>
      </c>
      <c r="K149" s="494"/>
      <c r="L149" s="494"/>
      <c r="M149" s="494">
        <v>0</v>
      </c>
      <c r="N149" s="495">
        <f>SUM(J149:M149)</f>
        <v>2</v>
      </c>
      <c r="O149" s="496">
        <v>7.9897515527950302</v>
      </c>
      <c r="P149" s="497"/>
      <c r="Q149" s="497"/>
      <c r="R149" s="498"/>
      <c r="S149" s="499">
        <f>IF(P149&gt;0,P149,O149)</f>
        <v>7.9897515527950302</v>
      </c>
      <c r="T149" s="500">
        <v>32.450000000000003</v>
      </c>
      <c r="U149" s="498"/>
      <c r="V149" s="498"/>
      <c r="W149" s="512">
        <v>32.125500000000002</v>
      </c>
      <c r="X149" s="496"/>
      <c r="Y149" s="498"/>
      <c r="Z149" s="498"/>
      <c r="AA149" s="513">
        <v>59</v>
      </c>
      <c r="AB149" s="514"/>
      <c r="AC149" s="26"/>
      <c r="AD149" s="26"/>
      <c r="AE149" s="513"/>
      <c r="AF149" s="515">
        <f>SUM(AB149:AE149)</f>
        <v>0</v>
      </c>
      <c r="AG149" s="516"/>
      <c r="AH149" s="26"/>
      <c r="AI149" s="26"/>
      <c r="AJ149" s="513"/>
      <c r="AK149" s="517">
        <f>SUM(AG149:AJ149)</f>
        <v>0</v>
      </c>
      <c r="AL149" s="514"/>
      <c r="AM149" s="26"/>
      <c r="AN149" s="26"/>
      <c r="AO149" s="513">
        <v>1</v>
      </c>
      <c r="AP149" s="518">
        <f>SUM(AL149:AO149)</f>
        <v>1</v>
      </c>
      <c r="AQ149" s="514"/>
      <c r="AR149" s="26"/>
      <c r="AS149" s="26"/>
      <c r="AT149" s="513">
        <v>1</v>
      </c>
      <c r="AU149" s="519">
        <f>SUM(AQ149:AT149)</f>
        <v>1</v>
      </c>
      <c r="AV149" s="494">
        <v>1</v>
      </c>
      <c r="AW149" s="508"/>
      <c r="AX149" s="508"/>
      <c r="AY149" s="509">
        <v>2</v>
      </c>
      <c r="AZ149" s="518">
        <f>SUM(AV149:AY149)</f>
        <v>3</v>
      </c>
      <c r="BA149" s="493">
        <v>1</v>
      </c>
      <c r="BB149" s="508"/>
      <c r="BC149" s="508"/>
      <c r="BD149" s="509">
        <v>3</v>
      </c>
      <c r="BE149" s="519">
        <f>SUM(BA149:BD149)</f>
        <v>4</v>
      </c>
      <c r="BF149" s="493">
        <v>1</v>
      </c>
      <c r="BG149" s="508"/>
      <c r="BH149" s="508"/>
      <c r="BI149" s="509">
        <v>0</v>
      </c>
      <c r="BJ149" s="519">
        <f>SUM(BF149:BI149)</f>
        <v>1</v>
      </c>
      <c r="BK149" s="493"/>
      <c r="BL149" s="508">
        <v>0</v>
      </c>
      <c r="BM149" s="508"/>
      <c r="BN149" s="509"/>
      <c r="BO149" s="495">
        <f t="shared" si="2"/>
        <v>0</v>
      </c>
    </row>
    <row r="150" spans="1:67" x14ac:dyDescent="0.25">
      <c r="A150" s="488" t="s">
        <v>831</v>
      </c>
      <c r="B150" s="489" t="s">
        <v>832</v>
      </c>
      <c r="C150" s="490">
        <v>6953156274778</v>
      </c>
      <c r="D150" s="490">
        <f>IF(J150&gt;0,1,"")</f>
        <v>1</v>
      </c>
      <c r="E150" s="490" t="str">
        <f>IF(K150&gt;0,1,"")</f>
        <v/>
      </c>
      <c r="F150" s="490" t="str">
        <f>IF(L150&gt;0,1,"")</f>
        <v/>
      </c>
      <c r="G150" s="510" t="str">
        <f>IF(M150&gt;0,1,"")</f>
        <v/>
      </c>
      <c r="H150" s="511">
        <v>19</v>
      </c>
      <c r="I150" s="492" t="str">
        <f>IF(SUM(D150:G150)&lt;2,IF(H150&gt;100,"Not OK",""),"")</f>
        <v/>
      </c>
      <c r="J150" s="493">
        <v>5</v>
      </c>
      <c r="K150" s="494"/>
      <c r="L150" s="494"/>
      <c r="M150" s="494">
        <v>0</v>
      </c>
      <c r="N150" s="495">
        <f>SUM(J150:M150)</f>
        <v>5</v>
      </c>
      <c r="O150" s="496">
        <v>7.8499999999999917</v>
      </c>
      <c r="P150" s="497"/>
      <c r="Q150" s="497"/>
      <c r="R150" s="498"/>
      <c r="S150" s="499">
        <f>IF(P150&gt;0,P150,O150)</f>
        <v>7.8499999999999917</v>
      </c>
      <c r="T150" s="500">
        <v>32.450000000000003</v>
      </c>
      <c r="U150" s="498"/>
      <c r="V150" s="498"/>
      <c r="W150" s="512">
        <v>32.125500000000002</v>
      </c>
      <c r="X150" s="496"/>
      <c r="Y150" s="498"/>
      <c r="Z150" s="498"/>
      <c r="AA150" s="513">
        <v>59</v>
      </c>
      <c r="AB150" s="514"/>
      <c r="AC150" s="26"/>
      <c r="AD150" s="26"/>
      <c r="AE150" s="513"/>
      <c r="AF150" s="515">
        <f>SUM(AB150:AE150)</f>
        <v>0</v>
      </c>
      <c r="AG150" s="516"/>
      <c r="AH150" s="26"/>
      <c r="AI150" s="26"/>
      <c r="AJ150" s="513"/>
      <c r="AK150" s="517">
        <f>SUM(AG150:AJ150)</f>
        <v>0</v>
      </c>
      <c r="AL150" s="514"/>
      <c r="AM150" s="26"/>
      <c r="AN150" s="26"/>
      <c r="AO150" s="513">
        <v>1</v>
      </c>
      <c r="AP150" s="518">
        <f>SUM(AL150:AO150)</f>
        <v>1</v>
      </c>
      <c r="AQ150" s="514"/>
      <c r="AR150" s="26"/>
      <c r="AS150" s="26"/>
      <c r="AT150" s="513">
        <v>1</v>
      </c>
      <c r="AU150" s="519">
        <f>SUM(AQ150:AT150)</f>
        <v>1</v>
      </c>
      <c r="AV150" s="494"/>
      <c r="AW150" s="508"/>
      <c r="AX150" s="508"/>
      <c r="AY150" s="509">
        <v>1</v>
      </c>
      <c r="AZ150" s="518">
        <f>SUM(AV150:AY150)</f>
        <v>1</v>
      </c>
      <c r="BA150" s="493"/>
      <c r="BB150" s="508"/>
      <c r="BC150" s="508"/>
      <c r="BD150" s="509">
        <v>2</v>
      </c>
      <c r="BE150" s="519">
        <f>SUM(BA150:BD150)</f>
        <v>2</v>
      </c>
      <c r="BF150" s="493">
        <v>0</v>
      </c>
      <c r="BG150" s="508"/>
      <c r="BH150" s="508"/>
      <c r="BI150" s="509">
        <v>0</v>
      </c>
      <c r="BJ150" s="519">
        <f>SUM(BF150:BI150)</f>
        <v>0</v>
      </c>
      <c r="BK150" s="493"/>
      <c r="BL150" s="508">
        <v>0</v>
      </c>
      <c r="BM150" s="508"/>
      <c r="BN150" s="509"/>
      <c r="BO150" s="495">
        <f t="shared" si="2"/>
        <v>0</v>
      </c>
    </row>
    <row r="151" spans="1:67" x14ac:dyDescent="0.25">
      <c r="A151" s="488"/>
      <c r="B151" s="489" t="s">
        <v>833</v>
      </c>
      <c r="C151" s="490">
        <v>6953156274785</v>
      </c>
      <c r="D151" s="490" t="str">
        <f>IF(J151&gt;0,1,"")</f>
        <v/>
      </c>
      <c r="E151" s="490" t="str">
        <f>IF(K151&gt;0,1,"")</f>
        <v/>
      </c>
      <c r="F151" s="490" t="str">
        <f>IF(L151&gt;0,1,"")</f>
        <v/>
      </c>
      <c r="G151" s="510" t="str">
        <f>IF(M151&gt;0,1,"")</f>
        <v/>
      </c>
      <c r="H151" s="511">
        <v>32</v>
      </c>
      <c r="I151" s="492" t="str">
        <f>IF(SUM(D151:G151)&lt;2,IF(H151&gt;100,"Not OK",""),"")</f>
        <v/>
      </c>
      <c r="J151" s="493"/>
      <c r="K151" s="494"/>
      <c r="L151" s="494"/>
      <c r="M151" s="494">
        <v>0</v>
      </c>
      <c r="N151" s="495">
        <f>SUM(J151:M151)</f>
        <v>0</v>
      </c>
      <c r="O151" s="496"/>
      <c r="P151" s="497"/>
      <c r="Q151" s="497"/>
      <c r="R151" s="498"/>
      <c r="S151" s="499">
        <f>IF(P151&gt;0,P151,O151)</f>
        <v>0</v>
      </c>
      <c r="T151" s="500"/>
      <c r="U151" s="498"/>
      <c r="V151" s="498"/>
      <c r="W151" s="501">
        <v>32.125500000000002</v>
      </c>
      <c r="X151" s="496"/>
      <c r="Y151" s="498"/>
      <c r="Z151" s="498"/>
      <c r="AA151" s="502">
        <v>59</v>
      </c>
      <c r="AB151" s="503"/>
      <c r="AC151" s="504"/>
      <c r="AD151" s="504"/>
      <c r="AE151" s="505"/>
      <c r="AF151" s="495">
        <f>SUM(AB151:AE151)</f>
        <v>0</v>
      </c>
      <c r="AG151" s="506"/>
      <c r="AH151" s="504"/>
      <c r="AI151" s="504"/>
      <c r="AJ151" s="505"/>
      <c r="AK151" s="507">
        <f>SUM(AG151:AJ151)</f>
        <v>0</v>
      </c>
      <c r="AL151" s="503"/>
      <c r="AM151" s="504"/>
      <c r="AN151" s="504"/>
      <c r="AO151" s="505">
        <v>0</v>
      </c>
      <c r="AP151" s="507">
        <f>SUM(AL151:AO151)</f>
        <v>0</v>
      </c>
      <c r="AQ151" s="503"/>
      <c r="AR151" s="504"/>
      <c r="AS151" s="504"/>
      <c r="AT151" s="505">
        <v>0</v>
      </c>
      <c r="AU151" s="495">
        <f>SUM(AQ151:AT151)</f>
        <v>0</v>
      </c>
      <c r="AV151" s="494"/>
      <c r="AW151" s="508"/>
      <c r="AX151" s="508"/>
      <c r="AY151" s="509">
        <v>2</v>
      </c>
      <c r="AZ151" s="507">
        <f>SUM(AV151:AY151)</f>
        <v>2</v>
      </c>
      <c r="BA151" s="493"/>
      <c r="BB151" s="508"/>
      <c r="BC151" s="508"/>
      <c r="BD151" s="509">
        <v>2</v>
      </c>
      <c r="BE151" s="495">
        <f>SUM(BA151:BD151)</f>
        <v>2</v>
      </c>
      <c r="BF151" s="493"/>
      <c r="BG151" s="508"/>
      <c r="BH151" s="508"/>
      <c r="BI151" s="509">
        <v>1</v>
      </c>
      <c r="BJ151" s="495">
        <f>SUM(BF151:BI151)</f>
        <v>1</v>
      </c>
      <c r="BK151" s="493"/>
      <c r="BL151" s="508">
        <v>0</v>
      </c>
      <c r="BM151" s="508"/>
      <c r="BN151" s="509"/>
      <c r="BO151" s="495">
        <f t="shared" si="2"/>
        <v>0</v>
      </c>
    </row>
    <row r="152" spans="1:67" x14ac:dyDescent="0.25">
      <c r="A152" s="488" t="s">
        <v>834</v>
      </c>
      <c r="B152" s="489" t="s">
        <v>835</v>
      </c>
      <c r="C152" s="490">
        <v>6953156274792</v>
      </c>
      <c r="D152" s="490">
        <f>IF(J152&gt;0,1,"")</f>
        <v>1</v>
      </c>
      <c r="E152" s="490" t="str">
        <f>IF(K152&gt;0,1,"")</f>
        <v/>
      </c>
      <c r="F152" s="490" t="str">
        <f>IF(L152&gt;0,1,"")</f>
        <v/>
      </c>
      <c r="G152" s="510" t="str">
        <f>IF(M152&gt;0,1,"")</f>
        <v/>
      </c>
      <c r="H152" s="511">
        <v>25</v>
      </c>
      <c r="I152" s="492" t="str">
        <f>IF(SUM(D152:G152)&lt;2,IF(H152&gt;100,"Not OK",""),"")</f>
        <v/>
      </c>
      <c r="J152" s="493">
        <v>2</v>
      </c>
      <c r="K152" s="494"/>
      <c r="L152" s="494"/>
      <c r="M152" s="494">
        <v>0</v>
      </c>
      <c r="N152" s="495">
        <f>SUM(J152:M152)</f>
        <v>2</v>
      </c>
      <c r="O152" s="496">
        <v>7.8499999999999979</v>
      </c>
      <c r="P152" s="497"/>
      <c r="Q152" s="497"/>
      <c r="R152" s="498"/>
      <c r="S152" s="499">
        <f>IF(P152&gt;0,P152,O152)</f>
        <v>7.8499999999999979</v>
      </c>
      <c r="T152" s="500">
        <v>32.450000000000003</v>
      </c>
      <c r="U152" s="498"/>
      <c r="V152" s="498"/>
      <c r="W152" s="512">
        <v>32.125500000000002</v>
      </c>
      <c r="X152" s="496"/>
      <c r="Y152" s="498"/>
      <c r="Z152" s="498"/>
      <c r="AA152" s="513">
        <v>59</v>
      </c>
      <c r="AB152" s="514"/>
      <c r="AC152" s="26"/>
      <c r="AD152" s="26"/>
      <c r="AE152" s="513"/>
      <c r="AF152" s="515">
        <f>SUM(AB152:AE152)</f>
        <v>0</v>
      </c>
      <c r="AG152" s="516"/>
      <c r="AH152" s="26"/>
      <c r="AI152" s="26"/>
      <c r="AJ152" s="513"/>
      <c r="AK152" s="517">
        <f>SUM(AG152:AJ152)</f>
        <v>0</v>
      </c>
      <c r="AL152" s="514"/>
      <c r="AM152" s="26"/>
      <c r="AN152" s="26"/>
      <c r="AO152" s="513">
        <v>0</v>
      </c>
      <c r="AP152" s="518">
        <f>SUM(AL152:AO152)</f>
        <v>0</v>
      </c>
      <c r="AQ152" s="514"/>
      <c r="AR152" s="26"/>
      <c r="AS152" s="26"/>
      <c r="AT152" s="513">
        <v>0</v>
      </c>
      <c r="AU152" s="519">
        <f>SUM(AQ152:AT152)</f>
        <v>0</v>
      </c>
      <c r="AV152" s="494"/>
      <c r="AW152" s="508"/>
      <c r="AX152" s="508"/>
      <c r="AY152" s="509">
        <v>0</v>
      </c>
      <c r="AZ152" s="518">
        <f>SUM(AV152:AY152)</f>
        <v>0</v>
      </c>
      <c r="BA152" s="493">
        <v>1</v>
      </c>
      <c r="BB152" s="508"/>
      <c r="BC152" s="508"/>
      <c r="BD152" s="509">
        <v>3</v>
      </c>
      <c r="BE152" s="519">
        <f>SUM(BA152:BD152)</f>
        <v>4</v>
      </c>
      <c r="BF152" s="493">
        <v>2</v>
      </c>
      <c r="BG152" s="508"/>
      <c r="BH152" s="508"/>
      <c r="BI152" s="509">
        <v>2</v>
      </c>
      <c r="BJ152" s="519">
        <f>SUM(BF152:BI152)</f>
        <v>4</v>
      </c>
      <c r="BK152" s="493"/>
      <c r="BL152" s="508">
        <v>0</v>
      </c>
      <c r="BM152" s="508"/>
      <c r="BN152" s="509"/>
      <c r="BO152" s="495">
        <f t="shared" si="2"/>
        <v>0</v>
      </c>
    </row>
    <row r="153" spans="1:67" x14ac:dyDescent="0.25">
      <c r="A153" s="488" t="s">
        <v>80</v>
      </c>
      <c r="B153" s="489" t="s">
        <v>385</v>
      </c>
      <c r="C153" s="490">
        <v>6953156275188</v>
      </c>
      <c r="D153" s="490" t="str">
        <f>IF(J153&gt;0,1,"")</f>
        <v/>
      </c>
      <c r="E153" s="490">
        <f>IF(K153&gt;0,1,"")</f>
        <v>1</v>
      </c>
      <c r="F153" s="490" t="str">
        <f>IF(L153&gt;0,1,"")</f>
        <v/>
      </c>
      <c r="G153" s="510" t="str">
        <f>IF(M153&gt;0,1,"")</f>
        <v/>
      </c>
      <c r="H153" s="511">
        <v>3</v>
      </c>
      <c r="I153" s="492" t="str">
        <f>IF(SUM(D153:G153)&lt;2,IF(H153&gt;100,"Not OK",""),"")</f>
        <v/>
      </c>
      <c r="J153" s="493"/>
      <c r="K153" s="494">
        <v>3</v>
      </c>
      <c r="L153" s="494"/>
      <c r="M153" s="494"/>
      <c r="N153" s="495">
        <f>SUM(J153:M153)</f>
        <v>3</v>
      </c>
      <c r="O153" s="496"/>
      <c r="P153" s="497">
        <v>50.97</v>
      </c>
      <c r="Q153" s="497"/>
      <c r="R153" s="498"/>
      <c r="S153" s="499">
        <f>IF(P153&gt;0,P153,O153)</f>
        <v>50.97</v>
      </c>
      <c r="T153" s="500"/>
      <c r="U153" s="498">
        <v>109.5</v>
      </c>
      <c r="V153" s="498"/>
      <c r="W153" s="501"/>
      <c r="X153" s="496"/>
      <c r="Y153" s="498">
        <v>229</v>
      </c>
      <c r="Z153" s="498"/>
      <c r="AA153" s="502"/>
      <c r="AB153" s="503"/>
      <c r="AC153" s="504">
        <v>0</v>
      </c>
      <c r="AD153" s="504"/>
      <c r="AE153" s="505"/>
      <c r="AF153" s="495">
        <f>SUM(AB153:AE153)</f>
        <v>0</v>
      </c>
      <c r="AG153" s="506"/>
      <c r="AH153" s="504">
        <v>1</v>
      </c>
      <c r="AI153" s="504"/>
      <c r="AJ153" s="505"/>
      <c r="AK153" s="507">
        <f>SUM(AG153:AJ153)</f>
        <v>1</v>
      </c>
      <c r="AL153" s="503"/>
      <c r="AM153" s="504">
        <v>2</v>
      </c>
      <c r="AN153" s="504"/>
      <c r="AO153" s="505"/>
      <c r="AP153" s="507">
        <f>SUM(AL153:AO153)</f>
        <v>2</v>
      </c>
      <c r="AQ153" s="503"/>
      <c r="AR153" s="504">
        <v>0</v>
      </c>
      <c r="AS153" s="504"/>
      <c r="AT153" s="505"/>
      <c r="AU153" s="495">
        <f>SUM(AQ153:AT153)</f>
        <v>0</v>
      </c>
      <c r="AV153" s="494"/>
      <c r="AW153" s="508">
        <v>0</v>
      </c>
      <c r="AX153" s="508"/>
      <c r="AY153" s="509"/>
      <c r="AZ153" s="507">
        <f>SUM(AV153:AY153)</f>
        <v>0</v>
      </c>
      <c r="BA153" s="493"/>
      <c r="BB153" s="508">
        <v>0</v>
      </c>
      <c r="BC153" s="508"/>
      <c r="BD153" s="509"/>
      <c r="BE153" s="495">
        <f>SUM(BA153:BD153)</f>
        <v>0</v>
      </c>
      <c r="BF153" s="493"/>
      <c r="BG153" s="508">
        <v>0</v>
      </c>
      <c r="BH153" s="508"/>
      <c r="BI153" s="509"/>
      <c r="BJ153" s="495">
        <f>SUM(BF153:BI153)</f>
        <v>0</v>
      </c>
      <c r="BK153" s="493"/>
      <c r="BL153" s="508">
        <v>0</v>
      </c>
      <c r="BM153" s="508"/>
      <c r="BN153" s="509"/>
      <c r="BO153" s="495">
        <f t="shared" si="2"/>
        <v>0</v>
      </c>
    </row>
    <row r="154" spans="1:67" x14ac:dyDescent="0.25">
      <c r="A154" s="488" t="s">
        <v>81</v>
      </c>
      <c r="B154" s="489" t="s">
        <v>386</v>
      </c>
      <c r="C154" s="490">
        <v>6953156275195</v>
      </c>
      <c r="D154" s="490" t="str">
        <f>IF(J154&gt;0,1,"")</f>
        <v/>
      </c>
      <c r="E154" s="490" t="str">
        <f>IF(K154&gt;0,1,"")</f>
        <v/>
      </c>
      <c r="F154" s="490" t="str">
        <f>IF(L154&gt;0,1,"")</f>
        <v/>
      </c>
      <c r="G154" s="510" t="str">
        <f>IF(M154&gt;0,1,"")</f>
        <v/>
      </c>
      <c r="H154" s="511"/>
      <c r="I154" s="492" t="str">
        <f>IF(SUM(D154:G154)&lt;2,IF(H154&gt;100,"Not OK",""),"")</f>
        <v/>
      </c>
      <c r="J154" s="493"/>
      <c r="K154" s="494">
        <v>0</v>
      </c>
      <c r="L154" s="494"/>
      <c r="M154" s="494"/>
      <c r="N154" s="495">
        <f>SUM(J154:M154)</f>
        <v>0</v>
      </c>
      <c r="O154" s="496"/>
      <c r="P154" s="497">
        <v>49.81</v>
      </c>
      <c r="Q154" s="497"/>
      <c r="R154" s="498"/>
      <c r="S154" s="499">
        <f>IF(P154&gt;0,P154,O154)</f>
        <v>49.81</v>
      </c>
      <c r="T154" s="500"/>
      <c r="U154" s="498">
        <v>109.5</v>
      </c>
      <c r="V154" s="498"/>
      <c r="W154" s="501"/>
      <c r="X154" s="496"/>
      <c r="Y154" s="498">
        <v>229</v>
      </c>
      <c r="Z154" s="498"/>
      <c r="AA154" s="502"/>
      <c r="AB154" s="503"/>
      <c r="AC154" s="504">
        <v>0</v>
      </c>
      <c r="AD154" s="504"/>
      <c r="AE154" s="505"/>
      <c r="AF154" s="495">
        <f>SUM(AB154:AE154)</f>
        <v>0</v>
      </c>
      <c r="AG154" s="506"/>
      <c r="AH154" s="504">
        <v>0</v>
      </c>
      <c r="AI154" s="504"/>
      <c r="AJ154" s="505"/>
      <c r="AK154" s="507">
        <f>SUM(AG154:AJ154)</f>
        <v>0</v>
      </c>
      <c r="AL154" s="503"/>
      <c r="AM154" s="504">
        <v>5</v>
      </c>
      <c r="AN154" s="504"/>
      <c r="AO154" s="505"/>
      <c r="AP154" s="507">
        <f>SUM(AL154:AO154)</f>
        <v>5</v>
      </c>
      <c r="AQ154" s="503"/>
      <c r="AR154" s="504">
        <v>6</v>
      </c>
      <c r="AS154" s="504"/>
      <c r="AT154" s="505"/>
      <c r="AU154" s="495">
        <f>SUM(AQ154:AT154)</f>
        <v>6</v>
      </c>
      <c r="AV154" s="494"/>
      <c r="AW154" s="508">
        <v>6</v>
      </c>
      <c r="AX154" s="508"/>
      <c r="AY154" s="509"/>
      <c r="AZ154" s="507">
        <f>SUM(AV154:AY154)</f>
        <v>6</v>
      </c>
      <c r="BA154" s="493"/>
      <c r="BB154" s="508">
        <v>4</v>
      </c>
      <c r="BC154" s="508"/>
      <c r="BD154" s="509"/>
      <c r="BE154" s="495">
        <f>SUM(BA154:BD154)</f>
        <v>4</v>
      </c>
      <c r="BF154" s="493"/>
      <c r="BG154" s="508">
        <v>4</v>
      </c>
      <c r="BH154" s="508"/>
      <c r="BI154" s="509"/>
      <c r="BJ154" s="495">
        <f>SUM(BF154:BI154)</f>
        <v>4</v>
      </c>
      <c r="BK154" s="493"/>
      <c r="BL154" s="508">
        <v>0</v>
      </c>
      <c r="BM154" s="508"/>
      <c r="BN154" s="509"/>
      <c r="BO154" s="495">
        <f t="shared" si="2"/>
        <v>0</v>
      </c>
    </row>
    <row r="155" spans="1:67" x14ac:dyDescent="0.25">
      <c r="A155" s="488" t="s">
        <v>82</v>
      </c>
      <c r="B155" s="489" t="s">
        <v>387</v>
      </c>
      <c r="C155" s="490">
        <v>6953156275201</v>
      </c>
      <c r="D155" s="490" t="str">
        <f>IF(J155&gt;0,1,"")</f>
        <v/>
      </c>
      <c r="E155" s="490">
        <f>IF(K155&gt;0,1,"")</f>
        <v>1</v>
      </c>
      <c r="F155" s="490" t="str">
        <f>IF(L155&gt;0,1,"")</f>
        <v/>
      </c>
      <c r="G155" s="510" t="str">
        <f>IF(M155&gt;0,1,"")</f>
        <v/>
      </c>
      <c r="H155" s="511">
        <v>23</v>
      </c>
      <c r="I155" s="492" t="str">
        <f>IF(SUM(D155:G155)&lt;2,IF(H155&gt;100,"Not OK",""),"")</f>
        <v/>
      </c>
      <c r="J155" s="493"/>
      <c r="K155" s="494">
        <v>1</v>
      </c>
      <c r="L155" s="494"/>
      <c r="M155" s="494"/>
      <c r="N155" s="495">
        <f>SUM(J155:M155)</f>
        <v>1</v>
      </c>
      <c r="O155" s="496"/>
      <c r="P155" s="497">
        <v>49.81</v>
      </c>
      <c r="Q155" s="497"/>
      <c r="R155" s="498"/>
      <c r="S155" s="499">
        <f>IF(P155&gt;0,P155,O155)</f>
        <v>49.81</v>
      </c>
      <c r="T155" s="500"/>
      <c r="U155" s="498">
        <v>109.5</v>
      </c>
      <c r="V155" s="498"/>
      <c r="W155" s="501"/>
      <c r="X155" s="496"/>
      <c r="Y155" s="498">
        <v>229</v>
      </c>
      <c r="Z155" s="498"/>
      <c r="AA155" s="502"/>
      <c r="AB155" s="503"/>
      <c r="AC155" s="504">
        <v>0</v>
      </c>
      <c r="AD155" s="504"/>
      <c r="AE155" s="505"/>
      <c r="AF155" s="495">
        <f>SUM(AB155:AE155)</f>
        <v>0</v>
      </c>
      <c r="AG155" s="506"/>
      <c r="AH155" s="504">
        <v>0</v>
      </c>
      <c r="AI155" s="504"/>
      <c r="AJ155" s="505"/>
      <c r="AK155" s="507">
        <f>SUM(AG155:AJ155)</f>
        <v>0</v>
      </c>
      <c r="AL155" s="503"/>
      <c r="AM155" s="504">
        <v>0</v>
      </c>
      <c r="AN155" s="504"/>
      <c r="AO155" s="505"/>
      <c r="AP155" s="507">
        <f>SUM(AL155:AO155)</f>
        <v>0</v>
      </c>
      <c r="AQ155" s="503"/>
      <c r="AR155" s="504">
        <v>0</v>
      </c>
      <c r="AS155" s="504"/>
      <c r="AT155" s="505"/>
      <c r="AU155" s="495">
        <f>SUM(AQ155:AT155)</f>
        <v>0</v>
      </c>
      <c r="AV155" s="494"/>
      <c r="AW155" s="508">
        <v>0</v>
      </c>
      <c r="AX155" s="508"/>
      <c r="AY155" s="509"/>
      <c r="AZ155" s="507">
        <f>SUM(AV155:AY155)</f>
        <v>0</v>
      </c>
      <c r="BA155" s="493"/>
      <c r="BB155" s="508">
        <v>0</v>
      </c>
      <c r="BC155" s="508"/>
      <c r="BD155" s="509"/>
      <c r="BE155" s="495">
        <f>SUM(BA155:BD155)</f>
        <v>0</v>
      </c>
      <c r="BF155" s="493"/>
      <c r="BG155" s="508">
        <v>0</v>
      </c>
      <c r="BH155" s="508"/>
      <c r="BI155" s="509"/>
      <c r="BJ155" s="495">
        <f>SUM(BF155:BI155)</f>
        <v>0</v>
      </c>
      <c r="BK155" s="493"/>
      <c r="BL155" s="508">
        <v>2</v>
      </c>
      <c r="BM155" s="508"/>
      <c r="BN155" s="509"/>
      <c r="BO155" s="495">
        <f t="shared" si="2"/>
        <v>2</v>
      </c>
    </row>
    <row r="156" spans="1:67" x14ac:dyDescent="0.25">
      <c r="A156" s="488" t="s">
        <v>144</v>
      </c>
      <c r="B156" s="489" t="s">
        <v>678</v>
      </c>
      <c r="C156" s="490">
        <v>6953156275515</v>
      </c>
      <c r="D156" s="490">
        <f>IF(J156&gt;0,1,"")</f>
        <v>1</v>
      </c>
      <c r="E156" s="490" t="str">
        <f>IF(K156&gt;0,1,"")</f>
        <v/>
      </c>
      <c r="F156" s="490" t="str">
        <f>IF(L156&gt;0,1,"")</f>
        <v/>
      </c>
      <c r="G156" s="510" t="str">
        <f>IF(M156&gt;0,1,"")</f>
        <v/>
      </c>
      <c r="H156" s="511">
        <v>30</v>
      </c>
      <c r="I156" s="492" t="str">
        <f>IF(SUM(D156:G156)&lt;2,IF(H156&gt;100,"Not OK",""),"")</f>
        <v/>
      </c>
      <c r="J156" s="493">
        <v>3</v>
      </c>
      <c r="K156" s="494">
        <v>0</v>
      </c>
      <c r="L156" s="494"/>
      <c r="M156" s="494"/>
      <c r="N156" s="495">
        <f>SUM(J156:M156)</f>
        <v>3</v>
      </c>
      <c r="O156" s="496">
        <v>28.72</v>
      </c>
      <c r="P156" s="497">
        <v>28.719999999999995</v>
      </c>
      <c r="Q156" s="497"/>
      <c r="R156" s="498"/>
      <c r="S156" s="499">
        <f>IF(P156&gt;0,P156,O156)</f>
        <v>28.719999999999995</v>
      </c>
      <c r="T156" s="500">
        <v>76.45</v>
      </c>
      <c r="U156" s="498">
        <v>59.5</v>
      </c>
      <c r="V156" s="498"/>
      <c r="W156" s="501"/>
      <c r="X156" s="496"/>
      <c r="Y156" s="498">
        <v>129</v>
      </c>
      <c r="Z156" s="498"/>
      <c r="AA156" s="502"/>
      <c r="AB156" s="503"/>
      <c r="AC156" s="504">
        <v>0</v>
      </c>
      <c r="AD156" s="504"/>
      <c r="AE156" s="505"/>
      <c r="AF156" s="495">
        <f>SUM(AB156:AE156)</f>
        <v>0</v>
      </c>
      <c r="AG156" s="506"/>
      <c r="AH156" s="504">
        <v>0</v>
      </c>
      <c r="AI156" s="504"/>
      <c r="AJ156" s="505"/>
      <c r="AK156" s="507">
        <f>SUM(AG156:AJ156)</f>
        <v>0</v>
      </c>
      <c r="AL156" s="503"/>
      <c r="AM156" s="504">
        <v>0</v>
      </c>
      <c r="AN156" s="504"/>
      <c r="AO156" s="505"/>
      <c r="AP156" s="507">
        <f>SUM(AL156:AO156)</f>
        <v>0</v>
      </c>
      <c r="AQ156" s="503"/>
      <c r="AR156" s="504">
        <v>0</v>
      </c>
      <c r="AS156" s="504"/>
      <c r="AT156" s="505"/>
      <c r="AU156" s="495">
        <f>SUM(AQ156:AT156)</f>
        <v>0</v>
      </c>
      <c r="AV156" s="494"/>
      <c r="AW156" s="508">
        <v>0</v>
      </c>
      <c r="AX156" s="508"/>
      <c r="AY156" s="509"/>
      <c r="AZ156" s="507">
        <f>SUM(AV156:AY156)</f>
        <v>0</v>
      </c>
      <c r="BA156" s="493"/>
      <c r="BB156" s="508">
        <v>0</v>
      </c>
      <c r="BC156" s="508"/>
      <c r="BD156" s="509"/>
      <c r="BE156" s="495">
        <f>SUM(BA156:BD156)</f>
        <v>0</v>
      </c>
      <c r="BF156" s="493">
        <v>0</v>
      </c>
      <c r="BG156" s="508">
        <v>0</v>
      </c>
      <c r="BH156" s="508"/>
      <c r="BI156" s="509"/>
      <c r="BJ156" s="495">
        <f>SUM(BF156:BI156)</f>
        <v>0</v>
      </c>
      <c r="BK156" s="493"/>
      <c r="BL156" s="508">
        <v>0</v>
      </c>
      <c r="BM156" s="508"/>
      <c r="BN156" s="509"/>
      <c r="BO156" s="495">
        <f t="shared" si="2"/>
        <v>0</v>
      </c>
    </row>
    <row r="157" spans="1:67" x14ac:dyDescent="0.25">
      <c r="A157" s="488" t="s">
        <v>143</v>
      </c>
      <c r="B157" s="489" t="s">
        <v>446</v>
      </c>
      <c r="C157" s="490">
        <v>6953156275522</v>
      </c>
      <c r="D157" s="490" t="str">
        <f>IF(J157&gt;0,1,"")</f>
        <v/>
      </c>
      <c r="E157" s="490" t="str">
        <f>IF(K157&gt;0,1,"")</f>
        <v/>
      </c>
      <c r="F157" s="490" t="str">
        <f>IF(L157&gt;0,1,"")</f>
        <v/>
      </c>
      <c r="G157" s="510" t="str">
        <f>IF(M157&gt;0,1,"")</f>
        <v/>
      </c>
      <c r="H157" s="511">
        <v>39</v>
      </c>
      <c r="I157" s="492" t="str">
        <f>IF(SUM(D157:G157)&lt;2,IF(H157&gt;100,"Not OK",""),"")</f>
        <v/>
      </c>
      <c r="J157" s="493"/>
      <c r="K157" s="494">
        <v>0</v>
      </c>
      <c r="L157" s="494"/>
      <c r="M157" s="494"/>
      <c r="N157" s="495">
        <f>SUM(J157:M157)</f>
        <v>0</v>
      </c>
      <c r="O157" s="496"/>
      <c r="P157" s="497">
        <v>28.72</v>
      </c>
      <c r="Q157" s="497"/>
      <c r="R157" s="498"/>
      <c r="S157" s="499">
        <f>IF(P157&gt;0,P157,O157)</f>
        <v>28.72</v>
      </c>
      <c r="T157" s="500"/>
      <c r="U157" s="498">
        <v>59.5</v>
      </c>
      <c r="V157" s="498"/>
      <c r="W157" s="501"/>
      <c r="X157" s="496"/>
      <c r="Y157" s="498">
        <v>129</v>
      </c>
      <c r="Z157" s="498"/>
      <c r="AA157" s="502"/>
      <c r="AB157" s="503"/>
      <c r="AC157" s="504">
        <v>0</v>
      </c>
      <c r="AD157" s="504"/>
      <c r="AE157" s="505"/>
      <c r="AF157" s="495">
        <f>SUM(AB157:AE157)</f>
        <v>0</v>
      </c>
      <c r="AG157" s="506"/>
      <c r="AH157" s="504">
        <v>1</v>
      </c>
      <c r="AI157" s="504"/>
      <c r="AJ157" s="505"/>
      <c r="AK157" s="507">
        <f>SUM(AG157:AJ157)</f>
        <v>1</v>
      </c>
      <c r="AL157" s="503"/>
      <c r="AM157" s="504">
        <v>0</v>
      </c>
      <c r="AN157" s="504"/>
      <c r="AO157" s="505"/>
      <c r="AP157" s="507">
        <f>SUM(AL157:AO157)</f>
        <v>0</v>
      </c>
      <c r="AQ157" s="503"/>
      <c r="AR157" s="504">
        <v>0</v>
      </c>
      <c r="AS157" s="504"/>
      <c r="AT157" s="505"/>
      <c r="AU157" s="495">
        <f>SUM(AQ157:AT157)</f>
        <v>0</v>
      </c>
      <c r="AV157" s="494"/>
      <c r="AW157" s="508">
        <v>0</v>
      </c>
      <c r="AX157" s="508"/>
      <c r="AY157" s="509"/>
      <c r="AZ157" s="507">
        <f>SUM(AV157:AY157)</f>
        <v>0</v>
      </c>
      <c r="BA157" s="493"/>
      <c r="BB157" s="508">
        <v>0</v>
      </c>
      <c r="BC157" s="508"/>
      <c r="BD157" s="509"/>
      <c r="BE157" s="495">
        <f>SUM(BA157:BD157)</f>
        <v>0</v>
      </c>
      <c r="BF157" s="493"/>
      <c r="BG157" s="508">
        <v>0</v>
      </c>
      <c r="BH157" s="508"/>
      <c r="BI157" s="509"/>
      <c r="BJ157" s="495">
        <f>SUM(BF157:BI157)</f>
        <v>0</v>
      </c>
      <c r="BK157" s="493"/>
      <c r="BL157" s="508">
        <v>0</v>
      </c>
      <c r="BM157" s="508"/>
      <c r="BN157" s="509"/>
      <c r="BO157" s="495">
        <f t="shared" si="2"/>
        <v>0</v>
      </c>
    </row>
    <row r="158" spans="1:67" x14ac:dyDescent="0.25">
      <c r="A158" s="488"/>
      <c r="B158" s="489" t="s">
        <v>836</v>
      </c>
      <c r="C158" s="490">
        <v>6953156275614</v>
      </c>
      <c r="D158" s="490" t="str">
        <f>IF(J158&gt;0,1,"")</f>
        <v/>
      </c>
      <c r="E158" s="490" t="str">
        <f>IF(K158&gt;0,1,"")</f>
        <v/>
      </c>
      <c r="F158" s="490" t="str">
        <f>IF(L158&gt;0,1,"")</f>
        <v/>
      </c>
      <c r="G158" s="510">
        <f>IF(M158&gt;0,1,"")</f>
        <v>1</v>
      </c>
      <c r="H158" s="511">
        <v>26</v>
      </c>
      <c r="I158" s="492" t="str">
        <f>IF(SUM(D158:G158)&lt;2,IF(H158&gt;100,"Not OK",""),"")</f>
        <v/>
      </c>
      <c r="J158" s="493"/>
      <c r="K158" s="494"/>
      <c r="L158" s="494"/>
      <c r="M158" s="494">
        <v>3</v>
      </c>
      <c r="N158" s="495">
        <f>SUM(J158:M158)</f>
        <v>3</v>
      </c>
      <c r="O158" s="496"/>
      <c r="P158" s="497"/>
      <c r="Q158" s="497"/>
      <c r="R158" s="498"/>
      <c r="S158" s="499">
        <f>IF(P158&gt;0,P158,O158)</f>
        <v>0</v>
      </c>
      <c r="T158" s="500"/>
      <c r="U158" s="498"/>
      <c r="V158" s="498"/>
      <c r="W158" s="501">
        <v>124.6905</v>
      </c>
      <c r="X158" s="496"/>
      <c r="Y158" s="498"/>
      <c r="Z158" s="498"/>
      <c r="AA158" s="502">
        <v>229</v>
      </c>
      <c r="AB158" s="503"/>
      <c r="AC158" s="504"/>
      <c r="AD158" s="504"/>
      <c r="AE158" s="505"/>
      <c r="AF158" s="495">
        <f>SUM(AB158:AE158)</f>
        <v>0</v>
      </c>
      <c r="AG158" s="506"/>
      <c r="AH158" s="504"/>
      <c r="AI158" s="504"/>
      <c r="AJ158" s="505"/>
      <c r="AK158" s="507">
        <f>SUM(AG158:AJ158)</f>
        <v>0</v>
      </c>
      <c r="AL158" s="503"/>
      <c r="AM158" s="504"/>
      <c r="AN158" s="504"/>
      <c r="AO158" s="505">
        <v>0</v>
      </c>
      <c r="AP158" s="507">
        <f>SUM(AL158:AO158)</f>
        <v>0</v>
      </c>
      <c r="AQ158" s="503"/>
      <c r="AR158" s="504"/>
      <c r="AS158" s="504"/>
      <c r="AT158" s="505">
        <v>0</v>
      </c>
      <c r="AU158" s="495">
        <f>SUM(AQ158:AT158)</f>
        <v>0</v>
      </c>
      <c r="AV158" s="494"/>
      <c r="AW158" s="508"/>
      <c r="AX158" s="508"/>
      <c r="AY158" s="509">
        <v>0</v>
      </c>
      <c r="AZ158" s="507">
        <f>SUM(AV158:AY158)</f>
        <v>0</v>
      </c>
      <c r="BA158" s="493"/>
      <c r="BB158" s="508"/>
      <c r="BC158" s="508"/>
      <c r="BD158" s="509">
        <v>0</v>
      </c>
      <c r="BE158" s="495">
        <f>SUM(BA158:BD158)</f>
        <v>0</v>
      </c>
      <c r="BF158" s="493"/>
      <c r="BG158" s="508"/>
      <c r="BH158" s="508"/>
      <c r="BI158" s="509">
        <v>0</v>
      </c>
      <c r="BJ158" s="495">
        <f>SUM(BF158:BI158)</f>
        <v>0</v>
      </c>
      <c r="BK158" s="493"/>
      <c r="BL158" s="508">
        <v>0</v>
      </c>
      <c r="BM158" s="508"/>
      <c r="BN158" s="509"/>
      <c r="BO158" s="495">
        <f t="shared" si="2"/>
        <v>0</v>
      </c>
    </row>
    <row r="159" spans="1:67" x14ac:dyDescent="0.25">
      <c r="A159" s="488"/>
      <c r="B159" s="489" t="s">
        <v>837</v>
      </c>
      <c r="C159" s="490">
        <v>6953156275621</v>
      </c>
      <c r="D159" s="490" t="str">
        <f>IF(J159&gt;0,1,"")</f>
        <v/>
      </c>
      <c r="E159" s="490" t="str">
        <f>IF(K159&gt;0,1,"")</f>
        <v/>
      </c>
      <c r="F159" s="490" t="str">
        <f>IF(L159&gt;0,1,"")</f>
        <v/>
      </c>
      <c r="G159" s="510">
        <f>IF(M159&gt;0,1,"")</f>
        <v>1</v>
      </c>
      <c r="H159" s="511">
        <v>6</v>
      </c>
      <c r="I159" s="492" t="str">
        <f>IF(SUM(D159:G159)&lt;2,IF(H159&gt;100,"Not OK",""),"")</f>
        <v/>
      </c>
      <c r="J159" s="493"/>
      <c r="K159" s="494"/>
      <c r="L159" s="494"/>
      <c r="M159" s="494">
        <v>2</v>
      </c>
      <c r="N159" s="495">
        <f>SUM(J159:M159)</f>
        <v>2</v>
      </c>
      <c r="O159" s="496"/>
      <c r="P159" s="497"/>
      <c r="Q159" s="497"/>
      <c r="R159" s="498"/>
      <c r="S159" s="499">
        <f>IF(P159&gt;0,P159,O159)</f>
        <v>0</v>
      </c>
      <c r="T159" s="500"/>
      <c r="U159" s="498"/>
      <c r="V159" s="498"/>
      <c r="W159" s="501">
        <v>124.6905</v>
      </c>
      <c r="X159" s="496"/>
      <c r="Y159" s="498"/>
      <c r="Z159" s="498"/>
      <c r="AA159" s="502">
        <v>229</v>
      </c>
      <c r="AB159" s="503"/>
      <c r="AC159" s="504"/>
      <c r="AD159" s="504"/>
      <c r="AE159" s="505"/>
      <c r="AF159" s="495">
        <f>SUM(AB159:AE159)</f>
        <v>0</v>
      </c>
      <c r="AG159" s="506"/>
      <c r="AH159" s="504"/>
      <c r="AI159" s="504"/>
      <c r="AJ159" s="505"/>
      <c r="AK159" s="507">
        <f>SUM(AG159:AJ159)</f>
        <v>0</v>
      </c>
      <c r="AL159" s="503"/>
      <c r="AM159" s="504"/>
      <c r="AN159" s="504"/>
      <c r="AO159" s="505">
        <v>0</v>
      </c>
      <c r="AP159" s="507">
        <f>SUM(AL159:AO159)</f>
        <v>0</v>
      </c>
      <c r="AQ159" s="503"/>
      <c r="AR159" s="504"/>
      <c r="AS159" s="504"/>
      <c r="AT159" s="505">
        <v>0</v>
      </c>
      <c r="AU159" s="495">
        <f>SUM(AQ159:AT159)</f>
        <v>0</v>
      </c>
      <c r="AV159" s="494"/>
      <c r="AW159" s="508"/>
      <c r="AX159" s="508"/>
      <c r="AY159" s="509">
        <v>0</v>
      </c>
      <c r="AZ159" s="507">
        <f>SUM(AV159:AY159)</f>
        <v>0</v>
      </c>
      <c r="BA159" s="493"/>
      <c r="BB159" s="508"/>
      <c r="BC159" s="508"/>
      <c r="BD159" s="509">
        <v>0</v>
      </c>
      <c r="BE159" s="495">
        <f>SUM(BA159:BD159)</f>
        <v>0</v>
      </c>
      <c r="BF159" s="493"/>
      <c r="BG159" s="508"/>
      <c r="BH159" s="508"/>
      <c r="BI159" s="509">
        <v>1</v>
      </c>
      <c r="BJ159" s="495">
        <f>SUM(BF159:BI159)</f>
        <v>1</v>
      </c>
      <c r="BK159" s="493"/>
      <c r="BL159" s="508">
        <v>0</v>
      </c>
      <c r="BM159" s="508"/>
      <c r="BN159" s="509"/>
      <c r="BO159" s="495">
        <f t="shared" si="2"/>
        <v>0</v>
      </c>
    </row>
    <row r="160" spans="1:67" x14ac:dyDescent="0.25">
      <c r="A160" s="488" t="s">
        <v>67</v>
      </c>
      <c r="B160" s="489" t="s">
        <v>679</v>
      </c>
      <c r="C160" s="490">
        <v>6953156276390</v>
      </c>
      <c r="D160" s="490">
        <f>IF(J160&gt;0,1,"")</f>
        <v>1</v>
      </c>
      <c r="E160" s="490" t="str">
        <f>IF(K160&gt;0,1,"")</f>
        <v/>
      </c>
      <c r="F160" s="490" t="str">
        <f>IF(L160&gt;0,1,"")</f>
        <v/>
      </c>
      <c r="G160" s="510" t="str">
        <f>IF(M160&gt;0,1,"")</f>
        <v/>
      </c>
      <c r="H160" s="511">
        <v>6</v>
      </c>
      <c r="I160" s="492" t="str">
        <f>IF(SUM(D160:G160)&lt;2,IF(H160&gt;100,"Not OK",""),"")</f>
        <v/>
      </c>
      <c r="J160" s="493">
        <v>5</v>
      </c>
      <c r="K160" s="494">
        <v>0</v>
      </c>
      <c r="L160" s="494"/>
      <c r="M160" s="494"/>
      <c r="N160" s="495">
        <f>SUM(J160:M160)</f>
        <v>5</v>
      </c>
      <c r="O160" s="496">
        <v>77.209999999999923</v>
      </c>
      <c r="P160" s="497">
        <v>77.209999999999994</v>
      </c>
      <c r="Q160" s="497"/>
      <c r="R160" s="498"/>
      <c r="S160" s="499">
        <f>IF(P160&gt;0,P160,O160)</f>
        <v>77.209999999999994</v>
      </c>
      <c r="T160" s="500">
        <v>164.45</v>
      </c>
      <c r="U160" s="498">
        <v>139.5</v>
      </c>
      <c r="V160" s="498"/>
      <c r="W160" s="501"/>
      <c r="X160" s="496"/>
      <c r="Y160" s="498">
        <v>289</v>
      </c>
      <c r="Z160" s="498"/>
      <c r="AA160" s="502"/>
      <c r="AB160" s="503"/>
      <c r="AC160" s="504">
        <v>5</v>
      </c>
      <c r="AD160" s="504"/>
      <c r="AE160" s="505"/>
      <c r="AF160" s="495">
        <f>SUM(AB160:AE160)</f>
        <v>5</v>
      </c>
      <c r="AG160" s="506"/>
      <c r="AH160" s="504">
        <v>1</v>
      </c>
      <c r="AI160" s="504"/>
      <c r="AJ160" s="505"/>
      <c r="AK160" s="507">
        <f>SUM(AG160:AJ160)</f>
        <v>1</v>
      </c>
      <c r="AL160" s="503"/>
      <c r="AM160" s="504">
        <v>3</v>
      </c>
      <c r="AN160" s="504"/>
      <c r="AO160" s="505"/>
      <c r="AP160" s="507">
        <f>SUM(AL160:AO160)</f>
        <v>3</v>
      </c>
      <c r="AQ160" s="503"/>
      <c r="AR160" s="504">
        <v>0</v>
      </c>
      <c r="AS160" s="504"/>
      <c r="AT160" s="505"/>
      <c r="AU160" s="495">
        <f>SUM(AQ160:AT160)</f>
        <v>0</v>
      </c>
      <c r="AV160" s="494"/>
      <c r="AW160" s="508">
        <v>0</v>
      </c>
      <c r="AX160" s="508"/>
      <c r="AY160" s="509"/>
      <c r="AZ160" s="507">
        <f>SUM(AV160:AY160)</f>
        <v>0</v>
      </c>
      <c r="BA160" s="493"/>
      <c r="BB160" s="508">
        <v>0</v>
      </c>
      <c r="BC160" s="508"/>
      <c r="BD160" s="509"/>
      <c r="BE160" s="495">
        <f>SUM(BA160:BD160)</f>
        <v>0</v>
      </c>
      <c r="BF160" s="493">
        <v>0</v>
      </c>
      <c r="BG160" s="508">
        <v>0</v>
      </c>
      <c r="BH160" s="508"/>
      <c r="BI160" s="509"/>
      <c r="BJ160" s="495">
        <f>SUM(BF160:BI160)</f>
        <v>0</v>
      </c>
      <c r="BK160" s="493"/>
      <c r="BL160" s="508">
        <v>0</v>
      </c>
      <c r="BM160" s="508"/>
      <c r="BN160" s="509"/>
      <c r="BO160" s="495">
        <f t="shared" si="2"/>
        <v>0</v>
      </c>
    </row>
    <row r="161" spans="1:67" x14ac:dyDescent="0.25">
      <c r="A161" s="488" t="s">
        <v>68</v>
      </c>
      <c r="B161" s="489" t="s">
        <v>680</v>
      </c>
      <c r="C161" s="490">
        <v>6953156276406</v>
      </c>
      <c r="D161" s="490">
        <f>IF(J161&gt;0,1,"")</f>
        <v>1</v>
      </c>
      <c r="E161" s="490">
        <f>IF(K161&gt;0,1,"")</f>
        <v>1</v>
      </c>
      <c r="F161" s="490" t="str">
        <f>IF(L161&gt;0,1,"")</f>
        <v/>
      </c>
      <c r="G161" s="510" t="str">
        <f>IF(M161&gt;0,1,"")</f>
        <v/>
      </c>
      <c r="H161" s="511"/>
      <c r="I161" s="492" t="str">
        <f>IF(SUM(D161:G161)&lt;2,IF(H161&gt;100,"Not OK",""),"")</f>
        <v/>
      </c>
      <c r="J161" s="493">
        <v>5</v>
      </c>
      <c r="K161" s="494">
        <v>15</v>
      </c>
      <c r="L161" s="494"/>
      <c r="M161" s="494"/>
      <c r="N161" s="495">
        <f>SUM(J161:M161)</f>
        <v>20</v>
      </c>
      <c r="O161" s="496">
        <v>76.080000000000027</v>
      </c>
      <c r="P161" s="497">
        <v>76.08</v>
      </c>
      <c r="Q161" s="497"/>
      <c r="R161" s="498"/>
      <c r="S161" s="499">
        <f>IF(P161&gt;0,P161,O161)</f>
        <v>76.08</v>
      </c>
      <c r="T161" s="500">
        <v>164.45</v>
      </c>
      <c r="U161" s="498">
        <v>139.5</v>
      </c>
      <c r="V161" s="498"/>
      <c r="W161" s="501"/>
      <c r="X161" s="496"/>
      <c r="Y161" s="498">
        <v>289</v>
      </c>
      <c r="Z161" s="498"/>
      <c r="AA161" s="502"/>
      <c r="AB161" s="503"/>
      <c r="AC161" s="504">
        <v>0</v>
      </c>
      <c r="AD161" s="504"/>
      <c r="AE161" s="505"/>
      <c r="AF161" s="495">
        <f>SUM(AB161:AE161)</f>
        <v>0</v>
      </c>
      <c r="AG161" s="506"/>
      <c r="AH161" s="504">
        <v>0</v>
      </c>
      <c r="AI161" s="504"/>
      <c r="AJ161" s="505"/>
      <c r="AK161" s="507">
        <f>SUM(AG161:AJ161)</f>
        <v>0</v>
      </c>
      <c r="AL161" s="503"/>
      <c r="AM161" s="504">
        <v>4</v>
      </c>
      <c r="AN161" s="504"/>
      <c r="AO161" s="505"/>
      <c r="AP161" s="507">
        <f>SUM(AL161:AO161)</f>
        <v>4</v>
      </c>
      <c r="AQ161" s="503"/>
      <c r="AR161" s="504">
        <v>8</v>
      </c>
      <c r="AS161" s="504"/>
      <c r="AT161" s="505"/>
      <c r="AU161" s="495">
        <f>SUM(AQ161:AT161)</f>
        <v>8</v>
      </c>
      <c r="AV161" s="494"/>
      <c r="AW161" s="508">
        <v>7</v>
      </c>
      <c r="AX161" s="508"/>
      <c r="AY161" s="509"/>
      <c r="AZ161" s="507">
        <f>SUM(AV161:AY161)</f>
        <v>7</v>
      </c>
      <c r="BA161" s="493"/>
      <c r="BB161" s="508">
        <v>12</v>
      </c>
      <c r="BC161" s="508"/>
      <c r="BD161" s="509"/>
      <c r="BE161" s="495">
        <f>SUM(BA161:BD161)</f>
        <v>12</v>
      </c>
      <c r="BF161" s="493"/>
      <c r="BG161" s="508">
        <v>0</v>
      </c>
      <c r="BH161" s="508"/>
      <c r="BI161" s="509"/>
      <c r="BJ161" s="495">
        <f>SUM(BF161:BI161)</f>
        <v>0</v>
      </c>
      <c r="BK161" s="493"/>
      <c r="BL161" s="508">
        <v>0</v>
      </c>
      <c r="BM161" s="508"/>
      <c r="BN161" s="509"/>
      <c r="BO161" s="519">
        <f t="shared" si="2"/>
        <v>0</v>
      </c>
    </row>
    <row r="162" spans="1:67" x14ac:dyDescent="0.25">
      <c r="A162" s="488" t="s">
        <v>83</v>
      </c>
      <c r="B162" s="489" t="s">
        <v>388</v>
      </c>
      <c r="C162" s="490">
        <v>6953156276413</v>
      </c>
      <c r="D162" s="490" t="str">
        <f>IF(J162&gt;0,1,"")</f>
        <v/>
      </c>
      <c r="E162" s="490">
        <f>IF(K162&gt;0,1,"")</f>
        <v>1</v>
      </c>
      <c r="F162" s="490">
        <f>IF(L162&gt;0,1,"")</f>
        <v>1</v>
      </c>
      <c r="G162" s="510" t="str">
        <f>IF(M162&gt;0,1,"")</f>
        <v/>
      </c>
      <c r="H162" s="511">
        <v>5</v>
      </c>
      <c r="I162" s="492" t="str">
        <f>IF(SUM(D162:G162)&lt;2,IF(H162&gt;100,"Not OK",""),"")</f>
        <v/>
      </c>
      <c r="J162" s="493"/>
      <c r="K162" s="494">
        <v>3</v>
      </c>
      <c r="L162" s="494">
        <v>15</v>
      </c>
      <c r="M162" s="494"/>
      <c r="N162" s="495">
        <f>SUM(J162:M162)</f>
        <v>18</v>
      </c>
      <c r="O162" s="496"/>
      <c r="P162" s="497">
        <v>24.729999999999976</v>
      </c>
      <c r="Q162" s="497">
        <v>24.729999999999976</v>
      </c>
      <c r="R162" s="498"/>
      <c r="S162" s="499">
        <f>IF(P162&gt;0,P162,O162)</f>
        <v>24.729999999999976</v>
      </c>
      <c r="T162" s="500"/>
      <c r="U162" s="498">
        <v>44.5</v>
      </c>
      <c r="V162" s="498">
        <v>49.5</v>
      </c>
      <c r="W162" s="501"/>
      <c r="X162" s="496"/>
      <c r="Y162" s="498">
        <v>99</v>
      </c>
      <c r="Z162" s="498">
        <v>99</v>
      </c>
      <c r="AA162" s="502"/>
      <c r="AB162" s="503"/>
      <c r="AC162" s="504">
        <v>12</v>
      </c>
      <c r="AD162" s="504"/>
      <c r="AE162" s="505"/>
      <c r="AF162" s="495">
        <f>SUM(AB162:AE162)</f>
        <v>12</v>
      </c>
      <c r="AG162" s="506"/>
      <c r="AH162" s="504">
        <v>8</v>
      </c>
      <c r="AI162" s="504">
        <v>11</v>
      </c>
      <c r="AJ162" s="505"/>
      <c r="AK162" s="507">
        <f>SUM(AG162:AJ162)</f>
        <v>19</v>
      </c>
      <c r="AL162" s="503"/>
      <c r="AM162" s="504">
        <v>13</v>
      </c>
      <c r="AN162" s="504">
        <v>6</v>
      </c>
      <c r="AO162" s="505"/>
      <c r="AP162" s="507">
        <f>SUM(AL162:AO162)</f>
        <v>19</v>
      </c>
      <c r="AQ162" s="503"/>
      <c r="AR162" s="504">
        <v>3</v>
      </c>
      <c r="AS162" s="504">
        <v>6</v>
      </c>
      <c r="AT162" s="505"/>
      <c r="AU162" s="495">
        <f>SUM(AQ162:AT162)</f>
        <v>9</v>
      </c>
      <c r="AV162" s="494"/>
      <c r="AW162" s="508">
        <v>3</v>
      </c>
      <c r="AX162" s="508">
        <v>5</v>
      </c>
      <c r="AY162" s="509"/>
      <c r="AZ162" s="507">
        <f>SUM(AV162:AY162)</f>
        <v>8</v>
      </c>
      <c r="BA162" s="493"/>
      <c r="BB162" s="508">
        <v>3</v>
      </c>
      <c r="BC162" s="508">
        <v>1</v>
      </c>
      <c r="BD162" s="509"/>
      <c r="BE162" s="495">
        <f>SUM(BA162:BD162)</f>
        <v>4</v>
      </c>
      <c r="BF162" s="493"/>
      <c r="BG162" s="508">
        <v>1</v>
      </c>
      <c r="BH162" s="508">
        <v>13</v>
      </c>
      <c r="BI162" s="509"/>
      <c r="BJ162" s="495">
        <f>SUM(BF162:BI162)</f>
        <v>14</v>
      </c>
      <c r="BK162" s="493"/>
      <c r="BL162" s="508">
        <v>0</v>
      </c>
      <c r="BM162" s="508"/>
      <c r="BN162" s="509"/>
      <c r="BO162" s="495">
        <f t="shared" si="2"/>
        <v>0</v>
      </c>
    </row>
    <row r="163" spans="1:67" x14ac:dyDescent="0.25">
      <c r="A163" s="488" t="s">
        <v>91</v>
      </c>
      <c r="B163" s="489" t="s">
        <v>396</v>
      </c>
      <c r="C163" s="490">
        <v>6953156276420</v>
      </c>
      <c r="D163" s="490" t="str">
        <f>IF(J163&gt;0,1,"")</f>
        <v/>
      </c>
      <c r="E163" s="490">
        <f>IF(K163&gt;0,1,"")</f>
        <v>1</v>
      </c>
      <c r="F163" s="490" t="str">
        <f>IF(L163&gt;0,1,"")</f>
        <v/>
      </c>
      <c r="G163" s="510" t="str">
        <f>IF(M163&gt;0,1,"")</f>
        <v/>
      </c>
      <c r="H163" s="511">
        <v>20</v>
      </c>
      <c r="I163" s="492" t="str">
        <f>IF(SUM(D163:G163)&lt;2,IF(H163&gt;100,"Not OK",""),"")</f>
        <v/>
      </c>
      <c r="J163" s="493"/>
      <c r="K163" s="494">
        <v>1</v>
      </c>
      <c r="L163" s="494"/>
      <c r="M163" s="494"/>
      <c r="N163" s="495">
        <f>SUM(J163:M163)</f>
        <v>1</v>
      </c>
      <c r="O163" s="496"/>
      <c r="P163" s="497">
        <v>79.89</v>
      </c>
      <c r="Q163" s="497"/>
      <c r="R163" s="498"/>
      <c r="S163" s="499">
        <f>IF(P163&gt;0,P163,O163)</f>
        <v>79.89</v>
      </c>
      <c r="T163" s="500"/>
      <c r="U163" s="498">
        <v>169.5</v>
      </c>
      <c r="V163" s="498"/>
      <c r="W163" s="501"/>
      <c r="X163" s="496"/>
      <c r="Y163" s="498">
        <v>359</v>
      </c>
      <c r="Z163" s="498"/>
      <c r="AA163" s="502"/>
      <c r="AB163" s="503"/>
      <c r="AC163" s="504">
        <v>5</v>
      </c>
      <c r="AD163" s="504"/>
      <c r="AE163" s="505"/>
      <c r="AF163" s="495">
        <f>SUM(AB163:AE163)</f>
        <v>5</v>
      </c>
      <c r="AG163" s="506"/>
      <c r="AH163" s="504">
        <v>1</v>
      </c>
      <c r="AI163" s="504"/>
      <c r="AJ163" s="505"/>
      <c r="AK163" s="507">
        <f>SUM(AG163:AJ163)</f>
        <v>1</v>
      </c>
      <c r="AL163" s="503"/>
      <c r="AM163" s="504">
        <v>3</v>
      </c>
      <c r="AN163" s="504"/>
      <c r="AO163" s="505"/>
      <c r="AP163" s="507">
        <f>SUM(AL163:AO163)</f>
        <v>3</v>
      </c>
      <c r="AQ163" s="503"/>
      <c r="AR163" s="504">
        <v>2</v>
      </c>
      <c r="AS163" s="504"/>
      <c r="AT163" s="505"/>
      <c r="AU163" s="495">
        <f>SUM(AQ163:AT163)</f>
        <v>2</v>
      </c>
      <c r="AV163" s="494"/>
      <c r="AW163" s="508">
        <v>6</v>
      </c>
      <c r="AX163" s="508"/>
      <c r="AY163" s="509"/>
      <c r="AZ163" s="507">
        <f>SUM(AV163:AY163)</f>
        <v>6</v>
      </c>
      <c r="BA163" s="493"/>
      <c r="BB163" s="508">
        <v>0</v>
      </c>
      <c r="BC163" s="508"/>
      <c r="BD163" s="509"/>
      <c r="BE163" s="495">
        <f>SUM(BA163:BD163)</f>
        <v>0</v>
      </c>
      <c r="BF163" s="493"/>
      <c r="BG163" s="508">
        <v>0</v>
      </c>
      <c r="BH163" s="508"/>
      <c r="BI163" s="509"/>
      <c r="BJ163" s="495">
        <f>SUM(BF163:BI163)</f>
        <v>0</v>
      </c>
      <c r="BK163" s="493"/>
      <c r="BL163" s="508">
        <v>2</v>
      </c>
      <c r="BM163" s="508"/>
      <c r="BN163" s="509"/>
      <c r="BO163" s="495">
        <f t="shared" si="2"/>
        <v>2</v>
      </c>
    </row>
    <row r="164" spans="1:67" x14ac:dyDescent="0.25">
      <c r="A164" s="488" t="s">
        <v>105</v>
      </c>
      <c r="B164" s="489" t="s">
        <v>409</v>
      </c>
      <c r="C164" s="490">
        <v>6953156276468</v>
      </c>
      <c r="D164" s="490" t="str">
        <f>IF(J164&gt;0,1,"")</f>
        <v/>
      </c>
      <c r="E164" s="490" t="str">
        <f>IF(K164&gt;0,1,"")</f>
        <v/>
      </c>
      <c r="F164" s="490" t="str">
        <f>IF(L164&gt;0,1,"")</f>
        <v/>
      </c>
      <c r="G164" s="510" t="str">
        <f>IF(M164&gt;0,1,"")</f>
        <v/>
      </c>
      <c r="H164" s="511"/>
      <c r="I164" s="492" t="str">
        <f>IF(SUM(D164:G164)&lt;2,IF(H164&gt;100,"Not OK",""),"")</f>
        <v/>
      </c>
      <c r="J164" s="493"/>
      <c r="K164" s="494">
        <v>0</v>
      </c>
      <c r="L164" s="494"/>
      <c r="M164" s="494"/>
      <c r="N164" s="495">
        <f>SUM(J164:M164)</f>
        <v>0</v>
      </c>
      <c r="O164" s="496"/>
      <c r="P164" s="497">
        <v>22</v>
      </c>
      <c r="Q164" s="497"/>
      <c r="R164" s="498"/>
      <c r="S164" s="499">
        <f>IF(P164&gt;0,P164,O164)</f>
        <v>22</v>
      </c>
      <c r="T164" s="500"/>
      <c r="U164" s="498">
        <v>44.5</v>
      </c>
      <c r="V164" s="498"/>
      <c r="W164" s="501"/>
      <c r="X164" s="496"/>
      <c r="Y164" s="498">
        <v>99</v>
      </c>
      <c r="Z164" s="498"/>
      <c r="AA164" s="502"/>
      <c r="AB164" s="503"/>
      <c r="AC164" s="504">
        <v>3</v>
      </c>
      <c r="AD164" s="504"/>
      <c r="AE164" s="505"/>
      <c r="AF164" s="495">
        <f>SUM(AB164:AE164)</f>
        <v>3</v>
      </c>
      <c r="AG164" s="506"/>
      <c r="AH164" s="504">
        <v>1</v>
      </c>
      <c r="AI164" s="504"/>
      <c r="AJ164" s="505"/>
      <c r="AK164" s="507">
        <f>SUM(AG164:AJ164)</f>
        <v>1</v>
      </c>
      <c r="AL164" s="503"/>
      <c r="AM164" s="504">
        <v>2</v>
      </c>
      <c r="AN164" s="504"/>
      <c r="AO164" s="505"/>
      <c r="AP164" s="507">
        <f>SUM(AL164:AO164)</f>
        <v>2</v>
      </c>
      <c r="AQ164" s="503"/>
      <c r="AR164" s="504">
        <v>0</v>
      </c>
      <c r="AS164" s="504"/>
      <c r="AT164" s="505"/>
      <c r="AU164" s="495">
        <f>SUM(AQ164:AT164)</f>
        <v>0</v>
      </c>
      <c r="AV164" s="494"/>
      <c r="AW164" s="508">
        <v>0</v>
      </c>
      <c r="AX164" s="508"/>
      <c r="AY164" s="509"/>
      <c r="AZ164" s="507">
        <f>SUM(AV164:AY164)</f>
        <v>0</v>
      </c>
      <c r="BA164" s="493"/>
      <c r="BB164" s="508">
        <v>0</v>
      </c>
      <c r="BC164" s="508"/>
      <c r="BD164" s="509"/>
      <c r="BE164" s="495">
        <f>SUM(BA164:BD164)</f>
        <v>0</v>
      </c>
      <c r="BF164" s="493"/>
      <c r="BG164" s="508">
        <v>0</v>
      </c>
      <c r="BH164" s="508"/>
      <c r="BI164" s="509"/>
      <c r="BJ164" s="495">
        <f>SUM(BF164:BI164)</f>
        <v>0</v>
      </c>
      <c r="BK164" s="493"/>
      <c r="BL164" s="508">
        <v>0</v>
      </c>
      <c r="BM164" s="508"/>
      <c r="BN164" s="509"/>
      <c r="BO164" s="495">
        <f t="shared" si="2"/>
        <v>0</v>
      </c>
    </row>
    <row r="165" spans="1:67" x14ac:dyDescent="0.25">
      <c r="A165" s="488" t="s">
        <v>132</v>
      </c>
      <c r="B165" s="489" t="s">
        <v>436</v>
      </c>
      <c r="C165" s="490">
        <v>6953156276673</v>
      </c>
      <c r="D165" s="490" t="str">
        <f>IF(J165&gt;0,1,"")</f>
        <v/>
      </c>
      <c r="E165" s="490" t="str">
        <f>IF(K165&gt;0,1,"")</f>
        <v/>
      </c>
      <c r="F165" s="490" t="str">
        <f>IF(L165&gt;0,1,"")</f>
        <v/>
      </c>
      <c r="G165" s="510" t="str">
        <f>IF(M165&gt;0,1,"")</f>
        <v/>
      </c>
      <c r="H165" s="511"/>
      <c r="I165" s="492" t="str">
        <f>IF(SUM(D165:G165)&lt;2,IF(H165&gt;100,"Not OK",""),"")</f>
        <v/>
      </c>
      <c r="J165" s="493"/>
      <c r="K165" s="494">
        <v>0</v>
      </c>
      <c r="L165" s="494">
        <v>0</v>
      </c>
      <c r="M165" s="494"/>
      <c r="N165" s="495">
        <f>SUM(J165:M165)</f>
        <v>0</v>
      </c>
      <c r="O165" s="496"/>
      <c r="P165" s="497">
        <v>24.140000000000008</v>
      </c>
      <c r="Q165" s="497">
        <v>24.140000000000008</v>
      </c>
      <c r="R165" s="498"/>
      <c r="S165" s="499">
        <f>IF(P165&gt;0,P165,O165)</f>
        <v>24.140000000000008</v>
      </c>
      <c r="T165" s="500"/>
      <c r="U165" s="498">
        <v>49.5</v>
      </c>
      <c r="V165" s="498">
        <v>54.5</v>
      </c>
      <c r="W165" s="501"/>
      <c r="X165" s="496"/>
      <c r="Y165" s="498">
        <v>109</v>
      </c>
      <c r="Z165" s="498">
        <v>109</v>
      </c>
      <c r="AA165" s="502"/>
      <c r="AB165" s="503"/>
      <c r="AC165" s="504">
        <v>7</v>
      </c>
      <c r="AD165" s="504"/>
      <c r="AE165" s="505"/>
      <c r="AF165" s="495">
        <f>SUM(AB165:AE165)</f>
        <v>7</v>
      </c>
      <c r="AG165" s="506"/>
      <c r="AH165" s="504">
        <v>2</v>
      </c>
      <c r="AI165" s="504">
        <v>0</v>
      </c>
      <c r="AJ165" s="505"/>
      <c r="AK165" s="507">
        <f>SUM(AG165:AJ165)</f>
        <v>2</v>
      </c>
      <c r="AL165" s="503"/>
      <c r="AM165" s="504">
        <v>6</v>
      </c>
      <c r="AN165" s="504">
        <v>0</v>
      </c>
      <c r="AO165" s="505"/>
      <c r="AP165" s="507">
        <f>SUM(AL165:AO165)</f>
        <v>6</v>
      </c>
      <c r="AQ165" s="503"/>
      <c r="AR165" s="504">
        <v>4</v>
      </c>
      <c r="AS165" s="504">
        <v>0</v>
      </c>
      <c r="AT165" s="505"/>
      <c r="AU165" s="495">
        <f>SUM(AQ165:AT165)</f>
        <v>4</v>
      </c>
      <c r="AV165" s="494"/>
      <c r="AW165" s="508">
        <v>3</v>
      </c>
      <c r="AX165" s="508">
        <v>0</v>
      </c>
      <c r="AY165" s="509"/>
      <c r="AZ165" s="507">
        <f>SUM(AV165:AY165)</f>
        <v>3</v>
      </c>
      <c r="BA165" s="493"/>
      <c r="BB165" s="508">
        <v>2</v>
      </c>
      <c r="BC165" s="508">
        <v>0</v>
      </c>
      <c r="BD165" s="509"/>
      <c r="BE165" s="495">
        <f>SUM(BA165:BD165)</f>
        <v>2</v>
      </c>
      <c r="BF165" s="493"/>
      <c r="BG165" s="508">
        <v>0</v>
      </c>
      <c r="BH165" s="508">
        <v>0</v>
      </c>
      <c r="BI165" s="509"/>
      <c r="BJ165" s="495">
        <f>SUM(BF165:BI165)</f>
        <v>0</v>
      </c>
      <c r="BK165" s="493"/>
      <c r="BL165" s="508">
        <v>12</v>
      </c>
      <c r="BM165" s="508"/>
      <c r="BN165" s="509"/>
      <c r="BO165" s="519">
        <f t="shared" si="2"/>
        <v>12</v>
      </c>
    </row>
    <row r="166" spans="1:67" x14ac:dyDescent="0.25">
      <c r="A166" s="488"/>
      <c r="B166" s="489" t="s">
        <v>838</v>
      </c>
      <c r="C166" s="490">
        <v>6953156276895</v>
      </c>
      <c r="D166" s="490" t="str">
        <f>IF(J166&gt;0,1,"")</f>
        <v/>
      </c>
      <c r="E166" s="490" t="str">
        <f>IF(K166&gt;0,1,"")</f>
        <v/>
      </c>
      <c r="F166" s="490" t="str">
        <f>IF(L166&gt;0,1,"")</f>
        <v/>
      </c>
      <c r="G166" s="510">
        <f>IF(M166&gt;0,1,"")</f>
        <v>1</v>
      </c>
      <c r="H166" s="511"/>
      <c r="I166" s="492" t="str">
        <f>IF(SUM(D166:G166)&lt;2,IF(H166&gt;100,"Not OK",""),"")</f>
        <v/>
      </c>
      <c r="J166" s="493"/>
      <c r="K166" s="494"/>
      <c r="L166" s="494"/>
      <c r="M166" s="494">
        <v>2</v>
      </c>
      <c r="N166" s="495">
        <f>SUM(J166:M166)</f>
        <v>2</v>
      </c>
      <c r="O166" s="496"/>
      <c r="P166" s="497"/>
      <c r="Q166" s="497"/>
      <c r="R166" s="498"/>
      <c r="S166" s="499">
        <f>IF(P166&gt;0,P166,O166)</f>
        <v>0</v>
      </c>
      <c r="T166" s="500"/>
      <c r="U166" s="498"/>
      <c r="V166" s="498"/>
      <c r="W166" s="501">
        <v>151.91549999999998</v>
      </c>
      <c r="X166" s="496"/>
      <c r="Y166" s="498"/>
      <c r="Z166" s="498"/>
      <c r="AA166" s="502">
        <v>279</v>
      </c>
      <c r="AB166" s="503"/>
      <c r="AC166" s="504"/>
      <c r="AD166" s="504"/>
      <c r="AE166" s="505"/>
      <c r="AF166" s="495">
        <f>SUM(AB166:AE166)</f>
        <v>0</v>
      </c>
      <c r="AG166" s="506"/>
      <c r="AH166" s="504"/>
      <c r="AI166" s="504"/>
      <c r="AJ166" s="505"/>
      <c r="AK166" s="507">
        <f>SUM(AG166:AJ166)</f>
        <v>0</v>
      </c>
      <c r="AL166" s="503"/>
      <c r="AM166" s="504"/>
      <c r="AN166" s="504"/>
      <c r="AO166" s="505">
        <v>0</v>
      </c>
      <c r="AP166" s="507">
        <f>SUM(AL166:AO166)</f>
        <v>0</v>
      </c>
      <c r="AQ166" s="503"/>
      <c r="AR166" s="504"/>
      <c r="AS166" s="504"/>
      <c r="AT166" s="505">
        <v>1</v>
      </c>
      <c r="AU166" s="495">
        <f>SUM(AQ166:AT166)</f>
        <v>1</v>
      </c>
      <c r="AV166" s="494"/>
      <c r="AW166" s="508"/>
      <c r="AX166" s="508"/>
      <c r="AY166" s="509">
        <v>0</v>
      </c>
      <c r="AZ166" s="507">
        <f>SUM(AV166:AY166)</f>
        <v>0</v>
      </c>
      <c r="BA166" s="493"/>
      <c r="BB166" s="508"/>
      <c r="BC166" s="508"/>
      <c r="BD166" s="509">
        <v>0</v>
      </c>
      <c r="BE166" s="495">
        <f>SUM(BA166:BD166)</f>
        <v>0</v>
      </c>
      <c r="BF166" s="493"/>
      <c r="BG166" s="508"/>
      <c r="BH166" s="508"/>
      <c r="BI166" s="509">
        <v>0</v>
      </c>
      <c r="BJ166" s="495">
        <f>SUM(BF166:BI166)</f>
        <v>0</v>
      </c>
      <c r="BK166" s="493"/>
      <c r="BL166" s="508">
        <v>11</v>
      </c>
      <c r="BM166" s="508"/>
      <c r="BN166" s="509"/>
      <c r="BO166" s="495">
        <f t="shared" si="2"/>
        <v>11</v>
      </c>
    </row>
    <row r="167" spans="1:67" x14ac:dyDescent="0.25">
      <c r="A167" s="488"/>
      <c r="B167" s="489" t="s">
        <v>839</v>
      </c>
      <c r="C167" s="490">
        <v>6953156276901</v>
      </c>
      <c r="D167" s="490" t="str">
        <f>IF(J167&gt;0,1,"")</f>
        <v/>
      </c>
      <c r="E167" s="490" t="str">
        <f>IF(K167&gt;0,1,"")</f>
        <v/>
      </c>
      <c r="F167" s="490" t="str">
        <f>IF(L167&gt;0,1,"")</f>
        <v/>
      </c>
      <c r="G167" s="510">
        <f>IF(M167&gt;0,1,"")</f>
        <v>1</v>
      </c>
      <c r="H167" s="511">
        <v>3</v>
      </c>
      <c r="I167" s="492" t="str">
        <f>IF(SUM(D167:G167)&lt;2,IF(H167&gt;100,"Not OK",""),"")</f>
        <v/>
      </c>
      <c r="J167" s="493"/>
      <c r="K167" s="494"/>
      <c r="L167" s="494"/>
      <c r="M167" s="494">
        <v>3</v>
      </c>
      <c r="N167" s="495">
        <f>SUM(J167:M167)</f>
        <v>3</v>
      </c>
      <c r="O167" s="496"/>
      <c r="P167" s="497"/>
      <c r="Q167" s="497"/>
      <c r="R167" s="498"/>
      <c r="S167" s="499">
        <f>IF(P167&gt;0,P167,O167)</f>
        <v>0</v>
      </c>
      <c r="T167" s="500"/>
      <c r="U167" s="498"/>
      <c r="V167" s="498"/>
      <c r="W167" s="501">
        <v>151.91549999999998</v>
      </c>
      <c r="X167" s="496"/>
      <c r="Y167" s="498"/>
      <c r="Z167" s="498"/>
      <c r="AA167" s="502">
        <v>279</v>
      </c>
      <c r="AB167" s="503"/>
      <c r="AC167" s="504"/>
      <c r="AD167" s="504"/>
      <c r="AE167" s="505"/>
      <c r="AF167" s="495">
        <f>SUM(AB167:AE167)</f>
        <v>0</v>
      </c>
      <c r="AG167" s="506"/>
      <c r="AH167" s="504"/>
      <c r="AI167" s="504"/>
      <c r="AJ167" s="505"/>
      <c r="AK167" s="507">
        <f>SUM(AG167:AJ167)</f>
        <v>0</v>
      </c>
      <c r="AL167" s="503"/>
      <c r="AM167" s="504"/>
      <c r="AN167" s="504"/>
      <c r="AO167" s="505">
        <v>0</v>
      </c>
      <c r="AP167" s="507">
        <f>SUM(AL167:AO167)</f>
        <v>0</v>
      </c>
      <c r="AQ167" s="503"/>
      <c r="AR167" s="504"/>
      <c r="AS167" s="504"/>
      <c r="AT167" s="505">
        <v>0</v>
      </c>
      <c r="AU167" s="495">
        <f>SUM(AQ167:AT167)</f>
        <v>0</v>
      </c>
      <c r="AV167" s="494"/>
      <c r="AW167" s="508"/>
      <c r="AX167" s="508"/>
      <c r="AY167" s="509">
        <v>0</v>
      </c>
      <c r="AZ167" s="507">
        <f>SUM(AV167:AY167)</f>
        <v>0</v>
      </c>
      <c r="BA167" s="493"/>
      <c r="BB167" s="508"/>
      <c r="BC167" s="508"/>
      <c r="BD167" s="509">
        <v>0</v>
      </c>
      <c r="BE167" s="495">
        <f>SUM(BA167:BD167)</f>
        <v>0</v>
      </c>
      <c r="BF167" s="493"/>
      <c r="BG167" s="508"/>
      <c r="BH167" s="508"/>
      <c r="BI167" s="509">
        <v>0</v>
      </c>
      <c r="BJ167" s="495">
        <f>SUM(BF167:BI167)</f>
        <v>0</v>
      </c>
      <c r="BK167" s="493"/>
      <c r="BL167" s="508">
        <v>0</v>
      </c>
      <c r="BM167" s="508"/>
      <c r="BN167" s="509"/>
      <c r="BO167" s="495">
        <f t="shared" si="2"/>
        <v>0</v>
      </c>
    </row>
    <row r="168" spans="1:67" x14ac:dyDescent="0.25">
      <c r="A168" s="488" t="s">
        <v>840</v>
      </c>
      <c r="B168" s="489" t="s">
        <v>841</v>
      </c>
      <c r="C168" s="490">
        <v>6953156277304</v>
      </c>
      <c r="D168" s="490">
        <f>IF(J168&gt;0,1,"")</f>
        <v>1</v>
      </c>
      <c r="E168" s="490" t="str">
        <f>IF(K168&gt;0,1,"")</f>
        <v/>
      </c>
      <c r="F168" s="490" t="str">
        <f>IF(L168&gt;0,1,"")</f>
        <v/>
      </c>
      <c r="G168" s="510">
        <f>IF(M168&gt;0,1,"")</f>
        <v>1</v>
      </c>
      <c r="H168" s="511"/>
      <c r="I168" s="492" t="str">
        <f>IF(SUM(D168:G168)&lt;2,IF(H168&gt;100,"Not OK",""),"")</f>
        <v/>
      </c>
      <c r="J168" s="493">
        <v>3</v>
      </c>
      <c r="K168" s="494"/>
      <c r="L168" s="494"/>
      <c r="M168" s="494">
        <v>6</v>
      </c>
      <c r="N168" s="495">
        <f>SUM(J168:M168)</f>
        <v>9</v>
      </c>
      <c r="O168" s="496">
        <v>6.49</v>
      </c>
      <c r="P168" s="497"/>
      <c r="Q168" s="497"/>
      <c r="R168" s="498"/>
      <c r="S168" s="499">
        <f>IF(P168&gt;0,P168,O168)</f>
        <v>6.49</v>
      </c>
      <c r="T168" s="500">
        <v>26.95</v>
      </c>
      <c r="U168" s="498"/>
      <c r="V168" s="498"/>
      <c r="W168" s="512">
        <v>26.680499999999999</v>
      </c>
      <c r="X168" s="496"/>
      <c r="Y168" s="498"/>
      <c r="Z168" s="498"/>
      <c r="AA168" s="513">
        <v>49</v>
      </c>
      <c r="AB168" s="514"/>
      <c r="AC168" s="26"/>
      <c r="AD168" s="26"/>
      <c r="AE168" s="513"/>
      <c r="AF168" s="515">
        <f>SUM(AB168:AE168)</f>
        <v>0</v>
      </c>
      <c r="AG168" s="516"/>
      <c r="AH168" s="26"/>
      <c r="AI168" s="26"/>
      <c r="AJ168" s="513"/>
      <c r="AK168" s="517">
        <f>SUM(AG168:AJ168)</f>
        <v>0</v>
      </c>
      <c r="AL168" s="514"/>
      <c r="AM168" s="26"/>
      <c r="AN168" s="26"/>
      <c r="AO168" s="513">
        <v>0</v>
      </c>
      <c r="AP168" s="518">
        <f>SUM(AL168:AO168)</f>
        <v>0</v>
      </c>
      <c r="AQ168" s="514"/>
      <c r="AR168" s="26"/>
      <c r="AS168" s="26"/>
      <c r="AT168" s="513">
        <v>0</v>
      </c>
      <c r="AU168" s="519">
        <f>SUM(AQ168:AT168)</f>
        <v>0</v>
      </c>
      <c r="AV168" s="494"/>
      <c r="AW168" s="508"/>
      <c r="AX168" s="508"/>
      <c r="AY168" s="509">
        <v>0</v>
      </c>
      <c r="AZ168" s="518">
        <f>SUM(AV168:AY168)</f>
        <v>0</v>
      </c>
      <c r="BA168" s="493"/>
      <c r="BB168" s="508"/>
      <c r="BC168" s="508"/>
      <c r="BD168" s="509">
        <v>0</v>
      </c>
      <c r="BE168" s="519">
        <f>SUM(BA168:BD168)</f>
        <v>0</v>
      </c>
      <c r="BF168" s="493">
        <v>1</v>
      </c>
      <c r="BG168" s="508"/>
      <c r="BH168" s="508"/>
      <c r="BI168" s="509">
        <v>0</v>
      </c>
      <c r="BJ168" s="519">
        <f>SUM(BF168:BI168)</f>
        <v>1</v>
      </c>
      <c r="BK168" s="493"/>
      <c r="BL168" s="508">
        <v>0</v>
      </c>
      <c r="BM168" s="508"/>
      <c r="BN168" s="509"/>
      <c r="BO168" s="495">
        <f t="shared" si="2"/>
        <v>0</v>
      </c>
    </row>
    <row r="169" spans="1:67" x14ac:dyDescent="0.25">
      <c r="A169" s="488"/>
      <c r="B169" s="489" t="s">
        <v>842</v>
      </c>
      <c r="C169" s="490">
        <v>6953156277311</v>
      </c>
      <c r="D169" s="490" t="str">
        <f>IF(J169&gt;0,1,"")</f>
        <v/>
      </c>
      <c r="E169" s="490" t="str">
        <f>IF(K169&gt;0,1,"")</f>
        <v/>
      </c>
      <c r="F169" s="490" t="str">
        <f>IF(L169&gt;0,1,"")</f>
        <v/>
      </c>
      <c r="G169" s="510">
        <f>IF(M169&gt;0,1,"")</f>
        <v>1</v>
      </c>
      <c r="H169" s="511">
        <v>2</v>
      </c>
      <c r="I169" s="492" t="str">
        <f>IF(SUM(D169:G169)&lt;2,IF(H169&gt;100,"Not OK",""),"")</f>
        <v/>
      </c>
      <c r="J169" s="493"/>
      <c r="K169" s="494"/>
      <c r="L169" s="494"/>
      <c r="M169" s="494">
        <v>6</v>
      </c>
      <c r="N169" s="495">
        <f>SUM(J169:M169)</f>
        <v>6</v>
      </c>
      <c r="O169" s="496"/>
      <c r="P169" s="497"/>
      <c r="Q169" s="497"/>
      <c r="R169" s="498"/>
      <c r="S169" s="499">
        <f>IF(P169&gt;0,P169,O169)</f>
        <v>0</v>
      </c>
      <c r="T169" s="500"/>
      <c r="U169" s="498"/>
      <c r="V169" s="498"/>
      <c r="W169" s="501">
        <v>26.680499999999999</v>
      </c>
      <c r="X169" s="496"/>
      <c r="Y169" s="498"/>
      <c r="Z169" s="498"/>
      <c r="AA169" s="502">
        <v>49</v>
      </c>
      <c r="AB169" s="503"/>
      <c r="AC169" s="504"/>
      <c r="AD169" s="504"/>
      <c r="AE169" s="505"/>
      <c r="AF169" s="495">
        <f>SUM(AB169:AE169)</f>
        <v>0</v>
      </c>
      <c r="AG169" s="506"/>
      <c r="AH169" s="504"/>
      <c r="AI169" s="504"/>
      <c r="AJ169" s="505"/>
      <c r="AK169" s="507">
        <f>SUM(AG169:AJ169)</f>
        <v>0</v>
      </c>
      <c r="AL169" s="503"/>
      <c r="AM169" s="504"/>
      <c r="AN169" s="504"/>
      <c r="AO169" s="505">
        <v>0</v>
      </c>
      <c r="AP169" s="507">
        <f>SUM(AL169:AO169)</f>
        <v>0</v>
      </c>
      <c r="AQ169" s="503"/>
      <c r="AR169" s="504"/>
      <c r="AS169" s="504"/>
      <c r="AT169" s="505">
        <v>0</v>
      </c>
      <c r="AU169" s="495">
        <f>SUM(AQ169:AT169)</f>
        <v>0</v>
      </c>
      <c r="AV169" s="494"/>
      <c r="AW169" s="508"/>
      <c r="AX169" s="508"/>
      <c r="AY169" s="509">
        <v>0</v>
      </c>
      <c r="AZ169" s="507">
        <f>SUM(AV169:AY169)</f>
        <v>0</v>
      </c>
      <c r="BA169" s="493"/>
      <c r="BB169" s="508"/>
      <c r="BC169" s="508"/>
      <c r="BD169" s="509">
        <v>0</v>
      </c>
      <c r="BE169" s="495">
        <f>SUM(BA169:BD169)</f>
        <v>0</v>
      </c>
      <c r="BF169" s="493"/>
      <c r="BG169" s="508"/>
      <c r="BH169" s="508"/>
      <c r="BI169" s="509">
        <v>0</v>
      </c>
      <c r="BJ169" s="495">
        <f>SUM(BF169:BI169)</f>
        <v>0</v>
      </c>
      <c r="BK169" s="493"/>
      <c r="BL169" s="508">
        <v>0</v>
      </c>
      <c r="BM169" s="508"/>
      <c r="BN169" s="509"/>
      <c r="BO169" s="495">
        <f t="shared" si="2"/>
        <v>0</v>
      </c>
    </row>
    <row r="170" spans="1:67" x14ac:dyDescent="0.25">
      <c r="A170" s="488"/>
      <c r="B170" s="489" t="s">
        <v>843</v>
      </c>
      <c r="C170" s="490">
        <v>6953156277397</v>
      </c>
      <c r="D170" s="490" t="str">
        <f>IF(J170&gt;0,1,"")</f>
        <v/>
      </c>
      <c r="E170" s="490" t="str">
        <f>IF(K170&gt;0,1,"")</f>
        <v/>
      </c>
      <c r="F170" s="490" t="str">
        <f>IF(L170&gt;0,1,"")</f>
        <v/>
      </c>
      <c r="G170" s="510">
        <f>IF(M170&gt;0,1,"")</f>
        <v>1</v>
      </c>
      <c r="H170" s="511">
        <v>4</v>
      </c>
      <c r="I170" s="492" t="str">
        <f>IF(SUM(D170:G170)&lt;2,IF(H170&gt;100,"Not OK",""),"")</f>
        <v/>
      </c>
      <c r="J170" s="493"/>
      <c r="K170" s="494"/>
      <c r="L170" s="494"/>
      <c r="M170" s="494">
        <v>2</v>
      </c>
      <c r="N170" s="495">
        <f>SUM(J170:M170)</f>
        <v>2</v>
      </c>
      <c r="O170" s="496"/>
      <c r="P170" s="497"/>
      <c r="Q170" s="497"/>
      <c r="R170" s="498"/>
      <c r="S170" s="499">
        <f>IF(P170&gt;0,P170,O170)</f>
        <v>0</v>
      </c>
      <c r="T170" s="500"/>
      <c r="U170" s="498"/>
      <c r="V170" s="498"/>
      <c r="W170" s="501">
        <v>37.570500000000003</v>
      </c>
      <c r="X170" s="496"/>
      <c r="Y170" s="498"/>
      <c r="Z170" s="498"/>
      <c r="AA170" s="502">
        <v>69</v>
      </c>
      <c r="AB170" s="503"/>
      <c r="AC170" s="504"/>
      <c r="AD170" s="504"/>
      <c r="AE170" s="505"/>
      <c r="AF170" s="495">
        <f>SUM(AB170:AE170)</f>
        <v>0</v>
      </c>
      <c r="AG170" s="506"/>
      <c r="AH170" s="504"/>
      <c r="AI170" s="504"/>
      <c r="AJ170" s="505"/>
      <c r="AK170" s="507">
        <f>SUM(AG170:AJ170)</f>
        <v>0</v>
      </c>
      <c r="AL170" s="503"/>
      <c r="AM170" s="504"/>
      <c r="AN170" s="504"/>
      <c r="AO170" s="505">
        <v>0</v>
      </c>
      <c r="AP170" s="507">
        <f>SUM(AL170:AO170)</f>
        <v>0</v>
      </c>
      <c r="AQ170" s="503"/>
      <c r="AR170" s="504"/>
      <c r="AS170" s="504"/>
      <c r="AT170" s="505">
        <v>0</v>
      </c>
      <c r="AU170" s="495">
        <f>SUM(AQ170:AT170)</f>
        <v>0</v>
      </c>
      <c r="AV170" s="494"/>
      <c r="AW170" s="508"/>
      <c r="AX170" s="508"/>
      <c r="AY170" s="509">
        <v>1</v>
      </c>
      <c r="AZ170" s="507">
        <f>SUM(AV170:AY170)</f>
        <v>1</v>
      </c>
      <c r="BA170" s="493"/>
      <c r="BB170" s="508"/>
      <c r="BC170" s="508"/>
      <c r="BD170" s="509">
        <v>2</v>
      </c>
      <c r="BE170" s="495">
        <f>SUM(BA170:BD170)</f>
        <v>2</v>
      </c>
      <c r="BF170" s="493"/>
      <c r="BG170" s="508"/>
      <c r="BH170" s="508"/>
      <c r="BI170" s="509">
        <v>0</v>
      </c>
      <c r="BJ170" s="495">
        <f>SUM(BF170:BI170)</f>
        <v>0</v>
      </c>
      <c r="BK170" s="493"/>
      <c r="BL170" s="508">
        <v>13</v>
      </c>
      <c r="BM170" s="508"/>
      <c r="BN170" s="509"/>
      <c r="BO170" s="519">
        <f t="shared" si="2"/>
        <v>13</v>
      </c>
    </row>
    <row r="171" spans="1:67" x14ac:dyDescent="0.25">
      <c r="A171" s="488"/>
      <c r="B171" s="489" t="s">
        <v>844</v>
      </c>
      <c r="C171" s="490">
        <v>6953156277403</v>
      </c>
      <c r="D171" s="490" t="str">
        <f>IF(J171&gt;0,1,"")</f>
        <v/>
      </c>
      <c r="E171" s="490" t="str">
        <f>IF(K171&gt;0,1,"")</f>
        <v/>
      </c>
      <c r="F171" s="490" t="str">
        <f>IF(L171&gt;0,1,"")</f>
        <v/>
      </c>
      <c r="G171" s="510" t="str">
        <f>IF(M171&gt;0,1,"")</f>
        <v/>
      </c>
      <c r="H171" s="511">
        <v>88</v>
      </c>
      <c r="I171" s="492" t="str">
        <f>IF(SUM(D171:G171)&lt;2,IF(H171&gt;100,"Not OK",""),"")</f>
        <v/>
      </c>
      <c r="J171" s="493"/>
      <c r="K171" s="494"/>
      <c r="L171" s="494"/>
      <c r="M171" s="494">
        <v>0</v>
      </c>
      <c r="N171" s="495">
        <f>SUM(J171:M171)</f>
        <v>0</v>
      </c>
      <c r="O171" s="496"/>
      <c r="P171" s="497"/>
      <c r="Q171" s="497"/>
      <c r="R171" s="498"/>
      <c r="S171" s="499">
        <f>IF(P171&gt;0,P171,O171)</f>
        <v>0</v>
      </c>
      <c r="T171" s="500"/>
      <c r="U171" s="498"/>
      <c r="V171" s="498"/>
      <c r="W171" s="501">
        <v>37.570500000000003</v>
      </c>
      <c r="X171" s="496"/>
      <c r="Y171" s="498"/>
      <c r="Z171" s="498"/>
      <c r="AA171" s="502">
        <v>69</v>
      </c>
      <c r="AB171" s="503"/>
      <c r="AC171" s="504"/>
      <c r="AD171" s="504"/>
      <c r="AE171" s="505"/>
      <c r="AF171" s="495">
        <f>SUM(AB171:AE171)</f>
        <v>0</v>
      </c>
      <c r="AG171" s="506"/>
      <c r="AH171" s="504"/>
      <c r="AI171" s="504"/>
      <c r="AJ171" s="505"/>
      <c r="AK171" s="507">
        <f>SUM(AG171:AJ171)</f>
        <v>0</v>
      </c>
      <c r="AL171" s="503"/>
      <c r="AM171" s="504"/>
      <c r="AN171" s="504"/>
      <c r="AO171" s="505">
        <v>2</v>
      </c>
      <c r="AP171" s="507">
        <f>SUM(AL171:AO171)</f>
        <v>2</v>
      </c>
      <c r="AQ171" s="503"/>
      <c r="AR171" s="504"/>
      <c r="AS171" s="504"/>
      <c r="AT171" s="505">
        <v>1</v>
      </c>
      <c r="AU171" s="495">
        <f>SUM(AQ171:AT171)</f>
        <v>1</v>
      </c>
      <c r="AV171" s="494"/>
      <c r="AW171" s="508"/>
      <c r="AX171" s="508"/>
      <c r="AY171" s="509">
        <v>0</v>
      </c>
      <c r="AZ171" s="507">
        <f>SUM(AV171:AY171)</f>
        <v>0</v>
      </c>
      <c r="BA171" s="493"/>
      <c r="BB171" s="508"/>
      <c r="BC171" s="508"/>
      <c r="BD171" s="509">
        <v>0</v>
      </c>
      <c r="BE171" s="495">
        <f>SUM(BA171:BD171)</f>
        <v>0</v>
      </c>
      <c r="BF171" s="493"/>
      <c r="BG171" s="508"/>
      <c r="BH171" s="508"/>
      <c r="BI171" s="509">
        <v>2</v>
      </c>
      <c r="BJ171" s="495">
        <f>SUM(BF171:BI171)</f>
        <v>2</v>
      </c>
      <c r="BK171" s="493"/>
      <c r="BL171" s="508">
        <v>18</v>
      </c>
      <c r="BM171" s="508"/>
      <c r="BN171" s="509"/>
      <c r="BO171" s="495">
        <f t="shared" si="2"/>
        <v>18</v>
      </c>
    </row>
    <row r="172" spans="1:67" x14ac:dyDescent="0.25">
      <c r="A172" s="488" t="s">
        <v>142</v>
      </c>
      <c r="B172" s="489" t="s">
        <v>445</v>
      </c>
      <c r="C172" s="490">
        <v>6953156277526</v>
      </c>
      <c r="D172" s="490" t="str">
        <f>IF(J172&gt;0,1,"")</f>
        <v/>
      </c>
      <c r="E172" s="490">
        <f>IF(K172&gt;0,1,"")</f>
        <v>1</v>
      </c>
      <c r="F172" s="490" t="str">
        <f>IF(L172&gt;0,1,"")</f>
        <v/>
      </c>
      <c r="G172" s="510" t="str">
        <f>IF(M172&gt;0,1,"")</f>
        <v/>
      </c>
      <c r="H172" s="511">
        <v>44</v>
      </c>
      <c r="I172" s="492" t="str">
        <f>IF(SUM(D172:G172)&lt;2,IF(H172&gt;100,"Not OK",""),"")</f>
        <v/>
      </c>
      <c r="J172" s="493"/>
      <c r="K172" s="494">
        <v>1</v>
      </c>
      <c r="L172" s="494"/>
      <c r="M172" s="494"/>
      <c r="N172" s="495">
        <f>SUM(J172:M172)</f>
        <v>1</v>
      </c>
      <c r="O172" s="496"/>
      <c r="P172" s="497">
        <v>7.44</v>
      </c>
      <c r="Q172" s="497"/>
      <c r="R172" s="498"/>
      <c r="S172" s="499">
        <f>IF(P172&gt;0,P172,O172)</f>
        <v>7.44</v>
      </c>
      <c r="T172" s="500"/>
      <c r="U172" s="498">
        <v>44.5</v>
      </c>
      <c r="V172" s="498"/>
      <c r="W172" s="501"/>
      <c r="X172" s="496"/>
      <c r="Y172" s="498">
        <v>99</v>
      </c>
      <c r="Z172" s="498"/>
      <c r="AA172" s="502"/>
      <c r="AB172" s="503"/>
      <c r="AC172" s="504">
        <v>4</v>
      </c>
      <c r="AD172" s="504"/>
      <c r="AE172" s="505"/>
      <c r="AF172" s="495">
        <f>SUM(AB172:AE172)</f>
        <v>4</v>
      </c>
      <c r="AG172" s="506"/>
      <c r="AH172" s="504">
        <v>12</v>
      </c>
      <c r="AI172" s="504"/>
      <c r="AJ172" s="505"/>
      <c r="AK172" s="507">
        <f>SUM(AG172:AJ172)</f>
        <v>12</v>
      </c>
      <c r="AL172" s="503"/>
      <c r="AM172" s="504">
        <v>26</v>
      </c>
      <c r="AN172" s="504"/>
      <c r="AO172" s="505"/>
      <c r="AP172" s="507">
        <f>SUM(AL172:AO172)</f>
        <v>26</v>
      </c>
      <c r="AQ172" s="503"/>
      <c r="AR172" s="504">
        <v>16</v>
      </c>
      <c r="AS172" s="504"/>
      <c r="AT172" s="505"/>
      <c r="AU172" s="495">
        <f>SUM(AQ172:AT172)</f>
        <v>16</v>
      </c>
      <c r="AV172" s="494"/>
      <c r="AW172" s="508">
        <v>3</v>
      </c>
      <c r="AX172" s="508"/>
      <c r="AY172" s="509"/>
      <c r="AZ172" s="507">
        <f>SUM(AV172:AY172)</f>
        <v>3</v>
      </c>
      <c r="BA172" s="493"/>
      <c r="BB172" s="508">
        <v>2</v>
      </c>
      <c r="BC172" s="508"/>
      <c r="BD172" s="509"/>
      <c r="BE172" s="495">
        <f>SUM(BA172:BD172)</f>
        <v>2</v>
      </c>
      <c r="BF172" s="493"/>
      <c r="BG172" s="508">
        <v>1</v>
      </c>
      <c r="BH172" s="508"/>
      <c r="BI172" s="509"/>
      <c r="BJ172" s="495">
        <f>SUM(BF172:BI172)</f>
        <v>1</v>
      </c>
      <c r="BK172" s="493"/>
      <c r="BL172" s="508">
        <v>10</v>
      </c>
      <c r="BM172" s="508"/>
      <c r="BN172" s="509"/>
      <c r="BO172" s="519">
        <f t="shared" si="2"/>
        <v>10</v>
      </c>
    </row>
    <row r="173" spans="1:67" x14ac:dyDescent="0.25">
      <c r="A173" s="488" t="s">
        <v>845</v>
      </c>
      <c r="B173" s="489" t="s">
        <v>846</v>
      </c>
      <c r="C173" s="490">
        <v>6953156277618</v>
      </c>
      <c r="D173" s="490">
        <f>IF(J173&gt;0,1,"")</f>
        <v>1</v>
      </c>
      <c r="E173" s="490" t="str">
        <f>IF(K173&gt;0,1,"")</f>
        <v/>
      </c>
      <c r="F173" s="490" t="str">
        <f>IF(L173&gt;0,1,"")</f>
        <v/>
      </c>
      <c r="G173" s="510" t="str">
        <f>IF(M173&gt;0,1,"")</f>
        <v/>
      </c>
      <c r="H173" s="511"/>
      <c r="I173" s="492" t="str">
        <f>IF(SUM(D173:G173)&lt;2,IF(H173&gt;100,"Not OK",""),"")</f>
        <v/>
      </c>
      <c r="J173" s="493">
        <v>3</v>
      </c>
      <c r="K173" s="494"/>
      <c r="L173" s="494"/>
      <c r="M173" s="494"/>
      <c r="N173" s="495">
        <f>SUM(J173:M173)</f>
        <v>3</v>
      </c>
      <c r="O173" s="496">
        <v>10.980000000000009</v>
      </c>
      <c r="P173" s="497"/>
      <c r="Q173" s="497"/>
      <c r="R173" s="498"/>
      <c r="S173" s="499">
        <f>IF(P173&gt;0,P173,O173)</f>
        <v>10.980000000000009</v>
      </c>
      <c r="T173" s="500">
        <v>37.950000000000003</v>
      </c>
      <c r="U173" s="498"/>
      <c r="V173" s="498"/>
      <c r="W173" s="501"/>
      <c r="X173" s="496"/>
      <c r="Y173" s="498"/>
      <c r="Z173" s="498"/>
      <c r="AA173" s="502"/>
      <c r="AB173" s="503"/>
      <c r="AC173" s="504"/>
      <c r="AD173" s="504"/>
      <c r="AE173" s="505"/>
      <c r="AF173" s="495">
        <f>SUM(AB173:AE173)</f>
        <v>0</v>
      </c>
      <c r="AG173" s="506"/>
      <c r="AH173" s="504"/>
      <c r="AI173" s="504"/>
      <c r="AJ173" s="505"/>
      <c r="AK173" s="507">
        <f>SUM(AG173:AJ173)</f>
        <v>0</v>
      </c>
      <c r="AL173" s="503"/>
      <c r="AM173" s="504"/>
      <c r="AN173" s="504"/>
      <c r="AO173" s="505"/>
      <c r="AP173" s="507">
        <f>SUM(AL173:AO173)</f>
        <v>0</v>
      </c>
      <c r="AQ173" s="503"/>
      <c r="AR173" s="504"/>
      <c r="AS173" s="504"/>
      <c r="AT173" s="505"/>
      <c r="AU173" s="495">
        <f>SUM(AQ173:AT173)</f>
        <v>0</v>
      </c>
      <c r="AV173" s="494">
        <v>1</v>
      </c>
      <c r="AW173" s="508"/>
      <c r="AX173" s="508"/>
      <c r="AY173" s="509"/>
      <c r="AZ173" s="507">
        <f>SUM(AV173:AY173)</f>
        <v>1</v>
      </c>
      <c r="BA173" s="493"/>
      <c r="BB173" s="508"/>
      <c r="BC173" s="508"/>
      <c r="BD173" s="509"/>
      <c r="BE173" s="495">
        <f>SUM(BA173:BD173)</f>
        <v>0</v>
      </c>
      <c r="BF173" s="493">
        <v>1</v>
      </c>
      <c r="BG173" s="508"/>
      <c r="BH173" s="508"/>
      <c r="BI173" s="509"/>
      <c r="BJ173" s="495">
        <f>SUM(BF173:BI173)</f>
        <v>1</v>
      </c>
      <c r="BK173" s="493"/>
      <c r="BL173" s="508">
        <v>2</v>
      </c>
      <c r="BM173" s="508"/>
      <c r="BN173" s="509"/>
      <c r="BO173" s="495">
        <f t="shared" si="2"/>
        <v>2</v>
      </c>
    </row>
    <row r="174" spans="1:67" x14ac:dyDescent="0.25">
      <c r="A174" s="488" t="s">
        <v>61</v>
      </c>
      <c r="B174" s="489" t="s">
        <v>366</v>
      </c>
      <c r="C174" s="490">
        <v>6953156277953</v>
      </c>
      <c r="D174" s="490" t="str">
        <f>IF(J174&gt;0,1,"")</f>
        <v/>
      </c>
      <c r="E174" s="490" t="str">
        <f>IF(K174&gt;0,1,"")</f>
        <v/>
      </c>
      <c r="F174" s="490" t="str">
        <f>IF(L174&gt;0,1,"")</f>
        <v/>
      </c>
      <c r="G174" s="510" t="str">
        <f>IF(M174&gt;0,1,"")</f>
        <v/>
      </c>
      <c r="H174" s="511">
        <v>25</v>
      </c>
      <c r="I174" s="492" t="str">
        <f>IF(SUM(D174:G174)&lt;2,IF(H174&gt;100,"Not OK",""),"")</f>
        <v/>
      </c>
      <c r="J174" s="493"/>
      <c r="K174" s="494">
        <v>0</v>
      </c>
      <c r="L174" s="494"/>
      <c r="M174" s="494"/>
      <c r="N174" s="495">
        <f>SUM(J174:M174)</f>
        <v>0</v>
      </c>
      <c r="O174" s="496"/>
      <c r="P174" s="497">
        <v>20.21</v>
      </c>
      <c r="Q174" s="497"/>
      <c r="R174" s="498"/>
      <c r="S174" s="499">
        <f>IF(P174&gt;0,P174,O174)</f>
        <v>20.21</v>
      </c>
      <c r="T174" s="500"/>
      <c r="U174" s="498">
        <v>44.5</v>
      </c>
      <c r="V174" s="498"/>
      <c r="W174" s="501"/>
      <c r="X174" s="496"/>
      <c r="Y174" s="498">
        <v>99</v>
      </c>
      <c r="Z174" s="498"/>
      <c r="AA174" s="502"/>
      <c r="AB174" s="503"/>
      <c r="AC174" s="504">
        <v>2</v>
      </c>
      <c r="AD174" s="504"/>
      <c r="AE174" s="505"/>
      <c r="AF174" s="495">
        <f>SUM(AB174:AE174)</f>
        <v>2</v>
      </c>
      <c r="AG174" s="506"/>
      <c r="AH174" s="504">
        <v>1</v>
      </c>
      <c r="AI174" s="504"/>
      <c r="AJ174" s="505"/>
      <c r="AK174" s="507">
        <f>SUM(AG174:AJ174)</f>
        <v>1</v>
      </c>
      <c r="AL174" s="503"/>
      <c r="AM174" s="504">
        <v>3</v>
      </c>
      <c r="AN174" s="504"/>
      <c r="AO174" s="505"/>
      <c r="AP174" s="507">
        <f>SUM(AL174:AO174)</f>
        <v>3</v>
      </c>
      <c r="AQ174" s="503"/>
      <c r="AR174" s="504">
        <v>0</v>
      </c>
      <c r="AS174" s="504"/>
      <c r="AT174" s="505"/>
      <c r="AU174" s="495">
        <f>SUM(AQ174:AT174)</f>
        <v>0</v>
      </c>
      <c r="AV174" s="494"/>
      <c r="AW174" s="508">
        <v>0</v>
      </c>
      <c r="AX174" s="508"/>
      <c r="AY174" s="509"/>
      <c r="AZ174" s="507">
        <f>SUM(AV174:AY174)</f>
        <v>0</v>
      </c>
      <c r="BA174" s="493"/>
      <c r="BB174" s="508">
        <v>0</v>
      </c>
      <c r="BC174" s="508"/>
      <c r="BD174" s="509"/>
      <c r="BE174" s="495">
        <f>SUM(BA174:BD174)</f>
        <v>0</v>
      </c>
      <c r="BF174" s="493"/>
      <c r="BG174" s="508">
        <v>0</v>
      </c>
      <c r="BH174" s="508"/>
      <c r="BI174" s="509"/>
      <c r="BJ174" s="495">
        <f>SUM(BF174:BI174)</f>
        <v>0</v>
      </c>
      <c r="BK174" s="493"/>
      <c r="BL174" s="508">
        <v>0</v>
      </c>
      <c r="BM174" s="508"/>
      <c r="BN174" s="509"/>
      <c r="BO174" s="495">
        <f t="shared" si="2"/>
        <v>0</v>
      </c>
    </row>
    <row r="175" spans="1:67" x14ac:dyDescent="0.25">
      <c r="A175" s="488" t="s">
        <v>62</v>
      </c>
      <c r="B175" s="489" t="s">
        <v>367</v>
      </c>
      <c r="C175" s="490">
        <v>6953156277960</v>
      </c>
      <c r="D175" s="490" t="str">
        <f>IF(J175&gt;0,1,"")</f>
        <v/>
      </c>
      <c r="E175" s="490" t="str">
        <f>IF(K175&gt;0,1,"")</f>
        <v/>
      </c>
      <c r="F175" s="490" t="str">
        <f>IF(L175&gt;0,1,"")</f>
        <v/>
      </c>
      <c r="G175" s="510" t="str">
        <f>IF(M175&gt;0,1,"")</f>
        <v/>
      </c>
      <c r="H175" s="511">
        <v>52</v>
      </c>
      <c r="I175" s="492" t="str">
        <f>IF(SUM(D175:G175)&lt;2,IF(H175&gt;100,"Not OK",""),"")</f>
        <v/>
      </c>
      <c r="J175" s="493"/>
      <c r="K175" s="494">
        <v>0</v>
      </c>
      <c r="L175" s="494"/>
      <c r="M175" s="494"/>
      <c r="N175" s="495">
        <f>SUM(J175:M175)</f>
        <v>0</v>
      </c>
      <c r="O175" s="496"/>
      <c r="P175" s="497">
        <v>20.25</v>
      </c>
      <c r="Q175" s="497"/>
      <c r="R175" s="498"/>
      <c r="S175" s="499">
        <f>IF(P175&gt;0,P175,O175)</f>
        <v>20.25</v>
      </c>
      <c r="T175" s="500"/>
      <c r="U175" s="498">
        <v>44.5</v>
      </c>
      <c r="V175" s="498"/>
      <c r="W175" s="501"/>
      <c r="X175" s="496"/>
      <c r="Y175" s="498">
        <v>99</v>
      </c>
      <c r="Z175" s="498"/>
      <c r="AA175" s="502"/>
      <c r="AB175" s="503"/>
      <c r="AC175" s="504">
        <v>0</v>
      </c>
      <c r="AD175" s="504"/>
      <c r="AE175" s="505"/>
      <c r="AF175" s="495">
        <f>SUM(AB175:AE175)</f>
        <v>0</v>
      </c>
      <c r="AG175" s="506"/>
      <c r="AH175" s="504">
        <v>0</v>
      </c>
      <c r="AI175" s="504"/>
      <c r="AJ175" s="505"/>
      <c r="AK175" s="507">
        <f>SUM(AG175:AJ175)</f>
        <v>0</v>
      </c>
      <c r="AL175" s="503"/>
      <c r="AM175" s="504">
        <v>3</v>
      </c>
      <c r="AN175" s="504"/>
      <c r="AO175" s="505"/>
      <c r="AP175" s="507">
        <f>SUM(AL175:AO175)</f>
        <v>3</v>
      </c>
      <c r="AQ175" s="503"/>
      <c r="AR175" s="504">
        <v>0</v>
      </c>
      <c r="AS175" s="504"/>
      <c r="AT175" s="505"/>
      <c r="AU175" s="495">
        <f>SUM(AQ175:AT175)</f>
        <v>0</v>
      </c>
      <c r="AV175" s="494"/>
      <c r="AW175" s="508">
        <v>0</v>
      </c>
      <c r="AX175" s="508"/>
      <c r="AY175" s="509"/>
      <c r="AZ175" s="507">
        <f>SUM(AV175:AY175)</f>
        <v>0</v>
      </c>
      <c r="BA175" s="493"/>
      <c r="BB175" s="508">
        <v>0</v>
      </c>
      <c r="BC175" s="508"/>
      <c r="BD175" s="509"/>
      <c r="BE175" s="495">
        <f>SUM(BA175:BD175)</f>
        <v>0</v>
      </c>
      <c r="BF175" s="493"/>
      <c r="BG175" s="508">
        <v>0</v>
      </c>
      <c r="BH175" s="508"/>
      <c r="BI175" s="509"/>
      <c r="BJ175" s="495">
        <f>SUM(BF175:BI175)</f>
        <v>0</v>
      </c>
      <c r="BK175" s="493"/>
      <c r="BL175" s="508">
        <v>0</v>
      </c>
      <c r="BM175" s="508"/>
      <c r="BN175" s="509"/>
      <c r="BO175" s="495">
        <f t="shared" si="2"/>
        <v>0</v>
      </c>
    </row>
    <row r="176" spans="1:67" x14ac:dyDescent="0.25">
      <c r="A176" s="488" t="s">
        <v>63</v>
      </c>
      <c r="B176" s="489" t="s">
        <v>368</v>
      </c>
      <c r="C176" s="490">
        <v>6953156277977</v>
      </c>
      <c r="D176" s="490" t="str">
        <f>IF(J176&gt;0,1,"")</f>
        <v/>
      </c>
      <c r="E176" s="490" t="str">
        <f>IF(K176&gt;0,1,"")</f>
        <v/>
      </c>
      <c r="F176" s="490" t="str">
        <f>IF(L176&gt;0,1,"")</f>
        <v/>
      </c>
      <c r="G176" s="510" t="str">
        <f>IF(M176&gt;0,1,"")</f>
        <v/>
      </c>
      <c r="H176" s="511"/>
      <c r="I176" s="492" t="str">
        <f>IF(SUM(D176:G176)&lt;2,IF(H176&gt;100,"Not OK",""),"")</f>
        <v/>
      </c>
      <c r="J176" s="493"/>
      <c r="K176" s="494">
        <v>0</v>
      </c>
      <c r="L176" s="494"/>
      <c r="M176" s="494"/>
      <c r="N176" s="495">
        <f>SUM(J176:M176)</f>
        <v>0</v>
      </c>
      <c r="O176" s="496"/>
      <c r="P176" s="497">
        <v>20.25</v>
      </c>
      <c r="Q176" s="497"/>
      <c r="R176" s="498"/>
      <c r="S176" s="499">
        <f>IF(P176&gt;0,P176,O176)</f>
        <v>20.25</v>
      </c>
      <c r="T176" s="500"/>
      <c r="U176" s="498">
        <v>44.5</v>
      </c>
      <c r="V176" s="498"/>
      <c r="W176" s="501"/>
      <c r="X176" s="496"/>
      <c r="Y176" s="498">
        <v>99</v>
      </c>
      <c r="Z176" s="498"/>
      <c r="AA176" s="502"/>
      <c r="AB176" s="503"/>
      <c r="AC176" s="504">
        <v>0</v>
      </c>
      <c r="AD176" s="504"/>
      <c r="AE176" s="505"/>
      <c r="AF176" s="495">
        <f>SUM(AB176:AE176)</f>
        <v>0</v>
      </c>
      <c r="AG176" s="506"/>
      <c r="AH176" s="504">
        <v>0</v>
      </c>
      <c r="AI176" s="504"/>
      <c r="AJ176" s="505"/>
      <c r="AK176" s="507">
        <f>SUM(AG176:AJ176)</f>
        <v>0</v>
      </c>
      <c r="AL176" s="503"/>
      <c r="AM176" s="504">
        <v>0</v>
      </c>
      <c r="AN176" s="504"/>
      <c r="AO176" s="505"/>
      <c r="AP176" s="507">
        <f>SUM(AL176:AO176)</f>
        <v>0</v>
      </c>
      <c r="AQ176" s="503"/>
      <c r="AR176" s="504">
        <v>0</v>
      </c>
      <c r="AS176" s="504"/>
      <c r="AT176" s="505"/>
      <c r="AU176" s="495">
        <f>SUM(AQ176:AT176)</f>
        <v>0</v>
      </c>
      <c r="AV176" s="494"/>
      <c r="AW176" s="508">
        <v>0</v>
      </c>
      <c r="AX176" s="508"/>
      <c r="AY176" s="509"/>
      <c r="AZ176" s="507">
        <f>SUM(AV176:AY176)</f>
        <v>0</v>
      </c>
      <c r="BA176" s="493"/>
      <c r="BB176" s="508">
        <v>0</v>
      </c>
      <c r="BC176" s="508"/>
      <c r="BD176" s="509"/>
      <c r="BE176" s="495">
        <f>SUM(BA176:BD176)</f>
        <v>0</v>
      </c>
      <c r="BF176" s="493"/>
      <c r="BG176" s="508">
        <v>0</v>
      </c>
      <c r="BH176" s="508"/>
      <c r="BI176" s="509"/>
      <c r="BJ176" s="495">
        <f>SUM(BF176:BI176)</f>
        <v>0</v>
      </c>
      <c r="BK176" s="493"/>
      <c r="BL176" s="508">
        <v>1</v>
      </c>
      <c r="BM176" s="508"/>
      <c r="BN176" s="509"/>
      <c r="BO176" s="495">
        <f t="shared" si="2"/>
        <v>1</v>
      </c>
    </row>
    <row r="177" spans="1:67" x14ac:dyDescent="0.25">
      <c r="A177" s="488" t="s">
        <v>847</v>
      </c>
      <c r="B177" s="489" t="s">
        <v>848</v>
      </c>
      <c r="C177" s="490">
        <v>6953156278493</v>
      </c>
      <c r="D177" s="490">
        <f>IF(J177&gt;0,1,"")</f>
        <v>1</v>
      </c>
      <c r="E177" s="490" t="str">
        <f>IF(K177&gt;0,1,"")</f>
        <v/>
      </c>
      <c r="F177" s="490" t="str">
        <f>IF(L177&gt;0,1,"")</f>
        <v/>
      </c>
      <c r="G177" s="510" t="str">
        <f>IF(M177&gt;0,1,"")</f>
        <v/>
      </c>
      <c r="H177" s="511">
        <v>97</v>
      </c>
      <c r="I177" s="492" t="str">
        <f>IF(SUM(D177:G177)&lt;2,IF(H177&gt;100,"Not OK",""),"")</f>
        <v/>
      </c>
      <c r="J177" s="493">
        <v>4</v>
      </c>
      <c r="K177" s="494"/>
      <c r="L177" s="494"/>
      <c r="M177" s="494"/>
      <c r="N177" s="495">
        <f>SUM(J177:M177)</f>
        <v>4</v>
      </c>
      <c r="O177" s="496">
        <v>10.859999999999934</v>
      </c>
      <c r="P177" s="497"/>
      <c r="Q177" s="497"/>
      <c r="R177" s="498"/>
      <c r="S177" s="499">
        <f>IF(P177&gt;0,P177,O177)</f>
        <v>10.859999999999934</v>
      </c>
      <c r="T177" s="500">
        <v>37.950000000000003</v>
      </c>
      <c r="U177" s="498"/>
      <c r="V177" s="498"/>
      <c r="W177" s="501"/>
      <c r="X177" s="496"/>
      <c r="Y177" s="498"/>
      <c r="Z177" s="498"/>
      <c r="AA177" s="502"/>
      <c r="AB177" s="503"/>
      <c r="AC177" s="504"/>
      <c r="AD177" s="504"/>
      <c r="AE177" s="505"/>
      <c r="AF177" s="495">
        <f>SUM(AB177:AE177)</f>
        <v>0</v>
      </c>
      <c r="AG177" s="506"/>
      <c r="AH177" s="504"/>
      <c r="AI177" s="504"/>
      <c r="AJ177" s="505"/>
      <c r="AK177" s="507">
        <f>SUM(AG177:AJ177)</f>
        <v>0</v>
      </c>
      <c r="AL177" s="503"/>
      <c r="AM177" s="504"/>
      <c r="AN177" s="504"/>
      <c r="AO177" s="505"/>
      <c r="AP177" s="507">
        <f>SUM(AL177:AO177)</f>
        <v>0</v>
      </c>
      <c r="AQ177" s="503"/>
      <c r="AR177" s="504"/>
      <c r="AS177" s="504"/>
      <c r="AT177" s="505"/>
      <c r="AU177" s="495">
        <f>SUM(AQ177:AT177)</f>
        <v>0</v>
      </c>
      <c r="AV177" s="494"/>
      <c r="AW177" s="508"/>
      <c r="AX177" s="508"/>
      <c r="AY177" s="509"/>
      <c r="AZ177" s="507">
        <f>SUM(AV177:AY177)</f>
        <v>0</v>
      </c>
      <c r="BA177" s="493"/>
      <c r="BB177" s="508"/>
      <c r="BC177" s="508"/>
      <c r="BD177" s="509"/>
      <c r="BE177" s="495">
        <f>SUM(BA177:BD177)</f>
        <v>0</v>
      </c>
      <c r="BF177" s="493">
        <v>1</v>
      </c>
      <c r="BG177" s="508"/>
      <c r="BH177" s="508"/>
      <c r="BI177" s="509"/>
      <c r="BJ177" s="495">
        <f>SUM(BF177:BI177)</f>
        <v>1</v>
      </c>
      <c r="BK177" s="493"/>
      <c r="BL177" s="508">
        <v>1</v>
      </c>
      <c r="BM177" s="508"/>
      <c r="BN177" s="509"/>
      <c r="BO177" s="495">
        <f t="shared" si="2"/>
        <v>1</v>
      </c>
    </row>
    <row r="178" spans="1:67" x14ac:dyDescent="0.25">
      <c r="A178" s="488" t="s">
        <v>88</v>
      </c>
      <c r="B178" s="489" t="s">
        <v>393</v>
      </c>
      <c r="C178" s="490">
        <v>6953156278523</v>
      </c>
      <c r="D178" s="490" t="str">
        <f>IF(J178&gt;0,1,"")</f>
        <v/>
      </c>
      <c r="E178" s="490" t="str">
        <f>IF(K178&gt;0,1,"")</f>
        <v/>
      </c>
      <c r="F178" s="490" t="str">
        <f>IF(L178&gt;0,1,"")</f>
        <v/>
      </c>
      <c r="G178" s="510" t="str">
        <f>IF(M178&gt;0,1,"")</f>
        <v/>
      </c>
      <c r="H178" s="511">
        <v>1</v>
      </c>
      <c r="I178" s="492" t="str">
        <f>IF(SUM(D178:G178)&lt;2,IF(H178&gt;100,"Not OK",""),"")</f>
        <v/>
      </c>
      <c r="J178" s="493"/>
      <c r="K178" s="494">
        <v>0</v>
      </c>
      <c r="L178" s="494"/>
      <c r="M178" s="494"/>
      <c r="N178" s="495">
        <f>SUM(J178:M178)</f>
        <v>0</v>
      </c>
      <c r="O178" s="496"/>
      <c r="P178" s="497">
        <v>17.549999999999994</v>
      </c>
      <c r="Q178" s="497"/>
      <c r="R178" s="498"/>
      <c r="S178" s="499">
        <f>IF(P178&gt;0,P178,O178)</f>
        <v>17.549999999999994</v>
      </c>
      <c r="T178" s="500"/>
      <c r="U178" s="498">
        <v>39.5</v>
      </c>
      <c r="V178" s="498"/>
      <c r="W178" s="501"/>
      <c r="X178" s="496"/>
      <c r="Y178" s="498">
        <v>79</v>
      </c>
      <c r="Z178" s="498"/>
      <c r="AA178" s="502"/>
      <c r="AB178" s="503"/>
      <c r="AC178" s="504">
        <v>0</v>
      </c>
      <c r="AD178" s="504"/>
      <c r="AE178" s="505"/>
      <c r="AF178" s="495">
        <f>SUM(AB178:AE178)</f>
        <v>0</v>
      </c>
      <c r="AG178" s="506"/>
      <c r="AH178" s="504">
        <v>0</v>
      </c>
      <c r="AI178" s="504"/>
      <c r="AJ178" s="505"/>
      <c r="AK178" s="507">
        <f>SUM(AG178:AJ178)</f>
        <v>0</v>
      </c>
      <c r="AL178" s="503"/>
      <c r="AM178" s="504">
        <v>0</v>
      </c>
      <c r="AN178" s="504"/>
      <c r="AO178" s="505"/>
      <c r="AP178" s="507">
        <f>SUM(AL178:AO178)</f>
        <v>0</v>
      </c>
      <c r="AQ178" s="503"/>
      <c r="AR178" s="504">
        <v>0</v>
      </c>
      <c r="AS178" s="504"/>
      <c r="AT178" s="505"/>
      <c r="AU178" s="495">
        <f>SUM(AQ178:AT178)</f>
        <v>0</v>
      </c>
      <c r="AV178" s="494"/>
      <c r="AW178" s="508">
        <v>0</v>
      </c>
      <c r="AX178" s="508"/>
      <c r="AY178" s="509"/>
      <c r="AZ178" s="507">
        <f>SUM(AV178:AY178)</f>
        <v>0</v>
      </c>
      <c r="BA178" s="493"/>
      <c r="BB178" s="508">
        <v>0</v>
      </c>
      <c r="BC178" s="508"/>
      <c r="BD178" s="509"/>
      <c r="BE178" s="495">
        <f>SUM(BA178:BD178)</f>
        <v>0</v>
      </c>
      <c r="BF178" s="493"/>
      <c r="BG178" s="508">
        <v>0</v>
      </c>
      <c r="BH178" s="508"/>
      <c r="BI178" s="509"/>
      <c r="BJ178" s="495">
        <f>SUM(BF178:BI178)</f>
        <v>0</v>
      </c>
      <c r="BK178" s="493"/>
      <c r="BL178" s="508">
        <v>0</v>
      </c>
      <c r="BM178" s="508"/>
      <c r="BN178" s="509"/>
      <c r="BO178" s="495">
        <f t="shared" si="2"/>
        <v>0</v>
      </c>
    </row>
    <row r="179" spans="1:67" x14ac:dyDescent="0.25">
      <c r="A179" s="488" t="s">
        <v>89</v>
      </c>
      <c r="B179" s="489" t="s">
        <v>394</v>
      </c>
      <c r="C179" s="490">
        <v>6953156278530</v>
      </c>
      <c r="D179" s="490" t="str">
        <f>IF(J179&gt;0,1,"")</f>
        <v/>
      </c>
      <c r="E179" s="490" t="str">
        <f>IF(K179&gt;0,1,"")</f>
        <v/>
      </c>
      <c r="F179" s="490" t="str">
        <f>IF(L179&gt;0,1,"")</f>
        <v/>
      </c>
      <c r="G179" s="510" t="str">
        <f>IF(M179&gt;0,1,"")</f>
        <v/>
      </c>
      <c r="H179" s="511"/>
      <c r="I179" s="492" t="str">
        <f>IF(SUM(D179:G179)&lt;2,IF(H179&gt;100,"Not OK",""),"")</f>
        <v/>
      </c>
      <c r="J179" s="493"/>
      <c r="K179" s="494">
        <v>0</v>
      </c>
      <c r="L179" s="494"/>
      <c r="M179" s="494"/>
      <c r="N179" s="495">
        <f>SUM(J179:M179)</f>
        <v>0</v>
      </c>
      <c r="O179" s="496"/>
      <c r="P179" s="497">
        <v>17.55</v>
      </c>
      <c r="Q179" s="497"/>
      <c r="R179" s="498"/>
      <c r="S179" s="499">
        <f>IF(P179&gt;0,P179,O179)</f>
        <v>17.55</v>
      </c>
      <c r="T179" s="500"/>
      <c r="U179" s="498">
        <v>39.5</v>
      </c>
      <c r="V179" s="498"/>
      <c r="W179" s="501"/>
      <c r="X179" s="496"/>
      <c r="Y179" s="498">
        <v>79</v>
      </c>
      <c r="Z179" s="498"/>
      <c r="AA179" s="502"/>
      <c r="AB179" s="503"/>
      <c r="AC179" s="504">
        <v>0</v>
      </c>
      <c r="AD179" s="504"/>
      <c r="AE179" s="505"/>
      <c r="AF179" s="495">
        <f>SUM(AB179:AE179)</f>
        <v>0</v>
      </c>
      <c r="AG179" s="506"/>
      <c r="AH179" s="504">
        <v>0</v>
      </c>
      <c r="AI179" s="504"/>
      <c r="AJ179" s="505"/>
      <c r="AK179" s="507">
        <f>SUM(AG179:AJ179)</f>
        <v>0</v>
      </c>
      <c r="AL179" s="503"/>
      <c r="AM179" s="504">
        <v>0</v>
      </c>
      <c r="AN179" s="504"/>
      <c r="AO179" s="505"/>
      <c r="AP179" s="507">
        <f>SUM(AL179:AO179)</f>
        <v>0</v>
      </c>
      <c r="AQ179" s="503"/>
      <c r="AR179" s="504">
        <v>0</v>
      </c>
      <c r="AS179" s="504"/>
      <c r="AT179" s="505"/>
      <c r="AU179" s="495">
        <f>SUM(AQ179:AT179)</f>
        <v>0</v>
      </c>
      <c r="AV179" s="494"/>
      <c r="AW179" s="508">
        <v>0</v>
      </c>
      <c r="AX179" s="508"/>
      <c r="AY179" s="509"/>
      <c r="AZ179" s="507">
        <f>SUM(AV179:AY179)</f>
        <v>0</v>
      </c>
      <c r="BA179" s="493"/>
      <c r="BB179" s="508">
        <v>0</v>
      </c>
      <c r="BC179" s="508"/>
      <c r="BD179" s="509"/>
      <c r="BE179" s="495">
        <f>SUM(BA179:BD179)</f>
        <v>0</v>
      </c>
      <c r="BF179" s="493"/>
      <c r="BG179" s="508">
        <v>0</v>
      </c>
      <c r="BH179" s="508"/>
      <c r="BI179" s="509"/>
      <c r="BJ179" s="495">
        <f>SUM(BF179:BI179)</f>
        <v>0</v>
      </c>
      <c r="BK179" s="493"/>
      <c r="BL179" s="508">
        <v>0</v>
      </c>
      <c r="BM179" s="508"/>
      <c r="BN179" s="509"/>
      <c r="BO179" s="495">
        <f t="shared" si="2"/>
        <v>0</v>
      </c>
    </row>
    <row r="180" spans="1:67" x14ac:dyDescent="0.25">
      <c r="A180" s="488" t="s">
        <v>53</v>
      </c>
      <c r="B180" s="489" t="s">
        <v>358</v>
      </c>
      <c r="C180" s="490">
        <v>6953156278547</v>
      </c>
      <c r="D180" s="490" t="str">
        <f>IF(J180&gt;0,1,"")</f>
        <v/>
      </c>
      <c r="E180" s="490">
        <f>IF(K180&gt;0,1,"")</f>
        <v>1</v>
      </c>
      <c r="F180" s="490" t="str">
        <f>IF(L180&gt;0,1,"")</f>
        <v/>
      </c>
      <c r="G180" s="510" t="str">
        <f>IF(M180&gt;0,1,"")</f>
        <v/>
      </c>
      <c r="H180" s="511">
        <v>97</v>
      </c>
      <c r="I180" s="492" t="str">
        <f>IF(SUM(D180:G180)&lt;2,IF(H180&gt;100,"Not OK",""),"")</f>
        <v/>
      </c>
      <c r="J180" s="493"/>
      <c r="K180" s="494">
        <v>3</v>
      </c>
      <c r="L180" s="494"/>
      <c r="M180" s="494"/>
      <c r="N180" s="495">
        <f>SUM(J180:M180)</f>
        <v>3</v>
      </c>
      <c r="O180" s="496"/>
      <c r="P180" s="497">
        <v>9.3699999999999974</v>
      </c>
      <c r="Q180" s="497"/>
      <c r="R180" s="498"/>
      <c r="S180" s="499">
        <f>IF(P180&gt;0,P180,O180)</f>
        <v>9.3699999999999974</v>
      </c>
      <c r="T180" s="500"/>
      <c r="U180" s="498">
        <v>24.5</v>
      </c>
      <c r="V180" s="498"/>
      <c r="W180" s="501"/>
      <c r="X180" s="496"/>
      <c r="Y180" s="498">
        <v>49</v>
      </c>
      <c r="Z180" s="498"/>
      <c r="AA180" s="502"/>
      <c r="AB180" s="503"/>
      <c r="AC180" s="504">
        <v>1</v>
      </c>
      <c r="AD180" s="504"/>
      <c r="AE180" s="505"/>
      <c r="AF180" s="495">
        <f>SUM(AB180:AE180)</f>
        <v>1</v>
      </c>
      <c r="AG180" s="506"/>
      <c r="AH180" s="504">
        <v>0</v>
      </c>
      <c r="AI180" s="504"/>
      <c r="AJ180" s="505"/>
      <c r="AK180" s="507">
        <f>SUM(AG180:AJ180)</f>
        <v>0</v>
      </c>
      <c r="AL180" s="503"/>
      <c r="AM180" s="504">
        <v>1</v>
      </c>
      <c r="AN180" s="504"/>
      <c r="AO180" s="505"/>
      <c r="AP180" s="507">
        <f>SUM(AL180:AO180)</f>
        <v>1</v>
      </c>
      <c r="AQ180" s="503"/>
      <c r="AR180" s="504">
        <v>0</v>
      </c>
      <c r="AS180" s="504"/>
      <c r="AT180" s="505"/>
      <c r="AU180" s="495">
        <f>SUM(AQ180:AT180)</f>
        <v>0</v>
      </c>
      <c r="AV180" s="494"/>
      <c r="AW180" s="508">
        <v>1</v>
      </c>
      <c r="AX180" s="508"/>
      <c r="AY180" s="509"/>
      <c r="AZ180" s="507">
        <f>SUM(AV180:AY180)</f>
        <v>1</v>
      </c>
      <c r="BA180" s="493"/>
      <c r="BB180" s="508">
        <v>0</v>
      </c>
      <c r="BC180" s="508"/>
      <c r="BD180" s="509"/>
      <c r="BE180" s="495">
        <f>SUM(BA180:BD180)</f>
        <v>0</v>
      </c>
      <c r="BF180" s="493"/>
      <c r="BG180" s="508">
        <v>0</v>
      </c>
      <c r="BH180" s="508"/>
      <c r="BI180" s="509"/>
      <c r="BJ180" s="495">
        <f>SUM(BF180:BI180)</f>
        <v>0</v>
      </c>
      <c r="BK180" s="493"/>
      <c r="BL180" s="508">
        <v>0</v>
      </c>
      <c r="BM180" s="508"/>
      <c r="BN180" s="509"/>
      <c r="BO180" s="495">
        <f t="shared" si="2"/>
        <v>0</v>
      </c>
    </row>
    <row r="181" spans="1:67" x14ac:dyDescent="0.25">
      <c r="A181" s="488" t="s">
        <v>52</v>
      </c>
      <c r="B181" s="489" t="s">
        <v>357</v>
      </c>
      <c r="C181" s="490">
        <v>6953156278554</v>
      </c>
      <c r="D181" s="490" t="str">
        <f>IF(J181&gt;0,1,"")</f>
        <v/>
      </c>
      <c r="E181" s="490">
        <f>IF(K181&gt;0,1,"")</f>
        <v>1</v>
      </c>
      <c r="F181" s="490" t="str">
        <f>IF(L181&gt;0,1,"")</f>
        <v/>
      </c>
      <c r="G181" s="510" t="str">
        <f>IF(M181&gt;0,1,"")</f>
        <v/>
      </c>
      <c r="H181" s="511">
        <v>70</v>
      </c>
      <c r="I181" s="492" t="str">
        <f>IF(SUM(D181:G181)&lt;2,IF(H181&gt;100,"Not OK",""),"")</f>
        <v/>
      </c>
      <c r="J181" s="493"/>
      <c r="K181" s="494">
        <v>3</v>
      </c>
      <c r="L181" s="494"/>
      <c r="M181" s="494"/>
      <c r="N181" s="495">
        <f>SUM(J181:M181)</f>
        <v>3</v>
      </c>
      <c r="O181" s="496"/>
      <c r="P181" s="497">
        <v>9.3699999999999992</v>
      </c>
      <c r="Q181" s="497"/>
      <c r="R181" s="498"/>
      <c r="S181" s="499">
        <f>IF(P181&gt;0,P181,O181)</f>
        <v>9.3699999999999992</v>
      </c>
      <c r="T181" s="500"/>
      <c r="U181" s="498">
        <v>24.5</v>
      </c>
      <c r="V181" s="498"/>
      <c r="W181" s="501"/>
      <c r="X181" s="496"/>
      <c r="Y181" s="498">
        <v>49</v>
      </c>
      <c r="Z181" s="498"/>
      <c r="AA181" s="502"/>
      <c r="AB181" s="503"/>
      <c r="AC181" s="504">
        <v>0</v>
      </c>
      <c r="AD181" s="504"/>
      <c r="AE181" s="505"/>
      <c r="AF181" s="495">
        <f>SUM(AB181:AE181)</f>
        <v>0</v>
      </c>
      <c r="AG181" s="506"/>
      <c r="AH181" s="504">
        <v>0</v>
      </c>
      <c r="AI181" s="504"/>
      <c r="AJ181" s="505"/>
      <c r="AK181" s="507">
        <f>SUM(AG181:AJ181)</f>
        <v>0</v>
      </c>
      <c r="AL181" s="503"/>
      <c r="AM181" s="504">
        <v>1</v>
      </c>
      <c r="AN181" s="504"/>
      <c r="AO181" s="505"/>
      <c r="AP181" s="507">
        <f>SUM(AL181:AO181)</f>
        <v>1</v>
      </c>
      <c r="AQ181" s="503"/>
      <c r="AR181" s="504">
        <v>1</v>
      </c>
      <c r="AS181" s="504"/>
      <c r="AT181" s="505"/>
      <c r="AU181" s="495">
        <f>SUM(AQ181:AT181)</f>
        <v>1</v>
      </c>
      <c r="AV181" s="494"/>
      <c r="AW181" s="508">
        <v>0</v>
      </c>
      <c r="AX181" s="508"/>
      <c r="AY181" s="509"/>
      <c r="AZ181" s="507">
        <f>SUM(AV181:AY181)</f>
        <v>0</v>
      </c>
      <c r="BA181" s="493"/>
      <c r="BB181" s="508">
        <v>0</v>
      </c>
      <c r="BC181" s="508"/>
      <c r="BD181" s="509"/>
      <c r="BE181" s="495">
        <f>SUM(BA181:BD181)</f>
        <v>0</v>
      </c>
      <c r="BF181" s="493"/>
      <c r="BG181" s="508">
        <v>0</v>
      </c>
      <c r="BH181" s="508"/>
      <c r="BI181" s="509"/>
      <c r="BJ181" s="495">
        <f>SUM(BF181:BI181)</f>
        <v>0</v>
      </c>
      <c r="BK181" s="493"/>
      <c r="BL181" s="508">
        <v>0</v>
      </c>
      <c r="BM181" s="508"/>
      <c r="BN181" s="509"/>
      <c r="BO181" s="495">
        <f t="shared" si="2"/>
        <v>0</v>
      </c>
    </row>
    <row r="182" spans="1:67" x14ac:dyDescent="0.25">
      <c r="A182" s="488" t="s">
        <v>54</v>
      </c>
      <c r="B182" s="489" t="s">
        <v>359</v>
      </c>
      <c r="C182" s="490">
        <v>6953156278561</v>
      </c>
      <c r="D182" s="490" t="str">
        <f>IF(J182&gt;0,1,"")</f>
        <v/>
      </c>
      <c r="E182" s="490" t="str">
        <f>IF(K182&gt;0,1,"")</f>
        <v/>
      </c>
      <c r="F182" s="490" t="str">
        <f>IF(L182&gt;0,1,"")</f>
        <v/>
      </c>
      <c r="G182" s="510" t="str">
        <f>IF(M182&gt;0,1,"")</f>
        <v/>
      </c>
      <c r="H182" s="511">
        <v>65</v>
      </c>
      <c r="I182" s="492" t="str">
        <f>IF(SUM(D182:G182)&lt;2,IF(H182&gt;100,"Not OK",""),"")</f>
        <v/>
      </c>
      <c r="J182" s="493"/>
      <c r="K182" s="494">
        <v>0</v>
      </c>
      <c r="L182" s="494"/>
      <c r="M182" s="494"/>
      <c r="N182" s="495">
        <f>SUM(J182:M182)</f>
        <v>0</v>
      </c>
      <c r="O182" s="496"/>
      <c r="P182" s="497">
        <v>9.3699999999999974</v>
      </c>
      <c r="Q182" s="497"/>
      <c r="R182" s="498"/>
      <c r="S182" s="499">
        <f>IF(P182&gt;0,P182,O182)</f>
        <v>9.3699999999999974</v>
      </c>
      <c r="T182" s="500"/>
      <c r="U182" s="498">
        <v>24.5</v>
      </c>
      <c r="V182" s="498"/>
      <c r="W182" s="501"/>
      <c r="X182" s="496"/>
      <c r="Y182" s="498">
        <v>49</v>
      </c>
      <c r="Z182" s="498"/>
      <c r="AA182" s="502"/>
      <c r="AB182" s="503"/>
      <c r="AC182" s="504">
        <v>1</v>
      </c>
      <c r="AD182" s="504"/>
      <c r="AE182" s="505"/>
      <c r="AF182" s="495">
        <f>SUM(AB182:AE182)</f>
        <v>1</v>
      </c>
      <c r="AG182" s="506"/>
      <c r="AH182" s="504">
        <v>1</v>
      </c>
      <c r="AI182" s="504"/>
      <c r="AJ182" s="505"/>
      <c r="AK182" s="507">
        <f>SUM(AG182:AJ182)</f>
        <v>1</v>
      </c>
      <c r="AL182" s="503"/>
      <c r="AM182" s="504">
        <v>0</v>
      </c>
      <c r="AN182" s="504"/>
      <c r="AO182" s="505"/>
      <c r="AP182" s="507">
        <f>SUM(AL182:AO182)</f>
        <v>0</v>
      </c>
      <c r="AQ182" s="503"/>
      <c r="AR182" s="504">
        <v>0</v>
      </c>
      <c r="AS182" s="504"/>
      <c r="AT182" s="505"/>
      <c r="AU182" s="495">
        <f>SUM(AQ182:AT182)</f>
        <v>0</v>
      </c>
      <c r="AV182" s="494"/>
      <c r="AW182" s="508">
        <v>0</v>
      </c>
      <c r="AX182" s="508"/>
      <c r="AY182" s="509"/>
      <c r="AZ182" s="507">
        <f>SUM(AV182:AY182)</f>
        <v>0</v>
      </c>
      <c r="BA182" s="493"/>
      <c r="BB182" s="508">
        <v>0</v>
      </c>
      <c r="BC182" s="508"/>
      <c r="BD182" s="509"/>
      <c r="BE182" s="495">
        <f>SUM(BA182:BD182)</f>
        <v>0</v>
      </c>
      <c r="BF182" s="493"/>
      <c r="BG182" s="508">
        <v>0</v>
      </c>
      <c r="BH182" s="508"/>
      <c r="BI182" s="509"/>
      <c r="BJ182" s="495">
        <f>SUM(BF182:BI182)</f>
        <v>0</v>
      </c>
      <c r="BK182" s="493"/>
      <c r="BL182" s="508">
        <v>0</v>
      </c>
      <c r="BM182" s="508"/>
      <c r="BN182" s="509"/>
      <c r="BO182" s="495">
        <f t="shared" si="2"/>
        <v>0</v>
      </c>
    </row>
    <row r="183" spans="1:67" x14ac:dyDescent="0.25">
      <c r="A183" s="488" t="s">
        <v>219</v>
      </c>
      <c r="B183" s="489" t="s">
        <v>519</v>
      </c>
      <c r="C183" s="490">
        <v>6953156278585</v>
      </c>
      <c r="D183" s="490" t="str">
        <f>IF(J183&gt;0,1,"")</f>
        <v/>
      </c>
      <c r="E183" s="490">
        <f>IF(K183&gt;0,1,"")</f>
        <v>1</v>
      </c>
      <c r="F183" s="490" t="str">
        <f>IF(L183&gt;0,1,"")</f>
        <v/>
      </c>
      <c r="G183" s="510" t="str">
        <f>IF(M183&gt;0,1,"")</f>
        <v/>
      </c>
      <c r="H183" s="511">
        <v>2</v>
      </c>
      <c r="I183" s="492" t="str">
        <f>IF(SUM(D183:G183)&lt;2,IF(H183&gt;100,"Not OK",""),"")</f>
        <v/>
      </c>
      <c r="J183" s="493"/>
      <c r="K183" s="494">
        <v>14</v>
      </c>
      <c r="L183" s="494">
        <v>0</v>
      </c>
      <c r="M183" s="494"/>
      <c r="N183" s="495">
        <f>SUM(J183:M183)</f>
        <v>14</v>
      </c>
      <c r="O183" s="496"/>
      <c r="P183" s="497">
        <v>9.66</v>
      </c>
      <c r="Q183" s="497">
        <v>9.66</v>
      </c>
      <c r="R183" s="498"/>
      <c r="S183" s="499">
        <f>IF(P183&gt;0,P183,O183)</f>
        <v>9.66</v>
      </c>
      <c r="T183" s="500"/>
      <c r="U183" s="498">
        <v>29.5</v>
      </c>
      <c r="V183" s="498">
        <v>34.5</v>
      </c>
      <c r="W183" s="501"/>
      <c r="X183" s="496"/>
      <c r="Y183" s="498">
        <v>62</v>
      </c>
      <c r="Z183" s="498">
        <v>69</v>
      </c>
      <c r="AA183" s="502"/>
      <c r="AB183" s="503"/>
      <c r="AC183" s="504"/>
      <c r="AD183" s="504"/>
      <c r="AE183" s="505"/>
      <c r="AF183" s="495">
        <f>SUM(AB183:AE183)</f>
        <v>0</v>
      </c>
      <c r="AG183" s="506"/>
      <c r="AH183" s="504"/>
      <c r="AI183" s="504"/>
      <c r="AJ183" s="505"/>
      <c r="AK183" s="507">
        <f>SUM(AG183:AJ183)</f>
        <v>0</v>
      </c>
      <c r="AL183" s="503"/>
      <c r="AM183" s="504"/>
      <c r="AN183" s="504"/>
      <c r="AO183" s="505"/>
      <c r="AP183" s="507">
        <f>SUM(AL183:AO183)</f>
        <v>0</v>
      </c>
      <c r="AQ183" s="503"/>
      <c r="AR183" s="504">
        <v>2</v>
      </c>
      <c r="AS183" s="504">
        <v>0</v>
      </c>
      <c r="AT183" s="505"/>
      <c r="AU183" s="495">
        <f>SUM(AQ183:AT183)</f>
        <v>2</v>
      </c>
      <c r="AV183" s="494"/>
      <c r="AW183" s="508">
        <v>13</v>
      </c>
      <c r="AX183" s="508">
        <v>0</v>
      </c>
      <c r="AY183" s="509"/>
      <c r="AZ183" s="507">
        <f>SUM(AV183:AY183)</f>
        <v>13</v>
      </c>
      <c r="BA183" s="493"/>
      <c r="BB183" s="508">
        <v>8</v>
      </c>
      <c r="BC183" s="508">
        <v>0</v>
      </c>
      <c r="BD183" s="509"/>
      <c r="BE183" s="495">
        <f>SUM(BA183:BD183)</f>
        <v>8</v>
      </c>
      <c r="BF183" s="493"/>
      <c r="BG183" s="508">
        <v>8</v>
      </c>
      <c r="BH183" s="508">
        <v>0</v>
      </c>
      <c r="BI183" s="509"/>
      <c r="BJ183" s="495">
        <f>SUM(BF183:BI183)</f>
        <v>8</v>
      </c>
      <c r="BK183" s="493"/>
      <c r="BL183" s="508">
        <v>4</v>
      </c>
      <c r="BM183" s="508"/>
      <c r="BN183" s="509"/>
      <c r="BO183" s="495">
        <f t="shared" si="2"/>
        <v>4</v>
      </c>
    </row>
    <row r="184" spans="1:67" x14ac:dyDescent="0.25">
      <c r="A184" s="488"/>
      <c r="B184" s="489" t="s">
        <v>849</v>
      </c>
      <c r="C184" s="490">
        <v>6953156278615</v>
      </c>
      <c r="D184" s="490" t="str">
        <f>IF(J184&gt;0,1,"")</f>
        <v/>
      </c>
      <c r="E184" s="490" t="str">
        <f>IF(K184&gt;0,1,"")</f>
        <v/>
      </c>
      <c r="F184" s="490" t="str">
        <f>IF(L184&gt;0,1,"")</f>
        <v/>
      </c>
      <c r="G184" s="510">
        <f>IF(M184&gt;0,1,"")</f>
        <v>1</v>
      </c>
      <c r="H184" s="511">
        <v>13</v>
      </c>
      <c r="I184" s="492" t="str">
        <f>IF(SUM(D184:G184)&lt;2,IF(H184&gt;100,"Not OK",""),"")</f>
        <v/>
      </c>
      <c r="J184" s="493"/>
      <c r="K184" s="494"/>
      <c r="L184" s="494"/>
      <c r="M184" s="494">
        <v>2</v>
      </c>
      <c r="N184" s="495">
        <f>SUM(J184:M184)</f>
        <v>2</v>
      </c>
      <c r="O184" s="496"/>
      <c r="P184" s="497"/>
      <c r="Q184" s="497"/>
      <c r="R184" s="498"/>
      <c r="S184" s="499">
        <f>IF(P184&gt;0,P184,O184)</f>
        <v>0</v>
      </c>
      <c r="T184" s="500"/>
      <c r="U184" s="498"/>
      <c r="V184" s="498"/>
      <c r="W184" s="501">
        <v>70.240499999999997</v>
      </c>
      <c r="X184" s="496"/>
      <c r="Y184" s="498"/>
      <c r="Z184" s="498"/>
      <c r="AA184" s="502">
        <v>129</v>
      </c>
      <c r="AB184" s="503"/>
      <c r="AC184" s="504"/>
      <c r="AD184" s="504"/>
      <c r="AE184" s="505"/>
      <c r="AF184" s="495">
        <f>SUM(AB184:AE184)</f>
        <v>0</v>
      </c>
      <c r="AG184" s="506"/>
      <c r="AH184" s="504"/>
      <c r="AI184" s="504"/>
      <c r="AJ184" s="505"/>
      <c r="AK184" s="507">
        <f>SUM(AG184:AJ184)</f>
        <v>0</v>
      </c>
      <c r="AL184" s="503"/>
      <c r="AM184" s="504"/>
      <c r="AN184" s="504"/>
      <c r="AO184" s="505">
        <v>0</v>
      </c>
      <c r="AP184" s="507">
        <f>SUM(AL184:AO184)</f>
        <v>0</v>
      </c>
      <c r="AQ184" s="503"/>
      <c r="AR184" s="504"/>
      <c r="AS184" s="504"/>
      <c r="AT184" s="505">
        <v>1</v>
      </c>
      <c r="AU184" s="495">
        <f>SUM(AQ184:AT184)</f>
        <v>1</v>
      </c>
      <c r="AV184" s="494"/>
      <c r="AW184" s="508"/>
      <c r="AX184" s="508"/>
      <c r="AY184" s="509">
        <v>0</v>
      </c>
      <c r="AZ184" s="507">
        <f>SUM(AV184:AY184)</f>
        <v>0</v>
      </c>
      <c r="BA184" s="493"/>
      <c r="BB184" s="508"/>
      <c r="BC184" s="508"/>
      <c r="BD184" s="509">
        <v>1</v>
      </c>
      <c r="BE184" s="495">
        <f>SUM(BA184:BD184)</f>
        <v>1</v>
      </c>
      <c r="BF184" s="493"/>
      <c r="BG184" s="508"/>
      <c r="BH184" s="508"/>
      <c r="BI184" s="509">
        <v>1</v>
      </c>
      <c r="BJ184" s="495">
        <f>SUM(BF184:BI184)</f>
        <v>1</v>
      </c>
      <c r="BK184" s="493"/>
      <c r="BL184" s="508">
        <v>0</v>
      </c>
      <c r="BM184" s="508"/>
      <c r="BN184" s="509"/>
      <c r="BO184" s="495">
        <f t="shared" si="2"/>
        <v>0</v>
      </c>
    </row>
    <row r="185" spans="1:67" x14ac:dyDescent="0.25">
      <c r="A185" s="488" t="s">
        <v>92</v>
      </c>
      <c r="B185" s="489" t="s">
        <v>397</v>
      </c>
      <c r="C185" s="490">
        <v>6953156278622</v>
      </c>
      <c r="D185" s="490" t="str">
        <f>IF(J185&gt;0,1,"")</f>
        <v/>
      </c>
      <c r="E185" s="490" t="str">
        <f>IF(K185&gt;0,1,"")</f>
        <v/>
      </c>
      <c r="F185" s="490">
        <f>IF(L185&gt;0,1,"")</f>
        <v>1</v>
      </c>
      <c r="G185" s="510" t="str">
        <f>IF(M185&gt;0,1,"")</f>
        <v/>
      </c>
      <c r="H185" s="511">
        <v>1</v>
      </c>
      <c r="I185" s="492" t="str">
        <f>IF(SUM(D185:G185)&lt;2,IF(H185&gt;100,"Not OK",""),"")</f>
        <v/>
      </c>
      <c r="J185" s="493"/>
      <c r="K185" s="494">
        <v>0</v>
      </c>
      <c r="L185" s="494">
        <v>4</v>
      </c>
      <c r="M185" s="494"/>
      <c r="N185" s="495">
        <f>SUM(J185:M185)</f>
        <v>4</v>
      </c>
      <c r="O185" s="496"/>
      <c r="P185" s="497">
        <v>27</v>
      </c>
      <c r="Q185" s="497">
        <v>27</v>
      </c>
      <c r="R185" s="498"/>
      <c r="S185" s="499">
        <f>IF(P185&gt;0,P185,O185)</f>
        <v>27</v>
      </c>
      <c r="T185" s="500"/>
      <c r="U185" s="498">
        <v>59.5</v>
      </c>
      <c r="V185" s="498">
        <v>64.5</v>
      </c>
      <c r="W185" s="501"/>
      <c r="X185" s="496"/>
      <c r="Y185" s="498">
        <v>129</v>
      </c>
      <c r="Z185" s="498">
        <v>129</v>
      </c>
      <c r="AA185" s="502"/>
      <c r="AB185" s="503"/>
      <c r="AC185" s="504">
        <v>8</v>
      </c>
      <c r="AD185" s="504"/>
      <c r="AE185" s="505"/>
      <c r="AF185" s="495">
        <f>SUM(AB185:AE185)</f>
        <v>8</v>
      </c>
      <c r="AG185" s="506"/>
      <c r="AH185" s="504">
        <v>7</v>
      </c>
      <c r="AI185" s="504">
        <v>2</v>
      </c>
      <c r="AJ185" s="505"/>
      <c r="AK185" s="507">
        <f>SUM(AG185:AJ185)</f>
        <v>9</v>
      </c>
      <c r="AL185" s="503"/>
      <c r="AM185" s="504">
        <v>5</v>
      </c>
      <c r="AN185" s="504">
        <v>2</v>
      </c>
      <c r="AO185" s="505"/>
      <c r="AP185" s="507">
        <f>SUM(AL185:AO185)</f>
        <v>7</v>
      </c>
      <c r="AQ185" s="503"/>
      <c r="AR185" s="504">
        <v>3</v>
      </c>
      <c r="AS185" s="504">
        <v>3</v>
      </c>
      <c r="AT185" s="505"/>
      <c r="AU185" s="495">
        <f>SUM(AQ185:AT185)</f>
        <v>6</v>
      </c>
      <c r="AV185" s="494"/>
      <c r="AW185" s="508">
        <v>0</v>
      </c>
      <c r="AX185" s="508">
        <v>3</v>
      </c>
      <c r="AY185" s="509"/>
      <c r="AZ185" s="507">
        <f>SUM(AV185:AY185)</f>
        <v>3</v>
      </c>
      <c r="BA185" s="493"/>
      <c r="BB185" s="508">
        <v>0</v>
      </c>
      <c r="BC185" s="508">
        <v>2</v>
      </c>
      <c r="BD185" s="509"/>
      <c r="BE185" s="495">
        <f>SUM(BA185:BD185)</f>
        <v>2</v>
      </c>
      <c r="BF185" s="493"/>
      <c r="BG185" s="508">
        <v>1</v>
      </c>
      <c r="BH185" s="508">
        <v>1</v>
      </c>
      <c r="BI185" s="509"/>
      <c r="BJ185" s="495">
        <f>SUM(BF185:BI185)</f>
        <v>2</v>
      </c>
      <c r="BK185" s="493"/>
      <c r="BL185" s="508">
        <v>5</v>
      </c>
      <c r="BM185" s="508"/>
      <c r="BN185" s="509"/>
      <c r="BO185" s="495">
        <f t="shared" si="2"/>
        <v>5</v>
      </c>
    </row>
    <row r="186" spans="1:67" x14ac:dyDescent="0.25">
      <c r="A186" s="488" t="s">
        <v>93</v>
      </c>
      <c r="B186" s="489" t="s">
        <v>681</v>
      </c>
      <c r="C186" s="490">
        <v>6953156278639</v>
      </c>
      <c r="D186" s="490" t="str">
        <f>IF(J186&gt;0,1,"")</f>
        <v/>
      </c>
      <c r="E186" s="490" t="str">
        <f>IF(K186&gt;0,1,"")</f>
        <v/>
      </c>
      <c r="F186" s="490" t="str">
        <f>IF(L186&gt;0,1,"")</f>
        <v/>
      </c>
      <c r="G186" s="510">
        <f>IF(M186&gt;0,1,"")</f>
        <v>1</v>
      </c>
      <c r="H186" s="511">
        <v>11</v>
      </c>
      <c r="I186" s="492" t="str">
        <f>IF(SUM(D186:G186)&lt;2,IF(H186&gt;100,"Not OK",""),"")</f>
        <v/>
      </c>
      <c r="J186" s="493"/>
      <c r="K186" s="494">
        <v>0</v>
      </c>
      <c r="L186" s="494"/>
      <c r="M186" s="494">
        <v>4</v>
      </c>
      <c r="N186" s="495">
        <f>SUM(J186:M186)</f>
        <v>4</v>
      </c>
      <c r="O186" s="496"/>
      <c r="P186" s="497">
        <v>55.699999999999989</v>
      </c>
      <c r="Q186" s="497"/>
      <c r="R186" s="498"/>
      <c r="S186" s="499">
        <f>IF(P186&gt;0,P186,O186)</f>
        <v>55.699999999999989</v>
      </c>
      <c r="T186" s="500"/>
      <c r="U186" s="498">
        <v>114.5</v>
      </c>
      <c r="V186" s="498"/>
      <c r="W186" s="501">
        <v>135.5805</v>
      </c>
      <c r="X186" s="496"/>
      <c r="Y186" s="498">
        <v>239</v>
      </c>
      <c r="Z186" s="498"/>
      <c r="AA186" s="502">
        <v>249</v>
      </c>
      <c r="AB186" s="503"/>
      <c r="AC186" s="504">
        <v>0</v>
      </c>
      <c r="AD186" s="504"/>
      <c r="AE186" s="505"/>
      <c r="AF186" s="495">
        <f>SUM(AB186:AE186)</f>
        <v>0</v>
      </c>
      <c r="AG186" s="506"/>
      <c r="AH186" s="504">
        <v>0</v>
      </c>
      <c r="AI186" s="504"/>
      <c r="AJ186" s="505"/>
      <c r="AK186" s="507">
        <f>SUM(AG186:AJ186)</f>
        <v>0</v>
      </c>
      <c r="AL186" s="503"/>
      <c r="AM186" s="504">
        <v>0</v>
      </c>
      <c r="AN186" s="504"/>
      <c r="AO186" s="505">
        <v>0</v>
      </c>
      <c r="AP186" s="507">
        <f>SUM(AL186:AO186)</f>
        <v>0</v>
      </c>
      <c r="AQ186" s="503"/>
      <c r="AR186" s="504">
        <v>0</v>
      </c>
      <c r="AS186" s="504"/>
      <c r="AT186" s="505">
        <v>0</v>
      </c>
      <c r="AU186" s="495">
        <f>SUM(AQ186:AT186)</f>
        <v>0</v>
      </c>
      <c r="AV186" s="494"/>
      <c r="AW186" s="508">
        <v>0</v>
      </c>
      <c r="AX186" s="508"/>
      <c r="AY186" s="509">
        <v>0</v>
      </c>
      <c r="AZ186" s="507">
        <f>SUM(AV186:AY186)</f>
        <v>0</v>
      </c>
      <c r="BA186" s="493"/>
      <c r="BB186" s="508">
        <v>0</v>
      </c>
      <c r="BC186" s="508"/>
      <c r="BD186" s="509">
        <v>1</v>
      </c>
      <c r="BE186" s="495">
        <f>SUM(BA186:BD186)</f>
        <v>1</v>
      </c>
      <c r="BF186" s="493"/>
      <c r="BG186" s="508">
        <v>0</v>
      </c>
      <c r="BH186" s="508"/>
      <c r="BI186" s="509">
        <v>0</v>
      </c>
      <c r="BJ186" s="495">
        <f>SUM(BF186:BI186)</f>
        <v>0</v>
      </c>
      <c r="BK186" s="493"/>
      <c r="BL186" s="508">
        <v>1</v>
      </c>
      <c r="BM186" s="508"/>
      <c r="BN186" s="509"/>
      <c r="BO186" s="495">
        <f t="shared" si="2"/>
        <v>1</v>
      </c>
    </row>
    <row r="187" spans="1:67" x14ac:dyDescent="0.25">
      <c r="A187" s="488" t="s">
        <v>84</v>
      </c>
      <c r="B187" s="489" t="s">
        <v>389</v>
      </c>
      <c r="C187" s="490">
        <v>6953156278721</v>
      </c>
      <c r="D187" s="490" t="str">
        <f>IF(J187&gt;0,1,"")</f>
        <v/>
      </c>
      <c r="E187" s="490" t="str">
        <f>IF(K187&gt;0,1,"")</f>
        <v/>
      </c>
      <c r="F187" s="490" t="str">
        <f>IF(L187&gt;0,1,"")</f>
        <v/>
      </c>
      <c r="G187" s="510" t="str">
        <f>IF(M187&gt;0,1,"")</f>
        <v/>
      </c>
      <c r="H187" s="511">
        <v>3</v>
      </c>
      <c r="I187" s="492" t="str">
        <f>IF(SUM(D187:G187)&lt;2,IF(H187&gt;100,"Not OK",""),"")</f>
        <v/>
      </c>
      <c r="J187" s="493"/>
      <c r="K187" s="494">
        <v>0</v>
      </c>
      <c r="L187" s="494"/>
      <c r="M187" s="494"/>
      <c r="N187" s="495">
        <f>SUM(J187:M187)</f>
        <v>0</v>
      </c>
      <c r="O187" s="496"/>
      <c r="P187" s="497">
        <v>24.02</v>
      </c>
      <c r="Q187" s="497"/>
      <c r="R187" s="498"/>
      <c r="S187" s="499">
        <f>IF(P187&gt;0,P187,O187)</f>
        <v>24.02</v>
      </c>
      <c r="T187" s="500"/>
      <c r="U187" s="498">
        <v>49.5</v>
      </c>
      <c r="V187" s="498"/>
      <c r="W187" s="501"/>
      <c r="X187" s="496"/>
      <c r="Y187" s="498">
        <v>109</v>
      </c>
      <c r="Z187" s="498"/>
      <c r="AA187" s="502"/>
      <c r="AB187" s="503"/>
      <c r="AC187" s="504">
        <v>3</v>
      </c>
      <c r="AD187" s="504"/>
      <c r="AE187" s="505"/>
      <c r="AF187" s="495">
        <f>SUM(AB187:AE187)</f>
        <v>3</v>
      </c>
      <c r="AG187" s="506"/>
      <c r="AH187" s="504">
        <v>2</v>
      </c>
      <c r="AI187" s="504"/>
      <c r="AJ187" s="505"/>
      <c r="AK187" s="507">
        <f>SUM(AG187:AJ187)</f>
        <v>2</v>
      </c>
      <c r="AL187" s="503"/>
      <c r="AM187" s="504">
        <v>1</v>
      </c>
      <c r="AN187" s="504"/>
      <c r="AO187" s="505"/>
      <c r="AP187" s="507">
        <f>SUM(AL187:AO187)</f>
        <v>1</v>
      </c>
      <c r="AQ187" s="503"/>
      <c r="AR187" s="504">
        <v>1</v>
      </c>
      <c r="AS187" s="504"/>
      <c r="AT187" s="505"/>
      <c r="AU187" s="495">
        <f>SUM(AQ187:AT187)</f>
        <v>1</v>
      </c>
      <c r="AV187" s="494"/>
      <c r="AW187" s="508">
        <v>0</v>
      </c>
      <c r="AX187" s="508"/>
      <c r="AY187" s="509"/>
      <c r="AZ187" s="507">
        <f>SUM(AV187:AY187)</f>
        <v>0</v>
      </c>
      <c r="BA187" s="493"/>
      <c r="BB187" s="508">
        <v>0</v>
      </c>
      <c r="BC187" s="508"/>
      <c r="BD187" s="509"/>
      <c r="BE187" s="495">
        <f>SUM(BA187:BD187)</f>
        <v>0</v>
      </c>
      <c r="BF187" s="493"/>
      <c r="BG187" s="508">
        <v>0</v>
      </c>
      <c r="BH187" s="508"/>
      <c r="BI187" s="509"/>
      <c r="BJ187" s="495">
        <f>SUM(BF187:BI187)</f>
        <v>0</v>
      </c>
      <c r="BK187" s="493"/>
      <c r="BL187" s="508">
        <v>0</v>
      </c>
      <c r="BM187" s="508"/>
      <c r="BN187" s="509"/>
      <c r="BO187" s="495">
        <f t="shared" si="2"/>
        <v>0</v>
      </c>
    </row>
    <row r="188" spans="1:67" x14ac:dyDescent="0.25">
      <c r="A188" s="488" t="s">
        <v>85</v>
      </c>
      <c r="B188" s="489" t="s">
        <v>390</v>
      </c>
      <c r="C188" s="490">
        <v>6953156278738</v>
      </c>
      <c r="D188" s="490" t="str">
        <f>IF(J188&gt;0,1,"")</f>
        <v/>
      </c>
      <c r="E188" s="490" t="str">
        <f>IF(K188&gt;0,1,"")</f>
        <v/>
      </c>
      <c r="F188" s="490" t="str">
        <f>IF(L188&gt;0,1,"")</f>
        <v/>
      </c>
      <c r="G188" s="510" t="str">
        <f>IF(M188&gt;0,1,"")</f>
        <v/>
      </c>
      <c r="H188" s="511"/>
      <c r="I188" s="492" t="str">
        <f>IF(SUM(D188:G188)&lt;2,IF(H188&gt;100,"Not OK",""),"")</f>
        <v/>
      </c>
      <c r="J188" s="493"/>
      <c r="K188" s="494">
        <v>0</v>
      </c>
      <c r="L188" s="494"/>
      <c r="M188" s="494"/>
      <c r="N188" s="495">
        <f>SUM(J188:M188)</f>
        <v>0</v>
      </c>
      <c r="O188" s="496"/>
      <c r="P188" s="497">
        <v>23.39</v>
      </c>
      <c r="Q188" s="497"/>
      <c r="R188" s="498"/>
      <c r="S188" s="499">
        <f>IF(P188&gt;0,P188,O188)</f>
        <v>23.39</v>
      </c>
      <c r="T188" s="500"/>
      <c r="U188" s="498">
        <v>49.5</v>
      </c>
      <c r="V188" s="498"/>
      <c r="W188" s="501"/>
      <c r="X188" s="496"/>
      <c r="Y188" s="498">
        <v>109</v>
      </c>
      <c r="Z188" s="498"/>
      <c r="AA188" s="502"/>
      <c r="AB188" s="503"/>
      <c r="AC188" s="504">
        <v>0</v>
      </c>
      <c r="AD188" s="504"/>
      <c r="AE188" s="505"/>
      <c r="AF188" s="495">
        <f>SUM(AB188:AE188)</f>
        <v>0</v>
      </c>
      <c r="AG188" s="506"/>
      <c r="AH188" s="504">
        <v>0</v>
      </c>
      <c r="AI188" s="504"/>
      <c r="AJ188" s="505"/>
      <c r="AK188" s="507">
        <f>SUM(AG188:AJ188)</f>
        <v>0</v>
      </c>
      <c r="AL188" s="503"/>
      <c r="AM188" s="504">
        <v>1</v>
      </c>
      <c r="AN188" s="504"/>
      <c r="AO188" s="505"/>
      <c r="AP188" s="507">
        <f>SUM(AL188:AO188)</f>
        <v>1</v>
      </c>
      <c r="AQ188" s="503"/>
      <c r="AR188" s="504">
        <v>0</v>
      </c>
      <c r="AS188" s="504"/>
      <c r="AT188" s="505"/>
      <c r="AU188" s="495">
        <f>SUM(AQ188:AT188)</f>
        <v>0</v>
      </c>
      <c r="AV188" s="494"/>
      <c r="AW188" s="508">
        <v>0</v>
      </c>
      <c r="AX188" s="508"/>
      <c r="AY188" s="509"/>
      <c r="AZ188" s="507">
        <f>SUM(AV188:AY188)</f>
        <v>0</v>
      </c>
      <c r="BA188" s="493"/>
      <c r="BB188" s="508">
        <v>0</v>
      </c>
      <c r="BC188" s="508"/>
      <c r="BD188" s="509"/>
      <c r="BE188" s="495">
        <f>SUM(BA188:BD188)</f>
        <v>0</v>
      </c>
      <c r="BF188" s="493"/>
      <c r="BG188" s="508">
        <v>0</v>
      </c>
      <c r="BH188" s="508"/>
      <c r="BI188" s="509"/>
      <c r="BJ188" s="495">
        <f>SUM(BF188:BI188)</f>
        <v>0</v>
      </c>
      <c r="BK188" s="493"/>
      <c r="BL188" s="508">
        <v>8</v>
      </c>
      <c r="BM188" s="508"/>
      <c r="BN188" s="509"/>
      <c r="BO188" s="495">
        <f t="shared" si="2"/>
        <v>8</v>
      </c>
    </row>
    <row r="189" spans="1:67" x14ac:dyDescent="0.25">
      <c r="A189" s="488" t="s">
        <v>86</v>
      </c>
      <c r="B189" s="489" t="s">
        <v>391</v>
      </c>
      <c r="C189" s="490">
        <v>6953156278745</v>
      </c>
      <c r="D189" s="490" t="str">
        <f>IF(J189&gt;0,1,"")</f>
        <v/>
      </c>
      <c r="E189" s="490">
        <f>IF(K189&gt;0,1,"")</f>
        <v>1</v>
      </c>
      <c r="F189" s="490" t="str">
        <f>IF(L189&gt;0,1,"")</f>
        <v/>
      </c>
      <c r="G189" s="510" t="str">
        <f>IF(M189&gt;0,1,"")</f>
        <v/>
      </c>
      <c r="H189" s="511">
        <v>10</v>
      </c>
      <c r="I189" s="492" t="str">
        <f>IF(SUM(D189:G189)&lt;2,IF(H189&gt;100,"Not OK",""),"")</f>
        <v/>
      </c>
      <c r="J189" s="493"/>
      <c r="K189" s="494">
        <v>1</v>
      </c>
      <c r="L189" s="494"/>
      <c r="M189" s="494"/>
      <c r="N189" s="495">
        <f>SUM(J189:M189)</f>
        <v>1</v>
      </c>
      <c r="O189" s="496"/>
      <c r="P189" s="497">
        <v>22.859999999999964</v>
      </c>
      <c r="Q189" s="497"/>
      <c r="R189" s="498"/>
      <c r="S189" s="499">
        <f>IF(P189&gt;0,P189,O189)</f>
        <v>22.859999999999964</v>
      </c>
      <c r="T189" s="500"/>
      <c r="U189" s="498">
        <v>49.5</v>
      </c>
      <c r="V189" s="498"/>
      <c r="W189" s="501"/>
      <c r="X189" s="496"/>
      <c r="Y189" s="498">
        <v>109</v>
      </c>
      <c r="Z189" s="498"/>
      <c r="AA189" s="502"/>
      <c r="AB189" s="503"/>
      <c r="AC189" s="504">
        <v>0</v>
      </c>
      <c r="AD189" s="504"/>
      <c r="AE189" s="505"/>
      <c r="AF189" s="495">
        <f>SUM(AB189:AE189)</f>
        <v>0</v>
      </c>
      <c r="AG189" s="506"/>
      <c r="AH189" s="504">
        <v>0</v>
      </c>
      <c r="AI189" s="504"/>
      <c r="AJ189" s="505"/>
      <c r="AK189" s="507">
        <f>SUM(AG189:AJ189)</f>
        <v>0</v>
      </c>
      <c r="AL189" s="503"/>
      <c r="AM189" s="504">
        <v>3</v>
      </c>
      <c r="AN189" s="504"/>
      <c r="AO189" s="505"/>
      <c r="AP189" s="507">
        <f>SUM(AL189:AO189)</f>
        <v>3</v>
      </c>
      <c r="AQ189" s="503"/>
      <c r="AR189" s="504">
        <v>4</v>
      </c>
      <c r="AS189" s="504"/>
      <c r="AT189" s="505"/>
      <c r="AU189" s="495">
        <f>SUM(AQ189:AT189)</f>
        <v>4</v>
      </c>
      <c r="AV189" s="494"/>
      <c r="AW189" s="508">
        <v>1</v>
      </c>
      <c r="AX189" s="508"/>
      <c r="AY189" s="509"/>
      <c r="AZ189" s="507">
        <f>SUM(AV189:AY189)</f>
        <v>1</v>
      </c>
      <c r="BA189" s="493"/>
      <c r="BB189" s="508">
        <v>0</v>
      </c>
      <c r="BC189" s="508"/>
      <c r="BD189" s="509"/>
      <c r="BE189" s="495">
        <f>SUM(BA189:BD189)</f>
        <v>0</v>
      </c>
      <c r="BF189" s="493"/>
      <c r="BG189" s="508">
        <v>0</v>
      </c>
      <c r="BH189" s="508"/>
      <c r="BI189" s="509"/>
      <c r="BJ189" s="495">
        <f>SUM(BF189:BI189)</f>
        <v>0</v>
      </c>
      <c r="BK189" s="493"/>
      <c r="BL189" s="508">
        <v>0</v>
      </c>
      <c r="BM189" s="508"/>
      <c r="BN189" s="509"/>
      <c r="BO189" s="495">
        <f t="shared" si="2"/>
        <v>0</v>
      </c>
    </row>
    <row r="190" spans="1:67" x14ac:dyDescent="0.25">
      <c r="A190" s="488" t="s">
        <v>124</v>
      </c>
      <c r="B190" s="489" t="s">
        <v>428</v>
      </c>
      <c r="C190" s="490">
        <v>6953156278790</v>
      </c>
      <c r="D190" s="490" t="str">
        <f>IF(J190&gt;0,1,"")</f>
        <v/>
      </c>
      <c r="E190" s="490" t="str">
        <f>IF(K190&gt;0,1,"")</f>
        <v/>
      </c>
      <c r="F190" s="490" t="str">
        <f>IF(L190&gt;0,1,"")</f>
        <v/>
      </c>
      <c r="G190" s="510" t="str">
        <f>IF(M190&gt;0,1,"")</f>
        <v/>
      </c>
      <c r="H190" s="511">
        <v>106</v>
      </c>
      <c r="I190" s="492" t="str">
        <f>IF(SUM(D190:G190)&lt;2,IF(H190&gt;100,"Not OK",""),"")</f>
        <v>Not OK</v>
      </c>
      <c r="J190" s="493"/>
      <c r="K190" s="494">
        <v>0</v>
      </c>
      <c r="L190" s="494"/>
      <c r="M190" s="494"/>
      <c r="N190" s="495">
        <f>SUM(J190:M190)</f>
        <v>0</v>
      </c>
      <c r="O190" s="496"/>
      <c r="P190" s="497">
        <v>54.330000000000013</v>
      </c>
      <c r="Q190" s="497"/>
      <c r="R190" s="498"/>
      <c r="S190" s="499">
        <f>IF(P190&gt;0,P190,O190)</f>
        <v>54.330000000000013</v>
      </c>
      <c r="T190" s="500"/>
      <c r="U190" s="498">
        <v>109.5</v>
      </c>
      <c r="V190" s="498"/>
      <c r="W190" s="501"/>
      <c r="X190" s="496"/>
      <c r="Y190" s="498">
        <v>229</v>
      </c>
      <c r="Z190" s="498"/>
      <c r="AA190" s="502"/>
      <c r="AB190" s="503"/>
      <c r="AC190" s="504">
        <v>1</v>
      </c>
      <c r="AD190" s="504"/>
      <c r="AE190" s="505"/>
      <c r="AF190" s="495">
        <f>SUM(AB190:AE190)</f>
        <v>1</v>
      </c>
      <c r="AG190" s="506"/>
      <c r="AH190" s="504">
        <v>0</v>
      </c>
      <c r="AI190" s="504"/>
      <c r="AJ190" s="505"/>
      <c r="AK190" s="507">
        <f>SUM(AG190:AJ190)</f>
        <v>0</v>
      </c>
      <c r="AL190" s="503"/>
      <c r="AM190" s="504">
        <v>0</v>
      </c>
      <c r="AN190" s="504"/>
      <c r="AO190" s="505"/>
      <c r="AP190" s="507">
        <f>SUM(AL190:AO190)</f>
        <v>0</v>
      </c>
      <c r="AQ190" s="503"/>
      <c r="AR190" s="504">
        <v>0</v>
      </c>
      <c r="AS190" s="504"/>
      <c r="AT190" s="505"/>
      <c r="AU190" s="495">
        <f>SUM(AQ190:AT190)</f>
        <v>0</v>
      </c>
      <c r="AV190" s="494"/>
      <c r="AW190" s="508">
        <v>0</v>
      </c>
      <c r="AX190" s="508"/>
      <c r="AY190" s="509"/>
      <c r="AZ190" s="507">
        <f>SUM(AV190:AY190)</f>
        <v>0</v>
      </c>
      <c r="BA190" s="493"/>
      <c r="BB190" s="508">
        <v>0</v>
      </c>
      <c r="BC190" s="508"/>
      <c r="BD190" s="509"/>
      <c r="BE190" s="495">
        <f>SUM(BA190:BD190)</f>
        <v>0</v>
      </c>
      <c r="BF190" s="493"/>
      <c r="BG190" s="508">
        <v>0</v>
      </c>
      <c r="BH190" s="508"/>
      <c r="BI190" s="509"/>
      <c r="BJ190" s="495">
        <f>SUM(BF190:BI190)</f>
        <v>0</v>
      </c>
      <c r="BK190" s="493"/>
      <c r="BL190" s="508">
        <v>7</v>
      </c>
      <c r="BM190" s="508"/>
      <c r="BN190" s="509"/>
      <c r="BO190" s="495">
        <f t="shared" si="2"/>
        <v>7</v>
      </c>
    </row>
    <row r="191" spans="1:67" x14ac:dyDescent="0.25">
      <c r="A191" s="488" t="s">
        <v>46</v>
      </c>
      <c r="B191" s="489" t="s">
        <v>682</v>
      </c>
      <c r="C191" s="490">
        <v>6953156278806</v>
      </c>
      <c r="D191" s="490">
        <f>IF(J191&gt;0,1,"")</f>
        <v>1</v>
      </c>
      <c r="E191" s="490" t="str">
        <f>IF(K191&gt;0,1,"")</f>
        <v/>
      </c>
      <c r="F191" s="490" t="str">
        <f>IF(L191&gt;0,1,"")</f>
        <v/>
      </c>
      <c r="G191" s="510">
        <f>IF(M191&gt;0,1,"")</f>
        <v>1</v>
      </c>
      <c r="H191" s="511">
        <v>1</v>
      </c>
      <c r="I191" s="492" t="str">
        <f>IF(SUM(D191:G191)&lt;2,IF(H191&gt;100,"Not OK",""),"")</f>
        <v/>
      </c>
      <c r="J191" s="493">
        <v>5</v>
      </c>
      <c r="K191" s="494">
        <v>0</v>
      </c>
      <c r="L191" s="494"/>
      <c r="M191" s="494">
        <v>2</v>
      </c>
      <c r="N191" s="495">
        <f>SUM(J191:M191)</f>
        <v>7</v>
      </c>
      <c r="O191" s="496">
        <v>66.119999999999962</v>
      </c>
      <c r="P191" s="497">
        <v>67.549999999999912</v>
      </c>
      <c r="Q191" s="497"/>
      <c r="R191" s="498"/>
      <c r="S191" s="499">
        <f>IF(P191&gt;0,P191,O191)</f>
        <v>67.549999999999912</v>
      </c>
      <c r="T191" s="500">
        <v>153.44999999999999</v>
      </c>
      <c r="U191" s="498">
        <v>129.5</v>
      </c>
      <c r="V191" s="498"/>
      <c r="W191" s="512">
        <v>151.91549999999998</v>
      </c>
      <c r="X191" s="496"/>
      <c r="Y191" s="498">
        <v>269</v>
      </c>
      <c r="Z191" s="498"/>
      <c r="AA191" s="513">
        <v>279</v>
      </c>
      <c r="AB191" s="514"/>
      <c r="AC191" s="26">
        <v>0</v>
      </c>
      <c r="AD191" s="26"/>
      <c r="AE191" s="513"/>
      <c r="AF191" s="515">
        <f>SUM(AB191:AE191)</f>
        <v>0</v>
      </c>
      <c r="AG191" s="516"/>
      <c r="AH191" s="26">
        <v>0</v>
      </c>
      <c r="AI191" s="26"/>
      <c r="AJ191" s="513"/>
      <c r="AK191" s="517">
        <f>SUM(AG191:AJ191)</f>
        <v>0</v>
      </c>
      <c r="AL191" s="514"/>
      <c r="AM191" s="26">
        <v>0</v>
      </c>
      <c r="AN191" s="26"/>
      <c r="AO191" s="513">
        <v>0</v>
      </c>
      <c r="AP191" s="518">
        <f>SUM(AL191:AO191)</f>
        <v>0</v>
      </c>
      <c r="AQ191" s="514"/>
      <c r="AR191" s="26">
        <v>0</v>
      </c>
      <c r="AS191" s="26"/>
      <c r="AT191" s="513">
        <v>1</v>
      </c>
      <c r="AU191" s="519">
        <f>SUM(AQ191:AT191)</f>
        <v>1</v>
      </c>
      <c r="AV191" s="494"/>
      <c r="AW191" s="508">
        <v>0</v>
      </c>
      <c r="AX191" s="508"/>
      <c r="AY191" s="509">
        <v>0</v>
      </c>
      <c r="AZ191" s="518">
        <f>SUM(AV191:AY191)</f>
        <v>0</v>
      </c>
      <c r="BA191" s="493"/>
      <c r="BB191" s="508">
        <v>0</v>
      </c>
      <c r="BC191" s="508"/>
      <c r="BD191" s="509">
        <v>0</v>
      </c>
      <c r="BE191" s="519">
        <f>SUM(BA191:BD191)</f>
        <v>0</v>
      </c>
      <c r="BF191" s="493">
        <v>0</v>
      </c>
      <c r="BG191" s="508">
        <v>0</v>
      </c>
      <c r="BH191" s="508"/>
      <c r="BI191" s="509">
        <v>0</v>
      </c>
      <c r="BJ191" s="519">
        <f>SUM(BF191:BI191)</f>
        <v>0</v>
      </c>
      <c r="BK191" s="493"/>
      <c r="BL191" s="508">
        <v>2</v>
      </c>
      <c r="BM191" s="508"/>
      <c r="BN191" s="509"/>
      <c r="BO191" s="495">
        <f t="shared" si="2"/>
        <v>2</v>
      </c>
    </row>
    <row r="192" spans="1:67" x14ac:dyDescent="0.25">
      <c r="A192" s="488" t="s">
        <v>47</v>
      </c>
      <c r="B192" s="489" t="s">
        <v>352</v>
      </c>
      <c r="C192" s="490">
        <v>6953156278813</v>
      </c>
      <c r="D192" s="490" t="str">
        <f>IF(J192&gt;0,1,"")</f>
        <v/>
      </c>
      <c r="E192" s="490" t="str">
        <f>IF(K192&gt;0,1,"")</f>
        <v/>
      </c>
      <c r="F192" s="490" t="str">
        <f>IF(L192&gt;0,1,"")</f>
        <v/>
      </c>
      <c r="G192" s="510" t="str">
        <f>IF(M192&gt;0,1,"")</f>
        <v/>
      </c>
      <c r="H192" s="511"/>
      <c r="I192" s="492" t="str">
        <f>IF(SUM(D192:G192)&lt;2,IF(H192&gt;100,"Not OK",""),"")</f>
        <v/>
      </c>
      <c r="J192" s="493"/>
      <c r="K192" s="494">
        <v>0</v>
      </c>
      <c r="L192" s="494"/>
      <c r="M192" s="494"/>
      <c r="N192" s="495">
        <f>SUM(J192:M192)</f>
        <v>0</v>
      </c>
      <c r="O192" s="496"/>
      <c r="P192" s="497">
        <v>67.55</v>
      </c>
      <c r="Q192" s="497"/>
      <c r="R192" s="498"/>
      <c r="S192" s="499">
        <f>IF(P192&gt;0,P192,O192)</f>
        <v>67.55</v>
      </c>
      <c r="T192" s="500"/>
      <c r="U192" s="498">
        <v>129.5</v>
      </c>
      <c r="V192" s="498"/>
      <c r="W192" s="501"/>
      <c r="X192" s="496"/>
      <c r="Y192" s="498">
        <v>269</v>
      </c>
      <c r="Z192" s="498"/>
      <c r="AA192" s="502"/>
      <c r="AB192" s="503"/>
      <c r="AC192" s="504">
        <v>0</v>
      </c>
      <c r="AD192" s="504"/>
      <c r="AE192" s="505"/>
      <c r="AF192" s="495">
        <f>SUM(AB192:AE192)</f>
        <v>0</v>
      </c>
      <c r="AG192" s="506"/>
      <c r="AH192" s="504">
        <v>0</v>
      </c>
      <c r="AI192" s="504"/>
      <c r="AJ192" s="505"/>
      <c r="AK192" s="507">
        <f>SUM(AG192:AJ192)</f>
        <v>0</v>
      </c>
      <c r="AL192" s="503"/>
      <c r="AM192" s="504">
        <v>0</v>
      </c>
      <c r="AN192" s="504"/>
      <c r="AO192" s="505"/>
      <c r="AP192" s="507">
        <f>SUM(AL192:AO192)</f>
        <v>0</v>
      </c>
      <c r="AQ192" s="503"/>
      <c r="AR192" s="504">
        <v>0</v>
      </c>
      <c r="AS192" s="504"/>
      <c r="AT192" s="505"/>
      <c r="AU192" s="495">
        <f>SUM(AQ192:AT192)</f>
        <v>0</v>
      </c>
      <c r="AV192" s="494"/>
      <c r="AW192" s="508">
        <v>0</v>
      </c>
      <c r="AX192" s="508"/>
      <c r="AY192" s="509"/>
      <c r="AZ192" s="507">
        <f>SUM(AV192:AY192)</f>
        <v>0</v>
      </c>
      <c r="BA192" s="493"/>
      <c r="BB192" s="508">
        <v>0</v>
      </c>
      <c r="BC192" s="508"/>
      <c r="BD192" s="509"/>
      <c r="BE192" s="495">
        <f>SUM(BA192:BD192)</f>
        <v>0</v>
      </c>
      <c r="BF192" s="493"/>
      <c r="BG192" s="508">
        <v>0</v>
      </c>
      <c r="BH192" s="508"/>
      <c r="BI192" s="509"/>
      <c r="BJ192" s="495">
        <f>SUM(BF192:BI192)</f>
        <v>0</v>
      </c>
      <c r="BK192" s="493"/>
      <c r="BL192" s="508">
        <v>0</v>
      </c>
      <c r="BM192" s="508"/>
      <c r="BN192" s="509"/>
      <c r="BO192" s="495">
        <f t="shared" si="2"/>
        <v>0</v>
      </c>
    </row>
    <row r="193" spans="1:67" x14ac:dyDescent="0.25">
      <c r="A193" s="488" t="s">
        <v>70</v>
      </c>
      <c r="B193" s="489" t="s">
        <v>683</v>
      </c>
      <c r="C193" s="490">
        <v>6953156278844</v>
      </c>
      <c r="D193" s="490" t="str">
        <f>IF(J193&gt;0,1,"")</f>
        <v/>
      </c>
      <c r="E193" s="490">
        <f>IF(K193&gt;0,1,"")</f>
        <v>1</v>
      </c>
      <c r="F193" s="490">
        <f>IF(L193&gt;0,1,"")</f>
        <v>1</v>
      </c>
      <c r="G193" s="510">
        <f>IF(M193&gt;0,1,"")</f>
        <v>1</v>
      </c>
      <c r="H193" s="511">
        <v>9</v>
      </c>
      <c r="I193" s="492" t="str">
        <f>IF(SUM(D193:G193)&lt;2,IF(H193&gt;100,"Not OK",""),"")</f>
        <v/>
      </c>
      <c r="J193" s="493"/>
      <c r="K193" s="494">
        <v>7</v>
      </c>
      <c r="L193" s="494">
        <v>12</v>
      </c>
      <c r="M193" s="494">
        <v>1</v>
      </c>
      <c r="N193" s="495">
        <f>SUM(J193:M193)</f>
        <v>20</v>
      </c>
      <c r="O193" s="496"/>
      <c r="P193" s="497">
        <v>37.618672566371679</v>
      </c>
      <c r="Q193" s="497">
        <v>37.618672566371679</v>
      </c>
      <c r="R193" s="498"/>
      <c r="S193" s="499">
        <f>IF(P193&gt;0,P193,O193)</f>
        <v>37.618672566371679</v>
      </c>
      <c r="T193" s="500"/>
      <c r="U193" s="498">
        <v>64.5</v>
      </c>
      <c r="V193" s="498">
        <v>69.5</v>
      </c>
      <c r="W193" s="501">
        <v>81.130499999999998</v>
      </c>
      <c r="X193" s="496"/>
      <c r="Y193" s="498">
        <v>139</v>
      </c>
      <c r="Z193" s="498">
        <v>139</v>
      </c>
      <c r="AA193" s="502">
        <v>149</v>
      </c>
      <c r="AB193" s="503"/>
      <c r="AC193" s="504">
        <v>4</v>
      </c>
      <c r="AD193" s="504"/>
      <c r="AE193" s="505"/>
      <c r="AF193" s="495">
        <f>SUM(AB193:AE193)</f>
        <v>4</v>
      </c>
      <c r="AG193" s="506"/>
      <c r="AH193" s="504">
        <v>3</v>
      </c>
      <c r="AI193" s="504">
        <v>5</v>
      </c>
      <c r="AJ193" s="505"/>
      <c r="AK193" s="507">
        <f>SUM(AG193:AJ193)</f>
        <v>8</v>
      </c>
      <c r="AL193" s="503"/>
      <c r="AM193" s="504">
        <v>10</v>
      </c>
      <c r="AN193" s="504">
        <v>3</v>
      </c>
      <c r="AO193" s="505">
        <v>0</v>
      </c>
      <c r="AP193" s="507">
        <f>SUM(AL193:AO193)</f>
        <v>13</v>
      </c>
      <c r="AQ193" s="503"/>
      <c r="AR193" s="504">
        <v>8</v>
      </c>
      <c r="AS193" s="504">
        <v>1</v>
      </c>
      <c r="AT193" s="505">
        <v>1</v>
      </c>
      <c r="AU193" s="495">
        <f>SUM(AQ193:AT193)</f>
        <v>10</v>
      </c>
      <c r="AV193" s="494"/>
      <c r="AW193" s="508">
        <v>6</v>
      </c>
      <c r="AX193" s="508">
        <v>1</v>
      </c>
      <c r="AY193" s="509">
        <v>1</v>
      </c>
      <c r="AZ193" s="507">
        <f>SUM(AV193:AY193)</f>
        <v>8</v>
      </c>
      <c r="BA193" s="493"/>
      <c r="BB193" s="508">
        <v>5</v>
      </c>
      <c r="BC193" s="508">
        <v>3</v>
      </c>
      <c r="BD193" s="509">
        <v>0</v>
      </c>
      <c r="BE193" s="495">
        <f>SUM(BA193:BD193)</f>
        <v>8</v>
      </c>
      <c r="BF193" s="493"/>
      <c r="BG193" s="508">
        <v>21</v>
      </c>
      <c r="BH193" s="508">
        <v>1</v>
      </c>
      <c r="BI193" s="509">
        <v>0</v>
      </c>
      <c r="BJ193" s="495">
        <f>SUM(BF193:BI193)</f>
        <v>22</v>
      </c>
      <c r="BK193" s="493"/>
      <c r="BL193" s="508">
        <v>0</v>
      </c>
      <c r="BM193" s="508"/>
      <c r="BN193" s="509"/>
      <c r="BO193" s="495">
        <f t="shared" si="2"/>
        <v>0</v>
      </c>
    </row>
    <row r="194" spans="1:67" x14ac:dyDescent="0.25">
      <c r="A194" s="488" t="s">
        <v>71</v>
      </c>
      <c r="B194" s="489" t="s">
        <v>684</v>
      </c>
      <c r="C194" s="490">
        <v>6953156278851</v>
      </c>
      <c r="D194" s="490">
        <f>IF(J194&gt;0,1,"")</f>
        <v>1</v>
      </c>
      <c r="E194" s="490">
        <f>IF(K194&gt;0,1,"")</f>
        <v>1</v>
      </c>
      <c r="F194" s="490" t="str">
        <f>IF(L194&gt;0,1,"")</f>
        <v/>
      </c>
      <c r="G194" s="510">
        <f>IF(M194&gt;0,1,"")</f>
        <v>1</v>
      </c>
      <c r="H194" s="511">
        <v>37</v>
      </c>
      <c r="I194" s="492" t="str">
        <f>IF(SUM(D194:G194)&lt;2,IF(H194&gt;100,"Not OK",""),"")</f>
        <v/>
      </c>
      <c r="J194" s="493">
        <v>3</v>
      </c>
      <c r="K194" s="494">
        <v>13</v>
      </c>
      <c r="L194" s="494"/>
      <c r="M194" s="494">
        <v>1</v>
      </c>
      <c r="N194" s="495">
        <f>SUM(J194:M194)</f>
        <v>17</v>
      </c>
      <c r="O194" s="496">
        <v>29.739999999999995</v>
      </c>
      <c r="P194" s="497">
        <v>31.070000000000004</v>
      </c>
      <c r="Q194" s="497"/>
      <c r="R194" s="498"/>
      <c r="S194" s="499">
        <f>IF(P194&gt;0,P194,O194)</f>
        <v>31.070000000000004</v>
      </c>
      <c r="T194" s="500">
        <v>81.95</v>
      </c>
      <c r="U194" s="498">
        <v>64.5</v>
      </c>
      <c r="V194" s="498"/>
      <c r="W194" s="512">
        <v>81.130499999999998</v>
      </c>
      <c r="X194" s="496"/>
      <c r="Y194" s="498">
        <v>139</v>
      </c>
      <c r="Z194" s="498"/>
      <c r="AA194" s="513">
        <v>149</v>
      </c>
      <c r="AB194" s="514"/>
      <c r="AC194" s="26">
        <v>1</v>
      </c>
      <c r="AD194" s="26"/>
      <c r="AE194" s="513"/>
      <c r="AF194" s="515">
        <f>SUM(AB194:AE194)</f>
        <v>1</v>
      </c>
      <c r="AG194" s="516"/>
      <c r="AH194" s="26">
        <v>0</v>
      </c>
      <c r="AI194" s="26"/>
      <c r="AJ194" s="513"/>
      <c r="AK194" s="517">
        <f>SUM(AG194:AJ194)</f>
        <v>0</v>
      </c>
      <c r="AL194" s="514"/>
      <c r="AM194" s="26">
        <v>2</v>
      </c>
      <c r="AN194" s="26"/>
      <c r="AO194" s="513">
        <v>1</v>
      </c>
      <c r="AP194" s="518">
        <f>SUM(AL194:AO194)</f>
        <v>3</v>
      </c>
      <c r="AQ194" s="514"/>
      <c r="AR194" s="26">
        <v>3</v>
      </c>
      <c r="AS194" s="26"/>
      <c r="AT194" s="513">
        <v>1</v>
      </c>
      <c r="AU194" s="519">
        <f>SUM(AQ194:AT194)</f>
        <v>4</v>
      </c>
      <c r="AV194" s="494"/>
      <c r="AW194" s="508">
        <v>7</v>
      </c>
      <c r="AX194" s="508"/>
      <c r="AY194" s="509">
        <v>0</v>
      </c>
      <c r="AZ194" s="518">
        <f>SUM(AV194:AY194)</f>
        <v>7</v>
      </c>
      <c r="BA194" s="493"/>
      <c r="BB194" s="508">
        <v>5</v>
      </c>
      <c r="BC194" s="508"/>
      <c r="BD194" s="509">
        <v>0</v>
      </c>
      <c r="BE194" s="519">
        <f>SUM(BA194:BD194)</f>
        <v>5</v>
      </c>
      <c r="BF194" s="493">
        <v>0</v>
      </c>
      <c r="BG194" s="508">
        <v>4</v>
      </c>
      <c r="BH194" s="508"/>
      <c r="BI194" s="509">
        <v>0</v>
      </c>
      <c r="BJ194" s="519">
        <f>SUM(BF194:BI194)</f>
        <v>4</v>
      </c>
      <c r="BK194" s="493"/>
      <c r="BL194" s="508">
        <v>0</v>
      </c>
      <c r="BM194" s="508"/>
      <c r="BN194" s="509"/>
      <c r="BO194" s="495">
        <f t="shared" si="2"/>
        <v>0</v>
      </c>
    </row>
    <row r="195" spans="1:67" x14ac:dyDescent="0.25">
      <c r="A195" s="488" t="s">
        <v>188</v>
      </c>
      <c r="B195" s="489" t="s">
        <v>685</v>
      </c>
      <c r="C195" s="490">
        <v>6953156279018</v>
      </c>
      <c r="D195" s="490" t="str">
        <f>IF(J195&gt;0,1,"")</f>
        <v/>
      </c>
      <c r="E195" s="490">
        <f>IF(K195&gt;0,1,"")</f>
        <v>1</v>
      </c>
      <c r="F195" s="490">
        <f>IF(L195&gt;0,1,"")</f>
        <v>1</v>
      </c>
      <c r="G195" s="510">
        <f>IF(M195&gt;0,1,"")</f>
        <v>1</v>
      </c>
      <c r="H195" s="511">
        <v>73</v>
      </c>
      <c r="I195" s="492" t="str">
        <f>IF(SUM(D195:G195)&lt;2,IF(H195&gt;100,"Not OK",""),"")</f>
        <v/>
      </c>
      <c r="J195" s="493"/>
      <c r="K195" s="494">
        <v>9</v>
      </c>
      <c r="L195" s="494">
        <v>13</v>
      </c>
      <c r="M195" s="494">
        <v>10</v>
      </c>
      <c r="N195" s="495">
        <f>SUM(J195:M195)</f>
        <v>32</v>
      </c>
      <c r="O195" s="496"/>
      <c r="P195" s="497">
        <v>5.259999999999998</v>
      </c>
      <c r="Q195" s="497">
        <v>5.259999999999998</v>
      </c>
      <c r="R195" s="498"/>
      <c r="S195" s="499">
        <f>IF(P195&gt;0,P195,O195)</f>
        <v>5.259999999999998</v>
      </c>
      <c r="T195" s="500"/>
      <c r="U195" s="498">
        <v>24.5</v>
      </c>
      <c r="V195" s="498">
        <v>24.5</v>
      </c>
      <c r="W195" s="501">
        <v>37.570500000000003</v>
      </c>
      <c r="X195" s="496"/>
      <c r="Y195" s="498">
        <v>49</v>
      </c>
      <c r="Z195" s="498">
        <v>49</v>
      </c>
      <c r="AA195" s="502">
        <v>69</v>
      </c>
      <c r="AB195" s="503"/>
      <c r="AC195" s="504">
        <v>38</v>
      </c>
      <c r="AD195" s="504"/>
      <c r="AE195" s="505"/>
      <c r="AF195" s="495">
        <f>SUM(AB195:AE195)</f>
        <v>38</v>
      </c>
      <c r="AG195" s="506"/>
      <c r="AH195" s="504">
        <v>20</v>
      </c>
      <c r="AI195" s="504">
        <v>10</v>
      </c>
      <c r="AJ195" s="505"/>
      <c r="AK195" s="507">
        <f>SUM(AG195:AJ195)</f>
        <v>30</v>
      </c>
      <c r="AL195" s="503"/>
      <c r="AM195" s="504">
        <v>12</v>
      </c>
      <c r="AN195" s="504">
        <v>6</v>
      </c>
      <c r="AO195" s="505">
        <v>1</v>
      </c>
      <c r="AP195" s="507">
        <f>SUM(AL195:AO195)</f>
        <v>19</v>
      </c>
      <c r="AQ195" s="503"/>
      <c r="AR195" s="504">
        <v>10</v>
      </c>
      <c r="AS195" s="504">
        <v>5</v>
      </c>
      <c r="AT195" s="505">
        <v>1</v>
      </c>
      <c r="AU195" s="495">
        <f>SUM(AQ195:AT195)</f>
        <v>16</v>
      </c>
      <c r="AV195" s="494"/>
      <c r="AW195" s="508">
        <v>7</v>
      </c>
      <c r="AX195" s="508">
        <v>5</v>
      </c>
      <c r="AY195" s="509">
        <v>2</v>
      </c>
      <c r="AZ195" s="507">
        <f>SUM(AV195:AY195)</f>
        <v>14</v>
      </c>
      <c r="BA195" s="493"/>
      <c r="BB195" s="508">
        <v>3</v>
      </c>
      <c r="BC195" s="508">
        <v>4</v>
      </c>
      <c r="BD195" s="509">
        <v>9</v>
      </c>
      <c r="BE195" s="495">
        <f>SUM(BA195:BD195)</f>
        <v>16</v>
      </c>
      <c r="BF195" s="493"/>
      <c r="BG195" s="508">
        <v>4</v>
      </c>
      <c r="BH195" s="508">
        <v>2</v>
      </c>
      <c r="BI195" s="509">
        <v>2</v>
      </c>
      <c r="BJ195" s="495">
        <f>SUM(BF195:BI195)</f>
        <v>8</v>
      </c>
      <c r="BK195" s="493"/>
      <c r="BL195" s="508">
        <v>1</v>
      </c>
      <c r="BM195" s="508"/>
      <c r="BN195" s="509"/>
      <c r="BO195" s="495">
        <f t="shared" si="2"/>
        <v>1</v>
      </c>
    </row>
    <row r="196" spans="1:67" x14ac:dyDescent="0.25">
      <c r="A196" s="488" t="s">
        <v>187</v>
      </c>
      <c r="B196" s="489" t="s">
        <v>686</v>
      </c>
      <c r="C196" s="490">
        <v>6953156279025</v>
      </c>
      <c r="D196" s="490" t="str">
        <f>IF(J196&gt;0,1,"")</f>
        <v/>
      </c>
      <c r="E196" s="490">
        <f>IF(K196&gt;0,1,"")</f>
        <v>1</v>
      </c>
      <c r="F196" s="490">
        <f>IF(L196&gt;0,1,"")</f>
        <v>1</v>
      </c>
      <c r="G196" s="510">
        <f>IF(M196&gt;0,1,"")</f>
        <v>1</v>
      </c>
      <c r="H196" s="511">
        <v>86</v>
      </c>
      <c r="I196" s="492" t="str">
        <f>IF(SUM(D196:G196)&lt;2,IF(H196&gt;100,"Not OK",""),"")</f>
        <v/>
      </c>
      <c r="J196" s="493"/>
      <c r="K196" s="494">
        <v>40</v>
      </c>
      <c r="L196" s="494">
        <v>20</v>
      </c>
      <c r="M196" s="494">
        <v>13</v>
      </c>
      <c r="N196" s="495">
        <f>SUM(J196:M196)</f>
        <v>73</v>
      </c>
      <c r="O196" s="496"/>
      <c r="P196" s="497">
        <v>5.2599999999999989</v>
      </c>
      <c r="Q196" s="497">
        <v>5.2599999999999989</v>
      </c>
      <c r="R196" s="498"/>
      <c r="S196" s="499">
        <f>IF(P196&gt;0,P196,O196)</f>
        <v>5.2599999999999989</v>
      </c>
      <c r="T196" s="500"/>
      <c r="U196" s="498">
        <v>24.5</v>
      </c>
      <c r="V196" s="498">
        <v>24.5</v>
      </c>
      <c r="W196" s="501">
        <v>37.570500000000003</v>
      </c>
      <c r="X196" s="496"/>
      <c r="Y196" s="498">
        <v>49</v>
      </c>
      <c r="Z196" s="498">
        <v>49</v>
      </c>
      <c r="AA196" s="502">
        <v>69</v>
      </c>
      <c r="AB196" s="503"/>
      <c r="AC196" s="504">
        <v>36</v>
      </c>
      <c r="AD196" s="504"/>
      <c r="AE196" s="505"/>
      <c r="AF196" s="495">
        <f>SUM(AB196:AE196)</f>
        <v>36</v>
      </c>
      <c r="AG196" s="506"/>
      <c r="AH196" s="504">
        <v>12</v>
      </c>
      <c r="AI196" s="504">
        <v>11</v>
      </c>
      <c r="AJ196" s="505"/>
      <c r="AK196" s="507">
        <f>SUM(AG196:AJ196)</f>
        <v>23</v>
      </c>
      <c r="AL196" s="503"/>
      <c r="AM196" s="504">
        <v>14</v>
      </c>
      <c r="AN196" s="504">
        <v>12</v>
      </c>
      <c r="AO196" s="505">
        <v>0</v>
      </c>
      <c r="AP196" s="507">
        <f>SUM(AL196:AO196)</f>
        <v>26</v>
      </c>
      <c r="AQ196" s="503"/>
      <c r="AR196" s="504">
        <v>16</v>
      </c>
      <c r="AS196" s="504">
        <v>12</v>
      </c>
      <c r="AT196" s="505">
        <v>5</v>
      </c>
      <c r="AU196" s="495">
        <f>SUM(AQ196:AT196)</f>
        <v>33</v>
      </c>
      <c r="AV196" s="494"/>
      <c r="AW196" s="508">
        <v>23</v>
      </c>
      <c r="AX196" s="508">
        <v>13</v>
      </c>
      <c r="AY196" s="509">
        <v>1</v>
      </c>
      <c r="AZ196" s="507">
        <f>SUM(AV196:AY196)</f>
        <v>37</v>
      </c>
      <c r="BA196" s="493"/>
      <c r="BB196" s="508">
        <v>31</v>
      </c>
      <c r="BC196" s="508">
        <v>8</v>
      </c>
      <c r="BD196" s="509">
        <v>3</v>
      </c>
      <c r="BE196" s="495">
        <f>SUM(BA196:BD196)</f>
        <v>42</v>
      </c>
      <c r="BF196" s="493"/>
      <c r="BG196" s="508">
        <v>21</v>
      </c>
      <c r="BH196" s="508">
        <v>14</v>
      </c>
      <c r="BI196" s="509">
        <v>3</v>
      </c>
      <c r="BJ196" s="495">
        <f>SUM(BF196:BI196)</f>
        <v>38</v>
      </c>
      <c r="BK196" s="493"/>
      <c r="BL196" s="508">
        <v>0</v>
      </c>
      <c r="BM196" s="508"/>
      <c r="BN196" s="509"/>
      <c r="BO196" s="495">
        <f t="shared" ref="BO196:BO259" si="3">SUM(BK196:BN196)</f>
        <v>0</v>
      </c>
    </row>
    <row r="197" spans="1:67" x14ac:dyDescent="0.25">
      <c r="A197" s="488" t="s">
        <v>167</v>
      </c>
      <c r="B197" s="489" t="s">
        <v>687</v>
      </c>
      <c r="C197" s="490">
        <v>6953156279148</v>
      </c>
      <c r="D197" s="490">
        <f>IF(J197&gt;0,1,"")</f>
        <v>1</v>
      </c>
      <c r="E197" s="490">
        <f>IF(K197&gt;0,1,"")</f>
        <v>1</v>
      </c>
      <c r="F197" s="490">
        <f>IF(L197&gt;0,1,"")</f>
        <v>1</v>
      </c>
      <c r="G197" s="510" t="str">
        <f>IF(M197&gt;0,1,"")</f>
        <v/>
      </c>
      <c r="H197" s="511">
        <v>6</v>
      </c>
      <c r="I197" s="492" t="str">
        <f>IF(SUM(D197:G197)&lt;2,IF(H197&gt;100,"Not OK",""),"")</f>
        <v/>
      </c>
      <c r="J197" s="493">
        <v>5</v>
      </c>
      <c r="K197" s="494">
        <v>17</v>
      </c>
      <c r="L197" s="494">
        <v>20</v>
      </c>
      <c r="M197" s="494"/>
      <c r="N197" s="495">
        <f>SUM(J197:M197)</f>
        <v>42</v>
      </c>
      <c r="O197" s="496">
        <v>18.210000000000058</v>
      </c>
      <c r="P197" s="497">
        <v>17.770731707317079</v>
      </c>
      <c r="Q197" s="497">
        <v>17.770731707317079</v>
      </c>
      <c r="R197" s="498"/>
      <c r="S197" s="499">
        <f>IF(P197&gt;0,P197,O197)</f>
        <v>17.770731707317079</v>
      </c>
      <c r="T197" s="500">
        <v>54.45</v>
      </c>
      <c r="U197" s="498">
        <v>39.5</v>
      </c>
      <c r="V197" s="498">
        <v>39.5</v>
      </c>
      <c r="W197" s="501"/>
      <c r="X197" s="496"/>
      <c r="Y197" s="498">
        <v>79</v>
      </c>
      <c r="Z197" s="498">
        <v>79</v>
      </c>
      <c r="AA197" s="502"/>
      <c r="AB197" s="503"/>
      <c r="AC197" s="504">
        <v>10</v>
      </c>
      <c r="AD197" s="504"/>
      <c r="AE197" s="505"/>
      <c r="AF197" s="495">
        <f>SUM(AB197:AE197)</f>
        <v>10</v>
      </c>
      <c r="AG197" s="506"/>
      <c r="AH197" s="504">
        <v>8</v>
      </c>
      <c r="AI197" s="504">
        <v>4</v>
      </c>
      <c r="AJ197" s="505"/>
      <c r="AK197" s="507">
        <f>SUM(AG197:AJ197)</f>
        <v>12</v>
      </c>
      <c r="AL197" s="503"/>
      <c r="AM197" s="504">
        <v>9</v>
      </c>
      <c r="AN197" s="504">
        <v>4</v>
      </c>
      <c r="AO197" s="505"/>
      <c r="AP197" s="507">
        <f>SUM(AL197:AO197)</f>
        <v>13</v>
      </c>
      <c r="AQ197" s="503"/>
      <c r="AR197" s="504">
        <v>10</v>
      </c>
      <c r="AS197" s="504">
        <v>7</v>
      </c>
      <c r="AT197" s="505"/>
      <c r="AU197" s="495">
        <f>SUM(AQ197:AT197)</f>
        <v>17</v>
      </c>
      <c r="AV197" s="494"/>
      <c r="AW197" s="508">
        <v>18</v>
      </c>
      <c r="AX197" s="508">
        <v>1</v>
      </c>
      <c r="AY197" s="509"/>
      <c r="AZ197" s="507">
        <f>SUM(AV197:AY197)</f>
        <v>19</v>
      </c>
      <c r="BA197" s="493"/>
      <c r="BB197" s="508">
        <v>6</v>
      </c>
      <c r="BC197" s="508">
        <v>1</v>
      </c>
      <c r="BD197" s="509"/>
      <c r="BE197" s="495">
        <f>SUM(BA197:BD197)</f>
        <v>7</v>
      </c>
      <c r="BF197" s="493">
        <v>0</v>
      </c>
      <c r="BG197" s="508">
        <v>19</v>
      </c>
      <c r="BH197" s="508">
        <v>4</v>
      </c>
      <c r="BI197" s="509"/>
      <c r="BJ197" s="495">
        <f>SUM(BF197:BI197)</f>
        <v>23</v>
      </c>
      <c r="BK197" s="493"/>
      <c r="BL197" s="508">
        <v>1</v>
      </c>
      <c r="BM197" s="508"/>
      <c r="BN197" s="509"/>
      <c r="BO197" s="495">
        <f t="shared" si="3"/>
        <v>1</v>
      </c>
    </row>
    <row r="198" spans="1:67" x14ac:dyDescent="0.25">
      <c r="A198" s="488" t="s">
        <v>166</v>
      </c>
      <c r="B198" s="489" t="s">
        <v>688</v>
      </c>
      <c r="C198" s="490">
        <v>6953156279155</v>
      </c>
      <c r="D198" s="490">
        <f>IF(J198&gt;0,1,"")</f>
        <v>1</v>
      </c>
      <c r="E198" s="490">
        <f>IF(K198&gt;0,1,"")</f>
        <v>1</v>
      </c>
      <c r="F198" s="490" t="str">
        <f>IF(L198&gt;0,1,"")</f>
        <v/>
      </c>
      <c r="G198" s="510" t="str">
        <f>IF(M198&gt;0,1,"")</f>
        <v/>
      </c>
      <c r="H198" s="511">
        <v>14</v>
      </c>
      <c r="I198" s="492" t="str">
        <f>IF(SUM(D198:G198)&lt;2,IF(H198&gt;100,"Not OK",""),"")</f>
        <v/>
      </c>
      <c r="J198" s="493">
        <v>5</v>
      </c>
      <c r="K198" s="494">
        <v>13</v>
      </c>
      <c r="L198" s="494"/>
      <c r="M198" s="494"/>
      <c r="N198" s="495">
        <f>SUM(J198:M198)</f>
        <v>18</v>
      </c>
      <c r="O198" s="496">
        <v>17.779999999999934</v>
      </c>
      <c r="P198" s="497">
        <v>17.77999999999999</v>
      </c>
      <c r="Q198" s="497"/>
      <c r="R198" s="498"/>
      <c r="S198" s="499">
        <f>IF(P198&gt;0,P198,O198)</f>
        <v>17.77999999999999</v>
      </c>
      <c r="T198" s="500">
        <v>54.45</v>
      </c>
      <c r="U198" s="498">
        <v>39.5</v>
      </c>
      <c r="V198" s="498"/>
      <c r="W198" s="501"/>
      <c r="X198" s="496"/>
      <c r="Y198" s="498">
        <v>79</v>
      </c>
      <c r="Z198" s="498"/>
      <c r="AA198" s="502"/>
      <c r="AB198" s="503"/>
      <c r="AC198" s="504">
        <v>11</v>
      </c>
      <c r="AD198" s="504"/>
      <c r="AE198" s="505"/>
      <c r="AF198" s="495">
        <f>SUM(AB198:AE198)</f>
        <v>11</v>
      </c>
      <c r="AG198" s="506"/>
      <c r="AH198" s="504">
        <v>7</v>
      </c>
      <c r="AI198" s="504"/>
      <c r="AJ198" s="505"/>
      <c r="AK198" s="507">
        <f>SUM(AG198:AJ198)</f>
        <v>7</v>
      </c>
      <c r="AL198" s="503"/>
      <c r="AM198" s="504">
        <v>2</v>
      </c>
      <c r="AN198" s="504"/>
      <c r="AO198" s="505"/>
      <c r="AP198" s="507">
        <f>SUM(AL198:AO198)</f>
        <v>2</v>
      </c>
      <c r="AQ198" s="503"/>
      <c r="AR198" s="504">
        <v>9</v>
      </c>
      <c r="AS198" s="504"/>
      <c r="AT198" s="505"/>
      <c r="AU198" s="495">
        <f>SUM(AQ198:AT198)</f>
        <v>9</v>
      </c>
      <c r="AV198" s="494"/>
      <c r="AW198" s="508">
        <v>16</v>
      </c>
      <c r="AX198" s="508"/>
      <c r="AY198" s="509"/>
      <c r="AZ198" s="507">
        <f>SUM(AV198:AY198)</f>
        <v>16</v>
      </c>
      <c r="BA198" s="493"/>
      <c r="BB198" s="508">
        <v>7</v>
      </c>
      <c r="BC198" s="508"/>
      <c r="BD198" s="509"/>
      <c r="BE198" s="495">
        <f>SUM(BA198:BD198)</f>
        <v>7</v>
      </c>
      <c r="BF198" s="493">
        <v>0</v>
      </c>
      <c r="BG198" s="508">
        <v>3</v>
      </c>
      <c r="BH198" s="508"/>
      <c r="BI198" s="509"/>
      <c r="BJ198" s="495">
        <f>SUM(BF198:BI198)</f>
        <v>3</v>
      </c>
      <c r="BK198" s="493"/>
      <c r="BL198" s="508">
        <v>0</v>
      </c>
      <c r="BM198" s="508"/>
      <c r="BN198" s="509"/>
      <c r="BO198" s="495">
        <f t="shared" si="3"/>
        <v>0</v>
      </c>
    </row>
    <row r="199" spans="1:67" x14ac:dyDescent="0.25">
      <c r="A199" s="488" t="s">
        <v>191</v>
      </c>
      <c r="B199" s="489" t="s">
        <v>494</v>
      </c>
      <c r="C199" s="490">
        <v>6953156279643</v>
      </c>
      <c r="D199" s="490" t="str">
        <f>IF(J199&gt;0,1,"")</f>
        <v/>
      </c>
      <c r="E199" s="490" t="str">
        <f>IF(K199&gt;0,1,"")</f>
        <v/>
      </c>
      <c r="F199" s="490" t="str">
        <f>IF(L199&gt;0,1,"")</f>
        <v/>
      </c>
      <c r="G199" s="510" t="str">
        <f>IF(M199&gt;0,1,"")</f>
        <v/>
      </c>
      <c r="H199" s="511">
        <v>177</v>
      </c>
      <c r="I199" s="492" t="str">
        <f>IF(SUM(D199:G199)&lt;2,IF(H199&gt;100,"Not OK",""),"")</f>
        <v>Not OK</v>
      </c>
      <c r="J199" s="493"/>
      <c r="K199" s="494">
        <v>0</v>
      </c>
      <c r="L199" s="494"/>
      <c r="M199" s="494"/>
      <c r="N199" s="495">
        <f>SUM(J199:M199)</f>
        <v>0</v>
      </c>
      <c r="O199" s="496"/>
      <c r="P199" s="497">
        <v>21.8</v>
      </c>
      <c r="Q199" s="497"/>
      <c r="R199" s="498"/>
      <c r="S199" s="499">
        <f>IF(P199&gt;0,P199,O199)</f>
        <v>21.8</v>
      </c>
      <c r="T199" s="500"/>
      <c r="U199" s="498">
        <v>44.5</v>
      </c>
      <c r="V199" s="498"/>
      <c r="W199" s="501"/>
      <c r="X199" s="496"/>
      <c r="Y199" s="498">
        <v>99</v>
      </c>
      <c r="Z199" s="498"/>
      <c r="AA199" s="502"/>
      <c r="AB199" s="503"/>
      <c r="AC199" s="504">
        <v>2</v>
      </c>
      <c r="AD199" s="504"/>
      <c r="AE199" s="505"/>
      <c r="AF199" s="495">
        <f>SUM(AB199:AE199)</f>
        <v>2</v>
      </c>
      <c r="AG199" s="506"/>
      <c r="AH199" s="504">
        <v>1</v>
      </c>
      <c r="AI199" s="504"/>
      <c r="AJ199" s="505"/>
      <c r="AK199" s="507">
        <f>SUM(AG199:AJ199)</f>
        <v>1</v>
      </c>
      <c r="AL199" s="503"/>
      <c r="AM199" s="504">
        <v>4</v>
      </c>
      <c r="AN199" s="504"/>
      <c r="AO199" s="505"/>
      <c r="AP199" s="507">
        <f>SUM(AL199:AO199)</f>
        <v>4</v>
      </c>
      <c r="AQ199" s="503"/>
      <c r="AR199" s="504">
        <v>4</v>
      </c>
      <c r="AS199" s="504"/>
      <c r="AT199" s="505"/>
      <c r="AU199" s="495">
        <f>SUM(AQ199:AT199)</f>
        <v>4</v>
      </c>
      <c r="AV199" s="494"/>
      <c r="AW199" s="508">
        <v>2</v>
      </c>
      <c r="AX199" s="508"/>
      <c r="AY199" s="509"/>
      <c r="AZ199" s="507">
        <f>SUM(AV199:AY199)</f>
        <v>2</v>
      </c>
      <c r="BA199" s="493"/>
      <c r="BB199" s="508">
        <v>5</v>
      </c>
      <c r="BC199" s="508"/>
      <c r="BD199" s="509"/>
      <c r="BE199" s="495">
        <f>SUM(BA199:BD199)</f>
        <v>5</v>
      </c>
      <c r="BF199" s="493"/>
      <c r="BG199" s="508">
        <v>4</v>
      </c>
      <c r="BH199" s="508"/>
      <c r="BI199" s="509"/>
      <c r="BJ199" s="495">
        <f>SUM(BF199:BI199)</f>
        <v>4</v>
      </c>
      <c r="BK199" s="493"/>
      <c r="BL199" s="508">
        <v>3</v>
      </c>
      <c r="BM199" s="508"/>
      <c r="BN199" s="509"/>
      <c r="BO199" s="495">
        <f t="shared" si="3"/>
        <v>3</v>
      </c>
    </row>
    <row r="200" spans="1:67" x14ac:dyDescent="0.25">
      <c r="A200" s="488" t="s">
        <v>163</v>
      </c>
      <c r="B200" s="489" t="s">
        <v>466</v>
      </c>
      <c r="C200" s="490">
        <v>6953156279650</v>
      </c>
      <c r="D200" s="490" t="str">
        <f>IF(J200&gt;0,1,"")</f>
        <v/>
      </c>
      <c r="E200" s="490">
        <f>IF(K200&gt;0,1,"")</f>
        <v>1</v>
      </c>
      <c r="F200" s="490">
        <f>IF(L200&gt;0,1,"")</f>
        <v>1</v>
      </c>
      <c r="G200" s="510" t="str">
        <f>IF(M200&gt;0,1,"")</f>
        <v/>
      </c>
      <c r="H200" s="511">
        <v>404</v>
      </c>
      <c r="I200" s="492" t="str">
        <f>IF(SUM(D200:G200)&lt;2,IF(H200&gt;100,"Not OK",""),"")</f>
        <v/>
      </c>
      <c r="J200" s="493"/>
      <c r="K200" s="494">
        <v>1</v>
      </c>
      <c r="L200" s="494">
        <v>4</v>
      </c>
      <c r="M200" s="494"/>
      <c r="N200" s="495">
        <f>SUM(J200:M200)</f>
        <v>5</v>
      </c>
      <c r="O200" s="496"/>
      <c r="P200" s="497">
        <v>14.434906542056074</v>
      </c>
      <c r="Q200" s="497">
        <v>14.434906542056074</v>
      </c>
      <c r="R200" s="498"/>
      <c r="S200" s="499">
        <f>IF(P200&gt;0,P200,O200)</f>
        <v>14.434906542056074</v>
      </c>
      <c r="T200" s="500"/>
      <c r="U200" s="498">
        <v>39.5</v>
      </c>
      <c r="V200" s="498">
        <v>39.5</v>
      </c>
      <c r="W200" s="501"/>
      <c r="X200" s="496"/>
      <c r="Y200" s="498">
        <v>79</v>
      </c>
      <c r="Z200" s="498">
        <v>79</v>
      </c>
      <c r="AA200" s="502"/>
      <c r="AB200" s="503"/>
      <c r="AC200" s="504">
        <v>7</v>
      </c>
      <c r="AD200" s="504"/>
      <c r="AE200" s="505"/>
      <c r="AF200" s="495">
        <f>SUM(AB200:AE200)</f>
        <v>7</v>
      </c>
      <c r="AG200" s="506"/>
      <c r="AH200" s="504">
        <v>2</v>
      </c>
      <c r="AI200" s="504">
        <v>8</v>
      </c>
      <c r="AJ200" s="505"/>
      <c r="AK200" s="507">
        <f>SUM(AG200:AJ200)</f>
        <v>10</v>
      </c>
      <c r="AL200" s="503"/>
      <c r="AM200" s="504">
        <v>4</v>
      </c>
      <c r="AN200" s="504">
        <v>2</v>
      </c>
      <c r="AO200" s="505"/>
      <c r="AP200" s="507">
        <f>SUM(AL200:AO200)</f>
        <v>6</v>
      </c>
      <c r="AQ200" s="503"/>
      <c r="AR200" s="504">
        <v>-1</v>
      </c>
      <c r="AS200" s="504">
        <v>0</v>
      </c>
      <c r="AT200" s="505"/>
      <c r="AU200" s="495">
        <f>SUM(AQ200:AT200)</f>
        <v>-1</v>
      </c>
      <c r="AV200" s="494"/>
      <c r="AW200" s="508">
        <v>0</v>
      </c>
      <c r="AX200" s="508">
        <v>3</v>
      </c>
      <c r="AY200" s="509"/>
      <c r="AZ200" s="507">
        <f>SUM(AV200:AY200)</f>
        <v>3</v>
      </c>
      <c r="BA200" s="493"/>
      <c r="BB200" s="508">
        <v>0</v>
      </c>
      <c r="BC200" s="508">
        <v>0</v>
      </c>
      <c r="BD200" s="509"/>
      <c r="BE200" s="495">
        <f>SUM(BA200:BD200)</f>
        <v>0</v>
      </c>
      <c r="BF200" s="493"/>
      <c r="BG200" s="508">
        <v>-1</v>
      </c>
      <c r="BH200" s="508">
        <v>0</v>
      </c>
      <c r="BI200" s="509"/>
      <c r="BJ200" s="495">
        <f>SUM(BF200:BI200)</f>
        <v>-1</v>
      </c>
      <c r="BK200" s="493"/>
      <c r="BL200" s="508">
        <v>3</v>
      </c>
      <c r="BM200" s="508"/>
      <c r="BN200" s="509"/>
      <c r="BO200" s="495">
        <f t="shared" si="3"/>
        <v>3</v>
      </c>
    </row>
    <row r="201" spans="1:67" x14ac:dyDescent="0.25">
      <c r="A201" s="488" t="s">
        <v>164</v>
      </c>
      <c r="B201" s="489" t="s">
        <v>467</v>
      </c>
      <c r="C201" s="490">
        <v>6953156279667</v>
      </c>
      <c r="D201" s="490" t="str">
        <f>IF(J201&gt;0,1,"")</f>
        <v/>
      </c>
      <c r="E201" s="490">
        <f>IF(K201&gt;0,1,"")</f>
        <v>1</v>
      </c>
      <c r="F201" s="490">
        <f>IF(L201&gt;0,1,"")</f>
        <v>1</v>
      </c>
      <c r="G201" s="510" t="str">
        <f>IF(M201&gt;0,1,"")</f>
        <v/>
      </c>
      <c r="H201" s="511">
        <v>171</v>
      </c>
      <c r="I201" s="492" t="str">
        <f>IF(SUM(D201:G201)&lt;2,IF(H201&gt;100,"Not OK",""),"")</f>
        <v/>
      </c>
      <c r="J201" s="493"/>
      <c r="K201" s="494">
        <v>2</v>
      </c>
      <c r="L201" s="494">
        <v>3</v>
      </c>
      <c r="M201" s="494"/>
      <c r="N201" s="495">
        <f>SUM(J201:M201)</f>
        <v>5</v>
      </c>
      <c r="O201" s="496"/>
      <c r="P201" s="497">
        <v>16.32</v>
      </c>
      <c r="Q201" s="497">
        <v>16.32</v>
      </c>
      <c r="R201" s="498"/>
      <c r="S201" s="499">
        <f>IF(P201&gt;0,P201,O201)</f>
        <v>16.32</v>
      </c>
      <c r="T201" s="500"/>
      <c r="U201" s="498">
        <v>44.5</v>
      </c>
      <c r="V201" s="498">
        <v>49.5</v>
      </c>
      <c r="W201" s="501"/>
      <c r="X201" s="496"/>
      <c r="Y201" s="498">
        <v>89</v>
      </c>
      <c r="Z201" s="498">
        <v>99</v>
      </c>
      <c r="AA201" s="502"/>
      <c r="AB201" s="503"/>
      <c r="AC201" s="504">
        <v>2</v>
      </c>
      <c r="AD201" s="504"/>
      <c r="AE201" s="505"/>
      <c r="AF201" s="495">
        <f>SUM(AB201:AE201)</f>
        <v>2</v>
      </c>
      <c r="AG201" s="506"/>
      <c r="AH201" s="504">
        <v>0</v>
      </c>
      <c r="AI201" s="504">
        <v>1</v>
      </c>
      <c r="AJ201" s="505"/>
      <c r="AK201" s="507">
        <f>SUM(AG201:AJ201)</f>
        <v>1</v>
      </c>
      <c r="AL201" s="503"/>
      <c r="AM201" s="504">
        <v>1</v>
      </c>
      <c r="AN201" s="504">
        <v>0</v>
      </c>
      <c r="AO201" s="505"/>
      <c r="AP201" s="507">
        <f>SUM(AL201:AO201)</f>
        <v>1</v>
      </c>
      <c r="AQ201" s="503"/>
      <c r="AR201" s="504">
        <v>0</v>
      </c>
      <c r="AS201" s="504">
        <v>1</v>
      </c>
      <c r="AT201" s="505"/>
      <c r="AU201" s="495">
        <f>SUM(AQ201:AT201)</f>
        <v>1</v>
      </c>
      <c r="AV201" s="494"/>
      <c r="AW201" s="508">
        <v>0</v>
      </c>
      <c r="AX201" s="508">
        <v>1</v>
      </c>
      <c r="AY201" s="509"/>
      <c r="AZ201" s="507">
        <f>SUM(AV201:AY201)</f>
        <v>1</v>
      </c>
      <c r="BA201" s="493"/>
      <c r="BB201" s="508">
        <v>0</v>
      </c>
      <c r="BC201" s="508">
        <v>0</v>
      </c>
      <c r="BD201" s="509"/>
      <c r="BE201" s="495">
        <f>SUM(BA201:BD201)</f>
        <v>0</v>
      </c>
      <c r="BF201" s="493"/>
      <c r="BG201" s="508">
        <v>0</v>
      </c>
      <c r="BH201" s="508">
        <v>0</v>
      </c>
      <c r="BI201" s="509"/>
      <c r="BJ201" s="495">
        <f>SUM(BF201:BI201)</f>
        <v>0</v>
      </c>
      <c r="BK201" s="493"/>
      <c r="BL201" s="508">
        <v>0</v>
      </c>
      <c r="BM201" s="508"/>
      <c r="BN201" s="509"/>
      <c r="BO201" s="495">
        <f t="shared" si="3"/>
        <v>0</v>
      </c>
    </row>
    <row r="202" spans="1:67" x14ac:dyDescent="0.25">
      <c r="A202" s="488" t="s">
        <v>69</v>
      </c>
      <c r="B202" s="489" t="s">
        <v>689</v>
      </c>
      <c r="C202" s="490">
        <v>6953156280243</v>
      </c>
      <c r="D202" s="490" t="str">
        <f>IF(J202&gt;0,1,"")</f>
        <v/>
      </c>
      <c r="E202" s="490">
        <f>IF(K202&gt;0,1,"")</f>
        <v>1</v>
      </c>
      <c r="F202" s="490">
        <f>IF(L202&gt;0,1,"")</f>
        <v>1</v>
      </c>
      <c r="G202" s="510">
        <f>IF(M202&gt;0,1,"")</f>
        <v>1</v>
      </c>
      <c r="H202" s="511"/>
      <c r="I202" s="492" t="str">
        <f>IF(SUM(D202:G202)&lt;2,IF(H202&gt;100,"Not OK",""),"")</f>
        <v/>
      </c>
      <c r="J202" s="493"/>
      <c r="K202" s="494">
        <v>25</v>
      </c>
      <c r="L202" s="494">
        <v>13</v>
      </c>
      <c r="M202" s="494">
        <v>3</v>
      </c>
      <c r="N202" s="495">
        <f>SUM(J202:M202)</f>
        <v>41</v>
      </c>
      <c r="O202" s="496"/>
      <c r="P202" s="497">
        <v>41.149999999999771</v>
      </c>
      <c r="Q202" s="497">
        <v>41.149999999999771</v>
      </c>
      <c r="R202" s="498"/>
      <c r="S202" s="499">
        <f>IF(P202&gt;0,P202,O202)</f>
        <v>41.149999999999771</v>
      </c>
      <c r="T202" s="500"/>
      <c r="U202" s="498">
        <v>84.5</v>
      </c>
      <c r="V202" s="498">
        <v>89.5</v>
      </c>
      <c r="W202" s="501">
        <v>102.9105</v>
      </c>
      <c r="X202" s="496"/>
      <c r="Y202" s="498">
        <v>179</v>
      </c>
      <c r="Z202" s="498">
        <v>179</v>
      </c>
      <c r="AA202" s="502">
        <v>189</v>
      </c>
      <c r="AB202" s="503"/>
      <c r="AC202" s="504">
        <v>19</v>
      </c>
      <c r="AD202" s="504"/>
      <c r="AE202" s="505"/>
      <c r="AF202" s="495">
        <f>SUM(AB202:AE202)</f>
        <v>19</v>
      </c>
      <c r="AG202" s="506"/>
      <c r="AH202" s="504">
        <v>4</v>
      </c>
      <c r="AI202" s="504">
        <v>0</v>
      </c>
      <c r="AJ202" s="505"/>
      <c r="AK202" s="507">
        <f>SUM(AG202:AJ202)</f>
        <v>4</v>
      </c>
      <c r="AL202" s="503"/>
      <c r="AM202" s="504">
        <v>14</v>
      </c>
      <c r="AN202" s="504">
        <v>11</v>
      </c>
      <c r="AO202" s="505">
        <v>0</v>
      </c>
      <c r="AP202" s="507">
        <f>SUM(AL202:AO202)</f>
        <v>25</v>
      </c>
      <c r="AQ202" s="503"/>
      <c r="AR202" s="504">
        <v>29</v>
      </c>
      <c r="AS202" s="504">
        <v>12</v>
      </c>
      <c r="AT202" s="505">
        <v>0</v>
      </c>
      <c r="AU202" s="495">
        <f>SUM(AQ202:AT202)</f>
        <v>41</v>
      </c>
      <c r="AV202" s="494"/>
      <c r="AW202" s="508">
        <v>23</v>
      </c>
      <c r="AX202" s="508">
        <v>10</v>
      </c>
      <c r="AY202" s="509">
        <v>0</v>
      </c>
      <c r="AZ202" s="507">
        <f>SUM(AV202:AY202)</f>
        <v>33</v>
      </c>
      <c r="BA202" s="493"/>
      <c r="BB202" s="508">
        <v>12</v>
      </c>
      <c r="BC202" s="508">
        <v>9</v>
      </c>
      <c r="BD202" s="509">
        <v>0</v>
      </c>
      <c r="BE202" s="495">
        <f>SUM(BA202:BD202)</f>
        <v>21</v>
      </c>
      <c r="BF202" s="493"/>
      <c r="BG202" s="508">
        <v>17</v>
      </c>
      <c r="BH202" s="508">
        <v>10</v>
      </c>
      <c r="BI202" s="509">
        <v>0</v>
      </c>
      <c r="BJ202" s="495">
        <f>SUM(BF202:BI202)</f>
        <v>27</v>
      </c>
      <c r="BK202" s="493"/>
      <c r="BL202" s="508">
        <v>9</v>
      </c>
      <c r="BM202" s="508"/>
      <c r="BN202" s="509"/>
      <c r="BO202" s="495">
        <f t="shared" si="3"/>
        <v>9</v>
      </c>
    </row>
    <row r="203" spans="1:67" x14ac:dyDescent="0.25">
      <c r="A203" s="488" t="s">
        <v>130</v>
      </c>
      <c r="B203" s="489" t="s">
        <v>434</v>
      </c>
      <c r="C203" s="490">
        <v>6953156280250</v>
      </c>
      <c r="D203" s="490" t="str">
        <f>IF(J203&gt;0,1,"")</f>
        <v/>
      </c>
      <c r="E203" s="490" t="str">
        <f>IF(K203&gt;0,1,"")</f>
        <v/>
      </c>
      <c r="F203" s="490" t="str">
        <f>IF(L203&gt;0,1,"")</f>
        <v/>
      </c>
      <c r="G203" s="510" t="str">
        <f>IF(M203&gt;0,1,"")</f>
        <v/>
      </c>
      <c r="H203" s="511">
        <v>1</v>
      </c>
      <c r="I203" s="492" t="str">
        <f>IF(SUM(D203:G203)&lt;2,IF(H203&gt;100,"Not OK",""),"")</f>
        <v/>
      </c>
      <c r="J203" s="493"/>
      <c r="K203" s="494">
        <v>0</v>
      </c>
      <c r="L203" s="494"/>
      <c r="M203" s="494"/>
      <c r="N203" s="495">
        <f>SUM(J203:M203)</f>
        <v>0</v>
      </c>
      <c r="O203" s="496"/>
      <c r="P203" s="497">
        <v>11.14</v>
      </c>
      <c r="Q203" s="497"/>
      <c r="R203" s="498"/>
      <c r="S203" s="499">
        <f>IF(P203&gt;0,P203,O203)</f>
        <v>11.14</v>
      </c>
      <c r="T203" s="500"/>
      <c r="U203" s="498">
        <v>39.5</v>
      </c>
      <c r="V203" s="498"/>
      <c r="W203" s="501"/>
      <c r="X203" s="496"/>
      <c r="Y203" s="498">
        <v>79</v>
      </c>
      <c r="Z203" s="498"/>
      <c r="AA203" s="502"/>
      <c r="AB203" s="503"/>
      <c r="AC203" s="504">
        <v>0</v>
      </c>
      <c r="AD203" s="504"/>
      <c r="AE203" s="505"/>
      <c r="AF203" s="495">
        <f>SUM(AB203:AE203)</f>
        <v>0</v>
      </c>
      <c r="AG203" s="506"/>
      <c r="AH203" s="504">
        <v>0</v>
      </c>
      <c r="AI203" s="504"/>
      <c r="AJ203" s="505"/>
      <c r="AK203" s="507">
        <f>SUM(AG203:AJ203)</f>
        <v>0</v>
      </c>
      <c r="AL203" s="503"/>
      <c r="AM203" s="504">
        <v>0</v>
      </c>
      <c r="AN203" s="504"/>
      <c r="AO203" s="505"/>
      <c r="AP203" s="507">
        <f>SUM(AL203:AO203)</f>
        <v>0</v>
      </c>
      <c r="AQ203" s="503"/>
      <c r="AR203" s="504">
        <v>0</v>
      </c>
      <c r="AS203" s="504"/>
      <c r="AT203" s="505"/>
      <c r="AU203" s="495">
        <f>SUM(AQ203:AT203)</f>
        <v>0</v>
      </c>
      <c r="AV203" s="494"/>
      <c r="AW203" s="508">
        <v>0</v>
      </c>
      <c r="AX203" s="508"/>
      <c r="AY203" s="509"/>
      <c r="AZ203" s="507">
        <f>SUM(AV203:AY203)</f>
        <v>0</v>
      </c>
      <c r="BA203" s="493"/>
      <c r="BB203" s="508">
        <v>0</v>
      </c>
      <c r="BC203" s="508"/>
      <c r="BD203" s="509"/>
      <c r="BE203" s="495">
        <f>SUM(BA203:BD203)</f>
        <v>0</v>
      </c>
      <c r="BF203" s="493"/>
      <c r="BG203" s="508">
        <v>0</v>
      </c>
      <c r="BH203" s="508"/>
      <c r="BI203" s="509"/>
      <c r="BJ203" s="495">
        <f>SUM(BF203:BI203)</f>
        <v>0</v>
      </c>
      <c r="BK203" s="493"/>
      <c r="BL203" s="508">
        <v>4</v>
      </c>
      <c r="BM203" s="508"/>
      <c r="BN203" s="509"/>
      <c r="BO203" s="495">
        <f t="shared" si="3"/>
        <v>4</v>
      </c>
    </row>
    <row r="204" spans="1:67" x14ac:dyDescent="0.25">
      <c r="A204" s="488" t="s">
        <v>131</v>
      </c>
      <c r="B204" s="489" t="s">
        <v>435</v>
      </c>
      <c r="C204" s="490">
        <v>6953156280267</v>
      </c>
      <c r="D204" s="490" t="str">
        <f>IF(J204&gt;0,1,"")</f>
        <v/>
      </c>
      <c r="E204" s="490" t="str">
        <f>IF(K204&gt;0,1,"")</f>
        <v/>
      </c>
      <c r="F204" s="490" t="str">
        <f>IF(L204&gt;0,1,"")</f>
        <v/>
      </c>
      <c r="G204" s="510" t="str">
        <f>IF(M204&gt;0,1,"")</f>
        <v/>
      </c>
      <c r="H204" s="511">
        <v>39</v>
      </c>
      <c r="I204" s="492" t="str">
        <f>IF(SUM(D204:G204)&lt;2,IF(H204&gt;100,"Not OK",""),"")</f>
        <v/>
      </c>
      <c r="J204" s="493"/>
      <c r="K204" s="494">
        <v>0</v>
      </c>
      <c r="L204" s="494"/>
      <c r="M204" s="494"/>
      <c r="N204" s="495">
        <f>SUM(J204:M204)</f>
        <v>0</v>
      </c>
      <c r="O204" s="496"/>
      <c r="P204" s="497">
        <v>11.140000000000002</v>
      </c>
      <c r="Q204" s="497"/>
      <c r="R204" s="498"/>
      <c r="S204" s="499">
        <f>IF(P204&gt;0,P204,O204)</f>
        <v>11.140000000000002</v>
      </c>
      <c r="T204" s="500"/>
      <c r="U204" s="498">
        <v>39.5</v>
      </c>
      <c r="V204" s="498"/>
      <c r="W204" s="501"/>
      <c r="X204" s="496"/>
      <c r="Y204" s="498">
        <v>79</v>
      </c>
      <c r="Z204" s="498"/>
      <c r="AA204" s="502"/>
      <c r="AB204" s="503"/>
      <c r="AC204" s="504">
        <v>0</v>
      </c>
      <c r="AD204" s="504"/>
      <c r="AE204" s="505"/>
      <c r="AF204" s="495">
        <f>SUM(AB204:AE204)</f>
        <v>0</v>
      </c>
      <c r="AG204" s="506"/>
      <c r="AH204" s="504">
        <v>0</v>
      </c>
      <c r="AI204" s="504"/>
      <c r="AJ204" s="505"/>
      <c r="AK204" s="507">
        <f>SUM(AG204:AJ204)</f>
        <v>0</v>
      </c>
      <c r="AL204" s="503"/>
      <c r="AM204" s="504">
        <v>0</v>
      </c>
      <c r="AN204" s="504"/>
      <c r="AO204" s="505"/>
      <c r="AP204" s="507">
        <f>SUM(AL204:AO204)</f>
        <v>0</v>
      </c>
      <c r="AQ204" s="503"/>
      <c r="AR204" s="504">
        <v>0</v>
      </c>
      <c r="AS204" s="504"/>
      <c r="AT204" s="505"/>
      <c r="AU204" s="495">
        <f>SUM(AQ204:AT204)</f>
        <v>0</v>
      </c>
      <c r="AV204" s="494"/>
      <c r="AW204" s="508">
        <v>0</v>
      </c>
      <c r="AX204" s="508"/>
      <c r="AY204" s="509"/>
      <c r="AZ204" s="507">
        <f>SUM(AV204:AY204)</f>
        <v>0</v>
      </c>
      <c r="BA204" s="493"/>
      <c r="BB204" s="508">
        <v>0</v>
      </c>
      <c r="BC204" s="508"/>
      <c r="BD204" s="509"/>
      <c r="BE204" s="495">
        <f>SUM(BA204:BD204)</f>
        <v>0</v>
      </c>
      <c r="BF204" s="493"/>
      <c r="BG204" s="508">
        <v>0</v>
      </c>
      <c r="BH204" s="508"/>
      <c r="BI204" s="509"/>
      <c r="BJ204" s="495">
        <f>SUM(BF204:BI204)</f>
        <v>0</v>
      </c>
      <c r="BK204" s="493"/>
      <c r="BL204" s="508">
        <v>0</v>
      </c>
      <c r="BM204" s="508"/>
      <c r="BN204" s="509"/>
      <c r="BO204" s="495">
        <f t="shared" si="3"/>
        <v>0</v>
      </c>
    </row>
    <row r="205" spans="1:67" x14ac:dyDescent="0.25">
      <c r="A205" s="488" t="s">
        <v>155</v>
      </c>
      <c r="B205" s="489" t="s">
        <v>458</v>
      </c>
      <c r="C205" s="490">
        <v>6953156280274</v>
      </c>
      <c r="D205" s="490" t="str">
        <f>IF(J205&gt;0,1,"")</f>
        <v/>
      </c>
      <c r="E205" s="490">
        <f>IF(K205&gt;0,1,"")</f>
        <v>1</v>
      </c>
      <c r="F205" s="490" t="str">
        <f>IF(L205&gt;0,1,"")</f>
        <v/>
      </c>
      <c r="G205" s="510" t="str">
        <f>IF(M205&gt;0,1,"")</f>
        <v/>
      </c>
      <c r="H205" s="511">
        <v>81</v>
      </c>
      <c r="I205" s="492" t="str">
        <f>IF(SUM(D205:G205)&lt;2,IF(H205&gt;100,"Not OK",""),"")</f>
        <v/>
      </c>
      <c r="J205" s="493"/>
      <c r="K205" s="494">
        <v>8</v>
      </c>
      <c r="L205" s="494"/>
      <c r="M205" s="494"/>
      <c r="N205" s="495">
        <f>SUM(J205:M205)</f>
        <v>8</v>
      </c>
      <c r="O205" s="496"/>
      <c r="P205" s="497">
        <v>36.140000000000015</v>
      </c>
      <c r="Q205" s="497"/>
      <c r="R205" s="498"/>
      <c r="S205" s="499">
        <f>IF(P205&gt;0,P205,O205)</f>
        <v>36.140000000000015</v>
      </c>
      <c r="T205" s="500"/>
      <c r="U205" s="498">
        <v>64.5</v>
      </c>
      <c r="V205" s="498"/>
      <c r="W205" s="501"/>
      <c r="X205" s="496"/>
      <c r="Y205" s="498">
        <v>139</v>
      </c>
      <c r="Z205" s="498"/>
      <c r="AA205" s="502"/>
      <c r="AB205" s="503"/>
      <c r="AC205" s="504">
        <v>4</v>
      </c>
      <c r="AD205" s="504"/>
      <c r="AE205" s="505"/>
      <c r="AF205" s="495">
        <f>SUM(AB205:AE205)</f>
        <v>4</v>
      </c>
      <c r="AG205" s="506"/>
      <c r="AH205" s="504">
        <v>4</v>
      </c>
      <c r="AI205" s="504"/>
      <c r="AJ205" s="505"/>
      <c r="AK205" s="507">
        <f>SUM(AG205:AJ205)</f>
        <v>4</v>
      </c>
      <c r="AL205" s="503"/>
      <c r="AM205" s="504">
        <v>4</v>
      </c>
      <c r="AN205" s="504"/>
      <c r="AO205" s="505"/>
      <c r="AP205" s="507">
        <f>SUM(AL205:AO205)</f>
        <v>4</v>
      </c>
      <c r="AQ205" s="503"/>
      <c r="AR205" s="504">
        <v>4</v>
      </c>
      <c r="AS205" s="504"/>
      <c r="AT205" s="505"/>
      <c r="AU205" s="495">
        <f>SUM(AQ205:AT205)</f>
        <v>4</v>
      </c>
      <c r="AV205" s="494"/>
      <c r="AW205" s="508">
        <v>3</v>
      </c>
      <c r="AX205" s="508"/>
      <c r="AY205" s="509"/>
      <c r="AZ205" s="507">
        <f>SUM(AV205:AY205)</f>
        <v>3</v>
      </c>
      <c r="BA205" s="493"/>
      <c r="BB205" s="508">
        <v>4</v>
      </c>
      <c r="BC205" s="508"/>
      <c r="BD205" s="509"/>
      <c r="BE205" s="495">
        <f>SUM(BA205:BD205)</f>
        <v>4</v>
      </c>
      <c r="BF205" s="493"/>
      <c r="BG205" s="508">
        <v>5</v>
      </c>
      <c r="BH205" s="508"/>
      <c r="BI205" s="509"/>
      <c r="BJ205" s="495">
        <f>SUM(BF205:BI205)</f>
        <v>5</v>
      </c>
      <c r="BK205" s="493"/>
      <c r="BL205" s="508">
        <v>0</v>
      </c>
      <c r="BM205" s="508"/>
      <c r="BN205" s="509"/>
      <c r="BO205" s="495">
        <f t="shared" si="3"/>
        <v>0</v>
      </c>
    </row>
    <row r="206" spans="1:67" x14ac:dyDescent="0.25">
      <c r="A206" s="488" t="s">
        <v>850</v>
      </c>
      <c r="B206" s="489" t="s">
        <v>851</v>
      </c>
      <c r="C206" s="490">
        <v>6953156280359</v>
      </c>
      <c r="D206" s="490">
        <f>IF(J206&gt;0,1,"")</f>
        <v>1</v>
      </c>
      <c r="E206" s="490" t="str">
        <f>IF(K206&gt;0,1,"")</f>
        <v/>
      </c>
      <c r="F206" s="490" t="str">
        <f>IF(L206&gt;0,1,"")</f>
        <v/>
      </c>
      <c r="G206" s="510" t="str">
        <f>IF(M206&gt;0,1,"")</f>
        <v/>
      </c>
      <c r="H206" s="511">
        <v>6</v>
      </c>
      <c r="I206" s="492" t="str">
        <f>IF(SUM(D206:G206)&lt;2,IF(H206&gt;100,"Not OK",""),"")</f>
        <v/>
      </c>
      <c r="J206" s="493">
        <v>10</v>
      </c>
      <c r="K206" s="494"/>
      <c r="L206" s="494"/>
      <c r="M206" s="494"/>
      <c r="N206" s="495">
        <f>SUM(J206:M206)</f>
        <v>10</v>
      </c>
      <c r="O206" s="496"/>
      <c r="P206" s="497"/>
      <c r="Q206" s="497"/>
      <c r="R206" s="498"/>
      <c r="S206" s="499">
        <f>IF(P206&gt;0,P206,O206)</f>
        <v>0</v>
      </c>
      <c r="T206" s="500"/>
      <c r="U206" s="498"/>
      <c r="V206" s="498"/>
      <c r="W206" s="501"/>
      <c r="X206" s="496"/>
      <c r="Y206" s="498"/>
      <c r="Z206" s="498"/>
      <c r="AA206" s="502"/>
      <c r="AB206" s="503"/>
      <c r="AC206" s="504"/>
      <c r="AD206" s="504"/>
      <c r="AE206" s="505"/>
      <c r="AF206" s="495">
        <f>SUM(AB206:AE206)</f>
        <v>0</v>
      </c>
      <c r="AG206" s="506"/>
      <c r="AH206" s="504"/>
      <c r="AI206" s="504"/>
      <c r="AJ206" s="505"/>
      <c r="AK206" s="507">
        <f>SUM(AG206:AJ206)</f>
        <v>0</v>
      </c>
      <c r="AL206" s="503"/>
      <c r="AM206" s="504"/>
      <c r="AN206" s="504"/>
      <c r="AO206" s="505"/>
      <c r="AP206" s="507">
        <f>SUM(AL206:AO206)</f>
        <v>0</v>
      </c>
      <c r="AQ206" s="503"/>
      <c r="AR206" s="504"/>
      <c r="AS206" s="504"/>
      <c r="AT206" s="505"/>
      <c r="AU206" s="495">
        <f>SUM(AQ206:AT206)</f>
        <v>0</v>
      </c>
      <c r="AV206" s="494"/>
      <c r="AW206" s="508"/>
      <c r="AX206" s="508"/>
      <c r="AY206" s="509"/>
      <c r="AZ206" s="507">
        <f>SUM(AV206:AY206)</f>
        <v>0</v>
      </c>
      <c r="BA206" s="493"/>
      <c r="BB206" s="508"/>
      <c r="BC206" s="508"/>
      <c r="BD206" s="509"/>
      <c r="BE206" s="495">
        <f>SUM(BA206:BD206)</f>
        <v>0</v>
      </c>
      <c r="BF206" s="493">
        <v>0</v>
      </c>
      <c r="BG206" s="508"/>
      <c r="BH206" s="508"/>
      <c r="BI206" s="509"/>
      <c r="BJ206" s="495">
        <f>SUM(BF206:BI206)</f>
        <v>0</v>
      </c>
      <c r="BK206" s="493"/>
      <c r="BL206" s="508">
        <v>0</v>
      </c>
      <c r="BM206" s="508"/>
      <c r="BN206" s="509"/>
      <c r="BO206" s="495">
        <f t="shared" si="3"/>
        <v>0</v>
      </c>
    </row>
    <row r="207" spans="1:67" x14ac:dyDescent="0.25">
      <c r="A207" s="488" t="s">
        <v>852</v>
      </c>
      <c r="B207" s="489" t="s">
        <v>853</v>
      </c>
      <c r="C207" s="490">
        <v>6953156280373</v>
      </c>
      <c r="D207" s="490">
        <f>IF(J207&gt;0,1,"")</f>
        <v>1</v>
      </c>
      <c r="E207" s="490" t="str">
        <f>IF(K207&gt;0,1,"")</f>
        <v/>
      </c>
      <c r="F207" s="490" t="str">
        <f>IF(L207&gt;0,1,"")</f>
        <v/>
      </c>
      <c r="G207" s="510">
        <f>IF(M207&gt;0,1,"")</f>
        <v>1</v>
      </c>
      <c r="H207" s="511">
        <v>18</v>
      </c>
      <c r="I207" s="492" t="str">
        <f>IF(SUM(D207:G207)&lt;2,IF(H207&gt;100,"Not OK",""),"")</f>
        <v/>
      </c>
      <c r="J207" s="493">
        <v>15</v>
      </c>
      <c r="K207" s="494"/>
      <c r="L207" s="494"/>
      <c r="M207" s="494">
        <v>18</v>
      </c>
      <c r="N207" s="495">
        <f>SUM(J207:M207)</f>
        <v>33</v>
      </c>
      <c r="O207" s="496"/>
      <c r="P207" s="497"/>
      <c r="Q207" s="497"/>
      <c r="R207" s="498"/>
      <c r="S207" s="499">
        <f>IF(P207&gt;0,P207,O207)</f>
        <v>0</v>
      </c>
      <c r="T207" s="500"/>
      <c r="U207" s="498"/>
      <c r="V207" s="498"/>
      <c r="W207" s="512"/>
      <c r="X207" s="496"/>
      <c r="Y207" s="498"/>
      <c r="Z207" s="498"/>
      <c r="AA207" s="513">
        <v>37</v>
      </c>
      <c r="AB207" s="514"/>
      <c r="AC207" s="26"/>
      <c r="AD207" s="26"/>
      <c r="AE207" s="513"/>
      <c r="AF207" s="515">
        <f>SUM(AB207:AE207)</f>
        <v>0</v>
      </c>
      <c r="AG207" s="516"/>
      <c r="AH207" s="26"/>
      <c r="AI207" s="26"/>
      <c r="AJ207" s="513"/>
      <c r="AK207" s="517">
        <f>SUM(AG207:AJ207)</f>
        <v>0</v>
      </c>
      <c r="AL207" s="514"/>
      <c r="AM207" s="26"/>
      <c r="AN207" s="26"/>
      <c r="AO207" s="513">
        <v>0</v>
      </c>
      <c r="AP207" s="518">
        <f>SUM(AL207:AO207)</f>
        <v>0</v>
      </c>
      <c r="AQ207" s="514"/>
      <c r="AR207" s="26"/>
      <c r="AS207" s="26"/>
      <c r="AT207" s="513"/>
      <c r="AU207" s="519">
        <f>SUM(AQ207:AT207)</f>
        <v>0</v>
      </c>
      <c r="AV207" s="494"/>
      <c r="AW207" s="508"/>
      <c r="AX207" s="508"/>
      <c r="AY207" s="509">
        <v>0</v>
      </c>
      <c r="AZ207" s="518">
        <f>SUM(AV207:AY207)</f>
        <v>0</v>
      </c>
      <c r="BA207" s="493"/>
      <c r="BB207" s="508"/>
      <c r="BC207" s="508"/>
      <c r="BD207" s="509">
        <v>0</v>
      </c>
      <c r="BE207" s="519">
        <f>SUM(BA207:BD207)</f>
        <v>0</v>
      </c>
      <c r="BF207" s="493">
        <v>0</v>
      </c>
      <c r="BG207" s="508"/>
      <c r="BH207" s="508"/>
      <c r="BI207" s="509">
        <v>32</v>
      </c>
      <c r="BJ207" s="519">
        <f>SUM(BF207:BI207)</f>
        <v>32</v>
      </c>
      <c r="BK207" s="493"/>
      <c r="BL207" s="508">
        <v>0</v>
      </c>
      <c r="BM207" s="508"/>
      <c r="BN207" s="509"/>
      <c r="BO207" s="495">
        <f t="shared" si="3"/>
        <v>0</v>
      </c>
    </row>
    <row r="208" spans="1:67" x14ac:dyDescent="0.25">
      <c r="A208" s="488" t="s">
        <v>101</v>
      </c>
      <c r="B208" s="489" t="s">
        <v>405</v>
      </c>
      <c r="C208" s="490">
        <v>6953156280526</v>
      </c>
      <c r="D208" s="490" t="str">
        <f>IF(J208&gt;0,1,"")</f>
        <v/>
      </c>
      <c r="E208" s="490" t="str">
        <f>IF(K208&gt;0,1,"")</f>
        <v/>
      </c>
      <c r="F208" s="490" t="str">
        <f>IF(L208&gt;0,1,"")</f>
        <v/>
      </c>
      <c r="G208" s="510" t="str">
        <f>IF(M208&gt;0,1,"")</f>
        <v/>
      </c>
      <c r="H208" s="511">
        <v>7</v>
      </c>
      <c r="I208" s="492" t="str">
        <f>IF(SUM(D208:G208)&lt;2,IF(H208&gt;100,"Not OK",""),"")</f>
        <v/>
      </c>
      <c r="J208" s="493"/>
      <c r="K208" s="494">
        <v>0</v>
      </c>
      <c r="L208" s="494"/>
      <c r="M208" s="494"/>
      <c r="N208" s="495">
        <f>SUM(J208:M208)</f>
        <v>0</v>
      </c>
      <c r="O208" s="496"/>
      <c r="P208" s="497">
        <v>10.259999999999996</v>
      </c>
      <c r="Q208" s="497"/>
      <c r="R208" s="498"/>
      <c r="S208" s="499">
        <f>IF(P208&gt;0,P208,O208)</f>
        <v>10.259999999999996</v>
      </c>
      <c r="T208" s="500"/>
      <c r="U208" s="498">
        <v>24.5</v>
      </c>
      <c r="V208" s="498"/>
      <c r="W208" s="501"/>
      <c r="X208" s="496"/>
      <c r="Y208" s="498">
        <v>49</v>
      </c>
      <c r="Z208" s="498"/>
      <c r="AA208" s="502"/>
      <c r="AB208" s="503"/>
      <c r="AC208" s="504">
        <v>1</v>
      </c>
      <c r="AD208" s="504"/>
      <c r="AE208" s="505"/>
      <c r="AF208" s="495">
        <f>SUM(AB208:AE208)</f>
        <v>1</v>
      </c>
      <c r="AG208" s="506"/>
      <c r="AH208" s="504">
        <v>0</v>
      </c>
      <c r="AI208" s="504"/>
      <c r="AJ208" s="505"/>
      <c r="AK208" s="507">
        <f>SUM(AG208:AJ208)</f>
        <v>0</v>
      </c>
      <c r="AL208" s="503"/>
      <c r="AM208" s="504">
        <v>2</v>
      </c>
      <c r="AN208" s="504"/>
      <c r="AO208" s="505"/>
      <c r="AP208" s="507">
        <f>SUM(AL208:AO208)</f>
        <v>2</v>
      </c>
      <c r="AQ208" s="503"/>
      <c r="AR208" s="504">
        <v>0</v>
      </c>
      <c r="AS208" s="504"/>
      <c r="AT208" s="505"/>
      <c r="AU208" s="495">
        <f>SUM(AQ208:AT208)</f>
        <v>0</v>
      </c>
      <c r="AV208" s="494"/>
      <c r="AW208" s="508">
        <v>1</v>
      </c>
      <c r="AX208" s="508"/>
      <c r="AY208" s="509"/>
      <c r="AZ208" s="507">
        <f>SUM(AV208:AY208)</f>
        <v>1</v>
      </c>
      <c r="BA208" s="493"/>
      <c r="BB208" s="508">
        <v>0</v>
      </c>
      <c r="BC208" s="508"/>
      <c r="BD208" s="509"/>
      <c r="BE208" s="495">
        <f>SUM(BA208:BD208)</f>
        <v>0</v>
      </c>
      <c r="BF208" s="493"/>
      <c r="BG208" s="508">
        <v>0</v>
      </c>
      <c r="BH208" s="508"/>
      <c r="BI208" s="509"/>
      <c r="BJ208" s="495">
        <f>SUM(BF208:BI208)</f>
        <v>0</v>
      </c>
      <c r="BK208" s="493"/>
      <c r="BL208" s="508">
        <v>1</v>
      </c>
      <c r="BM208" s="508"/>
      <c r="BN208" s="509"/>
      <c r="BO208" s="495">
        <f t="shared" si="3"/>
        <v>1</v>
      </c>
    </row>
    <row r="209" spans="1:67" x14ac:dyDescent="0.25">
      <c r="A209" s="488" t="s">
        <v>102</v>
      </c>
      <c r="B209" s="489" t="s">
        <v>406</v>
      </c>
      <c r="C209" s="490">
        <v>6953156280533</v>
      </c>
      <c r="D209" s="490" t="str">
        <f>IF(J209&gt;0,1,"")</f>
        <v/>
      </c>
      <c r="E209" s="490" t="str">
        <f>IF(K209&gt;0,1,"")</f>
        <v/>
      </c>
      <c r="F209" s="490" t="str">
        <f>IF(L209&gt;0,1,"")</f>
        <v/>
      </c>
      <c r="G209" s="510" t="str">
        <f>IF(M209&gt;0,1,"")</f>
        <v/>
      </c>
      <c r="H209" s="511">
        <v>66</v>
      </c>
      <c r="I209" s="492" t="str">
        <f>IF(SUM(D209:G209)&lt;2,IF(H209&gt;100,"Not OK",""),"")</f>
        <v/>
      </c>
      <c r="J209" s="493"/>
      <c r="K209" s="494">
        <v>0</v>
      </c>
      <c r="L209" s="494"/>
      <c r="M209" s="494"/>
      <c r="N209" s="495">
        <f>SUM(J209:M209)</f>
        <v>0</v>
      </c>
      <c r="O209" s="496"/>
      <c r="P209" s="497">
        <v>10.199999999999999</v>
      </c>
      <c r="Q209" s="497"/>
      <c r="R209" s="498"/>
      <c r="S209" s="499">
        <f>IF(P209&gt;0,P209,O209)</f>
        <v>10.199999999999999</v>
      </c>
      <c r="T209" s="500"/>
      <c r="U209" s="498">
        <v>24.5</v>
      </c>
      <c r="V209" s="498"/>
      <c r="W209" s="501"/>
      <c r="X209" s="496"/>
      <c r="Y209" s="498">
        <v>49</v>
      </c>
      <c r="Z209" s="498"/>
      <c r="AA209" s="502"/>
      <c r="AB209" s="503"/>
      <c r="AC209" s="504">
        <v>1</v>
      </c>
      <c r="AD209" s="504"/>
      <c r="AE209" s="505"/>
      <c r="AF209" s="495">
        <f>SUM(AB209:AE209)</f>
        <v>1</v>
      </c>
      <c r="AG209" s="506"/>
      <c r="AH209" s="504">
        <v>0</v>
      </c>
      <c r="AI209" s="504"/>
      <c r="AJ209" s="505"/>
      <c r="AK209" s="507">
        <f>SUM(AG209:AJ209)</f>
        <v>0</v>
      </c>
      <c r="AL209" s="503"/>
      <c r="AM209" s="504">
        <v>0</v>
      </c>
      <c r="AN209" s="504"/>
      <c r="AO209" s="505"/>
      <c r="AP209" s="507">
        <f>SUM(AL209:AO209)</f>
        <v>0</v>
      </c>
      <c r="AQ209" s="503"/>
      <c r="AR209" s="504">
        <v>0</v>
      </c>
      <c r="AS209" s="504"/>
      <c r="AT209" s="505"/>
      <c r="AU209" s="495">
        <f>SUM(AQ209:AT209)</f>
        <v>0</v>
      </c>
      <c r="AV209" s="494"/>
      <c r="AW209" s="508">
        <v>0</v>
      </c>
      <c r="AX209" s="508"/>
      <c r="AY209" s="509"/>
      <c r="AZ209" s="507">
        <f>SUM(AV209:AY209)</f>
        <v>0</v>
      </c>
      <c r="BA209" s="493"/>
      <c r="BB209" s="508">
        <v>0</v>
      </c>
      <c r="BC209" s="508"/>
      <c r="BD209" s="509"/>
      <c r="BE209" s="495">
        <f>SUM(BA209:BD209)</f>
        <v>0</v>
      </c>
      <c r="BF209" s="493"/>
      <c r="BG209" s="508">
        <v>0</v>
      </c>
      <c r="BH209" s="508"/>
      <c r="BI209" s="509"/>
      <c r="BJ209" s="495">
        <f>SUM(BF209:BI209)</f>
        <v>0</v>
      </c>
      <c r="BK209" s="493"/>
      <c r="BL209" s="508">
        <v>0</v>
      </c>
      <c r="BM209" s="508"/>
      <c r="BN209" s="509"/>
      <c r="BO209" s="495">
        <f t="shared" si="3"/>
        <v>0</v>
      </c>
    </row>
    <row r="210" spans="1:67" x14ac:dyDescent="0.25">
      <c r="A210" s="488" t="s">
        <v>48</v>
      </c>
      <c r="B210" s="489" t="s">
        <v>353</v>
      </c>
      <c r="C210" s="490">
        <v>6953156280540</v>
      </c>
      <c r="D210" s="490" t="str">
        <f>IF(J210&gt;0,1,"")</f>
        <v/>
      </c>
      <c r="E210" s="490" t="str">
        <f>IF(K210&gt;0,1,"")</f>
        <v/>
      </c>
      <c r="F210" s="490" t="str">
        <f>IF(L210&gt;0,1,"")</f>
        <v/>
      </c>
      <c r="G210" s="510" t="str">
        <f>IF(M210&gt;0,1,"")</f>
        <v/>
      </c>
      <c r="H210" s="511"/>
      <c r="I210" s="492" t="str">
        <f>IF(SUM(D210:G210)&lt;2,IF(H210&gt;100,"Not OK",""),"")</f>
        <v/>
      </c>
      <c r="J210" s="493"/>
      <c r="K210" s="494">
        <v>0</v>
      </c>
      <c r="L210" s="494"/>
      <c r="M210" s="494"/>
      <c r="N210" s="495">
        <f>SUM(J210:M210)</f>
        <v>0</v>
      </c>
      <c r="O210" s="496"/>
      <c r="P210" s="497">
        <v>0</v>
      </c>
      <c r="Q210" s="497"/>
      <c r="R210" s="498"/>
      <c r="S210" s="499">
        <f>IF(P210&gt;0,P210,O210)</f>
        <v>0</v>
      </c>
      <c r="T210" s="500"/>
      <c r="U210" s="498">
        <v>29.5</v>
      </c>
      <c r="V210" s="498"/>
      <c r="W210" s="501"/>
      <c r="X210" s="496"/>
      <c r="Y210" s="498">
        <v>59</v>
      </c>
      <c r="Z210" s="498"/>
      <c r="AA210" s="502"/>
      <c r="AB210" s="503"/>
      <c r="AC210" s="504">
        <v>0</v>
      </c>
      <c r="AD210" s="504"/>
      <c r="AE210" s="505"/>
      <c r="AF210" s="495">
        <f>SUM(AB210:AE210)</f>
        <v>0</v>
      </c>
      <c r="AG210" s="506"/>
      <c r="AH210" s="504">
        <v>0</v>
      </c>
      <c r="AI210" s="504"/>
      <c r="AJ210" s="505"/>
      <c r="AK210" s="507">
        <f>SUM(AG210:AJ210)</f>
        <v>0</v>
      </c>
      <c r="AL210" s="503"/>
      <c r="AM210" s="504">
        <v>0</v>
      </c>
      <c r="AN210" s="504"/>
      <c r="AO210" s="505"/>
      <c r="AP210" s="507">
        <f>SUM(AL210:AO210)</f>
        <v>0</v>
      </c>
      <c r="AQ210" s="503"/>
      <c r="AR210" s="504">
        <v>0</v>
      </c>
      <c r="AS210" s="504"/>
      <c r="AT210" s="505"/>
      <c r="AU210" s="495">
        <f>SUM(AQ210:AT210)</f>
        <v>0</v>
      </c>
      <c r="AV210" s="494"/>
      <c r="AW210" s="508">
        <v>0</v>
      </c>
      <c r="AX210" s="508"/>
      <c r="AY210" s="509"/>
      <c r="AZ210" s="507">
        <f>SUM(AV210:AY210)</f>
        <v>0</v>
      </c>
      <c r="BA210" s="493"/>
      <c r="BB210" s="508">
        <v>0</v>
      </c>
      <c r="BC210" s="508"/>
      <c r="BD210" s="509"/>
      <c r="BE210" s="495">
        <f>SUM(BA210:BD210)</f>
        <v>0</v>
      </c>
      <c r="BF210" s="493"/>
      <c r="BG210" s="508">
        <v>0</v>
      </c>
      <c r="BH210" s="508"/>
      <c r="BI210" s="509"/>
      <c r="BJ210" s="495">
        <f>SUM(BF210:BI210)</f>
        <v>0</v>
      </c>
      <c r="BK210" s="493"/>
      <c r="BL210" s="508">
        <v>0</v>
      </c>
      <c r="BM210" s="508"/>
      <c r="BN210" s="509"/>
      <c r="BO210" s="495">
        <f t="shared" si="3"/>
        <v>0</v>
      </c>
    </row>
    <row r="211" spans="1:67" x14ac:dyDescent="0.25">
      <c r="A211" s="488" t="s">
        <v>49</v>
      </c>
      <c r="B211" s="489" t="s">
        <v>354</v>
      </c>
      <c r="C211" s="490">
        <v>6953156280557</v>
      </c>
      <c r="D211" s="490" t="str">
        <f>IF(J211&gt;0,1,"")</f>
        <v/>
      </c>
      <c r="E211" s="490" t="str">
        <f>IF(K211&gt;0,1,"")</f>
        <v/>
      </c>
      <c r="F211" s="490" t="str">
        <f>IF(L211&gt;0,1,"")</f>
        <v/>
      </c>
      <c r="G211" s="510" t="str">
        <f>IF(M211&gt;0,1,"")</f>
        <v/>
      </c>
      <c r="H211" s="511"/>
      <c r="I211" s="492" t="str">
        <f>IF(SUM(D211:G211)&lt;2,IF(H211&gt;100,"Not OK",""),"")</f>
        <v/>
      </c>
      <c r="J211" s="493"/>
      <c r="K211" s="494">
        <v>0</v>
      </c>
      <c r="L211" s="494"/>
      <c r="M211" s="494"/>
      <c r="N211" s="495">
        <f>SUM(J211:M211)</f>
        <v>0</v>
      </c>
      <c r="O211" s="496"/>
      <c r="P211" s="497">
        <v>0</v>
      </c>
      <c r="Q211" s="497"/>
      <c r="R211" s="498"/>
      <c r="S211" s="499">
        <f>IF(P211&gt;0,P211,O211)</f>
        <v>0</v>
      </c>
      <c r="T211" s="500"/>
      <c r="U211" s="498">
        <v>29.5</v>
      </c>
      <c r="V211" s="498"/>
      <c r="W211" s="501"/>
      <c r="X211" s="496"/>
      <c r="Y211" s="498">
        <v>59</v>
      </c>
      <c r="Z211" s="498"/>
      <c r="AA211" s="502"/>
      <c r="AB211" s="503"/>
      <c r="AC211" s="504">
        <v>0</v>
      </c>
      <c r="AD211" s="504"/>
      <c r="AE211" s="505"/>
      <c r="AF211" s="495">
        <f>SUM(AB211:AE211)</f>
        <v>0</v>
      </c>
      <c r="AG211" s="506"/>
      <c r="AH211" s="504">
        <v>0</v>
      </c>
      <c r="AI211" s="504"/>
      <c r="AJ211" s="505"/>
      <c r="AK211" s="507">
        <f>SUM(AG211:AJ211)</f>
        <v>0</v>
      </c>
      <c r="AL211" s="503"/>
      <c r="AM211" s="504">
        <v>0</v>
      </c>
      <c r="AN211" s="504"/>
      <c r="AO211" s="505"/>
      <c r="AP211" s="507">
        <f>SUM(AL211:AO211)</f>
        <v>0</v>
      </c>
      <c r="AQ211" s="503"/>
      <c r="AR211" s="504">
        <v>0</v>
      </c>
      <c r="AS211" s="504"/>
      <c r="AT211" s="505"/>
      <c r="AU211" s="495">
        <f>SUM(AQ211:AT211)</f>
        <v>0</v>
      </c>
      <c r="AV211" s="494"/>
      <c r="AW211" s="508">
        <v>0</v>
      </c>
      <c r="AX211" s="508"/>
      <c r="AY211" s="509"/>
      <c r="AZ211" s="507">
        <f>SUM(AV211:AY211)</f>
        <v>0</v>
      </c>
      <c r="BA211" s="493"/>
      <c r="BB211" s="508">
        <v>0</v>
      </c>
      <c r="BC211" s="508"/>
      <c r="BD211" s="509"/>
      <c r="BE211" s="495">
        <f>SUM(BA211:BD211)</f>
        <v>0</v>
      </c>
      <c r="BF211" s="493"/>
      <c r="BG211" s="508">
        <v>0</v>
      </c>
      <c r="BH211" s="508"/>
      <c r="BI211" s="509"/>
      <c r="BJ211" s="495">
        <f>SUM(BF211:BI211)</f>
        <v>0</v>
      </c>
      <c r="BK211" s="493"/>
      <c r="BL211" s="508">
        <v>10</v>
      </c>
      <c r="BM211" s="508"/>
      <c r="BN211" s="509"/>
      <c r="BO211" s="495">
        <f t="shared" si="3"/>
        <v>10</v>
      </c>
    </row>
    <row r="212" spans="1:67" x14ac:dyDescent="0.25">
      <c r="A212" s="488" t="s">
        <v>50</v>
      </c>
      <c r="B212" s="489" t="s">
        <v>355</v>
      </c>
      <c r="C212" s="490">
        <v>6953156280564</v>
      </c>
      <c r="D212" s="490" t="str">
        <f>IF(J212&gt;0,1,"")</f>
        <v/>
      </c>
      <c r="E212" s="490" t="str">
        <f>IF(K212&gt;0,1,"")</f>
        <v/>
      </c>
      <c r="F212" s="490" t="str">
        <f>IF(L212&gt;0,1,"")</f>
        <v/>
      </c>
      <c r="G212" s="510" t="str">
        <f>IF(M212&gt;0,1,"")</f>
        <v/>
      </c>
      <c r="H212" s="511"/>
      <c r="I212" s="492" t="str">
        <f>IF(SUM(D212:G212)&lt;2,IF(H212&gt;100,"Not OK",""),"")</f>
        <v/>
      </c>
      <c r="J212" s="493"/>
      <c r="K212" s="494">
        <v>0</v>
      </c>
      <c r="L212" s="494"/>
      <c r="M212" s="494"/>
      <c r="N212" s="495">
        <f>SUM(J212:M212)</f>
        <v>0</v>
      </c>
      <c r="O212" s="496"/>
      <c r="P212" s="497">
        <v>0</v>
      </c>
      <c r="Q212" s="497"/>
      <c r="R212" s="498"/>
      <c r="S212" s="499">
        <f>IF(P212&gt;0,P212,O212)</f>
        <v>0</v>
      </c>
      <c r="T212" s="500"/>
      <c r="U212" s="498">
        <v>29.5</v>
      </c>
      <c r="V212" s="498"/>
      <c r="W212" s="501"/>
      <c r="X212" s="496"/>
      <c r="Y212" s="498">
        <v>59</v>
      </c>
      <c r="Z212" s="498"/>
      <c r="AA212" s="502"/>
      <c r="AB212" s="503"/>
      <c r="AC212" s="504">
        <v>0</v>
      </c>
      <c r="AD212" s="504"/>
      <c r="AE212" s="505"/>
      <c r="AF212" s="495">
        <f>SUM(AB212:AE212)</f>
        <v>0</v>
      </c>
      <c r="AG212" s="506"/>
      <c r="AH212" s="504">
        <v>0</v>
      </c>
      <c r="AI212" s="504"/>
      <c r="AJ212" s="505"/>
      <c r="AK212" s="507">
        <f>SUM(AG212:AJ212)</f>
        <v>0</v>
      </c>
      <c r="AL212" s="503"/>
      <c r="AM212" s="504">
        <v>0</v>
      </c>
      <c r="AN212" s="504"/>
      <c r="AO212" s="505"/>
      <c r="AP212" s="507">
        <f>SUM(AL212:AO212)</f>
        <v>0</v>
      </c>
      <c r="AQ212" s="503"/>
      <c r="AR212" s="504">
        <v>0</v>
      </c>
      <c r="AS212" s="504"/>
      <c r="AT212" s="505"/>
      <c r="AU212" s="495">
        <f>SUM(AQ212:AT212)</f>
        <v>0</v>
      </c>
      <c r="AV212" s="494"/>
      <c r="AW212" s="508">
        <v>0</v>
      </c>
      <c r="AX212" s="508"/>
      <c r="AY212" s="509"/>
      <c r="AZ212" s="507">
        <f>SUM(AV212:AY212)</f>
        <v>0</v>
      </c>
      <c r="BA212" s="493"/>
      <c r="BB212" s="508">
        <v>0</v>
      </c>
      <c r="BC212" s="508"/>
      <c r="BD212" s="509"/>
      <c r="BE212" s="495">
        <f>SUM(BA212:BD212)</f>
        <v>0</v>
      </c>
      <c r="BF212" s="493"/>
      <c r="BG212" s="508">
        <v>0</v>
      </c>
      <c r="BH212" s="508"/>
      <c r="BI212" s="509"/>
      <c r="BJ212" s="495">
        <f>SUM(BF212:BI212)</f>
        <v>0</v>
      </c>
      <c r="BK212" s="493"/>
      <c r="BL212" s="508">
        <v>0</v>
      </c>
      <c r="BM212" s="508"/>
      <c r="BN212" s="509"/>
      <c r="BO212" s="495">
        <f t="shared" si="3"/>
        <v>0</v>
      </c>
    </row>
    <row r="213" spans="1:67" x14ac:dyDescent="0.25">
      <c r="A213" s="488" t="s">
        <v>51</v>
      </c>
      <c r="B213" s="489" t="s">
        <v>356</v>
      </c>
      <c r="C213" s="490">
        <v>6953156280571</v>
      </c>
      <c r="D213" s="490" t="str">
        <f>IF(J213&gt;0,1,"")</f>
        <v/>
      </c>
      <c r="E213" s="490" t="str">
        <f>IF(K213&gt;0,1,"")</f>
        <v/>
      </c>
      <c r="F213" s="490" t="str">
        <f>IF(L213&gt;0,1,"")</f>
        <v/>
      </c>
      <c r="G213" s="510" t="str">
        <f>IF(M213&gt;0,1,"")</f>
        <v/>
      </c>
      <c r="H213" s="511"/>
      <c r="I213" s="492" t="str">
        <f>IF(SUM(D213:G213)&lt;2,IF(H213&gt;100,"Not OK",""),"")</f>
        <v/>
      </c>
      <c r="J213" s="493"/>
      <c r="K213" s="494">
        <v>0</v>
      </c>
      <c r="L213" s="494"/>
      <c r="M213" s="494"/>
      <c r="N213" s="495">
        <f>SUM(J213:M213)</f>
        <v>0</v>
      </c>
      <c r="O213" s="496"/>
      <c r="P213" s="497">
        <v>0</v>
      </c>
      <c r="Q213" s="497"/>
      <c r="R213" s="498"/>
      <c r="S213" s="499">
        <f>IF(P213&gt;0,P213,O213)</f>
        <v>0</v>
      </c>
      <c r="T213" s="500"/>
      <c r="U213" s="498">
        <v>29.5</v>
      </c>
      <c r="V213" s="498"/>
      <c r="W213" s="501"/>
      <c r="X213" s="496"/>
      <c r="Y213" s="498">
        <v>59</v>
      </c>
      <c r="Z213" s="498"/>
      <c r="AA213" s="502"/>
      <c r="AB213" s="503"/>
      <c r="AC213" s="504">
        <v>0</v>
      </c>
      <c r="AD213" s="504"/>
      <c r="AE213" s="505"/>
      <c r="AF213" s="495">
        <f>SUM(AB213:AE213)</f>
        <v>0</v>
      </c>
      <c r="AG213" s="506"/>
      <c r="AH213" s="504">
        <v>0</v>
      </c>
      <c r="AI213" s="504"/>
      <c r="AJ213" s="505"/>
      <c r="AK213" s="507">
        <f>SUM(AG213:AJ213)</f>
        <v>0</v>
      </c>
      <c r="AL213" s="503"/>
      <c r="AM213" s="504">
        <v>0</v>
      </c>
      <c r="AN213" s="504"/>
      <c r="AO213" s="505"/>
      <c r="AP213" s="507">
        <f>SUM(AL213:AO213)</f>
        <v>0</v>
      </c>
      <c r="AQ213" s="503"/>
      <c r="AR213" s="504">
        <v>0</v>
      </c>
      <c r="AS213" s="504"/>
      <c r="AT213" s="505"/>
      <c r="AU213" s="495">
        <f>SUM(AQ213:AT213)</f>
        <v>0</v>
      </c>
      <c r="AV213" s="494"/>
      <c r="AW213" s="508">
        <v>0</v>
      </c>
      <c r="AX213" s="508"/>
      <c r="AY213" s="509"/>
      <c r="AZ213" s="507">
        <f>SUM(AV213:AY213)</f>
        <v>0</v>
      </c>
      <c r="BA213" s="493"/>
      <c r="BB213" s="508">
        <v>0</v>
      </c>
      <c r="BC213" s="508"/>
      <c r="BD213" s="509"/>
      <c r="BE213" s="495">
        <f>SUM(BA213:BD213)</f>
        <v>0</v>
      </c>
      <c r="BF213" s="493"/>
      <c r="BG213" s="508">
        <v>0</v>
      </c>
      <c r="BH213" s="508"/>
      <c r="BI213" s="509"/>
      <c r="BJ213" s="495">
        <f>SUM(BF213:BI213)</f>
        <v>0</v>
      </c>
      <c r="BK213" s="493"/>
      <c r="BL213" s="508">
        <v>6</v>
      </c>
      <c r="BM213" s="508"/>
      <c r="BN213" s="509"/>
      <c r="BO213" s="495">
        <f t="shared" si="3"/>
        <v>6</v>
      </c>
    </row>
    <row r="214" spans="1:67" x14ac:dyDescent="0.25">
      <c r="A214" s="488" t="s">
        <v>147</v>
      </c>
      <c r="B214" s="489" t="s">
        <v>450</v>
      </c>
      <c r="C214" s="490">
        <v>6953156280793</v>
      </c>
      <c r="D214" s="490" t="str">
        <f>IF(J214&gt;0,1,"")</f>
        <v/>
      </c>
      <c r="E214" s="490" t="str">
        <f>IF(K214&gt;0,1,"")</f>
        <v/>
      </c>
      <c r="F214" s="490" t="str">
        <f>IF(L214&gt;0,1,"")</f>
        <v/>
      </c>
      <c r="G214" s="510" t="str">
        <f>IF(M214&gt;0,1,"")</f>
        <v/>
      </c>
      <c r="H214" s="511">
        <v>55</v>
      </c>
      <c r="I214" s="492" t="str">
        <f>IF(SUM(D214:G214)&lt;2,IF(H214&gt;100,"Not OK",""),"")</f>
        <v/>
      </c>
      <c r="J214" s="493"/>
      <c r="K214" s="494">
        <v>0</v>
      </c>
      <c r="L214" s="494"/>
      <c r="M214" s="494"/>
      <c r="N214" s="495">
        <f>SUM(J214:M214)</f>
        <v>0</v>
      </c>
      <c r="O214" s="496"/>
      <c r="P214" s="497">
        <v>12.63</v>
      </c>
      <c r="Q214" s="497"/>
      <c r="R214" s="498"/>
      <c r="S214" s="499">
        <f>IF(P214&gt;0,P214,O214)</f>
        <v>12.63</v>
      </c>
      <c r="T214" s="500"/>
      <c r="U214" s="498">
        <v>24.5</v>
      </c>
      <c r="V214" s="498"/>
      <c r="W214" s="501"/>
      <c r="X214" s="496"/>
      <c r="Y214" s="498">
        <v>49</v>
      </c>
      <c r="Z214" s="498"/>
      <c r="AA214" s="502"/>
      <c r="AB214" s="503"/>
      <c r="AC214" s="504">
        <v>1</v>
      </c>
      <c r="AD214" s="504"/>
      <c r="AE214" s="505"/>
      <c r="AF214" s="495">
        <f>SUM(AB214:AE214)</f>
        <v>1</v>
      </c>
      <c r="AG214" s="506"/>
      <c r="AH214" s="504">
        <v>0</v>
      </c>
      <c r="AI214" s="504"/>
      <c r="AJ214" s="505"/>
      <c r="AK214" s="507">
        <f>SUM(AG214:AJ214)</f>
        <v>0</v>
      </c>
      <c r="AL214" s="503"/>
      <c r="AM214" s="504">
        <v>2</v>
      </c>
      <c r="AN214" s="504"/>
      <c r="AO214" s="505"/>
      <c r="AP214" s="507">
        <f>SUM(AL214:AO214)</f>
        <v>2</v>
      </c>
      <c r="AQ214" s="503"/>
      <c r="AR214" s="504">
        <v>1</v>
      </c>
      <c r="AS214" s="504"/>
      <c r="AT214" s="505"/>
      <c r="AU214" s="495">
        <f>SUM(AQ214:AT214)</f>
        <v>1</v>
      </c>
      <c r="AV214" s="494"/>
      <c r="AW214" s="508">
        <v>0</v>
      </c>
      <c r="AX214" s="508"/>
      <c r="AY214" s="509"/>
      <c r="AZ214" s="507">
        <f>SUM(AV214:AY214)</f>
        <v>0</v>
      </c>
      <c r="BA214" s="493"/>
      <c r="BB214" s="508">
        <v>0</v>
      </c>
      <c r="BC214" s="508"/>
      <c r="BD214" s="509"/>
      <c r="BE214" s="495">
        <f>SUM(BA214:BD214)</f>
        <v>0</v>
      </c>
      <c r="BF214" s="493"/>
      <c r="BG214" s="508">
        <v>0</v>
      </c>
      <c r="BH214" s="508"/>
      <c r="BI214" s="509"/>
      <c r="BJ214" s="495">
        <f>SUM(BF214:BI214)</f>
        <v>0</v>
      </c>
      <c r="BK214" s="493"/>
      <c r="BL214" s="508">
        <v>7</v>
      </c>
      <c r="BM214" s="508"/>
      <c r="BN214" s="509"/>
      <c r="BO214" s="495">
        <f t="shared" si="3"/>
        <v>7</v>
      </c>
    </row>
    <row r="215" spans="1:67" x14ac:dyDescent="0.25">
      <c r="A215" s="488" t="s">
        <v>146</v>
      </c>
      <c r="B215" s="489" t="s">
        <v>449</v>
      </c>
      <c r="C215" s="490">
        <v>6953156280809</v>
      </c>
      <c r="D215" s="490" t="str">
        <f>IF(J215&gt;0,1,"")</f>
        <v/>
      </c>
      <c r="E215" s="490" t="str">
        <f>IF(K215&gt;0,1,"")</f>
        <v/>
      </c>
      <c r="F215" s="490" t="str">
        <f>IF(L215&gt;0,1,"")</f>
        <v/>
      </c>
      <c r="G215" s="510" t="str">
        <f>IF(M215&gt;0,1,"")</f>
        <v/>
      </c>
      <c r="H215" s="511">
        <v>70</v>
      </c>
      <c r="I215" s="492" t="str">
        <f>IF(SUM(D215:G215)&lt;2,IF(H215&gt;100,"Not OK",""),"")</f>
        <v/>
      </c>
      <c r="J215" s="493"/>
      <c r="K215" s="494">
        <v>0</v>
      </c>
      <c r="L215" s="494"/>
      <c r="M215" s="494"/>
      <c r="N215" s="495">
        <f>SUM(J215:M215)</f>
        <v>0</v>
      </c>
      <c r="O215" s="496"/>
      <c r="P215" s="497">
        <v>12.62</v>
      </c>
      <c r="Q215" s="497"/>
      <c r="R215" s="498"/>
      <c r="S215" s="499">
        <f>IF(P215&gt;0,P215,O215)</f>
        <v>12.62</v>
      </c>
      <c r="T215" s="500"/>
      <c r="U215" s="498">
        <v>24.5</v>
      </c>
      <c r="V215" s="498"/>
      <c r="W215" s="501"/>
      <c r="X215" s="496"/>
      <c r="Y215" s="498">
        <v>49</v>
      </c>
      <c r="Z215" s="498"/>
      <c r="AA215" s="502"/>
      <c r="AB215" s="503"/>
      <c r="AC215" s="504">
        <v>2</v>
      </c>
      <c r="AD215" s="504"/>
      <c r="AE215" s="505"/>
      <c r="AF215" s="495">
        <f>SUM(AB215:AE215)</f>
        <v>2</v>
      </c>
      <c r="AG215" s="506"/>
      <c r="AH215" s="504">
        <v>0</v>
      </c>
      <c r="AI215" s="504"/>
      <c r="AJ215" s="505"/>
      <c r="AK215" s="507">
        <f>SUM(AG215:AJ215)</f>
        <v>0</v>
      </c>
      <c r="AL215" s="503"/>
      <c r="AM215" s="504">
        <v>0</v>
      </c>
      <c r="AN215" s="504"/>
      <c r="AO215" s="505"/>
      <c r="AP215" s="507">
        <f>SUM(AL215:AO215)</f>
        <v>0</v>
      </c>
      <c r="AQ215" s="503"/>
      <c r="AR215" s="504">
        <v>0</v>
      </c>
      <c r="AS215" s="504"/>
      <c r="AT215" s="505"/>
      <c r="AU215" s="495">
        <f>SUM(AQ215:AT215)</f>
        <v>0</v>
      </c>
      <c r="AV215" s="494"/>
      <c r="AW215" s="508">
        <v>1</v>
      </c>
      <c r="AX215" s="508"/>
      <c r="AY215" s="509"/>
      <c r="AZ215" s="507">
        <f>SUM(AV215:AY215)</f>
        <v>1</v>
      </c>
      <c r="BA215" s="493"/>
      <c r="BB215" s="508">
        <v>0</v>
      </c>
      <c r="BC215" s="508"/>
      <c r="BD215" s="509"/>
      <c r="BE215" s="495">
        <f>SUM(BA215:BD215)</f>
        <v>0</v>
      </c>
      <c r="BF215" s="493"/>
      <c r="BG215" s="508">
        <v>0</v>
      </c>
      <c r="BH215" s="508"/>
      <c r="BI215" s="509"/>
      <c r="BJ215" s="495">
        <f>SUM(BF215:BI215)</f>
        <v>0</v>
      </c>
      <c r="BK215" s="493"/>
      <c r="BL215" s="508">
        <v>3</v>
      </c>
      <c r="BM215" s="508"/>
      <c r="BN215" s="509"/>
      <c r="BO215" s="495">
        <f t="shared" si="3"/>
        <v>3</v>
      </c>
    </row>
    <row r="216" spans="1:67" x14ac:dyDescent="0.25">
      <c r="A216" s="488" t="s">
        <v>145</v>
      </c>
      <c r="B216" s="489" t="s">
        <v>448</v>
      </c>
      <c r="C216" s="490">
        <v>6953156280816</v>
      </c>
      <c r="D216" s="490" t="str">
        <f>IF(J216&gt;0,1,"")</f>
        <v/>
      </c>
      <c r="E216" s="490" t="str">
        <f>IF(K216&gt;0,1,"")</f>
        <v/>
      </c>
      <c r="F216" s="490" t="str">
        <f>IF(L216&gt;0,1,"")</f>
        <v/>
      </c>
      <c r="G216" s="510" t="str">
        <f>IF(M216&gt;0,1,"")</f>
        <v/>
      </c>
      <c r="H216" s="511">
        <v>64</v>
      </c>
      <c r="I216" s="492" t="str">
        <f>IF(SUM(D216:G216)&lt;2,IF(H216&gt;100,"Not OK",""),"")</f>
        <v/>
      </c>
      <c r="J216" s="493"/>
      <c r="K216" s="494">
        <v>0</v>
      </c>
      <c r="L216" s="494"/>
      <c r="M216" s="494"/>
      <c r="N216" s="495">
        <f>SUM(J216:M216)</f>
        <v>0</v>
      </c>
      <c r="O216" s="496"/>
      <c r="P216" s="497">
        <v>12.619999999999996</v>
      </c>
      <c r="Q216" s="497"/>
      <c r="R216" s="498"/>
      <c r="S216" s="499">
        <f>IF(P216&gt;0,P216,O216)</f>
        <v>12.619999999999996</v>
      </c>
      <c r="T216" s="500"/>
      <c r="U216" s="498">
        <v>24.5</v>
      </c>
      <c r="V216" s="498"/>
      <c r="W216" s="501"/>
      <c r="X216" s="496"/>
      <c r="Y216" s="498">
        <v>49</v>
      </c>
      <c r="Z216" s="498"/>
      <c r="AA216" s="502"/>
      <c r="AB216" s="503"/>
      <c r="AC216" s="504">
        <v>2</v>
      </c>
      <c r="AD216" s="504"/>
      <c r="AE216" s="505"/>
      <c r="AF216" s="495">
        <f>SUM(AB216:AE216)</f>
        <v>2</v>
      </c>
      <c r="AG216" s="506"/>
      <c r="AH216" s="504">
        <v>0</v>
      </c>
      <c r="AI216" s="504"/>
      <c r="AJ216" s="505"/>
      <c r="AK216" s="507">
        <f>SUM(AG216:AJ216)</f>
        <v>0</v>
      </c>
      <c r="AL216" s="503"/>
      <c r="AM216" s="504">
        <v>0</v>
      </c>
      <c r="AN216" s="504"/>
      <c r="AO216" s="505"/>
      <c r="AP216" s="507">
        <f>SUM(AL216:AO216)</f>
        <v>0</v>
      </c>
      <c r="AQ216" s="503"/>
      <c r="AR216" s="504">
        <v>0</v>
      </c>
      <c r="AS216" s="504"/>
      <c r="AT216" s="505"/>
      <c r="AU216" s="495">
        <f>SUM(AQ216:AT216)</f>
        <v>0</v>
      </c>
      <c r="AV216" s="494"/>
      <c r="AW216" s="508">
        <v>0</v>
      </c>
      <c r="AX216" s="508"/>
      <c r="AY216" s="509"/>
      <c r="AZ216" s="507">
        <f>SUM(AV216:AY216)</f>
        <v>0</v>
      </c>
      <c r="BA216" s="493"/>
      <c r="BB216" s="508">
        <v>0</v>
      </c>
      <c r="BC216" s="508"/>
      <c r="BD216" s="509"/>
      <c r="BE216" s="495">
        <f>SUM(BA216:BD216)</f>
        <v>0</v>
      </c>
      <c r="BF216" s="493"/>
      <c r="BG216" s="508">
        <v>0</v>
      </c>
      <c r="BH216" s="508"/>
      <c r="BI216" s="509"/>
      <c r="BJ216" s="495">
        <f>SUM(BF216:BI216)</f>
        <v>0</v>
      </c>
      <c r="BK216" s="493"/>
      <c r="BL216" s="508">
        <v>6</v>
      </c>
      <c r="BM216" s="508"/>
      <c r="BN216" s="509"/>
      <c r="BO216" s="495">
        <f t="shared" si="3"/>
        <v>6</v>
      </c>
    </row>
    <row r="217" spans="1:67" x14ac:dyDescent="0.25">
      <c r="A217" s="488" t="s">
        <v>120</v>
      </c>
      <c r="B217" s="489" t="s">
        <v>690</v>
      </c>
      <c r="C217" s="490">
        <v>6953156280977</v>
      </c>
      <c r="D217" s="490">
        <f>IF(J217&gt;0,1,"")</f>
        <v>1</v>
      </c>
      <c r="E217" s="490" t="str">
        <f>IF(K217&gt;0,1,"")</f>
        <v/>
      </c>
      <c r="F217" s="490" t="str">
        <f>IF(L217&gt;0,1,"")</f>
        <v/>
      </c>
      <c r="G217" s="510" t="str">
        <f>IF(M217&gt;0,1,"")</f>
        <v/>
      </c>
      <c r="H217" s="511">
        <v>22</v>
      </c>
      <c r="I217" s="492" t="str">
        <f>IF(SUM(D217:G217)&lt;2,IF(H217&gt;100,"Not OK",""),"")</f>
        <v/>
      </c>
      <c r="J217" s="493">
        <v>5</v>
      </c>
      <c r="K217" s="494">
        <v>0</v>
      </c>
      <c r="L217" s="494"/>
      <c r="M217" s="494"/>
      <c r="N217" s="495">
        <f>SUM(J217:M217)</f>
        <v>5</v>
      </c>
      <c r="O217" s="496">
        <v>15.69</v>
      </c>
      <c r="P217" s="497">
        <v>15.690000000000003</v>
      </c>
      <c r="Q217" s="497"/>
      <c r="R217" s="498"/>
      <c r="S217" s="499">
        <f>IF(P217&gt;0,P217,O217)</f>
        <v>15.690000000000003</v>
      </c>
      <c r="T217" s="500">
        <v>43.45</v>
      </c>
      <c r="U217" s="498">
        <v>29.5</v>
      </c>
      <c r="V217" s="498"/>
      <c r="W217" s="501"/>
      <c r="X217" s="496"/>
      <c r="Y217" s="498">
        <v>59</v>
      </c>
      <c r="Z217" s="498"/>
      <c r="AA217" s="502"/>
      <c r="AB217" s="503"/>
      <c r="AC217" s="504">
        <v>0</v>
      </c>
      <c r="AD217" s="504"/>
      <c r="AE217" s="505"/>
      <c r="AF217" s="495">
        <f>SUM(AB217:AE217)</f>
        <v>0</v>
      </c>
      <c r="AG217" s="506"/>
      <c r="AH217" s="504">
        <v>0</v>
      </c>
      <c r="AI217" s="504"/>
      <c r="AJ217" s="505"/>
      <c r="AK217" s="507">
        <f>SUM(AG217:AJ217)</f>
        <v>0</v>
      </c>
      <c r="AL217" s="503"/>
      <c r="AM217" s="504">
        <v>0</v>
      </c>
      <c r="AN217" s="504"/>
      <c r="AO217" s="505"/>
      <c r="AP217" s="507">
        <f>SUM(AL217:AO217)</f>
        <v>0</v>
      </c>
      <c r="AQ217" s="503"/>
      <c r="AR217" s="504">
        <v>0</v>
      </c>
      <c r="AS217" s="504"/>
      <c r="AT217" s="505"/>
      <c r="AU217" s="495">
        <f>SUM(AQ217:AT217)</f>
        <v>0</v>
      </c>
      <c r="AV217" s="494"/>
      <c r="AW217" s="508">
        <v>0</v>
      </c>
      <c r="AX217" s="508"/>
      <c r="AY217" s="509"/>
      <c r="AZ217" s="507">
        <f>SUM(AV217:AY217)</f>
        <v>0</v>
      </c>
      <c r="BA217" s="493"/>
      <c r="BB217" s="508">
        <v>0</v>
      </c>
      <c r="BC217" s="508"/>
      <c r="BD217" s="509"/>
      <c r="BE217" s="495">
        <f>SUM(BA217:BD217)</f>
        <v>0</v>
      </c>
      <c r="BF217" s="493">
        <v>0</v>
      </c>
      <c r="BG217" s="508">
        <v>0</v>
      </c>
      <c r="BH217" s="508"/>
      <c r="BI217" s="509"/>
      <c r="BJ217" s="495">
        <f>SUM(BF217:BI217)</f>
        <v>0</v>
      </c>
      <c r="BK217" s="493"/>
      <c r="BL217" s="508">
        <v>4</v>
      </c>
      <c r="BM217" s="508"/>
      <c r="BN217" s="509"/>
      <c r="BO217" s="495">
        <f t="shared" si="3"/>
        <v>4</v>
      </c>
    </row>
    <row r="218" spans="1:67" x14ac:dyDescent="0.25">
      <c r="A218" s="488" t="s">
        <v>121</v>
      </c>
      <c r="B218" s="489" t="s">
        <v>691</v>
      </c>
      <c r="C218" s="490">
        <v>6953156280984</v>
      </c>
      <c r="D218" s="490">
        <f>IF(J218&gt;0,1,"")</f>
        <v>1</v>
      </c>
      <c r="E218" s="490" t="str">
        <f>IF(K218&gt;0,1,"")</f>
        <v/>
      </c>
      <c r="F218" s="490" t="str">
        <f>IF(L218&gt;0,1,"")</f>
        <v/>
      </c>
      <c r="G218" s="510" t="str">
        <f>IF(M218&gt;0,1,"")</f>
        <v/>
      </c>
      <c r="H218" s="511">
        <v>54</v>
      </c>
      <c r="I218" s="492" t="str">
        <f>IF(SUM(D218:G218)&lt;2,IF(H218&gt;100,"Not OK",""),"")</f>
        <v/>
      </c>
      <c r="J218" s="493">
        <v>5</v>
      </c>
      <c r="K218" s="494">
        <v>0</v>
      </c>
      <c r="L218" s="494"/>
      <c r="M218" s="494"/>
      <c r="N218" s="495">
        <f>SUM(J218:M218)</f>
        <v>5</v>
      </c>
      <c r="O218" s="496">
        <v>15.599999999999998</v>
      </c>
      <c r="P218" s="497">
        <v>15.599999999999998</v>
      </c>
      <c r="Q218" s="497"/>
      <c r="R218" s="498"/>
      <c r="S218" s="499">
        <f>IF(P218&gt;0,P218,O218)</f>
        <v>15.599999999999998</v>
      </c>
      <c r="T218" s="500">
        <v>43.45</v>
      </c>
      <c r="U218" s="498">
        <v>29.5</v>
      </c>
      <c r="V218" s="498"/>
      <c r="W218" s="501"/>
      <c r="X218" s="496"/>
      <c r="Y218" s="498">
        <v>59</v>
      </c>
      <c r="Z218" s="498"/>
      <c r="AA218" s="502"/>
      <c r="AB218" s="503"/>
      <c r="AC218" s="504">
        <v>0</v>
      </c>
      <c r="AD218" s="504"/>
      <c r="AE218" s="505"/>
      <c r="AF218" s="495">
        <f>SUM(AB218:AE218)</f>
        <v>0</v>
      </c>
      <c r="AG218" s="506"/>
      <c r="AH218" s="504">
        <v>0</v>
      </c>
      <c r="AI218" s="504"/>
      <c r="AJ218" s="505"/>
      <c r="AK218" s="507">
        <f>SUM(AG218:AJ218)</f>
        <v>0</v>
      </c>
      <c r="AL218" s="503"/>
      <c r="AM218" s="504">
        <v>0</v>
      </c>
      <c r="AN218" s="504"/>
      <c r="AO218" s="505"/>
      <c r="AP218" s="507">
        <f>SUM(AL218:AO218)</f>
        <v>0</v>
      </c>
      <c r="AQ218" s="503"/>
      <c r="AR218" s="504">
        <v>0</v>
      </c>
      <c r="AS218" s="504"/>
      <c r="AT218" s="505"/>
      <c r="AU218" s="495">
        <f>SUM(AQ218:AT218)</f>
        <v>0</v>
      </c>
      <c r="AV218" s="494"/>
      <c r="AW218" s="508">
        <v>0</v>
      </c>
      <c r="AX218" s="508"/>
      <c r="AY218" s="509"/>
      <c r="AZ218" s="507">
        <f>SUM(AV218:AY218)</f>
        <v>0</v>
      </c>
      <c r="BA218" s="493"/>
      <c r="BB218" s="508">
        <v>0</v>
      </c>
      <c r="BC218" s="508"/>
      <c r="BD218" s="509"/>
      <c r="BE218" s="495">
        <f>SUM(BA218:BD218)</f>
        <v>0</v>
      </c>
      <c r="BF218" s="493">
        <v>0</v>
      </c>
      <c r="BG218" s="508">
        <v>0</v>
      </c>
      <c r="BH218" s="508"/>
      <c r="BI218" s="509"/>
      <c r="BJ218" s="495">
        <f>SUM(BF218:BI218)</f>
        <v>0</v>
      </c>
      <c r="BK218" s="493"/>
      <c r="BL218" s="508">
        <v>11</v>
      </c>
      <c r="BM218" s="508"/>
      <c r="BN218" s="509"/>
      <c r="BO218" s="495">
        <f t="shared" si="3"/>
        <v>11</v>
      </c>
    </row>
    <row r="219" spans="1:67" x14ac:dyDescent="0.25">
      <c r="A219" s="488" t="s">
        <v>128</v>
      </c>
      <c r="B219" s="489" t="s">
        <v>432</v>
      </c>
      <c r="C219" s="490">
        <v>6953156281363</v>
      </c>
      <c r="D219" s="490" t="str">
        <f>IF(J219&gt;0,1,"")</f>
        <v/>
      </c>
      <c r="E219" s="490">
        <f>IF(K219&gt;0,1,"")</f>
        <v>1</v>
      </c>
      <c r="F219" s="490">
        <f>IF(L219&gt;0,1,"")</f>
        <v>1</v>
      </c>
      <c r="G219" s="510" t="str">
        <f>IF(M219&gt;0,1,"")</f>
        <v/>
      </c>
      <c r="H219" s="511">
        <v>77</v>
      </c>
      <c r="I219" s="492" t="str">
        <f>IF(SUM(D219:G219)&lt;2,IF(H219&gt;100,"Not OK",""),"")</f>
        <v/>
      </c>
      <c r="J219" s="493"/>
      <c r="K219" s="494">
        <v>2</v>
      </c>
      <c r="L219" s="494">
        <v>25</v>
      </c>
      <c r="M219" s="494"/>
      <c r="N219" s="495">
        <f>SUM(J219:M219)</f>
        <v>27</v>
      </c>
      <c r="O219" s="496"/>
      <c r="P219" s="497">
        <v>7.6100000000000083</v>
      </c>
      <c r="Q219" s="497">
        <v>7.6100000000000083</v>
      </c>
      <c r="R219" s="498"/>
      <c r="S219" s="499">
        <f>IF(P219&gt;0,P219,O219)</f>
        <v>7.6100000000000083</v>
      </c>
      <c r="T219" s="500"/>
      <c r="U219" s="498">
        <v>24.5</v>
      </c>
      <c r="V219" s="498">
        <v>24.5</v>
      </c>
      <c r="W219" s="501"/>
      <c r="X219" s="496"/>
      <c r="Y219" s="498">
        <v>49</v>
      </c>
      <c r="Z219" s="498">
        <v>49</v>
      </c>
      <c r="AA219" s="502"/>
      <c r="AB219" s="503"/>
      <c r="AC219" s="504">
        <v>14</v>
      </c>
      <c r="AD219" s="504"/>
      <c r="AE219" s="505"/>
      <c r="AF219" s="495">
        <f>SUM(AB219:AE219)</f>
        <v>14</v>
      </c>
      <c r="AG219" s="506"/>
      <c r="AH219" s="504">
        <v>15</v>
      </c>
      <c r="AI219" s="504">
        <v>8</v>
      </c>
      <c r="AJ219" s="505"/>
      <c r="AK219" s="507">
        <f>SUM(AG219:AJ219)</f>
        <v>23</v>
      </c>
      <c r="AL219" s="503"/>
      <c r="AM219" s="504">
        <v>11</v>
      </c>
      <c r="AN219" s="504">
        <v>7</v>
      </c>
      <c r="AO219" s="505"/>
      <c r="AP219" s="507">
        <f>SUM(AL219:AO219)</f>
        <v>18</v>
      </c>
      <c r="AQ219" s="503"/>
      <c r="AR219" s="504">
        <v>11</v>
      </c>
      <c r="AS219" s="504">
        <v>7</v>
      </c>
      <c r="AT219" s="505"/>
      <c r="AU219" s="495">
        <f>SUM(AQ219:AT219)</f>
        <v>18</v>
      </c>
      <c r="AV219" s="494"/>
      <c r="AW219" s="508">
        <v>6</v>
      </c>
      <c r="AX219" s="508">
        <v>10</v>
      </c>
      <c r="AY219" s="509"/>
      <c r="AZ219" s="507">
        <f>SUM(AV219:AY219)</f>
        <v>16</v>
      </c>
      <c r="BA219" s="493"/>
      <c r="BB219" s="508">
        <v>1</v>
      </c>
      <c r="BC219" s="508">
        <v>1</v>
      </c>
      <c r="BD219" s="509"/>
      <c r="BE219" s="495">
        <f>SUM(BA219:BD219)</f>
        <v>2</v>
      </c>
      <c r="BF219" s="493"/>
      <c r="BG219" s="508">
        <v>1</v>
      </c>
      <c r="BH219" s="508">
        <v>5</v>
      </c>
      <c r="BI219" s="509"/>
      <c r="BJ219" s="495">
        <f>SUM(BF219:BI219)</f>
        <v>6</v>
      </c>
      <c r="BK219" s="493"/>
      <c r="BL219" s="508">
        <v>5</v>
      </c>
      <c r="BM219" s="508"/>
      <c r="BN219" s="509"/>
      <c r="BO219" s="495">
        <f t="shared" si="3"/>
        <v>5</v>
      </c>
    </row>
    <row r="220" spans="1:67" x14ac:dyDescent="0.25">
      <c r="A220" s="488" t="s">
        <v>127</v>
      </c>
      <c r="B220" s="489" t="s">
        <v>692</v>
      </c>
      <c r="C220" s="490">
        <v>6953156281370</v>
      </c>
      <c r="D220" s="490">
        <f>IF(J220&gt;0,1,"")</f>
        <v>1</v>
      </c>
      <c r="E220" s="490">
        <f>IF(K220&gt;0,1,"")</f>
        <v>1</v>
      </c>
      <c r="F220" s="490">
        <f>IF(L220&gt;0,1,"")</f>
        <v>1</v>
      </c>
      <c r="G220" s="510" t="str">
        <f>IF(M220&gt;0,1,"")</f>
        <v/>
      </c>
      <c r="H220" s="511">
        <v>24</v>
      </c>
      <c r="I220" s="492" t="str">
        <f>IF(SUM(D220:G220)&lt;2,IF(H220&gt;100,"Not OK",""),"")</f>
        <v/>
      </c>
      <c r="J220" s="493">
        <v>3</v>
      </c>
      <c r="K220" s="494">
        <v>2</v>
      </c>
      <c r="L220" s="494">
        <v>14</v>
      </c>
      <c r="M220" s="494"/>
      <c r="N220" s="495">
        <f>SUM(J220:M220)</f>
        <v>19</v>
      </c>
      <c r="O220" s="496">
        <v>7.6100000000000101</v>
      </c>
      <c r="P220" s="497">
        <v>7.4611494252873589</v>
      </c>
      <c r="Q220" s="497">
        <v>7.4611494252873589</v>
      </c>
      <c r="R220" s="498"/>
      <c r="S220" s="499">
        <f>IF(P220&gt;0,P220,O220)</f>
        <v>7.4611494252873589</v>
      </c>
      <c r="T220" s="500">
        <v>37.950000000000003</v>
      </c>
      <c r="U220" s="498">
        <v>24.5</v>
      </c>
      <c r="V220" s="498">
        <v>24.5</v>
      </c>
      <c r="W220" s="501"/>
      <c r="X220" s="496"/>
      <c r="Y220" s="498">
        <v>49</v>
      </c>
      <c r="Z220" s="498">
        <v>49</v>
      </c>
      <c r="AA220" s="502"/>
      <c r="AB220" s="503"/>
      <c r="AC220" s="504">
        <v>9</v>
      </c>
      <c r="AD220" s="504"/>
      <c r="AE220" s="505"/>
      <c r="AF220" s="495">
        <f>SUM(AB220:AE220)</f>
        <v>9</v>
      </c>
      <c r="AG220" s="506"/>
      <c r="AH220" s="504">
        <v>2</v>
      </c>
      <c r="AI220" s="504">
        <v>8</v>
      </c>
      <c r="AJ220" s="505"/>
      <c r="AK220" s="507">
        <f>SUM(AG220:AJ220)</f>
        <v>10</v>
      </c>
      <c r="AL220" s="503"/>
      <c r="AM220" s="504">
        <v>3</v>
      </c>
      <c r="AN220" s="504">
        <v>1</v>
      </c>
      <c r="AO220" s="505"/>
      <c r="AP220" s="507">
        <f>SUM(AL220:AO220)</f>
        <v>4</v>
      </c>
      <c r="AQ220" s="503"/>
      <c r="AR220" s="504">
        <v>7</v>
      </c>
      <c r="AS220" s="504">
        <v>4</v>
      </c>
      <c r="AT220" s="505"/>
      <c r="AU220" s="495">
        <f>SUM(AQ220:AT220)</f>
        <v>11</v>
      </c>
      <c r="AV220" s="494"/>
      <c r="AW220" s="508">
        <v>1</v>
      </c>
      <c r="AX220" s="508">
        <v>2</v>
      </c>
      <c r="AY220" s="509"/>
      <c r="AZ220" s="507">
        <f>SUM(AV220:AY220)</f>
        <v>3</v>
      </c>
      <c r="BA220" s="493"/>
      <c r="BB220" s="508">
        <v>1</v>
      </c>
      <c r="BC220" s="508">
        <v>5</v>
      </c>
      <c r="BD220" s="509"/>
      <c r="BE220" s="495">
        <f>SUM(BA220:BD220)</f>
        <v>6</v>
      </c>
      <c r="BF220" s="493">
        <v>1</v>
      </c>
      <c r="BG220" s="508">
        <v>0</v>
      </c>
      <c r="BH220" s="508">
        <v>2</v>
      </c>
      <c r="BI220" s="509"/>
      <c r="BJ220" s="495">
        <f>SUM(BF220:BI220)</f>
        <v>3</v>
      </c>
      <c r="BK220" s="493"/>
      <c r="BL220" s="508">
        <v>0</v>
      </c>
      <c r="BM220" s="508"/>
      <c r="BN220" s="509"/>
      <c r="BO220" s="495">
        <f t="shared" si="3"/>
        <v>0</v>
      </c>
    </row>
    <row r="221" spans="1:67" x14ac:dyDescent="0.25">
      <c r="A221" s="488" t="s">
        <v>129</v>
      </c>
      <c r="B221" s="489" t="s">
        <v>433</v>
      </c>
      <c r="C221" s="490">
        <v>6953156281387</v>
      </c>
      <c r="D221" s="490" t="str">
        <f>IF(J221&gt;0,1,"")</f>
        <v/>
      </c>
      <c r="E221" s="490">
        <f>IF(K221&gt;0,1,"")</f>
        <v>1</v>
      </c>
      <c r="F221" s="490">
        <f>IF(L221&gt;0,1,"")</f>
        <v>1</v>
      </c>
      <c r="G221" s="510" t="str">
        <f>IF(M221&gt;0,1,"")</f>
        <v/>
      </c>
      <c r="H221" s="511">
        <v>56</v>
      </c>
      <c r="I221" s="492" t="str">
        <f>IF(SUM(D221:G221)&lt;2,IF(H221&gt;100,"Not OK",""),"")</f>
        <v/>
      </c>
      <c r="J221" s="493"/>
      <c r="K221" s="494">
        <v>1</v>
      </c>
      <c r="L221" s="494">
        <v>26</v>
      </c>
      <c r="M221" s="494"/>
      <c r="N221" s="495">
        <f>SUM(J221:M221)</f>
        <v>27</v>
      </c>
      <c r="O221" s="496"/>
      <c r="P221" s="497">
        <v>7.6100000000000083</v>
      </c>
      <c r="Q221" s="497">
        <v>7.6100000000000083</v>
      </c>
      <c r="R221" s="498"/>
      <c r="S221" s="499">
        <f>IF(P221&gt;0,P221,O221)</f>
        <v>7.6100000000000083</v>
      </c>
      <c r="T221" s="500"/>
      <c r="U221" s="498">
        <v>24.5</v>
      </c>
      <c r="V221" s="498">
        <v>24.5</v>
      </c>
      <c r="W221" s="501"/>
      <c r="X221" s="496"/>
      <c r="Y221" s="498">
        <v>49</v>
      </c>
      <c r="Z221" s="498">
        <v>49</v>
      </c>
      <c r="AA221" s="502"/>
      <c r="AB221" s="503"/>
      <c r="AC221" s="504">
        <v>11</v>
      </c>
      <c r="AD221" s="504"/>
      <c r="AE221" s="505"/>
      <c r="AF221" s="495">
        <f>SUM(AB221:AE221)</f>
        <v>11</v>
      </c>
      <c r="AG221" s="506"/>
      <c r="AH221" s="504">
        <v>3</v>
      </c>
      <c r="AI221" s="504">
        <v>8</v>
      </c>
      <c r="AJ221" s="505"/>
      <c r="AK221" s="507">
        <f>SUM(AG221:AJ221)</f>
        <v>11</v>
      </c>
      <c r="AL221" s="503"/>
      <c r="AM221" s="504">
        <v>6</v>
      </c>
      <c r="AN221" s="504">
        <v>2</v>
      </c>
      <c r="AO221" s="505"/>
      <c r="AP221" s="507">
        <f>SUM(AL221:AO221)</f>
        <v>8</v>
      </c>
      <c r="AQ221" s="503"/>
      <c r="AR221" s="504">
        <v>3</v>
      </c>
      <c r="AS221" s="504">
        <v>5</v>
      </c>
      <c r="AT221" s="505"/>
      <c r="AU221" s="495">
        <f>SUM(AQ221:AT221)</f>
        <v>8</v>
      </c>
      <c r="AV221" s="494"/>
      <c r="AW221" s="508">
        <v>2</v>
      </c>
      <c r="AX221" s="508">
        <v>4</v>
      </c>
      <c r="AY221" s="509"/>
      <c r="AZ221" s="507">
        <f>SUM(AV221:AY221)</f>
        <v>6</v>
      </c>
      <c r="BA221" s="493"/>
      <c r="BB221" s="508">
        <v>0</v>
      </c>
      <c r="BC221" s="508">
        <v>4</v>
      </c>
      <c r="BD221" s="509"/>
      <c r="BE221" s="495">
        <f>SUM(BA221:BD221)</f>
        <v>4</v>
      </c>
      <c r="BF221" s="493"/>
      <c r="BG221" s="508">
        <v>1</v>
      </c>
      <c r="BH221" s="508">
        <v>4</v>
      </c>
      <c r="BI221" s="509"/>
      <c r="BJ221" s="495">
        <f>SUM(BF221:BI221)</f>
        <v>5</v>
      </c>
      <c r="BK221" s="493"/>
      <c r="BL221" s="508">
        <v>6</v>
      </c>
      <c r="BM221" s="508"/>
      <c r="BN221" s="509"/>
      <c r="BO221" s="495">
        <f t="shared" si="3"/>
        <v>6</v>
      </c>
    </row>
    <row r="222" spans="1:67" x14ac:dyDescent="0.25">
      <c r="A222" s="488" t="s">
        <v>43</v>
      </c>
      <c r="B222" s="489" t="s">
        <v>348</v>
      </c>
      <c r="C222" s="490">
        <v>6953156281479</v>
      </c>
      <c r="D222" s="490" t="str">
        <f>IF(J222&gt;0,1,"")</f>
        <v/>
      </c>
      <c r="E222" s="490">
        <f>IF(K222&gt;0,1,"")</f>
        <v>1</v>
      </c>
      <c r="F222" s="490">
        <f>IF(L222&gt;0,1,"")</f>
        <v>1</v>
      </c>
      <c r="G222" s="510" t="str">
        <f>IF(M222&gt;0,1,"")</f>
        <v/>
      </c>
      <c r="H222" s="511">
        <v>10</v>
      </c>
      <c r="I222" s="492" t="str">
        <f>IF(SUM(D222:G222)&lt;2,IF(H222&gt;100,"Not OK",""),"")</f>
        <v/>
      </c>
      <c r="J222" s="493"/>
      <c r="K222" s="494">
        <v>17</v>
      </c>
      <c r="L222" s="494">
        <v>19</v>
      </c>
      <c r="M222" s="494"/>
      <c r="N222" s="495">
        <f>SUM(J222:M222)</f>
        <v>36</v>
      </c>
      <c r="O222" s="496"/>
      <c r="P222" s="497">
        <v>51.990000000000009</v>
      </c>
      <c r="Q222" s="497">
        <v>51.990000000000009</v>
      </c>
      <c r="R222" s="498"/>
      <c r="S222" s="499">
        <f>IF(P222&gt;0,P222,O222)</f>
        <v>51.990000000000009</v>
      </c>
      <c r="T222" s="500"/>
      <c r="U222" s="498">
        <v>69.5</v>
      </c>
      <c r="V222" s="498">
        <v>74.5</v>
      </c>
      <c r="W222" s="501"/>
      <c r="X222" s="496"/>
      <c r="Y222" s="498">
        <v>149</v>
      </c>
      <c r="Z222" s="498">
        <v>149</v>
      </c>
      <c r="AA222" s="502"/>
      <c r="AB222" s="503"/>
      <c r="AC222" s="504">
        <v>6</v>
      </c>
      <c r="AD222" s="504"/>
      <c r="AE222" s="505"/>
      <c r="AF222" s="495">
        <f>SUM(AB222:AE222)</f>
        <v>6</v>
      </c>
      <c r="AG222" s="506"/>
      <c r="AH222" s="504">
        <v>4</v>
      </c>
      <c r="AI222" s="504">
        <v>4</v>
      </c>
      <c r="AJ222" s="505"/>
      <c r="AK222" s="507">
        <f>SUM(AG222:AJ222)</f>
        <v>8</v>
      </c>
      <c r="AL222" s="503"/>
      <c r="AM222" s="504">
        <v>15</v>
      </c>
      <c r="AN222" s="504">
        <v>5</v>
      </c>
      <c r="AO222" s="505"/>
      <c r="AP222" s="507">
        <f>SUM(AL222:AO222)</f>
        <v>20</v>
      </c>
      <c r="AQ222" s="503"/>
      <c r="AR222" s="504">
        <v>6</v>
      </c>
      <c r="AS222" s="504">
        <v>3</v>
      </c>
      <c r="AT222" s="505"/>
      <c r="AU222" s="495">
        <f>SUM(AQ222:AT222)</f>
        <v>9</v>
      </c>
      <c r="AV222" s="494"/>
      <c r="AW222" s="508">
        <v>15</v>
      </c>
      <c r="AX222" s="508">
        <v>6</v>
      </c>
      <c r="AY222" s="509"/>
      <c r="AZ222" s="507">
        <f>SUM(AV222:AY222)</f>
        <v>21</v>
      </c>
      <c r="BA222" s="493"/>
      <c r="BB222" s="508">
        <v>9</v>
      </c>
      <c r="BC222" s="508">
        <v>2</v>
      </c>
      <c r="BD222" s="509"/>
      <c r="BE222" s="495">
        <f>SUM(BA222:BD222)</f>
        <v>11</v>
      </c>
      <c r="BF222" s="493"/>
      <c r="BG222" s="508">
        <v>30</v>
      </c>
      <c r="BH222" s="508">
        <v>4</v>
      </c>
      <c r="BI222" s="509"/>
      <c r="BJ222" s="495">
        <f>SUM(BF222:BI222)</f>
        <v>34</v>
      </c>
      <c r="BK222" s="493"/>
      <c r="BL222" s="508">
        <v>3</v>
      </c>
      <c r="BM222" s="508"/>
      <c r="BN222" s="509"/>
      <c r="BO222" s="495">
        <f t="shared" si="3"/>
        <v>3</v>
      </c>
    </row>
    <row r="223" spans="1:67" x14ac:dyDescent="0.25">
      <c r="A223" s="488" t="s">
        <v>126</v>
      </c>
      <c r="B223" s="489" t="s">
        <v>430</v>
      </c>
      <c r="C223" s="490">
        <v>6953156281691</v>
      </c>
      <c r="D223" s="490" t="str">
        <f>IF(J223&gt;0,1,"")</f>
        <v/>
      </c>
      <c r="E223" s="490">
        <f>IF(K223&gt;0,1,"")</f>
        <v>1</v>
      </c>
      <c r="F223" s="490">
        <f>IF(L223&gt;0,1,"")</f>
        <v>1</v>
      </c>
      <c r="G223" s="510" t="str">
        <f>IF(M223&gt;0,1,"")</f>
        <v/>
      </c>
      <c r="H223" s="511">
        <v>4</v>
      </c>
      <c r="I223" s="492" t="str">
        <f>IF(SUM(D223:G223)&lt;2,IF(H223&gt;100,"Not OK",""),"")</f>
        <v/>
      </c>
      <c r="J223" s="493"/>
      <c r="K223" s="494">
        <v>3</v>
      </c>
      <c r="L223" s="494">
        <v>2</v>
      </c>
      <c r="M223" s="494"/>
      <c r="N223" s="495">
        <f>SUM(J223:M223)</f>
        <v>5</v>
      </c>
      <c r="O223" s="496"/>
      <c r="P223" s="497">
        <v>22.190000000000005</v>
      </c>
      <c r="Q223" s="497">
        <v>22.190000000000005</v>
      </c>
      <c r="R223" s="498"/>
      <c r="S223" s="499">
        <f>IF(P223&gt;0,P223,O223)</f>
        <v>22.190000000000005</v>
      </c>
      <c r="T223" s="500"/>
      <c r="U223" s="498">
        <v>44.5</v>
      </c>
      <c r="V223" s="498">
        <v>44.5</v>
      </c>
      <c r="W223" s="501"/>
      <c r="X223" s="496"/>
      <c r="Y223" s="498">
        <v>89</v>
      </c>
      <c r="Z223" s="498">
        <v>89</v>
      </c>
      <c r="AA223" s="502"/>
      <c r="AB223" s="503"/>
      <c r="AC223" s="504">
        <v>2</v>
      </c>
      <c r="AD223" s="504"/>
      <c r="AE223" s="505"/>
      <c r="AF223" s="495">
        <f>SUM(AB223:AE223)</f>
        <v>2</v>
      </c>
      <c r="AG223" s="506"/>
      <c r="AH223" s="504">
        <v>1</v>
      </c>
      <c r="AI223" s="504">
        <v>2</v>
      </c>
      <c r="AJ223" s="505"/>
      <c r="AK223" s="507">
        <f>SUM(AG223:AJ223)</f>
        <v>3</v>
      </c>
      <c r="AL223" s="503"/>
      <c r="AM223" s="504">
        <v>2</v>
      </c>
      <c r="AN223" s="504">
        <v>4</v>
      </c>
      <c r="AO223" s="505"/>
      <c r="AP223" s="507">
        <f>SUM(AL223:AO223)</f>
        <v>6</v>
      </c>
      <c r="AQ223" s="503"/>
      <c r="AR223" s="504">
        <v>0</v>
      </c>
      <c r="AS223" s="504">
        <v>5</v>
      </c>
      <c r="AT223" s="505"/>
      <c r="AU223" s="495">
        <f>SUM(AQ223:AT223)</f>
        <v>5</v>
      </c>
      <c r="AV223" s="494"/>
      <c r="AW223" s="508">
        <v>0</v>
      </c>
      <c r="AX223" s="508">
        <v>1</v>
      </c>
      <c r="AY223" s="509"/>
      <c r="AZ223" s="507">
        <f>SUM(AV223:AY223)</f>
        <v>1</v>
      </c>
      <c r="BA223" s="493"/>
      <c r="BB223" s="508">
        <v>0</v>
      </c>
      <c r="BC223" s="508">
        <v>0</v>
      </c>
      <c r="BD223" s="509"/>
      <c r="BE223" s="495">
        <f>SUM(BA223:BD223)</f>
        <v>0</v>
      </c>
      <c r="BF223" s="493"/>
      <c r="BG223" s="508">
        <v>0</v>
      </c>
      <c r="BH223" s="508">
        <v>0</v>
      </c>
      <c r="BI223" s="509"/>
      <c r="BJ223" s="495">
        <f>SUM(BF223:BI223)</f>
        <v>0</v>
      </c>
      <c r="BK223" s="493"/>
      <c r="BL223" s="508">
        <v>2</v>
      </c>
      <c r="BM223" s="508"/>
      <c r="BN223" s="509"/>
      <c r="BO223" s="495">
        <f t="shared" si="3"/>
        <v>2</v>
      </c>
    </row>
    <row r="224" spans="1:67" x14ac:dyDescent="0.25">
      <c r="A224" s="488" t="s">
        <v>125</v>
      </c>
      <c r="B224" s="489" t="s">
        <v>429</v>
      </c>
      <c r="C224" s="490">
        <v>6953156281707</v>
      </c>
      <c r="D224" s="490" t="str">
        <f>IF(J224&gt;0,1,"")</f>
        <v/>
      </c>
      <c r="E224" s="490">
        <f>IF(K224&gt;0,1,"")</f>
        <v>1</v>
      </c>
      <c r="F224" s="490" t="str">
        <f>IF(L224&gt;0,1,"")</f>
        <v/>
      </c>
      <c r="G224" s="510" t="str">
        <f>IF(M224&gt;0,1,"")</f>
        <v/>
      </c>
      <c r="H224" s="511">
        <v>5</v>
      </c>
      <c r="I224" s="492" t="str">
        <f>IF(SUM(D224:G224)&lt;2,IF(H224&gt;100,"Not OK",""),"")</f>
        <v/>
      </c>
      <c r="J224" s="493"/>
      <c r="K224" s="494">
        <v>1</v>
      </c>
      <c r="L224" s="494"/>
      <c r="M224" s="494"/>
      <c r="N224" s="495">
        <f>SUM(J224:M224)</f>
        <v>1</v>
      </c>
      <c r="O224" s="496"/>
      <c r="P224" s="497">
        <v>20.910000000000014</v>
      </c>
      <c r="Q224" s="497"/>
      <c r="R224" s="498"/>
      <c r="S224" s="499">
        <f>IF(P224&gt;0,P224,O224)</f>
        <v>20.910000000000014</v>
      </c>
      <c r="T224" s="500"/>
      <c r="U224" s="498">
        <v>44.5</v>
      </c>
      <c r="V224" s="498"/>
      <c r="W224" s="501"/>
      <c r="X224" s="496"/>
      <c r="Y224" s="498">
        <v>99</v>
      </c>
      <c r="Z224" s="498"/>
      <c r="AA224" s="502"/>
      <c r="AB224" s="503"/>
      <c r="AC224" s="504">
        <v>1</v>
      </c>
      <c r="AD224" s="504"/>
      <c r="AE224" s="505"/>
      <c r="AF224" s="495">
        <f>SUM(AB224:AE224)</f>
        <v>1</v>
      </c>
      <c r="AG224" s="506"/>
      <c r="AH224" s="504">
        <v>0</v>
      </c>
      <c r="AI224" s="504"/>
      <c r="AJ224" s="505"/>
      <c r="AK224" s="507">
        <f>SUM(AG224:AJ224)</f>
        <v>0</v>
      </c>
      <c r="AL224" s="503"/>
      <c r="AM224" s="504">
        <v>0</v>
      </c>
      <c r="AN224" s="504"/>
      <c r="AO224" s="505"/>
      <c r="AP224" s="507">
        <f>SUM(AL224:AO224)</f>
        <v>0</v>
      </c>
      <c r="AQ224" s="503"/>
      <c r="AR224" s="504">
        <v>0</v>
      </c>
      <c r="AS224" s="504"/>
      <c r="AT224" s="505"/>
      <c r="AU224" s="495">
        <f>SUM(AQ224:AT224)</f>
        <v>0</v>
      </c>
      <c r="AV224" s="494"/>
      <c r="AW224" s="508">
        <v>0</v>
      </c>
      <c r="AX224" s="508"/>
      <c r="AY224" s="509"/>
      <c r="AZ224" s="507">
        <f>SUM(AV224:AY224)</f>
        <v>0</v>
      </c>
      <c r="BA224" s="493"/>
      <c r="BB224" s="508">
        <v>0</v>
      </c>
      <c r="BC224" s="508"/>
      <c r="BD224" s="509"/>
      <c r="BE224" s="495">
        <f>SUM(BA224:BD224)</f>
        <v>0</v>
      </c>
      <c r="BF224" s="493"/>
      <c r="BG224" s="508">
        <v>0</v>
      </c>
      <c r="BH224" s="508"/>
      <c r="BI224" s="509"/>
      <c r="BJ224" s="495">
        <f>SUM(BF224:BI224)</f>
        <v>0</v>
      </c>
      <c r="BK224" s="493"/>
      <c r="BL224" s="508">
        <v>2</v>
      </c>
      <c r="BM224" s="508"/>
      <c r="BN224" s="509"/>
      <c r="BO224" s="495">
        <f t="shared" si="3"/>
        <v>2</v>
      </c>
    </row>
    <row r="225" spans="1:67" x14ac:dyDescent="0.25">
      <c r="A225" s="488" t="s">
        <v>139</v>
      </c>
      <c r="B225" s="489" t="s">
        <v>443</v>
      </c>
      <c r="C225" s="490">
        <v>6953156281738</v>
      </c>
      <c r="D225" s="490" t="str">
        <f>IF(J225&gt;0,1,"")</f>
        <v/>
      </c>
      <c r="E225" s="490" t="str">
        <f>IF(K225&gt;0,1,"")</f>
        <v/>
      </c>
      <c r="F225" s="490" t="str">
        <f>IF(L225&gt;0,1,"")</f>
        <v/>
      </c>
      <c r="G225" s="510" t="str">
        <f>IF(M225&gt;0,1,"")</f>
        <v/>
      </c>
      <c r="H225" s="511"/>
      <c r="I225" s="492" t="str">
        <f>IF(SUM(D225:G225)&lt;2,IF(H225&gt;100,"Not OK",""),"")</f>
        <v/>
      </c>
      <c r="J225" s="493"/>
      <c r="K225" s="494">
        <v>0</v>
      </c>
      <c r="L225" s="494"/>
      <c r="M225" s="494"/>
      <c r="N225" s="495">
        <f>SUM(J225:M225)</f>
        <v>0</v>
      </c>
      <c r="O225" s="496"/>
      <c r="P225" s="497">
        <v>14.32</v>
      </c>
      <c r="Q225" s="497"/>
      <c r="R225" s="498"/>
      <c r="S225" s="499">
        <f>IF(P225&gt;0,P225,O225)</f>
        <v>14.32</v>
      </c>
      <c r="T225" s="500"/>
      <c r="U225" s="498">
        <v>39.5</v>
      </c>
      <c r="V225" s="498"/>
      <c r="W225" s="501"/>
      <c r="X225" s="496"/>
      <c r="Y225" s="498">
        <v>79</v>
      </c>
      <c r="Z225" s="498"/>
      <c r="AA225" s="502"/>
      <c r="AB225" s="503"/>
      <c r="AC225" s="504">
        <v>0</v>
      </c>
      <c r="AD225" s="504"/>
      <c r="AE225" s="505"/>
      <c r="AF225" s="495">
        <f>SUM(AB225:AE225)</f>
        <v>0</v>
      </c>
      <c r="AG225" s="506"/>
      <c r="AH225" s="504">
        <v>0</v>
      </c>
      <c r="AI225" s="504"/>
      <c r="AJ225" s="505"/>
      <c r="AK225" s="507">
        <f>SUM(AG225:AJ225)</f>
        <v>0</v>
      </c>
      <c r="AL225" s="503"/>
      <c r="AM225" s="504">
        <v>0</v>
      </c>
      <c r="AN225" s="504"/>
      <c r="AO225" s="505"/>
      <c r="AP225" s="507">
        <f>SUM(AL225:AO225)</f>
        <v>0</v>
      </c>
      <c r="AQ225" s="503"/>
      <c r="AR225" s="504">
        <v>0</v>
      </c>
      <c r="AS225" s="504"/>
      <c r="AT225" s="505"/>
      <c r="AU225" s="495">
        <f>SUM(AQ225:AT225)</f>
        <v>0</v>
      </c>
      <c r="AV225" s="494"/>
      <c r="AW225" s="508">
        <v>0</v>
      </c>
      <c r="AX225" s="508"/>
      <c r="AY225" s="509"/>
      <c r="AZ225" s="507">
        <f>SUM(AV225:AY225)</f>
        <v>0</v>
      </c>
      <c r="BA225" s="493"/>
      <c r="BB225" s="508">
        <v>0</v>
      </c>
      <c r="BC225" s="508"/>
      <c r="BD225" s="509"/>
      <c r="BE225" s="495">
        <f>SUM(BA225:BD225)</f>
        <v>0</v>
      </c>
      <c r="BF225" s="493"/>
      <c r="BG225" s="508">
        <v>0</v>
      </c>
      <c r="BH225" s="508"/>
      <c r="BI225" s="509"/>
      <c r="BJ225" s="495">
        <f>SUM(BF225:BI225)</f>
        <v>0</v>
      </c>
      <c r="BK225" s="493"/>
      <c r="BL225" s="508">
        <v>5</v>
      </c>
      <c r="BM225" s="508"/>
      <c r="BN225" s="509"/>
      <c r="BO225" s="495">
        <f t="shared" si="3"/>
        <v>5</v>
      </c>
    </row>
    <row r="226" spans="1:67" x14ac:dyDescent="0.25">
      <c r="A226" s="488" t="s">
        <v>140</v>
      </c>
      <c r="B226" s="489" t="s">
        <v>693</v>
      </c>
      <c r="C226" s="490">
        <v>6953156281745</v>
      </c>
      <c r="D226" s="490" t="str">
        <f>IF(J226&gt;0,1,"")</f>
        <v/>
      </c>
      <c r="E226" s="490" t="str">
        <f>IF(K226&gt;0,1,"")</f>
        <v/>
      </c>
      <c r="F226" s="490" t="str">
        <f>IF(L226&gt;0,1,"")</f>
        <v/>
      </c>
      <c r="G226" s="510">
        <f>IF(M226&gt;0,1,"")</f>
        <v>1</v>
      </c>
      <c r="H226" s="511"/>
      <c r="I226" s="492" t="str">
        <f>IF(SUM(D226:G226)&lt;2,IF(H226&gt;100,"Not OK",""),"")</f>
        <v/>
      </c>
      <c r="J226" s="493"/>
      <c r="K226" s="494">
        <v>0</v>
      </c>
      <c r="L226" s="494"/>
      <c r="M226" s="494">
        <v>2</v>
      </c>
      <c r="N226" s="495">
        <f>SUM(J226:M226)</f>
        <v>2</v>
      </c>
      <c r="O226" s="496"/>
      <c r="P226" s="497">
        <v>14.320000000000004</v>
      </c>
      <c r="Q226" s="497"/>
      <c r="R226" s="498"/>
      <c r="S226" s="499">
        <f>IF(P226&gt;0,P226,O226)</f>
        <v>14.320000000000004</v>
      </c>
      <c r="T226" s="500"/>
      <c r="U226" s="498">
        <v>39.5</v>
      </c>
      <c r="V226" s="498"/>
      <c r="W226" s="501">
        <v>53.905500000000004</v>
      </c>
      <c r="X226" s="496"/>
      <c r="Y226" s="498">
        <v>79</v>
      </c>
      <c r="Z226" s="498"/>
      <c r="AA226" s="502">
        <v>99</v>
      </c>
      <c r="AB226" s="503"/>
      <c r="AC226" s="504">
        <v>0</v>
      </c>
      <c r="AD226" s="504"/>
      <c r="AE226" s="505"/>
      <c r="AF226" s="495">
        <f>SUM(AB226:AE226)</f>
        <v>0</v>
      </c>
      <c r="AG226" s="506"/>
      <c r="AH226" s="504">
        <v>0</v>
      </c>
      <c r="AI226" s="504"/>
      <c r="AJ226" s="505"/>
      <c r="AK226" s="507">
        <f>SUM(AG226:AJ226)</f>
        <v>0</v>
      </c>
      <c r="AL226" s="503"/>
      <c r="AM226" s="504">
        <v>0</v>
      </c>
      <c r="AN226" s="504"/>
      <c r="AO226" s="505">
        <v>0</v>
      </c>
      <c r="AP226" s="507">
        <f>SUM(AL226:AO226)</f>
        <v>0</v>
      </c>
      <c r="AQ226" s="503"/>
      <c r="AR226" s="504">
        <v>0</v>
      </c>
      <c r="AS226" s="504"/>
      <c r="AT226" s="505">
        <v>0</v>
      </c>
      <c r="AU226" s="495">
        <f>SUM(AQ226:AT226)</f>
        <v>0</v>
      </c>
      <c r="AV226" s="494"/>
      <c r="AW226" s="508">
        <v>0</v>
      </c>
      <c r="AX226" s="508"/>
      <c r="AY226" s="509">
        <v>0</v>
      </c>
      <c r="AZ226" s="507">
        <f>SUM(AV226:AY226)</f>
        <v>0</v>
      </c>
      <c r="BA226" s="493"/>
      <c r="BB226" s="508">
        <v>0</v>
      </c>
      <c r="BC226" s="508"/>
      <c r="BD226" s="509">
        <v>1</v>
      </c>
      <c r="BE226" s="495">
        <f>SUM(BA226:BD226)</f>
        <v>1</v>
      </c>
      <c r="BF226" s="493"/>
      <c r="BG226" s="508">
        <v>0</v>
      </c>
      <c r="BH226" s="508"/>
      <c r="BI226" s="509">
        <v>0</v>
      </c>
      <c r="BJ226" s="495">
        <f>SUM(BF226:BI226)</f>
        <v>0</v>
      </c>
      <c r="BK226" s="493"/>
      <c r="BL226" s="508">
        <v>9</v>
      </c>
      <c r="BM226" s="508"/>
      <c r="BN226" s="509"/>
      <c r="BO226" s="495">
        <f t="shared" si="3"/>
        <v>9</v>
      </c>
    </row>
    <row r="227" spans="1:67" x14ac:dyDescent="0.25">
      <c r="A227" s="488" t="s">
        <v>117</v>
      </c>
      <c r="B227" s="489" t="s">
        <v>421</v>
      </c>
      <c r="C227" s="490">
        <v>6953156282001</v>
      </c>
      <c r="D227" s="490" t="str">
        <f>IF(J227&gt;0,1,"")</f>
        <v/>
      </c>
      <c r="E227" s="490" t="str">
        <f>IF(K227&gt;0,1,"")</f>
        <v/>
      </c>
      <c r="F227" s="490" t="str">
        <f>IF(L227&gt;0,1,"")</f>
        <v/>
      </c>
      <c r="G227" s="510" t="str">
        <f>IF(M227&gt;0,1,"")</f>
        <v/>
      </c>
      <c r="H227" s="511">
        <v>4</v>
      </c>
      <c r="I227" s="492" t="str">
        <f>IF(SUM(D227:G227)&lt;2,IF(H227&gt;100,"Not OK",""),"")</f>
        <v/>
      </c>
      <c r="J227" s="493"/>
      <c r="K227" s="494">
        <v>0</v>
      </c>
      <c r="L227" s="494"/>
      <c r="M227" s="494"/>
      <c r="N227" s="495">
        <f>SUM(J227:M227)</f>
        <v>0</v>
      </c>
      <c r="O227" s="496"/>
      <c r="P227" s="497">
        <v>7.8399999999999883</v>
      </c>
      <c r="Q227" s="497"/>
      <c r="R227" s="498"/>
      <c r="S227" s="499">
        <f>IF(P227&gt;0,P227,O227)</f>
        <v>7.8399999999999883</v>
      </c>
      <c r="T227" s="500"/>
      <c r="U227" s="498">
        <v>24.5</v>
      </c>
      <c r="V227" s="498"/>
      <c r="W227" s="501"/>
      <c r="X227" s="496"/>
      <c r="Y227" s="498">
        <v>49</v>
      </c>
      <c r="Z227" s="498"/>
      <c r="AA227" s="502"/>
      <c r="AB227" s="503"/>
      <c r="AC227" s="504">
        <v>0</v>
      </c>
      <c r="AD227" s="504"/>
      <c r="AE227" s="505"/>
      <c r="AF227" s="495">
        <f>SUM(AB227:AE227)</f>
        <v>0</v>
      </c>
      <c r="AG227" s="506"/>
      <c r="AH227" s="504">
        <v>0</v>
      </c>
      <c r="AI227" s="504"/>
      <c r="AJ227" s="505"/>
      <c r="AK227" s="507">
        <f>SUM(AG227:AJ227)</f>
        <v>0</v>
      </c>
      <c r="AL227" s="503"/>
      <c r="AM227" s="504">
        <v>0</v>
      </c>
      <c r="AN227" s="504"/>
      <c r="AO227" s="505"/>
      <c r="AP227" s="507">
        <f>SUM(AL227:AO227)</f>
        <v>0</v>
      </c>
      <c r="AQ227" s="503"/>
      <c r="AR227" s="504">
        <v>0</v>
      </c>
      <c r="AS227" s="504"/>
      <c r="AT227" s="505"/>
      <c r="AU227" s="495">
        <f>SUM(AQ227:AT227)</f>
        <v>0</v>
      </c>
      <c r="AV227" s="494"/>
      <c r="AW227" s="508">
        <v>0</v>
      </c>
      <c r="AX227" s="508"/>
      <c r="AY227" s="509"/>
      <c r="AZ227" s="507">
        <f>SUM(AV227:AY227)</f>
        <v>0</v>
      </c>
      <c r="BA227" s="493"/>
      <c r="BB227" s="508">
        <v>0</v>
      </c>
      <c r="BC227" s="508"/>
      <c r="BD227" s="509"/>
      <c r="BE227" s="495">
        <f>SUM(BA227:BD227)</f>
        <v>0</v>
      </c>
      <c r="BF227" s="493"/>
      <c r="BG227" s="508">
        <v>0</v>
      </c>
      <c r="BH227" s="508"/>
      <c r="BI227" s="509"/>
      <c r="BJ227" s="495">
        <f>SUM(BF227:BI227)</f>
        <v>0</v>
      </c>
      <c r="BK227" s="493"/>
      <c r="BL227" s="508">
        <v>0</v>
      </c>
      <c r="BM227" s="508"/>
      <c r="BN227" s="509"/>
      <c r="BO227" s="495">
        <f t="shared" si="3"/>
        <v>0</v>
      </c>
    </row>
    <row r="228" spans="1:67" x14ac:dyDescent="0.25">
      <c r="A228" s="488" t="s">
        <v>118</v>
      </c>
      <c r="B228" s="489" t="s">
        <v>422</v>
      </c>
      <c r="C228" s="490">
        <v>6953156282018</v>
      </c>
      <c r="D228" s="490" t="str">
        <f>IF(J228&gt;0,1,"")</f>
        <v/>
      </c>
      <c r="E228" s="490" t="str">
        <f>IF(K228&gt;0,1,"")</f>
        <v/>
      </c>
      <c r="F228" s="490" t="str">
        <f>IF(L228&gt;0,1,"")</f>
        <v/>
      </c>
      <c r="G228" s="510" t="str">
        <f>IF(M228&gt;0,1,"")</f>
        <v/>
      </c>
      <c r="H228" s="511"/>
      <c r="I228" s="492" t="str">
        <f>IF(SUM(D228:G228)&lt;2,IF(H228&gt;100,"Not OK",""),"")</f>
        <v/>
      </c>
      <c r="J228" s="493"/>
      <c r="K228" s="494">
        <v>0</v>
      </c>
      <c r="L228" s="494"/>
      <c r="M228" s="494"/>
      <c r="N228" s="495">
        <f>SUM(J228:M228)</f>
        <v>0</v>
      </c>
      <c r="O228" s="496"/>
      <c r="P228" s="497">
        <v>7.84</v>
      </c>
      <c r="Q228" s="497"/>
      <c r="R228" s="498"/>
      <c r="S228" s="499">
        <f>IF(P228&gt;0,P228,O228)</f>
        <v>7.84</v>
      </c>
      <c r="T228" s="500"/>
      <c r="U228" s="498">
        <v>24.5</v>
      </c>
      <c r="V228" s="498"/>
      <c r="W228" s="501"/>
      <c r="X228" s="496"/>
      <c r="Y228" s="498">
        <v>49</v>
      </c>
      <c r="Z228" s="498"/>
      <c r="AA228" s="502"/>
      <c r="AB228" s="503"/>
      <c r="AC228" s="504">
        <v>0</v>
      </c>
      <c r="AD228" s="504"/>
      <c r="AE228" s="505"/>
      <c r="AF228" s="495">
        <f>SUM(AB228:AE228)</f>
        <v>0</v>
      </c>
      <c r="AG228" s="506"/>
      <c r="AH228" s="504">
        <v>0</v>
      </c>
      <c r="AI228" s="504"/>
      <c r="AJ228" s="505"/>
      <c r="AK228" s="507">
        <f>SUM(AG228:AJ228)</f>
        <v>0</v>
      </c>
      <c r="AL228" s="503"/>
      <c r="AM228" s="504">
        <v>0</v>
      </c>
      <c r="AN228" s="504"/>
      <c r="AO228" s="505"/>
      <c r="AP228" s="507">
        <f>SUM(AL228:AO228)</f>
        <v>0</v>
      </c>
      <c r="AQ228" s="503"/>
      <c r="AR228" s="504">
        <v>0</v>
      </c>
      <c r="AS228" s="504"/>
      <c r="AT228" s="505"/>
      <c r="AU228" s="495">
        <f>SUM(AQ228:AT228)</f>
        <v>0</v>
      </c>
      <c r="AV228" s="494"/>
      <c r="AW228" s="508">
        <v>0</v>
      </c>
      <c r="AX228" s="508"/>
      <c r="AY228" s="509"/>
      <c r="AZ228" s="507">
        <f>SUM(AV228:AY228)</f>
        <v>0</v>
      </c>
      <c r="BA228" s="493"/>
      <c r="BB228" s="508">
        <v>0</v>
      </c>
      <c r="BC228" s="508"/>
      <c r="BD228" s="509"/>
      <c r="BE228" s="495">
        <f>SUM(BA228:BD228)</f>
        <v>0</v>
      </c>
      <c r="BF228" s="493"/>
      <c r="BG228" s="508">
        <v>0</v>
      </c>
      <c r="BH228" s="508"/>
      <c r="BI228" s="509"/>
      <c r="BJ228" s="495">
        <f>SUM(BF228:BI228)</f>
        <v>0</v>
      </c>
      <c r="BK228" s="493"/>
      <c r="BL228" s="508">
        <v>0</v>
      </c>
      <c r="BM228" s="508"/>
      <c r="BN228" s="509"/>
      <c r="BO228" s="495">
        <f t="shared" si="3"/>
        <v>0</v>
      </c>
    </row>
    <row r="229" spans="1:67" x14ac:dyDescent="0.25">
      <c r="A229" s="488" t="s">
        <v>119</v>
      </c>
      <c r="B229" s="489" t="s">
        <v>423</v>
      </c>
      <c r="C229" s="490">
        <v>6953156282025</v>
      </c>
      <c r="D229" s="490" t="str">
        <f>IF(J229&gt;0,1,"")</f>
        <v/>
      </c>
      <c r="E229" s="490" t="str">
        <f>IF(K229&gt;0,1,"")</f>
        <v/>
      </c>
      <c r="F229" s="490" t="str">
        <f>IF(L229&gt;0,1,"")</f>
        <v/>
      </c>
      <c r="G229" s="510" t="str">
        <f>IF(M229&gt;0,1,"")</f>
        <v/>
      </c>
      <c r="H229" s="511"/>
      <c r="I229" s="492" t="str">
        <f>IF(SUM(D229:G229)&lt;2,IF(H229&gt;100,"Not OK",""),"")</f>
        <v/>
      </c>
      <c r="J229" s="493"/>
      <c r="K229" s="494">
        <v>0</v>
      </c>
      <c r="L229" s="494"/>
      <c r="M229" s="494"/>
      <c r="N229" s="495">
        <f>SUM(J229:M229)</f>
        <v>0</v>
      </c>
      <c r="O229" s="496"/>
      <c r="P229" s="497">
        <v>7.8400000000000007</v>
      </c>
      <c r="Q229" s="497"/>
      <c r="R229" s="498"/>
      <c r="S229" s="499">
        <f>IF(P229&gt;0,P229,O229)</f>
        <v>7.8400000000000007</v>
      </c>
      <c r="T229" s="500"/>
      <c r="U229" s="498">
        <v>24.5</v>
      </c>
      <c r="V229" s="498"/>
      <c r="W229" s="501"/>
      <c r="X229" s="496"/>
      <c r="Y229" s="498">
        <v>49</v>
      </c>
      <c r="Z229" s="498"/>
      <c r="AA229" s="502"/>
      <c r="AB229" s="503"/>
      <c r="AC229" s="504">
        <v>0</v>
      </c>
      <c r="AD229" s="504"/>
      <c r="AE229" s="505"/>
      <c r="AF229" s="495">
        <f>SUM(AB229:AE229)</f>
        <v>0</v>
      </c>
      <c r="AG229" s="506"/>
      <c r="AH229" s="504">
        <v>0</v>
      </c>
      <c r="AI229" s="504"/>
      <c r="AJ229" s="505"/>
      <c r="AK229" s="507">
        <f>SUM(AG229:AJ229)</f>
        <v>0</v>
      </c>
      <c r="AL229" s="503"/>
      <c r="AM229" s="504">
        <v>0</v>
      </c>
      <c r="AN229" s="504"/>
      <c r="AO229" s="505"/>
      <c r="AP229" s="507">
        <f>SUM(AL229:AO229)</f>
        <v>0</v>
      </c>
      <c r="AQ229" s="503"/>
      <c r="AR229" s="504">
        <v>0</v>
      </c>
      <c r="AS229" s="504"/>
      <c r="AT229" s="505"/>
      <c r="AU229" s="495">
        <f>SUM(AQ229:AT229)</f>
        <v>0</v>
      </c>
      <c r="AV229" s="494"/>
      <c r="AW229" s="508">
        <v>0</v>
      </c>
      <c r="AX229" s="508"/>
      <c r="AY229" s="509"/>
      <c r="AZ229" s="507">
        <f>SUM(AV229:AY229)</f>
        <v>0</v>
      </c>
      <c r="BA229" s="493"/>
      <c r="BB229" s="508">
        <v>0</v>
      </c>
      <c r="BC229" s="508"/>
      <c r="BD229" s="509"/>
      <c r="BE229" s="495">
        <f>SUM(BA229:BD229)</f>
        <v>0</v>
      </c>
      <c r="BF229" s="493"/>
      <c r="BG229" s="508">
        <v>0</v>
      </c>
      <c r="BH229" s="508"/>
      <c r="BI229" s="509"/>
      <c r="BJ229" s="495">
        <f>SUM(BF229:BI229)</f>
        <v>0</v>
      </c>
      <c r="BK229" s="493"/>
      <c r="BL229" s="508">
        <v>12</v>
      </c>
      <c r="BM229" s="508"/>
      <c r="BN229" s="509"/>
      <c r="BO229" s="495">
        <f t="shared" si="3"/>
        <v>12</v>
      </c>
    </row>
    <row r="230" spans="1:67" x14ac:dyDescent="0.25">
      <c r="A230" s="488" t="s">
        <v>133</v>
      </c>
      <c r="B230" s="489" t="s">
        <v>437</v>
      </c>
      <c r="C230" s="490">
        <v>6953156282032</v>
      </c>
      <c r="D230" s="490" t="str">
        <f>IF(J230&gt;0,1,"")</f>
        <v/>
      </c>
      <c r="E230" s="490" t="str">
        <f>IF(K230&gt;0,1,"")</f>
        <v/>
      </c>
      <c r="F230" s="490" t="str">
        <f>IF(L230&gt;0,1,"")</f>
        <v/>
      </c>
      <c r="G230" s="510" t="str">
        <f>IF(M230&gt;0,1,"")</f>
        <v/>
      </c>
      <c r="H230" s="511">
        <v>56</v>
      </c>
      <c r="I230" s="492" t="str">
        <f>IF(SUM(D230:G230)&lt;2,IF(H230&gt;100,"Not OK",""),"")</f>
        <v/>
      </c>
      <c r="J230" s="493"/>
      <c r="K230" s="494">
        <v>0</v>
      </c>
      <c r="L230" s="494"/>
      <c r="M230" s="494"/>
      <c r="N230" s="495">
        <f>SUM(J230:M230)</f>
        <v>0</v>
      </c>
      <c r="O230" s="496"/>
      <c r="P230" s="497">
        <v>7.8400000000000007</v>
      </c>
      <c r="Q230" s="497"/>
      <c r="R230" s="498"/>
      <c r="S230" s="499">
        <f>IF(P230&gt;0,P230,O230)</f>
        <v>7.8400000000000007</v>
      </c>
      <c r="T230" s="500"/>
      <c r="U230" s="498">
        <v>24.5</v>
      </c>
      <c r="V230" s="498"/>
      <c r="W230" s="501"/>
      <c r="X230" s="496"/>
      <c r="Y230" s="498">
        <v>49</v>
      </c>
      <c r="Z230" s="498"/>
      <c r="AA230" s="502"/>
      <c r="AB230" s="503"/>
      <c r="AC230" s="504">
        <v>0</v>
      </c>
      <c r="AD230" s="504"/>
      <c r="AE230" s="505"/>
      <c r="AF230" s="495">
        <f>SUM(AB230:AE230)</f>
        <v>0</v>
      </c>
      <c r="AG230" s="506"/>
      <c r="AH230" s="504">
        <v>0</v>
      </c>
      <c r="AI230" s="504"/>
      <c r="AJ230" s="505"/>
      <c r="AK230" s="507">
        <f>SUM(AG230:AJ230)</f>
        <v>0</v>
      </c>
      <c r="AL230" s="503"/>
      <c r="AM230" s="504">
        <v>0</v>
      </c>
      <c r="AN230" s="504"/>
      <c r="AO230" s="505"/>
      <c r="AP230" s="507">
        <f>SUM(AL230:AO230)</f>
        <v>0</v>
      </c>
      <c r="AQ230" s="503"/>
      <c r="AR230" s="504">
        <v>0</v>
      </c>
      <c r="AS230" s="504"/>
      <c r="AT230" s="505"/>
      <c r="AU230" s="495">
        <f>SUM(AQ230:AT230)</f>
        <v>0</v>
      </c>
      <c r="AV230" s="494"/>
      <c r="AW230" s="508">
        <v>0</v>
      </c>
      <c r="AX230" s="508"/>
      <c r="AY230" s="509"/>
      <c r="AZ230" s="507">
        <f>SUM(AV230:AY230)</f>
        <v>0</v>
      </c>
      <c r="BA230" s="493"/>
      <c r="BB230" s="508">
        <v>0</v>
      </c>
      <c r="BC230" s="508"/>
      <c r="BD230" s="509"/>
      <c r="BE230" s="495">
        <f>SUM(BA230:BD230)</f>
        <v>0</v>
      </c>
      <c r="BF230" s="493"/>
      <c r="BG230" s="508">
        <v>0</v>
      </c>
      <c r="BH230" s="508"/>
      <c r="BI230" s="509"/>
      <c r="BJ230" s="495">
        <f>SUM(BF230:BI230)</f>
        <v>0</v>
      </c>
      <c r="BK230" s="493"/>
      <c r="BL230" s="508">
        <v>0</v>
      </c>
      <c r="BM230" s="508"/>
      <c r="BN230" s="509"/>
      <c r="BO230" s="495">
        <f t="shared" si="3"/>
        <v>0</v>
      </c>
    </row>
    <row r="231" spans="1:67" x14ac:dyDescent="0.25">
      <c r="A231" s="488" t="s">
        <v>134</v>
      </c>
      <c r="B231" s="489" t="s">
        <v>438</v>
      </c>
      <c r="C231" s="490">
        <v>6953156282049</v>
      </c>
      <c r="D231" s="490" t="str">
        <f>IF(J231&gt;0,1,"")</f>
        <v/>
      </c>
      <c r="E231" s="490" t="str">
        <f>IF(K231&gt;0,1,"")</f>
        <v/>
      </c>
      <c r="F231" s="490" t="str">
        <f>IF(L231&gt;0,1,"")</f>
        <v/>
      </c>
      <c r="G231" s="510" t="str">
        <f>IF(M231&gt;0,1,"")</f>
        <v/>
      </c>
      <c r="H231" s="511">
        <v>6</v>
      </c>
      <c r="I231" s="492" t="str">
        <f>IF(SUM(D231:G231)&lt;2,IF(H231&gt;100,"Not OK",""),"")</f>
        <v/>
      </c>
      <c r="J231" s="493"/>
      <c r="K231" s="494">
        <v>0</v>
      </c>
      <c r="L231" s="494"/>
      <c r="M231" s="494"/>
      <c r="N231" s="495">
        <f>SUM(J231:M231)</f>
        <v>0</v>
      </c>
      <c r="O231" s="496"/>
      <c r="P231" s="497">
        <v>7.839999999999999</v>
      </c>
      <c r="Q231" s="497"/>
      <c r="R231" s="498"/>
      <c r="S231" s="499">
        <f>IF(P231&gt;0,P231,O231)</f>
        <v>7.839999999999999</v>
      </c>
      <c r="T231" s="500"/>
      <c r="U231" s="498">
        <v>24.5</v>
      </c>
      <c r="V231" s="498"/>
      <c r="W231" s="501"/>
      <c r="X231" s="496"/>
      <c r="Y231" s="498">
        <v>49</v>
      </c>
      <c r="Z231" s="498"/>
      <c r="AA231" s="502"/>
      <c r="AB231" s="503"/>
      <c r="AC231" s="504">
        <v>0</v>
      </c>
      <c r="AD231" s="504"/>
      <c r="AE231" s="505"/>
      <c r="AF231" s="495">
        <f>SUM(AB231:AE231)</f>
        <v>0</v>
      </c>
      <c r="AG231" s="506"/>
      <c r="AH231" s="504">
        <v>0</v>
      </c>
      <c r="AI231" s="504"/>
      <c r="AJ231" s="505"/>
      <c r="AK231" s="507">
        <f>SUM(AG231:AJ231)</f>
        <v>0</v>
      </c>
      <c r="AL231" s="503"/>
      <c r="AM231" s="504">
        <v>0</v>
      </c>
      <c r="AN231" s="504"/>
      <c r="AO231" s="505"/>
      <c r="AP231" s="507">
        <f>SUM(AL231:AO231)</f>
        <v>0</v>
      </c>
      <c r="AQ231" s="503"/>
      <c r="AR231" s="504">
        <v>0</v>
      </c>
      <c r="AS231" s="504"/>
      <c r="AT231" s="505"/>
      <c r="AU231" s="495">
        <f>SUM(AQ231:AT231)</f>
        <v>0</v>
      </c>
      <c r="AV231" s="494"/>
      <c r="AW231" s="508">
        <v>0</v>
      </c>
      <c r="AX231" s="508"/>
      <c r="AY231" s="509"/>
      <c r="AZ231" s="507">
        <f>SUM(AV231:AY231)</f>
        <v>0</v>
      </c>
      <c r="BA231" s="493"/>
      <c r="BB231" s="508">
        <v>0</v>
      </c>
      <c r="BC231" s="508"/>
      <c r="BD231" s="509"/>
      <c r="BE231" s="495">
        <f>SUM(BA231:BD231)</f>
        <v>0</v>
      </c>
      <c r="BF231" s="493"/>
      <c r="BG231" s="508">
        <v>0</v>
      </c>
      <c r="BH231" s="508"/>
      <c r="BI231" s="509"/>
      <c r="BJ231" s="495">
        <f>SUM(BF231:BI231)</f>
        <v>0</v>
      </c>
      <c r="BK231" s="493"/>
      <c r="BL231" s="508">
        <v>0</v>
      </c>
      <c r="BM231" s="508"/>
      <c r="BN231" s="509"/>
      <c r="BO231" s="519">
        <f t="shared" si="3"/>
        <v>0</v>
      </c>
    </row>
    <row r="232" spans="1:67" x14ac:dyDescent="0.25">
      <c r="A232" s="488" t="s">
        <v>135</v>
      </c>
      <c r="B232" s="489" t="s">
        <v>439</v>
      </c>
      <c r="C232" s="490">
        <v>6953156282056</v>
      </c>
      <c r="D232" s="490" t="str">
        <f>IF(J232&gt;0,1,"")</f>
        <v/>
      </c>
      <c r="E232" s="490" t="str">
        <f>IF(K232&gt;0,1,"")</f>
        <v/>
      </c>
      <c r="F232" s="490" t="str">
        <f>IF(L232&gt;0,1,"")</f>
        <v/>
      </c>
      <c r="G232" s="510" t="str">
        <f>IF(M232&gt;0,1,"")</f>
        <v/>
      </c>
      <c r="H232" s="511">
        <v>26</v>
      </c>
      <c r="I232" s="492" t="str">
        <f>IF(SUM(D232:G232)&lt;2,IF(H232&gt;100,"Not OK",""),"")</f>
        <v/>
      </c>
      <c r="J232" s="493"/>
      <c r="K232" s="494">
        <v>0</v>
      </c>
      <c r="L232" s="494"/>
      <c r="M232" s="494"/>
      <c r="N232" s="495">
        <f>SUM(J232:M232)</f>
        <v>0</v>
      </c>
      <c r="O232" s="496"/>
      <c r="P232" s="497">
        <v>7.84</v>
      </c>
      <c r="Q232" s="497"/>
      <c r="R232" s="498"/>
      <c r="S232" s="499">
        <f>IF(P232&gt;0,P232,O232)</f>
        <v>7.84</v>
      </c>
      <c r="T232" s="500"/>
      <c r="U232" s="498">
        <v>24.5</v>
      </c>
      <c r="V232" s="498"/>
      <c r="W232" s="501"/>
      <c r="X232" s="496"/>
      <c r="Y232" s="498">
        <v>49</v>
      </c>
      <c r="Z232" s="498"/>
      <c r="AA232" s="502"/>
      <c r="AB232" s="503"/>
      <c r="AC232" s="504">
        <v>0</v>
      </c>
      <c r="AD232" s="504"/>
      <c r="AE232" s="505"/>
      <c r="AF232" s="495">
        <f>SUM(AB232:AE232)</f>
        <v>0</v>
      </c>
      <c r="AG232" s="506"/>
      <c r="AH232" s="504">
        <v>0</v>
      </c>
      <c r="AI232" s="504"/>
      <c r="AJ232" s="505"/>
      <c r="AK232" s="507">
        <f>SUM(AG232:AJ232)</f>
        <v>0</v>
      </c>
      <c r="AL232" s="503"/>
      <c r="AM232" s="504">
        <v>0</v>
      </c>
      <c r="AN232" s="504"/>
      <c r="AO232" s="505"/>
      <c r="AP232" s="507">
        <f>SUM(AL232:AO232)</f>
        <v>0</v>
      </c>
      <c r="AQ232" s="503"/>
      <c r="AR232" s="504">
        <v>0</v>
      </c>
      <c r="AS232" s="504"/>
      <c r="AT232" s="505"/>
      <c r="AU232" s="495">
        <f>SUM(AQ232:AT232)</f>
        <v>0</v>
      </c>
      <c r="AV232" s="494"/>
      <c r="AW232" s="508">
        <v>0</v>
      </c>
      <c r="AX232" s="508"/>
      <c r="AY232" s="509"/>
      <c r="AZ232" s="507">
        <f>SUM(AV232:AY232)</f>
        <v>0</v>
      </c>
      <c r="BA232" s="493"/>
      <c r="BB232" s="508">
        <v>0</v>
      </c>
      <c r="BC232" s="508"/>
      <c r="BD232" s="509"/>
      <c r="BE232" s="495">
        <f>SUM(BA232:BD232)</f>
        <v>0</v>
      </c>
      <c r="BF232" s="493"/>
      <c r="BG232" s="508">
        <v>0</v>
      </c>
      <c r="BH232" s="508"/>
      <c r="BI232" s="509"/>
      <c r="BJ232" s="495">
        <f>SUM(BF232:BI232)</f>
        <v>0</v>
      </c>
      <c r="BK232" s="493"/>
      <c r="BL232" s="508">
        <v>0</v>
      </c>
      <c r="BM232" s="508"/>
      <c r="BN232" s="509"/>
      <c r="BO232" s="495">
        <f t="shared" si="3"/>
        <v>0</v>
      </c>
    </row>
    <row r="233" spans="1:67" x14ac:dyDescent="0.25">
      <c r="A233" s="488" t="s">
        <v>136</v>
      </c>
      <c r="B233" s="489" t="s">
        <v>440</v>
      </c>
      <c r="C233" s="490">
        <v>6953156282063</v>
      </c>
      <c r="D233" s="490" t="str">
        <f>IF(J233&gt;0,1,"")</f>
        <v/>
      </c>
      <c r="E233" s="490" t="str">
        <f>IF(K233&gt;0,1,"")</f>
        <v/>
      </c>
      <c r="F233" s="490" t="str">
        <f>IF(L233&gt;0,1,"")</f>
        <v/>
      </c>
      <c r="G233" s="510" t="str">
        <f>IF(M233&gt;0,1,"")</f>
        <v/>
      </c>
      <c r="H233" s="511">
        <v>55</v>
      </c>
      <c r="I233" s="492" t="str">
        <f>IF(SUM(D233:G233)&lt;2,IF(H233&gt;100,"Not OK",""),"")</f>
        <v/>
      </c>
      <c r="J233" s="493"/>
      <c r="K233" s="494">
        <v>0</v>
      </c>
      <c r="L233" s="494"/>
      <c r="M233" s="494"/>
      <c r="N233" s="495">
        <f>SUM(J233:M233)</f>
        <v>0</v>
      </c>
      <c r="O233" s="496"/>
      <c r="P233" s="497">
        <v>7.6199999999999992</v>
      </c>
      <c r="Q233" s="497"/>
      <c r="R233" s="498"/>
      <c r="S233" s="499">
        <f>IF(P233&gt;0,P233,O233)</f>
        <v>7.6199999999999992</v>
      </c>
      <c r="T233" s="500"/>
      <c r="U233" s="498">
        <v>24.5</v>
      </c>
      <c r="V233" s="498"/>
      <c r="W233" s="501"/>
      <c r="X233" s="496"/>
      <c r="Y233" s="498">
        <v>49</v>
      </c>
      <c r="Z233" s="498"/>
      <c r="AA233" s="502"/>
      <c r="AB233" s="503"/>
      <c r="AC233" s="504">
        <v>0</v>
      </c>
      <c r="AD233" s="504"/>
      <c r="AE233" s="505"/>
      <c r="AF233" s="495">
        <f>SUM(AB233:AE233)</f>
        <v>0</v>
      </c>
      <c r="AG233" s="506"/>
      <c r="AH233" s="504">
        <v>0</v>
      </c>
      <c r="AI233" s="504"/>
      <c r="AJ233" s="505"/>
      <c r="AK233" s="507">
        <f>SUM(AG233:AJ233)</f>
        <v>0</v>
      </c>
      <c r="AL233" s="503"/>
      <c r="AM233" s="504">
        <v>0</v>
      </c>
      <c r="AN233" s="504"/>
      <c r="AO233" s="505"/>
      <c r="AP233" s="507">
        <f>SUM(AL233:AO233)</f>
        <v>0</v>
      </c>
      <c r="AQ233" s="503"/>
      <c r="AR233" s="504">
        <v>0</v>
      </c>
      <c r="AS233" s="504"/>
      <c r="AT233" s="505"/>
      <c r="AU233" s="495">
        <f>SUM(AQ233:AT233)</f>
        <v>0</v>
      </c>
      <c r="AV233" s="494"/>
      <c r="AW233" s="508">
        <v>0</v>
      </c>
      <c r="AX233" s="508"/>
      <c r="AY233" s="509"/>
      <c r="AZ233" s="507">
        <f>SUM(AV233:AY233)</f>
        <v>0</v>
      </c>
      <c r="BA233" s="493"/>
      <c r="BB233" s="508">
        <v>0</v>
      </c>
      <c r="BC233" s="508"/>
      <c r="BD233" s="509"/>
      <c r="BE233" s="495">
        <f>SUM(BA233:BD233)</f>
        <v>0</v>
      </c>
      <c r="BF233" s="493"/>
      <c r="BG233" s="508">
        <v>0</v>
      </c>
      <c r="BH233" s="508"/>
      <c r="BI233" s="509"/>
      <c r="BJ233" s="495">
        <f>SUM(BF233:BI233)</f>
        <v>0</v>
      </c>
      <c r="BK233" s="493"/>
      <c r="BL233" s="508">
        <v>0</v>
      </c>
      <c r="BM233" s="508"/>
      <c r="BN233" s="509"/>
      <c r="BO233" s="495">
        <f t="shared" si="3"/>
        <v>0</v>
      </c>
    </row>
    <row r="234" spans="1:67" x14ac:dyDescent="0.25">
      <c r="A234" s="488" t="s">
        <v>137</v>
      </c>
      <c r="B234" s="489" t="s">
        <v>441</v>
      </c>
      <c r="C234" s="490">
        <v>6953156282070</v>
      </c>
      <c r="D234" s="490" t="str">
        <f>IF(J234&gt;0,1,"")</f>
        <v/>
      </c>
      <c r="E234" s="490" t="str">
        <f>IF(K234&gt;0,1,"")</f>
        <v/>
      </c>
      <c r="F234" s="490" t="str">
        <f>IF(L234&gt;0,1,"")</f>
        <v/>
      </c>
      <c r="G234" s="510" t="str">
        <f>IF(M234&gt;0,1,"")</f>
        <v/>
      </c>
      <c r="H234" s="511">
        <v>17</v>
      </c>
      <c r="I234" s="492" t="str">
        <f>IF(SUM(D234:G234)&lt;2,IF(H234&gt;100,"Not OK",""),"")</f>
        <v/>
      </c>
      <c r="J234" s="493"/>
      <c r="K234" s="494">
        <v>0</v>
      </c>
      <c r="L234" s="494"/>
      <c r="M234" s="494"/>
      <c r="N234" s="495">
        <f>SUM(J234:M234)</f>
        <v>0</v>
      </c>
      <c r="O234" s="496"/>
      <c r="P234" s="497">
        <v>7.62</v>
      </c>
      <c r="Q234" s="497"/>
      <c r="R234" s="498"/>
      <c r="S234" s="499">
        <f>IF(P234&gt;0,P234,O234)</f>
        <v>7.62</v>
      </c>
      <c r="T234" s="500"/>
      <c r="U234" s="498">
        <v>24.5</v>
      </c>
      <c r="V234" s="498"/>
      <c r="W234" s="501"/>
      <c r="X234" s="496"/>
      <c r="Y234" s="498">
        <v>49</v>
      </c>
      <c r="Z234" s="498"/>
      <c r="AA234" s="502"/>
      <c r="AB234" s="503"/>
      <c r="AC234" s="504">
        <v>0</v>
      </c>
      <c r="AD234" s="504"/>
      <c r="AE234" s="505"/>
      <c r="AF234" s="495">
        <f>SUM(AB234:AE234)</f>
        <v>0</v>
      </c>
      <c r="AG234" s="506"/>
      <c r="AH234" s="504">
        <v>0</v>
      </c>
      <c r="AI234" s="504"/>
      <c r="AJ234" s="505"/>
      <c r="AK234" s="507">
        <f>SUM(AG234:AJ234)</f>
        <v>0</v>
      </c>
      <c r="AL234" s="503"/>
      <c r="AM234" s="504">
        <v>0</v>
      </c>
      <c r="AN234" s="504"/>
      <c r="AO234" s="505"/>
      <c r="AP234" s="507">
        <f>SUM(AL234:AO234)</f>
        <v>0</v>
      </c>
      <c r="AQ234" s="503"/>
      <c r="AR234" s="504">
        <v>0</v>
      </c>
      <c r="AS234" s="504"/>
      <c r="AT234" s="505"/>
      <c r="AU234" s="495">
        <f>SUM(AQ234:AT234)</f>
        <v>0</v>
      </c>
      <c r="AV234" s="494"/>
      <c r="AW234" s="508">
        <v>0</v>
      </c>
      <c r="AX234" s="508"/>
      <c r="AY234" s="509"/>
      <c r="AZ234" s="507">
        <f>SUM(AV234:AY234)</f>
        <v>0</v>
      </c>
      <c r="BA234" s="493"/>
      <c r="BB234" s="508">
        <v>0</v>
      </c>
      <c r="BC234" s="508"/>
      <c r="BD234" s="509"/>
      <c r="BE234" s="495">
        <f>SUM(BA234:BD234)</f>
        <v>0</v>
      </c>
      <c r="BF234" s="493"/>
      <c r="BG234" s="508">
        <v>0</v>
      </c>
      <c r="BH234" s="508"/>
      <c r="BI234" s="509"/>
      <c r="BJ234" s="495">
        <f>SUM(BF234:BI234)</f>
        <v>0</v>
      </c>
      <c r="BK234" s="493"/>
      <c r="BL234" s="508">
        <v>0</v>
      </c>
      <c r="BM234" s="508"/>
      <c r="BN234" s="509"/>
      <c r="BO234" s="495">
        <f t="shared" si="3"/>
        <v>0</v>
      </c>
    </row>
    <row r="235" spans="1:67" x14ac:dyDescent="0.25">
      <c r="A235" s="488" t="s">
        <v>138</v>
      </c>
      <c r="B235" s="489" t="s">
        <v>442</v>
      </c>
      <c r="C235" s="490">
        <v>6953156282087</v>
      </c>
      <c r="D235" s="490" t="str">
        <f>IF(J235&gt;0,1,"")</f>
        <v/>
      </c>
      <c r="E235" s="490" t="str">
        <f>IF(K235&gt;0,1,"")</f>
        <v/>
      </c>
      <c r="F235" s="490" t="str">
        <f>IF(L235&gt;0,1,"")</f>
        <v/>
      </c>
      <c r="G235" s="510" t="str">
        <f>IF(M235&gt;0,1,"")</f>
        <v/>
      </c>
      <c r="H235" s="511">
        <v>48</v>
      </c>
      <c r="I235" s="492" t="str">
        <f>IF(SUM(D235:G235)&lt;2,IF(H235&gt;100,"Not OK",""),"")</f>
        <v/>
      </c>
      <c r="J235" s="493"/>
      <c r="K235" s="494">
        <v>0</v>
      </c>
      <c r="L235" s="494"/>
      <c r="M235" s="494"/>
      <c r="N235" s="495">
        <f>SUM(J235:M235)</f>
        <v>0</v>
      </c>
      <c r="O235" s="496"/>
      <c r="P235" s="497">
        <v>7.7100000000000009</v>
      </c>
      <c r="Q235" s="497"/>
      <c r="R235" s="498"/>
      <c r="S235" s="499">
        <f>IF(P235&gt;0,P235,O235)</f>
        <v>7.7100000000000009</v>
      </c>
      <c r="T235" s="500"/>
      <c r="U235" s="498">
        <v>24.5</v>
      </c>
      <c r="V235" s="498"/>
      <c r="W235" s="501"/>
      <c r="X235" s="496"/>
      <c r="Y235" s="498">
        <v>49</v>
      </c>
      <c r="Z235" s="498"/>
      <c r="AA235" s="502"/>
      <c r="AB235" s="503"/>
      <c r="AC235" s="504">
        <v>0</v>
      </c>
      <c r="AD235" s="504"/>
      <c r="AE235" s="505"/>
      <c r="AF235" s="495">
        <f>SUM(AB235:AE235)</f>
        <v>0</v>
      </c>
      <c r="AG235" s="506"/>
      <c r="AH235" s="504">
        <v>0</v>
      </c>
      <c r="AI235" s="504"/>
      <c r="AJ235" s="505"/>
      <c r="AK235" s="507">
        <f>SUM(AG235:AJ235)</f>
        <v>0</v>
      </c>
      <c r="AL235" s="503"/>
      <c r="AM235" s="504">
        <v>0</v>
      </c>
      <c r="AN235" s="504"/>
      <c r="AO235" s="505"/>
      <c r="AP235" s="507">
        <f>SUM(AL235:AO235)</f>
        <v>0</v>
      </c>
      <c r="AQ235" s="503"/>
      <c r="AR235" s="504">
        <v>0</v>
      </c>
      <c r="AS235" s="504"/>
      <c r="AT235" s="505"/>
      <c r="AU235" s="495">
        <f>SUM(AQ235:AT235)</f>
        <v>0</v>
      </c>
      <c r="AV235" s="494"/>
      <c r="AW235" s="508">
        <v>0</v>
      </c>
      <c r="AX235" s="508"/>
      <c r="AY235" s="509"/>
      <c r="AZ235" s="507">
        <f>SUM(AV235:AY235)</f>
        <v>0</v>
      </c>
      <c r="BA235" s="493"/>
      <c r="BB235" s="508">
        <v>0</v>
      </c>
      <c r="BC235" s="508"/>
      <c r="BD235" s="509"/>
      <c r="BE235" s="495">
        <f>SUM(BA235:BD235)</f>
        <v>0</v>
      </c>
      <c r="BF235" s="493"/>
      <c r="BG235" s="508">
        <v>0</v>
      </c>
      <c r="BH235" s="508"/>
      <c r="BI235" s="509"/>
      <c r="BJ235" s="495">
        <f>SUM(BF235:BI235)</f>
        <v>0</v>
      </c>
      <c r="BK235" s="493"/>
      <c r="BL235" s="508">
        <v>3</v>
      </c>
      <c r="BM235" s="508"/>
      <c r="BN235" s="509"/>
      <c r="BO235" s="495">
        <f t="shared" si="3"/>
        <v>3</v>
      </c>
    </row>
    <row r="236" spans="1:67" x14ac:dyDescent="0.25">
      <c r="A236" s="488" t="s">
        <v>192</v>
      </c>
      <c r="B236" s="489" t="s">
        <v>495</v>
      </c>
      <c r="C236" s="490">
        <v>6953156282094</v>
      </c>
      <c r="D236" s="490" t="str">
        <f>IF(J236&gt;0,1,"")</f>
        <v/>
      </c>
      <c r="E236" s="490" t="str">
        <f>IF(K236&gt;0,1,"")</f>
        <v/>
      </c>
      <c r="F236" s="490" t="str">
        <f>IF(L236&gt;0,1,"")</f>
        <v/>
      </c>
      <c r="G236" s="510" t="str">
        <f>IF(M236&gt;0,1,"")</f>
        <v/>
      </c>
      <c r="H236" s="511">
        <v>58</v>
      </c>
      <c r="I236" s="492" t="str">
        <f>IF(SUM(D236:G236)&lt;2,IF(H236&gt;100,"Not OK",""),"")</f>
        <v/>
      </c>
      <c r="J236" s="493"/>
      <c r="K236" s="494">
        <v>0</v>
      </c>
      <c r="L236" s="494"/>
      <c r="M236" s="494"/>
      <c r="N236" s="495">
        <f>SUM(J236:M236)</f>
        <v>0</v>
      </c>
      <c r="O236" s="496"/>
      <c r="P236" s="497">
        <v>38.392475247524757</v>
      </c>
      <c r="Q236" s="497"/>
      <c r="R236" s="498"/>
      <c r="S236" s="499">
        <f>IF(P236&gt;0,P236,O236)</f>
        <v>38.392475247524757</v>
      </c>
      <c r="T236" s="500"/>
      <c r="U236" s="498">
        <v>74.5</v>
      </c>
      <c r="V236" s="498"/>
      <c r="W236" s="501"/>
      <c r="X236" s="496"/>
      <c r="Y236" s="498">
        <v>159</v>
      </c>
      <c r="Z236" s="498"/>
      <c r="AA236" s="502"/>
      <c r="AB236" s="503"/>
      <c r="AC236" s="504">
        <v>4</v>
      </c>
      <c r="AD236" s="504"/>
      <c r="AE236" s="505"/>
      <c r="AF236" s="495">
        <f>SUM(AB236:AE236)</f>
        <v>4</v>
      </c>
      <c r="AG236" s="506"/>
      <c r="AH236" s="504">
        <v>2</v>
      </c>
      <c r="AI236" s="504"/>
      <c r="AJ236" s="505"/>
      <c r="AK236" s="507">
        <f>SUM(AG236:AJ236)</f>
        <v>2</v>
      </c>
      <c r="AL236" s="503"/>
      <c r="AM236" s="504">
        <v>0</v>
      </c>
      <c r="AN236" s="504"/>
      <c r="AO236" s="505"/>
      <c r="AP236" s="507">
        <f>SUM(AL236:AO236)</f>
        <v>0</v>
      </c>
      <c r="AQ236" s="503"/>
      <c r="AR236" s="504">
        <v>2</v>
      </c>
      <c r="AS236" s="504"/>
      <c r="AT236" s="505"/>
      <c r="AU236" s="495">
        <f>SUM(AQ236:AT236)</f>
        <v>2</v>
      </c>
      <c r="AV236" s="494"/>
      <c r="AW236" s="508">
        <v>0</v>
      </c>
      <c r="AX236" s="508"/>
      <c r="AY236" s="509"/>
      <c r="AZ236" s="507">
        <f>SUM(AV236:AY236)</f>
        <v>0</v>
      </c>
      <c r="BA236" s="493"/>
      <c r="BB236" s="508">
        <v>0</v>
      </c>
      <c r="BC236" s="508"/>
      <c r="BD236" s="509"/>
      <c r="BE236" s="495">
        <f>SUM(BA236:BD236)</f>
        <v>0</v>
      </c>
      <c r="BF236" s="493"/>
      <c r="BG236" s="508">
        <v>0</v>
      </c>
      <c r="BH236" s="508"/>
      <c r="BI236" s="509"/>
      <c r="BJ236" s="495">
        <f>SUM(BF236:BI236)</f>
        <v>0</v>
      </c>
      <c r="BK236" s="493"/>
      <c r="BL236" s="508">
        <v>5</v>
      </c>
      <c r="BM236" s="508"/>
      <c r="BN236" s="509"/>
      <c r="BO236" s="495">
        <f t="shared" si="3"/>
        <v>5</v>
      </c>
    </row>
    <row r="237" spans="1:67" x14ac:dyDescent="0.25">
      <c r="A237" s="488" t="s">
        <v>165</v>
      </c>
      <c r="B237" s="489" t="s">
        <v>468</v>
      </c>
      <c r="C237" s="490">
        <v>6953156282100</v>
      </c>
      <c r="D237" s="490" t="str">
        <f>IF(J237&gt;0,1,"")</f>
        <v/>
      </c>
      <c r="E237" s="490">
        <f>IF(K237&gt;0,1,"")</f>
        <v>1</v>
      </c>
      <c r="F237" s="490">
        <f>IF(L237&gt;0,1,"")</f>
        <v>1</v>
      </c>
      <c r="G237" s="510" t="str">
        <f>IF(M237&gt;0,1,"")</f>
        <v/>
      </c>
      <c r="H237" s="511">
        <v>89</v>
      </c>
      <c r="I237" s="492" t="str">
        <f>IF(SUM(D237:G237)&lt;2,IF(H237&gt;100,"Not OK",""),"")</f>
        <v/>
      </c>
      <c r="J237" s="493"/>
      <c r="K237" s="494">
        <v>2</v>
      </c>
      <c r="L237" s="494">
        <v>10</v>
      </c>
      <c r="M237" s="494"/>
      <c r="N237" s="495">
        <f>SUM(J237:M237)</f>
        <v>12</v>
      </c>
      <c r="O237" s="496"/>
      <c r="P237" s="497">
        <v>38.140000000000015</v>
      </c>
      <c r="Q237" s="497">
        <v>38.140000000000015</v>
      </c>
      <c r="R237" s="498"/>
      <c r="S237" s="499">
        <f>IF(P237&gt;0,P237,O237)</f>
        <v>38.140000000000015</v>
      </c>
      <c r="T237" s="500"/>
      <c r="U237" s="498">
        <v>74.5</v>
      </c>
      <c r="V237" s="498">
        <v>79.5</v>
      </c>
      <c r="W237" s="501"/>
      <c r="X237" s="496"/>
      <c r="Y237" s="498">
        <v>159</v>
      </c>
      <c r="Z237" s="498">
        <v>159</v>
      </c>
      <c r="AA237" s="502"/>
      <c r="AB237" s="503"/>
      <c r="AC237" s="504">
        <v>2</v>
      </c>
      <c r="AD237" s="504"/>
      <c r="AE237" s="505"/>
      <c r="AF237" s="495">
        <f>SUM(AB237:AE237)</f>
        <v>2</v>
      </c>
      <c r="AG237" s="506"/>
      <c r="AH237" s="504">
        <v>1</v>
      </c>
      <c r="AI237" s="504">
        <v>4</v>
      </c>
      <c r="AJ237" s="505"/>
      <c r="AK237" s="507">
        <f>SUM(AG237:AJ237)</f>
        <v>5</v>
      </c>
      <c r="AL237" s="503"/>
      <c r="AM237" s="504">
        <v>0</v>
      </c>
      <c r="AN237" s="504">
        <v>0</v>
      </c>
      <c r="AO237" s="505"/>
      <c r="AP237" s="507">
        <f>SUM(AL237:AO237)</f>
        <v>0</v>
      </c>
      <c r="AQ237" s="503"/>
      <c r="AR237" s="504">
        <v>0</v>
      </c>
      <c r="AS237" s="504">
        <v>3</v>
      </c>
      <c r="AT237" s="505"/>
      <c r="AU237" s="495">
        <f>SUM(AQ237:AT237)</f>
        <v>3</v>
      </c>
      <c r="AV237" s="494"/>
      <c r="AW237" s="508">
        <v>0</v>
      </c>
      <c r="AX237" s="508">
        <v>0</v>
      </c>
      <c r="AY237" s="509"/>
      <c r="AZ237" s="507">
        <f>SUM(AV237:AY237)</f>
        <v>0</v>
      </c>
      <c r="BA237" s="493"/>
      <c r="BB237" s="508">
        <v>0</v>
      </c>
      <c r="BC237" s="508">
        <v>0</v>
      </c>
      <c r="BD237" s="509"/>
      <c r="BE237" s="495">
        <f>SUM(BA237:BD237)</f>
        <v>0</v>
      </c>
      <c r="BF237" s="493"/>
      <c r="BG237" s="508">
        <v>0</v>
      </c>
      <c r="BH237" s="508">
        <v>1</v>
      </c>
      <c r="BI237" s="509"/>
      <c r="BJ237" s="495">
        <f>SUM(BF237:BI237)</f>
        <v>1</v>
      </c>
      <c r="BK237" s="493"/>
      <c r="BL237" s="508">
        <v>15</v>
      </c>
      <c r="BM237" s="508"/>
      <c r="BN237" s="509"/>
      <c r="BO237" s="495">
        <f t="shared" si="3"/>
        <v>15</v>
      </c>
    </row>
    <row r="238" spans="1:67" x14ac:dyDescent="0.25">
      <c r="A238" s="488" t="s">
        <v>193</v>
      </c>
      <c r="B238" s="489" t="s">
        <v>496</v>
      </c>
      <c r="C238" s="490">
        <v>6953156282117</v>
      </c>
      <c r="D238" s="490" t="str">
        <f>IF(J238&gt;0,1,"")</f>
        <v/>
      </c>
      <c r="E238" s="490" t="str">
        <f>IF(K238&gt;0,1,"")</f>
        <v/>
      </c>
      <c r="F238" s="490" t="str">
        <f>IF(L238&gt;0,1,"")</f>
        <v/>
      </c>
      <c r="G238" s="510" t="str">
        <f>IF(M238&gt;0,1,"")</f>
        <v/>
      </c>
      <c r="H238" s="511">
        <v>20</v>
      </c>
      <c r="I238" s="492" t="str">
        <f>IF(SUM(D238:G238)&lt;2,IF(H238&gt;100,"Not OK",""),"")</f>
        <v/>
      </c>
      <c r="J238" s="493"/>
      <c r="K238" s="494">
        <v>0</v>
      </c>
      <c r="L238" s="494"/>
      <c r="M238" s="494"/>
      <c r="N238" s="495">
        <f>SUM(J238:M238)</f>
        <v>0</v>
      </c>
      <c r="O238" s="496"/>
      <c r="P238" s="497">
        <v>44.200000000000024</v>
      </c>
      <c r="Q238" s="497"/>
      <c r="R238" s="498"/>
      <c r="S238" s="499">
        <f>IF(P238&gt;0,P238,O238)</f>
        <v>44.200000000000024</v>
      </c>
      <c r="T238" s="500"/>
      <c r="U238" s="498">
        <v>89.5</v>
      </c>
      <c r="V238" s="498"/>
      <c r="W238" s="501"/>
      <c r="X238" s="496"/>
      <c r="Y238" s="498">
        <v>189</v>
      </c>
      <c r="Z238" s="498"/>
      <c r="AA238" s="502"/>
      <c r="AB238" s="503"/>
      <c r="AC238" s="504">
        <v>3</v>
      </c>
      <c r="AD238" s="504"/>
      <c r="AE238" s="505"/>
      <c r="AF238" s="495">
        <f>SUM(AB238:AE238)</f>
        <v>3</v>
      </c>
      <c r="AG238" s="506"/>
      <c r="AH238" s="504">
        <v>2</v>
      </c>
      <c r="AI238" s="504"/>
      <c r="AJ238" s="505"/>
      <c r="AK238" s="507">
        <f>SUM(AG238:AJ238)</f>
        <v>2</v>
      </c>
      <c r="AL238" s="503"/>
      <c r="AM238" s="504">
        <v>0</v>
      </c>
      <c r="AN238" s="504"/>
      <c r="AO238" s="505"/>
      <c r="AP238" s="507">
        <f>SUM(AL238:AO238)</f>
        <v>0</v>
      </c>
      <c r="AQ238" s="503"/>
      <c r="AR238" s="504">
        <v>0</v>
      </c>
      <c r="AS238" s="504"/>
      <c r="AT238" s="505"/>
      <c r="AU238" s="495">
        <f>SUM(AQ238:AT238)</f>
        <v>0</v>
      </c>
      <c r="AV238" s="494"/>
      <c r="AW238" s="508">
        <v>0</v>
      </c>
      <c r="AX238" s="508"/>
      <c r="AY238" s="509"/>
      <c r="AZ238" s="507">
        <f>SUM(AV238:AY238)</f>
        <v>0</v>
      </c>
      <c r="BA238" s="493"/>
      <c r="BB238" s="508">
        <v>0</v>
      </c>
      <c r="BC238" s="508"/>
      <c r="BD238" s="509"/>
      <c r="BE238" s="495">
        <f>SUM(BA238:BD238)</f>
        <v>0</v>
      </c>
      <c r="BF238" s="493"/>
      <c r="BG238" s="508">
        <v>0</v>
      </c>
      <c r="BH238" s="508"/>
      <c r="BI238" s="509"/>
      <c r="BJ238" s="495">
        <f>SUM(BF238:BI238)</f>
        <v>0</v>
      </c>
      <c r="BK238" s="493"/>
      <c r="BL238" s="508">
        <v>19</v>
      </c>
      <c r="BM238" s="508"/>
      <c r="BN238" s="509"/>
      <c r="BO238" s="495">
        <f t="shared" si="3"/>
        <v>19</v>
      </c>
    </row>
    <row r="239" spans="1:67" x14ac:dyDescent="0.25">
      <c r="A239" s="488" t="s">
        <v>194</v>
      </c>
      <c r="B239" s="489" t="s">
        <v>497</v>
      </c>
      <c r="C239" s="490">
        <v>6953156282124</v>
      </c>
      <c r="D239" s="490" t="str">
        <f>IF(J239&gt;0,1,"")</f>
        <v/>
      </c>
      <c r="E239" s="490" t="str">
        <f>IF(K239&gt;0,1,"")</f>
        <v/>
      </c>
      <c r="F239" s="490" t="str">
        <f>IF(L239&gt;0,1,"")</f>
        <v/>
      </c>
      <c r="G239" s="510" t="str">
        <f>IF(M239&gt;0,1,"")</f>
        <v/>
      </c>
      <c r="H239" s="511">
        <v>140</v>
      </c>
      <c r="I239" s="492" t="str">
        <f>IF(SUM(D239:G239)&lt;2,IF(H239&gt;100,"Not OK",""),"")</f>
        <v>Not OK</v>
      </c>
      <c r="J239" s="493"/>
      <c r="K239" s="494">
        <v>0</v>
      </c>
      <c r="L239" s="494"/>
      <c r="M239" s="494"/>
      <c r="N239" s="495">
        <f>SUM(J239:M239)</f>
        <v>0</v>
      </c>
      <c r="O239" s="496"/>
      <c r="P239" s="497">
        <v>44.337062937062946</v>
      </c>
      <c r="Q239" s="497"/>
      <c r="R239" s="498"/>
      <c r="S239" s="499">
        <f>IF(P239&gt;0,P239,O239)</f>
        <v>44.337062937062946</v>
      </c>
      <c r="T239" s="500"/>
      <c r="U239" s="498">
        <v>89.5</v>
      </c>
      <c r="V239" s="498"/>
      <c r="W239" s="501"/>
      <c r="X239" s="496"/>
      <c r="Y239" s="498">
        <v>189</v>
      </c>
      <c r="Z239" s="498"/>
      <c r="AA239" s="502"/>
      <c r="AB239" s="503"/>
      <c r="AC239" s="504">
        <v>7</v>
      </c>
      <c r="AD239" s="504"/>
      <c r="AE239" s="505"/>
      <c r="AF239" s="495">
        <f>SUM(AB239:AE239)</f>
        <v>7</v>
      </c>
      <c r="AG239" s="506"/>
      <c r="AH239" s="504">
        <v>0</v>
      </c>
      <c r="AI239" s="504"/>
      <c r="AJ239" s="505"/>
      <c r="AK239" s="507">
        <f>SUM(AG239:AJ239)</f>
        <v>0</v>
      </c>
      <c r="AL239" s="503"/>
      <c r="AM239" s="504">
        <v>1</v>
      </c>
      <c r="AN239" s="504"/>
      <c r="AO239" s="505"/>
      <c r="AP239" s="507">
        <f>SUM(AL239:AO239)</f>
        <v>1</v>
      </c>
      <c r="AQ239" s="503"/>
      <c r="AR239" s="504">
        <v>0</v>
      </c>
      <c r="AS239" s="504"/>
      <c r="AT239" s="505"/>
      <c r="AU239" s="495">
        <f>SUM(AQ239:AT239)</f>
        <v>0</v>
      </c>
      <c r="AV239" s="494"/>
      <c r="AW239" s="508">
        <v>1</v>
      </c>
      <c r="AX239" s="508"/>
      <c r="AY239" s="509"/>
      <c r="AZ239" s="507">
        <f>SUM(AV239:AY239)</f>
        <v>1</v>
      </c>
      <c r="BA239" s="493"/>
      <c r="BB239" s="508">
        <v>0</v>
      </c>
      <c r="BC239" s="508"/>
      <c r="BD239" s="509"/>
      <c r="BE239" s="495">
        <f>SUM(BA239:BD239)</f>
        <v>0</v>
      </c>
      <c r="BF239" s="493"/>
      <c r="BG239" s="508">
        <v>0</v>
      </c>
      <c r="BH239" s="508"/>
      <c r="BI239" s="509"/>
      <c r="BJ239" s="495">
        <f>SUM(BF239:BI239)</f>
        <v>0</v>
      </c>
      <c r="BK239" s="493"/>
      <c r="BL239" s="508"/>
      <c r="BM239" s="508"/>
      <c r="BN239" s="509"/>
      <c r="BO239" s="495">
        <f t="shared" si="3"/>
        <v>0</v>
      </c>
    </row>
    <row r="240" spans="1:67" x14ac:dyDescent="0.25">
      <c r="A240" s="488" t="s">
        <v>172</v>
      </c>
      <c r="B240" s="489" t="s">
        <v>475</v>
      </c>
      <c r="C240" s="490">
        <v>6953156282247</v>
      </c>
      <c r="D240" s="490" t="str">
        <f>IF(J240&gt;0,1,"")</f>
        <v/>
      </c>
      <c r="E240" s="490">
        <f>IF(K240&gt;0,1,"")</f>
        <v>1</v>
      </c>
      <c r="F240" s="490">
        <f>IF(L240&gt;0,1,"")</f>
        <v>1</v>
      </c>
      <c r="G240" s="510" t="str">
        <f>IF(M240&gt;0,1,"")</f>
        <v/>
      </c>
      <c r="H240" s="511">
        <v>7</v>
      </c>
      <c r="I240" s="492" t="str">
        <f>IF(SUM(D240:G240)&lt;2,IF(H240&gt;100,"Not OK",""),"")</f>
        <v/>
      </c>
      <c r="J240" s="493"/>
      <c r="K240" s="494">
        <v>6</v>
      </c>
      <c r="L240" s="494">
        <v>7</v>
      </c>
      <c r="M240" s="494"/>
      <c r="N240" s="495">
        <f>SUM(J240:M240)</f>
        <v>13</v>
      </c>
      <c r="O240" s="496"/>
      <c r="P240" s="497">
        <v>76</v>
      </c>
      <c r="Q240" s="497">
        <v>76</v>
      </c>
      <c r="R240" s="498"/>
      <c r="S240" s="499">
        <f>IF(P240&gt;0,P240,O240)</f>
        <v>76</v>
      </c>
      <c r="T240" s="500"/>
      <c r="U240" s="498">
        <v>140</v>
      </c>
      <c r="V240" s="498">
        <v>144.5</v>
      </c>
      <c r="W240" s="501"/>
      <c r="X240" s="496"/>
      <c r="Y240" s="498">
        <v>289</v>
      </c>
      <c r="Z240" s="498">
        <v>289</v>
      </c>
      <c r="AA240" s="502"/>
      <c r="AB240" s="503"/>
      <c r="AC240" s="504">
        <v>23</v>
      </c>
      <c r="AD240" s="504"/>
      <c r="AE240" s="505"/>
      <c r="AF240" s="495">
        <f>SUM(AB240:AE240)</f>
        <v>23</v>
      </c>
      <c r="AG240" s="506"/>
      <c r="AH240" s="504">
        <v>5</v>
      </c>
      <c r="AI240" s="504">
        <v>3</v>
      </c>
      <c r="AJ240" s="505"/>
      <c r="AK240" s="507">
        <f>SUM(AG240:AJ240)</f>
        <v>8</v>
      </c>
      <c r="AL240" s="503"/>
      <c r="AM240" s="504">
        <v>9</v>
      </c>
      <c r="AN240" s="504">
        <v>6</v>
      </c>
      <c r="AO240" s="505"/>
      <c r="AP240" s="507">
        <f>SUM(AL240:AO240)</f>
        <v>15</v>
      </c>
      <c r="AQ240" s="503"/>
      <c r="AR240" s="504">
        <v>9</v>
      </c>
      <c r="AS240" s="504">
        <v>0</v>
      </c>
      <c r="AT240" s="505"/>
      <c r="AU240" s="495">
        <f>SUM(AQ240:AT240)</f>
        <v>9</v>
      </c>
      <c r="AV240" s="494"/>
      <c r="AW240" s="508">
        <v>6</v>
      </c>
      <c r="AX240" s="508">
        <v>1</v>
      </c>
      <c r="AY240" s="509"/>
      <c r="AZ240" s="507">
        <f>SUM(AV240:AY240)</f>
        <v>7</v>
      </c>
      <c r="BA240" s="493"/>
      <c r="BB240" s="508">
        <v>6</v>
      </c>
      <c r="BC240" s="508">
        <v>1</v>
      </c>
      <c r="BD240" s="509"/>
      <c r="BE240" s="495">
        <f>SUM(BA240:BD240)</f>
        <v>7</v>
      </c>
      <c r="BF240" s="493"/>
      <c r="BG240" s="508">
        <v>3</v>
      </c>
      <c r="BH240" s="508">
        <v>2</v>
      </c>
      <c r="BI240" s="509"/>
      <c r="BJ240" s="495">
        <f>SUM(BF240:BI240)</f>
        <v>5</v>
      </c>
      <c r="BK240" s="525"/>
      <c r="BL240" s="533"/>
      <c r="BM240" s="533"/>
      <c r="BN240" s="534"/>
      <c r="BO240" s="495">
        <f t="shared" si="3"/>
        <v>0</v>
      </c>
    </row>
    <row r="241" spans="1:67" x14ac:dyDescent="0.25">
      <c r="A241" s="488" t="s">
        <v>173</v>
      </c>
      <c r="B241" s="489" t="s">
        <v>476</v>
      </c>
      <c r="C241" s="490">
        <v>6953156282254</v>
      </c>
      <c r="D241" s="490" t="str">
        <f>IF(J241&gt;0,1,"")</f>
        <v/>
      </c>
      <c r="E241" s="490">
        <f>IF(K241&gt;0,1,"")</f>
        <v>1</v>
      </c>
      <c r="F241" s="490" t="str">
        <f>IF(L241&gt;0,1,"")</f>
        <v/>
      </c>
      <c r="G241" s="510" t="str">
        <f>IF(M241&gt;0,1,"")</f>
        <v/>
      </c>
      <c r="H241" s="511">
        <v>8</v>
      </c>
      <c r="I241" s="492" t="str">
        <f>IF(SUM(D241:G241)&lt;2,IF(H241&gt;100,"Not OK",""),"")</f>
        <v/>
      </c>
      <c r="J241" s="493"/>
      <c r="K241" s="494">
        <v>3</v>
      </c>
      <c r="L241" s="494"/>
      <c r="M241" s="494"/>
      <c r="N241" s="495">
        <f>SUM(J241:M241)</f>
        <v>3</v>
      </c>
      <c r="O241" s="496"/>
      <c r="P241" s="497">
        <v>76</v>
      </c>
      <c r="Q241" s="497"/>
      <c r="R241" s="498"/>
      <c r="S241" s="499">
        <f>IF(P241&gt;0,P241,O241)</f>
        <v>76</v>
      </c>
      <c r="T241" s="500"/>
      <c r="U241" s="498">
        <v>140</v>
      </c>
      <c r="V241" s="498"/>
      <c r="W241" s="501"/>
      <c r="X241" s="496"/>
      <c r="Y241" s="498">
        <v>289</v>
      </c>
      <c r="Z241" s="498"/>
      <c r="AA241" s="502"/>
      <c r="AB241" s="503"/>
      <c r="AC241" s="504">
        <v>14</v>
      </c>
      <c r="AD241" s="504"/>
      <c r="AE241" s="505"/>
      <c r="AF241" s="495">
        <f>SUM(AB241:AE241)</f>
        <v>14</v>
      </c>
      <c r="AG241" s="506"/>
      <c r="AH241" s="504">
        <v>9</v>
      </c>
      <c r="AI241" s="504"/>
      <c r="AJ241" s="505"/>
      <c r="AK241" s="507">
        <f>SUM(AG241:AJ241)</f>
        <v>9</v>
      </c>
      <c r="AL241" s="503"/>
      <c r="AM241" s="504">
        <v>5</v>
      </c>
      <c r="AN241" s="504"/>
      <c r="AO241" s="505"/>
      <c r="AP241" s="507">
        <f>SUM(AL241:AO241)</f>
        <v>5</v>
      </c>
      <c r="AQ241" s="503"/>
      <c r="AR241" s="504">
        <v>2</v>
      </c>
      <c r="AS241" s="504"/>
      <c r="AT241" s="505"/>
      <c r="AU241" s="495">
        <f>SUM(AQ241:AT241)</f>
        <v>2</v>
      </c>
      <c r="AV241" s="494"/>
      <c r="AW241" s="508">
        <v>3</v>
      </c>
      <c r="AX241" s="508"/>
      <c r="AY241" s="509"/>
      <c r="AZ241" s="507">
        <f>SUM(AV241:AY241)</f>
        <v>3</v>
      </c>
      <c r="BA241" s="493"/>
      <c r="BB241" s="508">
        <v>0</v>
      </c>
      <c r="BC241" s="508"/>
      <c r="BD241" s="509"/>
      <c r="BE241" s="495">
        <f>SUM(BA241:BD241)</f>
        <v>0</v>
      </c>
      <c r="BF241" s="493"/>
      <c r="BG241" s="508">
        <v>0</v>
      </c>
      <c r="BH241" s="508"/>
      <c r="BI241" s="509"/>
      <c r="BJ241" s="495">
        <f>SUM(BF241:BI241)</f>
        <v>0</v>
      </c>
      <c r="BK241" s="525"/>
      <c r="BL241" s="533"/>
      <c r="BM241" s="533"/>
      <c r="BN241" s="534"/>
      <c r="BO241" s="495">
        <f t="shared" si="3"/>
        <v>0</v>
      </c>
    </row>
    <row r="242" spans="1:67" x14ac:dyDescent="0.25">
      <c r="A242" s="488" t="s">
        <v>220</v>
      </c>
      <c r="B242" s="489" t="s">
        <v>520</v>
      </c>
      <c r="C242" s="490">
        <v>6953156282278</v>
      </c>
      <c r="D242" s="490" t="str">
        <f>IF(J242&gt;0,1,"")</f>
        <v/>
      </c>
      <c r="E242" s="490" t="str">
        <f>IF(K242&gt;0,1,"")</f>
        <v/>
      </c>
      <c r="F242" s="490">
        <f>IF(L242&gt;0,1,"")</f>
        <v>1</v>
      </c>
      <c r="G242" s="510" t="str">
        <f>IF(M242&gt;0,1,"")</f>
        <v/>
      </c>
      <c r="H242" s="511">
        <v>36</v>
      </c>
      <c r="I242" s="492" t="str">
        <f>IF(SUM(D242:G242)&lt;2,IF(H242&gt;100,"Not OK",""),"")</f>
        <v/>
      </c>
      <c r="J242" s="493"/>
      <c r="K242" s="494">
        <v>0</v>
      </c>
      <c r="L242" s="494">
        <v>9</v>
      </c>
      <c r="M242" s="494"/>
      <c r="N242" s="495">
        <f>SUM(J242:M242)</f>
        <v>9</v>
      </c>
      <c r="O242" s="496"/>
      <c r="P242" s="497">
        <v>9.9</v>
      </c>
      <c r="Q242" s="497">
        <v>9.9</v>
      </c>
      <c r="R242" s="498"/>
      <c r="S242" s="499">
        <f>IF(P242&gt;0,P242,O242)</f>
        <v>9.9</v>
      </c>
      <c r="T242" s="500"/>
      <c r="U242" s="498">
        <v>29.5</v>
      </c>
      <c r="V242" s="498">
        <v>34.5</v>
      </c>
      <c r="W242" s="501"/>
      <c r="X242" s="496"/>
      <c r="Y242" s="498">
        <v>62</v>
      </c>
      <c r="Z242" s="498">
        <v>69</v>
      </c>
      <c r="AA242" s="502"/>
      <c r="AB242" s="503"/>
      <c r="AC242" s="504"/>
      <c r="AD242" s="504"/>
      <c r="AE242" s="505"/>
      <c r="AF242" s="495">
        <f>SUM(AB242:AE242)</f>
        <v>0</v>
      </c>
      <c r="AG242" s="506"/>
      <c r="AH242" s="504"/>
      <c r="AI242" s="504"/>
      <c r="AJ242" s="505"/>
      <c r="AK242" s="507">
        <f>SUM(AG242:AJ242)</f>
        <v>0</v>
      </c>
      <c r="AL242" s="503"/>
      <c r="AM242" s="504"/>
      <c r="AN242" s="504"/>
      <c r="AO242" s="505"/>
      <c r="AP242" s="507">
        <f>SUM(AL242:AO242)</f>
        <v>0</v>
      </c>
      <c r="AQ242" s="503"/>
      <c r="AR242" s="504">
        <v>0</v>
      </c>
      <c r="AS242" s="504">
        <v>0</v>
      </c>
      <c r="AT242" s="505"/>
      <c r="AU242" s="495">
        <f>SUM(AQ242:AT242)</f>
        <v>0</v>
      </c>
      <c r="AV242" s="494"/>
      <c r="AW242" s="508">
        <v>0</v>
      </c>
      <c r="AX242" s="508">
        <v>0</v>
      </c>
      <c r="AY242" s="509"/>
      <c r="AZ242" s="507">
        <f>SUM(AV242:AY242)</f>
        <v>0</v>
      </c>
      <c r="BA242" s="493"/>
      <c r="BB242" s="508">
        <v>0</v>
      </c>
      <c r="BC242" s="508">
        <v>0</v>
      </c>
      <c r="BD242" s="509"/>
      <c r="BE242" s="495">
        <f>SUM(BA242:BD242)</f>
        <v>0</v>
      </c>
      <c r="BF242" s="493"/>
      <c r="BG242" s="508">
        <v>0</v>
      </c>
      <c r="BH242" s="508">
        <v>1</v>
      </c>
      <c r="BI242" s="509"/>
      <c r="BJ242" s="495">
        <f>SUM(BF242:BI242)</f>
        <v>1</v>
      </c>
      <c r="BK242" s="493"/>
      <c r="BL242" s="508"/>
      <c r="BM242" s="508"/>
      <c r="BN242" s="509"/>
      <c r="BO242" s="495">
        <f t="shared" si="3"/>
        <v>0</v>
      </c>
    </row>
    <row r="243" spans="1:67" x14ac:dyDescent="0.25">
      <c r="A243" s="488" t="s">
        <v>42</v>
      </c>
      <c r="B243" s="489" t="s">
        <v>347</v>
      </c>
      <c r="C243" s="490">
        <v>6953156282308</v>
      </c>
      <c r="D243" s="490" t="str">
        <f>IF(J243&gt;0,1,"")</f>
        <v/>
      </c>
      <c r="E243" s="490" t="str">
        <f>IF(K243&gt;0,1,"")</f>
        <v/>
      </c>
      <c r="F243" s="490" t="str">
        <f>IF(L243&gt;0,1,"")</f>
        <v/>
      </c>
      <c r="G243" s="510" t="str">
        <f>IF(M243&gt;0,1,"")</f>
        <v/>
      </c>
      <c r="H243" s="511">
        <v>32</v>
      </c>
      <c r="I243" s="492" t="str">
        <f>IF(SUM(D243:G243)&lt;2,IF(H243&gt;100,"Not OK",""),"")</f>
        <v/>
      </c>
      <c r="J243" s="493"/>
      <c r="K243" s="494">
        <v>0</v>
      </c>
      <c r="L243" s="494"/>
      <c r="M243" s="494"/>
      <c r="N243" s="495">
        <f>SUM(J243:M243)</f>
        <v>0</v>
      </c>
      <c r="O243" s="496"/>
      <c r="P243" s="497">
        <v>34.569999999999986</v>
      </c>
      <c r="Q243" s="497"/>
      <c r="R243" s="498"/>
      <c r="S243" s="499">
        <f>IF(P243&gt;0,P243,O243)</f>
        <v>34.569999999999986</v>
      </c>
      <c r="T243" s="500"/>
      <c r="U243" s="498">
        <v>69.5</v>
      </c>
      <c r="V243" s="498"/>
      <c r="W243" s="501"/>
      <c r="X243" s="496"/>
      <c r="Y243" s="498">
        <v>149</v>
      </c>
      <c r="Z243" s="498"/>
      <c r="AA243" s="502"/>
      <c r="AB243" s="503"/>
      <c r="AC243" s="504">
        <v>4</v>
      </c>
      <c r="AD243" s="504"/>
      <c r="AE243" s="505"/>
      <c r="AF243" s="495">
        <f>SUM(AB243:AE243)</f>
        <v>4</v>
      </c>
      <c r="AG243" s="506"/>
      <c r="AH243" s="504">
        <v>1</v>
      </c>
      <c r="AI243" s="504"/>
      <c r="AJ243" s="505"/>
      <c r="AK243" s="507">
        <f>SUM(AG243:AJ243)</f>
        <v>1</v>
      </c>
      <c r="AL243" s="503"/>
      <c r="AM243" s="504">
        <v>1</v>
      </c>
      <c r="AN243" s="504"/>
      <c r="AO243" s="505"/>
      <c r="AP243" s="507">
        <f>SUM(AL243:AO243)</f>
        <v>1</v>
      </c>
      <c r="AQ243" s="503"/>
      <c r="AR243" s="504">
        <v>0</v>
      </c>
      <c r="AS243" s="504"/>
      <c r="AT243" s="505"/>
      <c r="AU243" s="495">
        <f>SUM(AQ243:AT243)</f>
        <v>0</v>
      </c>
      <c r="AV243" s="494"/>
      <c r="AW243" s="508">
        <v>0</v>
      </c>
      <c r="AX243" s="508"/>
      <c r="AY243" s="509"/>
      <c r="AZ243" s="507">
        <f>SUM(AV243:AY243)</f>
        <v>0</v>
      </c>
      <c r="BA243" s="493"/>
      <c r="BB243" s="508">
        <v>0</v>
      </c>
      <c r="BC243" s="508"/>
      <c r="BD243" s="509"/>
      <c r="BE243" s="495">
        <f>SUM(BA243:BD243)</f>
        <v>0</v>
      </c>
      <c r="BF243" s="493"/>
      <c r="BG243" s="508">
        <v>0</v>
      </c>
      <c r="BH243" s="508"/>
      <c r="BI243" s="509"/>
      <c r="BJ243" s="495">
        <f>SUM(BF243:BI243)</f>
        <v>0</v>
      </c>
      <c r="BK243" s="493"/>
      <c r="BL243" s="508"/>
      <c r="BM243" s="508"/>
      <c r="BN243" s="509"/>
      <c r="BO243" s="495">
        <f t="shared" si="3"/>
        <v>0</v>
      </c>
    </row>
    <row r="244" spans="1:67" x14ac:dyDescent="0.25">
      <c r="A244" s="488" t="s">
        <v>122</v>
      </c>
      <c r="B244" s="489" t="s">
        <v>426</v>
      </c>
      <c r="C244" s="490">
        <v>6953156282315</v>
      </c>
      <c r="D244" s="490" t="str">
        <f>IF(J244&gt;0,1,"")</f>
        <v/>
      </c>
      <c r="E244" s="490" t="str">
        <f>IF(K244&gt;0,1,"")</f>
        <v/>
      </c>
      <c r="F244" s="490" t="str">
        <f>IF(L244&gt;0,1,"")</f>
        <v/>
      </c>
      <c r="G244" s="510" t="str">
        <f>IF(M244&gt;0,1,"")</f>
        <v/>
      </c>
      <c r="H244" s="511">
        <v>34</v>
      </c>
      <c r="I244" s="492" t="str">
        <f>IF(SUM(D244:G244)&lt;2,IF(H244&gt;100,"Not OK",""),"")</f>
        <v/>
      </c>
      <c r="J244" s="493"/>
      <c r="K244" s="494">
        <v>0</v>
      </c>
      <c r="L244" s="494"/>
      <c r="M244" s="494"/>
      <c r="N244" s="495">
        <f>SUM(J244:M244)</f>
        <v>0</v>
      </c>
      <c r="O244" s="496"/>
      <c r="P244" s="497">
        <v>34.520000000000017</v>
      </c>
      <c r="Q244" s="497"/>
      <c r="R244" s="498"/>
      <c r="S244" s="499">
        <f>IF(P244&gt;0,P244,O244)</f>
        <v>34.520000000000017</v>
      </c>
      <c r="T244" s="500"/>
      <c r="U244" s="498">
        <v>69.5</v>
      </c>
      <c r="V244" s="498"/>
      <c r="W244" s="501"/>
      <c r="X244" s="496"/>
      <c r="Y244" s="498">
        <v>149</v>
      </c>
      <c r="Z244" s="498"/>
      <c r="AA244" s="502"/>
      <c r="AB244" s="503"/>
      <c r="AC244" s="504">
        <v>0</v>
      </c>
      <c r="AD244" s="504"/>
      <c r="AE244" s="505"/>
      <c r="AF244" s="495">
        <f>SUM(AB244:AE244)</f>
        <v>0</v>
      </c>
      <c r="AG244" s="506"/>
      <c r="AH244" s="504">
        <v>0</v>
      </c>
      <c r="AI244" s="504"/>
      <c r="AJ244" s="505"/>
      <c r="AK244" s="507">
        <f>SUM(AG244:AJ244)</f>
        <v>0</v>
      </c>
      <c r="AL244" s="503"/>
      <c r="AM244" s="504">
        <v>0</v>
      </c>
      <c r="AN244" s="504"/>
      <c r="AO244" s="505"/>
      <c r="AP244" s="507">
        <f>SUM(AL244:AO244)</f>
        <v>0</v>
      </c>
      <c r="AQ244" s="503"/>
      <c r="AR244" s="504">
        <v>0</v>
      </c>
      <c r="AS244" s="504"/>
      <c r="AT244" s="505"/>
      <c r="AU244" s="495">
        <f>SUM(AQ244:AT244)</f>
        <v>0</v>
      </c>
      <c r="AV244" s="494"/>
      <c r="AW244" s="508">
        <v>0</v>
      </c>
      <c r="AX244" s="508"/>
      <c r="AY244" s="509"/>
      <c r="AZ244" s="507">
        <f>SUM(AV244:AY244)</f>
        <v>0</v>
      </c>
      <c r="BA244" s="493"/>
      <c r="BB244" s="508">
        <v>0</v>
      </c>
      <c r="BC244" s="508"/>
      <c r="BD244" s="509"/>
      <c r="BE244" s="495">
        <f>SUM(BA244:BD244)</f>
        <v>0</v>
      </c>
      <c r="BF244" s="493"/>
      <c r="BG244" s="508">
        <v>0</v>
      </c>
      <c r="BH244" s="508"/>
      <c r="BI244" s="509"/>
      <c r="BJ244" s="495">
        <f>SUM(BF244:BI244)</f>
        <v>0</v>
      </c>
      <c r="BK244" s="525"/>
      <c r="BL244" s="533"/>
      <c r="BM244" s="533"/>
      <c r="BN244" s="534"/>
      <c r="BO244" s="495">
        <f t="shared" si="3"/>
        <v>0</v>
      </c>
    </row>
    <row r="245" spans="1:67" x14ac:dyDescent="0.25">
      <c r="A245" s="488" t="s">
        <v>123</v>
      </c>
      <c r="B245" s="489" t="s">
        <v>427</v>
      </c>
      <c r="C245" s="490">
        <v>6953156282322</v>
      </c>
      <c r="D245" s="490" t="str">
        <f>IF(J245&gt;0,1,"")</f>
        <v/>
      </c>
      <c r="E245" s="490" t="str">
        <f>IF(K245&gt;0,1,"")</f>
        <v/>
      </c>
      <c r="F245" s="490" t="str">
        <f>IF(L245&gt;0,1,"")</f>
        <v/>
      </c>
      <c r="G245" s="510" t="str">
        <f>IF(M245&gt;0,1,"")</f>
        <v/>
      </c>
      <c r="H245" s="511">
        <v>47</v>
      </c>
      <c r="I245" s="492" t="str">
        <f>IF(SUM(D245:G245)&lt;2,IF(H245&gt;100,"Not OK",""),"")</f>
        <v/>
      </c>
      <c r="J245" s="493"/>
      <c r="K245" s="494">
        <v>0</v>
      </c>
      <c r="L245" s="494"/>
      <c r="M245" s="494"/>
      <c r="N245" s="495">
        <f>SUM(J245:M245)</f>
        <v>0</v>
      </c>
      <c r="O245" s="496"/>
      <c r="P245" s="497">
        <v>34.520000000000003</v>
      </c>
      <c r="Q245" s="497"/>
      <c r="R245" s="498"/>
      <c r="S245" s="499">
        <f>IF(P245&gt;0,P245,O245)</f>
        <v>34.520000000000003</v>
      </c>
      <c r="T245" s="500"/>
      <c r="U245" s="498">
        <v>69.5</v>
      </c>
      <c r="V245" s="498"/>
      <c r="W245" s="501"/>
      <c r="X245" s="496"/>
      <c r="Y245" s="498">
        <v>149</v>
      </c>
      <c r="Z245" s="498"/>
      <c r="AA245" s="502"/>
      <c r="AB245" s="503"/>
      <c r="AC245" s="504">
        <v>0</v>
      </c>
      <c r="AD245" s="504"/>
      <c r="AE245" s="505"/>
      <c r="AF245" s="495">
        <f>SUM(AB245:AE245)</f>
        <v>0</v>
      </c>
      <c r="AG245" s="506"/>
      <c r="AH245" s="504">
        <v>0</v>
      </c>
      <c r="AI245" s="504"/>
      <c r="AJ245" s="505"/>
      <c r="AK245" s="507">
        <f>SUM(AG245:AJ245)</f>
        <v>0</v>
      </c>
      <c r="AL245" s="503"/>
      <c r="AM245" s="504">
        <v>0</v>
      </c>
      <c r="AN245" s="504"/>
      <c r="AO245" s="505"/>
      <c r="AP245" s="507">
        <f>SUM(AL245:AO245)</f>
        <v>0</v>
      </c>
      <c r="AQ245" s="503"/>
      <c r="AR245" s="504">
        <v>0</v>
      </c>
      <c r="AS245" s="504"/>
      <c r="AT245" s="505"/>
      <c r="AU245" s="495">
        <f>SUM(AQ245:AT245)</f>
        <v>0</v>
      </c>
      <c r="AV245" s="494"/>
      <c r="AW245" s="508">
        <v>0</v>
      </c>
      <c r="AX245" s="508"/>
      <c r="AY245" s="509"/>
      <c r="AZ245" s="507">
        <f>SUM(AV245:AY245)</f>
        <v>0</v>
      </c>
      <c r="BA245" s="493"/>
      <c r="BB245" s="508">
        <v>0</v>
      </c>
      <c r="BC245" s="508"/>
      <c r="BD245" s="509"/>
      <c r="BE245" s="495">
        <f>SUM(BA245:BD245)</f>
        <v>0</v>
      </c>
      <c r="BF245" s="493"/>
      <c r="BG245" s="508">
        <v>0</v>
      </c>
      <c r="BH245" s="508"/>
      <c r="BI245" s="509"/>
      <c r="BJ245" s="495">
        <f>SUM(BF245:BI245)</f>
        <v>0</v>
      </c>
      <c r="BK245" s="493"/>
      <c r="BL245" s="508"/>
      <c r="BM245" s="508"/>
      <c r="BN245" s="509"/>
      <c r="BO245" s="495">
        <f t="shared" si="3"/>
        <v>0</v>
      </c>
    </row>
    <row r="246" spans="1:67" x14ac:dyDescent="0.25">
      <c r="A246" s="488" t="s">
        <v>854</v>
      </c>
      <c r="B246" s="489" t="s">
        <v>855</v>
      </c>
      <c r="C246" s="490">
        <v>6953156282902</v>
      </c>
      <c r="D246" s="490">
        <f>IF(J246&gt;0,1,"")</f>
        <v>1</v>
      </c>
      <c r="E246" s="490" t="str">
        <f>IF(K246&gt;0,1,"")</f>
        <v/>
      </c>
      <c r="F246" s="490" t="str">
        <f>IF(L246&gt;0,1,"")</f>
        <v/>
      </c>
      <c r="G246" s="510" t="str">
        <f>IF(M246&gt;0,1,"")</f>
        <v/>
      </c>
      <c r="H246" s="511">
        <v>40</v>
      </c>
      <c r="I246" s="492" t="str">
        <f>IF(SUM(D246:G246)&lt;2,IF(H246&gt;100,"Not OK",""),"")</f>
        <v/>
      </c>
      <c r="J246" s="493">
        <v>5</v>
      </c>
      <c r="K246" s="494"/>
      <c r="L246" s="494"/>
      <c r="M246" s="494"/>
      <c r="N246" s="495">
        <f>SUM(J246:M246)</f>
        <v>5</v>
      </c>
      <c r="O246" s="496">
        <v>37.730000000000018</v>
      </c>
      <c r="P246" s="497"/>
      <c r="Q246" s="497"/>
      <c r="R246" s="498"/>
      <c r="S246" s="499">
        <f>IF(P246&gt;0,P246,O246)</f>
        <v>37.730000000000018</v>
      </c>
      <c r="T246" s="500">
        <v>92.95</v>
      </c>
      <c r="U246" s="498"/>
      <c r="V246" s="498"/>
      <c r="W246" s="501"/>
      <c r="X246" s="496"/>
      <c r="Y246" s="498"/>
      <c r="Z246" s="498"/>
      <c r="AA246" s="502"/>
      <c r="AB246" s="503"/>
      <c r="AC246" s="504"/>
      <c r="AD246" s="504"/>
      <c r="AE246" s="505"/>
      <c r="AF246" s="495">
        <f>SUM(AB246:AE246)</f>
        <v>0</v>
      </c>
      <c r="AG246" s="506"/>
      <c r="AH246" s="504"/>
      <c r="AI246" s="504"/>
      <c r="AJ246" s="505"/>
      <c r="AK246" s="507">
        <f>SUM(AG246:AJ246)</f>
        <v>0</v>
      </c>
      <c r="AL246" s="503"/>
      <c r="AM246" s="504"/>
      <c r="AN246" s="504"/>
      <c r="AO246" s="505"/>
      <c r="AP246" s="507">
        <f>SUM(AL246:AO246)</f>
        <v>0</v>
      </c>
      <c r="AQ246" s="503"/>
      <c r="AR246" s="504"/>
      <c r="AS246" s="504"/>
      <c r="AT246" s="505"/>
      <c r="AU246" s="495">
        <f>SUM(AQ246:AT246)</f>
        <v>0</v>
      </c>
      <c r="AV246" s="494"/>
      <c r="AW246" s="508"/>
      <c r="AX246" s="508"/>
      <c r="AY246" s="509"/>
      <c r="AZ246" s="507">
        <f>SUM(AV246:AY246)</f>
        <v>0</v>
      </c>
      <c r="BA246" s="493"/>
      <c r="BB246" s="508"/>
      <c r="BC246" s="508"/>
      <c r="BD246" s="509"/>
      <c r="BE246" s="495">
        <f>SUM(BA246:BD246)</f>
        <v>0</v>
      </c>
      <c r="BF246" s="493">
        <v>0</v>
      </c>
      <c r="BG246" s="508"/>
      <c r="BH246" s="508"/>
      <c r="BI246" s="509"/>
      <c r="BJ246" s="495">
        <f>SUM(BF246:BI246)</f>
        <v>0</v>
      </c>
      <c r="BK246" s="493"/>
      <c r="BL246" s="508"/>
      <c r="BM246" s="508"/>
      <c r="BN246" s="509"/>
      <c r="BO246" s="495">
        <f t="shared" si="3"/>
        <v>0</v>
      </c>
    </row>
    <row r="247" spans="1:67" x14ac:dyDescent="0.25">
      <c r="A247" s="488" t="s">
        <v>153</v>
      </c>
      <c r="B247" s="489" t="s">
        <v>694</v>
      </c>
      <c r="C247" s="490">
        <v>6953156282926</v>
      </c>
      <c r="D247" s="490">
        <f>IF(J247&gt;0,1,"")</f>
        <v>1</v>
      </c>
      <c r="E247" s="490" t="str">
        <f>IF(K247&gt;0,1,"")</f>
        <v/>
      </c>
      <c r="F247" s="490" t="str">
        <f>IF(L247&gt;0,1,"")</f>
        <v/>
      </c>
      <c r="G247" s="510">
        <f>IF(M247&gt;0,1,"")</f>
        <v>1</v>
      </c>
      <c r="H247" s="511">
        <v>21</v>
      </c>
      <c r="I247" s="492" t="str">
        <f>IF(SUM(D247:G247)&lt;2,IF(H247&gt;100,"Not OK",""),"")</f>
        <v/>
      </c>
      <c r="J247" s="493">
        <v>4</v>
      </c>
      <c r="K247" s="494">
        <v>0</v>
      </c>
      <c r="L247" s="494"/>
      <c r="M247" s="494">
        <v>5</v>
      </c>
      <c r="N247" s="495">
        <f>SUM(J247:M247)</f>
        <v>9</v>
      </c>
      <c r="O247" s="496">
        <v>23.460000000000015</v>
      </c>
      <c r="P247" s="497">
        <v>23.460000000000004</v>
      </c>
      <c r="Q247" s="497"/>
      <c r="R247" s="498"/>
      <c r="S247" s="499">
        <f>IF(P247&gt;0,P247,O247)</f>
        <v>23.460000000000004</v>
      </c>
      <c r="T247" s="500">
        <v>65.45</v>
      </c>
      <c r="U247" s="498">
        <v>49.5</v>
      </c>
      <c r="V247" s="498"/>
      <c r="W247" s="512">
        <v>64.795500000000004</v>
      </c>
      <c r="X247" s="496"/>
      <c r="Y247" s="498">
        <v>99</v>
      </c>
      <c r="Z247" s="498"/>
      <c r="AA247" s="513">
        <v>119</v>
      </c>
      <c r="AB247" s="514"/>
      <c r="AC247" s="26">
        <v>4</v>
      </c>
      <c r="AD247" s="26"/>
      <c r="AE247" s="513"/>
      <c r="AF247" s="515">
        <f>SUM(AB247:AE247)</f>
        <v>4</v>
      </c>
      <c r="AG247" s="516"/>
      <c r="AH247" s="26">
        <v>1</v>
      </c>
      <c r="AI247" s="26"/>
      <c r="AJ247" s="513"/>
      <c r="AK247" s="517">
        <f>SUM(AG247:AJ247)</f>
        <v>1</v>
      </c>
      <c r="AL247" s="514"/>
      <c r="AM247" s="26">
        <v>4</v>
      </c>
      <c r="AN247" s="26"/>
      <c r="AO247" s="513">
        <v>0</v>
      </c>
      <c r="AP247" s="518">
        <f>SUM(AL247:AO247)</f>
        <v>4</v>
      </c>
      <c r="AQ247" s="514"/>
      <c r="AR247" s="26">
        <v>1</v>
      </c>
      <c r="AS247" s="26"/>
      <c r="AT247" s="513">
        <v>0</v>
      </c>
      <c r="AU247" s="519">
        <f>SUM(AQ247:AT247)</f>
        <v>1</v>
      </c>
      <c r="AV247" s="494"/>
      <c r="AW247" s="508">
        <v>0</v>
      </c>
      <c r="AX247" s="508"/>
      <c r="AY247" s="509">
        <v>0</v>
      </c>
      <c r="AZ247" s="518">
        <f>SUM(AV247:AY247)</f>
        <v>0</v>
      </c>
      <c r="BA247" s="493">
        <v>1</v>
      </c>
      <c r="BB247" s="508">
        <v>0</v>
      </c>
      <c r="BC247" s="508"/>
      <c r="BD247" s="509">
        <v>0</v>
      </c>
      <c r="BE247" s="519">
        <f>SUM(BA247:BD247)</f>
        <v>1</v>
      </c>
      <c r="BF247" s="493">
        <v>0</v>
      </c>
      <c r="BG247" s="508">
        <v>0</v>
      </c>
      <c r="BH247" s="508"/>
      <c r="BI247" s="509">
        <v>0</v>
      </c>
      <c r="BJ247" s="519">
        <f>SUM(BF247:BI247)</f>
        <v>0</v>
      </c>
      <c r="BK247" s="493"/>
      <c r="BL247" s="508"/>
      <c r="BM247" s="508"/>
      <c r="BN247" s="509"/>
      <c r="BO247" s="495">
        <f t="shared" si="3"/>
        <v>0</v>
      </c>
    </row>
    <row r="248" spans="1:67" x14ac:dyDescent="0.25">
      <c r="A248" s="488" t="s">
        <v>154</v>
      </c>
      <c r="B248" s="489" t="s">
        <v>457</v>
      </c>
      <c r="C248" s="490">
        <v>6953156282933</v>
      </c>
      <c r="D248" s="490" t="str">
        <f>IF(J248&gt;0,1,"")</f>
        <v/>
      </c>
      <c r="E248" s="490" t="str">
        <f>IF(K248&gt;0,1,"")</f>
        <v/>
      </c>
      <c r="F248" s="490" t="str">
        <f>IF(L248&gt;0,1,"")</f>
        <v/>
      </c>
      <c r="G248" s="510" t="str">
        <f>IF(M248&gt;0,1,"")</f>
        <v/>
      </c>
      <c r="H248" s="511">
        <v>41</v>
      </c>
      <c r="I248" s="492" t="str">
        <f>IF(SUM(D248:G248)&lt;2,IF(H248&gt;100,"Not OK",""),"")</f>
        <v/>
      </c>
      <c r="J248" s="493"/>
      <c r="K248" s="494">
        <v>0</v>
      </c>
      <c r="L248" s="494"/>
      <c r="M248" s="494"/>
      <c r="N248" s="495">
        <f>SUM(J248:M248)</f>
        <v>0</v>
      </c>
      <c r="O248" s="496"/>
      <c r="P248" s="497">
        <v>23.46</v>
      </c>
      <c r="Q248" s="497"/>
      <c r="R248" s="498"/>
      <c r="S248" s="499">
        <f>IF(P248&gt;0,P248,O248)</f>
        <v>23.46</v>
      </c>
      <c r="T248" s="500"/>
      <c r="U248" s="498">
        <v>49.5</v>
      </c>
      <c r="V248" s="498"/>
      <c r="W248" s="501"/>
      <c r="X248" s="496"/>
      <c r="Y248" s="498">
        <v>99</v>
      </c>
      <c r="Z248" s="498"/>
      <c r="AA248" s="502"/>
      <c r="AB248" s="503"/>
      <c r="AC248" s="504">
        <v>4</v>
      </c>
      <c r="AD248" s="504"/>
      <c r="AE248" s="505"/>
      <c r="AF248" s="495">
        <f>SUM(AB248:AE248)</f>
        <v>4</v>
      </c>
      <c r="AG248" s="506"/>
      <c r="AH248" s="504">
        <v>2</v>
      </c>
      <c r="AI248" s="504"/>
      <c r="AJ248" s="505"/>
      <c r="AK248" s="507">
        <f>SUM(AG248:AJ248)</f>
        <v>2</v>
      </c>
      <c r="AL248" s="503"/>
      <c r="AM248" s="504">
        <v>1</v>
      </c>
      <c r="AN248" s="504"/>
      <c r="AO248" s="505"/>
      <c r="AP248" s="507">
        <f>SUM(AL248:AO248)</f>
        <v>1</v>
      </c>
      <c r="AQ248" s="503"/>
      <c r="AR248" s="504">
        <v>0</v>
      </c>
      <c r="AS248" s="504"/>
      <c r="AT248" s="505"/>
      <c r="AU248" s="495">
        <f>SUM(AQ248:AT248)</f>
        <v>0</v>
      </c>
      <c r="AV248" s="494"/>
      <c r="AW248" s="508">
        <v>0</v>
      </c>
      <c r="AX248" s="508"/>
      <c r="AY248" s="509"/>
      <c r="AZ248" s="507">
        <f>SUM(AV248:AY248)</f>
        <v>0</v>
      </c>
      <c r="BA248" s="493"/>
      <c r="BB248" s="508">
        <v>0</v>
      </c>
      <c r="BC248" s="508"/>
      <c r="BD248" s="509"/>
      <c r="BE248" s="495">
        <f>SUM(BA248:BD248)</f>
        <v>0</v>
      </c>
      <c r="BF248" s="493"/>
      <c r="BG248" s="508">
        <v>0</v>
      </c>
      <c r="BH248" s="508"/>
      <c r="BI248" s="509"/>
      <c r="BJ248" s="495">
        <f>SUM(BF248:BI248)</f>
        <v>0</v>
      </c>
      <c r="BK248" s="493"/>
      <c r="BL248" s="508"/>
      <c r="BM248" s="508"/>
      <c r="BN248" s="509"/>
      <c r="BO248" s="495">
        <f t="shared" si="3"/>
        <v>0</v>
      </c>
    </row>
    <row r="249" spans="1:67" x14ac:dyDescent="0.25">
      <c r="A249" s="488" t="s">
        <v>156</v>
      </c>
      <c r="B249" s="489" t="s">
        <v>695</v>
      </c>
      <c r="C249" s="490">
        <v>6953156282940</v>
      </c>
      <c r="D249" s="490">
        <f>IF(J249&gt;0,1,"")</f>
        <v>1</v>
      </c>
      <c r="E249" s="490">
        <f>IF(K249&gt;0,1,"")</f>
        <v>1</v>
      </c>
      <c r="F249" s="490">
        <f>IF(L249&gt;0,1,"")</f>
        <v>1</v>
      </c>
      <c r="G249" s="510" t="str">
        <f>IF(M249&gt;0,1,"")</f>
        <v/>
      </c>
      <c r="H249" s="511">
        <v>4</v>
      </c>
      <c r="I249" s="492" t="str">
        <f>IF(SUM(D249:G249)&lt;2,IF(H249&gt;100,"Not OK",""),"")</f>
        <v/>
      </c>
      <c r="J249" s="493">
        <v>3</v>
      </c>
      <c r="K249" s="494">
        <v>19</v>
      </c>
      <c r="L249" s="494">
        <v>12</v>
      </c>
      <c r="M249" s="494"/>
      <c r="N249" s="495">
        <f>SUM(J249:M249)</f>
        <v>34</v>
      </c>
      <c r="O249" s="496">
        <v>16.906666666667139</v>
      </c>
      <c r="P249" s="497">
        <v>17.329999999999998</v>
      </c>
      <c r="Q249" s="497">
        <v>17.329999999999998</v>
      </c>
      <c r="R249" s="498"/>
      <c r="S249" s="499">
        <f>IF(P249&gt;0,P249,O249)</f>
        <v>17.329999999999998</v>
      </c>
      <c r="T249" s="500">
        <v>59.95</v>
      </c>
      <c r="U249" s="498">
        <v>44.5</v>
      </c>
      <c r="V249" s="498">
        <v>49.5</v>
      </c>
      <c r="W249" s="501"/>
      <c r="X249" s="496"/>
      <c r="Y249" s="498">
        <v>99</v>
      </c>
      <c r="Z249" s="498">
        <v>99</v>
      </c>
      <c r="AA249" s="502"/>
      <c r="AB249" s="503"/>
      <c r="AC249" s="504">
        <v>29</v>
      </c>
      <c r="AD249" s="504"/>
      <c r="AE249" s="505"/>
      <c r="AF249" s="495">
        <f>SUM(AB249:AE249)</f>
        <v>29</v>
      </c>
      <c r="AG249" s="506"/>
      <c r="AH249" s="504">
        <v>15</v>
      </c>
      <c r="AI249" s="504">
        <v>10</v>
      </c>
      <c r="AJ249" s="505"/>
      <c r="AK249" s="507">
        <f>SUM(AG249:AJ249)</f>
        <v>25</v>
      </c>
      <c r="AL249" s="503"/>
      <c r="AM249" s="504">
        <v>16</v>
      </c>
      <c r="AN249" s="504">
        <v>17</v>
      </c>
      <c r="AO249" s="505"/>
      <c r="AP249" s="507">
        <f>SUM(AL249:AO249)</f>
        <v>33</v>
      </c>
      <c r="AQ249" s="503"/>
      <c r="AR249" s="504">
        <v>18</v>
      </c>
      <c r="AS249" s="504">
        <v>17</v>
      </c>
      <c r="AT249" s="505"/>
      <c r="AU249" s="495">
        <f>SUM(AQ249:AT249)</f>
        <v>35</v>
      </c>
      <c r="AV249" s="494"/>
      <c r="AW249" s="508">
        <v>15</v>
      </c>
      <c r="AX249" s="508">
        <v>6</v>
      </c>
      <c r="AY249" s="509"/>
      <c r="AZ249" s="507">
        <f>SUM(AV249:AY249)</f>
        <v>21</v>
      </c>
      <c r="BA249" s="493">
        <v>1</v>
      </c>
      <c r="BB249" s="508">
        <v>9</v>
      </c>
      <c r="BC249" s="508">
        <v>7</v>
      </c>
      <c r="BD249" s="509"/>
      <c r="BE249" s="495">
        <f>SUM(BA249:BD249)</f>
        <v>17</v>
      </c>
      <c r="BF249" s="493">
        <v>0</v>
      </c>
      <c r="BG249" s="508">
        <v>1</v>
      </c>
      <c r="BH249" s="508">
        <v>8</v>
      </c>
      <c r="BI249" s="509"/>
      <c r="BJ249" s="495">
        <f>SUM(BF249:BI249)</f>
        <v>9</v>
      </c>
      <c r="BK249" s="493"/>
      <c r="BL249" s="508"/>
      <c r="BM249" s="508"/>
      <c r="BN249" s="509"/>
      <c r="BO249" s="495">
        <f t="shared" si="3"/>
        <v>0</v>
      </c>
    </row>
    <row r="250" spans="1:67" x14ac:dyDescent="0.25">
      <c r="A250" s="488" t="s">
        <v>157</v>
      </c>
      <c r="B250" s="489" t="s">
        <v>460</v>
      </c>
      <c r="C250" s="490">
        <v>6953156282957</v>
      </c>
      <c r="D250" s="490" t="str">
        <f>IF(J250&gt;0,1,"")</f>
        <v/>
      </c>
      <c r="E250" s="490">
        <f>IF(K250&gt;0,1,"")</f>
        <v>1</v>
      </c>
      <c r="F250" s="490">
        <f>IF(L250&gt;0,1,"")</f>
        <v>1</v>
      </c>
      <c r="G250" s="510" t="str">
        <f>IF(M250&gt;0,1,"")</f>
        <v/>
      </c>
      <c r="H250" s="511"/>
      <c r="I250" s="492" t="str">
        <f>IF(SUM(D250:G250)&lt;2,IF(H250&gt;100,"Not OK",""),"")</f>
        <v/>
      </c>
      <c r="J250" s="493"/>
      <c r="K250" s="494">
        <v>8</v>
      </c>
      <c r="L250" s="494">
        <v>8</v>
      </c>
      <c r="M250" s="494"/>
      <c r="N250" s="495">
        <f>SUM(J250:M250)</f>
        <v>16</v>
      </c>
      <c r="O250" s="496"/>
      <c r="P250" s="497">
        <v>17.329999999999998</v>
      </c>
      <c r="Q250" s="497">
        <v>17.329999999999998</v>
      </c>
      <c r="R250" s="498"/>
      <c r="S250" s="499">
        <f>IF(P250&gt;0,P250,O250)</f>
        <v>17.329999999999998</v>
      </c>
      <c r="T250" s="500"/>
      <c r="U250" s="498">
        <v>44.5</v>
      </c>
      <c r="V250" s="498">
        <v>49.5</v>
      </c>
      <c r="W250" s="501"/>
      <c r="X250" s="496"/>
      <c r="Y250" s="498">
        <v>99</v>
      </c>
      <c r="Z250" s="498">
        <v>99</v>
      </c>
      <c r="AA250" s="502"/>
      <c r="AB250" s="503"/>
      <c r="AC250" s="504">
        <v>12</v>
      </c>
      <c r="AD250" s="504"/>
      <c r="AE250" s="505"/>
      <c r="AF250" s="495">
        <f>SUM(AB250:AE250)</f>
        <v>12</v>
      </c>
      <c r="AG250" s="506"/>
      <c r="AH250" s="504">
        <v>10</v>
      </c>
      <c r="AI250" s="504">
        <v>6</v>
      </c>
      <c r="AJ250" s="505"/>
      <c r="AK250" s="507">
        <f>SUM(AG250:AJ250)</f>
        <v>16</v>
      </c>
      <c r="AL250" s="503"/>
      <c r="AM250" s="504">
        <v>8</v>
      </c>
      <c r="AN250" s="504">
        <v>8</v>
      </c>
      <c r="AO250" s="505"/>
      <c r="AP250" s="507">
        <f>SUM(AL250:AO250)</f>
        <v>16</v>
      </c>
      <c r="AQ250" s="503"/>
      <c r="AR250" s="504">
        <v>12</v>
      </c>
      <c r="AS250" s="504">
        <v>6</v>
      </c>
      <c r="AT250" s="505"/>
      <c r="AU250" s="495">
        <f>SUM(AQ250:AT250)</f>
        <v>18</v>
      </c>
      <c r="AV250" s="494"/>
      <c r="AW250" s="508">
        <v>5</v>
      </c>
      <c r="AX250" s="508">
        <v>2</v>
      </c>
      <c r="AY250" s="509"/>
      <c r="AZ250" s="507">
        <f>SUM(AV250:AY250)</f>
        <v>7</v>
      </c>
      <c r="BA250" s="493"/>
      <c r="BB250" s="508">
        <v>1</v>
      </c>
      <c r="BC250" s="508">
        <v>3</v>
      </c>
      <c r="BD250" s="509"/>
      <c r="BE250" s="495">
        <f>SUM(BA250:BD250)</f>
        <v>4</v>
      </c>
      <c r="BF250" s="493"/>
      <c r="BG250" s="508">
        <v>4</v>
      </c>
      <c r="BH250" s="508">
        <v>4</v>
      </c>
      <c r="BI250" s="509"/>
      <c r="BJ250" s="495">
        <f>SUM(BF250:BI250)</f>
        <v>8</v>
      </c>
      <c r="BK250" s="493"/>
      <c r="BL250" s="508"/>
      <c r="BM250" s="508"/>
      <c r="BN250" s="509"/>
      <c r="BO250" s="495">
        <f t="shared" si="3"/>
        <v>0</v>
      </c>
    </row>
    <row r="251" spans="1:67" x14ac:dyDescent="0.25">
      <c r="A251" s="488" t="s">
        <v>44</v>
      </c>
      <c r="B251" s="489" t="s">
        <v>696</v>
      </c>
      <c r="C251" s="490">
        <v>6953156282964</v>
      </c>
      <c r="D251" s="490">
        <f>IF(J251&gt;0,1,"")</f>
        <v>1</v>
      </c>
      <c r="E251" s="490">
        <f>IF(K251&gt;0,1,"")</f>
        <v>1</v>
      </c>
      <c r="F251" s="490">
        <f>IF(L251&gt;0,1,"")</f>
        <v>1</v>
      </c>
      <c r="G251" s="510">
        <f>IF(M251&gt;0,1,"")</f>
        <v>1</v>
      </c>
      <c r="H251" s="511">
        <v>330</v>
      </c>
      <c r="I251" s="492" t="str">
        <f>IF(SUM(D251:G251)&lt;2,IF(H251&gt;100,"Not OK",""),"")</f>
        <v/>
      </c>
      <c r="J251" s="493">
        <v>2</v>
      </c>
      <c r="K251" s="494">
        <v>25</v>
      </c>
      <c r="L251" s="494">
        <v>23</v>
      </c>
      <c r="M251" s="494">
        <v>3</v>
      </c>
      <c r="N251" s="495">
        <f>SUM(J251:M251)</f>
        <v>53</v>
      </c>
      <c r="O251" s="496">
        <v>6.52</v>
      </c>
      <c r="P251" s="497">
        <v>5.2600000000000016</v>
      </c>
      <c r="Q251" s="497">
        <v>5.2600000000000016</v>
      </c>
      <c r="R251" s="498"/>
      <c r="S251" s="499">
        <f>IF(P251&gt;0,P251,O251)</f>
        <v>5.2600000000000016</v>
      </c>
      <c r="T251" s="500">
        <v>37.950000000000003</v>
      </c>
      <c r="U251" s="498">
        <v>24.5</v>
      </c>
      <c r="V251" s="498">
        <v>24.5</v>
      </c>
      <c r="W251" s="512">
        <v>37.570500000000003</v>
      </c>
      <c r="X251" s="496"/>
      <c r="Y251" s="498">
        <v>49</v>
      </c>
      <c r="Z251" s="498">
        <v>49</v>
      </c>
      <c r="AA251" s="513">
        <v>69</v>
      </c>
      <c r="AB251" s="514"/>
      <c r="AC251" s="26">
        <v>82</v>
      </c>
      <c r="AD251" s="26"/>
      <c r="AE251" s="513"/>
      <c r="AF251" s="515">
        <f>SUM(AB251:AE251)</f>
        <v>82</v>
      </c>
      <c r="AG251" s="516"/>
      <c r="AH251" s="26">
        <v>36</v>
      </c>
      <c r="AI251" s="26">
        <v>18</v>
      </c>
      <c r="AJ251" s="513"/>
      <c r="AK251" s="517">
        <f>SUM(AG251:AJ251)</f>
        <v>54</v>
      </c>
      <c r="AL251" s="514"/>
      <c r="AM251" s="26">
        <v>40</v>
      </c>
      <c r="AN251" s="26">
        <v>21</v>
      </c>
      <c r="AO251" s="513">
        <v>1</v>
      </c>
      <c r="AP251" s="518">
        <f>SUM(AL251:AO251)</f>
        <v>62</v>
      </c>
      <c r="AQ251" s="514"/>
      <c r="AR251" s="26">
        <v>33</v>
      </c>
      <c r="AS251" s="26">
        <v>14</v>
      </c>
      <c r="AT251" s="513">
        <v>3</v>
      </c>
      <c r="AU251" s="519">
        <f>SUM(AQ251:AT251)</f>
        <v>50</v>
      </c>
      <c r="AV251" s="494"/>
      <c r="AW251" s="508">
        <v>33</v>
      </c>
      <c r="AX251" s="508">
        <v>22</v>
      </c>
      <c r="AY251" s="509">
        <v>4</v>
      </c>
      <c r="AZ251" s="518">
        <f>SUM(AV251:AY251)</f>
        <v>59</v>
      </c>
      <c r="BA251" s="493">
        <v>3</v>
      </c>
      <c r="BB251" s="508">
        <v>25</v>
      </c>
      <c r="BC251" s="508">
        <v>19</v>
      </c>
      <c r="BD251" s="509">
        <v>3</v>
      </c>
      <c r="BE251" s="519">
        <f>SUM(BA251:BD251)</f>
        <v>50</v>
      </c>
      <c r="BF251" s="493">
        <v>0</v>
      </c>
      <c r="BG251" s="508">
        <v>9</v>
      </c>
      <c r="BH251" s="508">
        <v>16</v>
      </c>
      <c r="BI251" s="509">
        <v>1</v>
      </c>
      <c r="BJ251" s="519">
        <f>SUM(BF251:BI251)</f>
        <v>26</v>
      </c>
      <c r="BK251" s="493"/>
      <c r="BL251" s="508"/>
      <c r="BM251" s="508"/>
      <c r="BN251" s="509"/>
      <c r="BO251" s="495">
        <f t="shared" si="3"/>
        <v>0</v>
      </c>
    </row>
    <row r="252" spans="1:67" x14ac:dyDescent="0.25">
      <c r="A252" s="488" t="s">
        <v>45</v>
      </c>
      <c r="B252" s="489" t="s">
        <v>697</v>
      </c>
      <c r="C252" s="490">
        <v>6953156282971</v>
      </c>
      <c r="D252" s="490">
        <f>IF(J252&gt;0,1,"")</f>
        <v>1</v>
      </c>
      <c r="E252" s="490">
        <f>IF(K252&gt;0,1,"")</f>
        <v>1</v>
      </c>
      <c r="F252" s="490">
        <f>IF(L252&gt;0,1,"")</f>
        <v>1</v>
      </c>
      <c r="G252" s="510" t="str">
        <f>IF(M252&gt;0,1,"")</f>
        <v/>
      </c>
      <c r="H252" s="511"/>
      <c r="I252" s="492" t="str">
        <f>IF(SUM(D252:G252)&lt;2,IF(H252&gt;100,"Not OK",""),"")</f>
        <v/>
      </c>
      <c r="J252" s="493">
        <v>1</v>
      </c>
      <c r="K252" s="494">
        <v>35</v>
      </c>
      <c r="L252" s="494">
        <v>30</v>
      </c>
      <c r="M252" s="494"/>
      <c r="N252" s="495">
        <f>SUM(J252:M252)</f>
        <v>66</v>
      </c>
      <c r="O252" s="496">
        <v>6.52</v>
      </c>
      <c r="P252" s="497">
        <v>5.3899999999999917</v>
      </c>
      <c r="Q252" s="497">
        <v>5.3899999999999917</v>
      </c>
      <c r="R252" s="498"/>
      <c r="S252" s="499">
        <f>IF(P252&gt;0,P252,O252)</f>
        <v>5.3899999999999917</v>
      </c>
      <c r="T252" s="500">
        <v>37.950000000000003</v>
      </c>
      <c r="U252" s="498">
        <v>24.5</v>
      </c>
      <c r="V252" s="498">
        <v>24.5</v>
      </c>
      <c r="W252" s="501"/>
      <c r="X252" s="496"/>
      <c r="Y252" s="498">
        <v>49</v>
      </c>
      <c r="Z252" s="498">
        <v>49</v>
      </c>
      <c r="AA252" s="502"/>
      <c r="AB252" s="503"/>
      <c r="AC252" s="504">
        <v>67</v>
      </c>
      <c r="AD252" s="504"/>
      <c r="AE252" s="505"/>
      <c r="AF252" s="495">
        <f>SUM(AB252:AE252)</f>
        <v>67</v>
      </c>
      <c r="AG252" s="506"/>
      <c r="AH252" s="504">
        <v>37</v>
      </c>
      <c r="AI252" s="504">
        <v>25</v>
      </c>
      <c r="AJ252" s="505"/>
      <c r="AK252" s="507">
        <f>SUM(AG252:AJ252)</f>
        <v>62</v>
      </c>
      <c r="AL252" s="503"/>
      <c r="AM252" s="504">
        <v>33</v>
      </c>
      <c r="AN252" s="504">
        <v>14</v>
      </c>
      <c r="AO252" s="505"/>
      <c r="AP252" s="507">
        <f>SUM(AL252:AO252)</f>
        <v>47</v>
      </c>
      <c r="AQ252" s="503"/>
      <c r="AR252" s="504">
        <v>37</v>
      </c>
      <c r="AS252" s="504">
        <v>11</v>
      </c>
      <c r="AT252" s="505"/>
      <c r="AU252" s="495">
        <f>SUM(AQ252:AT252)</f>
        <v>48</v>
      </c>
      <c r="AV252" s="494"/>
      <c r="AW252" s="508">
        <v>36</v>
      </c>
      <c r="AX252" s="508">
        <v>11</v>
      </c>
      <c r="AY252" s="509"/>
      <c r="AZ252" s="507">
        <f>SUM(AV252:AY252)</f>
        <v>47</v>
      </c>
      <c r="BA252" s="493">
        <v>3</v>
      </c>
      <c r="BB252" s="508">
        <v>15</v>
      </c>
      <c r="BC252" s="508">
        <v>2</v>
      </c>
      <c r="BD252" s="509"/>
      <c r="BE252" s="495">
        <f>SUM(BA252:BD252)</f>
        <v>20</v>
      </c>
      <c r="BF252" s="493">
        <v>2</v>
      </c>
      <c r="BG252" s="508">
        <v>21</v>
      </c>
      <c r="BH252" s="508">
        <v>17</v>
      </c>
      <c r="BI252" s="509"/>
      <c r="BJ252" s="495">
        <f>SUM(BF252:BI252)</f>
        <v>40</v>
      </c>
      <c r="BK252" s="493"/>
      <c r="BL252" s="508"/>
      <c r="BM252" s="508"/>
      <c r="BN252" s="509"/>
      <c r="BO252" s="495">
        <f t="shared" si="3"/>
        <v>0</v>
      </c>
    </row>
    <row r="253" spans="1:67" x14ac:dyDescent="0.25">
      <c r="A253" s="488"/>
      <c r="B253" s="489" t="s">
        <v>856</v>
      </c>
      <c r="C253" s="490">
        <v>6953156283480</v>
      </c>
      <c r="D253" s="490" t="str">
        <f>IF(J253&gt;0,1,"")</f>
        <v/>
      </c>
      <c r="E253" s="490" t="str">
        <f>IF(K253&gt;0,1,"")</f>
        <v/>
      </c>
      <c r="F253" s="490" t="str">
        <f>IF(L253&gt;0,1,"")</f>
        <v/>
      </c>
      <c r="G253" s="510" t="str">
        <f>IF(M253&gt;0,1,"")</f>
        <v/>
      </c>
      <c r="H253" s="511">
        <v>35</v>
      </c>
      <c r="I253" s="492" t="str">
        <f>IF(SUM(D253:G253)&lt;2,IF(H253&gt;100,"Not OK",""),"")</f>
        <v/>
      </c>
      <c r="J253" s="493"/>
      <c r="K253" s="494"/>
      <c r="L253" s="494"/>
      <c r="M253" s="494">
        <v>0</v>
      </c>
      <c r="N253" s="495">
        <f>SUM(J253:M253)</f>
        <v>0</v>
      </c>
      <c r="O253" s="496"/>
      <c r="P253" s="497"/>
      <c r="Q253" s="497"/>
      <c r="R253" s="498"/>
      <c r="S253" s="499">
        <f>IF(P253&gt;0,P253,O253)</f>
        <v>0</v>
      </c>
      <c r="T253" s="500"/>
      <c r="U253" s="498"/>
      <c r="V253" s="498"/>
      <c r="W253" s="501">
        <v>75.685500000000005</v>
      </c>
      <c r="X253" s="496"/>
      <c r="Y253" s="498"/>
      <c r="Z253" s="498"/>
      <c r="AA253" s="502">
        <v>139</v>
      </c>
      <c r="AB253" s="503"/>
      <c r="AC253" s="504"/>
      <c r="AD253" s="504"/>
      <c r="AE253" s="505"/>
      <c r="AF253" s="495">
        <f>SUM(AB253:AE253)</f>
        <v>0</v>
      </c>
      <c r="AG253" s="506"/>
      <c r="AH253" s="504"/>
      <c r="AI253" s="504"/>
      <c r="AJ253" s="505"/>
      <c r="AK253" s="507">
        <f>SUM(AG253:AJ253)</f>
        <v>0</v>
      </c>
      <c r="AL253" s="503"/>
      <c r="AM253" s="504"/>
      <c r="AN253" s="504"/>
      <c r="AO253" s="505">
        <v>4</v>
      </c>
      <c r="AP253" s="507">
        <f>SUM(AL253:AO253)</f>
        <v>4</v>
      </c>
      <c r="AQ253" s="503"/>
      <c r="AR253" s="504"/>
      <c r="AS253" s="504"/>
      <c r="AT253" s="505">
        <v>1</v>
      </c>
      <c r="AU253" s="495">
        <f>SUM(AQ253:AT253)</f>
        <v>1</v>
      </c>
      <c r="AV253" s="494"/>
      <c r="AW253" s="508"/>
      <c r="AX253" s="508"/>
      <c r="AY253" s="509">
        <v>0</v>
      </c>
      <c r="AZ253" s="507">
        <f>SUM(AV253:AY253)</f>
        <v>0</v>
      </c>
      <c r="BA253" s="493"/>
      <c r="BB253" s="508"/>
      <c r="BC253" s="508"/>
      <c r="BD253" s="509">
        <v>0</v>
      </c>
      <c r="BE253" s="495">
        <f>SUM(BA253:BD253)</f>
        <v>0</v>
      </c>
      <c r="BF253" s="493"/>
      <c r="BG253" s="508"/>
      <c r="BH253" s="508"/>
      <c r="BI253" s="509">
        <v>0</v>
      </c>
      <c r="BJ253" s="495">
        <f>SUM(BF253:BI253)</f>
        <v>0</v>
      </c>
      <c r="BK253" s="493"/>
      <c r="BL253" s="508"/>
      <c r="BM253" s="508"/>
      <c r="BN253" s="509"/>
      <c r="BO253" s="495">
        <f t="shared" si="3"/>
        <v>0</v>
      </c>
    </row>
    <row r="254" spans="1:67" x14ac:dyDescent="0.25">
      <c r="A254" s="488"/>
      <c r="B254" s="489" t="s">
        <v>857</v>
      </c>
      <c r="C254" s="490">
        <v>6953156283497</v>
      </c>
      <c r="D254" s="490" t="str">
        <f>IF(J254&gt;0,1,"")</f>
        <v/>
      </c>
      <c r="E254" s="490" t="str">
        <f>IF(K254&gt;0,1,"")</f>
        <v/>
      </c>
      <c r="F254" s="490" t="str">
        <f>IF(L254&gt;0,1,"")</f>
        <v/>
      </c>
      <c r="G254" s="510" t="str">
        <f>IF(M254&gt;0,1,"")</f>
        <v/>
      </c>
      <c r="H254" s="511"/>
      <c r="I254" s="492" t="str">
        <f>IF(SUM(D254:G254)&lt;2,IF(H254&gt;100,"Not OK",""),"")</f>
        <v/>
      </c>
      <c r="J254" s="493"/>
      <c r="K254" s="494"/>
      <c r="L254" s="494"/>
      <c r="M254" s="494">
        <v>0</v>
      </c>
      <c r="N254" s="495">
        <f>SUM(J254:M254)</f>
        <v>0</v>
      </c>
      <c r="O254" s="496"/>
      <c r="P254" s="497"/>
      <c r="Q254" s="497"/>
      <c r="R254" s="498"/>
      <c r="S254" s="499">
        <f>IF(P254&gt;0,P254,O254)</f>
        <v>0</v>
      </c>
      <c r="T254" s="500"/>
      <c r="U254" s="498"/>
      <c r="V254" s="498"/>
      <c r="W254" s="501">
        <v>75.685500000000005</v>
      </c>
      <c r="X254" s="496"/>
      <c r="Y254" s="498"/>
      <c r="Z254" s="498"/>
      <c r="AA254" s="502">
        <v>139</v>
      </c>
      <c r="AB254" s="503"/>
      <c r="AC254" s="504"/>
      <c r="AD254" s="504"/>
      <c r="AE254" s="505"/>
      <c r="AF254" s="495">
        <f>SUM(AB254:AE254)</f>
        <v>0</v>
      </c>
      <c r="AG254" s="506"/>
      <c r="AH254" s="504"/>
      <c r="AI254" s="504"/>
      <c r="AJ254" s="505"/>
      <c r="AK254" s="507">
        <f>SUM(AG254:AJ254)</f>
        <v>0</v>
      </c>
      <c r="AL254" s="503"/>
      <c r="AM254" s="504"/>
      <c r="AN254" s="504"/>
      <c r="AO254" s="505">
        <v>2</v>
      </c>
      <c r="AP254" s="507">
        <f>SUM(AL254:AO254)</f>
        <v>2</v>
      </c>
      <c r="AQ254" s="503"/>
      <c r="AR254" s="504"/>
      <c r="AS254" s="504"/>
      <c r="AT254" s="505">
        <v>3</v>
      </c>
      <c r="AU254" s="495">
        <f>SUM(AQ254:AT254)</f>
        <v>3</v>
      </c>
      <c r="AV254" s="494"/>
      <c r="AW254" s="508"/>
      <c r="AX254" s="508"/>
      <c r="AY254" s="509">
        <v>0</v>
      </c>
      <c r="AZ254" s="507">
        <f>SUM(AV254:AY254)</f>
        <v>0</v>
      </c>
      <c r="BA254" s="493"/>
      <c r="BB254" s="508"/>
      <c r="BC254" s="508"/>
      <c r="BD254" s="509">
        <v>0</v>
      </c>
      <c r="BE254" s="495">
        <f>SUM(BA254:BD254)</f>
        <v>0</v>
      </c>
      <c r="BF254" s="493"/>
      <c r="BG254" s="508"/>
      <c r="BH254" s="508"/>
      <c r="BI254" s="509">
        <v>0</v>
      </c>
      <c r="BJ254" s="495">
        <f>SUM(BF254:BI254)</f>
        <v>0</v>
      </c>
      <c r="BK254" s="493"/>
      <c r="BL254" s="508"/>
      <c r="BM254" s="508"/>
      <c r="BN254" s="509"/>
      <c r="BO254" s="495">
        <f t="shared" si="3"/>
        <v>0</v>
      </c>
    </row>
    <row r="255" spans="1:67" x14ac:dyDescent="0.25">
      <c r="A255" s="488" t="s">
        <v>858</v>
      </c>
      <c r="B255" s="489" t="s">
        <v>859</v>
      </c>
      <c r="C255" s="490">
        <v>6953156283787</v>
      </c>
      <c r="D255" s="490">
        <f>IF(J255&gt;0,1,"")</f>
        <v>1</v>
      </c>
      <c r="E255" s="490" t="str">
        <f>IF(K255&gt;0,1,"")</f>
        <v/>
      </c>
      <c r="F255" s="490" t="str">
        <f>IF(L255&gt;0,1,"")</f>
        <v/>
      </c>
      <c r="G255" s="510" t="str">
        <f>IF(M255&gt;0,1,"")</f>
        <v/>
      </c>
      <c r="H255" s="511"/>
      <c r="I255" s="492" t="str">
        <f>IF(SUM(D255:G255)&lt;2,IF(H255&gt;100,"Not OK",""),"")</f>
        <v/>
      </c>
      <c r="J255" s="493">
        <v>1</v>
      </c>
      <c r="K255" s="494"/>
      <c r="L255" s="494"/>
      <c r="M255" s="494"/>
      <c r="N255" s="495">
        <f>SUM(J255:M255)</f>
        <v>1</v>
      </c>
      <c r="O255" s="496">
        <v>51.31</v>
      </c>
      <c r="P255" s="497"/>
      <c r="Q255" s="497"/>
      <c r="R255" s="498"/>
      <c r="S255" s="499">
        <f>IF(P255&gt;0,P255,O255)</f>
        <v>51.31</v>
      </c>
      <c r="T255" s="500">
        <v>81.95</v>
      </c>
      <c r="U255" s="498"/>
      <c r="V255" s="498"/>
      <c r="W255" s="501"/>
      <c r="X255" s="496"/>
      <c r="Y255" s="498"/>
      <c r="Z255" s="498"/>
      <c r="AA255" s="502"/>
      <c r="AB255" s="503"/>
      <c r="AC255" s="504"/>
      <c r="AD255" s="504"/>
      <c r="AE255" s="505"/>
      <c r="AF255" s="495">
        <f>SUM(AB255:AE255)</f>
        <v>0</v>
      </c>
      <c r="AG255" s="506"/>
      <c r="AH255" s="504"/>
      <c r="AI255" s="504"/>
      <c r="AJ255" s="505"/>
      <c r="AK255" s="507">
        <f>SUM(AG255:AJ255)</f>
        <v>0</v>
      </c>
      <c r="AL255" s="503"/>
      <c r="AM255" s="504"/>
      <c r="AN255" s="504"/>
      <c r="AO255" s="505"/>
      <c r="AP255" s="507">
        <f>SUM(AL255:AO255)</f>
        <v>0</v>
      </c>
      <c r="AQ255" s="503"/>
      <c r="AR255" s="504"/>
      <c r="AS255" s="504"/>
      <c r="AT255" s="505"/>
      <c r="AU255" s="495">
        <f>SUM(AQ255:AT255)</f>
        <v>0</v>
      </c>
      <c r="AV255" s="494">
        <v>1</v>
      </c>
      <c r="AW255" s="508"/>
      <c r="AX255" s="508"/>
      <c r="AY255" s="509"/>
      <c r="AZ255" s="507">
        <f>SUM(AV255:AY255)</f>
        <v>1</v>
      </c>
      <c r="BA255" s="493"/>
      <c r="BB255" s="508"/>
      <c r="BC255" s="508"/>
      <c r="BD255" s="509"/>
      <c r="BE255" s="495">
        <f>SUM(BA255:BD255)</f>
        <v>0</v>
      </c>
      <c r="BF255" s="493">
        <v>2</v>
      </c>
      <c r="BG255" s="508"/>
      <c r="BH255" s="508"/>
      <c r="BI255" s="509"/>
      <c r="BJ255" s="495">
        <f>SUM(BF255:BI255)</f>
        <v>2</v>
      </c>
      <c r="BK255" s="493"/>
      <c r="BL255" s="508"/>
      <c r="BM255" s="508"/>
      <c r="BN255" s="509"/>
      <c r="BO255" s="495">
        <f t="shared" si="3"/>
        <v>0</v>
      </c>
    </row>
    <row r="256" spans="1:67" x14ac:dyDescent="0.25">
      <c r="A256" s="488" t="s">
        <v>860</v>
      </c>
      <c r="B256" s="489" t="s">
        <v>861</v>
      </c>
      <c r="C256" s="490">
        <v>6953156283800</v>
      </c>
      <c r="D256" s="490">
        <f>IF(J256&gt;0,1,"")</f>
        <v>1</v>
      </c>
      <c r="E256" s="490" t="str">
        <f>IF(K256&gt;0,1,"")</f>
        <v/>
      </c>
      <c r="F256" s="490" t="str">
        <f>IF(L256&gt;0,1,"")</f>
        <v/>
      </c>
      <c r="G256" s="510" t="str">
        <f>IF(M256&gt;0,1,"")</f>
        <v/>
      </c>
      <c r="H256" s="511">
        <v>5</v>
      </c>
      <c r="I256" s="492" t="str">
        <f>IF(SUM(D256:G256)&lt;2,IF(H256&gt;100,"Not OK",""),"")</f>
        <v/>
      </c>
      <c r="J256" s="493">
        <v>4</v>
      </c>
      <c r="K256" s="494"/>
      <c r="L256" s="494"/>
      <c r="M256" s="494"/>
      <c r="N256" s="495">
        <f>SUM(J256:M256)</f>
        <v>4</v>
      </c>
      <c r="O256" s="496">
        <v>51.310000000000016</v>
      </c>
      <c r="P256" s="497"/>
      <c r="Q256" s="497"/>
      <c r="R256" s="498"/>
      <c r="S256" s="499">
        <f>IF(P256&gt;0,P256,O256)</f>
        <v>51.310000000000016</v>
      </c>
      <c r="T256" s="500">
        <v>81.95</v>
      </c>
      <c r="U256" s="498"/>
      <c r="V256" s="498"/>
      <c r="W256" s="501"/>
      <c r="X256" s="496"/>
      <c r="Y256" s="498"/>
      <c r="Z256" s="498"/>
      <c r="AA256" s="502"/>
      <c r="AB256" s="503"/>
      <c r="AC256" s="504"/>
      <c r="AD256" s="504"/>
      <c r="AE256" s="505"/>
      <c r="AF256" s="495">
        <f>SUM(AB256:AE256)</f>
        <v>0</v>
      </c>
      <c r="AG256" s="506"/>
      <c r="AH256" s="504"/>
      <c r="AI256" s="504"/>
      <c r="AJ256" s="505"/>
      <c r="AK256" s="507">
        <f>SUM(AG256:AJ256)</f>
        <v>0</v>
      </c>
      <c r="AL256" s="503"/>
      <c r="AM256" s="504"/>
      <c r="AN256" s="504"/>
      <c r="AO256" s="505"/>
      <c r="AP256" s="507">
        <f>SUM(AL256:AO256)</f>
        <v>0</v>
      </c>
      <c r="AQ256" s="503"/>
      <c r="AR256" s="504"/>
      <c r="AS256" s="504"/>
      <c r="AT256" s="505"/>
      <c r="AU256" s="495">
        <f>SUM(AQ256:AT256)</f>
        <v>0</v>
      </c>
      <c r="AV256" s="494"/>
      <c r="AW256" s="508"/>
      <c r="AX256" s="508"/>
      <c r="AY256" s="509"/>
      <c r="AZ256" s="507">
        <f>SUM(AV256:AY256)</f>
        <v>0</v>
      </c>
      <c r="BA256" s="493">
        <v>1</v>
      </c>
      <c r="BB256" s="508"/>
      <c r="BC256" s="508"/>
      <c r="BD256" s="509"/>
      <c r="BE256" s="495">
        <f>SUM(BA256:BD256)</f>
        <v>1</v>
      </c>
      <c r="BF256" s="493">
        <v>0</v>
      </c>
      <c r="BG256" s="508"/>
      <c r="BH256" s="508"/>
      <c r="BI256" s="509"/>
      <c r="BJ256" s="495">
        <f>SUM(BF256:BI256)</f>
        <v>0</v>
      </c>
      <c r="BK256" s="493"/>
      <c r="BL256" s="508"/>
      <c r="BM256" s="508"/>
      <c r="BN256" s="509"/>
      <c r="BO256" s="495">
        <f t="shared" si="3"/>
        <v>0</v>
      </c>
    </row>
    <row r="257" spans="1:67" x14ac:dyDescent="0.25">
      <c r="A257" s="488" t="s">
        <v>158</v>
      </c>
      <c r="B257" s="489" t="s">
        <v>698</v>
      </c>
      <c r="C257" s="490">
        <v>6953156284234</v>
      </c>
      <c r="D257" s="490">
        <f>IF(J257&gt;0,1,"")</f>
        <v>1</v>
      </c>
      <c r="E257" s="490">
        <f>IF(K257&gt;0,1,"")</f>
        <v>1</v>
      </c>
      <c r="F257" s="490" t="str">
        <f>IF(L257&gt;0,1,"")</f>
        <v/>
      </c>
      <c r="G257" s="510" t="str">
        <f>IF(M257&gt;0,1,"")</f>
        <v/>
      </c>
      <c r="H257" s="511">
        <v>36</v>
      </c>
      <c r="I257" s="492" t="str">
        <f>IF(SUM(D257:G257)&lt;2,IF(H257&gt;100,"Not OK",""),"")</f>
        <v/>
      </c>
      <c r="J257" s="493">
        <v>3</v>
      </c>
      <c r="K257" s="494">
        <v>2</v>
      </c>
      <c r="L257" s="494"/>
      <c r="M257" s="494"/>
      <c r="N257" s="495">
        <f>SUM(J257:M257)</f>
        <v>5</v>
      </c>
      <c r="O257" s="496">
        <v>12.71</v>
      </c>
      <c r="P257" s="497">
        <v>12.71</v>
      </c>
      <c r="Q257" s="497"/>
      <c r="R257" s="498"/>
      <c r="S257" s="499">
        <f>IF(P257&gt;0,P257,O257)</f>
        <v>12.71</v>
      </c>
      <c r="T257" s="500">
        <v>48.95</v>
      </c>
      <c r="U257" s="498">
        <v>29.5</v>
      </c>
      <c r="V257" s="498"/>
      <c r="W257" s="501"/>
      <c r="X257" s="496"/>
      <c r="Y257" s="498">
        <v>59</v>
      </c>
      <c r="Z257" s="498"/>
      <c r="AA257" s="502"/>
      <c r="AB257" s="503"/>
      <c r="AC257" s="504">
        <v>1</v>
      </c>
      <c r="AD257" s="504"/>
      <c r="AE257" s="505"/>
      <c r="AF257" s="495">
        <f>SUM(AB257:AE257)</f>
        <v>1</v>
      </c>
      <c r="AG257" s="506"/>
      <c r="AH257" s="504">
        <v>3</v>
      </c>
      <c r="AI257" s="504"/>
      <c r="AJ257" s="505"/>
      <c r="AK257" s="507">
        <f>SUM(AG257:AJ257)</f>
        <v>3</v>
      </c>
      <c r="AL257" s="503"/>
      <c r="AM257" s="504">
        <v>1</v>
      </c>
      <c r="AN257" s="504"/>
      <c r="AO257" s="505"/>
      <c r="AP257" s="507">
        <f>SUM(AL257:AO257)</f>
        <v>1</v>
      </c>
      <c r="AQ257" s="503"/>
      <c r="AR257" s="504">
        <v>2</v>
      </c>
      <c r="AS257" s="504"/>
      <c r="AT257" s="505"/>
      <c r="AU257" s="495">
        <f>SUM(AQ257:AT257)</f>
        <v>2</v>
      </c>
      <c r="AV257" s="494"/>
      <c r="AW257" s="508">
        <v>0</v>
      </c>
      <c r="AX257" s="508"/>
      <c r="AY257" s="509"/>
      <c r="AZ257" s="507">
        <f>SUM(AV257:AY257)</f>
        <v>0</v>
      </c>
      <c r="BA257" s="493"/>
      <c r="BB257" s="508">
        <v>1</v>
      </c>
      <c r="BC257" s="508"/>
      <c r="BD257" s="509"/>
      <c r="BE257" s="495">
        <f>SUM(BA257:BD257)</f>
        <v>1</v>
      </c>
      <c r="BF257" s="493">
        <v>0</v>
      </c>
      <c r="BG257" s="508">
        <v>0</v>
      </c>
      <c r="BH257" s="508"/>
      <c r="BI257" s="509"/>
      <c r="BJ257" s="495">
        <f>SUM(BF257:BI257)</f>
        <v>0</v>
      </c>
      <c r="BK257" s="493"/>
      <c r="BL257" s="508"/>
      <c r="BM257" s="508"/>
      <c r="BN257" s="509"/>
      <c r="BO257" s="495">
        <f t="shared" si="3"/>
        <v>0</v>
      </c>
    </row>
    <row r="258" spans="1:67" x14ac:dyDescent="0.25">
      <c r="A258" s="488" t="s">
        <v>159</v>
      </c>
      <c r="B258" s="489" t="s">
        <v>698</v>
      </c>
      <c r="C258" s="490">
        <v>6953156284241</v>
      </c>
      <c r="D258" s="490">
        <f>IF(J258&gt;0,1,"")</f>
        <v>1</v>
      </c>
      <c r="E258" s="490" t="str">
        <f>IF(K258&gt;0,1,"")</f>
        <v/>
      </c>
      <c r="F258" s="490" t="str">
        <f>IF(L258&gt;0,1,"")</f>
        <v/>
      </c>
      <c r="G258" s="510" t="str">
        <f>IF(M258&gt;0,1,"")</f>
        <v/>
      </c>
      <c r="H258" s="511">
        <v>13</v>
      </c>
      <c r="I258" s="492" t="str">
        <f>IF(SUM(D258:G258)&lt;2,IF(H258&gt;100,"Not OK",""),"")</f>
        <v/>
      </c>
      <c r="J258" s="493">
        <v>1</v>
      </c>
      <c r="K258" s="494">
        <v>0</v>
      </c>
      <c r="L258" s="494"/>
      <c r="M258" s="494"/>
      <c r="N258" s="495">
        <f>SUM(J258:M258)</f>
        <v>1</v>
      </c>
      <c r="O258" s="496">
        <v>12.309999999999997</v>
      </c>
      <c r="P258" s="497">
        <v>12.309999999999997</v>
      </c>
      <c r="Q258" s="497"/>
      <c r="R258" s="498"/>
      <c r="S258" s="499">
        <f>IF(P258&gt;0,P258,O258)</f>
        <v>12.309999999999997</v>
      </c>
      <c r="T258" s="500">
        <v>48.95</v>
      </c>
      <c r="U258" s="498">
        <v>29.5</v>
      </c>
      <c r="V258" s="498"/>
      <c r="W258" s="501"/>
      <c r="X258" s="496"/>
      <c r="Y258" s="498">
        <v>59</v>
      </c>
      <c r="Z258" s="498"/>
      <c r="AA258" s="502"/>
      <c r="AB258" s="503"/>
      <c r="AC258" s="504">
        <v>0</v>
      </c>
      <c r="AD258" s="504"/>
      <c r="AE258" s="505"/>
      <c r="AF258" s="495">
        <f>SUM(AB258:AE258)</f>
        <v>0</v>
      </c>
      <c r="AG258" s="506"/>
      <c r="AH258" s="504">
        <v>0</v>
      </c>
      <c r="AI258" s="504"/>
      <c r="AJ258" s="505"/>
      <c r="AK258" s="507">
        <f>SUM(AG258:AJ258)</f>
        <v>0</v>
      </c>
      <c r="AL258" s="503"/>
      <c r="AM258" s="504">
        <v>0</v>
      </c>
      <c r="AN258" s="504"/>
      <c r="AO258" s="505"/>
      <c r="AP258" s="507">
        <f>SUM(AL258:AO258)</f>
        <v>0</v>
      </c>
      <c r="AQ258" s="503"/>
      <c r="AR258" s="504">
        <v>0</v>
      </c>
      <c r="AS258" s="504"/>
      <c r="AT258" s="505"/>
      <c r="AU258" s="495">
        <f>SUM(AQ258:AT258)</f>
        <v>0</v>
      </c>
      <c r="AV258" s="494"/>
      <c r="AW258" s="508">
        <v>0</v>
      </c>
      <c r="AX258" s="508"/>
      <c r="AY258" s="509"/>
      <c r="AZ258" s="507">
        <f>SUM(AV258:AY258)</f>
        <v>0</v>
      </c>
      <c r="BA258" s="493">
        <v>1</v>
      </c>
      <c r="BB258" s="508">
        <v>0</v>
      </c>
      <c r="BC258" s="508"/>
      <c r="BD258" s="509"/>
      <c r="BE258" s="495">
        <f>SUM(BA258:BD258)</f>
        <v>1</v>
      </c>
      <c r="BF258" s="493">
        <v>0</v>
      </c>
      <c r="BG258" s="508">
        <v>0</v>
      </c>
      <c r="BH258" s="508"/>
      <c r="BI258" s="509"/>
      <c r="BJ258" s="495">
        <f>SUM(BF258:BI258)</f>
        <v>0</v>
      </c>
      <c r="BK258" s="493"/>
      <c r="BL258" s="508"/>
      <c r="BM258" s="508"/>
      <c r="BN258" s="509"/>
      <c r="BO258" s="495">
        <f t="shared" si="3"/>
        <v>0</v>
      </c>
    </row>
    <row r="259" spans="1:67" x14ac:dyDescent="0.25">
      <c r="A259" s="488" t="s">
        <v>160</v>
      </c>
      <c r="B259" s="489" t="s">
        <v>463</v>
      </c>
      <c r="C259" s="490">
        <v>6953156284258</v>
      </c>
      <c r="D259" s="490" t="str">
        <f>IF(J259&gt;0,1,"")</f>
        <v/>
      </c>
      <c r="E259" s="490">
        <f>IF(K259&gt;0,1,"")</f>
        <v>1</v>
      </c>
      <c r="F259" s="490" t="str">
        <f>IF(L259&gt;0,1,"")</f>
        <v/>
      </c>
      <c r="G259" s="510" t="str">
        <f>IF(M259&gt;0,1,"")</f>
        <v/>
      </c>
      <c r="H259" s="511">
        <v>27</v>
      </c>
      <c r="I259" s="492" t="str">
        <f>IF(SUM(D259:G259)&lt;2,IF(H259&gt;100,"Not OK",""),"")</f>
        <v/>
      </c>
      <c r="J259" s="493"/>
      <c r="K259" s="494">
        <v>1</v>
      </c>
      <c r="L259" s="494"/>
      <c r="M259" s="494"/>
      <c r="N259" s="495">
        <f>SUM(J259:M259)</f>
        <v>1</v>
      </c>
      <c r="O259" s="496"/>
      <c r="P259" s="497">
        <v>12.71</v>
      </c>
      <c r="Q259" s="497"/>
      <c r="R259" s="498"/>
      <c r="S259" s="499">
        <f>IF(P259&gt;0,P259,O259)</f>
        <v>12.71</v>
      </c>
      <c r="T259" s="500"/>
      <c r="U259" s="498">
        <v>29.5</v>
      </c>
      <c r="V259" s="498"/>
      <c r="W259" s="501"/>
      <c r="X259" s="496"/>
      <c r="Y259" s="498">
        <v>59</v>
      </c>
      <c r="Z259" s="498"/>
      <c r="AA259" s="502"/>
      <c r="AB259" s="503"/>
      <c r="AC259" s="504">
        <v>0</v>
      </c>
      <c r="AD259" s="504"/>
      <c r="AE259" s="505"/>
      <c r="AF259" s="495">
        <f>SUM(AB259:AE259)</f>
        <v>0</v>
      </c>
      <c r="AG259" s="506"/>
      <c r="AH259" s="504">
        <v>1</v>
      </c>
      <c r="AI259" s="504"/>
      <c r="AJ259" s="505"/>
      <c r="AK259" s="507">
        <f>SUM(AG259:AJ259)</f>
        <v>1</v>
      </c>
      <c r="AL259" s="503"/>
      <c r="AM259" s="504">
        <v>4</v>
      </c>
      <c r="AN259" s="504"/>
      <c r="AO259" s="505"/>
      <c r="AP259" s="507">
        <f>SUM(AL259:AO259)</f>
        <v>4</v>
      </c>
      <c r="AQ259" s="503"/>
      <c r="AR259" s="504">
        <v>3</v>
      </c>
      <c r="AS259" s="504"/>
      <c r="AT259" s="505"/>
      <c r="AU259" s="495">
        <f>SUM(AQ259:AT259)</f>
        <v>3</v>
      </c>
      <c r="AV259" s="494"/>
      <c r="AW259" s="508">
        <v>2</v>
      </c>
      <c r="AX259" s="508"/>
      <c r="AY259" s="509"/>
      <c r="AZ259" s="507">
        <f>SUM(AV259:AY259)</f>
        <v>2</v>
      </c>
      <c r="BA259" s="493"/>
      <c r="BB259" s="508">
        <v>2</v>
      </c>
      <c r="BC259" s="508"/>
      <c r="BD259" s="509"/>
      <c r="BE259" s="495">
        <f>SUM(BA259:BD259)</f>
        <v>2</v>
      </c>
      <c r="BF259" s="493"/>
      <c r="BG259" s="508">
        <v>0</v>
      </c>
      <c r="BH259" s="508"/>
      <c r="BI259" s="509"/>
      <c r="BJ259" s="495">
        <f>SUM(BF259:BI259)</f>
        <v>0</v>
      </c>
      <c r="BK259" s="493"/>
      <c r="BL259" s="508"/>
      <c r="BM259" s="508"/>
      <c r="BN259" s="509"/>
      <c r="BO259" s="495">
        <f t="shared" si="3"/>
        <v>0</v>
      </c>
    </row>
    <row r="260" spans="1:67" x14ac:dyDescent="0.25">
      <c r="A260" s="488" t="s">
        <v>170</v>
      </c>
      <c r="B260" s="489" t="s">
        <v>699</v>
      </c>
      <c r="C260" s="490">
        <v>6953156284401</v>
      </c>
      <c r="D260" s="490" t="str">
        <f>IF(J260&gt;0,1,"")</f>
        <v/>
      </c>
      <c r="E260" s="490">
        <f>IF(K260&gt;0,1,"")</f>
        <v>1</v>
      </c>
      <c r="F260" s="490">
        <f>IF(L260&gt;0,1,"")</f>
        <v>1</v>
      </c>
      <c r="G260" s="510">
        <f>IF(M260&gt;0,1,"")</f>
        <v>1</v>
      </c>
      <c r="H260" s="511">
        <v>32</v>
      </c>
      <c r="I260" s="492" t="str">
        <f>IF(SUM(D260:G260)&lt;2,IF(H260&gt;100,"Not OK",""),"")</f>
        <v/>
      </c>
      <c r="J260" s="493">
        <v>0</v>
      </c>
      <c r="K260" s="494">
        <v>11</v>
      </c>
      <c r="L260" s="494">
        <v>33</v>
      </c>
      <c r="M260" s="494">
        <v>5</v>
      </c>
      <c r="N260" s="495">
        <f>SUM(J260:M260)</f>
        <v>49</v>
      </c>
      <c r="O260" s="496">
        <v>14.580000000000009</v>
      </c>
      <c r="P260" s="497">
        <v>14.474971098265899</v>
      </c>
      <c r="Q260" s="497">
        <v>14.474971098265899</v>
      </c>
      <c r="R260" s="498"/>
      <c r="S260" s="499">
        <f>IF(P260&gt;0,P260,O260)</f>
        <v>14.474971098265899</v>
      </c>
      <c r="T260" s="500">
        <v>43.45</v>
      </c>
      <c r="U260" s="498">
        <v>29.5</v>
      </c>
      <c r="V260" s="498">
        <v>29.5</v>
      </c>
      <c r="W260" s="512">
        <v>43.015500000000003</v>
      </c>
      <c r="X260" s="496"/>
      <c r="Y260" s="498">
        <v>59</v>
      </c>
      <c r="Z260" s="498">
        <v>59</v>
      </c>
      <c r="AA260" s="513">
        <v>79</v>
      </c>
      <c r="AB260" s="514"/>
      <c r="AC260" s="26">
        <v>12</v>
      </c>
      <c r="AD260" s="26"/>
      <c r="AE260" s="513"/>
      <c r="AF260" s="515">
        <f>SUM(AB260:AE260)</f>
        <v>12</v>
      </c>
      <c r="AG260" s="516"/>
      <c r="AH260" s="26">
        <v>9</v>
      </c>
      <c r="AI260" s="26">
        <v>14</v>
      </c>
      <c r="AJ260" s="513"/>
      <c r="AK260" s="517">
        <f>SUM(AG260:AJ260)</f>
        <v>23</v>
      </c>
      <c r="AL260" s="514"/>
      <c r="AM260" s="26">
        <v>18</v>
      </c>
      <c r="AN260" s="26">
        <v>15</v>
      </c>
      <c r="AO260" s="513">
        <v>0</v>
      </c>
      <c r="AP260" s="518">
        <f>SUM(AL260:AO260)</f>
        <v>33</v>
      </c>
      <c r="AQ260" s="514"/>
      <c r="AR260" s="26">
        <v>18</v>
      </c>
      <c r="AS260" s="26">
        <v>15</v>
      </c>
      <c r="AT260" s="513">
        <v>0</v>
      </c>
      <c r="AU260" s="519">
        <f>SUM(AQ260:AT260)</f>
        <v>33</v>
      </c>
      <c r="AV260" s="494">
        <v>1</v>
      </c>
      <c r="AW260" s="508">
        <v>15</v>
      </c>
      <c r="AX260" s="508">
        <v>13</v>
      </c>
      <c r="AY260" s="509">
        <v>0</v>
      </c>
      <c r="AZ260" s="518">
        <f>SUM(AV260:AY260)</f>
        <v>29</v>
      </c>
      <c r="BA260" s="493">
        <v>1</v>
      </c>
      <c r="BB260" s="508">
        <v>7</v>
      </c>
      <c r="BC260" s="508">
        <v>6</v>
      </c>
      <c r="BD260" s="509">
        <v>0</v>
      </c>
      <c r="BE260" s="519">
        <f>SUM(BA260:BD260)</f>
        <v>14</v>
      </c>
      <c r="BF260" s="493">
        <v>2</v>
      </c>
      <c r="BG260" s="508">
        <v>8</v>
      </c>
      <c r="BH260" s="508">
        <v>4</v>
      </c>
      <c r="BI260" s="509">
        <v>0</v>
      </c>
      <c r="BJ260" s="519">
        <f>SUM(BF260:BI260)</f>
        <v>14</v>
      </c>
      <c r="BK260" s="493"/>
      <c r="BL260" s="508"/>
      <c r="BM260" s="508"/>
      <c r="BN260" s="509"/>
      <c r="BO260" s="495">
        <f t="shared" ref="BO260:BO323" si="4">SUM(BK260:BN260)</f>
        <v>0</v>
      </c>
    </row>
    <row r="261" spans="1:67" x14ac:dyDescent="0.25">
      <c r="A261" s="488" t="s">
        <v>862</v>
      </c>
      <c r="B261" s="489" t="s">
        <v>863</v>
      </c>
      <c r="C261" s="490">
        <v>6953156284418</v>
      </c>
      <c r="D261" s="490" t="str">
        <f>IF(J261&gt;0,1,"")</f>
        <v/>
      </c>
      <c r="E261" s="490" t="str">
        <f>IF(K261&gt;0,1,"")</f>
        <v/>
      </c>
      <c r="F261" s="490" t="str">
        <f>IF(L261&gt;0,1,"")</f>
        <v/>
      </c>
      <c r="G261" s="510">
        <f>IF(M261&gt;0,1,"")</f>
        <v>1</v>
      </c>
      <c r="H261" s="511">
        <v>15</v>
      </c>
      <c r="I261" s="492" t="str">
        <f>IF(SUM(D261:G261)&lt;2,IF(H261&gt;100,"Not OK",""),"")</f>
        <v/>
      </c>
      <c r="J261" s="493">
        <v>0</v>
      </c>
      <c r="K261" s="494"/>
      <c r="L261" s="494"/>
      <c r="M261" s="494">
        <v>5</v>
      </c>
      <c r="N261" s="495">
        <f>SUM(J261:M261)</f>
        <v>5</v>
      </c>
      <c r="O261" s="496">
        <v>14.58000000000002</v>
      </c>
      <c r="P261" s="497"/>
      <c r="Q261" s="497"/>
      <c r="R261" s="498"/>
      <c r="S261" s="499">
        <f>IF(P261&gt;0,P261,O261)</f>
        <v>14.58000000000002</v>
      </c>
      <c r="T261" s="500">
        <v>43.45</v>
      </c>
      <c r="U261" s="498"/>
      <c r="V261" s="498"/>
      <c r="W261" s="512">
        <v>43.015500000000003</v>
      </c>
      <c r="X261" s="496"/>
      <c r="Y261" s="498"/>
      <c r="Z261" s="498"/>
      <c r="AA261" s="513">
        <v>79</v>
      </c>
      <c r="AB261" s="514"/>
      <c r="AC261" s="26"/>
      <c r="AD261" s="26"/>
      <c r="AE261" s="513"/>
      <c r="AF261" s="515">
        <f>SUM(AB261:AE261)</f>
        <v>0</v>
      </c>
      <c r="AG261" s="516"/>
      <c r="AH261" s="26"/>
      <c r="AI261" s="26"/>
      <c r="AJ261" s="513"/>
      <c r="AK261" s="517">
        <f>SUM(AG261:AJ261)</f>
        <v>0</v>
      </c>
      <c r="AL261" s="514"/>
      <c r="AM261" s="26"/>
      <c r="AN261" s="26"/>
      <c r="AO261" s="513">
        <v>0</v>
      </c>
      <c r="AP261" s="518">
        <f>SUM(AL261:AO261)</f>
        <v>0</v>
      </c>
      <c r="AQ261" s="514"/>
      <c r="AR261" s="26"/>
      <c r="AS261" s="26"/>
      <c r="AT261" s="513">
        <v>0</v>
      </c>
      <c r="AU261" s="519">
        <f>SUM(AQ261:AT261)</f>
        <v>0</v>
      </c>
      <c r="AV261" s="494"/>
      <c r="AW261" s="508"/>
      <c r="AX261" s="508"/>
      <c r="AY261" s="509">
        <v>0</v>
      </c>
      <c r="AZ261" s="518">
        <f>SUM(AV261:AY261)</f>
        <v>0</v>
      </c>
      <c r="BA261" s="493">
        <v>2</v>
      </c>
      <c r="BB261" s="508"/>
      <c r="BC261" s="508"/>
      <c r="BD261" s="509">
        <v>0</v>
      </c>
      <c r="BE261" s="519">
        <f>SUM(BA261:BD261)</f>
        <v>2</v>
      </c>
      <c r="BF261" s="493">
        <v>2</v>
      </c>
      <c r="BG261" s="508"/>
      <c r="BH261" s="508"/>
      <c r="BI261" s="509">
        <v>0</v>
      </c>
      <c r="BJ261" s="519">
        <f>SUM(BF261:BI261)</f>
        <v>2</v>
      </c>
      <c r="BK261" s="493"/>
      <c r="BL261" s="508"/>
      <c r="BM261" s="508"/>
      <c r="BN261" s="509"/>
      <c r="BO261" s="495">
        <f t="shared" si="4"/>
        <v>0</v>
      </c>
    </row>
    <row r="262" spans="1:67" x14ac:dyDescent="0.25">
      <c r="A262" s="488" t="s">
        <v>161</v>
      </c>
      <c r="B262" s="489" t="s">
        <v>700</v>
      </c>
      <c r="C262" s="490">
        <v>6953156284630</v>
      </c>
      <c r="D262" s="490">
        <f>IF(J262&gt;0,1,"")</f>
        <v>1</v>
      </c>
      <c r="E262" s="490">
        <f>IF(K262&gt;0,1,"")</f>
        <v>1</v>
      </c>
      <c r="F262" s="490">
        <f>IF(L262&gt;0,1,"")</f>
        <v>1</v>
      </c>
      <c r="G262" s="510" t="str">
        <f>IF(M262&gt;0,1,"")</f>
        <v/>
      </c>
      <c r="H262" s="511">
        <v>1</v>
      </c>
      <c r="I262" s="492" t="str">
        <f>IF(SUM(D262:G262)&lt;2,IF(H262&gt;100,"Not OK",""),"")</f>
        <v/>
      </c>
      <c r="J262" s="493">
        <v>8</v>
      </c>
      <c r="K262" s="494">
        <v>33</v>
      </c>
      <c r="L262" s="494">
        <v>21</v>
      </c>
      <c r="M262" s="494"/>
      <c r="N262" s="495">
        <f>SUM(J262:M262)</f>
        <v>62</v>
      </c>
      <c r="O262" s="496">
        <v>9.2800000000000082</v>
      </c>
      <c r="P262" s="497">
        <v>9.3133662145499425</v>
      </c>
      <c r="Q262" s="497">
        <v>9.3133662145499425</v>
      </c>
      <c r="R262" s="498"/>
      <c r="S262" s="499">
        <f>IF(P262&gt;0,P262,O262)</f>
        <v>9.3133662145499425</v>
      </c>
      <c r="T262" s="500">
        <v>37.950000000000003</v>
      </c>
      <c r="U262" s="498">
        <v>24.5</v>
      </c>
      <c r="V262" s="498">
        <v>24.5</v>
      </c>
      <c r="W262" s="501"/>
      <c r="X262" s="496"/>
      <c r="Y262" s="498">
        <v>49</v>
      </c>
      <c r="Z262" s="498">
        <v>49</v>
      </c>
      <c r="AA262" s="502"/>
      <c r="AB262" s="503"/>
      <c r="AC262" s="504">
        <v>55</v>
      </c>
      <c r="AD262" s="504"/>
      <c r="AE262" s="505"/>
      <c r="AF262" s="495">
        <f>SUM(AB262:AE262)</f>
        <v>55</v>
      </c>
      <c r="AG262" s="506"/>
      <c r="AH262" s="504">
        <v>26</v>
      </c>
      <c r="AI262" s="504">
        <v>17</v>
      </c>
      <c r="AJ262" s="505"/>
      <c r="AK262" s="507">
        <f>SUM(AG262:AJ262)</f>
        <v>43</v>
      </c>
      <c r="AL262" s="503"/>
      <c r="AM262" s="504">
        <v>36</v>
      </c>
      <c r="AN262" s="504">
        <v>26</v>
      </c>
      <c r="AO262" s="505"/>
      <c r="AP262" s="507">
        <f>SUM(AL262:AO262)</f>
        <v>62</v>
      </c>
      <c r="AQ262" s="503"/>
      <c r="AR262" s="504">
        <v>39</v>
      </c>
      <c r="AS262" s="504">
        <v>14</v>
      </c>
      <c r="AT262" s="505"/>
      <c r="AU262" s="495">
        <f>SUM(AQ262:AT262)</f>
        <v>53</v>
      </c>
      <c r="AV262" s="494">
        <v>1</v>
      </c>
      <c r="AW262" s="508">
        <v>44</v>
      </c>
      <c r="AX262" s="508">
        <v>19</v>
      </c>
      <c r="AY262" s="509"/>
      <c r="AZ262" s="507">
        <f>SUM(AV262:AY262)</f>
        <v>64</v>
      </c>
      <c r="BA262" s="493">
        <v>2</v>
      </c>
      <c r="BB262" s="508">
        <v>52</v>
      </c>
      <c r="BC262" s="508">
        <v>26</v>
      </c>
      <c r="BD262" s="509"/>
      <c r="BE262" s="495">
        <f>SUM(BA262:BD262)</f>
        <v>80</v>
      </c>
      <c r="BF262" s="493">
        <v>2</v>
      </c>
      <c r="BG262" s="508">
        <v>51</v>
      </c>
      <c r="BH262" s="508">
        <v>23</v>
      </c>
      <c r="BI262" s="509"/>
      <c r="BJ262" s="495">
        <f>SUM(BF262:BI262)</f>
        <v>76</v>
      </c>
      <c r="BK262" s="493"/>
      <c r="BL262" s="508"/>
      <c r="BM262" s="508"/>
      <c r="BN262" s="509"/>
      <c r="BO262" s="495">
        <f t="shared" si="4"/>
        <v>0</v>
      </c>
    </row>
    <row r="263" spans="1:67" x14ac:dyDescent="0.25">
      <c r="A263" s="488" t="s">
        <v>152</v>
      </c>
      <c r="B263" s="489" t="s">
        <v>701</v>
      </c>
      <c r="C263" s="490">
        <v>6953156284647</v>
      </c>
      <c r="D263" s="490">
        <f>IF(J263&gt;0,1,"")</f>
        <v>1</v>
      </c>
      <c r="E263" s="490">
        <f>IF(K263&gt;0,1,"")</f>
        <v>1</v>
      </c>
      <c r="F263" s="490">
        <f>IF(L263&gt;0,1,"")</f>
        <v>1</v>
      </c>
      <c r="G263" s="510">
        <f>IF(M263&gt;0,1,"")</f>
        <v>1</v>
      </c>
      <c r="H263" s="511">
        <v>14</v>
      </c>
      <c r="I263" s="492" t="str">
        <f>IF(SUM(D263:G263)&lt;2,IF(H263&gt;100,"Not OK",""),"")</f>
        <v/>
      </c>
      <c r="J263" s="493">
        <v>12</v>
      </c>
      <c r="K263" s="494">
        <v>29</v>
      </c>
      <c r="L263" s="494">
        <v>19</v>
      </c>
      <c r="M263" s="494">
        <v>1</v>
      </c>
      <c r="N263" s="495">
        <f>SUM(J263:M263)</f>
        <v>61</v>
      </c>
      <c r="O263" s="496">
        <v>9.5099999999999856</v>
      </c>
      <c r="P263" s="497">
        <v>9.509999999999998</v>
      </c>
      <c r="Q263" s="497">
        <v>9.509999999999998</v>
      </c>
      <c r="R263" s="498"/>
      <c r="S263" s="499">
        <f>IF(P263&gt;0,P263,O263)</f>
        <v>9.509999999999998</v>
      </c>
      <c r="T263" s="500">
        <v>37.950000000000003</v>
      </c>
      <c r="U263" s="498">
        <v>24.5</v>
      </c>
      <c r="V263" s="498">
        <v>24.5</v>
      </c>
      <c r="W263" s="512">
        <v>37.570500000000003</v>
      </c>
      <c r="X263" s="496"/>
      <c r="Y263" s="498">
        <v>49</v>
      </c>
      <c r="Z263" s="498">
        <v>49</v>
      </c>
      <c r="AA263" s="513">
        <v>69</v>
      </c>
      <c r="AB263" s="514"/>
      <c r="AC263" s="26">
        <v>89</v>
      </c>
      <c r="AD263" s="26"/>
      <c r="AE263" s="513"/>
      <c r="AF263" s="515">
        <f>SUM(AB263:AE263)</f>
        <v>89</v>
      </c>
      <c r="AG263" s="516"/>
      <c r="AH263" s="26">
        <v>35</v>
      </c>
      <c r="AI263" s="26">
        <v>11</v>
      </c>
      <c r="AJ263" s="513"/>
      <c r="AK263" s="517">
        <f>SUM(AG263:AJ263)</f>
        <v>46</v>
      </c>
      <c r="AL263" s="514"/>
      <c r="AM263" s="26">
        <v>30</v>
      </c>
      <c r="AN263" s="26">
        <v>16</v>
      </c>
      <c r="AO263" s="513">
        <v>7</v>
      </c>
      <c r="AP263" s="518">
        <f>SUM(AL263:AO263)</f>
        <v>53</v>
      </c>
      <c r="AQ263" s="514"/>
      <c r="AR263" s="26">
        <v>29</v>
      </c>
      <c r="AS263" s="26">
        <v>10</v>
      </c>
      <c r="AT263" s="513">
        <v>5</v>
      </c>
      <c r="AU263" s="519">
        <f>SUM(AQ263:AT263)</f>
        <v>44</v>
      </c>
      <c r="AV263" s="494">
        <v>1</v>
      </c>
      <c r="AW263" s="508">
        <v>31</v>
      </c>
      <c r="AX263" s="508">
        <v>20</v>
      </c>
      <c r="AY263" s="509">
        <v>1</v>
      </c>
      <c r="AZ263" s="518">
        <f>SUM(AV263:AY263)</f>
        <v>53</v>
      </c>
      <c r="BA263" s="493"/>
      <c r="BB263" s="508">
        <v>38</v>
      </c>
      <c r="BC263" s="508">
        <v>10</v>
      </c>
      <c r="BD263" s="509">
        <v>6</v>
      </c>
      <c r="BE263" s="519">
        <f>SUM(BA263:BD263)</f>
        <v>54</v>
      </c>
      <c r="BF263" s="493">
        <v>2</v>
      </c>
      <c r="BG263" s="508">
        <v>25</v>
      </c>
      <c r="BH263" s="508">
        <v>16</v>
      </c>
      <c r="BI263" s="509">
        <v>0</v>
      </c>
      <c r="BJ263" s="519">
        <f>SUM(BF263:BI263)</f>
        <v>43</v>
      </c>
      <c r="BK263" s="493"/>
      <c r="BL263" s="508"/>
      <c r="BM263" s="508"/>
      <c r="BN263" s="509"/>
      <c r="BO263" s="495">
        <f t="shared" si="4"/>
        <v>0</v>
      </c>
    </row>
    <row r="264" spans="1:67" x14ac:dyDescent="0.25">
      <c r="A264" s="488" t="s">
        <v>245</v>
      </c>
      <c r="B264" s="489" t="s">
        <v>539</v>
      </c>
      <c r="C264" s="490">
        <v>6953156284739</v>
      </c>
      <c r="D264" s="490" t="str">
        <f>IF(J264&gt;0,1,"")</f>
        <v/>
      </c>
      <c r="E264" s="490">
        <f>IF(K264&gt;0,1,"")</f>
        <v>1</v>
      </c>
      <c r="F264" s="490">
        <f>IF(L264&gt;0,1,"")</f>
        <v>1</v>
      </c>
      <c r="G264" s="510" t="str">
        <f>IF(M264&gt;0,1,"")</f>
        <v/>
      </c>
      <c r="H264" s="511">
        <v>143</v>
      </c>
      <c r="I264" s="492" t="str">
        <f>IF(SUM(D264:G264)&lt;2,IF(H264&gt;100,"Not OK",""),"")</f>
        <v/>
      </c>
      <c r="J264" s="493"/>
      <c r="K264" s="494">
        <v>14</v>
      </c>
      <c r="L264" s="494">
        <v>10</v>
      </c>
      <c r="M264" s="494"/>
      <c r="N264" s="495">
        <f>SUM(J264:M264)</f>
        <v>24</v>
      </c>
      <c r="O264" s="496"/>
      <c r="P264" s="497">
        <v>8.43</v>
      </c>
      <c r="Q264" s="497">
        <v>8.43</v>
      </c>
      <c r="R264" s="498"/>
      <c r="S264" s="499">
        <f>IF(P264&gt;0,P264,O264)</f>
        <v>8.43</v>
      </c>
      <c r="T264" s="500"/>
      <c r="U264" s="498">
        <v>30</v>
      </c>
      <c r="V264" s="498">
        <v>35</v>
      </c>
      <c r="W264" s="501"/>
      <c r="X264" s="496"/>
      <c r="Y264" s="498">
        <v>59</v>
      </c>
      <c r="Z264" s="498">
        <v>69</v>
      </c>
      <c r="AA264" s="502"/>
      <c r="AB264" s="503"/>
      <c r="AC264" s="504"/>
      <c r="AD264" s="504"/>
      <c r="AE264" s="505"/>
      <c r="AF264" s="495">
        <f>SUM(AB264:AE264)</f>
        <v>0</v>
      </c>
      <c r="AG264" s="506"/>
      <c r="AH264" s="504"/>
      <c r="AI264" s="504"/>
      <c r="AJ264" s="505"/>
      <c r="AK264" s="507">
        <f>SUM(AG264:AJ264)</f>
        <v>0</v>
      </c>
      <c r="AL264" s="503"/>
      <c r="AM264" s="504"/>
      <c r="AN264" s="504"/>
      <c r="AO264" s="505"/>
      <c r="AP264" s="507">
        <f>SUM(AL264:AO264)</f>
        <v>0</v>
      </c>
      <c r="AQ264" s="503"/>
      <c r="AR264" s="504"/>
      <c r="AS264" s="504"/>
      <c r="AT264" s="505"/>
      <c r="AU264" s="495">
        <f>SUM(AQ264:AT264)</f>
        <v>0</v>
      </c>
      <c r="AV264" s="494"/>
      <c r="AW264" s="508">
        <v>5</v>
      </c>
      <c r="AX264" s="508">
        <v>0</v>
      </c>
      <c r="AY264" s="509"/>
      <c r="AZ264" s="507">
        <f>SUM(AV264:AY264)</f>
        <v>5</v>
      </c>
      <c r="BA264" s="493"/>
      <c r="BB264" s="508">
        <v>5</v>
      </c>
      <c r="BC264" s="508">
        <v>5</v>
      </c>
      <c r="BD264" s="509"/>
      <c r="BE264" s="495">
        <f>SUM(BA264:BD264)</f>
        <v>10</v>
      </c>
      <c r="BF264" s="493"/>
      <c r="BG264" s="508">
        <v>4</v>
      </c>
      <c r="BH264" s="508">
        <v>8</v>
      </c>
      <c r="BI264" s="509"/>
      <c r="BJ264" s="495">
        <f>SUM(BF264:BI264)</f>
        <v>12</v>
      </c>
      <c r="BK264" s="493"/>
      <c r="BL264" s="508"/>
      <c r="BM264" s="508"/>
      <c r="BN264" s="509"/>
      <c r="BO264" s="495">
        <f t="shared" si="4"/>
        <v>0</v>
      </c>
    </row>
    <row r="265" spans="1:67" x14ac:dyDescent="0.25">
      <c r="A265" s="488" t="s">
        <v>246</v>
      </c>
      <c r="B265" s="489" t="s">
        <v>540</v>
      </c>
      <c r="C265" s="490">
        <v>6953156284746</v>
      </c>
      <c r="D265" s="490" t="str">
        <f>IF(J265&gt;0,1,"")</f>
        <v/>
      </c>
      <c r="E265" s="490">
        <f>IF(K265&gt;0,1,"")</f>
        <v>1</v>
      </c>
      <c r="F265" s="490">
        <f>IF(L265&gt;0,1,"")</f>
        <v>1</v>
      </c>
      <c r="G265" s="510" t="str">
        <f>IF(M265&gt;0,1,"")</f>
        <v/>
      </c>
      <c r="H265" s="511">
        <v>95</v>
      </c>
      <c r="I265" s="492" t="str">
        <f>IF(SUM(D265:G265)&lt;2,IF(H265&gt;100,"Not OK",""),"")</f>
        <v/>
      </c>
      <c r="J265" s="493"/>
      <c r="K265" s="494">
        <v>16</v>
      </c>
      <c r="L265" s="494">
        <v>23</v>
      </c>
      <c r="M265" s="494"/>
      <c r="N265" s="495">
        <f>SUM(J265:M265)</f>
        <v>39</v>
      </c>
      <c r="O265" s="496"/>
      <c r="P265" s="497">
        <v>8.43</v>
      </c>
      <c r="Q265" s="497">
        <v>8.43</v>
      </c>
      <c r="R265" s="498"/>
      <c r="S265" s="499">
        <f>IF(P265&gt;0,P265,O265)</f>
        <v>8.43</v>
      </c>
      <c r="T265" s="500"/>
      <c r="U265" s="498">
        <v>30</v>
      </c>
      <c r="V265" s="498">
        <v>35</v>
      </c>
      <c r="W265" s="501"/>
      <c r="X265" s="496"/>
      <c r="Y265" s="498">
        <v>29</v>
      </c>
      <c r="Z265" s="498">
        <v>69</v>
      </c>
      <c r="AA265" s="502"/>
      <c r="AB265" s="503"/>
      <c r="AC265" s="504"/>
      <c r="AD265" s="504"/>
      <c r="AE265" s="505"/>
      <c r="AF265" s="495">
        <f>SUM(AB265:AE265)</f>
        <v>0</v>
      </c>
      <c r="AG265" s="506"/>
      <c r="AH265" s="504"/>
      <c r="AI265" s="504"/>
      <c r="AJ265" s="505"/>
      <c r="AK265" s="507">
        <f>SUM(AG265:AJ265)</f>
        <v>0</v>
      </c>
      <c r="AL265" s="503"/>
      <c r="AM265" s="504"/>
      <c r="AN265" s="504"/>
      <c r="AO265" s="505"/>
      <c r="AP265" s="507">
        <f>SUM(AL265:AO265)</f>
        <v>0</v>
      </c>
      <c r="AQ265" s="503"/>
      <c r="AR265" s="504"/>
      <c r="AS265" s="504"/>
      <c r="AT265" s="505"/>
      <c r="AU265" s="495">
        <f>SUM(AQ265:AT265)</f>
        <v>0</v>
      </c>
      <c r="AV265" s="494"/>
      <c r="AW265" s="508">
        <v>2</v>
      </c>
      <c r="AX265" s="508">
        <v>0</v>
      </c>
      <c r="AY265" s="509"/>
      <c r="AZ265" s="507">
        <f>SUM(AV265:AY265)</f>
        <v>2</v>
      </c>
      <c r="BA265" s="493"/>
      <c r="BB265" s="508">
        <v>6</v>
      </c>
      <c r="BC265" s="508">
        <v>1</v>
      </c>
      <c r="BD265" s="509"/>
      <c r="BE265" s="495">
        <f>SUM(BA265:BD265)</f>
        <v>7</v>
      </c>
      <c r="BF265" s="493"/>
      <c r="BG265" s="508">
        <v>10</v>
      </c>
      <c r="BH265" s="508">
        <v>1</v>
      </c>
      <c r="BI265" s="509"/>
      <c r="BJ265" s="495">
        <f>SUM(BF265:BI265)</f>
        <v>11</v>
      </c>
      <c r="BK265" s="493"/>
      <c r="BL265" s="508"/>
      <c r="BM265" s="508"/>
      <c r="BN265" s="509"/>
      <c r="BO265" s="495">
        <f t="shared" si="4"/>
        <v>0</v>
      </c>
    </row>
    <row r="266" spans="1:67" x14ac:dyDescent="0.25">
      <c r="A266" s="488" t="s">
        <v>178</v>
      </c>
      <c r="B266" s="489" t="s">
        <v>481</v>
      </c>
      <c r="C266" s="490">
        <v>6953156284814</v>
      </c>
      <c r="D266" s="490" t="str">
        <f>IF(J266&gt;0,1,"")</f>
        <v/>
      </c>
      <c r="E266" s="490">
        <f>IF(K266&gt;0,1,"")</f>
        <v>1</v>
      </c>
      <c r="F266" s="490" t="str">
        <f>IF(L266&gt;0,1,"")</f>
        <v/>
      </c>
      <c r="G266" s="510" t="str">
        <f>IF(M266&gt;0,1,"")</f>
        <v/>
      </c>
      <c r="H266" s="511">
        <v>40</v>
      </c>
      <c r="I266" s="492" t="str">
        <f>IF(SUM(D266:G266)&lt;2,IF(H266&gt;100,"Not OK",""),"")</f>
        <v/>
      </c>
      <c r="J266" s="493"/>
      <c r="K266" s="494">
        <v>4</v>
      </c>
      <c r="L266" s="494"/>
      <c r="M266" s="494"/>
      <c r="N266" s="495">
        <f>SUM(J266:M266)</f>
        <v>4</v>
      </c>
      <c r="O266" s="496"/>
      <c r="P266" s="497">
        <v>11.700000000000045</v>
      </c>
      <c r="Q266" s="497"/>
      <c r="R266" s="498"/>
      <c r="S266" s="499">
        <f>IF(P266&gt;0,P266,O266)</f>
        <v>11.700000000000045</v>
      </c>
      <c r="T266" s="500"/>
      <c r="U266" s="498">
        <v>34.5</v>
      </c>
      <c r="V266" s="498"/>
      <c r="W266" s="501"/>
      <c r="X266" s="496"/>
      <c r="Y266" s="498">
        <v>69</v>
      </c>
      <c r="Z266" s="498"/>
      <c r="AA266" s="502"/>
      <c r="AB266" s="503"/>
      <c r="AC266" s="504">
        <v>16</v>
      </c>
      <c r="AD266" s="504"/>
      <c r="AE266" s="505"/>
      <c r="AF266" s="495">
        <f>SUM(AB266:AE266)</f>
        <v>16</v>
      </c>
      <c r="AG266" s="506"/>
      <c r="AH266" s="504">
        <v>18</v>
      </c>
      <c r="AI266" s="504"/>
      <c r="AJ266" s="505"/>
      <c r="AK266" s="507">
        <f>SUM(AG266:AJ266)</f>
        <v>18</v>
      </c>
      <c r="AL266" s="503"/>
      <c r="AM266" s="504">
        <v>24</v>
      </c>
      <c r="AN266" s="504"/>
      <c r="AO266" s="505"/>
      <c r="AP266" s="507">
        <f>SUM(AL266:AO266)</f>
        <v>24</v>
      </c>
      <c r="AQ266" s="503"/>
      <c r="AR266" s="504">
        <v>26</v>
      </c>
      <c r="AS266" s="504"/>
      <c r="AT266" s="505"/>
      <c r="AU266" s="495">
        <f>SUM(AQ266:AT266)</f>
        <v>26</v>
      </c>
      <c r="AV266" s="494"/>
      <c r="AW266" s="508">
        <v>17</v>
      </c>
      <c r="AX266" s="508"/>
      <c r="AY266" s="509"/>
      <c r="AZ266" s="507">
        <f>SUM(AV266:AY266)</f>
        <v>17</v>
      </c>
      <c r="BA266" s="493"/>
      <c r="BB266" s="508">
        <v>4</v>
      </c>
      <c r="BC266" s="508"/>
      <c r="BD266" s="509"/>
      <c r="BE266" s="495">
        <f>SUM(BA266:BD266)</f>
        <v>4</v>
      </c>
      <c r="BF266" s="493"/>
      <c r="BG266" s="508">
        <v>1</v>
      </c>
      <c r="BH266" s="508"/>
      <c r="BI266" s="509"/>
      <c r="BJ266" s="495">
        <f>SUM(BF266:BI266)</f>
        <v>1</v>
      </c>
      <c r="BK266" s="493"/>
      <c r="BL266" s="508"/>
      <c r="BM266" s="508"/>
      <c r="BN266" s="509"/>
      <c r="BO266" s="495">
        <f t="shared" si="4"/>
        <v>0</v>
      </c>
    </row>
    <row r="267" spans="1:67" x14ac:dyDescent="0.25">
      <c r="A267" s="488" t="s">
        <v>179</v>
      </c>
      <c r="B267" s="489" t="s">
        <v>482</v>
      </c>
      <c r="C267" s="490">
        <v>6953156284821</v>
      </c>
      <c r="D267" s="490" t="str">
        <f>IF(J267&gt;0,1,"")</f>
        <v/>
      </c>
      <c r="E267" s="490">
        <f>IF(K267&gt;0,1,"")</f>
        <v>1</v>
      </c>
      <c r="F267" s="490">
        <f>IF(L267&gt;0,1,"")</f>
        <v>1</v>
      </c>
      <c r="G267" s="510" t="str">
        <f>IF(M267&gt;0,1,"")</f>
        <v/>
      </c>
      <c r="H267" s="511"/>
      <c r="I267" s="492" t="str">
        <f>IF(SUM(D267:G267)&lt;2,IF(H267&gt;100,"Not OK",""),"")</f>
        <v/>
      </c>
      <c r="J267" s="493"/>
      <c r="K267" s="494">
        <v>5</v>
      </c>
      <c r="L267" s="494">
        <v>5</v>
      </c>
      <c r="M267" s="494"/>
      <c r="N267" s="495">
        <f>SUM(J267:M267)</f>
        <v>10</v>
      </c>
      <c r="O267" s="496"/>
      <c r="P267" s="497">
        <v>12.379999999999997</v>
      </c>
      <c r="Q267" s="497">
        <v>12.379999999999997</v>
      </c>
      <c r="R267" s="498"/>
      <c r="S267" s="499">
        <f>IF(P267&gt;0,P267,O267)</f>
        <v>12.379999999999997</v>
      </c>
      <c r="T267" s="500"/>
      <c r="U267" s="498">
        <v>34.5</v>
      </c>
      <c r="V267" s="498">
        <v>34.5</v>
      </c>
      <c r="W267" s="501"/>
      <c r="X267" s="496"/>
      <c r="Y267" s="498">
        <v>69</v>
      </c>
      <c r="Z267" s="498">
        <v>69</v>
      </c>
      <c r="AA267" s="502"/>
      <c r="AB267" s="503"/>
      <c r="AC267" s="504">
        <v>15</v>
      </c>
      <c r="AD267" s="504"/>
      <c r="AE267" s="505"/>
      <c r="AF267" s="495">
        <f>SUM(AB267:AE267)</f>
        <v>15</v>
      </c>
      <c r="AG267" s="506"/>
      <c r="AH267" s="504">
        <v>7</v>
      </c>
      <c r="AI267" s="504">
        <v>1</v>
      </c>
      <c r="AJ267" s="505"/>
      <c r="AK267" s="507">
        <f>SUM(AG267:AJ267)</f>
        <v>8</v>
      </c>
      <c r="AL267" s="503"/>
      <c r="AM267" s="504">
        <v>9</v>
      </c>
      <c r="AN267" s="504">
        <v>2</v>
      </c>
      <c r="AO267" s="505"/>
      <c r="AP267" s="507">
        <f>SUM(AL267:AO267)</f>
        <v>11</v>
      </c>
      <c r="AQ267" s="503"/>
      <c r="AR267" s="504">
        <v>11</v>
      </c>
      <c r="AS267" s="504">
        <v>4</v>
      </c>
      <c r="AT267" s="505"/>
      <c r="AU267" s="495">
        <f>SUM(AQ267:AT267)</f>
        <v>15</v>
      </c>
      <c r="AV267" s="494"/>
      <c r="AW267" s="508">
        <v>8</v>
      </c>
      <c r="AX267" s="508">
        <v>4</v>
      </c>
      <c r="AY267" s="509"/>
      <c r="AZ267" s="507">
        <f>SUM(AV267:AY267)</f>
        <v>12</v>
      </c>
      <c r="BA267" s="493"/>
      <c r="BB267" s="508">
        <v>5</v>
      </c>
      <c r="BC267" s="508">
        <v>7</v>
      </c>
      <c r="BD267" s="509"/>
      <c r="BE267" s="495">
        <f>SUM(BA267:BD267)</f>
        <v>12</v>
      </c>
      <c r="BF267" s="493"/>
      <c r="BG267" s="508">
        <v>7</v>
      </c>
      <c r="BH267" s="508">
        <v>0</v>
      </c>
      <c r="BI267" s="509"/>
      <c r="BJ267" s="495">
        <f>SUM(BF267:BI267)</f>
        <v>7</v>
      </c>
      <c r="BK267" s="493"/>
      <c r="BL267" s="508"/>
      <c r="BM267" s="508"/>
      <c r="BN267" s="509"/>
      <c r="BO267" s="495">
        <f t="shared" si="4"/>
        <v>0</v>
      </c>
    </row>
    <row r="268" spans="1:67" x14ac:dyDescent="0.25">
      <c r="A268" s="488" t="s">
        <v>180</v>
      </c>
      <c r="B268" s="489" t="s">
        <v>483</v>
      </c>
      <c r="C268" s="490">
        <v>6953156284838</v>
      </c>
      <c r="D268" s="490" t="str">
        <f>IF(J268&gt;0,1,"")</f>
        <v/>
      </c>
      <c r="E268" s="490">
        <f>IF(K268&gt;0,1,"")</f>
        <v>1</v>
      </c>
      <c r="F268" s="490" t="str">
        <f>IF(L268&gt;0,1,"")</f>
        <v/>
      </c>
      <c r="G268" s="510" t="str">
        <f>IF(M268&gt;0,1,"")</f>
        <v/>
      </c>
      <c r="H268" s="511">
        <v>3</v>
      </c>
      <c r="I268" s="492" t="str">
        <f>IF(SUM(D268:G268)&lt;2,IF(H268&gt;100,"Not OK",""),"")</f>
        <v/>
      </c>
      <c r="J268" s="493"/>
      <c r="K268" s="494">
        <v>1</v>
      </c>
      <c r="L268" s="494">
        <v>0</v>
      </c>
      <c r="M268" s="494"/>
      <c r="N268" s="495">
        <f>SUM(J268:M268)</f>
        <v>1</v>
      </c>
      <c r="O268" s="496"/>
      <c r="P268" s="497">
        <v>12.679999999999998</v>
      </c>
      <c r="Q268" s="497">
        <v>12.679999999999998</v>
      </c>
      <c r="R268" s="498"/>
      <c r="S268" s="499">
        <f>IF(P268&gt;0,P268,O268)</f>
        <v>12.679999999999998</v>
      </c>
      <c r="T268" s="500"/>
      <c r="U268" s="498">
        <v>34.5</v>
      </c>
      <c r="V268" s="498">
        <v>34.5</v>
      </c>
      <c r="W268" s="501"/>
      <c r="X268" s="496"/>
      <c r="Y268" s="498">
        <v>69</v>
      </c>
      <c r="Z268" s="498">
        <v>69</v>
      </c>
      <c r="AA268" s="502"/>
      <c r="AB268" s="503"/>
      <c r="AC268" s="504">
        <v>16</v>
      </c>
      <c r="AD268" s="504"/>
      <c r="AE268" s="505"/>
      <c r="AF268" s="495">
        <f>SUM(AB268:AE268)</f>
        <v>16</v>
      </c>
      <c r="AG268" s="506"/>
      <c r="AH268" s="504">
        <v>5</v>
      </c>
      <c r="AI268" s="504">
        <v>12</v>
      </c>
      <c r="AJ268" s="505"/>
      <c r="AK268" s="507">
        <f>SUM(AG268:AJ268)</f>
        <v>17</v>
      </c>
      <c r="AL268" s="503"/>
      <c r="AM268" s="504">
        <v>15</v>
      </c>
      <c r="AN268" s="504">
        <v>4</v>
      </c>
      <c r="AO268" s="505"/>
      <c r="AP268" s="507">
        <f>SUM(AL268:AO268)</f>
        <v>19</v>
      </c>
      <c r="AQ268" s="503"/>
      <c r="AR268" s="504">
        <v>12</v>
      </c>
      <c r="AS268" s="504">
        <v>14</v>
      </c>
      <c r="AT268" s="505"/>
      <c r="AU268" s="495">
        <f>SUM(AQ268:AT268)</f>
        <v>26</v>
      </c>
      <c r="AV268" s="494"/>
      <c r="AW268" s="508">
        <v>13</v>
      </c>
      <c r="AX268" s="508">
        <v>6</v>
      </c>
      <c r="AY268" s="509"/>
      <c r="AZ268" s="507">
        <f>SUM(AV268:AY268)</f>
        <v>19</v>
      </c>
      <c r="BA268" s="493"/>
      <c r="BB268" s="508">
        <v>2</v>
      </c>
      <c r="BC268" s="508">
        <v>0</v>
      </c>
      <c r="BD268" s="509"/>
      <c r="BE268" s="495">
        <f>SUM(BA268:BD268)</f>
        <v>2</v>
      </c>
      <c r="BF268" s="493"/>
      <c r="BG268" s="508">
        <v>1</v>
      </c>
      <c r="BH268" s="508">
        <v>0</v>
      </c>
      <c r="BI268" s="509"/>
      <c r="BJ268" s="495">
        <f>SUM(BF268:BI268)</f>
        <v>1</v>
      </c>
      <c r="BK268" s="493"/>
      <c r="BL268" s="508"/>
      <c r="BM268" s="508"/>
      <c r="BN268" s="509"/>
      <c r="BO268" s="495">
        <f t="shared" si="4"/>
        <v>0</v>
      </c>
    </row>
    <row r="269" spans="1:67" x14ac:dyDescent="0.25">
      <c r="A269" s="488" t="s">
        <v>181</v>
      </c>
      <c r="B269" s="489" t="s">
        <v>484</v>
      </c>
      <c r="C269" s="490">
        <v>6953156284845</v>
      </c>
      <c r="D269" s="490" t="str">
        <f>IF(J269&gt;0,1,"")</f>
        <v/>
      </c>
      <c r="E269" s="490">
        <f>IF(K269&gt;0,1,"")</f>
        <v>1</v>
      </c>
      <c r="F269" s="490" t="str">
        <f>IF(L269&gt;0,1,"")</f>
        <v/>
      </c>
      <c r="G269" s="510" t="str">
        <f>IF(M269&gt;0,1,"")</f>
        <v/>
      </c>
      <c r="H269" s="511">
        <v>26</v>
      </c>
      <c r="I269" s="492" t="str">
        <f>IF(SUM(D269:G269)&lt;2,IF(H269&gt;100,"Not OK",""),"")</f>
        <v/>
      </c>
      <c r="J269" s="493"/>
      <c r="K269" s="494">
        <v>3</v>
      </c>
      <c r="L269" s="494"/>
      <c r="M269" s="494"/>
      <c r="N269" s="495">
        <f>SUM(J269:M269)</f>
        <v>3</v>
      </c>
      <c r="O269" s="496"/>
      <c r="P269" s="497">
        <v>12.38</v>
      </c>
      <c r="Q269" s="497"/>
      <c r="R269" s="498"/>
      <c r="S269" s="499">
        <f>IF(P269&gt;0,P269,O269)</f>
        <v>12.38</v>
      </c>
      <c r="T269" s="500"/>
      <c r="U269" s="498">
        <v>34.5</v>
      </c>
      <c r="V269" s="498"/>
      <c r="W269" s="501"/>
      <c r="X269" s="496"/>
      <c r="Y269" s="498">
        <v>69</v>
      </c>
      <c r="Z269" s="498"/>
      <c r="AA269" s="502"/>
      <c r="AB269" s="503"/>
      <c r="AC269" s="504">
        <v>10</v>
      </c>
      <c r="AD269" s="504"/>
      <c r="AE269" s="505"/>
      <c r="AF269" s="495">
        <f>SUM(AB269:AE269)</f>
        <v>10</v>
      </c>
      <c r="AG269" s="506"/>
      <c r="AH269" s="504">
        <v>5</v>
      </c>
      <c r="AI269" s="504"/>
      <c r="AJ269" s="505"/>
      <c r="AK269" s="507">
        <f>SUM(AG269:AJ269)</f>
        <v>5</v>
      </c>
      <c r="AL269" s="503"/>
      <c r="AM269" s="504">
        <v>9</v>
      </c>
      <c r="AN269" s="504"/>
      <c r="AO269" s="505"/>
      <c r="AP269" s="507">
        <f>SUM(AL269:AO269)</f>
        <v>9</v>
      </c>
      <c r="AQ269" s="503"/>
      <c r="AR269" s="504">
        <v>5</v>
      </c>
      <c r="AS269" s="504"/>
      <c r="AT269" s="505"/>
      <c r="AU269" s="495">
        <f>SUM(AQ269:AT269)</f>
        <v>5</v>
      </c>
      <c r="AV269" s="494"/>
      <c r="AW269" s="508">
        <v>3</v>
      </c>
      <c r="AX269" s="508"/>
      <c r="AY269" s="509"/>
      <c r="AZ269" s="507">
        <f>SUM(AV269:AY269)</f>
        <v>3</v>
      </c>
      <c r="BA269" s="493"/>
      <c r="BB269" s="508">
        <v>3</v>
      </c>
      <c r="BC269" s="508"/>
      <c r="BD269" s="509"/>
      <c r="BE269" s="495">
        <f>SUM(BA269:BD269)</f>
        <v>3</v>
      </c>
      <c r="BF269" s="493"/>
      <c r="BG269" s="508">
        <v>7</v>
      </c>
      <c r="BH269" s="508"/>
      <c r="BI269" s="509"/>
      <c r="BJ269" s="495">
        <f>SUM(BF269:BI269)</f>
        <v>7</v>
      </c>
      <c r="BK269" s="493"/>
      <c r="BL269" s="508"/>
      <c r="BM269" s="508"/>
      <c r="BN269" s="509"/>
      <c r="BO269" s="495">
        <f t="shared" si="4"/>
        <v>0</v>
      </c>
    </row>
    <row r="270" spans="1:67" x14ac:dyDescent="0.25">
      <c r="A270" s="488" t="s">
        <v>182</v>
      </c>
      <c r="B270" s="489" t="s">
        <v>485</v>
      </c>
      <c r="C270" s="490">
        <v>6953156284890</v>
      </c>
      <c r="D270" s="490" t="str">
        <f>IF(J270&gt;0,1,"")</f>
        <v/>
      </c>
      <c r="E270" s="490">
        <f>IF(K270&gt;0,1,"")</f>
        <v>1</v>
      </c>
      <c r="F270" s="490" t="str">
        <f>IF(L270&gt;0,1,"")</f>
        <v/>
      </c>
      <c r="G270" s="510" t="str">
        <f>IF(M270&gt;0,1,"")</f>
        <v/>
      </c>
      <c r="H270" s="511">
        <v>47</v>
      </c>
      <c r="I270" s="492" t="str">
        <f>IF(SUM(D270:G270)&lt;2,IF(H270&gt;100,"Not OK",""),"")</f>
        <v/>
      </c>
      <c r="J270" s="493"/>
      <c r="K270" s="494">
        <v>6</v>
      </c>
      <c r="L270" s="494"/>
      <c r="M270" s="494"/>
      <c r="N270" s="495">
        <f>SUM(J270:M270)</f>
        <v>6</v>
      </c>
      <c r="O270" s="496"/>
      <c r="P270" s="497">
        <v>11.99000000000002</v>
      </c>
      <c r="Q270" s="497"/>
      <c r="R270" s="498"/>
      <c r="S270" s="499">
        <f>IF(P270&gt;0,P270,O270)</f>
        <v>11.99000000000002</v>
      </c>
      <c r="T270" s="500"/>
      <c r="U270" s="498">
        <v>34.5</v>
      </c>
      <c r="V270" s="498"/>
      <c r="W270" s="501"/>
      <c r="X270" s="496"/>
      <c r="Y270" s="498">
        <v>69</v>
      </c>
      <c r="Z270" s="498"/>
      <c r="AA270" s="502"/>
      <c r="AB270" s="503"/>
      <c r="AC270" s="504">
        <v>11</v>
      </c>
      <c r="AD270" s="504"/>
      <c r="AE270" s="505"/>
      <c r="AF270" s="495">
        <f>SUM(AB270:AE270)</f>
        <v>11</v>
      </c>
      <c r="AG270" s="506"/>
      <c r="AH270" s="504">
        <v>12</v>
      </c>
      <c r="AI270" s="504"/>
      <c r="AJ270" s="505"/>
      <c r="AK270" s="507">
        <f>SUM(AG270:AJ270)</f>
        <v>12</v>
      </c>
      <c r="AL270" s="503"/>
      <c r="AM270" s="504">
        <v>11</v>
      </c>
      <c r="AN270" s="504"/>
      <c r="AO270" s="505"/>
      <c r="AP270" s="507">
        <f>SUM(AL270:AO270)</f>
        <v>11</v>
      </c>
      <c r="AQ270" s="503"/>
      <c r="AR270" s="504">
        <v>8</v>
      </c>
      <c r="AS270" s="504"/>
      <c r="AT270" s="505"/>
      <c r="AU270" s="495">
        <f>SUM(AQ270:AT270)</f>
        <v>8</v>
      </c>
      <c r="AV270" s="494"/>
      <c r="AW270" s="508">
        <v>9</v>
      </c>
      <c r="AX270" s="508"/>
      <c r="AY270" s="509"/>
      <c r="AZ270" s="507">
        <f>SUM(AV270:AY270)</f>
        <v>9</v>
      </c>
      <c r="BA270" s="493"/>
      <c r="BB270" s="508">
        <v>8</v>
      </c>
      <c r="BC270" s="508"/>
      <c r="BD270" s="509"/>
      <c r="BE270" s="495">
        <f>SUM(BA270:BD270)</f>
        <v>8</v>
      </c>
      <c r="BF270" s="493"/>
      <c r="BG270" s="508">
        <v>2</v>
      </c>
      <c r="BH270" s="508"/>
      <c r="BI270" s="509"/>
      <c r="BJ270" s="495">
        <f>SUM(BF270:BI270)</f>
        <v>2</v>
      </c>
      <c r="BK270" s="493"/>
      <c r="BL270" s="508"/>
      <c r="BM270" s="508"/>
      <c r="BN270" s="509"/>
      <c r="BO270" s="495">
        <f t="shared" si="4"/>
        <v>0</v>
      </c>
    </row>
    <row r="271" spans="1:67" x14ac:dyDescent="0.25">
      <c r="A271" s="488" t="s">
        <v>183</v>
      </c>
      <c r="B271" s="489" t="s">
        <v>486</v>
      </c>
      <c r="C271" s="490">
        <v>6953156284906</v>
      </c>
      <c r="D271" s="490" t="str">
        <f>IF(J271&gt;0,1,"")</f>
        <v/>
      </c>
      <c r="E271" s="490">
        <f>IF(K271&gt;0,1,"")</f>
        <v>1</v>
      </c>
      <c r="F271" s="490" t="str">
        <f>IF(L271&gt;0,1,"")</f>
        <v/>
      </c>
      <c r="G271" s="510" t="str">
        <f>IF(M271&gt;0,1,"")</f>
        <v/>
      </c>
      <c r="H271" s="511">
        <v>60</v>
      </c>
      <c r="I271" s="492" t="str">
        <f>IF(SUM(D271:G271)&lt;2,IF(H271&gt;100,"Not OK",""),"")</f>
        <v/>
      </c>
      <c r="J271" s="493"/>
      <c r="K271" s="494">
        <v>1</v>
      </c>
      <c r="L271" s="494"/>
      <c r="M271" s="494"/>
      <c r="N271" s="495">
        <f>SUM(J271:M271)</f>
        <v>1</v>
      </c>
      <c r="O271" s="496"/>
      <c r="P271" s="497">
        <v>11.99</v>
      </c>
      <c r="Q271" s="497"/>
      <c r="R271" s="498"/>
      <c r="S271" s="499">
        <f>IF(P271&gt;0,P271,O271)</f>
        <v>11.99</v>
      </c>
      <c r="T271" s="500"/>
      <c r="U271" s="498">
        <v>34.5</v>
      </c>
      <c r="V271" s="498"/>
      <c r="W271" s="501"/>
      <c r="X271" s="496"/>
      <c r="Y271" s="498">
        <v>69</v>
      </c>
      <c r="Z271" s="498"/>
      <c r="AA271" s="502"/>
      <c r="AB271" s="503"/>
      <c r="AC271" s="504">
        <v>3</v>
      </c>
      <c r="AD271" s="504"/>
      <c r="AE271" s="505"/>
      <c r="AF271" s="495">
        <f>SUM(AB271:AE271)</f>
        <v>3</v>
      </c>
      <c r="AG271" s="506"/>
      <c r="AH271" s="504">
        <v>5</v>
      </c>
      <c r="AI271" s="504"/>
      <c r="AJ271" s="505"/>
      <c r="AK271" s="507">
        <f>SUM(AG271:AJ271)</f>
        <v>5</v>
      </c>
      <c r="AL271" s="503"/>
      <c r="AM271" s="504">
        <v>1</v>
      </c>
      <c r="AN271" s="504"/>
      <c r="AO271" s="505"/>
      <c r="AP271" s="507">
        <f>SUM(AL271:AO271)</f>
        <v>1</v>
      </c>
      <c r="AQ271" s="503"/>
      <c r="AR271" s="504">
        <v>3</v>
      </c>
      <c r="AS271" s="504"/>
      <c r="AT271" s="505"/>
      <c r="AU271" s="495">
        <f>SUM(AQ271:AT271)</f>
        <v>3</v>
      </c>
      <c r="AV271" s="494"/>
      <c r="AW271" s="508">
        <v>1</v>
      </c>
      <c r="AX271" s="508"/>
      <c r="AY271" s="509"/>
      <c r="AZ271" s="507">
        <f>SUM(AV271:AY271)</f>
        <v>1</v>
      </c>
      <c r="BA271" s="493"/>
      <c r="BB271" s="508">
        <v>0</v>
      </c>
      <c r="BC271" s="508"/>
      <c r="BD271" s="509"/>
      <c r="BE271" s="495">
        <f>SUM(BA271:BD271)</f>
        <v>0</v>
      </c>
      <c r="BF271" s="493"/>
      <c r="BG271" s="508">
        <v>1</v>
      </c>
      <c r="BH271" s="508"/>
      <c r="BI271" s="509"/>
      <c r="BJ271" s="495">
        <f>SUM(BF271:BI271)</f>
        <v>1</v>
      </c>
      <c r="BK271" s="493"/>
      <c r="BL271" s="508"/>
      <c r="BM271" s="508"/>
      <c r="BN271" s="509"/>
      <c r="BO271" s="495">
        <f t="shared" si="4"/>
        <v>0</v>
      </c>
    </row>
    <row r="272" spans="1:67" x14ac:dyDescent="0.25">
      <c r="A272" s="488" t="s">
        <v>184</v>
      </c>
      <c r="B272" s="489" t="s">
        <v>487</v>
      </c>
      <c r="C272" s="490">
        <v>6953156284913</v>
      </c>
      <c r="D272" s="490" t="str">
        <f>IF(J272&gt;0,1,"")</f>
        <v/>
      </c>
      <c r="E272" s="490" t="str">
        <f>IF(K272&gt;0,1,"")</f>
        <v/>
      </c>
      <c r="F272" s="490" t="str">
        <f>IF(L272&gt;0,1,"")</f>
        <v/>
      </c>
      <c r="G272" s="510" t="str">
        <f>IF(M272&gt;0,1,"")</f>
        <v/>
      </c>
      <c r="H272" s="511">
        <v>33</v>
      </c>
      <c r="I272" s="492" t="str">
        <f>IF(SUM(D272:G272)&lt;2,IF(H272&gt;100,"Not OK",""),"")</f>
        <v/>
      </c>
      <c r="J272" s="493"/>
      <c r="K272" s="494">
        <v>0</v>
      </c>
      <c r="L272" s="494"/>
      <c r="M272" s="494"/>
      <c r="N272" s="495">
        <f>SUM(J272:M272)</f>
        <v>0</v>
      </c>
      <c r="O272" s="496"/>
      <c r="P272" s="497">
        <v>11.99</v>
      </c>
      <c r="Q272" s="497"/>
      <c r="R272" s="498"/>
      <c r="S272" s="499">
        <f>IF(P272&gt;0,P272,O272)</f>
        <v>11.99</v>
      </c>
      <c r="T272" s="500"/>
      <c r="U272" s="498">
        <v>34.5</v>
      </c>
      <c r="V272" s="498"/>
      <c r="W272" s="501"/>
      <c r="X272" s="496"/>
      <c r="Y272" s="498">
        <v>69</v>
      </c>
      <c r="Z272" s="498"/>
      <c r="AA272" s="502"/>
      <c r="AB272" s="503"/>
      <c r="AC272" s="504">
        <v>5</v>
      </c>
      <c r="AD272" s="504"/>
      <c r="AE272" s="505"/>
      <c r="AF272" s="495">
        <f>SUM(AB272:AE272)</f>
        <v>5</v>
      </c>
      <c r="AG272" s="506"/>
      <c r="AH272" s="504">
        <v>4</v>
      </c>
      <c r="AI272" s="504"/>
      <c r="AJ272" s="505"/>
      <c r="AK272" s="507">
        <f>SUM(AG272:AJ272)</f>
        <v>4</v>
      </c>
      <c r="AL272" s="503"/>
      <c r="AM272" s="504">
        <v>2</v>
      </c>
      <c r="AN272" s="504"/>
      <c r="AO272" s="505"/>
      <c r="AP272" s="507">
        <f>SUM(AL272:AO272)</f>
        <v>2</v>
      </c>
      <c r="AQ272" s="503"/>
      <c r="AR272" s="504">
        <v>4</v>
      </c>
      <c r="AS272" s="504"/>
      <c r="AT272" s="505"/>
      <c r="AU272" s="495">
        <f>SUM(AQ272:AT272)</f>
        <v>4</v>
      </c>
      <c r="AV272" s="494"/>
      <c r="AW272" s="508">
        <v>3</v>
      </c>
      <c r="AX272" s="508"/>
      <c r="AY272" s="509"/>
      <c r="AZ272" s="507">
        <f>SUM(AV272:AY272)</f>
        <v>3</v>
      </c>
      <c r="BA272" s="493"/>
      <c r="BB272" s="508">
        <v>0</v>
      </c>
      <c r="BC272" s="508"/>
      <c r="BD272" s="509"/>
      <c r="BE272" s="495">
        <f>SUM(BA272:BD272)</f>
        <v>0</v>
      </c>
      <c r="BF272" s="493"/>
      <c r="BG272" s="508">
        <v>0</v>
      </c>
      <c r="BH272" s="508"/>
      <c r="BI272" s="509"/>
      <c r="BJ272" s="495">
        <f>SUM(BF272:BI272)</f>
        <v>0</v>
      </c>
      <c r="BK272" s="493"/>
      <c r="BL272" s="508"/>
      <c r="BM272" s="508"/>
      <c r="BN272" s="509"/>
      <c r="BO272" s="495">
        <f t="shared" si="4"/>
        <v>0</v>
      </c>
    </row>
    <row r="273" spans="1:67" x14ac:dyDescent="0.25">
      <c r="A273" s="488" t="s">
        <v>185</v>
      </c>
      <c r="B273" s="489" t="s">
        <v>488</v>
      </c>
      <c r="C273" s="490">
        <v>6953156284920</v>
      </c>
      <c r="D273" s="490" t="str">
        <f>IF(J273&gt;0,1,"")</f>
        <v/>
      </c>
      <c r="E273" s="490" t="str">
        <f>IF(K273&gt;0,1,"")</f>
        <v/>
      </c>
      <c r="F273" s="490" t="str">
        <f>IF(L273&gt;0,1,"")</f>
        <v/>
      </c>
      <c r="G273" s="510" t="str">
        <f>IF(M273&gt;0,1,"")</f>
        <v/>
      </c>
      <c r="H273" s="511">
        <v>51</v>
      </c>
      <c r="I273" s="492" t="str">
        <f>IF(SUM(D273:G273)&lt;2,IF(H273&gt;100,"Not OK",""),"")</f>
        <v/>
      </c>
      <c r="J273" s="493"/>
      <c r="K273" s="494">
        <v>0</v>
      </c>
      <c r="L273" s="494"/>
      <c r="M273" s="494"/>
      <c r="N273" s="495">
        <f>SUM(J273:M273)</f>
        <v>0</v>
      </c>
      <c r="O273" s="496"/>
      <c r="P273" s="497">
        <v>11.99</v>
      </c>
      <c r="Q273" s="497"/>
      <c r="R273" s="498"/>
      <c r="S273" s="499">
        <f>IF(P273&gt;0,P273,O273)</f>
        <v>11.99</v>
      </c>
      <c r="T273" s="500"/>
      <c r="U273" s="498">
        <v>34.5</v>
      </c>
      <c r="V273" s="498"/>
      <c r="W273" s="501"/>
      <c r="X273" s="496"/>
      <c r="Y273" s="498">
        <v>69</v>
      </c>
      <c r="Z273" s="498"/>
      <c r="AA273" s="502"/>
      <c r="AB273" s="503"/>
      <c r="AC273" s="504">
        <v>2</v>
      </c>
      <c r="AD273" s="504"/>
      <c r="AE273" s="505"/>
      <c r="AF273" s="495">
        <f>SUM(AB273:AE273)</f>
        <v>2</v>
      </c>
      <c r="AG273" s="506"/>
      <c r="AH273" s="504">
        <v>3</v>
      </c>
      <c r="AI273" s="504"/>
      <c r="AJ273" s="505"/>
      <c r="AK273" s="507">
        <f>SUM(AG273:AJ273)</f>
        <v>3</v>
      </c>
      <c r="AL273" s="503"/>
      <c r="AM273" s="504">
        <v>6</v>
      </c>
      <c r="AN273" s="504"/>
      <c r="AO273" s="505"/>
      <c r="AP273" s="507">
        <f>SUM(AL273:AO273)</f>
        <v>6</v>
      </c>
      <c r="AQ273" s="503"/>
      <c r="AR273" s="504">
        <v>0</v>
      </c>
      <c r="AS273" s="504"/>
      <c r="AT273" s="505"/>
      <c r="AU273" s="495">
        <f>SUM(AQ273:AT273)</f>
        <v>0</v>
      </c>
      <c r="AV273" s="494"/>
      <c r="AW273" s="508">
        <v>0</v>
      </c>
      <c r="AX273" s="508"/>
      <c r="AY273" s="509"/>
      <c r="AZ273" s="507">
        <f>SUM(AV273:AY273)</f>
        <v>0</v>
      </c>
      <c r="BA273" s="493"/>
      <c r="BB273" s="508">
        <v>0</v>
      </c>
      <c r="BC273" s="508"/>
      <c r="BD273" s="509"/>
      <c r="BE273" s="495">
        <f>SUM(BA273:BD273)</f>
        <v>0</v>
      </c>
      <c r="BF273" s="493"/>
      <c r="BG273" s="508">
        <v>0</v>
      </c>
      <c r="BH273" s="508"/>
      <c r="BI273" s="509"/>
      <c r="BJ273" s="495">
        <f>SUM(BF273:BI273)</f>
        <v>0</v>
      </c>
      <c r="BK273" s="493"/>
      <c r="BL273" s="508"/>
      <c r="BM273" s="508"/>
      <c r="BN273" s="509"/>
      <c r="BO273" s="495">
        <f t="shared" si="4"/>
        <v>0</v>
      </c>
    </row>
    <row r="274" spans="1:67" x14ac:dyDescent="0.25">
      <c r="A274" s="488" t="s">
        <v>221</v>
      </c>
      <c r="B274" s="489" t="s">
        <v>521</v>
      </c>
      <c r="C274" s="490">
        <v>6953156285101</v>
      </c>
      <c r="D274" s="490" t="str">
        <f>IF(J274&gt;0,1,"")</f>
        <v/>
      </c>
      <c r="E274" s="490">
        <f>IF(K274&gt;0,1,"")</f>
        <v>1</v>
      </c>
      <c r="F274" s="490">
        <f>IF(L274&gt;0,1,"")</f>
        <v>1</v>
      </c>
      <c r="G274" s="510" t="str">
        <f>IF(M274&gt;0,1,"")</f>
        <v/>
      </c>
      <c r="H274" s="511">
        <v>3</v>
      </c>
      <c r="I274" s="492" t="str">
        <f>IF(SUM(D274:G274)&lt;2,IF(H274&gt;100,"Not OK",""),"")</f>
        <v/>
      </c>
      <c r="J274" s="493"/>
      <c r="K274" s="494">
        <v>20</v>
      </c>
      <c r="L274" s="494">
        <v>10</v>
      </c>
      <c r="M274" s="494"/>
      <c r="N274" s="495">
        <f>SUM(J274:M274)</f>
        <v>30</v>
      </c>
      <c r="O274" s="496"/>
      <c r="P274" s="497">
        <v>52.61</v>
      </c>
      <c r="Q274" s="497">
        <v>52.61</v>
      </c>
      <c r="R274" s="498"/>
      <c r="S274" s="499">
        <f>IF(P274&gt;0,P274,O274)</f>
        <v>52.61</v>
      </c>
      <c r="T274" s="500"/>
      <c r="U274" s="498">
        <v>99.5</v>
      </c>
      <c r="V274" s="498">
        <v>104.5</v>
      </c>
      <c r="W274" s="501"/>
      <c r="X274" s="496"/>
      <c r="Y274" s="498">
        <v>209</v>
      </c>
      <c r="Z274" s="498">
        <v>209</v>
      </c>
      <c r="AA274" s="502"/>
      <c r="AB274" s="503"/>
      <c r="AC274" s="504"/>
      <c r="AD274" s="504"/>
      <c r="AE274" s="505"/>
      <c r="AF274" s="495">
        <f>SUM(AB274:AE274)</f>
        <v>0</v>
      </c>
      <c r="AG274" s="506"/>
      <c r="AH274" s="504"/>
      <c r="AI274" s="504"/>
      <c r="AJ274" s="505"/>
      <c r="AK274" s="507">
        <f>SUM(AG274:AJ274)</f>
        <v>0</v>
      </c>
      <c r="AL274" s="503"/>
      <c r="AM274" s="504"/>
      <c r="AN274" s="504"/>
      <c r="AO274" s="505"/>
      <c r="AP274" s="507">
        <f>SUM(AL274:AO274)</f>
        <v>0</v>
      </c>
      <c r="AQ274" s="503"/>
      <c r="AR274" s="504">
        <v>1</v>
      </c>
      <c r="AS274" s="504">
        <v>0</v>
      </c>
      <c r="AT274" s="505"/>
      <c r="AU274" s="495">
        <f>SUM(AQ274:AT274)</f>
        <v>1</v>
      </c>
      <c r="AV274" s="494"/>
      <c r="AW274" s="508">
        <v>10</v>
      </c>
      <c r="AX274" s="508">
        <v>0</v>
      </c>
      <c r="AY274" s="509"/>
      <c r="AZ274" s="507">
        <f>SUM(AV274:AY274)</f>
        <v>10</v>
      </c>
      <c r="BA274" s="493"/>
      <c r="BB274" s="508">
        <v>11</v>
      </c>
      <c r="BC274" s="508">
        <v>0</v>
      </c>
      <c r="BD274" s="509"/>
      <c r="BE274" s="495">
        <f>SUM(BA274:BD274)</f>
        <v>11</v>
      </c>
      <c r="BF274" s="493"/>
      <c r="BG274" s="508">
        <v>12</v>
      </c>
      <c r="BH274" s="508">
        <v>2</v>
      </c>
      <c r="BI274" s="509"/>
      <c r="BJ274" s="495">
        <f>SUM(BF274:BI274)</f>
        <v>14</v>
      </c>
      <c r="BK274" s="493"/>
      <c r="BL274" s="508"/>
      <c r="BM274" s="508"/>
      <c r="BN274" s="509"/>
      <c r="BO274" s="495">
        <f t="shared" si="4"/>
        <v>0</v>
      </c>
    </row>
    <row r="275" spans="1:67" x14ac:dyDescent="0.25">
      <c r="A275" s="488" t="s">
        <v>190</v>
      </c>
      <c r="B275" s="489" t="s">
        <v>493</v>
      </c>
      <c r="C275" s="490">
        <v>6953156285460</v>
      </c>
      <c r="D275" s="490" t="str">
        <f>IF(J275&gt;0,1,"")</f>
        <v/>
      </c>
      <c r="E275" s="490" t="str">
        <f>IF(K275&gt;0,1,"")</f>
        <v/>
      </c>
      <c r="F275" s="490" t="str">
        <f>IF(L275&gt;0,1,"")</f>
        <v/>
      </c>
      <c r="G275" s="510" t="str">
        <f>IF(M275&gt;0,1,"")</f>
        <v/>
      </c>
      <c r="H275" s="511"/>
      <c r="I275" s="492" t="str">
        <f>IF(SUM(D275:G275)&lt;2,IF(H275&gt;100,"Not OK",""),"")</f>
        <v/>
      </c>
      <c r="J275" s="493"/>
      <c r="K275" s="494">
        <v>0</v>
      </c>
      <c r="L275" s="494"/>
      <c r="M275" s="494"/>
      <c r="N275" s="495">
        <f>SUM(J275:M275)</f>
        <v>0</v>
      </c>
      <c r="O275" s="496"/>
      <c r="P275" s="497">
        <v>0</v>
      </c>
      <c r="Q275" s="497"/>
      <c r="R275" s="498"/>
      <c r="S275" s="499">
        <f>IF(P275&gt;0,P275,O275)</f>
        <v>0</v>
      </c>
      <c r="T275" s="500"/>
      <c r="U275" s="498">
        <v>74.5</v>
      </c>
      <c r="V275" s="498"/>
      <c r="W275" s="501"/>
      <c r="X275" s="496"/>
      <c r="Y275" s="498">
        <v>159</v>
      </c>
      <c r="Z275" s="498"/>
      <c r="AA275" s="502"/>
      <c r="AB275" s="503"/>
      <c r="AC275" s="504">
        <v>0</v>
      </c>
      <c r="AD275" s="504"/>
      <c r="AE275" s="505"/>
      <c r="AF275" s="495">
        <f>SUM(AB275:AE275)</f>
        <v>0</v>
      </c>
      <c r="AG275" s="506"/>
      <c r="AH275" s="504">
        <v>0</v>
      </c>
      <c r="AI275" s="504"/>
      <c r="AJ275" s="505"/>
      <c r="AK275" s="507">
        <f>SUM(AG275:AJ275)</f>
        <v>0</v>
      </c>
      <c r="AL275" s="503"/>
      <c r="AM275" s="504">
        <v>0</v>
      </c>
      <c r="AN275" s="504"/>
      <c r="AO275" s="505"/>
      <c r="AP275" s="507">
        <f>SUM(AL275:AO275)</f>
        <v>0</v>
      </c>
      <c r="AQ275" s="503"/>
      <c r="AR275" s="504">
        <v>0</v>
      </c>
      <c r="AS275" s="504"/>
      <c r="AT275" s="505"/>
      <c r="AU275" s="495">
        <f>SUM(AQ275:AT275)</f>
        <v>0</v>
      </c>
      <c r="AV275" s="494"/>
      <c r="AW275" s="508">
        <v>0</v>
      </c>
      <c r="AX275" s="508"/>
      <c r="AY275" s="509"/>
      <c r="AZ275" s="507">
        <f>SUM(AV275:AY275)</f>
        <v>0</v>
      </c>
      <c r="BA275" s="493"/>
      <c r="BB275" s="508">
        <v>0</v>
      </c>
      <c r="BC275" s="508"/>
      <c r="BD275" s="509"/>
      <c r="BE275" s="495">
        <f>SUM(BA275:BD275)</f>
        <v>0</v>
      </c>
      <c r="BF275" s="493"/>
      <c r="BG275" s="508">
        <v>0</v>
      </c>
      <c r="BH275" s="508"/>
      <c r="BI275" s="509"/>
      <c r="BJ275" s="495">
        <f>SUM(BF275:BI275)</f>
        <v>0</v>
      </c>
      <c r="BK275" s="493"/>
      <c r="BL275" s="508"/>
      <c r="BM275" s="508"/>
      <c r="BN275" s="509"/>
      <c r="BO275" s="495">
        <f t="shared" si="4"/>
        <v>0</v>
      </c>
    </row>
    <row r="276" spans="1:67" x14ac:dyDescent="0.25">
      <c r="A276" s="488" t="s">
        <v>186</v>
      </c>
      <c r="B276" s="489" t="s">
        <v>489</v>
      </c>
      <c r="C276" s="490">
        <v>6953156285798</v>
      </c>
      <c r="D276" s="490" t="str">
        <f>IF(J276&gt;0,1,"")</f>
        <v/>
      </c>
      <c r="E276" s="490">
        <f>IF(K276&gt;0,1,"")</f>
        <v>1</v>
      </c>
      <c r="F276" s="490" t="str">
        <f>IF(L276&gt;0,1,"")</f>
        <v/>
      </c>
      <c r="G276" s="510" t="str">
        <f>IF(M276&gt;0,1,"")</f>
        <v/>
      </c>
      <c r="H276" s="511">
        <v>46</v>
      </c>
      <c r="I276" s="492" t="str">
        <f>IF(SUM(D276:G276)&lt;2,IF(H276&gt;100,"Not OK",""),"")</f>
        <v/>
      </c>
      <c r="J276" s="493"/>
      <c r="K276" s="494">
        <v>12</v>
      </c>
      <c r="L276" s="494"/>
      <c r="M276" s="494"/>
      <c r="N276" s="495">
        <f>SUM(J276:M276)</f>
        <v>12</v>
      </c>
      <c r="O276" s="496"/>
      <c r="P276" s="497">
        <v>7.27</v>
      </c>
      <c r="Q276" s="497"/>
      <c r="R276" s="498"/>
      <c r="S276" s="499">
        <f>IF(P276&gt;0,P276,O276)</f>
        <v>7.27</v>
      </c>
      <c r="T276" s="500"/>
      <c r="U276" s="498">
        <v>29.5</v>
      </c>
      <c r="V276" s="498"/>
      <c r="W276" s="501"/>
      <c r="X276" s="496"/>
      <c r="Y276" s="498">
        <v>59</v>
      </c>
      <c r="Z276" s="498"/>
      <c r="AA276" s="502"/>
      <c r="AB276" s="503"/>
      <c r="AC276" s="504">
        <v>1</v>
      </c>
      <c r="AD276" s="504"/>
      <c r="AE276" s="505"/>
      <c r="AF276" s="495">
        <f>SUM(AB276:AE276)</f>
        <v>1</v>
      </c>
      <c r="AG276" s="506"/>
      <c r="AH276" s="504">
        <v>3</v>
      </c>
      <c r="AI276" s="504"/>
      <c r="AJ276" s="505"/>
      <c r="AK276" s="507">
        <f>SUM(AG276:AJ276)</f>
        <v>3</v>
      </c>
      <c r="AL276" s="503"/>
      <c r="AM276" s="504">
        <v>11</v>
      </c>
      <c r="AN276" s="504"/>
      <c r="AO276" s="505"/>
      <c r="AP276" s="507">
        <f>SUM(AL276:AO276)</f>
        <v>11</v>
      </c>
      <c r="AQ276" s="503"/>
      <c r="AR276" s="504">
        <v>3</v>
      </c>
      <c r="AS276" s="504"/>
      <c r="AT276" s="505"/>
      <c r="AU276" s="495">
        <f>SUM(AQ276:AT276)</f>
        <v>3</v>
      </c>
      <c r="AV276" s="494"/>
      <c r="AW276" s="508">
        <v>11</v>
      </c>
      <c r="AX276" s="508"/>
      <c r="AY276" s="509"/>
      <c r="AZ276" s="507">
        <f>SUM(AV276:AY276)</f>
        <v>11</v>
      </c>
      <c r="BA276" s="493"/>
      <c r="BB276" s="508">
        <v>7</v>
      </c>
      <c r="BC276" s="508"/>
      <c r="BD276" s="509"/>
      <c r="BE276" s="495">
        <f>SUM(BA276:BD276)</f>
        <v>7</v>
      </c>
      <c r="BF276" s="493"/>
      <c r="BG276" s="508">
        <v>8</v>
      </c>
      <c r="BH276" s="508"/>
      <c r="BI276" s="509"/>
      <c r="BJ276" s="495">
        <f>SUM(BF276:BI276)</f>
        <v>8</v>
      </c>
      <c r="BK276" s="493"/>
      <c r="BL276" s="508"/>
      <c r="BM276" s="508"/>
      <c r="BN276" s="509"/>
      <c r="BO276" s="495">
        <f t="shared" si="4"/>
        <v>0</v>
      </c>
    </row>
    <row r="277" spans="1:67" x14ac:dyDescent="0.25">
      <c r="A277" s="488" t="s">
        <v>189</v>
      </c>
      <c r="B277" s="489" t="s">
        <v>492</v>
      </c>
      <c r="C277" s="490">
        <v>6953156285804</v>
      </c>
      <c r="D277" s="490" t="str">
        <f>IF(J277&gt;0,1,"")</f>
        <v/>
      </c>
      <c r="E277" s="490">
        <f>IF(K277&gt;0,1,"")</f>
        <v>1</v>
      </c>
      <c r="F277" s="490" t="str">
        <f>IF(L277&gt;0,1,"")</f>
        <v/>
      </c>
      <c r="G277" s="510" t="str">
        <f>IF(M277&gt;0,1,"")</f>
        <v/>
      </c>
      <c r="H277" s="511">
        <v>44</v>
      </c>
      <c r="I277" s="492" t="str">
        <f>IF(SUM(D277:G277)&lt;2,IF(H277&gt;100,"Not OK",""),"")</f>
        <v/>
      </c>
      <c r="J277" s="493"/>
      <c r="K277" s="494">
        <v>9</v>
      </c>
      <c r="L277" s="494"/>
      <c r="M277" s="494"/>
      <c r="N277" s="495">
        <f>SUM(J277:M277)</f>
        <v>9</v>
      </c>
      <c r="O277" s="496"/>
      <c r="P277" s="497">
        <v>7.27</v>
      </c>
      <c r="Q277" s="497"/>
      <c r="R277" s="498"/>
      <c r="S277" s="499">
        <f>IF(P277&gt;0,P277,O277)</f>
        <v>7.27</v>
      </c>
      <c r="T277" s="500"/>
      <c r="U277" s="498">
        <v>29.5</v>
      </c>
      <c r="V277" s="498"/>
      <c r="W277" s="501"/>
      <c r="X277" s="496"/>
      <c r="Y277" s="498">
        <v>59</v>
      </c>
      <c r="Z277" s="498"/>
      <c r="AA277" s="502"/>
      <c r="AB277" s="503"/>
      <c r="AC277" s="504">
        <v>10</v>
      </c>
      <c r="AD277" s="504"/>
      <c r="AE277" s="505"/>
      <c r="AF277" s="495">
        <f>SUM(AB277:AE277)</f>
        <v>10</v>
      </c>
      <c r="AG277" s="506"/>
      <c r="AH277" s="504">
        <v>3</v>
      </c>
      <c r="AI277" s="504"/>
      <c r="AJ277" s="505"/>
      <c r="AK277" s="507">
        <f>SUM(AG277:AJ277)</f>
        <v>3</v>
      </c>
      <c r="AL277" s="503"/>
      <c r="AM277" s="504">
        <v>5</v>
      </c>
      <c r="AN277" s="504"/>
      <c r="AO277" s="505"/>
      <c r="AP277" s="507">
        <f>SUM(AL277:AO277)</f>
        <v>5</v>
      </c>
      <c r="AQ277" s="503"/>
      <c r="AR277" s="504">
        <v>1</v>
      </c>
      <c r="AS277" s="504"/>
      <c r="AT277" s="505"/>
      <c r="AU277" s="495">
        <f>SUM(AQ277:AT277)</f>
        <v>1</v>
      </c>
      <c r="AV277" s="494"/>
      <c r="AW277" s="508">
        <v>4</v>
      </c>
      <c r="AX277" s="508"/>
      <c r="AY277" s="509"/>
      <c r="AZ277" s="507">
        <f>SUM(AV277:AY277)</f>
        <v>4</v>
      </c>
      <c r="BA277" s="493"/>
      <c r="BB277" s="508">
        <v>7</v>
      </c>
      <c r="BC277" s="508"/>
      <c r="BD277" s="509"/>
      <c r="BE277" s="495">
        <f>SUM(BA277:BD277)</f>
        <v>7</v>
      </c>
      <c r="BF277" s="493"/>
      <c r="BG277" s="508">
        <v>3</v>
      </c>
      <c r="BH277" s="508"/>
      <c r="BI277" s="509"/>
      <c r="BJ277" s="495">
        <f>SUM(BF277:BI277)</f>
        <v>3</v>
      </c>
      <c r="BK277" s="493"/>
      <c r="BL277" s="508"/>
      <c r="BM277" s="508"/>
      <c r="BN277" s="509"/>
      <c r="BO277" s="495">
        <f t="shared" si="4"/>
        <v>0</v>
      </c>
    </row>
    <row r="278" spans="1:67" x14ac:dyDescent="0.25">
      <c r="A278" s="488" t="s">
        <v>864</v>
      </c>
      <c r="B278" s="489" t="s">
        <v>865</v>
      </c>
      <c r="C278" s="490">
        <v>6953156286030</v>
      </c>
      <c r="D278" s="490">
        <f>IF(J278&gt;0,1,"")</f>
        <v>1</v>
      </c>
      <c r="E278" s="490" t="str">
        <f>IF(K278&gt;0,1,"")</f>
        <v/>
      </c>
      <c r="F278" s="490" t="str">
        <f>IF(L278&gt;0,1,"")</f>
        <v/>
      </c>
      <c r="G278" s="510" t="str">
        <f>IF(M278&gt;0,1,"")</f>
        <v/>
      </c>
      <c r="H278" s="511">
        <v>1</v>
      </c>
      <c r="I278" s="492" t="str">
        <f>IF(SUM(D278:G278)&lt;2,IF(H278&gt;100,"Not OK",""),"")</f>
        <v/>
      </c>
      <c r="J278" s="493">
        <v>2</v>
      </c>
      <c r="K278" s="494"/>
      <c r="L278" s="494"/>
      <c r="M278" s="494"/>
      <c r="N278" s="495">
        <f>SUM(J278:M278)</f>
        <v>2</v>
      </c>
      <c r="O278" s="496">
        <v>15.040000000000454</v>
      </c>
      <c r="P278" s="497"/>
      <c r="Q278" s="497"/>
      <c r="R278" s="498"/>
      <c r="S278" s="499">
        <f>IF(P278&gt;0,P278,O278)</f>
        <v>15.040000000000454</v>
      </c>
      <c r="T278" s="500">
        <v>48.95</v>
      </c>
      <c r="U278" s="498"/>
      <c r="V278" s="498"/>
      <c r="W278" s="501"/>
      <c r="X278" s="496"/>
      <c r="Y278" s="498"/>
      <c r="Z278" s="498"/>
      <c r="AA278" s="502"/>
      <c r="AB278" s="503"/>
      <c r="AC278" s="504"/>
      <c r="AD278" s="504"/>
      <c r="AE278" s="505"/>
      <c r="AF278" s="495">
        <f>SUM(AB278:AE278)</f>
        <v>0</v>
      </c>
      <c r="AG278" s="506"/>
      <c r="AH278" s="504"/>
      <c r="AI278" s="504"/>
      <c r="AJ278" s="505"/>
      <c r="AK278" s="507">
        <f>SUM(AG278:AJ278)</f>
        <v>0</v>
      </c>
      <c r="AL278" s="503"/>
      <c r="AM278" s="504"/>
      <c r="AN278" s="504"/>
      <c r="AO278" s="505"/>
      <c r="AP278" s="507">
        <f>SUM(AL278:AO278)</f>
        <v>0</v>
      </c>
      <c r="AQ278" s="503"/>
      <c r="AR278" s="504"/>
      <c r="AS278" s="504"/>
      <c r="AT278" s="505"/>
      <c r="AU278" s="495">
        <f>SUM(AQ278:AT278)</f>
        <v>0</v>
      </c>
      <c r="AV278" s="494"/>
      <c r="AW278" s="508"/>
      <c r="AX278" s="508"/>
      <c r="AY278" s="509"/>
      <c r="AZ278" s="507">
        <f>SUM(AV278:AY278)</f>
        <v>0</v>
      </c>
      <c r="BA278" s="493"/>
      <c r="BB278" s="508"/>
      <c r="BC278" s="508"/>
      <c r="BD278" s="509"/>
      <c r="BE278" s="495">
        <f>SUM(BA278:BD278)</f>
        <v>0</v>
      </c>
      <c r="BF278" s="493">
        <v>1</v>
      </c>
      <c r="BG278" s="508"/>
      <c r="BH278" s="508"/>
      <c r="BI278" s="509"/>
      <c r="BJ278" s="495">
        <f>SUM(BF278:BI278)</f>
        <v>1</v>
      </c>
      <c r="BK278" s="493"/>
      <c r="BL278" s="508"/>
      <c r="BM278" s="508"/>
      <c r="BN278" s="509"/>
      <c r="BO278" s="495">
        <f t="shared" si="4"/>
        <v>0</v>
      </c>
    </row>
    <row r="279" spans="1:67" x14ac:dyDescent="0.25">
      <c r="A279" s="488" t="s">
        <v>576</v>
      </c>
      <c r="B279" s="489" t="s">
        <v>344</v>
      </c>
      <c r="C279" s="490">
        <v>6953156286481</v>
      </c>
      <c r="D279" s="490" t="str">
        <f>IF(J279&gt;0,1,"")</f>
        <v/>
      </c>
      <c r="E279" s="490" t="str">
        <f>IF(K279&gt;0,1,"")</f>
        <v/>
      </c>
      <c r="F279" s="490" t="str">
        <f>IF(L279&gt;0,1,"")</f>
        <v/>
      </c>
      <c r="G279" s="510" t="str">
        <f>IF(M279&gt;0,1,"")</f>
        <v/>
      </c>
      <c r="H279" s="511"/>
      <c r="I279" s="492" t="str">
        <f>IF(SUM(D279:G279)&lt;2,IF(H279&gt;100,"Not OK",""),"")</f>
        <v/>
      </c>
      <c r="J279" s="493"/>
      <c r="K279" s="494">
        <v>0</v>
      </c>
      <c r="L279" s="494">
        <v>0</v>
      </c>
      <c r="M279" s="494"/>
      <c r="N279" s="495">
        <f>SUM(J279:M279)</f>
        <v>0</v>
      </c>
      <c r="O279" s="496"/>
      <c r="P279" s="497">
        <v>45.32</v>
      </c>
      <c r="Q279" s="497">
        <v>45.32</v>
      </c>
      <c r="R279" s="498"/>
      <c r="S279" s="499">
        <f>IF(P279&gt;0,P279,O279)</f>
        <v>45.32</v>
      </c>
      <c r="T279" s="500"/>
      <c r="U279" s="498">
        <v>74.5</v>
      </c>
      <c r="V279" s="498">
        <v>79.5</v>
      </c>
      <c r="W279" s="501"/>
      <c r="X279" s="496"/>
      <c r="Y279" s="498">
        <v>159</v>
      </c>
      <c r="Z279" s="498">
        <v>159</v>
      </c>
      <c r="AA279" s="502"/>
      <c r="AB279" s="503"/>
      <c r="AC279" s="504"/>
      <c r="AD279" s="504"/>
      <c r="AE279" s="505"/>
      <c r="AF279" s="495">
        <f>SUM(AB279:AE279)</f>
        <v>0</v>
      </c>
      <c r="AG279" s="506"/>
      <c r="AH279" s="504"/>
      <c r="AI279" s="504"/>
      <c r="AJ279" s="505"/>
      <c r="AK279" s="507">
        <f>SUM(AG279:AJ279)</f>
        <v>0</v>
      </c>
      <c r="AL279" s="503"/>
      <c r="AM279" s="504"/>
      <c r="AN279" s="504"/>
      <c r="AO279" s="505"/>
      <c r="AP279" s="507">
        <f>SUM(AL279:AO279)</f>
        <v>0</v>
      </c>
      <c r="AQ279" s="503"/>
      <c r="AR279" s="504"/>
      <c r="AS279" s="504"/>
      <c r="AT279" s="505"/>
      <c r="AU279" s="495">
        <f>SUM(AQ279:AT279)</f>
        <v>0</v>
      </c>
      <c r="AV279" s="494"/>
      <c r="AW279" s="508"/>
      <c r="AX279" s="508"/>
      <c r="AY279" s="509"/>
      <c r="AZ279" s="507">
        <f>SUM(AV279:AY279)</f>
        <v>0</v>
      </c>
      <c r="BA279" s="493"/>
      <c r="BB279" s="508">
        <v>0</v>
      </c>
      <c r="BC279" s="508">
        <v>0</v>
      </c>
      <c r="BD279" s="509"/>
      <c r="BE279" s="495">
        <f>SUM(BA279:BD279)</f>
        <v>0</v>
      </c>
      <c r="BF279" s="493"/>
      <c r="BG279" s="508">
        <v>0</v>
      </c>
      <c r="BH279" s="508">
        <v>0</v>
      </c>
      <c r="BI279" s="509"/>
      <c r="BJ279" s="495">
        <f>SUM(BF279:BI279)</f>
        <v>0</v>
      </c>
      <c r="BK279" s="493"/>
      <c r="BL279" s="508"/>
      <c r="BM279" s="508"/>
      <c r="BN279" s="509"/>
      <c r="BO279" s="495">
        <f t="shared" si="4"/>
        <v>0</v>
      </c>
    </row>
    <row r="280" spans="1:67" x14ac:dyDescent="0.25">
      <c r="A280" s="488" t="s">
        <v>575</v>
      </c>
      <c r="B280" s="489" t="s">
        <v>343</v>
      </c>
      <c r="C280" s="490">
        <v>6953156286498</v>
      </c>
      <c r="D280" s="490" t="str">
        <f>IF(J280&gt;0,1,"")</f>
        <v/>
      </c>
      <c r="E280" s="490">
        <f>IF(K280&gt;0,1,"")</f>
        <v>1</v>
      </c>
      <c r="F280" s="490">
        <f>IF(L280&gt;0,1,"")</f>
        <v>1</v>
      </c>
      <c r="G280" s="510" t="str">
        <f>IF(M280&gt;0,1,"")</f>
        <v/>
      </c>
      <c r="H280" s="511"/>
      <c r="I280" s="492" t="str">
        <f>IF(SUM(D280:G280)&lt;2,IF(H280&gt;100,"Not OK",""),"")</f>
        <v/>
      </c>
      <c r="J280" s="493"/>
      <c r="K280" s="494">
        <v>45</v>
      </c>
      <c r="L280" s="494">
        <v>2</v>
      </c>
      <c r="M280" s="494"/>
      <c r="N280" s="495">
        <f>SUM(J280:M280)</f>
        <v>47</v>
      </c>
      <c r="O280" s="496"/>
      <c r="P280" s="497">
        <v>45.32</v>
      </c>
      <c r="Q280" s="497">
        <v>45.32</v>
      </c>
      <c r="R280" s="498"/>
      <c r="S280" s="499">
        <f>IF(P280&gt;0,P280,O280)</f>
        <v>45.32</v>
      </c>
      <c r="T280" s="500"/>
      <c r="U280" s="498">
        <v>74.5</v>
      </c>
      <c r="V280" s="498">
        <v>79.5</v>
      </c>
      <c r="W280" s="501"/>
      <c r="X280" s="496"/>
      <c r="Y280" s="498">
        <v>159</v>
      </c>
      <c r="Z280" s="498">
        <v>159</v>
      </c>
      <c r="AA280" s="502"/>
      <c r="AB280" s="503"/>
      <c r="AC280" s="504"/>
      <c r="AD280" s="504"/>
      <c r="AE280" s="505"/>
      <c r="AF280" s="495">
        <f>SUM(AB280:AE280)</f>
        <v>0</v>
      </c>
      <c r="AG280" s="506"/>
      <c r="AH280" s="504"/>
      <c r="AI280" s="504"/>
      <c r="AJ280" s="505"/>
      <c r="AK280" s="507">
        <f>SUM(AG280:AJ280)</f>
        <v>0</v>
      </c>
      <c r="AL280" s="503"/>
      <c r="AM280" s="504"/>
      <c r="AN280" s="504"/>
      <c r="AO280" s="505"/>
      <c r="AP280" s="507">
        <f>SUM(AL280:AO280)</f>
        <v>0</v>
      </c>
      <c r="AQ280" s="503"/>
      <c r="AR280" s="504"/>
      <c r="AS280" s="504"/>
      <c r="AT280" s="505"/>
      <c r="AU280" s="495">
        <f>SUM(AQ280:AT280)</f>
        <v>0</v>
      </c>
      <c r="AV280" s="494"/>
      <c r="AW280" s="508"/>
      <c r="AX280" s="508"/>
      <c r="AY280" s="509"/>
      <c r="AZ280" s="507">
        <f>SUM(AV280:AY280)</f>
        <v>0</v>
      </c>
      <c r="BA280" s="493"/>
      <c r="BB280" s="508">
        <v>0</v>
      </c>
      <c r="BC280" s="508">
        <v>0</v>
      </c>
      <c r="BD280" s="509"/>
      <c r="BE280" s="495">
        <f>SUM(BA280:BD280)</f>
        <v>0</v>
      </c>
      <c r="BF280" s="493"/>
      <c r="BG280" s="508">
        <v>11</v>
      </c>
      <c r="BH280" s="508">
        <v>9</v>
      </c>
      <c r="BI280" s="509"/>
      <c r="BJ280" s="495">
        <f>SUM(BF280:BI280)</f>
        <v>20</v>
      </c>
      <c r="BK280" s="493"/>
      <c r="BL280" s="508"/>
      <c r="BM280" s="508"/>
      <c r="BN280" s="509"/>
      <c r="BO280" s="495">
        <f t="shared" si="4"/>
        <v>0</v>
      </c>
    </row>
    <row r="281" spans="1:67" x14ac:dyDescent="0.25">
      <c r="A281" s="488" t="s">
        <v>574</v>
      </c>
      <c r="B281" s="489" t="s">
        <v>342</v>
      </c>
      <c r="C281" s="490">
        <v>6953156286504</v>
      </c>
      <c r="D281" s="490" t="str">
        <f>IF(J281&gt;0,1,"")</f>
        <v/>
      </c>
      <c r="E281" s="490" t="str">
        <f>IF(K281&gt;0,1,"")</f>
        <v/>
      </c>
      <c r="F281" s="490" t="str">
        <f>IF(L281&gt;0,1,"")</f>
        <v/>
      </c>
      <c r="G281" s="510" t="str">
        <f>IF(M281&gt;0,1,"")</f>
        <v/>
      </c>
      <c r="H281" s="511"/>
      <c r="I281" s="492" t="str">
        <f>IF(SUM(D281:G281)&lt;2,IF(H281&gt;100,"Not OK",""),"")</f>
        <v/>
      </c>
      <c r="J281" s="493"/>
      <c r="K281" s="494">
        <v>0</v>
      </c>
      <c r="L281" s="494">
        <v>0</v>
      </c>
      <c r="M281" s="494"/>
      <c r="N281" s="495">
        <f>SUM(J281:M281)</f>
        <v>0</v>
      </c>
      <c r="O281" s="496"/>
      <c r="P281" s="497">
        <v>45.32</v>
      </c>
      <c r="Q281" s="497">
        <v>45.32</v>
      </c>
      <c r="R281" s="498"/>
      <c r="S281" s="499">
        <f>IF(P281&gt;0,P281,O281)</f>
        <v>45.32</v>
      </c>
      <c r="T281" s="500"/>
      <c r="U281" s="498">
        <v>74.5</v>
      </c>
      <c r="V281" s="498">
        <v>79.5</v>
      </c>
      <c r="W281" s="501"/>
      <c r="X281" s="496"/>
      <c r="Y281" s="498">
        <v>159</v>
      </c>
      <c r="Z281" s="498">
        <v>159</v>
      </c>
      <c r="AA281" s="502"/>
      <c r="AB281" s="503"/>
      <c r="AC281" s="504"/>
      <c r="AD281" s="504"/>
      <c r="AE281" s="505"/>
      <c r="AF281" s="495">
        <f>SUM(AB281:AE281)</f>
        <v>0</v>
      </c>
      <c r="AG281" s="506"/>
      <c r="AH281" s="504"/>
      <c r="AI281" s="504"/>
      <c r="AJ281" s="505"/>
      <c r="AK281" s="507">
        <f>SUM(AG281:AJ281)</f>
        <v>0</v>
      </c>
      <c r="AL281" s="503"/>
      <c r="AM281" s="504"/>
      <c r="AN281" s="504"/>
      <c r="AO281" s="505"/>
      <c r="AP281" s="507">
        <f>SUM(AL281:AO281)</f>
        <v>0</v>
      </c>
      <c r="AQ281" s="503"/>
      <c r="AR281" s="504"/>
      <c r="AS281" s="504"/>
      <c r="AT281" s="505"/>
      <c r="AU281" s="495">
        <f>SUM(AQ281:AT281)</f>
        <v>0</v>
      </c>
      <c r="AV281" s="494"/>
      <c r="AW281" s="508"/>
      <c r="AX281" s="508"/>
      <c r="AY281" s="509"/>
      <c r="AZ281" s="507">
        <f>SUM(AV281:AY281)</f>
        <v>0</v>
      </c>
      <c r="BA281" s="493"/>
      <c r="BB281" s="508">
        <v>0</v>
      </c>
      <c r="BC281" s="508">
        <v>0</v>
      </c>
      <c r="BD281" s="509"/>
      <c r="BE281" s="495">
        <f>SUM(BA281:BD281)</f>
        <v>0</v>
      </c>
      <c r="BF281" s="493"/>
      <c r="BG281" s="508">
        <v>0</v>
      </c>
      <c r="BH281" s="508">
        <v>0</v>
      </c>
      <c r="BI281" s="509"/>
      <c r="BJ281" s="495">
        <f>SUM(BF281:BI281)</f>
        <v>0</v>
      </c>
      <c r="BK281" s="493"/>
      <c r="BL281" s="508"/>
      <c r="BM281" s="508"/>
      <c r="BN281" s="509"/>
      <c r="BO281" s="495">
        <f t="shared" si="4"/>
        <v>0</v>
      </c>
    </row>
    <row r="282" spans="1:67" x14ac:dyDescent="0.25">
      <c r="A282" s="488" t="s">
        <v>866</v>
      </c>
      <c r="B282" s="489" t="s">
        <v>867</v>
      </c>
      <c r="C282" s="490">
        <v>6953156286559</v>
      </c>
      <c r="D282" s="490">
        <f>IF(J282&gt;0,1,"")</f>
        <v>1</v>
      </c>
      <c r="E282" s="490" t="str">
        <f>IF(K282&gt;0,1,"")</f>
        <v/>
      </c>
      <c r="F282" s="490" t="str">
        <f>IF(L282&gt;0,1,"")</f>
        <v/>
      </c>
      <c r="G282" s="510" t="str">
        <f>IF(M282&gt;0,1,"")</f>
        <v/>
      </c>
      <c r="H282" s="511"/>
      <c r="I282" s="492" t="str">
        <f>IF(SUM(D282:G282)&lt;2,IF(H282&gt;100,"Not OK",""),"")</f>
        <v/>
      </c>
      <c r="J282" s="493">
        <v>5</v>
      </c>
      <c r="K282" s="494"/>
      <c r="L282" s="494"/>
      <c r="M282" s="494"/>
      <c r="N282" s="495">
        <f>SUM(J282:M282)</f>
        <v>5</v>
      </c>
      <c r="O282" s="496">
        <v>61.889999999999915</v>
      </c>
      <c r="P282" s="497"/>
      <c r="Q282" s="497"/>
      <c r="R282" s="498"/>
      <c r="S282" s="499">
        <f>IF(P282&gt;0,P282,O282)</f>
        <v>61.889999999999915</v>
      </c>
      <c r="T282" s="500">
        <v>147.94999999999999</v>
      </c>
      <c r="U282" s="498"/>
      <c r="V282" s="498"/>
      <c r="W282" s="501"/>
      <c r="X282" s="496"/>
      <c r="Y282" s="498"/>
      <c r="Z282" s="498"/>
      <c r="AA282" s="502"/>
      <c r="AB282" s="503"/>
      <c r="AC282" s="504"/>
      <c r="AD282" s="504"/>
      <c r="AE282" s="505"/>
      <c r="AF282" s="495">
        <f>SUM(AB282:AE282)</f>
        <v>0</v>
      </c>
      <c r="AG282" s="506"/>
      <c r="AH282" s="504"/>
      <c r="AI282" s="504"/>
      <c r="AJ282" s="505"/>
      <c r="AK282" s="507">
        <f>SUM(AG282:AJ282)</f>
        <v>0</v>
      </c>
      <c r="AL282" s="503"/>
      <c r="AM282" s="504"/>
      <c r="AN282" s="504"/>
      <c r="AO282" s="505"/>
      <c r="AP282" s="507">
        <f>SUM(AL282:AO282)</f>
        <v>0</v>
      </c>
      <c r="AQ282" s="503"/>
      <c r="AR282" s="504"/>
      <c r="AS282" s="504"/>
      <c r="AT282" s="505"/>
      <c r="AU282" s="495">
        <f>SUM(AQ282:AT282)</f>
        <v>0</v>
      </c>
      <c r="AV282" s="494"/>
      <c r="AW282" s="508"/>
      <c r="AX282" s="508"/>
      <c r="AY282" s="509"/>
      <c r="AZ282" s="507">
        <f>SUM(AV282:AY282)</f>
        <v>0</v>
      </c>
      <c r="BA282" s="493"/>
      <c r="BB282" s="508"/>
      <c r="BC282" s="508"/>
      <c r="BD282" s="509"/>
      <c r="BE282" s="495">
        <f>SUM(BA282:BD282)</f>
        <v>0</v>
      </c>
      <c r="BF282" s="493">
        <v>0</v>
      </c>
      <c r="BG282" s="508"/>
      <c r="BH282" s="508"/>
      <c r="BI282" s="509"/>
      <c r="BJ282" s="495">
        <f>SUM(BF282:BI282)</f>
        <v>0</v>
      </c>
      <c r="BK282" s="493"/>
      <c r="BL282" s="508"/>
      <c r="BM282" s="508"/>
      <c r="BN282" s="509"/>
      <c r="BO282" s="495">
        <f t="shared" si="4"/>
        <v>0</v>
      </c>
    </row>
    <row r="283" spans="1:67" x14ac:dyDescent="0.25">
      <c r="A283" s="488" t="s">
        <v>162</v>
      </c>
      <c r="B283" s="489" t="s">
        <v>702</v>
      </c>
      <c r="C283" s="490">
        <v>6953156286603</v>
      </c>
      <c r="D283" s="490">
        <f>IF(J283&gt;0,1,"")</f>
        <v>1</v>
      </c>
      <c r="E283" s="490">
        <f>IF(K283&gt;0,1,"")</f>
        <v>1</v>
      </c>
      <c r="F283" s="490">
        <f>IF(L283&gt;0,1,"")</f>
        <v>1</v>
      </c>
      <c r="G283" s="510" t="str">
        <f>IF(M283&gt;0,1,"")</f>
        <v/>
      </c>
      <c r="H283" s="511">
        <v>143</v>
      </c>
      <c r="I283" s="492" t="str">
        <f>IF(SUM(D283:G283)&lt;2,IF(H283&gt;100,"Not OK",""),"")</f>
        <v/>
      </c>
      <c r="J283" s="493">
        <v>1</v>
      </c>
      <c r="K283" s="494">
        <v>19</v>
      </c>
      <c r="L283" s="494">
        <v>17</v>
      </c>
      <c r="M283" s="494"/>
      <c r="N283" s="495">
        <f>SUM(J283:M283)</f>
        <v>37</v>
      </c>
      <c r="O283" s="496">
        <v>20.640000000000004</v>
      </c>
      <c r="P283" s="497">
        <v>21.039999999999992</v>
      </c>
      <c r="Q283" s="497">
        <v>21.039999999999992</v>
      </c>
      <c r="R283" s="498"/>
      <c r="S283" s="499">
        <f>IF(P283&gt;0,P283,O283)</f>
        <v>21.039999999999992</v>
      </c>
      <c r="T283" s="500">
        <v>65.45</v>
      </c>
      <c r="U283" s="498">
        <v>44.5</v>
      </c>
      <c r="V283" s="498">
        <v>49.5</v>
      </c>
      <c r="W283" s="501"/>
      <c r="X283" s="496"/>
      <c r="Y283" s="498">
        <v>99</v>
      </c>
      <c r="Z283" s="498">
        <v>99</v>
      </c>
      <c r="AA283" s="502"/>
      <c r="AB283" s="503"/>
      <c r="AC283" s="504">
        <v>27</v>
      </c>
      <c r="AD283" s="504"/>
      <c r="AE283" s="505"/>
      <c r="AF283" s="495">
        <f>SUM(AB283:AE283)</f>
        <v>27</v>
      </c>
      <c r="AG283" s="506"/>
      <c r="AH283" s="504">
        <v>10</v>
      </c>
      <c r="AI283" s="504">
        <v>4</v>
      </c>
      <c r="AJ283" s="505"/>
      <c r="AK283" s="507">
        <f>SUM(AG283:AJ283)</f>
        <v>14</v>
      </c>
      <c r="AL283" s="503"/>
      <c r="AM283" s="504">
        <v>7</v>
      </c>
      <c r="AN283" s="504">
        <v>7</v>
      </c>
      <c r="AO283" s="505"/>
      <c r="AP283" s="507">
        <f>SUM(AL283:AO283)</f>
        <v>14</v>
      </c>
      <c r="AQ283" s="503"/>
      <c r="AR283" s="504">
        <v>23</v>
      </c>
      <c r="AS283" s="504">
        <v>5</v>
      </c>
      <c r="AT283" s="505"/>
      <c r="AU283" s="495">
        <f>SUM(AQ283:AT283)</f>
        <v>28</v>
      </c>
      <c r="AV283" s="494"/>
      <c r="AW283" s="508">
        <v>10</v>
      </c>
      <c r="AX283" s="508">
        <v>9</v>
      </c>
      <c r="AY283" s="509"/>
      <c r="AZ283" s="507">
        <f>SUM(AV283:AY283)</f>
        <v>19</v>
      </c>
      <c r="BA283" s="493">
        <v>3</v>
      </c>
      <c r="BB283" s="508">
        <v>15</v>
      </c>
      <c r="BC283" s="508">
        <v>7</v>
      </c>
      <c r="BD283" s="509"/>
      <c r="BE283" s="495">
        <f>SUM(BA283:BD283)</f>
        <v>25</v>
      </c>
      <c r="BF283" s="493">
        <v>0</v>
      </c>
      <c r="BG283" s="508">
        <v>21</v>
      </c>
      <c r="BH283" s="508">
        <v>7</v>
      </c>
      <c r="BI283" s="509"/>
      <c r="BJ283" s="495">
        <f>SUM(BF283:BI283)</f>
        <v>28</v>
      </c>
      <c r="BK283" s="493"/>
      <c r="BL283" s="508"/>
      <c r="BM283" s="508"/>
      <c r="BN283" s="509"/>
      <c r="BO283" s="495">
        <f t="shared" si="4"/>
        <v>0</v>
      </c>
    </row>
    <row r="284" spans="1:67" x14ac:dyDescent="0.25">
      <c r="A284" s="488" t="s">
        <v>243</v>
      </c>
      <c r="B284" s="489" t="s">
        <v>537</v>
      </c>
      <c r="C284" s="490">
        <v>6953156286962</v>
      </c>
      <c r="D284" s="490" t="str">
        <f>IF(J284&gt;0,1,"")</f>
        <v/>
      </c>
      <c r="E284" s="490">
        <f>IF(K284&gt;0,1,"")</f>
        <v>1</v>
      </c>
      <c r="F284" s="490">
        <f>IF(L284&gt;0,1,"")</f>
        <v>1</v>
      </c>
      <c r="G284" s="510" t="str">
        <f>IF(M284&gt;0,1,"")</f>
        <v/>
      </c>
      <c r="H284" s="511">
        <v>73</v>
      </c>
      <c r="I284" s="492" t="str">
        <f>IF(SUM(D284:G284)&lt;2,IF(H284&gt;100,"Not OK",""),"")</f>
        <v/>
      </c>
      <c r="J284" s="493"/>
      <c r="K284" s="494">
        <v>22</v>
      </c>
      <c r="L284" s="494">
        <v>24</v>
      </c>
      <c r="M284" s="494"/>
      <c r="N284" s="495">
        <f>SUM(J284:M284)</f>
        <v>46</v>
      </c>
      <c r="O284" s="496"/>
      <c r="P284" s="497">
        <v>14.390000000000038</v>
      </c>
      <c r="Q284" s="497">
        <v>14.390000000000038</v>
      </c>
      <c r="R284" s="498"/>
      <c r="S284" s="499">
        <f>IF(P284&gt;0,P284,O284)</f>
        <v>14.390000000000038</v>
      </c>
      <c r="T284" s="500"/>
      <c r="U284" s="498">
        <v>40</v>
      </c>
      <c r="V284" s="498">
        <v>45</v>
      </c>
      <c r="W284" s="501"/>
      <c r="X284" s="496"/>
      <c r="Y284" s="498">
        <v>79</v>
      </c>
      <c r="Z284" s="498">
        <v>89</v>
      </c>
      <c r="AA284" s="502"/>
      <c r="AB284" s="503"/>
      <c r="AC284" s="504"/>
      <c r="AD284" s="504"/>
      <c r="AE284" s="505"/>
      <c r="AF284" s="495">
        <f>SUM(AB284:AE284)</f>
        <v>0</v>
      </c>
      <c r="AG284" s="506"/>
      <c r="AH284" s="504"/>
      <c r="AI284" s="504"/>
      <c r="AJ284" s="505"/>
      <c r="AK284" s="507">
        <f>SUM(AG284:AJ284)</f>
        <v>0</v>
      </c>
      <c r="AL284" s="503"/>
      <c r="AM284" s="504"/>
      <c r="AN284" s="504"/>
      <c r="AO284" s="505"/>
      <c r="AP284" s="507">
        <f>SUM(AL284:AO284)</f>
        <v>0</v>
      </c>
      <c r="AQ284" s="503"/>
      <c r="AR284" s="504"/>
      <c r="AS284" s="504"/>
      <c r="AT284" s="505"/>
      <c r="AU284" s="495">
        <f>SUM(AQ284:AT284)</f>
        <v>0</v>
      </c>
      <c r="AV284" s="494"/>
      <c r="AW284" s="508">
        <v>5</v>
      </c>
      <c r="AX284" s="508">
        <v>0</v>
      </c>
      <c r="AY284" s="509"/>
      <c r="AZ284" s="507">
        <f>SUM(AV284:AY284)</f>
        <v>5</v>
      </c>
      <c r="BA284" s="493"/>
      <c r="BB284" s="508">
        <v>10</v>
      </c>
      <c r="BC284" s="508">
        <v>2</v>
      </c>
      <c r="BD284" s="509"/>
      <c r="BE284" s="495">
        <f>SUM(BA284:BD284)</f>
        <v>12</v>
      </c>
      <c r="BF284" s="493"/>
      <c r="BG284" s="508">
        <v>8</v>
      </c>
      <c r="BH284" s="508">
        <v>0</v>
      </c>
      <c r="BI284" s="509"/>
      <c r="BJ284" s="495">
        <f>SUM(BF284:BI284)</f>
        <v>8</v>
      </c>
      <c r="BK284" s="493"/>
      <c r="BL284" s="508"/>
      <c r="BM284" s="508"/>
      <c r="BN284" s="509"/>
      <c r="BO284" s="495">
        <f t="shared" si="4"/>
        <v>0</v>
      </c>
    </row>
    <row r="285" spans="1:67" x14ac:dyDescent="0.25">
      <c r="A285" s="488" t="s">
        <v>242</v>
      </c>
      <c r="B285" s="489" t="s">
        <v>536</v>
      </c>
      <c r="C285" s="490">
        <v>6953156286979</v>
      </c>
      <c r="D285" s="490" t="str">
        <f>IF(J285&gt;0,1,"")</f>
        <v/>
      </c>
      <c r="E285" s="490">
        <f>IF(K285&gt;0,1,"")</f>
        <v>1</v>
      </c>
      <c r="F285" s="490">
        <f>IF(L285&gt;0,1,"")</f>
        <v>1</v>
      </c>
      <c r="G285" s="510" t="str">
        <f>IF(M285&gt;0,1,"")</f>
        <v/>
      </c>
      <c r="H285" s="511">
        <v>59</v>
      </c>
      <c r="I285" s="492" t="str">
        <f>IF(SUM(D285:G285)&lt;2,IF(H285&gt;100,"Not OK",""),"")</f>
        <v/>
      </c>
      <c r="J285" s="493"/>
      <c r="K285" s="494">
        <v>7</v>
      </c>
      <c r="L285" s="494">
        <v>21</v>
      </c>
      <c r="M285" s="494"/>
      <c r="N285" s="495">
        <f>SUM(J285:M285)</f>
        <v>28</v>
      </c>
      <c r="O285" s="496"/>
      <c r="P285" s="497">
        <v>14.404375000000011</v>
      </c>
      <c r="Q285" s="497">
        <v>14.404375000000011</v>
      </c>
      <c r="R285" s="498"/>
      <c r="S285" s="499">
        <f>IF(P285&gt;0,P285,O285)</f>
        <v>14.404375000000011</v>
      </c>
      <c r="T285" s="500"/>
      <c r="U285" s="498">
        <v>40</v>
      </c>
      <c r="V285" s="498">
        <v>45</v>
      </c>
      <c r="W285" s="501"/>
      <c r="X285" s="496"/>
      <c r="Y285" s="498">
        <v>79</v>
      </c>
      <c r="Z285" s="498">
        <v>89</v>
      </c>
      <c r="AA285" s="502"/>
      <c r="AB285" s="503"/>
      <c r="AC285" s="504"/>
      <c r="AD285" s="504"/>
      <c r="AE285" s="505"/>
      <c r="AF285" s="495">
        <f>SUM(AB285:AE285)</f>
        <v>0</v>
      </c>
      <c r="AG285" s="506"/>
      <c r="AH285" s="504"/>
      <c r="AI285" s="504"/>
      <c r="AJ285" s="505"/>
      <c r="AK285" s="507">
        <f>SUM(AG285:AJ285)</f>
        <v>0</v>
      </c>
      <c r="AL285" s="503"/>
      <c r="AM285" s="504"/>
      <c r="AN285" s="504"/>
      <c r="AO285" s="505"/>
      <c r="AP285" s="507">
        <f>SUM(AL285:AO285)</f>
        <v>0</v>
      </c>
      <c r="AQ285" s="503"/>
      <c r="AR285" s="504"/>
      <c r="AS285" s="504"/>
      <c r="AT285" s="505"/>
      <c r="AU285" s="495">
        <f>SUM(AQ285:AT285)</f>
        <v>0</v>
      </c>
      <c r="AV285" s="494"/>
      <c r="AW285" s="508">
        <v>0</v>
      </c>
      <c r="AX285" s="508">
        <v>0</v>
      </c>
      <c r="AY285" s="509"/>
      <c r="AZ285" s="507">
        <f>SUM(AV285:AY285)</f>
        <v>0</v>
      </c>
      <c r="BA285" s="493"/>
      <c r="BB285" s="508">
        <v>3</v>
      </c>
      <c r="BC285" s="508">
        <v>3</v>
      </c>
      <c r="BD285" s="509"/>
      <c r="BE285" s="495">
        <f>SUM(BA285:BD285)</f>
        <v>6</v>
      </c>
      <c r="BF285" s="493"/>
      <c r="BG285" s="508">
        <v>1</v>
      </c>
      <c r="BH285" s="508">
        <v>2</v>
      </c>
      <c r="BI285" s="509"/>
      <c r="BJ285" s="495">
        <f>SUM(BF285:BI285)</f>
        <v>3</v>
      </c>
      <c r="BK285" s="493"/>
      <c r="BL285" s="508"/>
      <c r="BM285" s="508"/>
      <c r="BN285" s="509"/>
      <c r="BO285" s="495">
        <f t="shared" si="4"/>
        <v>0</v>
      </c>
    </row>
    <row r="286" spans="1:67" x14ac:dyDescent="0.25">
      <c r="A286" s="488" t="s">
        <v>244</v>
      </c>
      <c r="B286" s="489" t="s">
        <v>538</v>
      </c>
      <c r="C286" s="490">
        <v>6953156286986</v>
      </c>
      <c r="D286" s="490" t="str">
        <f>IF(J286&gt;0,1,"")</f>
        <v/>
      </c>
      <c r="E286" s="490">
        <f>IF(K286&gt;0,1,"")</f>
        <v>1</v>
      </c>
      <c r="F286" s="490">
        <f>IF(L286&gt;0,1,"")</f>
        <v>1</v>
      </c>
      <c r="G286" s="510" t="str">
        <f>IF(M286&gt;0,1,"")</f>
        <v/>
      </c>
      <c r="H286" s="511">
        <v>39</v>
      </c>
      <c r="I286" s="492" t="str">
        <f>IF(SUM(D286:G286)&lt;2,IF(H286&gt;100,"Not OK",""),"")</f>
        <v/>
      </c>
      <c r="J286" s="493"/>
      <c r="K286" s="494">
        <v>5</v>
      </c>
      <c r="L286" s="494">
        <v>23</v>
      </c>
      <c r="M286" s="494"/>
      <c r="N286" s="495">
        <f>SUM(J286:M286)</f>
        <v>28</v>
      </c>
      <c r="O286" s="496"/>
      <c r="P286" s="497">
        <v>14.39000000000002</v>
      </c>
      <c r="Q286" s="497">
        <v>14.39000000000002</v>
      </c>
      <c r="R286" s="498"/>
      <c r="S286" s="499">
        <f>IF(P286&gt;0,P286,O286)</f>
        <v>14.39000000000002</v>
      </c>
      <c r="T286" s="500"/>
      <c r="U286" s="498">
        <v>40</v>
      </c>
      <c r="V286" s="498">
        <v>45</v>
      </c>
      <c r="W286" s="501"/>
      <c r="X286" s="496"/>
      <c r="Y286" s="498">
        <v>79</v>
      </c>
      <c r="Z286" s="498">
        <v>89</v>
      </c>
      <c r="AA286" s="502"/>
      <c r="AB286" s="503"/>
      <c r="AC286" s="504"/>
      <c r="AD286" s="504"/>
      <c r="AE286" s="505"/>
      <c r="AF286" s="495">
        <f>SUM(AB286:AE286)</f>
        <v>0</v>
      </c>
      <c r="AG286" s="506"/>
      <c r="AH286" s="504"/>
      <c r="AI286" s="504"/>
      <c r="AJ286" s="505"/>
      <c r="AK286" s="507">
        <f>SUM(AG286:AJ286)</f>
        <v>0</v>
      </c>
      <c r="AL286" s="503"/>
      <c r="AM286" s="504"/>
      <c r="AN286" s="504"/>
      <c r="AO286" s="505"/>
      <c r="AP286" s="507">
        <f>SUM(AL286:AO286)</f>
        <v>0</v>
      </c>
      <c r="AQ286" s="503"/>
      <c r="AR286" s="504"/>
      <c r="AS286" s="504"/>
      <c r="AT286" s="505"/>
      <c r="AU286" s="495">
        <f>SUM(AQ286:AT286)</f>
        <v>0</v>
      </c>
      <c r="AV286" s="494"/>
      <c r="AW286" s="508">
        <v>0</v>
      </c>
      <c r="AX286" s="508">
        <v>0</v>
      </c>
      <c r="AY286" s="509"/>
      <c r="AZ286" s="507">
        <f>SUM(AV286:AY286)</f>
        <v>0</v>
      </c>
      <c r="BA286" s="493"/>
      <c r="BB286" s="508">
        <v>4</v>
      </c>
      <c r="BC286" s="508">
        <v>1</v>
      </c>
      <c r="BD286" s="509"/>
      <c r="BE286" s="495">
        <f>SUM(BA286:BD286)</f>
        <v>5</v>
      </c>
      <c r="BF286" s="493"/>
      <c r="BG286" s="508">
        <v>3</v>
      </c>
      <c r="BH286" s="508">
        <v>1</v>
      </c>
      <c r="BI286" s="509"/>
      <c r="BJ286" s="495">
        <f>SUM(BF286:BI286)</f>
        <v>4</v>
      </c>
      <c r="BK286" s="493"/>
      <c r="BL286" s="508"/>
      <c r="BM286" s="508"/>
      <c r="BN286" s="509"/>
      <c r="BO286" s="519">
        <f t="shared" si="4"/>
        <v>0</v>
      </c>
    </row>
    <row r="287" spans="1:67" x14ac:dyDescent="0.25">
      <c r="A287" s="488" t="s">
        <v>177</v>
      </c>
      <c r="B287" s="489" t="s">
        <v>480</v>
      </c>
      <c r="C287" s="490">
        <v>6953156287372</v>
      </c>
      <c r="D287" s="490" t="str">
        <f>IF(J287&gt;0,1,"")</f>
        <v/>
      </c>
      <c r="E287" s="490" t="str">
        <f>IF(K287&gt;0,1,"")</f>
        <v/>
      </c>
      <c r="F287" s="490" t="str">
        <f>IF(L287&gt;0,1,"")</f>
        <v/>
      </c>
      <c r="G287" s="510" t="str">
        <f>IF(M287&gt;0,1,"")</f>
        <v/>
      </c>
      <c r="H287" s="511"/>
      <c r="I287" s="492" t="str">
        <f>IF(SUM(D287:G287)&lt;2,IF(H287&gt;100,"Not OK",""),"")</f>
        <v/>
      </c>
      <c r="J287" s="493"/>
      <c r="K287" s="494">
        <v>0</v>
      </c>
      <c r="L287" s="494"/>
      <c r="M287" s="494"/>
      <c r="N287" s="495">
        <f>SUM(J287:M287)</f>
        <v>0</v>
      </c>
      <c r="O287" s="496"/>
      <c r="P287" s="497">
        <v>0</v>
      </c>
      <c r="Q287" s="497"/>
      <c r="R287" s="498"/>
      <c r="S287" s="499">
        <f>IF(P287&gt;0,P287,O287)</f>
        <v>0</v>
      </c>
      <c r="T287" s="500"/>
      <c r="U287" s="498">
        <v>79.5</v>
      </c>
      <c r="V287" s="498"/>
      <c r="W287" s="501"/>
      <c r="X287" s="496"/>
      <c r="Y287" s="498">
        <v>169</v>
      </c>
      <c r="Z287" s="498"/>
      <c r="AA287" s="502"/>
      <c r="AB287" s="503"/>
      <c r="AC287" s="504">
        <v>0</v>
      </c>
      <c r="AD287" s="504"/>
      <c r="AE287" s="505"/>
      <c r="AF287" s="495">
        <f>SUM(AB287:AE287)</f>
        <v>0</v>
      </c>
      <c r="AG287" s="506"/>
      <c r="AH287" s="504">
        <v>0</v>
      </c>
      <c r="AI287" s="504"/>
      <c r="AJ287" s="505"/>
      <c r="AK287" s="507">
        <f>SUM(AG287:AJ287)</f>
        <v>0</v>
      </c>
      <c r="AL287" s="503"/>
      <c r="AM287" s="504">
        <v>0</v>
      </c>
      <c r="AN287" s="504"/>
      <c r="AO287" s="505"/>
      <c r="AP287" s="507">
        <f>SUM(AL287:AO287)</f>
        <v>0</v>
      </c>
      <c r="AQ287" s="503"/>
      <c r="AR287" s="504">
        <v>0</v>
      </c>
      <c r="AS287" s="504"/>
      <c r="AT287" s="505"/>
      <c r="AU287" s="495">
        <f>SUM(AQ287:AT287)</f>
        <v>0</v>
      </c>
      <c r="AV287" s="494"/>
      <c r="AW287" s="508">
        <v>0</v>
      </c>
      <c r="AX287" s="508"/>
      <c r="AY287" s="509"/>
      <c r="AZ287" s="507">
        <f>SUM(AV287:AY287)</f>
        <v>0</v>
      </c>
      <c r="BA287" s="493"/>
      <c r="BB287" s="508">
        <v>0</v>
      </c>
      <c r="BC287" s="508"/>
      <c r="BD287" s="509"/>
      <c r="BE287" s="495">
        <f>SUM(BA287:BD287)</f>
        <v>0</v>
      </c>
      <c r="BF287" s="493"/>
      <c r="BG287" s="508">
        <v>0</v>
      </c>
      <c r="BH287" s="508"/>
      <c r="BI287" s="509"/>
      <c r="BJ287" s="495">
        <f>SUM(BF287:BI287)</f>
        <v>0</v>
      </c>
      <c r="BK287" s="493"/>
      <c r="BL287" s="508"/>
      <c r="BM287" s="508"/>
      <c r="BN287" s="509"/>
      <c r="BO287" s="519">
        <f t="shared" si="4"/>
        <v>0</v>
      </c>
    </row>
    <row r="288" spans="1:67" x14ac:dyDescent="0.25">
      <c r="A288" s="488" t="s">
        <v>209</v>
      </c>
      <c r="B288" s="489" t="s">
        <v>512</v>
      </c>
      <c r="C288" s="490">
        <v>6953156287884</v>
      </c>
      <c r="D288" s="490" t="str">
        <f>IF(J288&gt;0,1,"")</f>
        <v/>
      </c>
      <c r="E288" s="490">
        <f>IF(K288&gt;0,1,"")</f>
        <v>1</v>
      </c>
      <c r="F288" s="490" t="str">
        <f>IF(L288&gt;0,1,"")</f>
        <v/>
      </c>
      <c r="G288" s="510" t="str">
        <f>IF(M288&gt;0,1,"")</f>
        <v/>
      </c>
      <c r="H288" s="511">
        <v>28</v>
      </c>
      <c r="I288" s="492" t="str">
        <f>IF(SUM(D288:G288)&lt;2,IF(H288&gt;100,"Not OK",""),"")</f>
        <v/>
      </c>
      <c r="J288" s="493"/>
      <c r="K288" s="494">
        <v>16</v>
      </c>
      <c r="L288" s="494"/>
      <c r="M288" s="494"/>
      <c r="N288" s="495">
        <f>SUM(J288:M288)</f>
        <v>16</v>
      </c>
      <c r="O288" s="496"/>
      <c r="P288" s="497">
        <v>13.189999999999635</v>
      </c>
      <c r="Q288" s="497"/>
      <c r="R288" s="498"/>
      <c r="S288" s="499">
        <f>IF(P288&gt;0,P288,O288)</f>
        <v>13.189999999999635</v>
      </c>
      <c r="T288" s="500"/>
      <c r="U288" s="498">
        <v>29.5</v>
      </c>
      <c r="V288" s="498"/>
      <c r="W288" s="501"/>
      <c r="X288" s="496"/>
      <c r="Y288" s="498">
        <v>59</v>
      </c>
      <c r="Z288" s="498"/>
      <c r="AA288" s="502"/>
      <c r="AB288" s="503"/>
      <c r="AC288" s="504"/>
      <c r="AD288" s="504"/>
      <c r="AE288" s="505"/>
      <c r="AF288" s="495">
        <f>SUM(AB288:AE288)</f>
        <v>0</v>
      </c>
      <c r="AG288" s="506"/>
      <c r="AH288" s="504">
        <v>21</v>
      </c>
      <c r="AI288" s="504"/>
      <c r="AJ288" s="505"/>
      <c r="AK288" s="507">
        <f>SUM(AG288:AJ288)</f>
        <v>21</v>
      </c>
      <c r="AL288" s="503"/>
      <c r="AM288" s="504">
        <v>40</v>
      </c>
      <c r="AN288" s="504"/>
      <c r="AO288" s="505"/>
      <c r="AP288" s="507">
        <f>SUM(AL288:AO288)</f>
        <v>40</v>
      </c>
      <c r="AQ288" s="503"/>
      <c r="AR288" s="504">
        <v>30</v>
      </c>
      <c r="AS288" s="504"/>
      <c r="AT288" s="505"/>
      <c r="AU288" s="495">
        <f>SUM(AQ288:AT288)</f>
        <v>30</v>
      </c>
      <c r="AV288" s="494"/>
      <c r="AW288" s="508">
        <v>16</v>
      </c>
      <c r="AX288" s="508"/>
      <c r="AY288" s="509"/>
      <c r="AZ288" s="507">
        <f>SUM(AV288:AY288)</f>
        <v>16</v>
      </c>
      <c r="BA288" s="493"/>
      <c r="BB288" s="508">
        <v>6</v>
      </c>
      <c r="BC288" s="508"/>
      <c r="BD288" s="509"/>
      <c r="BE288" s="495">
        <f>SUM(BA288:BD288)</f>
        <v>6</v>
      </c>
      <c r="BF288" s="493"/>
      <c r="BG288" s="508">
        <v>2</v>
      </c>
      <c r="BH288" s="508"/>
      <c r="BI288" s="509"/>
      <c r="BJ288" s="495">
        <f>SUM(BF288:BI288)</f>
        <v>2</v>
      </c>
      <c r="BK288" s="493"/>
      <c r="BL288" s="508"/>
      <c r="BM288" s="508"/>
      <c r="BN288" s="509"/>
      <c r="BO288" s="495">
        <f t="shared" si="4"/>
        <v>0</v>
      </c>
    </row>
    <row r="289" spans="1:67" x14ac:dyDescent="0.25">
      <c r="A289" s="488" t="s">
        <v>210</v>
      </c>
      <c r="B289" s="489" t="s">
        <v>513</v>
      </c>
      <c r="C289" s="490">
        <v>6953156287891</v>
      </c>
      <c r="D289" s="490" t="str">
        <f>IF(J289&gt;0,1,"")</f>
        <v/>
      </c>
      <c r="E289" s="490">
        <f>IF(K289&gt;0,1,"")</f>
        <v>1</v>
      </c>
      <c r="F289" s="490" t="str">
        <f>IF(L289&gt;0,1,"")</f>
        <v/>
      </c>
      <c r="G289" s="510" t="str">
        <f>IF(M289&gt;0,1,"")</f>
        <v/>
      </c>
      <c r="H289" s="511">
        <v>20</v>
      </c>
      <c r="I289" s="492" t="str">
        <f>IF(SUM(D289:G289)&lt;2,IF(H289&gt;100,"Not OK",""),"")</f>
        <v/>
      </c>
      <c r="J289" s="493"/>
      <c r="K289" s="494">
        <v>6</v>
      </c>
      <c r="L289" s="494"/>
      <c r="M289" s="494"/>
      <c r="N289" s="495">
        <f>SUM(J289:M289)</f>
        <v>6</v>
      </c>
      <c r="O289" s="496"/>
      <c r="P289" s="497">
        <v>13.95</v>
      </c>
      <c r="Q289" s="497"/>
      <c r="R289" s="498"/>
      <c r="S289" s="499">
        <f>IF(P289&gt;0,P289,O289)</f>
        <v>13.95</v>
      </c>
      <c r="T289" s="500"/>
      <c r="U289" s="498">
        <v>29.5</v>
      </c>
      <c r="V289" s="498"/>
      <c r="W289" s="501"/>
      <c r="X289" s="496"/>
      <c r="Y289" s="498">
        <v>59</v>
      </c>
      <c r="Z289" s="498"/>
      <c r="AA289" s="502"/>
      <c r="AB289" s="503"/>
      <c r="AC289" s="504"/>
      <c r="AD289" s="504"/>
      <c r="AE289" s="505"/>
      <c r="AF289" s="495">
        <f>SUM(AB289:AE289)</f>
        <v>0</v>
      </c>
      <c r="AG289" s="506"/>
      <c r="AH289" s="504">
        <v>37</v>
      </c>
      <c r="AI289" s="504"/>
      <c r="AJ289" s="505"/>
      <c r="AK289" s="507">
        <f>SUM(AG289:AJ289)</f>
        <v>37</v>
      </c>
      <c r="AL289" s="503"/>
      <c r="AM289" s="504">
        <v>52</v>
      </c>
      <c r="AN289" s="504"/>
      <c r="AO289" s="505"/>
      <c r="AP289" s="507">
        <f>SUM(AL289:AO289)</f>
        <v>52</v>
      </c>
      <c r="AQ289" s="503"/>
      <c r="AR289" s="504">
        <v>11</v>
      </c>
      <c r="AS289" s="504"/>
      <c r="AT289" s="505"/>
      <c r="AU289" s="495">
        <f>SUM(AQ289:AT289)</f>
        <v>11</v>
      </c>
      <c r="AV289" s="494"/>
      <c r="AW289" s="508">
        <v>6</v>
      </c>
      <c r="AX289" s="508"/>
      <c r="AY289" s="509"/>
      <c r="AZ289" s="507">
        <f>SUM(AV289:AY289)</f>
        <v>6</v>
      </c>
      <c r="BA289" s="493"/>
      <c r="BB289" s="508">
        <v>0</v>
      </c>
      <c r="BC289" s="508"/>
      <c r="BD289" s="509"/>
      <c r="BE289" s="495">
        <f>SUM(BA289:BD289)</f>
        <v>0</v>
      </c>
      <c r="BF289" s="493"/>
      <c r="BG289" s="508">
        <v>0</v>
      </c>
      <c r="BH289" s="508"/>
      <c r="BI289" s="509"/>
      <c r="BJ289" s="495">
        <f>SUM(BF289:BI289)</f>
        <v>0</v>
      </c>
      <c r="BK289" s="493"/>
      <c r="BL289" s="508"/>
      <c r="BM289" s="508"/>
      <c r="BN289" s="509"/>
      <c r="BO289" s="495">
        <f t="shared" si="4"/>
        <v>0</v>
      </c>
    </row>
    <row r="290" spans="1:67" x14ac:dyDescent="0.25">
      <c r="A290" s="488" t="s">
        <v>216</v>
      </c>
      <c r="B290" s="489" t="s">
        <v>516</v>
      </c>
      <c r="C290" s="490">
        <v>6953156288126</v>
      </c>
      <c r="D290" s="490" t="str">
        <f>IF(J290&gt;0,1,"")</f>
        <v/>
      </c>
      <c r="E290" s="490">
        <f>IF(K290&gt;0,1,"")</f>
        <v>1</v>
      </c>
      <c r="F290" s="490">
        <f>IF(L290&gt;0,1,"")</f>
        <v>1</v>
      </c>
      <c r="G290" s="510" t="str">
        <f>IF(M290&gt;0,1,"")</f>
        <v/>
      </c>
      <c r="H290" s="511">
        <v>21</v>
      </c>
      <c r="I290" s="492" t="str">
        <f>IF(SUM(D290:G290)&lt;2,IF(H290&gt;100,"Not OK",""),"")</f>
        <v/>
      </c>
      <c r="J290" s="493"/>
      <c r="K290" s="494">
        <v>8</v>
      </c>
      <c r="L290" s="494">
        <v>14</v>
      </c>
      <c r="M290" s="494"/>
      <c r="N290" s="495">
        <f>SUM(J290:M290)</f>
        <v>22</v>
      </c>
      <c r="O290" s="496"/>
      <c r="P290" s="497">
        <v>7.61</v>
      </c>
      <c r="Q290" s="497">
        <v>7.61</v>
      </c>
      <c r="R290" s="498"/>
      <c r="S290" s="499">
        <f>IF(P290&gt;0,P290,O290)</f>
        <v>7.61</v>
      </c>
      <c r="T290" s="500"/>
      <c r="U290" s="498">
        <v>29.5</v>
      </c>
      <c r="V290" s="498">
        <v>34.5</v>
      </c>
      <c r="W290" s="501"/>
      <c r="X290" s="496"/>
      <c r="Y290" s="498">
        <v>62</v>
      </c>
      <c r="Z290" s="498">
        <v>69</v>
      </c>
      <c r="AA290" s="502"/>
      <c r="AB290" s="503"/>
      <c r="AC290" s="504"/>
      <c r="AD290" s="504"/>
      <c r="AE290" s="505"/>
      <c r="AF290" s="495">
        <f>SUM(AB290:AE290)</f>
        <v>0</v>
      </c>
      <c r="AG290" s="506"/>
      <c r="AH290" s="504"/>
      <c r="AI290" s="504"/>
      <c r="AJ290" s="505"/>
      <c r="AK290" s="507">
        <f>SUM(AG290:AJ290)</f>
        <v>0</v>
      </c>
      <c r="AL290" s="503"/>
      <c r="AM290" s="504"/>
      <c r="AN290" s="504"/>
      <c r="AO290" s="505"/>
      <c r="AP290" s="507">
        <f>SUM(AL290:AO290)</f>
        <v>0</v>
      </c>
      <c r="AQ290" s="503"/>
      <c r="AR290" s="504">
        <v>0</v>
      </c>
      <c r="AS290" s="504">
        <v>0</v>
      </c>
      <c r="AT290" s="505"/>
      <c r="AU290" s="495">
        <f>SUM(AQ290:AT290)</f>
        <v>0</v>
      </c>
      <c r="AV290" s="494"/>
      <c r="AW290" s="508">
        <v>2</v>
      </c>
      <c r="AX290" s="508">
        <v>0</v>
      </c>
      <c r="AY290" s="509"/>
      <c r="AZ290" s="507">
        <f>SUM(AV290:AY290)</f>
        <v>2</v>
      </c>
      <c r="BA290" s="493"/>
      <c r="BB290" s="508">
        <v>1</v>
      </c>
      <c r="BC290" s="508">
        <v>0</v>
      </c>
      <c r="BD290" s="509"/>
      <c r="BE290" s="495">
        <f>SUM(BA290:BD290)</f>
        <v>1</v>
      </c>
      <c r="BF290" s="493"/>
      <c r="BG290" s="508">
        <v>1</v>
      </c>
      <c r="BH290" s="508">
        <v>3</v>
      </c>
      <c r="BI290" s="509"/>
      <c r="BJ290" s="495">
        <f>SUM(BF290:BI290)</f>
        <v>4</v>
      </c>
      <c r="BK290" s="493"/>
      <c r="BL290" s="508"/>
      <c r="BM290" s="508"/>
      <c r="BN290" s="509"/>
      <c r="BO290" s="495">
        <f t="shared" si="4"/>
        <v>0</v>
      </c>
    </row>
    <row r="291" spans="1:67" x14ac:dyDescent="0.25">
      <c r="A291" s="488" t="s">
        <v>217</v>
      </c>
      <c r="B291" s="489" t="s">
        <v>517</v>
      </c>
      <c r="C291" s="490">
        <v>6953156288133</v>
      </c>
      <c r="D291" s="490" t="str">
        <f>IF(J291&gt;0,1,"")</f>
        <v/>
      </c>
      <c r="E291" s="490">
        <f>IF(K291&gt;0,1,"")</f>
        <v>1</v>
      </c>
      <c r="F291" s="490">
        <f>IF(L291&gt;0,1,"")</f>
        <v>1</v>
      </c>
      <c r="G291" s="510" t="str">
        <f>IF(M291&gt;0,1,"")</f>
        <v/>
      </c>
      <c r="H291" s="511">
        <v>4</v>
      </c>
      <c r="I291" s="492" t="str">
        <f>IF(SUM(D291:G291)&lt;2,IF(H291&gt;100,"Not OK",""),"")</f>
        <v/>
      </c>
      <c r="J291" s="493"/>
      <c r="K291" s="494">
        <v>9</v>
      </c>
      <c r="L291" s="494">
        <v>23</v>
      </c>
      <c r="M291" s="494"/>
      <c r="N291" s="495">
        <f>SUM(J291:M291)</f>
        <v>32</v>
      </c>
      <c r="O291" s="496"/>
      <c r="P291" s="497">
        <v>7.61</v>
      </c>
      <c r="Q291" s="497">
        <v>7.61</v>
      </c>
      <c r="R291" s="498"/>
      <c r="S291" s="499">
        <f>IF(P291&gt;0,P291,O291)</f>
        <v>7.61</v>
      </c>
      <c r="T291" s="500"/>
      <c r="U291" s="498">
        <v>29.5</v>
      </c>
      <c r="V291" s="498">
        <v>34.5</v>
      </c>
      <c r="W291" s="501"/>
      <c r="X291" s="496"/>
      <c r="Y291" s="498">
        <v>62</v>
      </c>
      <c r="Z291" s="498">
        <v>69</v>
      </c>
      <c r="AA291" s="502"/>
      <c r="AB291" s="503"/>
      <c r="AC291" s="504"/>
      <c r="AD291" s="504"/>
      <c r="AE291" s="505"/>
      <c r="AF291" s="495">
        <f>SUM(AB291:AE291)</f>
        <v>0</v>
      </c>
      <c r="AG291" s="506"/>
      <c r="AH291" s="504"/>
      <c r="AI291" s="504"/>
      <c r="AJ291" s="505"/>
      <c r="AK291" s="507">
        <f>SUM(AG291:AJ291)</f>
        <v>0</v>
      </c>
      <c r="AL291" s="503"/>
      <c r="AM291" s="504"/>
      <c r="AN291" s="504"/>
      <c r="AO291" s="505"/>
      <c r="AP291" s="507">
        <f>SUM(AL291:AO291)</f>
        <v>0</v>
      </c>
      <c r="AQ291" s="503"/>
      <c r="AR291" s="504">
        <v>1</v>
      </c>
      <c r="AS291" s="504">
        <v>0</v>
      </c>
      <c r="AT291" s="505"/>
      <c r="AU291" s="495">
        <f>SUM(AQ291:AT291)</f>
        <v>1</v>
      </c>
      <c r="AV291" s="494"/>
      <c r="AW291" s="508">
        <v>12</v>
      </c>
      <c r="AX291" s="508">
        <v>0</v>
      </c>
      <c r="AY291" s="509"/>
      <c r="AZ291" s="507">
        <f>SUM(AV291:AY291)</f>
        <v>12</v>
      </c>
      <c r="BA291" s="493"/>
      <c r="BB291" s="508">
        <v>14</v>
      </c>
      <c r="BC291" s="508">
        <v>0</v>
      </c>
      <c r="BD291" s="509"/>
      <c r="BE291" s="495">
        <f>SUM(BA291:BD291)</f>
        <v>14</v>
      </c>
      <c r="BF291" s="493"/>
      <c r="BG291" s="508">
        <v>6</v>
      </c>
      <c r="BH291" s="508">
        <v>3</v>
      </c>
      <c r="BI291" s="509"/>
      <c r="BJ291" s="495">
        <f>SUM(BF291:BI291)</f>
        <v>9</v>
      </c>
      <c r="BK291" s="493"/>
      <c r="BL291" s="508"/>
      <c r="BM291" s="508"/>
      <c r="BN291" s="509"/>
      <c r="BO291" s="495">
        <f t="shared" si="4"/>
        <v>0</v>
      </c>
    </row>
    <row r="292" spans="1:67" x14ac:dyDescent="0.25">
      <c r="A292" s="488" t="s">
        <v>207</v>
      </c>
      <c r="B292" s="489" t="s">
        <v>510</v>
      </c>
      <c r="C292" s="490">
        <v>6953156288492</v>
      </c>
      <c r="D292" s="490" t="str">
        <f>IF(J292&gt;0,1,"")</f>
        <v/>
      </c>
      <c r="E292" s="490">
        <f>IF(K292&gt;0,1,"")</f>
        <v>1</v>
      </c>
      <c r="F292" s="490" t="str">
        <f>IF(L292&gt;0,1,"")</f>
        <v/>
      </c>
      <c r="G292" s="510" t="str">
        <f>IF(M292&gt;0,1,"")</f>
        <v/>
      </c>
      <c r="H292" s="511">
        <v>8</v>
      </c>
      <c r="I292" s="492" t="str">
        <f>IF(SUM(D292:G292)&lt;2,IF(H292&gt;100,"Not OK",""),"")</f>
        <v/>
      </c>
      <c r="J292" s="493"/>
      <c r="K292" s="494">
        <v>20</v>
      </c>
      <c r="L292" s="494"/>
      <c r="M292" s="494"/>
      <c r="N292" s="495">
        <f>SUM(J292:M292)</f>
        <v>20</v>
      </c>
      <c r="O292" s="496"/>
      <c r="P292" s="497">
        <v>9.509999999999982</v>
      </c>
      <c r="Q292" s="497"/>
      <c r="R292" s="498"/>
      <c r="S292" s="499">
        <f>IF(P292&gt;0,P292,O292)</f>
        <v>9.509999999999982</v>
      </c>
      <c r="T292" s="500"/>
      <c r="U292" s="498">
        <v>34.5</v>
      </c>
      <c r="V292" s="498"/>
      <c r="W292" s="501"/>
      <c r="X292" s="496"/>
      <c r="Y292" s="498">
        <v>69</v>
      </c>
      <c r="Z292" s="498"/>
      <c r="AA292" s="502"/>
      <c r="AB292" s="503"/>
      <c r="AC292" s="504"/>
      <c r="AD292" s="504"/>
      <c r="AE292" s="505"/>
      <c r="AF292" s="495">
        <f>SUM(AB292:AE292)</f>
        <v>0</v>
      </c>
      <c r="AG292" s="506"/>
      <c r="AH292" s="504">
        <v>12</v>
      </c>
      <c r="AI292" s="504"/>
      <c r="AJ292" s="505"/>
      <c r="AK292" s="507">
        <f>SUM(AG292:AJ292)</f>
        <v>12</v>
      </c>
      <c r="AL292" s="503"/>
      <c r="AM292" s="504">
        <v>24</v>
      </c>
      <c r="AN292" s="504"/>
      <c r="AO292" s="505"/>
      <c r="AP292" s="507">
        <f>SUM(AL292:AO292)</f>
        <v>24</v>
      </c>
      <c r="AQ292" s="503"/>
      <c r="AR292" s="504">
        <v>9</v>
      </c>
      <c r="AS292" s="504"/>
      <c r="AT292" s="505"/>
      <c r="AU292" s="495">
        <f>SUM(AQ292:AT292)</f>
        <v>9</v>
      </c>
      <c r="AV292" s="494"/>
      <c r="AW292" s="508">
        <v>20</v>
      </c>
      <c r="AX292" s="508"/>
      <c r="AY292" s="509"/>
      <c r="AZ292" s="507">
        <f>SUM(AV292:AY292)</f>
        <v>20</v>
      </c>
      <c r="BA292" s="493"/>
      <c r="BB292" s="508">
        <v>21</v>
      </c>
      <c r="BC292" s="508"/>
      <c r="BD292" s="509"/>
      <c r="BE292" s="495">
        <f>SUM(BA292:BD292)</f>
        <v>21</v>
      </c>
      <c r="BF292" s="493"/>
      <c r="BG292" s="508">
        <v>6</v>
      </c>
      <c r="BH292" s="508"/>
      <c r="BI292" s="509"/>
      <c r="BJ292" s="495">
        <f>SUM(BF292:BI292)</f>
        <v>6</v>
      </c>
      <c r="BK292" s="493"/>
      <c r="BL292" s="508"/>
      <c r="BM292" s="508"/>
      <c r="BN292" s="509"/>
      <c r="BO292" s="495">
        <f t="shared" si="4"/>
        <v>0</v>
      </c>
    </row>
    <row r="293" spans="1:67" x14ac:dyDescent="0.25">
      <c r="A293" s="488" t="s">
        <v>208</v>
      </c>
      <c r="B293" s="489" t="s">
        <v>511</v>
      </c>
      <c r="C293" s="490">
        <v>6953156288508</v>
      </c>
      <c r="D293" s="490" t="str">
        <f>IF(J293&gt;0,1,"")</f>
        <v/>
      </c>
      <c r="E293" s="490">
        <f>IF(K293&gt;0,1,"")</f>
        <v>1</v>
      </c>
      <c r="F293" s="490" t="str">
        <f>IF(L293&gt;0,1,"")</f>
        <v/>
      </c>
      <c r="G293" s="510" t="str">
        <f>IF(M293&gt;0,1,"")</f>
        <v/>
      </c>
      <c r="H293" s="511">
        <v>13</v>
      </c>
      <c r="I293" s="492" t="str">
        <f>IF(SUM(D293:G293)&lt;2,IF(H293&gt;100,"Not OK",""),"")</f>
        <v/>
      </c>
      <c r="J293" s="493"/>
      <c r="K293" s="494">
        <v>25</v>
      </c>
      <c r="L293" s="494"/>
      <c r="M293" s="494"/>
      <c r="N293" s="495">
        <f>SUM(J293:M293)</f>
        <v>25</v>
      </c>
      <c r="O293" s="496"/>
      <c r="P293" s="497">
        <v>9.5099999999999891</v>
      </c>
      <c r="Q293" s="497"/>
      <c r="R293" s="498"/>
      <c r="S293" s="499">
        <f>IF(P293&gt;0,P293,O293)</f>
        <v>9.5099999999999891</v>
      </c>
      <c r="T293" s="500"/>
      <c r="U293" s="498">
        <v>34.5</v>
      </c>
      <c r="V293" s="498"/>
      <c r="W293" s="501"/>
      <c r="X293" s="496"/>
      <c r="Y293" s="498">
        <v>69</v>
      </c>
      <c r="Z293" s="498"/>
      <c r="AA293" s="502"/>
      <c r="AB293" s="503"/>
      <c r="AC293" s="504"/>
      <c r="AD293" s="504"/>
      <c r="AE293" s="505"/>
      <c r="AF293" s="495">
        <f>SUM(AB293:AE293)</f>
        <v>0</v>
      </c>
      <c r="AG293" s="506"/>
      <c r="AH293" s="504">
        <v>10</v>
      </c>
      <c r="AI293" s="504"/>
      <c r="AJ293" s="505"/>
      <c r="AK293" s="507">
        <f>SUM(AG293:AJ293)</f>
        <v>10</v>
      </c>
      <c r="AL293" s="503"/>
      <c r="AM293" s="504">
        <v>25</v>
      </c>
      <c r="AN293" s="504"/>
      <c r="AO293" s="505"/>
      <c r="AP293" s="507">
        <f>SUM(AL293:AO293)</f>
        <v>25</v>
      </c>
      <c r="AQ293" s="503"/>
      <c r="AR293" s="504">
        <v>22</v>
      </c>
      <c r="AS293" s="504"/>
      <c r="AT293" s="505"/>
      <c r="AU293" s="495">
        <f>SUM(AQ293:AT293)</f>
        <v>22</v>
      </c>
      <c r="AV293" s="494"/>
      <c r="AW293" s="508">
        <v>19</v>
      </c>
      <c r="AX293" s="508"/>
      <c r="AY293" s="509"/>
      <c r="AZ293" s="507">
        <f>SUM(AV293:AY293)</f>
        <v>19</v>
      </c>
      <c r="BA293" s="493"/>
      <c r="BB293" s="508">
        <v>13</v>
      </c>
      <c r="BC293" s="508"/>
      <c r="BD293" s="509"/>
      <c r="BE293" s="495">
        <f>SUM(BA293:BD293)</f>
        <v>13</v>
      </c>
      <c r="BF293" s="493"/>
      <c r="BG293" s="508">
        <v>11</v>
      </c>
      <c r="BH293" s="508"/>
      <c r="BI293" s="509"/>
      <c r="BJ293" s="495">
        <f>SUM(BF293:BI293)</f>
        <v>11</v>
      </c>
      <c r="BK293" s="493"/>
      <c r="BL293" s="508"/>
      <c r="BM293" s="508"/>
      <c r="BN293" s="509"/>
      <c r="BO293" s="495">
        <f t="shared" si="4"/>
        <v>0</v>
      </c>
    </row>
    <row r="294" spans="1:67" x14ac:dyDescent="0.25">
      <c r="A294" s="488" t="s">
        <v>232</v>
      </c>
      <c r="B294" s="489" t="s">
        <v>531</v>
      </c>
      <c r="C294" s="490">
        <v>6953156288935</v>
      </c>
      <c r="D294" s="490" t="str">
        <f>IF(J294&gt;0,1,"")</f>
        <v/>
      </c>
      <c r="E294" s="490" t="str">
        <f>IF(K294&gt;0,1,"")</f>
        <v/>
      </c>
      <c r="F294" s="490" t="str">
        <f>IF(L294&gt;0,1,"")</f>
        <v/>
      </c>
      <c r="G294" s="510" t="str">
        <f>IF(M294&gt;0,1,"")</f>
        <v/>
      </c>
      <c r="H294" s="511">
        <v>1</v>
      </c>
      <c r="I294" s="492" t="str">
        <f>IF(SUM(D294:G294)&lt;2,IF(H294&gt;100,"Not OK",""),"")</f>
        <v/>
      </c>
      <c r="J294" s="493"/>
      <c r="K294" s="494">
        <v>0</v>
      </c>
      <c r="L294" s="494">
        <v>0</v>
      </c>
      <c r="M294" s="494"/>
      <c r="N294" s="495">
        <f>SUM(J294:M294)</f>
        <v>0</v>
      </c>
      <c r="O294" s="496"/>
      <c r="P294" s="497">
        <v>55.18</v>
      </c>
      <c r="Q294" s="497">
        <v>55.18</v>
      </c>
      <c r="R294" s="498"/>
      <c r="S294" s="499">
        <f>IF(P294&gt;0,P294,O294)</f>
        <v>55.18</v>
      </c>
      <c r="T294" s="500"/>
      <c r="U294" s="498">
        <v>114.5</v>
      </c>
      <c r="V294" s="498">
        <v>120</v>
      </c>
      <c r="W294" s="501"/>
      <c r="X294" s="496"/>
      <c r="Y294" s="498">
        <v>241</v>
      </c>
      <c r="Z294" s="498">
        <v>239</v>
      </c>
      <c r="AA294" s="502"/>
      <c r="AB294" s="503"/>
      <c r="AC294" s="504"/>
      <c r="AD294" s="504"/>
      <c r="AE294" s="505"/>
      <c r="AF294" s="495">
        <f>SUM(AB294:AE294)</f>
        <v>0</v>
      </c>
      <c r="AG294" s="506"/>
      <c r="AH294" s="504"/>
      <c r="AI294" s="504"/>
      <c r="AJ294" s="505"/>
      <c r="AK294" s="507">
        <f>SUM(AG294:AJ294)</f>
        <v>0</v>
      </c>
      <c r="AL294" s="503"/>
      <c r="AM294" s="504"/>
      <c r="AN294" s="504"/>
      <c r="AO294" s="505"/>
      <c r="AP294" s="507">
        <f>SUM(AL294:AO294)</f>
        <v>0</v>
      </c>
      <c r="AQ294" s="503"/>
      <c r="AR294" s="504">
        <v>0</v>
      </c>
      <c r="AS294" s="504">
        <v>0</v>
      </c>
      <c r="AT294" s="505"/>
      <c r="AU294" s="495">
        <f>SUM(AQ294:AT294)</f>
        <v>0</v>
      </c>
      <c r="AV294" s="494"/>
      <c r="AW294" s="508">
        <v>0</v>
      </c>
      <c r="AX294" s="508">
        <v>0</v>
      </c>
      <c r="AY294" s="509"/>
      <c r="AZ294" s="507">
        <f>SUM(AV294:AY294)</f>
        <v>0</v>
      </c>
      <c r="BA294" s="493"/>
      <c r="BB294" s="508">
        <v>0</v>
      </c>
      <c r="BC294" s="508">
        <v>0</v>
      </c>
      <c r="BD294" s="509"/>
      <c r="BE294" s="495">
        <f>SUM(BA294:BD294)</f>
        <v>0</v>
      </c>
      <c r="BF294" s="493"/>
      <c r="BG294" s="508">
        <v>0</v>
      </c>
      <c r="BH294" s="508">
        <v>0</v>
      </c>
      <c r="BI294" s="509"/>
      <c r="BJ294" s="495">
        <f>SUM(BF294:BI294)</f>
        <v>0</v>
      </c>
      <c r="BK294" s="493"/>
      <c r="BL294" s="508"/>
      <c r="BM294" s="508"/>
      <c r="BN294" s="509"/>
      <c r="BO294" s="495">
        <f t="shared" si="4"/>
        <v>0</v>
      </c>
    </row>
    <row r="295" spans="1:67" x14ac:dyDescent="0.25">
      <c r="A295" s="488" t="s">
        <v>868</v>
      </c>
      <c r="B295" s="489" t="s">
        <v>869</v>
      </c>
      <c r="C295" s="490">
        <v>6953156289116</v>
      </c>
      <c r="D295" s="490">
        <f>IF(J295&gt;0,1,"")</f>
        <v>1</v>
      </c>
      <c r="E295" s="490" t="str">
        <f>IF(K295&gt;0,1,"")</f>
        <v/>
      </c>
      <c r="F295" s="490" t="str">
        <f>IF(L295&gt;0,1,"")</f>
        <v/>
      </c>
      <c r="G295" s="510" t="str">
        <f>IF(M295&gt;0,1,"")</f>
        <v/>
      </c>
      <c r="H295" s="511"/>
      <c r="I295" s="492" t="str">
        <f>IF(SUM(D295:G295)&lt;2,IF(H295&gt;100,"Not OK",""),"")</f>
        <v/>
      </c>
      <c r="J295" s="493">
        <v>5</v>
      </c>
      <c r="K295" s="494"/>
      <c r="L295" s="494"/>
      <c r="M295" s="494"/>
      <c r="N295" s="495">
        <f>SUM(J295:M295)</f>
        <v>5</v>
      </c>
      <c r="O295" s="496"/>
      <c r="P295" s="497"/>
      <c r="Q295" s="497"/>
      <c r="R295" s="498"/>
      <c r="S295" s="499">
        <f>IF(P295&gt;0,P295,O295)</f>
        <v>0</v>
      </c>
      <c r="T295" s="500">
        <v>43.45</v>
      </c>
      <c r="U295" s="498"/>
      <c r="V295" s="498"/>
      <c r="W295" s="501"/>
      <c r="X295" s="496"/>
      <c r="Y295" s="498"/>
      <c r="Z295" s="498"/>
      <c r="AA295" s="502"/>
      <c r="AB295" s="503"/>
      <c r="AC295" s="504"/>
      <c r="AD295" s="504"/>
      <c r="AE295" s="505"/>
      <c r="AF295" s="495">
        <f>SUM(AB295:AE295)</f>
        <v>0</v>
      </c>
      <c r="AG295" s="506"/>
      <c r="AH295" s="504"/>
      <c r="AI295" s="504"/>
      <c r="AJ295" s="505"/>
      <c r="AK295" s="507">
        <f>SUM(AG295:AJ295)</f>
        <v>0</v>
      </c>
      <c r="AL295" s="503"/>
      <c r="AM295" s="504"/>
      <c r="AN295" s="504"/>
      <c r="AO295" s="505"/>
      <c r="AP295" s="507">
        <f>SUM(AL295:AO295)</f>
        <v>0</v>
      </c>
      <c r="AQ295" s="503"/>
      <c r="AR295" s="504"/>
      <c r="AS295" s="504"/>
      <c r="AT295" s="505"/>
      <c r="AU295" s="495">
        <f>SUM(AQ295:AT295)</f>
        <v>0</v>
      </c>
      <c r="AV295" s="494"/>
      <c r="AW295" s="508"/>
      <c r="AX295" s="508"/>
      <c r="AY295" s="509"/>
      <c r="AZ295" s="507">
        <f>SUM(AV295:AY295)</f>
        <v>0</v>
      </c>
      <c r="BA295" s="493"/>
      <c r="BB295" s="508"/>
      <c r="BC295" s="508"/>
      <c r="BD295" s="509"/>
      <c r="BE295" s="495">
        <f>SUM(BA295:BD295)</f>
        <v>0</v>
      </c>
      <c r="BF295" s="493">
        <v>0</v>
      </c>
      <c r="BG295" s="508"/>
      <c r="BH295" s="508"/>
      <c r="BI295" s="509"/>
      <c r="BJ295" s="495">
        <f>SUM(BF295:BI295)</f>
        <v>0</v>
      </c>
      <c r="BK295" s="493"/>
      <c r="BL295" s="508"/>
      <c r="BM295" s="508"/>
      <c r="BN295" s="509"/>
      <c r="BO295" s="495">
        <f t="shared" si="4"/>
        <v>0</v>
      </c>
    </row>
    <row r="296" spans="1:67" x14ac:dyDescent="0.25">
      <c r="A296" s="488" t="s">
        <v>228</v>
      </c>
      <c r="B296" s="489" t="s">
        <v>527</v>
      </c>
      <c r="C296" s="490">
        <v>6953156289734</v>
      </c>
      <c r="D296" s="490" t="str">
        <f>IF(J296&gt;0,1,"")</f>
        <v/>
      </c>
      <c r="E296" s="490">
        <f>IF(K296&gt;0,1,"")</f>
        <v>1</v>
      </c>
      <c r="F296" s="490" t="str">
        <f>IF(L296&gt;0,1,"")</f>
        <v/>
      </c>
      <c r="G296" s="510" t="str">
        <f>IF(M296&gt;0,1,"")</f>
        <v/>
      </c>
      <c r="H296" s="511">
        <v>8</v>
      </c>
      <c r="I296" s="492" t="str">
        <f>IF(SUM(D296:G296)&lt;2,IF(H296&gt;100,"Not OK",""),"")</f>
        <v/>
      </c>
      <c r="J296" s="493"/>
      <c r="K296" s="494">
        <v>9</v>
      </c>
      <c r="L296" s="494">
        <v>0</v>
      </c>
      <c r="M296" s="494"/>
      <c r="N296" s="495">
        <f>SUM(J296:M296)</f>
        <v>9</v>
      </c>
      <c r="O296" s="496"/>
      <c r="P296" s="497">
        <v>9.66</v>
      </c>
      <c r="Q296" s="497">
        <v>9.66</v>
      </c>
      <c r="R296" s="498"/>
      <c r="S296" s="499">
        <f>IF(P296&gt;0,P296,O296)</f>
        <v>9.66</v>
      </c>
      <c r="T296" s="500"/>
      <c r="U296" s="498">
        <v>40</v>
      </c>
      <c r="V296" s="498">
        <v>45</v>
      </c>
      <c r="W296" s="501"/>
      <c r="X296" s="496"/>
      <c r="Y296" s="498">
        <v>83</v>
      </c>
      <c r="Z296" s="498">
        <v>89</v>
      </c>
      <c r="AA296" s="502"/>
      <c r="AB296" s="503"/>
      <c r="AC296" s="504"/>
      <c r="AD296" s="504"/>
      <c r="AE296" s="505"/>
      <c r="AF296" s="495">
        <f>SUM(AB296:AE296)</f>
        <v>0</v>
      </c>
      <c r="AG296" s="506"/>
      <c r="AH296" s="504"/>
      <c r="AI296" s="504"/>
      <c r="AJ296" s="505"/>
      <c r="AK296" s="507">
        <f>SUM(AG296:AJ296)</f>
        <v>0</v>
      </c>
      <c r="AL296" s="503"/>
      <c r="AM296" s="504"/>
      <c r="AN296" s="504"/>
      <c r="AO296" s="505"/>
      <c r="AP296" s="507">
        <f>SUM(AL296:AO296)</f>
        <v>0</v>
      </c>
      <c r="AQ296" s="503"/>
      <c r="AR296" s="504">
        <v>0</v>
      </c>
      <c r="AS296" s="504">
        <v>0</v>
      </c>
      <c r="AT296" s="505"/>
      <c r="AU296" s="495">
        <f>SUM(AQ296:AT296)</f>
        <v>0</v>
      </c>
      <c r="AV296" s="494"/>
      <c r="AW296" s="508">
        <v>10</v>
      </c>
      <c r="AX296" s="508">
        <v>0</v>
      </c>
      <c r="AY296" s="509"/>
      <c r="AZ296" s="507">
        <f>SUM(AV296:AY296)</f>
        <v>10</v>
      </c>
      <c r="BA296" s="493"/>
      <c r="BB296" s="508">
        <v>23</v>
      </c>
      <c r="BC296" s="508">
        <v>0</v>
      </c>
      <c r="BD296" s="509"/>
      <c r="BE296" s="495">
        <f>SUM(BA296:BD296)</f>
        <v>23</v>
      </c>
      <c r="BF296" s="493"/>
      <c r="BG296" s="508">
        <v>26</v>
      </c>
      <c r="BH296" s="508">
        <v>0</v>
      </c>
      <c r="BI296" s="509"/>
      <c r="BJ296" s="495">
        <f>SUM(BF296:BI296)</f>
        <v>26</v>
      </c>
      <c r="BK296" s="493"/>
      <c r="BL296" s="508"/>
      <c r="BM296" s="508"/>
      <c r="BN296" s="509"/>
      <c r="BO296" s="495">
        <f t="shared" si="4"/>
        <v>0</v>
      </c>
    </row>
    <row r="297" spans="1:67" x14ac:dyDescent="0.25">
      <c r="A297" s="488" t="s">
        <v>230</v>
      </c>
      <c r="B297" s="489" t="s">
        <v>529</v>
      </c>
      <c r="C297" s="490">
        <v>6953156289758</v>
      </c>
      <c r="D297" s="490" t="str">
        <f>IF(J297&gt;0,1,"")</f>
        <v/>
      </c>
      <c r="E297" s="490">
        <f>IF(K297&gt;0,1,"")</f>
        <v>1</v>
      </c>
      <c r="F297" s="490">
        <f>IF(L297&gt;0,1,"")</f>
        <v>1</v>
      </c>
      <c r="G297" s="510" t="str">
        <f>IF(M297&gt;0,1,"")</f>
        <v/>
      </c>
      <c r="H297" s="511">
        <v>181</v>
      </c>
      <c r="I297" s="492" t="str">
        <f>IF(SUM(D297:G297)&lt;2,IF(H297&gt;100,"Not OK",""),"")</f>
        <v/>
      </c>
      <c r="J297" s="493"/>
      <c r="K297" s="494">
        <v>27</v>
      </c>
      <c r="L297" s="494">
        <v>12</v>
      </c>
      <c r="M297" s="494"/>
      <c r="N297" s="495">
        <f>SUM(J297:M297)</f>
        <v>39</v>
      </c>
      <c r="O297" s="496"/>
      <c r="P297" s="497">
        <v>15.69</v>
      </c>
      <c r="Q297" s="497">
        <v>15.69</v>
      </c>
      <c r="R297" s="498"/>
      <c r="S297" s="499">
        <f>IF(P297&gt;0,P297,O297)</f>
        <v>15.69</v>
      </c>
      <c r="T297" s="500"/>
      <c r="U297" s="498">
        <v>45</v>
      </c>
      <c r="V297" s="498">
        <v>50</v>
      </c>
      <c r="W297" s="501"/>
      <c r="X297" s="496"/>
      <c r="Y297" s="498">
        <v>93</v>
      </c>
      <c r="Z297" s="498">
        <v>99</v>
      </c>
      <c r="AA297" s="502"/>
      <c r="AB297" s="503"/>
      <c r="AC297" s="504"/>
      <c r="AD297" s="504"/>
      <c r="AE297" s="505"/>
      <c r="AF297" s="495">
        <f>SUM(AB297:AE297)</f>
        <v>0</v>
      </c>
      <c r="AG297" s="506"/>
      <c r="AH297" s="504"/>
      <c r="AI297" s="504"/>
      <c r="AJ297" s="505"/>
      <c r="AK297" s="507">
        <f>SUM(AG297:AJ297)</f>
        <v>0</v>
      </c>
      <c r="AL297" s="503"/>
      <c r="AM297" s="504"/>
      <c r="AN297" s="504"/>
      <c r="AO297" s="505"/>
      <c r="AP297" s="507">
        <f>SUM(AL297:AO297)</f>
        <v>0</v>
      </c>
      <c r="AQ297" s="503"/>
      <c r="AR297" s="504">
        <v>0</v>
      </c>
      <c r="AS297" s="504">
        <v>0</v>
      </c>
      <c r="AT297" s="505"/>
      <c r="AU297" s="495">
        <f>SUM(AQ297:AT297)</f>
        <v>0</v>
      </c>
      <c r="AV297" s="494"/>
      <c r="AW297" s="508">
        <v>12</v>
      </c>
      <c r="AX297" s="508">
        <v>0</v>
      </c>
      <c r="AY297" s="509"/>
      <c r="AZ297" s="507">
        <f>SUM(AV297:AY297)</f>
        <v>12</v>
      </c>
      <c r="BA297" s="493"/>
      <c r="BB297" s="508">
        <v>15</v>
      </c>
      <c r="BC297" s="508">
        <v>0</v>
      </c>
      <c r="BD297" s="509"/>
      <c r="BE297" s="495">
        <f>SUM(BA297:BD297)</f>
        <v>15</v>
      </c>
      <c r="BF297" s="493"/>
      <c r="BG297" s="508">
        <v>21</v>
      </c>
      <c r="BH297" s="508">
        <v>0</v>
      </c>
      <c r="BI297" s="509"/>
      <c r="BJ297" s="495">
        <f>SUM(BF297:BI297)</f>
        <v>21</v>
      </c>
      <c r="BK297" s="493"/>
      <c r="BL297" s="508"/>
      <c r="BM297" s="508"/>
      <c r="BN297" s="509"/>
      <c r="BO297" s="495">
        <f t="shared" si="4"/>
        <v>0</v>
      </c>
    </row>
    <row r="298" spans="1:67" x14ac:dyDescent="0.25">
      <c r="A298" s="488" t="s">
        <v>229</v>
      </c>
      <c r="B298" s="489" t="s">
        <v>528</v>
      </c>
      <c r="C298" s="490">
        <v>6953156289796</v>
      </c>
      <c r="D298" s="490" t="str">
        <f>IF(J298&gt;0,1,"")</f>
        <v/>
      </c>
      <c r="E298" s="490">
        <f>IF(K298&gt;0,1,"")</f>
        <v>1</v>
      </c>
      <c r="F298" s="490" t="str">
        <f>IF(L298&gt;0,1,"")</f>
        <v/>
      </c>
      <c r="G298" s="510" t="str">
        <f>IF(M298&gt;0,1,"")</f>
        <v/>
      </c>
      <c r="H298" s="511">
        <v>32</v>
      </c>
      <c r="I298" s="492" t="str">
        <f>IF(SUM(D298:G298)&lt;2,IF(H298&gt;100,"Not OK",""),"")</f>
        <v/>
      </c>
      <c r="J298" s="493"/>
      <c r="K298" s="494">
        <v>6</v>
      </c>
      <c r="L298" s="494"/>
      <c r="M298" s="494"/>
      <c r="N298" s="495">
        <f>SUM(J298:M298)</f>
        <v>6</v>
      </c>
      <c r="O298" s="496"/>
      <c r="P298" s="497">
        <v>10.26</v>
      </c>
      <c r="Q298" s="497"/>
      <c r="R298" s="498"/>
      <c r="S298" s="499">
        <f>IF(P298&gt;0,P298,O298)</f>
        <v>10.26</v>
      </c>
      <c r="T298" s="500"/>
      <c r="U298" s="498">
        <v>40</v>
      </c>
      <c r="V298" s="498"/>
      <c r="W298" s="501"/>
      <c r="X298" s="496"/>
      <c r="Y298" s="498">
        <v>83</v>
      </c>
      <c r="Z298" s="498"/>
      <c r="AA298" s="502"/>
      <c r="AB298" s="503"/>
      <c r="AC298" s="504"/>
      <c r="AD298" s="504"/>
      <c r="AE298" s="505"/>
      <c r="AF298" s="495">
        <f>SUM(AB298:AE298)</f>
        <v>0</v>
      </c>
      <c r="AG298" s="506"/>
      <c r="AH298" s="504"/>
      <c r="AI298" s="504"/>
      <c r="AJ298" s="505"/>
      <c r="AK298" s="507">
        <f>SUM(AG298:AJ298)</f>
        <v>0</v>
      </c>
      <c r="AL298" s="503"/>
      <c r="AM298" s="504"/>
      <c r="AN298" s="504"/>
      <c r="AO298" s="505"/>
      <c r="AP298" s="507">
        <f>SUM(AL298:AO298)</f>
        <v>0</v>
      </c>
      <c r="AQ298" s="503"/>
      <c r="AR298" s="504">
        <v>0</v>
      </c>
      <c r="AS298" s="504"/>
      <c r="AT298" s="505"/>
      <c r="AU298" s="495">
        <f>SUM(AQ298:AT298)</f>
        <v>0</v>
      </c>
      <c r="AV298" s="494"/>
      <c r="AW298" s="508">
        <v>2</v>
      </c>
      <c r="AX298" s="508"/>
      <c r="AY298" s="509"/>
      <c r="AZ298" s="507">
        <f>SUM(AV298:AY298)</f>
        <v>2</v>
      </c>
      <c r="BA298" s="493"/>
      <c r="BB298" s="508">
        <v>14</v>
      </c>
      <c r="BC298" s="508"/>
      <c r="BD298" s="509"/>
      <c r="BE298" s="495">
        <f>SUM(BA298:BD298)</f>
        <v>14</v>
      </c>
      <c r="BF298" s="493"/>
      <c r="BG298" s="508">
        <v>7</v>
      </c>
      <c r="BH298" s="508"/>
      <c r="BI298" s="509"/>
      <c r="BJ298" s="495">
        <f>SUM(BF298:BI298)</f>
        <v>7</v>
      </c>
      <c r="BK298" s="493"/>
      <c r="BL298" s="508"/>
      <c r="BM298" s="508"/>
      <c r="BN298" s="509"/>
      <c r="BO298" s="495">
        <f t="shared" si="4"/>
        <v>0</v>
      </c>
    </row>
    <row r="299" spans="1:67" x14ac:dyDescent="0.25">
      <c r="A299" s="488" t="s">
        <v>231</v>
      </c>
      <c r="B299" s="489" t="s">
        <v>530</v>
      </c>
      <c r="C299" s="490">
        <v>6953156289819</v>
      </c>
      <c r="D299" s="490" t="str">
        <f>IF(J299&gt;0,1,"")</f>
        <v/>
      </c>
      <c r="E299" s="490">
        <f>IF(K299&gt;0,1,"")</f>
        <v>1</v>
      </c>
      <c r="F299" s="490">
        <f>IF(L299&gt;0,1,"")</f>
        <v>1</v>
      </c>
      <c r="G299" s="510" t="str">
        <f>IF(M299&gt;0,1,"")</f>
        <v/>
      </c>
      <c r="H299" s="511">
        <v>167</v>
      </c>
      <c r="I299" s="492" t="str">
        <f>IF(SUM(D299:G299)&lt;2,IF(H299&gt;100,"Not OK",""),"")</f>
        <v/>
      </c>
      <c r="J299" s="493"/>
      <c r="K299" s="494">
        <v>21</v>
      </c>
      <c r="L299" s="494">
        <v>12</v>
      </c>
      <c r="M299" s="494"/>
      <c r="N299" s="495">
        <f>SUM(J299:M299)</f>
        <v>33</v>
      </c>
      <c r="O299" s="496"/>
      <c r="P299" s="497">
        <v>16</v>
      </c>
      <c r="Q299" s="497">
        <v>16</v>
      </c>
      <c r="R299" s="498"/>
      <c r="S299" s="499">
        <f>IF(P299&gt;0,P299,O299)</f>
        <v>16</v>
      </c>
      <c r="T299" s="500"/>
      <c r="U299" s="498">
        <v>45</v>
      </c>
      <c r="V299" s="498">
        <v>50</v>
      </c>
      <c r="W299" s="501"/>
      <c r="X299" s="496"/>
      <c r="Y299" s="498">
        <v>93</v>
      </c>
      <c r="Z299" s="498">
        <v>99</v>
      </c>
      <c r="AA299" s="502"/>
      <c r="AB299" s="503"/>
      <c r="AC299" s="504"/>
      <c r="AD299" s="504"/>
      <c r="AE299" s="505"/>
      <c r="AF299" s="495">
        <f>SUM(AB299:AE299)</f>
        <v>0</v>
      </c>
      <c r="AG299" s="506"/>
      <c r="AH299" s="504"/>
      <c r="AI299" s="504"/>
      <c r="AJ299" s="505"/>
      <c r="AK299" s="507">
        <f>SUM(AG299:AJ299)</f>
        <v>0</v>
      </c>
      <c r="AL299" s="503"/>
      <c r="AM299" s="504"/>
      <c r="AN299" s="504"/>
      <c r="AO299" s="505"/>
      <c r="AP299" s="507">
        <f>SUM(AL299:AO299)</f>
        <v>0</v>
      </c>
      <c r="AQ299" s="503"/>
      <c r="AR299" s="504">
        <v>0</v>
      </c>
      <c r="AS299" s="504">
        <v>0</v>
      </c>
      <c r="AT299" s="505"/>
      <c r="AU299" s="495">
        <f>SUM(AQ299:AT299)</f>
        <v>0</v>
      </c>
      <c r="AV299" s="494"/>
      <c r="AW299" s="508">
        <v>11</v>
      </c>
      <c r="AX299" s="508">
        <v>0</v>
      </c>
      <c r="AY299" s="509"/>
      <c r="AZ299" s="507">
        <f>SUM(AV299:AY299)</f>
        <v>11</v>
      </c>
      <c r="BA299" s="493"/>
      <c r="BB299" s="508">
        <v>15</v>
      </c>
      <c r="BC299" s="508">
        <v>0</v>
      </c>
      <c r="BD299" s="509"/>
      <c r="BE299" s="495">
        <f>SUM(BA299:BD299)</f>
        <v>15</v>
      </c>
      <c r="BF299" s="493"/>
      <c r="BG299" s="508">
        <v>19</v>
      </c>
      <c r="BH299" s="508">
        <v>0</v>
      </c>
      <c r="BI299" s="509"/>
      <c r="BJ299" s="495">
        <f>SUM(BF299:BI299)</f>
        <v>19</v>
      </c>
      <c r="BK299" s="493"/>
      <c r="BL299" s="508"/>
      <c r="BM299" s="508"/>
      <c r="BN299" s="509"/>
      <c r="BO299" s="495">
        <f t="shared" si="4"/>
        <v>0</v>
      </c>
    </row>
    <row r="300" spans="1:67" x14ac:dyDescent="0.25">
      <c r="A300" s="488" t="s">
        <v>233</v>
      </c>
      <c r="B300" s="489" t="s">
        <v>532</v>
      </c>
      <c r="C300" s="490">
        <v>6953156290488</v>
      </c>
      <c r="D300" s="490" t="str">
        <f>IF(J300&gt;0,1,"")</f>
        <v/>
      </c>
      <c r="E300" s="490" t="str">
        <f>IF(K300&gt;0,1,"")</f>
        <v/>
      </c>
      <c r="F300" s="490" t="str">
        <f>IF(L300&gt;0,1,"")</f>
        <v/>
      </c>
      <c r="G300" s="510" t="str">
        <f>IF(M300&gt;0,1,"")</f>
        <v/>
      </c>
      <c r="H300" s="511">
        <v>40</v>
      </c>
      <c r="I300" s="492" t="str">
        <f>IF(SUM(D300:G300)&lt;2,IF(H300&gt;100,"Not OK",""),"")</f>
        <v/>
      </c>
      <c r="J300" s="493"/>
      <c r="K300" s="494">
        <v>0</v>
      </c>
      <c r="L300" s="494">
        <v>0</v>
      </c>
      <c r="M300" s="494"/>
      <c r="N300" s="495">
        <f>SUM(J300:M300)</f>
        <v>0</v>
      </c>
      <c r="O300" s="496"/>
      <c r="P300" s="497">
        <v>18.32</v>
      </c>
      <c r="Q300" s="497">
        <v>18.32</v>
      </c>
      <c r="R300" s="498"/>
      <c r="S300" s="499">
        <f>IF(P300&gt;0,P300,O300)</f>
        <v>18.32</v>
      </c>
      <c r="T300" s="500"/>
      <c r="U300" s="498">
        <v>44.5</v>
      </c>
      <c r="V300" s="498">
        <v>50</v>
      </c>
      <c r="W300" s="501"/>
      <c r="X300" s="496"/>
      <c r="Y300" s="498">
        <v>94</v>
      </c>
      <c r="Z300" s="498">
        <v>99</v>
      </c>
      <c r="AA300" s="502"/>
      <c r="AB300" s="503"/>
      <c r="AC300" s="504"/>
      <c r="AD300" s="504"/>
      <c r="AE300" s="505"/>
      <c r="AF300" s="495">
        <f>SUM(AB300:AE300)</f>
        <v>0</v>
      </c>
      <c r="AG300" s="506"/>
      <c r="AH300" s="504"/>
      <c r="AI300" s="504"/>
      <c r="AJ300" s="505"/>
      <c r="AK300" s="507">
        <f>SUM(AG300:AJ300)</f>
        <v>0</v>
      </c>
      <c r="AL300" s="503"/>
      <c r="AM300" s="504"/>
      <c r="AN300" s="504"/>
      <c r="AO300" s="505"/>
      <c r="AP300" s="507">
        <f>SUM(AL300:AO300)</f>
        <v>0</v>
      </c>
      <c r="AQ300" s="503"/>
      <c r="AR300" s="504">
        <v>0</v>
      </c>
      <c r="AS300" s="504">
        <v>0</v>
      </c>
      <c r="AT300" s="505"/>
      <c r="AU300" s="495">
        <f>SUM(AQ300:AT300)</f>
        <v>0</v>
      </c>
      <c r="AV300" s="494"/>
      <c r="AW300" s="508">
        <v>0</v>
      </c>
      <c r="AX300" s="508">
        <v>0</v>
      </c>
      <c r="AY300" s="509"/>
      <c r="AZ300" s="507">
        <f>SUM(AV300:AY300)</f>
        <v>0</v>
      </c>
      <c r="BA300" s="493"/>
      <c r="BB300" s="508">
        <v>0</v>
      </c>
      <c r="BC300" s="508">
        <v>0</v>
      </c>
      <c r="BD300" s="509"/>
      <c r="BE300" s="495">
        <f>SUM(BA300:BD300)</f>
        <v>0</v>
      </c>
      <c r="BF300" s="493"/>
      <c r="BG300" s="508">
        <v>0</v>
      </c>
      <c r="BH300" s="508">
        <v>0</v>
      </c>
      <c r="BI300" s="509"/>
      <c r="BJ300" s="495">
        <f>SUM(BF300:BI300)</f>
        <v>0</v>
      </c>
      <c r="BK300" s="493"/>
      <c r="BL300" s="508"/>
      <c r="BM300" s="508"/>
      <c r="BN300" s="509"/>
      <c r="BO300" s="495">
        <f t="shared" si="4"/>
        <v>0</v>
      </c>
    </row>
    <row r="301" spans="1:67" x14ac:dyDescent="0.25">
      <c r="A301" s="488" t="s">
        <v>234</v>
      </c>
      <c r="B301" s="489" t="s">
        <v>533</v>
      </c>
      <c r="C301" s="490">
        <v>6953156290495</v>
      </c>
      <c r="D301" s="490" t="str">
        <f>IF(J301&gt;0,1,"")</f>
        <v/>
      </c>
      <c r="E301" s="490" t="str">
        <f>IF(K301&gt;0,1,"")</f>
        <v/>
      </c>
      <c r="F301" s="490" t="str">
        <f>IF(L301&gt;0,1,"")</f>
        <v/>
      </c>
      <c r="G301" s="510" t="str">
        <f>IF(M301&gt;0,1,"")</f>
        <v/>
      </c>
      <c r="H301" s="511">
        <v>23</v>
      </c>
      <c r="I301" s="492" t="str">
        <f>IF(SUM(D301:G301)&lt;2,IF(H301&gt;100,"Not OK",""),"")</f>
        <v/>
      </c>
      <c r="J301" s="493"/>
      <c r="K301" s="494">
        <v>0</v>
      </c>
      <c r="L301" s="494">
        <v>0</v>
      </c>
      <c r="M301" s="494"/>
      <c r="N301" s="495">
        <f>SUM(J301:M301)</f>
        <v>0</v>
      </c>
      <c r="O301" s="496"/>
      <c r="P301" s="497">
        <v>18.32</v>
      </c>
      <c r="Q301" s="497">
        <v>18.32</v>
      </c>
      <c r="R301" s="498"/>
      <c r="S301" s="499">
        <f>IF(P301&gt;0,P301,O301)</f>
        <v>18.32</v>
      </c>
      <c r="T301" s="500"/>
      <c r="U301" s="498">
        <v>44.5</v>
      </c>
      <c r="V301" s="498">
        <v>50</v>
      </c>
      <c r="W301" s="501"/>
      <c r="X301" s="496"/>
      <c r="Y301" s="498">
        <v>94</v>
      </c>
      <c r="Z301" s="498">
        <v>99</v>
      </c>
      <c r="AA301" s="502"/>
      <c r="AB301" s="503"/>
      <c r="AC301" s="504"/>
      <c r="AD301" s="504"/>
      <c r="AE301" s="505"/>
      <c r="AF301" s="495">
        <f>SUM(AB301:AE301)</f>
        <v>0</v>
      </c>
      <c r="AG301" s="506"/>
      <c r="AH301" s="504"/>
      <c r="AI301" s="504"/>
      <c r="AJ301" s="505"/>
      <c r="AK301" s="507">
        <f>SUM(AG301:AJ301)</f>
        <v>0</v>
      </c>
      <c r="AL301" s="503"/>
      <c r="AM301" s="504"/>
      <c r="AN301" s="504"/>
      <c r="AO301" s="505"/>
      <c r="AP301" s="507">
        <f>SUM(AL301:AO301)</f>
        <v>0</v>
      </c>
      <c r="AQ301" s="503"/>
      <c r="AR301" s="504">
        <v>0</v>
      </c>
      <c r="AS301" s="504">
        <v>0</v>
      </c>
      <c r="AT301" s="505"/>
      <c r="AU301" s="495">
        <f>SUM(AQ301:AT301)</f>
        <v>0</v>
      </c>
      <c r="AV301" s="494"/>
      <c r="AW301" s="508">
        <v>0</v>
      </c>
      <c r="AX301" s="508">
        <v>0</v>
      </c>
      <c r="AY301" s="509"/>
      <c r="AZ301" s="507">
        <f>SUM(AV301:AY301)</f>
        <v>0</v>
      </c>
      <c r="BA301" s="493"/>
      <c r="BB301" s="508">
        <v>0</v>
      </c>
      <c r="BC301" s="508">
        <v>0</v>
      </c>
      <c r="BD301" s="509"/>
      <c r="BE301" s="495">
        <f>SUM(BA301:BD301)</f>
        <v>0</v>
      </c>
      <c r="BF301" s="493"/>
      <c r="BG301" s="508">
        <v>0</v>
      </c>
      <c r="BH301" s="508">
        <v>0</v>
      </c>
      <c r="BI301" s="509"/>
      <c r="BJ301" s="495">
        <f>SUM(BF301:BI301)</f>
        <v>0</v>
      </c>
      <c r="BK301" s="493"/>
      <c r="BL301" s="508"/>
      <c r="BM301" s="508"/>
      <c r="BN301" s="509"/>
      <c r="BO301" s="495">
        <f t="shared" si="4"/>
        <v>0</v>
      </c>
    </row>
    <row r="302" spans="1:67" x14ac:dyDescent="0.25">
      <c r="A302" s="488" t="s">
        <v>870</v>
      </c>
      <c r="B302" s="489" t="s">
        <v>871</v>
      </c>
      <c r="C302" s="490">
        <v>6953156290501</v>
      </c>
      <c r="D302" s="490">
        <f>IF(J302&gt;0,1,"")</f>
        <v>1</v>
      </c>
      <c r="E302" s="490" t="str">
        <f>IF(K302&gt;0,1,"")</f>
        <v/>
      </c>
      <c r="F302" s="490" t="str">
        <f>IF(L302&gt;0,1,"")</f>
        <v/>
      </c>
      <c r="G302" s="510" t="str">
        <f>IF(M302&gt;0,1,"")</f>
        <v/>
      </c>
      <c r="H302" s="511"/>
      <c r="I302" s="492" t="str">
        <f>IF(SUM(D302:G302)&lt;2,IF(H302&gt;100,"Not OK",""),"")</f>
        <v/>
      </c>
      <c r="J302" s="493">
        <v>4</v>
      </c>
      <c r="K302" s="494"/>
      <c r="L302" s="494"/>
      <c r="M302" s="494"/>
      <c r="N302" s="495">
        <f>SUM(J302:M302)</f>
        <v>4</v>
      </c>
      <c r="O302" s="496">
        <v>6.6899999999999951</v>
      </c>
      <c r="P302" s="497"/>
      <c r="Q302" s="497"/>
      <c r="R302" s="498"/>
      <c r="S302" s="499">
        <f>IF(P302&gt;0,P302,O302)</f>
        <v>6.6899999999999951</v>
      </c>
      <c r="T302" s="500">
        <v>26.95</v>
      </c>
      <c r="U302" s="498"/>
      <c r="V302" s="498"/>
      <c r="W302" s="501"/>
      <c r="X302" s="496"/>
      <c r="Y302" s="498"/>
      <c r="Z302" s="498"/>
      <c r="AA302" s="502"/>
      <c r="AB302" s="503"/>
      <c r="AC302" s="504"/>
      <c r="AD302" s="504"/>
      <c r="AE302" s="505"/>
      <c r="AF302" s="495">
        <f>SUM(AB302:AE302)</f>
        <v>0</v>
      </c>
      <c r="AG302" s="506"/>
      <c r="AH302" s="504"/>
      <c r="AI302" s="504"/>
      <c r="AJ302" s="505"/>
      <c r="AK302" s="507">
        <f>SUM(AG302:AJ302)</f>
        <v>0</v>
      </c>
      <c r="AL302" s="503"/>
      <c r="AM302" s="504"/>
      <c r="AN302" s="504"/>
      <c r="AO302" s="505"/>
      <c r="AP302" s="507">
        <f>SUM(AL302:AO302)</f>
        <v>0</v>
      </c>
      <c r="AQ302" s="503"/>
      <c r="AR302" s="504"/>
      <c r="AS302" s="504"/>
      <c r="AT302" s="505"/>
      <c r="AU302" s="495">
        <f>SUM(AQ302:AT302)</f>
        <v>0</v>
      </c>
      <c r="AV302" s="494"/>
      <c r="AW302" s="508"/>
      <c r="AX302" s="508"/>
      <c r="AY302" s="509"/>
      <c r="AZ302" s="507">
        <f>SUM(AV302:AY302)</f>
        <v>0</v>
      </c>
      <c r="BA302" s="493"/>
      <c r="BB302" s="508"/>
      <c r="BC302" s="508"/>
      <c r="BD302" s="509"/>
      <c r="BE302" s="495">
        <f>SUM(BA302:BD302)</f>
        <v>0</v>
      </c>
      <c r="BF302" s="493">
        <v>1</v>
      </c>
      <c r="BG302" s="508"/>
      <c r="BH302" s="508"/>
      <c r="BI302" s="509"/>
      <c r="BJ302" s="495">
        <f>SUM(BF302:BI302)</f>
        <v>1</v>
      </c>
      <c r="BK302" s="493"/>
      <c r="BL302" s="508"/>
      <c r="BM302" s="508"/>
      <c r="BN302" s="509"/>
      <c r="BO302" s="495">
        <f t="shared" si="4"/>
        <v>0</v>
      </c>
    </row>
    <row r="303" spans="1:67" x14ac:dyDescent="0.25">
      <c r="A303" s="488" t="s">
        <v>222</v>
      </c>
      <c r="B303" s="489" t="s">
        <v>522</v>
      </c>
      <c r="C303" s="490">
        <v>6953156290853</v>
      </c>
      <c r="D303" s="490" t="str">
        <f>IF(J303&gt;0,1,"")</f>
        <v/>
      </c>
      <c r="E303" s="490">
        <f>IF(K303&gt;0,1,"")</f>
        <v>1</v>
      </c>
      <c r="F303" s="490" t="str">
        <f>IF(L303&gt;0,1,"")</f>
        <v/>
      </c>
      <c r="G303" s="510" t="str">
        <f>IF(M303&gt;0,1,"")</f>
        <v/>
      </c>
      <c r="H303" s="511">
        <v>6</v>
      </c>
      <c r="I303" s="492" t="str">
        <f>IF(SUM(D303:G303)&lt;2,IF(H303&gt;100,"Not OK",""),"")</f>
        <v/>
      </c>
      <c r="J303" s="493"/>
      <c r="K303" s="494">
        <v>11</v>
      </c>
      <c r="L303" s="494">
        <v>0</v>
      </c>
      <c r="M303" s="494"/>
      <c r="N303" s="495">
        <f>SUM(J303:M303)</f>
        <v>11</v>
      </c>
      <c r="O303" s="496"/>
      <c r="P303" s="497">
        <v>26</v>
      </c>
      <c r="Q303" s="497">
        <v>26</v>
      </c>
      <c r="R303" s="498"/>
      <c r="S303" s="499">
        <f>IF(P303&gt;0,P303,O303)</f>
        <v>26</v>
      </c>
      <c r="T303" s="500"/>
      <c r="U303" s="498">
        <v>50</v>
      </c>
      <c r="V303" s="498">
        <v>54.5</v>
      </c>
      <c r="W303" s="501"/>
      <c r="X303" s="496"/>
      <c r="Y303" s="498">
        <v>104</v>
      </c>
      <c r="Z303" s="498">
        <v>109</v>
      </c>
      <c r="AA303" s="502"/>
      <c r="AB303" s="503"/>
      <c r="AC303" s="504"/>
      <c r="AD303" s="504"/>
      <c r="AE303" s="505"/>
      <c r="AF303" s="495">
        <f>SUM(AB303:AE303)</f>
        <v>0</v>
      </c>
      <c r="AG303" s="506"/>
      <c r="AH303" s="504"/>
      <c r="AI303" s="504"/>
      <c r="AJ303" s="505"/>
      <c r="AK303" s="507">
        <f>SUM(AG303:AJ303)</f>
        <v>0</v>
      </c>
      <c r="AL303" s="503"/>
      <c r="AM303" s="504"/>
      <c r="AN303" s="504"/>
      <c r="AO303" s="505"/>
      <c r="AP303" s="507">
        <f>SUM(AL303:AO303)</f>
        <v>0</v>
      </c>
      <c r="AQ303" s="503"/>
      <c r="AR303" s="504">
        <v>0</v>
      </c>
      <c r="AS303" s="504">
        <v>0</v>
      </c>
      <c r="AT303" s="505"/>
      <c r="AU303" s="495">
        <f>SUM(AQ303:AT303)</f>
        <v>0</v>
      </c>
      <c r="AV303" s="494"/>
      <c r="AW303" s="508">
        <v>1</v>
      </c>
      <c r="AX303" s="508">
        <v>0</v>
      </c>
      <c r="AY303" s="509"/>
      <c r="AZ303" s="507">
        <f>SUM(AV303:AY303)</f>
        <v>1</v>
      </c>
      <c r="BA303" s="493"/>
      <c r="BB303" s="508">
        <v>2</v>
      </c>
      <c r="BC303" s="508">
        <v>0</v>
      </c>
      <c r="BD303" s="509"/>
      <c r="BE303" s="495">
        <f>SUM(BA303:BD303)</f>
        <v>2</v>
      </c>
      <c r="BF303" s="493"/>
      <c r="BG303" s="508">
        <v>2</v>
      </c>
      <c r="BH303" s="508">
        <v>0</v>
      </c>
      <c r="BI303" s="509"/>
      <c r="BJ303" s="495">
        <f>SUM(BF303:BI303)</f>
        <v>2</v>
      </c>
      <c r="BK303" s="493"/>
      <c r="BL303" s="508"/>
      <c r="BM303" s="508"/>
      <c r="BN303" s="509"/>
      <c r="BO303" s="495">
        <f t="shared" si="4"/>
        <v>0</v>
      </c>
    </row>
    <row r="304" spans="1:67" x14ac:dyDescent="0.25">
      <c r="A304" s="488" t="s">
        <v>223</v>
      </c>
      <c r="B304" s="489" t="s">
        <v>523</v>
      </c>
      <c r="C304" s="490">
        <v>6953156290860</v>
      </c>
      <c r="D304" s="490" t="str">
        <f>IF(J304&gt;0,1,"")</f>
        <v/>
      </c>
      <c r="E304" s="490">
        <f>IF(K304&gt;0,1,"")</f>
        <v>1</v>
      </c>
      <c r="F304" s="490" t="str">
        <f>IF(L304&gt;0,1,"")</f>
        <v/>
      </c>
      <c r="G304" s="510" t="str">
        <f>IF(M304&gt;0,1,"")</f>
        <v/>
      </c>
      <c r="H304" s="511">
        <v>3</v>
      </c>
      <c r="I304" s="492" t="str">
        <f>IF(SUM(D304:G304)&lt;2,IF(H304&gt;100,"Not OK",""),"")</f>
        <v/>
      </c>
      <c r="J304" s="493"/>
      <c r="K304" s="494">
        <v>9</v>
      </c>
      <c r="L304" s="494">
        <v>0</v>
      </c>
      <c r="M304" s="494"/>
      <c r="N304" s="495">
        <f>SUM(J304:M304)</f>
        <v>9</v>
      </c>
      <c r="O304" s="496"/>
      <c r="P304" s="497">
        <v>26</v>
      </c>
      <c r="Q304" s="497">
        <v>26</v>
      </c>
      <c r="R304" s="498"/>
      <c r="S304" s="499">
        <f>IF(P304&gt;0,P304,O304)</f>
        <v>26</v>
      </c>
      <c r="T304" s="500"/>
      <c r="U304" s="498">
        <v>50</v>
      </c>
      <c r="V304" s="498">
        <v>54.5</v>
      </c>
      <c r="W304" s="501"/>
      <c r="X304" s="496"/>
      <c r="Y304" s="498">
        <v>104</v>
      </c>
      <c r="Z304" s="498">
        <v>109</v>
      </c>
      <c r="AA304" s="502"/>
      <c r="AB304" s="503"/>
      <c r="AC304" s="504"/>
      <c r="AD304" s="504"/>
      <c r="AE304" s="505"/>
      <c r="AF304" s="495">
        <f>SUM(AB304:AE304)</f>
        <v>0</v>
      </c>
      <c r="AG304" s="506"/>
      <c r="AH304" s="504"/>
      <c r="AI304" s="504"/>
      <c r="AJ304" s="505"/>
      <c r="AK304" s="507">
        <f>SUM(AG304:AJ304)</f>
        <v>0</v>
      </c>
      <c r="AL304" s="503"/>
      <c r="AM304" s="504"/>
      <c r="AN304" s="504"/>
      <c r="AO304" s="505"/>
      <c r="AP304" s="507">
        <f>SUM(AL304:AO304)</f>
        <v>0</v>
      </c>
      <c r="AQ304" s="503"/>
      <c r="AR304" s="504">
        <v>0</v>
      </c>
      <c r="AS304" s="504">
        <v>0</v>
      </c>
      <c r="AT304" s="505"/>
      <c r="AU304" s="495">
        <f>SUM(AQ304:AT304)</f>
        <v>0</v>
      </c>
      <c r="AV304" s="494"/>
      <c r="AW304" s="508">
        <v>0</v>
      </c>
      <c r="AX304" s="508">
        <v>0</v>
      </c>
      <c r="AY304" s="509"/>
      <c r="AZ304" s="507">
        <f>SUM(AV304:AY304)</f>
        <v>0</v>
      </c>
      <c r="BA304" s="493"/>
      <c r="BB304" s="508">
        <v>3</v>
      </c>
      <c r="BC304" s="508">
        <v>0</v>
      </c>
      <c r="BD304" s="509"/>
      <c r="BE304" s="495">
        <f>SUM(BA304:BD304)</f>
        <v>3</v>
      </c>
      <c r="BF304" s="493"/>
      <c r="BG304" s="508">
        <v>1</v>
      </c>
      <c r="BH304" s="508">
        <v>0</v>
      </c>
      <c r="BI304" s="509"/>
      <c r="BJ304" s="495">
        <f>SUM(BF304:BI304)</f>
        <v>1</v>
      </c>
      <c r="BK304" s="493"/>
      <c r="BL304" s="508"/>
      <c r="BM304" s="508"/>
      <c r="BN304" s="509"/>
      <c r="BO304" s="495">
        <f t="shared" si="4"/>
        <v>0</v>
      </c>
    </row>
    <row r="305" spans="1:67" x14ac:dyDescent="0.25">
      <c r="A305" s="488" t="s">
        <v>240</v>
      </c>
      <c r="B305" s="489" t="s">
        <v>534</v>
      </c>
      <c r="C305" s="490">
        <v>6953156291492</v>
      </c>
      <c r="D305" s="490" t="str">
        <f>IF(J305&gt;0,1,"")</f>
        <v/>
      </c>
      <c r="E305" s="490" t="str">
        <f>IF(K305&gt;0,1,"")</f>
        <v/>
      </c>
      <c r="F305" s="490" t="str">
        <f>IF(L305&gt;0,1,"")</f>
        <v/>
      </c>
      <c r="G305" s="510" t="str">
        <f>IF(M305&gt;0,1,"")</f>
        <v/>
      </c>
      <c r="H305" s="511">
        <v>2</v>
      </c>
      <c r="I305" s="492" t="str">
        <f>IF(SUM(D305:G305)&lt;2,IF(H305&gt;100,"Not OK",""),"")</f>
        <v/>
      </c>
      <c r="J305" s="493"/>
      <c r="K305" s="494">
        <v>0</v>
      </c>
      <c r="L305" s="494">
        <v>0</v>
      </c>
      <c r="M305" s="494"/>
      <c r="N305" s="495">
        <f>SUM(J305:M305)</f>
        <v>0</v>
      </c>
      <c r="O305" s="496"/>
      <c r="P305" s="497">
        <v>107.83999999999989</v>
      </c>
      <c r="Q305" s="497">
        <v>107.83999999999989</v>
      </c>
      <c r="R305" s="498"/>
      <c r="S305" s="499">
        <f>IF(P305&gt;0,P305,O305)</f>
        <v>107.83999999999989</v>
      </c>
      <c r="T305" s="500"/>
      <c r="U305" s="498">
        <v>125</v>
      </c>
      <c r="V305" s="498">
        <v>135</v>
      </c>
      <c r="W305" s="501"/>
      <c r="X305" s="496"/>
      <c r="Y305" s="498">
        <v>259</v>
      </c>
      <c r="Z305" s="498">
        <v>269</v>
      </c>
      <c r="AA305" s="502"/>
      <c r="AB305" s="503"/>
      <c r="AC305" s="504"/>
      <c r="AD305" s="504"/>
      <c r="AE305" s="505"/>
      <c r="AF305" s="495">
        <f>SUM(AB305:AE305)</f>
        <v>0</v>
      </c>
      <c r="AG305" s="506"/>
      <c r="AH305" s="504"/>
      <c r="AI305" s="504"/>
      <c r="AJ305" s="505"/>
      <c r="AK305" s="507">
        <f>SUM(AG305:AJ305)</f>
        <v>0</v>
      </c>
      <c r="AL305" s="503"/>
      <c r="AM305" s="504"/>
      <c r="AN305" s="504"/>
      <c r="AO305" s="505"/>
      <c r="AP305" s="507">
        <f>SUM(AL305:AO305)</f>
        <v>0</v>
      </c>
      <c r="AQ305" s="503"/>
      <c r="AR305" s="504"/>
      <c r="AS305" s="504"/>
      <c r="AT305" s="505"/>
      <c r="AU305" s="495">
        <f>SUM(AQ305:AT305)</f>
        <v>0</v>
      </c>
      <c r="AV305" s="494"/>
      <c r="AW305" s="508">
        <v>0</v>
      </c>
      <c r="AX305" s="508">
        <v>0</v>
      </c>
      <c r="AY305" s="509"/>
      <c r="AZ305" s="507">
        <f>SUM(AV305:AY305)</f>
        <v>0</v>
      </c>
      <c r="BA305" s="493"/>
      <c r="BB305" s="508">
        <v>0</v>
      </c>
      <c r="BC305" s="508">
        <v>0</v>
      </c>
      <c r="BD305" s="509"/>
      <c r="BE305" s="495">
        <f>SUM(BA305:BD305)</f>
        <v>0</v>
      </c>
      <c r="BF305" s="493"/>
      <c r="BG305" s="508">
        <v>0</v>
      </c>
      <c r="BH305" s="508">
        <v>0</v>
      </c>
      <c r="BI305" s="509"/>
      <c r="BJ305" s="495">
        <f>SUM(BF305:BI305)</f>
        <v>0</v>
      </c>
      <c r="BK305" s="493"/>
      <c r="BL305" s="508"/>
      <c r="BM305" s="508"/>
      <c r="BN305" s="509"/>
      <c r="BO305" s="495">
        <f t="shared" si="4"/>
        <v>0</v>
      </c>
    </row>
    <row r="306" spans="1:67" x14ac:dyDescent="0.25">
      <c r="A306" s="488" t="s">
        <v>241</v>
      </c>
      <c r="B306" s="489" t="s">
        <v>535</v>
      </c>
      <c r="C306" s="490">
        <v>6953156291638</v>
      </c>
      <c r="D306" s="490" t="str">
        <f>IF(J306&gt;0,1,"")</f>
        <v/>
      </c>
      <c r="E306" s="490">
        <f>IF(K306&gt;0,1,"")</f>
        <v>1</v>
      </c>
      <c r="F306" s="490">
        <f>IF(L306&gt;0,1,"")</f>
        <v>1</v>
      </c>
      <c r="G306" s="510" t="str">
        <f>IF(M306&gt;0,1,"")</f>
        <v/>
      </c>
      <c r="H306" s="511"/>
      <c r="I306" s="492" t="str">
        <f>IF(SUM(D306:G306)&lt;2,IF(H306&gt;100,"Not OK",""),"")</f>
        <v/>
      </c>
      <c r="J306" s="493"/>
      <c r="K306" s="494">
        <v>10</v>
      </c>
      <c r="L306" s="494">
        <v>15</v>
      </c>
      <c r="M306" s="494"/>
      <c r="N306" s="495">
        <f>SUM(J306:M306)</f>
        <v>25</v>
      </c>
      <c r="O306" s="496"/>
      <c r="P306" s="497">
        <v>21.070000000000007</v>
      </c>
      <c r="Q306" s="497">
        <v>21.070000000000007</v>
      </c>
      <c r="R306" s="498"/>
      <c r="S306" s="499">
        <f>IF(P306&gt;0,P306,O306)</f>
        <v>21.070000000000007</v>
      </c>
      <c r="T306" s="500"/>
      <c r="U306" s="498">
        <v>45</v>
      </c>
      <c r="V306" s="498">
        <v>50</v>
      </c>
      <c r="W306" s="501"/>
      <c r="X306" s="496"/>
      <c r="Y306" s="498">
        <v>89</v>
      </c>
      <c r="Z306" s="498">
        <v>99</v>
      </c>
      <c r="AA306" s="502"/>
      <c r="AB306" s="503"/>
      <c r="AC306" s="504"/>
      <c r="AD306" s="504"/>
      <c r="AE306" s="505"/>
      <c r="AF306" s="495">
        <f>SUM(AB306:AE306)</f>
        <v>0</v>
      </c>
      <c r="AG306" s="506"/>
      <c r="AH306" s="504"/>
      <c r="AI306" s="504"/>
      <c r="AJ306" s="505"/>
      <c r="AK306" s="507">
        <f>SUM(AG306:AJ306)</f>
        <v>0</v>
      </c>
      <c r="AL306" s="503"/>
      <c r="AM306" s="504"/>
      <c r="AN306" s="504"/>
      <c r="AO306" s="505"/>
      <c r="AP306" s="507">
        <f>SUM(AL306:AO306)</f>
        <v>0</v>
      </c>
      <c r="AQ306" s="503"/>
      <c r="AR306" s="504"/>
      <c r="AS306" s="504"/>
      <c r="AT306" s="505"/>
      <c r="AU306" s="495">
        <f>SUM(AQ306:AT306)</f>
        <v>0</v>
      </c>
      <c r="AV306" s="494"/>
      <c r="AW306" s="508">
        <v>0</v>
      </c>
      <c r="AX306" s="508">
        <v>0</v>
      </c>
      <c r="AY306" s="509"/>
      <c r="AZ306" s="507">
        <f>SUM(AV306:AY306)</f>
        <v>0</v>
      </c>
      <c r="BA306" s="493"/>
      <c r="BB306" s="508">
        <v>9</v>
      </c>
      <c r="BC306" s="508">
        <v>4</v>
      </c>
      <c r="BD306" s="509"/>
      <c r="BE306" s="495">
        <f>SUM(BA306:BD306)</f>
        <v>13</v>
      </c>
      <c r="BF306" s="493"/>
      <c r="BG306" s="508">
        <v>19</v>
      </c>
      <c r="BH306" s="508">
        <v>11</v>
      </c>
      <c r="BI306" s="509"/>
      <c r="BJ306" s="495">
        <f>SUM(BF306:BI306)</f>
        <v>30</v>
      </c>
      <c r="BK306" s="493"/>
      <c r="BL306" s="508"/>
      <c r="BM306" s="508"/>
      <c r="BN306" s="509"/>
      <c r="BO306" s="495">
        <f t="shared" si="4"/>
        <v>0</v>
      </c>
    </row>
    <row r="307" spans="1:67" x14ac:dyDescent="0.25">
      <c r="A307" s="488" t="s">
        <v>573</v>
      </c>
      <c r="B307" s="489" t="s">
        <v>703</v>
      </c>
      <c r="C307" s="490">
        <v>6953156292079</v>
      </c>
      <c r="D307" s="490">
        <f>IF(J307&gt;0,1,"")</f>
        <v>1</v>
      </c>
      <c r="E307" s="490" t="str">
        <f>IF(K307&gt;0,1,"")</f>
        <v/>
      </c>
      <c r="F307" s="490" t="str">
        <f>IF(L307&gt;0,1,"")</f>
        <v/>
      </c>
      <c r="G307" s="510" t="str">
        <f>IF(M307&gt;0,1,"")</f>
        <v/>
      </c>
      <c r="H307" s="511"/>
      <c r="I307" s="492" t="str">
        <f>IF(SUM(D307:G307)&lt;2,IF(H307&gt;100,"Not OK",""),"")</f>
        <v/>
      </c>
      <c r="J307" s="493">
        <v>5</v>
      </c>
      <c r="K307" s="494">
        <v>0</v>
      </c>
      <c r="L307" s="494">
        <v>0</v>
      </c>
      <c r="M307" s="494"/>
      <c r="N307" s="495">
        <f>SUM(J307:M307)</f>
        <v>5</v>
      </c>
      <c r="O307" s="496"/>
      <c r="P307" s="497">
        <v>88.91</v>
      </c>
      <c r="Q307" s="497">
        <v>88.91</v>
      </c>
      <c r="R307" s="498"/>
      <c r="S307" s="499">
        <f>IF(P307&gt;0,P307,O307)</f>
        <v>88.91</v>
      </c>
      <c r="T307" s="500"/>
      <c r="U307" s="498">
        <v>144.5</v>
      </c>
      <c r="V307" s="498">
        <v>149.5</v>
      </c>
      <c r="W307" s="501"/>
      <c r="X307" s="496"/>
      <c r="Y307" s="498">
        <v>299</v>
      </c>
      <c r="Z307" s="498">
        <v>299</v>
      </c>
      <c r="AA307" s="502"/>
      <c r="AB307" s="503"/>
      <c r="AC307" s="504"/>
      <c r="AD307" s="504"/>
      <c r="AE307" s="505"/>
      <c r="AF307" s="495">
        <f>SUM(AB307:AE307)</f>
        <v>0</v>
      </c>
      <c r="AG307" s="506"/>
      <c r="AH307" s="504"/>
      <c r="AI307" s="504"/>
      <c r="AJ307" s="505"/>
      <c r="AK307" s="507">
        <f>SUM(AG307:AJ307)</f>
        <v>0</v>
      </c>
      <c r="AL307" s="503"/>
      <c r="AM307" s="504"/>
      <c r="AN307" s="504"/>
      <c r="AO307" s="505"/>
      <c r="AP307" s="507">
        <f>SUM(AL307:AO307)</f>
        <v>0</v>
      </c>
      <c r="AQ307" s="503"/>
      <c r="AR307" s="504"/>
      <c r="AS307" s="504"/>
      <c r="AT307" s="505"/>
      <c r="AU307" s="495">
        <f>SUM(AQ307:AT307)</f>
        <v>0</v>
      </c>
      <c r="AV307" s="494"/>
      <c r="AW307" s="508"/>
      <c r="AX307" s="508"/>
      <c r="AY307" s="509"/>
      <c r="AZ307" s="507">
        <f>SUM(AV307:AY307)</f>
        <v>0</v>
      </c>
      <c r="BA307" s="493"/>
      <c r="BB307" s="508">
        <v>0</v>
      </c>
      <c r="BC307" s="508">
        <v>0</v>
      </c>
      <c r="BD307" s="509"/>
      <c r="BE307" s="495">
        <f>SUM(BA307:BD307)</f>
        <v>0</v>
      </c>
      <c r="BF307" s="493">
        <v>0</v>
      </c>
      <c r="BG307" s="508">
        <v>0</v>
      </c>
      <c r="BH307" s="508">
        <v>0</v>
      </c>
      <c r="BI307" s="509"/>
      <c r="BJ307" s="495">
        <f>SUM(BF307:BI307)</f>
        <v>0</v>
      </c>
      <c r="BK307" s="493"/>
      <c r="BL307" s="508"/>
      <c r="BM307" s="508"/>
      <c r="BN307" s="509"/>
      <c r="BO307" s="519">
        <f t="shared" si="4"/>
        <v>0</v>
      </c>
    </row>
    <row r="308" spans="1:67" x14ac:dyDescent="0.25">
      <c r="A308" s="488" t="s">
        <v>565</v>
      </c>
      <c r="B308" s="489" t="s">
        <v>333</v>
      </c>
      <c r="C308" s="490">
        <v>6953156292314</v>
      </c>
      <c r="D308" s="490" t="str">
        <f>IF(J308&gt;0,1,"")</f>
        <v/>
      </c>
      <c r="E308" s="490">
        <f>IF(K308&gt;0,1,"")</f>
        <v>1</v>
      </c>
      <c r="F308" s="490">
        <f>IF(L308&gt;0,1,"")</f>
        <v>1</v>
      </c>
      <c r="G308" s="510" t="str">
        <f>IF(M308&gt;0,1,"")</f>
        <v/>
      </c>
      <c r="H308" s="511"/>
      <c r="I308" s="492" t="str">
        <f>IF(SUM(D308:G308)&lt;2,IF(H308&gt;100,"Not OK",""),"")</f>
        <v/>
      </c>
      <c r="J308" s="493"/>
      <c r="K308" s="494">
        <v>46</v>
      </c>
      <c r="L308" s="494">
        <v>23</v>
      </c>
      <c r="M308" s="494"/>
      <c r="N308" s="495">
        <f>SUM(J308:M308)</f>
        <v>69</v>
      </c>
      <c r="O308" s="496"/>
      <c r="P308" s="497">
        <v>18.130000000000013</v>
      </c>
      <c r="Q308" s="497">
        <v>18.130000000000013</v>
      </c>
      <c r="R308" s="498"/>
      <c r="S308" s="499">
        <f>IF(P308&gt;0,P308,O308)</f>
        <v>18.130000000000013</v>
      </c>
      <c r="T308" s="500"/>
      <c r="U308" s="498">
        <v>49.5</v>
      </c>
      <c r="V308" s="498">
        <v>54.5</v>
      </c>
      <c r="W308" s="501"/>
      <c r="X308" s="496"/>
      <c r="Y308" s="498">
        <v>109</v>
      </c>
      <c r="Z308" s="498">
        <v>109</v>
      </c>
      <c r="AA308" s="502"/>
      <c r="AB308" s="503"/>
      <c r="AC308" s="504"/>
      <c r="AD308" s="504"/>
      <c r="AE308" s="505"/>
      <c r="AF308" s="495">
        <f>SUM(AB308:AE308)</f>
        <v>0</v>
      </c>
      <c r="AG308" s="506"/>
      <c r="AH308" s="504"/>
      <c r="AI308" s="504"/>
      <c r="AJ308" s="505"/>
      <c r="AK308" s="507">
        <f>SUM(AG308:AJ308)</f>
        <v>0</v>
      </c>
      <c r="AL308" s="503"/>
      <c r="AM308" s="504"/>
      <c r="AN308" s="504"/>
      <c r="AO308" s="505"/>
      <c r="AP308" s="507">
        <f>SUM(AL308:AO308)</f>
        <v>0</v>
      </c>
      <c r="AQ308" s="503"/>
      <c r="AR308" s="504"/>
      <c r="AS308" s="504"/>
      <c r="AT308" s="505"/>
      <c r="AU308" s="495">
        <f>SUM(AQ308:AT308)</f>
        <v>0</v>
      </c>
      <c r="AV308" s="494"/>
      <c r="AW308" s="508"/>
      <c r="AX308" s="508"/>
      <c r="AY308" s="509"/>
      <c r="AZ308" s="507">
        <f>SUM(AV308:AY308)</f>
        <v>0</v>
      </c>
      <c r="BA308" s="493"/>
      <c r="BB308" s="508">
        <v>0</v>
      </c>
      <c r="BC308" s="508">
        <v>0</v>
      </c>
      <c r="BD308" s="509"/>
      <c r="BE308" s="495">
        <f>SUM(BA308:BD308)</f>
        <v>0</v>
      </c>
      <c r="BF308" s="493"/>
      <c r="BG308" s="508">
        <v>8</v>
      </c>
      <c r="BH308" s="508">
        <v>1</v>
      </c>
      <c r="BI308" s="509"/>
      <c r="BJ308" s="495">
        <f>SUM(BF308:BI308)</f>
        <v>9</v>
      </c>
      <c r="BK308" s="493"/>
      <c r="BL308" s="508"/>
      <c r="BM308" s="508"/>
      <c r="BN308" s="509"/>
      <c r="BO308" s="519">
        <f t="shared" si="4"/>
        <v>0</v>
      </c>
    </row>
    <row r="309" spans="1:67" x14ac:dyDescent="0.25">
      <c r="A309" s="488" t="s">
        <v>566</v>
      </c>
      <c r="B309" s="489" t="s">
        <v>334</v>
      </c>
      <c r="C309" s="490">
        <v>6953156292321</v>
      </c>
      <c r="D309" s="490" t="str">
        <f>IF(J309&gt;0,1,"")</f>
        <v/>
      </c>
      <c r="E309" s="490">
        <f>IF(K309&gt;0,1,"")</f>
        <v>1</v>
      </c>
      <c r="F309" s="490">
        <f>IF(L309&gt;0,1,"")</f>
        <v>1</v>
      </c>
      <c r="G309" s="510" t="str">
        <f>IF(M309&gt;0,1,"")</f>
        <v/>
      </c>
      <c r="H309" s="511">
        <v>5</v>
      </c>
      <c r="I309" s="492" t="str">
        <f>IF(SUM(D309:G309)&lt;2,IF(H309&gt;100,"Not OK",""),"")</f>
        <v/>
      </c>
      <c r="J309" s="493"/>
      <c r="K309" s="494">
        <v>45</v>
      </c>
      <c r="L309" s="494">
        <v>34</v>
      </c>
      <c r="M309" s="494"/>
      <c r="N309" s="495">
        <f>SUM(J309:M309)</f>
        <v>79</v>
      </c>
      <c r="O309" s="496"/>
      <c r="P309" s="497">
        <v>18.13</v>
      </c>
      <c r="Q309" s="497">
        <v>18.13</v>
      </c>
      <c r="R309" s="498"/>
      <c r="S309" s="499">
        <f>IF(P309&gt;0,P309,O309)</f>
        <v>18.13</v>
      </c>
      <c r="T309" s="500"/>
      <c r="U309" s="498">
        <v>49.5</v>
      </c>
      <c r="V309" s="498">
        <v>54.5</v>
      </c>
      <c r="W309" s="501"/>
      <c r="X309" s="496"/>
      <c r="Y309" s="498">
        <v>109</v>
      </c>
      <c r="Z309" s="498">
        <v>109</v>
      </c>
      <c r="AA309" s="502"/>
      <c r="AB309" s="503"/>
      <c r="AC309" s="504"/>
      <c r="AD309" s="504"/>
      <c r="AE309" s="505"/>
      <c r="AF309" s="495">
        <f>SUM(AB309:AE309)</f>
        <v>0</v>
      </c>
      <c r="AG309" s="506"/>
      <c r="AH309" s="504"/>
      <c r="AI309" s="504"/>
      <c r="AJ309" s="505"/>
      <c r="AK309" s="507">
        <f>SUM(AG309:AJ309)</f>
        <v>0</v>
      </c>
      <c r="AL309" s="503"/>
      <c r="AM309" s="504"/>
      <c r="AN309" s="504"/>
      <c r="AO309" s="505"/>
      <c r="AP309" s="507">
        <f>SUM(AL309:AO309)</f>
        <v>0</v>
      </c>
      <c r="AQ309" s="503"/>
      <c r="AR309" s="504"/>
      <c r="AS309" s="504"/>
      <c r="AT309" s="505"/>
      <c r="AU309" s="495">
        <f>SUM(AQ309:AT309)</f>
        <v>0</v>
      </c>
      <c r="AV309" s="494"/>
      <c r="AW309" s="508"/>
      <c r="AX309" s="508"/>
      <c r="AY309" s="509"/>
      <c r="AZ309" s="507">
        <f>SUM(AV309:AY309)</f>
        <v>0</v>
      </c>
      <c r="BA309" s="493"/>
      <c r="BB309" s="508">
        <v>0</v>
      </c>
      <c r="BC309" s="508">
        <v>0</v>
      </c>
      <c r="BD309" s="509"/>
      <c r="BE309" s="495">
        <f>SUM(BA309:BD309)</f>
        <v>0</v>
      </c>
      <c r="BF309" s="493"/>
      <c r="BG309" s="508">
        <v>8</v>
      </c>
      <c r="BH309" s="508">
        <v>0</v>
      </c>
      <c r="BI309" s="509"/>
      <c r="BJ309" s="495">
        <f>SUM(BF309:BI309)</f>
        <v>8</v>
      </c>
      <c r="BK309" s="493"/>
      <c r="BL309" s="508"/>
      <c r="BM309" s="508"/>
      <c r="BN309" s="509"/>
      <c r="BO309" s="495">
        <f t="shared" si="4"/>
        <v>0</v>
      </c>
    </row>
    <row r="310" spans="1:67" x14ac:dyDescent="0.25">
      <c r="A310" s="488" t="s">
        <v>872</v>
      </c>
      <c r="B310" s="489" t="s">
        <v>873</v>
      </c>
      <c r="C310" s="490">
        <v>6953156292338</v>
      </c>
      <c r="D310" s="490">
        <f>IF(J310&gt;0,1,"")</f>
        <v>1</v>
      </c>
      <c r="E310" s="490" t="str">
        <f>IF(K310&gt;0,1,"")</f>
        <v/>
      </c>
      <c r="F310" s="490" t="str">
        <f>IF(L310&gt;0,1,"")</f>
        <v/>
      </c>
      <c r="G310" s="510" t="str">
        <f>IF(M310&gt;0,1,"")</f>
        <v/>
      </c>
      <c r="H310" s="511">
        <v>45</v>
      </c>
      <c r="I310" s="492" t="str">
        <f>IF(SUM(D310:G310)&lt;2,IF(H310&gt;100,"Not OK",""),"")</f>
        <v/>
      </c>
      <c r="J310" s="493">
        <v>5</v>
      </c>
      <c r="K310" s="494"/>
      <c r="L310" s="494"/>
      <c r="M310" s="494"/>
      <c r="N310" s="495">
        <f>SUM(J310:M310)</f>
        <v>5</v>
      </c>
      <c r="O310" s="496"/>
      <c r="P310" s="497"/>
      <c r="Q310" s="497"/>
      <c r="R310" s="498"/>
      <c r="S310" s="499">
        <f>IF(P310&gt;0,P310,O310)</f>
        <v>0</v>
      </c>
      <c r="T310" s="500"/>
      <c r="U310" s="498"/>
      <c r="V310" s="498"/>
      <c r="W310" s="501"/>
      <c r="X310" s="496"/>
      <c r="Y310" s="498"/>
      <c r="Z310" s="498"/>
      <c r="AA310" s="502"/>
      <c r="AB310" s="503"/>
      <c r="AC310" s="504"/>
      <c r="AD310" s="504"/>
      <c r="AE310" s="505"/>
      <c r="AF310" s="495">
        <f>SUM(AB310:AE310)</f>
        <v>0</v>
      </c>
      <c r="AG310" s="506"/>
      <c r="AH310" s="504"/>
      <c r="AI310" s="504"/>
      <c r="AJ310" s="505"/>
      <c r="AK310" s="507">
        <f>SUM(AG310:AJ310)</f>
        <v>0</v>
      </c>
      <c r="AL310" s="503"/>
      <c r="AM310" s="504"/>
      <c r="AN310" s="504"/>
      <c r="AO310" s="505"/>
      <c r="AP310" s="507">
        <f>SUM(AL310:AO310)</f>
        <v>0</v>
      </c>
      <c r="AQ310" s="503"/>
      <c r="AR310" s="504"/>
      <c r="AS310" s="504"/>
      <c r="AT310" s="505"/>
      <c r="AU310" s="495">
        <f>SUM(AQ310:AT310)</f>
        <v>0</v>
      </c>
      <c r="AV310" s="494"/>
      <c r="AW310" s="508"/>
      <c r="AX310" s="508"/>
      <c r="AY310" s="509"/>
      <c r="AZ310" s="507">
        <f>SUM(AV310:AY310)</f>
        <v>0</v>
      </c>
      <c r="BA310" s="493"/>
      <c r="BB310" s="508"/>
      <c r="BC310" s="508"/>
      <c r="BD310" s="509"/>
      <c r="BE310" s="495">
        <f>SUM(BA310:BD310)</f>
        <v>0</v>
      </c>
      <c r="BF310" s="493">
        <v>0</v>
      </c>
      <c r="BG310" s="508"/>
      <c r="BH310" s="508"/>
      <c r="BI310" s="509"/>
      <c r="BJ310" s="495">
        <f>SUM(BF310:BI310)</f>
        <v>0</v>
      </c>
      <c r="BK310" s="493"/>
      <c r="BL310" s="508"/>
      <c r="BM310" s="508"/>
      <c r="BN310" s="509"/>
      <c r="BO310" s="519">
        <f t="shared" si="4"/>
        <v>0</v>
      </c>
    </row>
    <row r="311" spans="1:67" x14ac:dyDescent="0.25">
      <c r="A311" s="488" t="s">
        <v>874</v>
      </c>
      <c r="B311" s="489" t="s">
        <v>875</v>
      </c>
      <c r="C311" s="490">
        <v>6953156292345</v>
      </c>
      <c r="D311" s="490">
        <f>IF(J311&gt;0,1,"")</f>
        <v>1</v>
      </c>
      <c r="E311" s="490" t="str">
        <f>IF(K311&gt;0,1,"")</f>
        <v/>
      </c>
      <c r="F311" s="490" t="str">
        <f>IF(L311&gt;0,1,"")</f>
        <v/>
      </c>
      <c r="G311" s="510" t="str">
        <f>IF(M311&gt;0,1,"")</f>
        <v/>
      </c>
      <c r="H311" s="511">
        <v>12</v>
      </c>
      <c r="I311" s="492" t="str">
        <f>IF(SUM(D311:G311)&lt;2,IF(H311&gt;100,"Not OK",""),"")</f>
        <v/>
      </c>
      <c r="J311" s="493">
        <v>5</v>
      </c>
      <c r="K311" s="494"/>
      <c r="L311" s="494"/>
      <c r="M311" s="494"/>
      <c r="N311" s="495">
        <f>SUM(J311:M311)</f>
        <v>5</v>
      </c>
      <c r="O311" s="496"/>
      <c r="P311" s="497"/>
      <c r="Q311" s="497"/>
      <c r="R311" s="498"/>
      <c r="S311" s="499">
        <f>IF(P311&gt;0,P311,O311)</f>
        <v>0</v>
      </c>
      <c r="T311" s="500"/>
      <c r="U311" s="498"/>
      <c r="V311" s="498"/>
      <c r="W311" s="501"/>
      <c r="X311" s="496"/>
      <c r="Y311" s="498"/>
      <c r="Z311" s="498"/>
      <c r="AA311" s="502"/>
      <c r="AB311" s="503"/>
      <c r="AC311" s="504"/>
      <c r="AD311" s="504"/>
      <c r="AE311" s="505"/>
      <c r="AF311" s="495">
        <f>SUM(AB311:AE311)</f>
        <v>0</v>
      </c>
      <c r="AG311" s="506"/>
      <c r="AH311" s="504"/>
      <c r="AI311" s="504"/>
      <c r="AJ311" s="505"/>
      <c r="AK311" s="507">
        <f>SUM(AG311:AJ311)</f>
        <v>0</v>
      </c>
      <c r="AL311" s="503"/>
      <c r="AM311" s="504"/>
      <c r="AN311" s="504"/>
      <c r="AO311" s="505"/>
      <c r="AP311" s="507">
        <f>SUM(AL311:AO311)</f>
        <v>0</v>
      </c>
      <c r="AQ311" s="503"/>
      <c r="AR311" s="504"/>
      <c r="AS311" s="504"/>
      <c r="AT311" s="505"/>
      <c r="AU311" s="495">
        <f>SUM(AQ311:AT311)</f>
        <v>0</v>
      </c>
      <c r="AV311" s="494"/>
      <c r="AW311" s="508"/>
      <c r="AX311" s="508"/>
      <c r="AY311" s="509"/>
      <c r="AZ311" s="507">
        <f>SUM(AV311:AY311)</f>
        <v>0</v>
      </c>
      <c r="BA311" s="493"/>
      <c r="BB311" s="508"/>
      <c r="BC311" s="508"/>
      <c r="BD311" s="509"/>
      <c r="BE311" s="495">
        <f>SUM(BA311:BD311)</f>
        <v>0</v>
      </c>
      <c r="BF311" s="493">
        <v>0</v>
      </c>
      <c r="BG311" s="508"/>
      <c r="BH311" s="508"/>
      <c r="BI311" s="509"/>
      <c r="BJ311" s="495">
        <f>SUM(BF311:BI311)</f>
        <v>0</v>
      </c>
      <c r="BK311" s="493"/>
      <c r="BL311" s="508"/>
      <c r="BM311" s="508"/>
      <c r="BN311" s="509"/>
      <c r="BO311" s="495">
        <f t="shared" si="4"/>
        <v>0</v>
      </c>
    </row>
    <row r="312" spans="1:67" x14ac:dyDescent="0.25">
      <c r="A312" s="488" t="s">
        <v>564</v>
      </c>
      <c r="B312" s="489" t="s">
        <v>332</v>
      </c>
      <c r="C312" s="490">
        <v>6953156293014</v>
      </c>
      <c r="D312" s="490" t="str">
        <f>IF(J312&gt;0,1,"")</f>
        <v/>
      </c>
      <c r="E312" s="490">
        <f>IF(K312&gt;0,1,"")</f>
        <v>1</v>
      </c>
      <c r="F312" s="490">
        <f>IF(L312&gt;0,1,"")</f>
        <v>1</v>
      </c>
      <c r="G312" s="510" t="str">
        <f>IF(M312&gt;0,1,"")</f>
        <v/>
      </c>
      <c r="H312" s="511">
        <v>53</v>
      </c>
      <c r="I312" s="492" t="str">
        <f>IF(SUM(D312:G312)&lt;2,IF(H312&gt;100,"Not OK",""),"")</f>
        <v/>
      </c>
      <c r="J312" s="493"/>
      <c r="K312" s="494">
        <v>46</v>
      </c>
      <c r="L312" s="494">
        <v>24</v>
      </c>
      <c r="M312" s="494"/>
      <c r="N312" s="495">
        <f>SUM(J312:M312)</f>
        <v>70</v>
      </c>
      <c r="O312" s="496"/>
      <c r="P312" s="497">
        <v>102.13</v>
      </c>
      <c r="Q312" s="497">
        <v>102.13</v>
      </c>
      <c r="R312" s="498"/>
      <c r="S312" s="499">
        <f>IF(P312&gt;0,P312,O312)</f>
        <v>102.13</v>
      </c>
      <c r="T312" s="500"/>
      <c r="U312" s="498">
        <v>150</v>
      </c>
      <c r="V312" s="498">
        <v>155</v>
      </c>
      <c r="W312" s="501"/>
      <c r="X312" s="496"/>
      <c r="Y312" s="498">
        <v>309</v>
      </c>
      <c r="Z312" s="498">
        <v>309</v>
      </c>
      <c r="AA312" s="502"/>
      <c r="AB312" s="503"/>
      <c r="AC312" s="504"/>
      <c r="AD312" s="504"/>
      <c r="AE312" s="505"/>
      <c r="AF312" s="495">
        <f>SUM(AB312:AE312)</f>
        <v>0</v>
      </c>
      <c r="AG312" s="506"/>
      <c r="AH312" s="504"/>
      <c r="AI312" s="504"/>
      <c r="AJ312" s="505"/>
      <c r="AK312" s="507">
        <f>SUM(AG312:AJ312)</f>
        <v>0</v>
      </c>
      <c r="AL312" s="503"/>
      <c r="AM312" s="504"/>
      <c r="AN312" s="504"/>
      <c r="AO312" s="505"/>
      <c r="AP312" s="507">
        <f>SUM(AL312:AO312)</f>
        <v>0</v>
      </c>
      <c r="AQ312" s="503"/>
      <c r="AR312" s="504"/>
      <c r="AS312" s="504"/>
      <c r="AT312" s="505"/>
      <c r="AU312" s="495">
        <f>SUM(AQ312:AT312)</f>
        <v>0</v>
      </c>
      <c r="AV312" s="494"/>
      <c r="AW312" s="508"/>
      <c r="AX312" s="508"/>
      <c r="AY312" s="509"/>
      <c r="AZ312" s="507">
        <f>SUM(AV312:AY312)</f>
        <v>0</v>
      </c>
      <c r="BA312" s="493"/>
      <c r="BB312" s="508">
        <v>0</v>
      </c>
      <c r="BC312" s="508">
        <v>0</v>
      </c>
      <c r="BD312" s="509"/>
      <c r="BE312" s="495">
        <f>SUM(BA312:BD312)</f>
        <v>0</v>
      </c>
      <c r="BF312" s="493"/>
      <c r="BG312" s="508">
        <v>3</v>
      </c>
      <c r="BH312" s="508">
        <v>0</v>
      </c>
      <c r="BI312" s="509"/>
      <c r="BJ312" s="495">
        <f>SUM(BF312:BI312)</f>
        <v>3</v>
      </c>
      <c r="BK312" s="493"/>
      <c r="BL312" s="508"/>
      <c r="BM312" s="508"/>
      <c r="BN312" s="509"/>
      <c r="BO312" s="495">
        <f t="shared" si="4"/>
        <v>0</v>
      </c>
    </row>
    <row r="313" spans="1:67" x14ac:dyDescent="0.25">
      <c r="A313" s="488" t="s">
        <v>876</v>
      </c>
      <c r="B313" s="489" t="s">
        <v>877</v>
      </c>
      <c r="C313" s="490">
        <v>6953156293038</v>
      </c>
      <c r="D313" s="490">
        <f>IF(J313&gt;0,1,"")</f>
        <v>1</v>
      </c>
      <c r="E313" s="490" t="str">
        <f>IF(K313&gt;0,1,"")</f>
        <v/>
      </c>
      <c r="F313" s="490" t="str">
        <f>IF(L313&gt;0,1,"")</f>
        <v/>
      </c>
      <c r="G313" s="510" t="str">
        <f>IF(M313&gt;0,1,"")</f>
        <v/>
      </c>
      <c r="H313" s="511">
        <v>12</v>
      </c>
      <c r="I313" s="492" t="str">
        <f>IF(SUM(D313:G313)&lt;2,IF(H313&gt;100,"Not OK",""),"")</f>
        <v/>
      </c>
      <c r="J313" s="493">
        <v>5</v>
      </c>
      <c r="K313" s="494"/>
      <c r="L313" s="494"/>
      <c r="M313" s="494"/>
      <c r="N313" s="495">
        <f>SUM(J313:M313)</f>
        <v>5</v>
      </c>
      <c r="O313" s="496"/>
      <c r="P313" s="497"/>
      <c r="Q313" s="497"/>
      <c r="R313" s="498"/>
      <c r="S313" s="499">
        <f>IF(P313&gt;0,P313,O313)</f>
        <v>0</v>
      </c>
      <c r="T313" s="500"/>
      <c r="U313" s="498"/>
      <c r="V313" s="498"/>
      <c r="W313" s="501"/>
      <c r="X313" s="496"/>
      <c r="Y313" s="498"/>
      <c r="Z313" s="498"/>
      <c r="AA313" s="502"/>
      <c r="AB313" s="503"/>
      <c r="AC313" s="504"/>
      <c r="AD313" s="504"/>
      <c r="AE313" s="505"/>
      <c r="AF313" s="495">
        <f>SUM(AB313:AE313)</f>
        <v>0</v>
      </c>
      <c r="AG313" s="506"/>
      <c r="AH313" s="504"/>
      <c r="AI313" s="504"/>
      <c r="AJ313" s="505"/>
      <c r="AK313" s="507">
        <f>SUM(AG313:AJ313)</f>
        <v>0</v>
      </c>
      <c r="AL313" s="503"/>
      <c r="AM313" s="504"/>
      <c r="AN313" s="504"/>
      <c r="AO313" s="505"/>
      <c r="AP313" s="507">
        <f>SUM(AL313:AO313)</f>
        <v>0</v>
      </c>
      <c r="AQ313" s="503"/>
      <c r="AR313" s="504"/>
      <c r="AS313" s="504"/>
      <c r="AT313" s="505"/>
      <c r="AU313" s="495">
        <f>SUM(AQ313:AT313)</f>
        <v>0</v>
      </c>
      <c r="AV313" s="494"/>
      <c r="AW313" s="508"/>
      <c r="AX313" s="508"/>
      <c r="AY313" s="509"/>
      <c r="AZ313" s="507">
        <f>SUM(AV313:AY313)</f>
        <v>0</v>
      </c>
      <c r="BA313" s="493"/>
      <c r="BB313" s="508"/>
      <c r="BC313" s="508"/>
      <c r="BD313" s="509"/>
      <c r="BE313" s="495">
        <f>SUM(BA313:BD313)</f>
        <v>0</v>
      </c>
      <c r="BF313" s="493">
        <v>0</v>
      </c>
      <c r="BG313" s="508"/>
      <c r="BH313" s="508"/>
      <c r="BI313" s="509"/>
      <c r="BJ313" s="495">
        <f>SUM(BF313:BI313)</f>
        <v>0</v>
      </c>
      <c r="BK313" s="493"/>
      <c r="BL313" s="508"/>
      <c r="BM313" s="508"/>
      <c r="BN313" s="509"/>
      <c r="BO313" s="495">
        <f t="shared" si="4"/>
        <v>0</v>
      </c>
    </row>
    <row r="314" spans="1:67" x14ac:dyDescent="0.25">
      <c r="A314" s="488" t="s">
        <v>878</v>
      </c>
      <c r="B314" s="489" t="s">
        <v>879</v>
      </c>
      <c r="C314" s="490">
        <v>6953156293045</v>
      </c>
      <c r="D314" s="490">
        <f>IF(J314&gt;0,1,"")</f>
        <v>1</v>
      </c>
      <c r="E314" s="490" t="str">
        <f>IF(K314&gt;0,1,"")</f>
        <v/>
      </c>
      <c r="F314" s="490" t="str">
        <f>IF(L314&gt;0,1,"")</f>
        <v/>
      </c>
      <c r="G314" s="510" t="str">
        <f>IF(M314&gt;0,1,"")</f>
        <v/>
      </c>
      <c r="H314" s="511">
        <v>21</v>
      </c>
      <c r="I314" s="492" t="str">
        <f>IF(SUM(D314:G314)&lt;2,IF(H314&gt;100,"Not OK",""),"")</f>
        <v/>
      </c>
      <c r="J314" s="493">
        <v>5</v>
      </c>
      <c r="K314" s="494"/>
      <c r="L314" s="494"/>
      <c r="M314" s="494"/>
      <c r="N314" s="495">
        <f>SUM(J314:M314)</f>
        <v>5</v>
      </c>
      <c r="O314" s="496"/>
      <c r="P314" s="497"/>
      <c r="Q314" s="497"/>
      <c r="R314" s="498"/>
      <c r="S314" s="499">
        <f>IF(P314&gt;0,P314,O314)</f>
        <v>0</v>
      </c>
      <c r="T314" s="500"/>
      <c r="U314" s="498"/>
      <c r="V314" s="498"/>
      <c r="W314" s="501"/>
      <c r="X314" s="496"/>
      <c r="Y314" s="498"/>
      <c r="Z314" s="498"/>
      <c r="AA314" s="502"/>
      <c r="AB314" s="503"/>
      <c r="AC314" s="504"/>
      <c r="AD314" s="504"/>
      <c r="AE314" s="505"/>
      <c r="AF314" s="495">
        <f>SUM(AB314:AE314)</f>
        <v>0</v>
      </c>
      <c r="AG314" s="506"/>
      <c r="AH314" s="504"/>
      <c r="AI314" s="504"/>
      <c r="AJ314" s="505"/>
      <c r="AK314" s="507">
        <f>SUM(AG314:AJ314)</f>
        <v>0</v>
      </c>
      <c r="AL314" s="503"/>
      <c r="AM314" s="504"/>
      <c r="AN314" s="504"/>
      <c r="AO314" s="505"/>
      <c r="AP314" s="507">
        <f>SUM(AL314:AO314)</f>
        <v>0</v>
      </c>
      <c r="AQ314" s="503"/>
      <c r="AR314" s="504"/>
      <c r="AS314" s="504"/>
      <c r="AT314" s="505"/>
      <c r="AU314" s="495">
        <f>SUM(AQ314:AT314)</f>
        <v>0</v>
      </c>
      <c r="AV314" s="494"/>
      <c r="AW314" s="508"/>
      <c r="AX314" s="508"/>
      <c r="AY314" s="509"/>
      <c r="AZ314" s="507">
        <f>SUM(AV314:AY314)</f>
        <v>0</v>
      </c>
      <c r="BA314" s="493"/>
      <c r="BB314" s="508"/>
      <c r="BC314" s="508"/>
      <c r="BD314" s="509"/>
      <c r="BE314" s="495">
        <f>SUM(BA314:BD314)</f>
        <v>0</v>
      </c>
      <c r="BF314" s="493">
        <v>0</v>
      </c>
      <c r="BG314" s="508"/>
      <c r="BH314" s="508"/>
      <c r="BI314" s="509"/>
      <c r="BJ314" s="495">
        <f>SUM(BF314:BI314)</f>
        <v>0</v>
      </c>
      <c r="BK314" s="493"/>
      <c r="BL314" s="508"/>
      <c r="BM314" s="508"/>
      <c r="BN314" s="509"/>
      <c r="BO314" s="495">
        <f t="shared" si="4"/>
        <v>0</v>
      </c>
    </row>
    <row r="315" spans="1:67" x14ac:dyDescent="0.25">
      <c r="A315" s="488" t="s">
        <v>880</v>
      </c>
      <c r="B315" s="489" t="s">
        <v>881</v>
      </c>
      <c r="C315" s="490">
        <v>6953156293052</v>
      </c>
      <c r="D315" s="490">
        <f>IF(J315&gt;0,1,"")</f>
        <v>1</v>
      </c>
      <c r="E315" s="490" t="str">
        <f>IF(K315&gt;0,1,"")</f>
        <v/>
      </c>
      <c r="F315" s="490" t="str">
        <f>IF(L315&gt;0,1,"")</f>
        <v/>
      </c>
      <c r="G315" s="510" t="str">
        <f>IF(M315&gt;0,1,"")</f>
        <v/>
      </c>
      <c r="H315" s="511">
        <v>3</v>
      </c>
      <c r="I315" s="492" t="str">
        <f>IF(SUM(D315:G315)&lt;2,IF(H315&gt;100,"Not OK",""),"")</f>
        <v/>
      </c>
      <c r="J315" s="493">
        <v>5</v>
      </c>
      <c r="K315" s="494"/>
      <c r="L315" s="494"/>
      <c r="M315" s="494"/>
      <c r="N315" s="495">
        <f>SUM(J315:M315)</f>
        <v>5</v>
      </c>
      <c r="O315" s="496"/>
      <c r="P315" s="497"/>
      <c r="Q315" s="497"/>
      <c r="R315" s="498"/>
      <c r="S315" s="499">
        <f>IF(P315&gt;0,P315,O315)</f>
        <v>0</v>
      </c>
      <c r="T315" s="500"/>
      <c r="U315" s="498"/>
      <c r="V315" s="498"/>
      <c r="W315" s="501"/>
      <c r="X315" s="496"/>
      <c r="Y315" s="498"/>
      <c r="Z315" s="498"/>
      <c r="AA315" s="502"/>
      <c r="AB315" s="503"/>
      <c r="AC315" s="504"/>
      <c r="AD315" s="504"/>
      <c r="AE315" s="505"/>
      <c r="AF315" s="495">
        <f>SUM(AB315:AE315)</f>
        <v>0</v>
      </c>
      <c r="AG315" s="506"/>
      <c r="AH315" s="504"/>
      <c r="AI315" s="504"/>
      <c r="AJ315" s="505"/>
      <c r="AK315" s="507">
        <f>SUM(AG315:AJ315)</f>
        <v>0</v>
      </c>
      <c r="AL315" s="503"/>
      <c r="AM315" s="504"/>
      <c r="AN315" s="504"/>
      <c r="AO315" s="505"/>
      <c r="AP315" s="507">
        <f>SUM(AL315:AO315)</f>
        <v>0</v>
      </c>
      <c r="AQ315" s="503"/>
      <c r="AR315" s="504"/>
      <c r="AS315" s="504"/>
      <c r="AT315" s="505"/>
      <c r="AU315" s="495">
        <f>SUM(AQ315:AT315)</f>
        <v>0</v>
      </c>
      <c r="AV315" s="494"/>
      <c r="AW315" s="508"/>
      <c r="AX315" s="508"/>
      <c r="AY315" s="509"/>
      <c r="AZ315" s="507">
        <f>SUM(AV315:AY315)</f>
        <v>0</v>
      </c>
      <c r="BA315" s="493"/>
      <c r="BB315" s="508"/>
      <c r="BC315" s="508"/>
      <c r="BD315" s="509"/>
      <c r="BE315" s="495">
        <f>SUM(BA315:BD315)</f>
        <v>0</v>
      </c>
      <c r="BF315" s="493">
        <v>0</v>
      </c>
      <c r="BG315" s="508"/>
      <c r="BH315" s="508"/>
      <c r="BI315" s="509"/>
      <c r="BJ315" s="495">
        <f>SUM(BF315:BI315)</f>
        <v>0</v>
      </c>
      <c r="BK315" s="493"/>
      <c r="BL315" s="508"/>
      <c r="BM315" s="508"/>
      <c r="BN315" s="509"/>
      <c r="BO315" s="519">
        <f t="shared" si="4"/>
        <v>0</v>
      </c>
    </row>
    <row r="316" spans="1:67" x14ac:dyDescent="0.25">
      <c r="A316" s="488" t="s">
        <v>569</v>
      </c>
      <c r="B316" s="489" t="s">
        <v>704</v>
      </c>
      <c r="C316" s="490">
        <v>6953156293243</v>
      </c>
      <c r="D316" s="490">
        <f>IF(J316&gt;0,1,"")</f>
        <v>1</v>
      </c>
      <c r="E316" s="490">
        <f>IF(K316&gt;0,1,"")</f>
        <v>1</v>
      </c>
      <c r="F316" s="490" t="str">
        <f>IF(L316&gt;0,1,"")</f>
        <v/>
      </c>
      <c r="G316" s="510" t="str">
        <f>IF(M316&gt;0,1,"")</f>
        <v/>
      </c>
      <c r="H316" s="511">
        <v>1</v>
      </c>
      <c r="I316" s="492" t="str">
        <f>IF(SUM(D316:G316)&lt;2,IF(H316&gt;100,"Not OK",""),"")</f>
        <v/>
      </c>
      <c r="J316" s="493">
        <v>2</v>
      </c>
      <c r="K316" s="494">
        <v>34</v>
      </c>
      <c r="L316" s="494">
        <v>0</v>
      </c>
      <c r="M316" s="494"/>
      <c r="N316" s="495">
        <f>SUM(J316:M316)</f>
        <v>36</v>
      </c>
      <c r="O316" s="496"/>
      <c r="P316" s="497">
        <v>30.820000000000391</v>
      </c>
      <c r="Q316" s="497">
        <v>30.820000000000391</v>
      </c>
      <c r="R316" s="498"/>
      <c r="S316" s="499">
        <f>IF(P316&gt;0,P316,O316)</f>
        <v>30.820000000000391</v>
      </c>
      <c r="T316" s="500"/>
      <c r="U316" s="498">
        <v>69.5</v>
      </c>
      <c r="V316" s="498">
        <v>74.5</v>
      </c>
      <c r="W316" s="501"/>
      <c r="X316" s="496"/>
      <c r="Y316" s="498">
        <v>149</v>
      </c>
      <c r="Z316" s="498">
        <v>149</v>
      </c>
      <c r="AA316" s="502"/>
      <c r="AB316" s="503"/>
      <c r="AC316" s="504"/>
      <c r="AD316" s="504"/>
      <c r="AE316" s="505"/>
      <c r="AF316" s="495">
        <f>SUM(AB316:AE316)</f>
        <v>0</v>
      </c>
      <c r="AG316" s="506"/>
      <c r="AH316" s="504"/>
      <c r="AI316" s="504"/>
      <c r="AJ316" s="505"/>
      <c r="AK316" s="507">
        <f>SUM(AG316:AJ316)</f>
        <v>0</v>
      </c>
      <c r="AL316" s="503"/>
      <c r="AM316" s="504"/>
      <c r="AN316" s="504"/>
      <c r="AO316" s="505"/>
      <c r="AP316" s="507">
        <f>SUM(AL316:AO316)</f>
        <v>0</v>
      </c>
      <c r="AQ316" s="503"/>
      <c r="AR316" s="504"/>
      <c r="AS316" s="504"/>
      <c r="AT316" s="505"/>
      <c r="AU316" s="495">
        <f>SUM(AQ316:AT316)</f>
        <v>0</v>
      </c>
      <c r="AV316" s="494"/>
      <c r="AW316" s="508"/>
      <c r="AX316" s="508"/>
      <c r="AY316" s="509"/>
      <c r="AZ316" s="507">
        <f>SUM(AV316:AY316)</f>
        <v>0</v>
      </c>
      <c r="BA316" s="493"/>
      <c r="BB316" s="508">
        <v>0</v>
      </c>
      <c r="BC316" s="508">
        <v>0</v>
      </c>
      <c r="BD316" s="509"/>
      <c r="BE316" s="495">
        <f>SUM(BA316:BD316)</f>
        <v>0</v>
      </c>
      <c r="BF316" s="493">
        <v>2</v>
      </c>
      <c r="BG316" s="508">
        <v>12</v>
      </c>
      <c r="BH316" s="508">
        <v>0</v>
      </c>
      <c r="BI316" s="509"/>
      <c r="BJ316" s="495">
        <f>SUM(BF316:BI316)</f>
        <v>14</v>
      </c>
      <c r="BK316" s="493"/>
      <c r="BL316" s="508"/>
      <c r="BM316" s="508"/>
      <c r="BN316" s="509"/>
      <c r="BO316" s="495">
        <f t="shared" si="4"/>
        <v>0</v>
      </c>
    </row>
    <row r="317" spans="1:67" x14ac:dyDescent="0.25">
      <c r="A317" s="488" t="s">
        <v>570</v>
      </c>
      <c r="B317" s="489" t="s">
        <v>705</v>
      </c>
      <c r="C317" s="490">
        <v>6953156293250</v>
      </c>
      <c r="D317" s="490">
        <f>IF(J317&gt;0,1,"")</f>
        <v>1</v>
      </c>
      <c r="E317" s="490">
        <f>IF(K317&gt;0,1,"")</f>
        <v>1</v>
      </c>
      <c r="F317" s="490">
        <f>IF(L317&gt;0,1,"")</f>
        <v>1</v>
      </c>
      <c r="G317" s="510" t="str">
        <f>IF(M317&gt;0,1,"")</f>
        <v/>
      </c>
      <c r="H317" s="511">
        <v>21</v>
      </c>
      <c r="I317" s="492" t="str">
        <f>IF(SUM(D317:G317)&lt;2,IF(H317&gt;100,"Not OK",""),"")</f>
        <v/>
      </c>
      <c r="J317" s="493">
        <v>11</v>
      </c>
      <c r="K317" s="494">
        <v>50</v>
      </c>
      <c r="L317" s="494">
        <v>24</v>
      </c>
      <c r="M317" s="494"/>
      <c r="N317" s="495">
        <f>SUM(J317:M317)</f>
        <v>85</v>
      </c>
      <c r="O317" s="496"/>
      <c r="P317" s="497">
        <v>27.19</v>
      </c>
      <c r="Q317" s="497">
        <v>27.19</v>
      </c>
      <c r="R317" s="498"/>
      <c r="S317" s="499">
        <f>IF(P317&gt;0,P317,O317)</f>
        <v>27.19</v>
      </c>
      <c r="T317" s="500"/>
      <c r="U317" s="498">
        <v>69.5</v>
      </c>
      <c r="V317" s="498">
        <v>74.5</v>
      </c>
      <c r="W317" s="501"/>
      <c r="X317" s="496"/>
      <c r="Y317" s="498">
        <v>149</v>
      </c>
      <c r="Z317" s="498">
        <v>149</v>
      </c>
      <c r="AA317" s="502"/>
      <c r="AB317" s="503"/>
      <c r="AC317" s="504"/>
      <c r="AD317" s="504"/>
      <c r="AE317" s="505"/>
      <c r="AF317" s="495">
        <f>SUM(AB317:AE317)</f>
        <v>0</v>
      </c>
      <c r="AG317" s="506"/>
      <c r="AH317" s="504"/>
      <c r="AI317" s="504"/>
      <c r="AJ317" s="505"/>
      <c r="AK317" s="507">
        <f>SUM(AG317:AJ317)</f>
        <v>0</v>
      </c>
      <c r="AL317" s="503"/>
      <c r="AM317" s="504"/>
      <c r="AN317" s="504"/>
      <c r="AO317" s="505"/>
      <c r="AP317" s="507">
        <f>SUM(AL317:AO317)</f>
        <v>0</v>
      </c>
      <c r="AQ317" s="503"/>
      <c r="AR317" s="504"/>
      <c r="AS317" s="504"/>
      <c r="AT317" s="505"/>
      <c r="AU317" s="495">
        <f>SUM(AQ317:AT317)</f>
        <v>0</v>
      </c>
      <c r="AV317" s="494"/>
      <c r="AW317" s="508"/>
      <c r="AX317" s="508"/>
      <c r="AY317" s="509"/>
      <c r="AZ317" s="507">
        <f>SUM(AV317:AY317)</f>
        <v>0</v>
      </c>
      <c r="BA317" s="493"/>
      <c r="BB317" s="508">
        <v>0</v>
      </c>
      <c r="BC317" s="508">
        <v>0</v>
      </c>
      <c r="BD317" s="509"/>
      <c r="BE317" s="495">
        <f>SUM(BA317:BD317)</f>
        <v>0</v>
      </c>
      <c r="BF317" s="493">
        <v>1</v>
      </c>
      <c r="BG317" s="508">
        <v>10</v>
      </c>
      <c r="BH317" s="508">
        <v>1</v>
      </c>
      <c r="BI317" s="509"/>
      <c r="BJ317" s="495">
        <f>SUM(BF317:BI317)</f>
        <v>12</v>
      </c>
      <c r="BK317" s="493"/>
      <c r="BL317" s="508"/>
      <c r="BM317" s="508"/>
      <c r="BN317" s="509"/>
      <c r="BO317" s="495">
        <f t="shared" si="4"/>
        <v>0</v>
      </c>
    </row>
    <row r="318" spans="1:67" x14ac:dyDescent="0.25">
      <c r="A318" s="488" t="s">
        <v>567</v>
      </c>
      <c r="B318" s="489" t="s">
        <v>335</v>
      </c>
      <c r="C318" s="490">
        <v>6953156293267</v>
      </c>
      <c r="D318" s="490" t="str">
        <f>IF(J318&gt;0,1,"")</f>
        <v/>
      </c>
      <c r="E318" s="490">
        <f>IF(K318&gt;0,1,"")</f>
        <v>1</v>
      </c>
      <c r="F318" s="490">
        <f>IF(L318&gt;0,1,"")</f>
        <v>1</v>
      </c>
      <c r="G318" s="510" t="str">
        <f>IF(M318&gt;0,1,"")</f>
        <v/>
      </c>
      <c r="H318" s="511">
        <v>16</v>
      </c>
      <c r="I318" s="492" t="str">
        <f>IF(SUM(D318:G318)&lt;2,IF(H318&gt;100,"Not OK",""),"")</f>
        <v/>
      </c>
      <c r="J318" s="493"/>
      <c r="K318" s="494">
        <v>46</v>
      </c>
      <c r="L318" s="494">
        <v>25</v>
      </c>
      <c r="M318" s="494"/>
      <c r="N318" s="495">
        <f>SUM(J318:M318)</f>
        <v>71</v>
      </c>
      <c r="O318" s="496"/>
      <c r="P318" s="497">
        <v>66.22</v>
      </c>
      <c r="Q318" s="497">
        <v>66.22</v>
      </c>
      <c r="R318" s="498"/>
      <c r="S318" s="499">
        <f>IF(P318&gt;0,P318,O318)</f>
        <v>66.22</v>
      </c>
      <c r="T318" s="500"/>
      <c r="U318" s="498">
        <v>114.5</v>
      </c>
      <c r="V318" s="498">
        <v>119.5</v>
      </c>
      <c r="W318" s="501"/>
      <c r="X318" s="496"/>
      <c r="Y318" s="498">
        <v>239</v>
      </c>
      <c r="Z318" s="498">
        <v>239</v>
      </c>
      <c r="AA318" s="502"/>
      <c r="AB318" s="503"/>
      <c r="AC318" s="504"/>
      <c r="AD318" s="504"/>
      <c r="AE318" s="505"/>
      <c r="AF318" s="495">
        <f>SUM(AB318:AE318)</f>
        <v>0</v>
      </c>
      <c r="AG318" s="506"/>
      <c r="AH318" s="504"/>
      <c r="AI318" s="504"/>
      <c r="AJ318" s="505"/>
      <c r="AK318" s="507">
        <f>SUM(AG318:AJ318)</f>
        <v>0</v>
      </c>
      <c r="AL318" s="503"/>
      <c r="AM318" s="504"/>
      <c r="AN318" s="504"/>
      <c r="AO318" s="505"/>
      <c r="AP318" s="507">
        <f>SUM(AL318:AO318)</f>
        <v>0</v>
      </c>
      <c r="AQ318" s="503"/>
      <c r="AR318" s="504"/>
      <c r="AS318" s="504"/>
      <c r="AT318" s="505"/>
      <c r="AU318" s="495">
        <f>SUM(AQ318:AT318)</f>
        <v>0</v>
      </c>
      <c r="AV318" s="494"/>
      <c r="AW318" s="508"/>
      <c r="AX318" s="508"/>
      <c r="AY318" s="509"/>
      <c r="AZ318" s="507">
        <f>SUM(AV318:AY318)</f>
        <v>0</v>
      </c>
      <c r="BA318" s="493"/>
      <c r="BB318" s="508">
        <v>0</v>
      </c>
      <c r="BC318" s="508">
        <v>0</v>
      </c>
      <c r="BD318" s="509"/>
      <c r="BE318" s="495">
        <f>SUM(BA318:BD318)</f>
        <v>0</v>
      </c>
      <c r="BF318" s="493"/>
      <c r="BG318" s="508">
        <v>5</v>
      </c>
      <c r="BH318" s="508">
        <v>0</v>
      </c>
      <c r="BI318" s="509"/>
      <c r="BJ318" s="495">
        <f>SUM(BF318:BI318)</f>
        <v>5</v>
      </c>
      <c r="BK318" s="493"/>
      <c r="BL318" s="508"/>
      <c r="BM318" s="508"/>
      <c r="BN318" s="509"/>
      <c r="BO318" s="495">
        <f t="shared" si="4"/>
        <v>0</v>
      </c>
    </row>
    <row r="319" spans="1:67" x14ac:dyDescent="0.25">
      <c r="A319" s="488" t="s">
        <v>568</v>
      </c>
      <c r="B319" s="489" t="s">
        <v>336</v>
      </c>
      <c r="C319" s="490">
        <v>6953156293274</v>
      </c>
      <c r="D319" s="490" t="str">
        <f>IF(J319&gt;0,1,"")</f>
        <v/>
      </c>
      <c r="E319" s="490">
        <f>IF(K319&gt;0,1,"")</f>
        <v>1</v>
      </c>
      <c r="F319" s="490">
        <f>IF(L319&gt;0,1,"")</f>
        <v>1</v>
      </c>
      <c r="G319" s="510" t="str">
        <f>IF(M319&gt;0,1,"")</f>
        <v/>
      </c>
      <c r="H319" s="511">
        <v>38</v>
      </c>
      <c r="I319" s="492" t="str">
        <f>IF(SUM(D319:G319)&lt;2,IF(H319&gt;100,"Not OK",""),"")</f>
        <v/>
      </c>
      <c r="J319" s="493"/>
      <c r="K319" s="494">
        <v>45</v>
      </c>
      <c r="L319" s="494">
        <v>32</v>
      </c>
      <c r="M319" s="494"/>
      <c r="N319" s="495">
        <f>SUM(J319:M319)</f>
        <v>77</v>
      </c>
      <c r="O319" s="496"/>
      <c r="P319" s="497">
        <v>66.220000000000013</v>
      </c>
      <c r="Q319" s="497">
        <v>66.220000000000013</v>
      </c>
      <c r="R319" s="498"/>
      <c r="S319" s="499">
        <f>IF(P319&gt;0,P319,O319)</f>
        <v>66.220000000000013</v>
      </c>
      <c r="T319" s="500"/>
      <c r="U319" s="498">
        <v>114.5</v>
      </c>
      <c r="V319" s="498">
        <v>119.5</v>
      </c>
      <c r="W319" s="501"/>
      <c r="X319" s="496"/>
      <c r="Y319" s="498">
        <v>239</v>
      </c>
      <c r="Z319" s="498">
        <v>239</v>
      </c>
      <c r="AA319" s="502"/>
      <c r="AB319" s="503"/>
      <c r="AC319" s="504"/>
      <c r="AD319" s="504"/>
      <c r="AE319" s="505"/>
      <c r="AF319" s="495">
        <f>SUM(AB319:AE319)</f>
        <v>0</v>
      </c>
      <c r="AG319" s="506"/>
      <c r="AH319" s="504"/>
      <c r="AI319" s="504"/>
      <c r="AJ319" s="505"/>
      <c r="AK319" s="507">
        <f>SUM(AG319:AJ319)</f>
        <v>0</v>
      </c>
      <c r="AL319" s="503"/>
      <c r="AM319" s="504"/>
      <c r="AN319" s="504"/>
      <c r="AO319" s="505"/>
      <c r="AP319" s="507">
        <f>SUM(AL319:AO319)</f>
        <v>0</v>
      </c>
      <c r="AQ319" s="503"/>
      <c r="AR319" s="504"/>
      <c r="AS319" s="504"/>
      <c r="AT319" s="505"/>
      <c r="AU319" s="495">
        <f>SUM(AQ319:AT319)</f>
        <v>0</v>
      </c>
      <c r="AV319" s="494"/>
      <c r="AW319" s="508"/>
      <c r="AX319" s="508"/>
      <c r="AY319" s="509"/>
      <c r="AZ319" s="507">
        <f>SUM(AV319:AY319)</f>
        <v>0</v>
      </c>
      <c r="BA319" s="493"/>
      <c r="BB319" s="508">
        <v>4</v>
      </c>
      <c r="BC319" s="508">
        <v>0</v>
      </c>
      <c r="BD319" s="509"/>
      <c r="BE319" s="495">
        <f>SUM(BA319:BD319)</f>
        <v>4</v>
      </c>
      <c r="BF319" s="493"/>
      <c r="BG319" s="508">
        <v>4</v>
      </c>
      <c r="BH319" s="508">
        <v>0</v>
      </c>
      <c r="BI319" s="509"/>
      <c r="BJ319" s="495">
        <f>SUM(BF319:BI319)</f>
        <v>4</v>
      </c>
      <c r="BK319" s="493"/>
      <c r="BL319" s="508"/>
      <c r="BM319" s="508"/>
      <c r="BN319" s="509"/>
      <c r="BO319" s="495">
        <f t="shared" si="4"/>
        <v>0</v>
      </c>
    </row>
    <row r="320" spans="1:67" x14ac:dyDescent="0.25">
      <c r="A320" s="488" t="s">
        <v>882</v>
      </c>
      <c r="B320" s="489" t="s">
        <v>883</v>
      </c>
      <c r="C320" s="490">
        <v>6953156293427</v>
      </c>
      <c r="D320" s="490">
        <f>IF(J320&gt;0,1,"")</f>
        <v>1</v>
      </c>
      <c r="E320" s="490" t="str">
        <f>IF(K320&gt;0,1,"")</f>
        <v/>
      </c>
      <c r="F320" s="490" t="str">
        <f>IF(L320&gt;0,1,"")</f>
        <v/>
      </c>
      <c r="G320" s="510" t="str">
        <f>IF(M320&gt;0,1,"")</f>
        <v/>
      </c>
      <c r="H320" s="511">
        <v>7</v>
      </c>
      <c r="I320" s="492" t="str">
        <f>IF(SUM(D320:G320)&lt;2,IF(H320&gt;100,"Not OK",""),"")</f>
        <v/>
      </c>
      <c r="J320" s="493">
        <v>10</v>
      </c>
      <c r="K320" s="494"/>
      <c r="L320" s="494"/>
      <c r="M320" s="494"/>
      <c r="N320" s="495">
        <f>SUM(J320:M320)</f>
        <v>10</v>
      </c>
      <c r="O320" s="496"/>
      <c r="P320" s="497"/>
      <c r="Q320" s="497"/>
      <c r="R320" s="498"/>
      <c r="S320" s="499">
        <f>IF(P320&gt;0,P320,O320)</f>
        <v>0</v>
      </c>
      <c r="T320" s="500"/>
      <c r="U320" s="498"/>
      <c r="V320" s="498"/>
      <c r="W320" s="501"/>
      <c r="X320" s="496"/>
      <c r="Y320" s="498"/>
      <c r="Z320" s="498"/>
      <c r="AA320" s="502"/>
      <c r="AB320" s="503"/>
      <c r="AC320" s="504"/>
      <c r="AD320" s="504"/>
      <c r="AE320" s="505"/>
      <c r="AF320" s="495">
        <f>SUM(AB320:AE320)</f>
        <v>0</v>
      </c>
      <c r="AG320" s="506"/>
      <c r="AH320" s="504"/>
      <c r="AI320" s="504"/>
      <c r="AJ320" s="505"/>
      <c r="AK320" s="507">
        <f>SUM(AG320:AJ320)</f>
        <v>0</v>
      </c>
      <c r="AL320" s="503"/>
      <c r="AM320" s="504"/>
      <c r="AN320" s="504"/>
      <c r="AO320" s="505"/>
      <c r="AP320" s="507">
        <f>SUM(AL320:AO320)</f>
        <v>0</v>
      </c>
      <c r="AQ320" s="503"/>
      <c r="AR320" s="504"/>
      <c r="AS320" s="504"/>
      <c r="AT320" s="505"/>
      <c r="AU320" s="495">
        <f>SUM(AQ320:AT320)</f>
        <v>0</v>
      </c>
      <c r="AV320" s="494"/>
      <c r="AW320" s="508"/>
      <c r="AX320" s="508"/>
      <c r="AY320" s="509"/>
      <c r="AZ320" s="507">
        <f>SUM(AV320:AY320)</f>
        <v>0</v>
      </c>
      <c r="BA320" s="493"/>
      <c r="BB320" s="508"/>
      <c r="BC320" s="508"/>
      <c r="BD320" s="509"/>
      <c r="BE320" s="495">
        <f>SUM(BA320:BD320)</f>
        <v>0</v>
      </c>
      <c r="BF320" s="493">
        <v>0</v>
      </c>
      <c r="BG320" s="508"/>
      <c r="BH320" s="508"/>
      <c r="BI320" s="509"/>
      <c r="BJ320" s="495">
        <f>SUM(BF320:BI320)</f>
        <v>0</v>
      </c>
      <c r="BK320" s="493"/>
      <c r="BL320" s="508"/>
      <c r="BM320" s="508"/>
      <c r="BN320" s="509"/>
      <c r="BO320" s="495">
        <f t="shared" si="4"/>
        <v>0</v>
      </c>
    </row>
    <row r="321" spans="1:67" x14ac:dyDescent="0.25">
      <c r="A321" s="488" t="s">
        <v>884</v>
      </c>
      <c r="B321" s="489" t="s">
        <v>885</v>
      </c>
      <c r="C321" s="490">
        <v>6953156293434</v>
      </c>
      <c r="D321" s="490">
        <f>IF(J321&gt;0,1,"")</f>
        <v>1</v>
      </c>
      <c r="E321" s="490" t="str">
        <f>IF(K321&gt;0,1,"")</f>
        <v/>
      </c>
      <c r="F321" s="490" t="str">
        <f>IF(L321&gt;0,1,"")</f>
        <v/>
      </c>
      <c r="G321" s="510" t="str">
        <f>IF(M321&gt;0,1,"")</f>
        <v/>
      </c>
      <c r="H321" s="511">
        <v>22</v>
      </c>
      <c r="I321" s="492" t="str">
        <f>IF(SUM(D321:G321)&lt;2,IF(H321&gt;100,"Not OK",""),"")</f>
        <v/>
      </c>
      <c r="J321" s="493">
        <v>10</v>
      </c>
      <c r="K321" s="494"/>
      <c r="L321" s="494"/>
      <c r="M321" s="494"/>
      <c r="N321" s="495">
        <f>SUM(J321:M321)</f>
        <v>10</v>
      </c>
      <c r="O321" s="496"/>
      <c r="P321" s="497"/>
      <c r="Q321" s="497"/>
      <c r="R321" s="498"/>
      <c r="S321" s="499">
        <f>IF(P321&gt;0,P321,O321)</f>
        <v>0</v>
      </c>
      <c r="T321" s="500"/>
      <c r="U321" s="498"/>
      <c r="V321" s="498"/>
      <c r="W321" s="501"/>
      <c r="X321" s="496"/>
      <c r="Y321" s="498"/>
      <c r="Z321" s="498"/>
      <c r="AA321" s="502"/>
      <c r="AB321" s="503"/>
      <c r="AC321" s="504"/>
      <c r="AD321" s="504"/>
      <c r="AE321" s="505"/>
      <c r="AF321" s="495">
        <f>SUM(AB321:AE321)</f>
        <v>0</v>
      </c>
      <c r="AG321" s="506"/>
      <c r="AH321" s="504"/>
      <c r="AI321" s="504"/>
      <c r="AJ321" s="505"/>
      <c r="AK321" s="507">
        <f>SUM(AG321:AJ321)</f>
        <v>0</v>
      </c>
      <c r="AL321" s="503"/>
      <c r="AM321" s="504"/>
      <c r="AN321" s="504"/>
      <c r="AO321" s="505"/>
      <c r="AP321" s="507">
        <f>SUM(AL321:AO321)</f>
        <v>0</v>
      </c>
      <c r="AQ321" s="503"/>
      <c r="AR321" s="504"/>
      <c r="AS321" s="504"/>
      <c r="AT321" s="505"/>
      <c r="AU321" s="495">
        <f>SUM(AQ321:AT321)</f>
        <v>0</v>
      </c>
      <c r="AV321" s="494"/>
      <c r="AW321" s="508"/>
      <c r="AX321" s="508"/>
      <c r="AY321" s="509"/>
      <c r="AZ321" s="507">
        <f>SUM(AV321:AY321)</f>
        <v>0</v>
      </c>
      <c r="BA321" s="493"/>
      <c r="BB321" s="508"/>
      <c r="BC321" s="508"/>
      <c r="BD321" s="509"/>
      <c r="BE321" s="495">
        <f>SUM(BA321:BD321)</f>
        <v>0</v>
      </c>
      <c r="BF321" s="493">
        <v>0</v>
      </c>
      <c r="BG321" s="508"/>
      <c r="BH321" s="508"/>
      <c r="BI321" s="509"/>
      <c r="BJ321" s="495">
        <f>SUM(BF321:BI321)</f>
        <v>0</v>
      </c>
      <c r="BK321" s="493"/>
      <c r="BL321" s="508"/>
      <c r="BM321" s="508"/>
      <c r="BN321" s="509"/>
      <c r="BO321" s="495">
        <f t="shared" si="4"/>
        <v>0</v>
      </c>
    </row>
    <row r="322" spans="1:67" x14ac:dyDescent="0.25">
      <c r="A322" s="488" t="s">
        <v>311</v>
      </c>
      <c r="B322" s="489" t="s">
        <v>706</v>
      </c>
      <c r="C322" s="490">
        <v>6953156293618</v>
      </c>
      <c r="D322" s="490">
        <f>IF(J322&gt;0,1,"")</f>
        <v>1</v>
      </c>
      <c r="E322" s="490" t="str">
        <f>IF(K322&gt;0,1,"")</f>
        <v/>
      </c>
      <c r="F322" s="490" t="str">
        <f>IF(L322&gt;0,1,"")</f>
        <v/>
      </c>
      <c r="G322" s="510" t="str">
        <f>IF(M322&gt;0,1,"")</f>
        <v/>
      </c>
      <c r="H322" s="511">
        <v>115</v>
      </c>
      <c r="I322" s="492" t="str">
        <f>IF(SUM(D322:G322)&lt;2,IF(H322&gt;100,"Not OK",""),"")</f>
        <v>Not OK</v>
      </c>
      <c r="J322" s="493">
        <v>10</v>
      </c>
      <c r="K322" s="494">
        <v>0</v>
      </c>
      <c r="L322" s="494">
        <v>0</v>
      </c>
      <c r="M322" s="494"/>
      <c r="N322" s="495">
        <f>SUM(J322:M322)</f>
        <v>10</v>
      </c>
      <c r="O322" s="496"/>
      <c r="P322" s="497">
        <v>28.962539682539674</v>
      </c>
      <c r="Q322" s="497">
        <v>28.962539682539674</v>
      </c>
      <c r="R322" s="498"/>
      <c r="S322" s="499">
        <f>IF(P322&gt;0,P322,O322)</f>
        <v>28.962539682539674</v>
      </c>
      <c r="T322" s="500"/>
      <c r="U322" s="498">
        <v>65</v>
      </c>
      <c r="V322" s="498">
        <v>69.5</v>
      </c>
      <c r="W322" s="501"/>
      <c r="X322" s="496"/>
      <c r="Y322" s="498">
        <v>65</v>
      </c>
      <c r="Z322" s="498">
        <v>139</v>
      </c>
      <c r="AA322" s="502"/>
      <c r="AB322" s="503"/>
      <c r="AC322" s="504"/>
      <c r="AD322" s="504"/>
      <c r="AE322" s="505"/>
      <c r="AF322" s="495">
        <f>SUM(AB322:AE322)</f>
        <v>0</v>
      </c>
      <c r="AG322" s="506"/>
      <c r="AH322" s="504"/>
      <c r="AI322" s="504"/>
      <c r="AJ322" s="505"/>
      <c r="AK322" s="507">
        <f>SUM(AG322:AJ322)</f>
        <v>0</v>
      </c>
      <c r="AL322" s="503"/>
      <c r="AM322" s="504"/>
      <c r="AN322" s="504"/>
      <c r="AO322" s="505"/>
      <c r="AP322" s="507">
        <f>SUM(AL322:AO322)</f>
        <v>0</v>
      </c>
      <c r="AQ322" s="503"/>
      <c r="AR322" s="504"/>
      <c r="AS322" s="504"/>
      <c r="AT322" s="505"/>
      <c r="AU322" s="495">
        <f>SUM(AQ322:AT322)</f>
        <v>0</v>
      </c>
      <c r="AV322" s="494"/>
      <c r="AW322" s="508"/>
      <c r="AX322" s="508">
        <v>0</v>
      </c>
      <c r="AY322" s="509"/>
      <c r="AZ322" s="507">
        <f>SUM(AV322:AY322)</f>
        <v>0</v>
      </c>
      <c r="BA322" s="493"/>
      <c r="BB322" s="508"/>
      <c r="BC322" s="508">
        <v>0</v>
      </c>
      <c r="BD322" s="509"/>
      <c r="BE322" s="495">
        <f>SUM(BA322:BD322)</f>
        <v>0</v>
      </c>
      <c r="BF322" s="493">
        <v>0</v>
      </c>
      <c r="BG322" s="508">
        <v>0</v>
      </c>
      <c r="BH322" s="508">
        <v>0</v>
      </c>
      <c r="BI322" s="509"/>
      <c r="BJ322" s="495">
        <f>SUM(BF322:BI322)</f>
        <v>0</v>
      </c>
      <c r="BK322" s="493"/>
      <c r="BL322" s="508"/>
      <c r="BM322" s="508"/>
      <c r="BN322" s="509"/>
      <c r="BO322" s="495">
        <f t="shared" si="4"/>
        <v>0</v>
      </c>
    </row>
    <row r="323" spans="1:67" x14ac:dyDescent="0.25">
      <c r="A323" s="488" t="s">
        <v>886</v>
      </c>
      <c r="B323" s="489" t="s">
        <v>887</v>
      </c>
      <c r="C323" s="490">
        <v>6953156293632</v>
      </c>
      <c r="D323" s="490">
        <f>IF(J323&gt;0,1,"")</f>
        <v>1</v>
      </c>
      <c r="E323" s="490" t="str">
        <f>IF(K323&gt;0,1,"")</f>
        <v/>
      </c>
      <c r="F323" s="490" t="str">
        <f>IF(L323&gt;0,1,"")</f>
        <v/>
      </c>
      <c r="G323" s="510" t="str">
        <f>IF(M323&gt;0,1,"")</f>
        <v/>
      </c>
      <c r="H323" s="511">
        <v>41</v>
      </c>
      <c r="I323" s="492" t="str">
        <f>IF(SUM(D323:G323)&lt;2,IF(H323&gt;100,"Not OK",""),"")</f>
        <v/>
      </c>
      <c r="J323" s="493">
        <v>5</v>
      </c>
      <c r="K323" s="494"/>
      <c r="L323" s="494"/>
      <c r="M323" s="494"/>
      <c r="N323" s="495">
        <f>SUM(J323:M323)</f>
        <v>5</v>
      </c>
      <c r="O323" s="496"/>
      <c r="P323" s="497"/>
      <c r="Q323" s="497"/>
      <c r="R323" s="498"/>
      <c r="S323" s="499">
        <f>IF(P323&gt;0,P323,O323)</f>
        <v>0</v>
      </c>
      <c r="T323" s="500"/>
      <c r="U323" s="498"/>
      <c r="V323" s="498"/>
      <c r="W323" s="501"/>
      <c r="X323" s="496"/>
      <c r="Y323" s="498"/>
      <c r="Z323" s="498"/>
      <c r="AA323" s="502"/>
      <c r="AB323" s="503"/>
      <c r="AC323" s="504"/>
      <c r="AD323" s="504"/>
      <c r="AE323" s="505"/>
      <c r="AF323" s="495">
        <f>SUM(AB323:AE323)</f>
        <v>0</v>
      </c>
      <c r="AG323" s="506"/>
      <c r="AH323" s="504"/>
      <c r="AI323" s="504"/>
      <c r="AJ323" s="505"/>
      <c r="AK323" s="507">
        <f>SUM(AG323:AJ323)</f>
        <v>0</v>
      </c>
      <c r="AL323" s="503"/>
      <c r="AM323" s="504"/>
      <c r="AN323" s="504"/>
      <c r="AO323" s="505"/>
      <c r="AP323" s="507">
        <f>SUM(AL323:AO323)</f>
        <v>0</v>
      </c>
      <c r="AQ323" s="503"/>
      <c r="AR323" s="504"/>
      <c r="AS323" s="504"/>
      <c r="AT323" s="505"/>
      <c r="AU323" s="495">
        <f>SUM(AQ323:AT323)</f>
        <v>0</v>
      </c>
      <c r="AV323" s="494"/>
      <c r="AW323" s="508"/>
      <c r="AX323" s="508"/>
      <c r="AY323" s="509"/>
      <c r="AZ323" s="507">
        <f>SUM(AV323:AY323)</f>
        <v>0</v>
      </c>
      <c r="BA323" s="493"/>
      <c r="BB323" s="508"/>
      <c r="BC323" s="508"/>
      <c r="BD323" s="509"/>
      <c r="BE323" s="495">
        <f>SUM(BA323:BD323)</f>
        <v>0</v>
      </c>
      <c r="BF323" s="493">
        <v>0</v>
      </c>
      <c r="BG323" s="508"/>
      <c r="BH323" s="508"/>
      <c r="BI323" s="509"/>
      <c r="BJ323" s="495">
        <f>SUM(BF323:BI323)</f>
        <v>0</v>
      </c>
      <c r="BK323" s="493"/>
      <c r="BL323" s="508"/>
      <c r="BM323" s="508"/>
      <c r="BN323" s="509"/>
      <c r="BO323" s="519">
        <f t="shared" si="4"/>
        <v>0</v>
      </c>
    </row>
    <row r="324" spans="1:67" x14ac:dyDescent="0.25">
      <c r="A324" s="488" t="s">
        <v>888</v>
      </c>
      <c r="B324" s="489" t="s">
        <v>889</v>
      </c>
      <c r="C324" s="490">
        <v>6953156293649</v>
      </c>
      <c r="D324" s="490">
        <f>IF(J324&gt;0,1,"")</f>
        <v>1</v>
      </c>
      <c r="E324" s="490" t="str">
        <f>IF(K324&gt;0,1,"")</f>
        <v/>
      </c>
      <c r="F324" s="490" t="str">
        <f>IF(L324&gt;0,1,"")</f>
        <v/>
      </c>
      <c r="G324" s="510" t="str">
        <f>IF(M324&gt;0,1,"")</f>
        <v/>
      </c>
      <c r="H324" s="511">
        <v>6</v>
      </c>
      <c r="I324" s="492" t="str">
        <f>IF(SUM(D324:G324)&lt;2,IF(H324&gt;100,"Not OK",""),"")</f>
        <v/>
      </c>
      <c r="J324" s="493">
        <v>5</v>
      </c>
      <c r="K324" s="494"/>
      <c r="L324" s="494"/>
      <c r="M324" s="494"/>
      <c r="N324" s="495">
        <f>SUM(J324:M324)</f>
        <v>5</v>
      </c>
      <c r="O324" s="496"/>
      <c r="P324" s="497"/>
      <c r="Q324" s="497"/>
      <c r="R324" s="498"/>
      <c r="S324" s="499">
        <f>IF(P324&gt;0,P324,O324)</f>
        <v>0</v>
      </c>
      <c r="T324" s="500"/>
      <c r="U324" s="498"/>
      <c r="V324" s="498"/>
      <c r="W324" s="501"/>
      <c r="X324" s="496"/>
      <c r="Y324" s="498"/>
      <c r="Z324" s="498"/>
      <c r="AA324" s="502"/>
      <c r="AB324" s="503"/>
      <c r="AC324" s="504"/>
      <c r="AD324" s="504"/>
      <c r="AE324" s="505"/>
      <c r="AF324" s="495">
        <f>SUM(AB324:AE324)</f>
        <v>0</v>
      </c>
      <c r="AG324" s="506"/>
      <c r="AH324" s="504"/>
      <c r="AI324" s="504"/>
      <c r="AJ324" s="505"/>
      <c r="AK324" s="507">
        <f>SUM(AG324:AJ324)</f>
        <v>0</v>
      </c>
      <c r="AL324" s="503"/>
      <c r="AM324" s="504"/>
      <c r="AN324" s="504"/>
      <c r="AO324" s="505"/>
      <c r="AP324" s="507">
        <f>SUM(AL324:AO324)</f>
        <v>0</v>
      </c>
      <c r="AQ324" s="503"/>
      <c r="AR324" s="504"/>
      <c r="AS324" s="504"/>
      <c r="AT324" s="505"/>
      <c r="AU324" s="495">
        <f>SUM(AQ324:AT324)</f>
        <v>0</v>
      </c>
      <c r="AV324" s="494"/>
      <c r="AW324" s="508"/>
      <c r="AX324" s="508"/>
      <c r="AY324" s="509"/>
      <c r="AZ324" s="507">
        <f>SUM(AV324:AY324)</f>
        <v>0</v>
      </c>
      <c r="BA324" s="493"/>
      <c r="BB324" s="508"/>
      <c r="BC324" s="508"/>
      <c r="BD324" s="509"/>
      <c r="BE324" s="495">
        <f>SUM(BA324:BD324)</f>
        <v>0</v>
      </c>
      <c r="BF324" s="493">
        <v>0</v>
      </c>
      <c r="BG324" s="508"/>
      <c r="BH324" s="508"/>
      <c r="BI324" s="509"/>
      <c r="BJ324" s="495">
        <f>SUM(BF324:BI324)</f>
        <v>0</v>
      </c>
      <c r="BK324" s="493"/>
      <c r="BL324" s="508"/>
      <c r="BM324" s="508"/>
      <c r="BN324" s="509"/>
      <c r="BO324" s="495">
        <f t="shared" ref="BO324:BO347" si="5">SUM(BK324:BN324)</f>
        <v>0</v>
      </c>
    </row>
    <row r="325" spans="1:67" x14ac:dyDescent="0.25">
      <c r="A325" s="488" t="s">
        <v>890</v>
      </c>
      <c r="B325" s="489" t="s">
        <v>891</v>
      </c>
      <c r="C325" s="490">
        <v>6953156293892</v>
      </c>
      <c r="D325" s="490">
        <f>IF(J325&gt;0,1,"")</f>
        <v>1</v>
      </c>
      <c r="E325" s="490" t="str">
        <f>IF(K325&gt;0,1,"")</f>
        <v/>
      </c>
      <c r="F325" s="490" t="str">
        <f>IF(L325&gt;0,1,"")</f>
        <v/>
      </c>
      <c r="G325" s="510" t="str">
        <f>IF(M325&gt;0,1,"")</f>
        <v/>
      </c>
      <c r="H325" s="511">
        <v>4</v>
      </c>
      <c r="I325" s="492" t="str">
        <f>IF(SUM(D325:G325)&lt;2,IF(H325&gt;100,"Not OK",""),"")</f>
        <v/>
      </c>
      <c r="J325" s="493">
        <v>5</v>
      </c>
      <c r="K325" s="494"/>
      <c r="L325" s="494"/>
      <c r="M325" s="494"/>
      <c r="N325" s="495">
        <f>SUM(J325:M325)</f>
        <v>5</v>
      </c>
      <c r="O325" s="496"/>
      <c r="P325" s="497"/>
      <c r="Q325" s="497"/>
      <c r="R325" s="498"/>
      <c r="S325" s="499">
        <f>IF(P325&gt;0,P325,O325)</f>
        <v>0</v>
      </c>
      <c r="T325" s="500"/>
      <c r="U325" s="498"/>
      <c r="V325" s="498"/>
      <c r="W325" s="501"/>
      <c r="X325" s="496"/>
      <c r="Y325" s="498"/>
      <c r="Z325" s="498"/>
      <c r="AA325" s="502"/>
      <c r="AB325" s="503"/>
      <c r="AC325" s="504"/>
      <c r="AD325" s="504"/>
      <c r="AE325" s="505"/>
      <c r="AF325" s="495">
        <f>SUM(AB325:AE325)</f>
        <v>0</v>
      </c>
      <c r="AG325" s="506"/>
      <c r="AH325" s="504"/>
      <c r="AI325" s="504"/>
      <c r="AJ325" s="505"/>
      <c r="AK325" s="507">
        <f>SUM(AG325:AJ325)</f>
        <v>0</v>
      </c>
      <c r="AL325" s="503"/>
      <c r="AM325" s="504"/>
      <c r="AN325" s="504"/>
      <c r="AO325" s="505"/>
      <c r="AP325" s="507">
        <f>SUM(AL325:AO325)</f>
        <v>0</v>
      </c>
      <c r="AQ325" s="503"/>
      <c r="AR325" s="504"/>
      <c r="AS325" s="504"/>
      <c r="AT325" s="505"/>
      <c r="AU325" s="495">
        <f>SUM(AQ325:AT325)</f>
        <v>0</v>
      </c>
      <c r="AV325" s="494"/>
      <c r="AW325" s="508"/>
      <c r="AX325" s="508"/>
      <c r="AY325" s="509"/>
      <c r="AZ325" s="507">
        <f>SUM(AV325:AY325)</f>
        <v>0</v>
      </c>
      <c r="BA325" s="493"/>
      <c r="BB325" s="508"/>
      <c r="BC325" s="508"/>
      <c r="BD325" s="509"/>
      <c r="BE325" s="495">
        <f>SUM(BA325:BD325)</f>
        <v>0</v>
      </c>
      <c r="BF325" s="493">
        <v>0</v>
      </c>
      <c r="BG325" s="508"/>
      <c r="BH325" s="508"/>
      <c r="BI325" s="509"/>
      <c r="BJ325" s="495">
        <f>SUM(BF325:BI325)</f>
        <v>0</v>
      </c>
      <c r="BK325" s="493"/>
      <c r="BL325" s="508"/>
      <c r="BM325" s="508"/>
      <c r="BN325" s="509"/>
      <c r="BO325" s="495">
        <f t="shared" si="5"/>
        <v>0</v>
      </c>
    </row>
    <row r="326" spans="1:67" x14ac:dyDescent="0.25">
      <c r="A326" s="488" t="s">
        <v>571</v>
      </c>
      <c r="B326" s="489" t="s">
        <v>707</v>
      </c>
      <c r="C326" s="490">
        <v>6953156294073</v>
      </c>
      <c r="D326" s="490">
        <f>IF(J326&gt;0,1,"")</f>
        <v>1</v>
      </c>
      <c r="E326" s="490">
        <f>IF(K326&gt;0,1,"")</f>
        <v>1</v>
      </c>
      <c r="F326" s="490">
        <f>IF(L326&gt;0,1,"")</f>
        <v>1</v>
      </c>
      <c r="G326" s="510" t="str">
        <f>IF(M326&gt;0,1,"")</f>
        <v/>
      </c>
      <c r="H326" s="511">
        <v>18</v>
      </c>
      <c r="I326" s="492" t="str">
        <f>IF(SUM(D326:G326)&lt;2,IF(H326&gt;100,"Not OK",""),"")</f>
        <v/>
      </c>
      <c r="J326" s="493">
        <v>5</v>
      </c>
      <c r="K326" s="494">
        <v>52</v>
      </c>
      <c r="L326" s="494">
        <v>17</v>
      </c>
      <c r="M326" s="494"/>
      <c r="N326" s="495">
        <f>SUM(J326:M326)</f>
        <v>74</v>
      </c>
      <c r="O326" s="496"/>
      <c r="P326" s="497">
        <v>23.570000000000004</v>
      </c>
      <c r="Q326" s="497">
        <v>23.570000000000004</v>
      </c>
      <c r="R326" s="498"/>
      <c r="S326" s="499">
        <f>IF(P326&gt;0,P326,O326)</f>
        <v>23.570000000000004</v>
      </c>
      <c r="T326" s="500"/>
      <c r="U326" s="498">
        <v>49.5</v>
      </c>
      <c r="V326" s="498">
        <v>54.5</v>
      </c>
      <c r="W326" s="501"/>
      <c r="X326" s="496"/>
      <c r="Y326" s="498">
        <v>109</v>
      </c>
      <c r="Z326" s="498">
        <v>109</v>
      </c>
      <c r="AA326" s="502"/>
      <c r="AB326" s="503"/>
      <c r="AC326" s="504"/>
      <c r="AD326" s="504"/>
      <c r="AE326" s="505"/>
      <c r="AF326" s="495">
        <f>SUM(AB326:AE326)</f>
        <v>0</v>
      </c>
      <c r="AG326" s="506"/>
      <c r="AH326" s="504"/>
      <c r="AI326" s="504"/>
      <c r="AJ326" s="505"/>
      <c r="AK326" s="507">
        <f>SUM(AG326:AJ326)</f>
        <v>0</v>
      </c>
      <c r="AL326" s="503"/>
      <c r="AM326" s="504"/>
      <c r="AN326" s="504"/>
      <c r="AO326" s="505"/>
      <c r="AP326" s="507">
        <f>SUM(AL326:AO326)</f>
        <v>0</v>
      </c>
      <c r="AQ326" s="503"/>
      <c r="AR326" s="504"/>
      <c r="AS326" s="504"/>
      <c r="AT326" s="505"/>
      <c r="AU326" s="495">
        <f>SUM(AQ326:AT326)</f>
        <v>0</v>
      </c>
      <c r="AV326" s="494"/>
      <c r="AW326" s="508"/>
      <c r="AX326" s="508"/>
      <c r="AY326" s="509"/>
      <c r="AZ326" s="507">
        <f>SUM(AV326:AY326)</f>
        <v>0</v>
      </c>
      <c r="BA326" s="493"/>
      <c r="BB326" s="508">
        <v>1</v>
      </c>
      <c r="BC326" s="508">
        <v>0</v>
      </c>
      <c r="BD326" s="509"/>
      <c r="BE326" s="495">
        <f>SUM(BA326:BD326)</f>
        <v>1</v>
      </c>
      <c r="BF326" s="493">
        <v>0</v>
      </c>
      <c r="BG326" s="508">
        <v>9</v>
      </c>
      <c r="BH326" s="508">
        <v>5</v>
      </c>
      <c r="BI326" s="509"/>
      <c r="BJ326" s="495">
        <f>SUM(BF326:BI326)</f>
        <v>14</v>
      </c>
      <c r="BK326" s="493"/>
      <c r="BL326" s="508"/>
      <c r="BM326" s="508"/>
      <c r="BN326" s="509"/>
      <c r="BO326" s="495">
        <f t="shared" si="5"/>
        <v>0</v>
      </c>
    </row>
    <row r="327" spans="1:67" x14ac:dyDescent="0.25">
      <c r="A327" s="488" t="s">
        <v>572</v>
      </c>
      <c r="B327" s="489" t="s">
        <v>340</v>
      </c>
      <c r="C327" s="490">
        <v>6953156294080</v>
      </c>
      <c r="D327" s="490" t="str">
        <f>IF(J327&gt;0,1,"")</f>
        <v/>
      </c>
      <c r="E327" s="490">
        <f>IF(K327&gt;0,1,"")</f>
        <v>1</v>
      </c>
      <c r="F327" s="490">
        <f>IF(L327&gt;0,1,"")</f>
        <v>1</v>
      </c>
      <c r="G327" s="510" t="str">
        <f>IF(M327&gt;0,1,"")</f>
        <v/>
      </c>
      <c r="H327" s="511">
        <v>19</v>
      </c>
      <c r="I327" s="492" t="str">
        <f>IF(SUM(D327:G327)&lt;2,IF(H327&gt;100,"Not OK",""),"")</f>
        <v/>
      </c>
      <c r="J327" s="493"/>
      <c r="K327" s="494">
        <v>51</v>
      </c>
      <c r="L327" s="494">
        <v>16</v>
      </c>
      <c r="M327" s="494"/>
      <c r="N327" s="495">
        <f>SUM(J327:M327)</f>
        <v>67</v>
      </c>
      <c r="O327" s="496"/>
      <c r="P327" s="497">
        <v>23.569999999999997</v>
      </c>
      <c r="Q327" s="497">
        <v>23.569999999999997</v>
      </c>
      <c r="R327" s="498"/>
      <c r="S327" s="499">
        <f>IF(P327&gt;0,P327,O327)</f>
        <v>23.569999999999997</v>
      </c>
      <c r="T327" s="500"/>
      <c r="U327" s="498">
        <v>49.5</v>
      </c>
      <c r="V327" s="498">
        <v>54.5</v>
      </c>
      <c r="W327" s="501"/>
      <c r="X327" s="496"/>
      <c r="Y327" s="498">
        <v>109</v>
      </c>
      <c r="Z327" s="498">
        <v>109</v>
      </c>
      <c r="AA327" s="502"/>
      <c r="AB327" s="503"/>
      <c r="AC327" s="504"/>
      <c r="AD327" s="504"/>
      <c r="AE327" s="505"/>
      <c r="AF327" s="495">
        <f>SUM(AB327:AE327)</f>
        <v>0</v>
      </c>
      <c r="AG327" s="506"/>
      <c r="AH327" s="504"/>
      <c r="AI327" s="504"/>
      <c r="AJ327" s="505"/>
      <c r="AK327" s="507">
        <f>SUM(AG327:AJ327)</f>
        <v>0</v>
      </c>
      <c r="AL327" s="503"/>
      <c r="AM327" s="504"/>
      <c r="AN327" s="504"/>
      <c r="AO327" s="505"/>
      <c r="AP327" s="507">
        <f>SUM(AL327:AO327)</f>
        <v>0</v>
      </c>
      <c r="AQ327" s="503"/>
      <c r="AR327" s="504"/>
      <c r="AS327" s="504"/>
      <c r="AT327" s="505"/>
      <c r="AU327" s="495">
        <f>SUM(AQ327:AT327)</f>
        <v>0</v>
      </c>
      <c r="AV327" s="494"/>
      <c r="AW327" s="508"/>
      <c r="AX327" s="508"/>
      <c r="AY327" s="509"/>
      <c r="AZ327" s="507">
        <f>SUM(AV327:AY327)</f>
        <v>0</v>
      </c>
      <c r="BA327" s="493"/>
      <c r="BB327" s="508">
        <v>0</v>
      </c>
      <c r="BC327" s="508">
        <v>0</v>
      </c>
      <c r="BD327" s="509"/>
      <c r="BE327" s="495">
        <f>SUM(BA327:BD327)</f>
        <v>0</v>
      </c>
      <c r="BF327" s="493"/>
      <c r="BG327" s="508">
        <v>8</v>
      </c>
      <c r="BH327" s="508">
        <v>2</v>
      </c>
      <c r="BI327" s="509"/>
      <c r="BJ327" s="495">
        <f>SUM(BF327:BI327)</f>
        <v>10</v>
      </c>
      <c r="BK327" s="493"/>
      <c r="BL327" s="508"/>
      <c r="BM327" s="508"/>
      <c r="BN327" s="509"/>
      <c r="BO327" s="495">
        <f t="shared" si="5"/>
        <v>0</v>
      </c>
    </row>
    <row r="328" spans="1:67" x14ac:dyDescent="0.25">
      <c r="A328" s="488" t="s">
        <v>312</v>
      </c>
      <c r="B328" s="489" t="s">
        <v>708</v>
      </c>
      <c r="C328" s="490">
        <v>6953156295117</v>
      </c>
      <c r="D328" s="490">
        <f>IF(J328&gt;0,1,"")</f>
        <v>1</v>
      </c>
      <c r="E328" s="490">
        <f>IF(K328&gt;0,1,"")</f>
        <v>1</v>
      </c>
      <c r="F328" s="490">
        <f>IF(L328&gt;0,1,"")</f>
        <v>1</v>
      </c>
      <c r="G328" s="510" t="str">
        <f>IF(M328&gt;0,1,"")</f>
        <v/>
      </c>
      <c r="H328" s="511"/>
      <c r="I328" s="492" t="str">
        <f>IF(SUM(D328:G328)&lt;2,IF(H328&gt;100,"Not OK",""),"")</f>
        <v/>
      </c>
      <c r="J328" s="493">
        <v>5</v>
      </c>
      <c r="K328" s="494">
        <v>44</v>
      </c>
      <c r="L328" s="494">
        <v>24</v>
      </c>
      <c r="M328" s="494"/>
      <c r="N328" s="495">
        <f>SUM(J328:M328)</f>
        <v>73</v>
      </c>
      <c r="O328" s="496"/>
      <c r="P328" s="497">
        <v>6.5999999999999979</v>
      </c>
      <c r="Q328" s="497">
        <v>6.5999999999999979</v>
      </c>
      <c r="R328" s="498"/>
      <c r="S328" s="499">
        <f>IF(P328&gt;0,P328,O328)</f>
        <v>6.5999999999999979</v>
      </c>
      <c r="T328" s="500"/>
      <c r="U328" s="498">
        <v>30</v>
      </c>
      <c r="V328" s="498">
        <v>34.5</v>
      </c>
      <c r="W328" s="501"/>
      <c r="X328" s="496"/>
      <c r="Y328" s="498">
        <v>30</v>
      </c>
      <c r="Z328" s="498">
        <v>69</v>
      </c>
      <c r="AA328" s="502"/>
      <c r="AB328" s="503"/>
      <c r="AC328" s="504"/>
      <c r="AD328" s="504"/>
      <c r="AE328" s="505"/>
      <c r="AF328" s="495">
        <f>SUM(AB328:AE328)</f>
        <v>0</v>
      </c>
      <c r="AG328" s="506"/>
      <c r="AH328" s="504"/>
      <c r="AI328" s="504"/>
      <c r="AJ328" s="505"/>
      <c r="AK328" s="507">
        <f>SUM(AG328:AJ328)</f>
        <v>0</v>
      </c>
      <c r="AL328" s="503"/>
      <c r="AM328" s="504"/>
      <c r="AN328" s="504"/>
      <c r="AO328" s="505"/>
      <c r="AP328" s="507">
        <f>SUM(AL328:AO328)</f>
        <v>0</v>
      </c>
      <c r="AQ328" s="503"/>
      <c r="AR328" s="504"/>
      <c r="AS328" s="504"/>
      <c r="AT328" s="505"/>
      <c r="AU328" s="495">
        <f>SUM(AQ328:AT328)</f>
        <v>0</v>
      </c>
      <c r="AV328" s="494"/>
      <c r="AW328" s="508"/>
      <c r="AX328" s="508">
        <v>0</v>
      </c>
      <c r="AY328" s="509"/>
      <c r="AZ328" s="507">
        <f>SUM(AV328:AY328)</f>
        <v>0</v>
      </c>
      <c r="BA328" s="493"/>
      <c r="BB328" s="508"/>
      <c r="BC328" s="508">
        <v>0</v>
      </c>
      <c r="BD328" s="509"/>
      <c r="BE328" s="495">
        <f>SUM(BA328:BD328)</f>
        <v>0</v>
      </c>
      <c r="BF328" s="493">
        <v>0</v>
      </c>
      <c r="BG328" s="508">
        <v>8</v>
      </c>
      <c r="BH328" s="508">
        <v>0</v>
      </c>
      <c r="BI328" s="509"/>
      <c r="BJ328" s="495">
        <f>SUM(BF328:BI328)</f>
        <v>8</v>
      </c>
      <c r="BK328" s="493"/>
      <c r="BL328" s="508"/>
      <c r="BM328" s="508"/>
      <c r="BN328" s="509"/>
      <c r="BO328" s="495">
        <f t="shared" si="5"/>
        <v>0</v>
      </c>
    </row>
    <row r="329" spans="1:67" x14ac:dyDescent="0.25">
      <c r="A329" s="488" t="s">
        <v>313</v>
      </c>
      <c r="B329" s="489" t="s">
        <v>709</v>
      </c>
      <c r="C329" s="490">
        <v>6953156295124</v>
      </c>
      <c r="D329" s="490">
        <f>IF(J329&gt;0,1,"")</f>
        <v>1</v>
      </c>
      <c r="E329" s="490">
        <f>IF(K329&gt;0,1,"")</f>
        <v>1</v>
      </c>
      <c r="F329" s="490">
        <f>IF(L329&gt;0,1,"")</f>
        <v>1</v>
      </c>
      <c r="G329" s="510" t="str">
        <f>IF(M329&gt;0,1,"")</f>
        <v/>
      </c>
      <c r="H329" s="511">
        <v>6</v>
      </c>
      <c r="I329" s="492" t="str">
        <f>IF(SUM(D329:G329)&lt;2,IF(H329&gt;100,"Not OK",""),"")</f>
        <v/>
      </c>
      <c r="J329" s="493">
        <v>4</v>
      </c>
      <c r="K329" s="494">
        <v>44</v>
      </c>
      <c r="L329" s="494">
        <v>21</v>
      </c>
      <c r="M329" s="494"/>
      <c r="N329" s="495">
        <f>SUM(J329:M329)</f>
        <v>69</v>
      </c>
      <c r="O329" s="496"/>
      <c r="P329" s="497">
        <v>6.5999999999999988</v>
      </c>
      <c r="Q329" s="497">
        <v>6.5999999999999988</v>
      </c>
      <c r="R329" s="498"/>
      <c r="S329" s="499">
        <f>IF(P329&gt;0,P329,O329)</f>
        <v>6.5999999999999988</v>
      </c>
      <c r="T329" s="500"/>
      <c r="U329" s="498">
        <v>30</v>
      </c>
      <c r="V329" s="498">
        <v>34.5</v>
      </c>
      <c r="W329" s="501"/>
      <c r="X329" s="496"/>
      <c r="Y329" s="498">
        <v>30</v>
      </c>
      <c r="Z329" s="498">
        <v>69</v>
      </c>
      <c r="AA329" s="502"/>
      <c r="AB329" s="503"/>
      <c r="AC329" s="504"/>
      <c r="AD329" s="504"/>
      <c r="AE329" s="505"/>
      <c r="AF329" s="495">
        <f>SUM(AB329:AE329)</f>
        <v>0</v>
      </c>
      <c r="AG329" s="506"/>
      <c r="AH329" s="504"/>
      <c r="AI329" s="504"/>
      <c r="AJ329" s="505"/>
      <c r="AK329" s="507">
        <f>SUM(AG329:AJ329)</f>
        <v>0</v>
      </c>
      <c r="AL329" s="503"/>
      <c r="AM329" s="504"/>
      <c r="AN329" s="504"/>
      <c r="AO329" s="505"/>
      <c r="AP329" s="507">
        <f>SUM(AL329:AO329)</f>
        <v>0</v>
      </c>
      <c r="AQ329" s="503"/>
      <c r="AR329" s="504"/>
      <c r="AS329" s="504"/>
      <c r="AT329" s="505"/>
      <c r="AU329" s="495">
        <f>SUM(AQ329:AT329)</f>
        <v>0</v>
      </c>
      <c r="AV329" s="494"/>
      <c r="AW329" s="508"/>
      <c r="AX329" s="508">
        <v>0</v>
      </c>
      <c r="AY329" s="509"/>
      <c r="AZ329" s="507">
        <f>SUM(AV329:AY329)</f>
        <v>0</v>
      </c>
      <c r="BA329" s="493"/>
      <c r="BB329" s="508"/>
      <c r="BC329" s="508">
        <v>0</v>
      </c>
      <c r="BD329" s="509"/>
      <c r="BE329" s="495">
        <f>SUM(BA329:BD329)</f>
        <v>0</v>
      </c>
      <c r="BF329" s="493">
        <v>1</v>
      </c>
      <c r="BG329" s="508">
        <v>7</v>
      </c>
      <c r="BH329" s="508">
        <v>1</v>
      </c>
      <c r="BI329" s="509"/>
      <c r="BJ329" s="495">
        <f>SUM(BF329:BI329)</f>
        <v>9</v>
      </c>
      <c r="BK329" s="493"/>
      <c r="BL329" s="508"/>
      <c r="BM329" s="508"/>
      <c r="BN329" s="509"/>
      <c r="BO329" s="519">
        <f t="shared" si="5"/>
        <v>0</v>
      </c>
    </row>
    <row r="330" spans="1:67" x14ac:dyDescent="0.25">
      <c r="A330" s="488" t="s">
        <v>892</v>
      </c>
      <c r="B330" s="489" t="s">
        <v>893</v>
      </c>
      <c r="C330" s="490">
        <v>6953156295131</v>
      </c>
      <c r="D330" s="490">
        <f>IF(J330&gt;0,1,"")</f>
        <v>1</v>
      </c>
      <c r="E330" s="490" t="str">
        <f>IF(K330&gt;0,1,"")</f>
        <v/>
      </c>
      <c r="F330" s="490" t="str">
        <f>IF(L330&gt;0,1,"")</f>
        <v/>
      </c>
      <c r="G330" s="510" t="str">
        <f>IF(M330&gt;0,1,"")</f>
        <v/>
      </c>
      <c r="H330" s="511">
        <v>15</v>
      </c>
      <c r="I330" s="492" t="str">
        <f>IF(SUM(D330:G330)&lt;2,IF(H330&gt;100,"Not OK",""),"")</f>
        <v/>
      </c>
      <c r="J330" s="493">
        <v>5</v>
      </c>
      <c r="K330" s="494"/>
      <c r="L330" s="494"/>
      <c r="M330" s="494"/>
      <c r="N330" s="495">
        <f>SUM(J330:M330)</f>
        <v>5</v>
      </c>
      <c r="O330" s="496"/>
      <c r="P330" s="497"/>
      <c r="Q330" s="497"/>
      <c r="R330" s="498"/>
      <c r="S330" s="499">
        <f>IF(P330&gt;0,P330,O330)</f>
        <v>0</v>
      </c>
      <c r="T330" s="500"/>
      <c r="U330" s="498"/>
      <c r="V330" s="498"/>
      <c r="W330" s="501"/>
      <c r="X330" s="496"/>
      <c r="Y330" s="498"/>
      <c r="Z330" s="498"/>
      <c r="AA330" s="502"/>
      <c r="AB330" s="503"/>
      <c r="AC330" s="504"/>
      <c r="AD330" s="504"/>
      <c r="AE330" s="505"/>
      <c r="AF330" s="495">
        <f>SUM(AB330:AE330)</f>
        <v>0</v>
      </c>
      <c r="AG330" s="506"/>
      <c r="AH330" s="504"/>
      <c r="AI330" s="504"/>
      <c r="AJ330" s="505"/>
      <c r="AK330" s="507">
        <f>SUM(AG330:AJ330)</f>
        <v>0</v>
      </c>
      <c r="AL330" s="503"/>
      <c r="AM330" s="504"/>
      <c r="AN330" s="504"/>
      <c r="AO330" s="505"/>
      <c r="AP330" s="507">
        <f>SUM(AL330:AO330)</f>
        <v>0</v>
      </c>
      <c r="AQ330" s="503"/>
      <c r="AR330" s="504"/>
      <c r="AS330" s="504"/>
      <c r="AT330" s="505"/>
      <c r="AU330" s="495">
        <f>SUM(AQ330:AT330)</f>
        <v>0</v>
      </c>
      <c r="AV330" s="494"/>
      <c r="AW330" s="508"/>
      <c r="AX330" s="508"/>
      <c r="AY330" s="509"/>
      <c r="AZ330" s="507">
        <f>SUM(AV330:AY330)</f>
        <v>0</v>
      </c>
      <c r="BA330" s="493"/>
      <c r="BB330" s="508"/>
      <c r="BC330" s="508"/>
      <c r="BD330" s="509"/>
      <c r="BE330" s="495">
        <f>SUM(BA330:BD330)</f>
        <v>0</v>
      </c>
      <c r="BF330" s="493">
        <v>5</v>
      </c>
      <c r="BG330" s="508"/>
      <c r="BH330" s="508"/>
      <c r="BI330" s="509"/>
      <c r="BJ330" s="495">
        <f>SUM(BF330:BI330)</f>
        <v>5</v>
      </c>
      <c r="BK330" s="493"/>
      <c r="BL330" s="508"/>
      <c r="BM330" s="508"/>
      <c r="BN330" s="509"/>
      <c r="BO330" s="495">
        <f t="shared" si="5"/>
        <v>0</v>
      </c>
    </row>
    <row r="331" spans="1:67" x14ac:dyDescent="0.25">
      <c r="A331" s="488" t="s">
        <v>894</v>
      </c>
      <c r="B331" s="489" t="s">
        <v>895</v>
      </c>
      <c r="C331" s="490">
        <v>6953156295148</v>
      </c>
      <c r="D331" s="490" t="str">
        <f>IF(J331&gt;0,1,"")</f>
        <v/>
      </c>
      <c r="E331" s="490" t="str">
        <f>IF(K331&gt;0,1,"")</f>
        <v/>
      </c>
      <c r="F331" s="490" t="str">
        <f>IF(L331&gt;0,1,"")</f>
        <v/>
      </c>
      <c r="G331" s="510" t="str">
        <f>IF(M331&gt;0,1,"")</f>
        <v/>
      </c>
      <c r="H331" s="511">
        <v>40</v>
      </c>
      <c r="I331" s="492" t="str">
        <f>IF(SUM(D331:G331)&lt;2,IF(H331&gt;100,"Not OK",""),"")</f>
        <v/>
      </c>
      <c r="J331" s="493">
        <v>0</v>
      </c>
      <c r="K331" s="494"/>
      <c r="L331" s="494"/>
      <c r="M331" s="494"/>
      <c r="N331" s="495">
        <f>SUM(J331:M331)</f>
        <v>0</v>
      </c>
      <c r="O331" s="496"/>
      <c r="P331" s="497"/>
      <c r="Q331" s="497"/>
      <c r="R331" s="498"/>
      <c r="S331" s="499">
        <f>IF(P331&gt;0,P331,O331)</f>
        <v>0</v>
      </c>
      <c r="T331" s="500"/>
      <c r="U331" s="498"/>
      <c r="V331" s="498"/>
      <c r="W331" s="501"/>
      <c r="X331" s="496"/>
      <c r="Y331" s="498"/>
      <c r="Z331" s="498"/>
      <c r="AA331" s="502"/>
      <c r="AB331" s="503"/>
      <c r="AC331" s="504"/>
      <c r="AD331" s="504"/>
      <c r="AE331" s="505"/>
      <c r="AF331" s="495">
        <f>SUM(AB331:AE331)</f>
        <v>0</v>
      </c>
      <c r="AG331" s="506"/>
      <c r="AH331" s="504"/>
      <c r="AI331" s="504"/>
      <c r="AJ331" s="505"/>
      <c r="AK331" s="507">
        <f>SUM(AG331:AJ331)</f>
        <v>0</v>
      </c>
      <c r="AL331" s="503"/>
      <c r="AM331" s="504"/>
      <c r="AN331" s="504"/>
      <c r="AO331" s="505"/>
      <c r="AP331" s="507">
        <f>SUM(AL331:AO331)</f>
        <v>0</v>
      </c>
      <c r="AQ331" s="503"/>
      <c r="AR331" s="504"/>
      <c r="AS331" s="504"/>
      <c r="AT331" s="505"/>
      <c r="AU331" s="495">
        <f>SUM(AQ331:AT331)</f>
        <v>0</v>
      </c>
      <c r="AV331" s="494"/>
      <c r="AW331" s="508"/>
      <c r="AX331" s="508"/>
      <c r="AY331" s="509"/>
      <c r="AZ331" s="507">
        <f>SUM(AV331:AY331)</f>
        <v>0</v>
      </c>
      <c r="BA331" s="493"/>
      <c r="BB331" s="508"/>
      <c r="BC331" s="508"/>
      <c r="BD331" s="509"/>
      <c r="BE331" s="495">
        <f>SUM(BA331:BD331)</f>
        <v>0</v>
      </c>
      <c r="BF331" s="493">
        <v>5</v>
      </c>
      <c r="BG331" s="508"/>
      <c r="BH331" s="508"/>
      <c r="BI331" s="509"/>
      <c r="BJ331" s="495">
        <f>SUM(BF331:BI331)</f>
        <v>5</v>
      </c>
      <c r="BK331" s="493"/>
      <c r="BL331" s="508"/>
      <c r="BM331" s="508"/>
      <c r="BN331" s="509"/>
      <c r="BO331" s="495">
        <f t="shared" si="5"/>
        <v>0</v>
      </c>
    </row>
    <row r="332" spans="1:67" x14ac:dyDescent="0.25">
      <c r="A332" s="488" t="s">
        <v>896</v>
      </c>
      <c r="B332" s="489" t="s">
        <v>897</v>
      </c>
      <c r="C332" s="490">
        <v>6953156295162</v>
      </c>
      <c r="D332" s="490">
        <f>IF(J332&gt;0,1,"")</f>
        <v>1</v>
      </c>
      <c r="E332" s="490" t="str">
        <f>IF(K332&gt;0,1,"")</f>
        <v/>
      </c>
      <c r="F332" s="490" t="str">
        <f>IF(L332&gt;0,1,"")</f>
        <v/>
      </c>
      <c r="G332" s="510" t="str">
        <f>IF(M332&gt;0,1,"")</f>
        <v/>
      </c>
      <c r="H332" s="511">
        <v>32</v>
      </c>
      <c r="I332" s="492" t="str">
        <f>IF(SUM(D332:G332)&lt;2,IF(H332&gt;100,"Not OK",""),"")</f>
        <v/>
      </c>
      <c r="J332" s="493">
        <v>4</v>
      </c>
      <c r="K332" s="494"/>
      <c r="L332" s="494"/>
      <c r="M332" s="494"/>
      <c r="N332" s="495">
        <f>SUM(J332:M332)</f>
        <v>4</v>
      </c>
      <c r="O332" s="496"/>
      <c r="P332" s="497"/>
      <c r="Q332" s="497"/>
      <c r="R332" s="498"/>
      <c r="S332" s="499">
        <f>IF(P332&gt;0,P332,O332)</f>
        <v>0</v>
      </c>
      <c r="T332" s="500"/>
      <c r="U332" s="498"/>
      <c r="V332" s="498"/>
      <c r="W332" s="501"/>
      <c r="X332" s="496"/>
      <c r="Y332" s="498"/>
      <c r="Z332" s="498"/>
      <c r="AA332" s="502"/>
      <c r="AB332" s="503"/>
      <c r="AC332" s="504"/>
      <c r="AD332" s="504"/>
      <c r="AE332" s="505"/>
      <c r="AF332" s="495">
        <f>SUM(AB332:AE332)</f>
        <v>0</v>
      </c>
      <c r="AG332" s="506"/>
      <c r="AH332" s="504"/>
      <c r="AI332" s="504"/>
      <c r="AJ332" s="505"/>
      <c r="AK332" s="507">
        <f>SUM(AG332:AJ332)</f>
        <v>0</v>
      </c>
      <c r="AL332" s="503"/>
      <c r="AM332" s="504"/>
      <c r="AN332" s="504"/>
      <c r="AO332" s="505"/>
      <c r="AP332" s="507">
        <f>SUM(AL332:AO332)</f>
        <v>0</v>
      </c>
      <c r="AQ332" s="503"/>
      <c r="AR332" s="504"/>
      <c r="AS332" s="504"/>
      <c r="AT332" s="505"/>
      <c r="AU332" s="495">
        <f>SUM(AQ332:AT332)</f>
        <v>0</v>
      </c>
      <c r="AV332" s="494"/>
      <c r="AW332" s="508"/>
      <c r="AX332" s="508"/>
      <c r="AY332" s="509"/>
      <c r="AZ332" s="507">
        <f>SUM(AV332:AY332)</f>
        <v>0</v>
      </c>
      <c r="BA332" s="493"/>
      <c r="BB332" s="508"/>
      <c r="BC332" s="508"/>
      <c r="BD332" s="509"/>
      <c r="BE332" s="495">
        <f>SUM(BA332:BD332)</f>
        <v>0</v>
      </c>
      <c r="BF332" s="493">
        <v>1</v>
      </c>
      <c r="BG332" s="508"/>
      <c r="BH332" s="508"/>
      <c r="BI332" s="509"/>
      <c r="BJ332" s="495">
        <f>SUM(BF332:BI332)</f>
        <v>1</v>
      </c>
      <c r="BK332" s="493"/>
      <c r="BL332" s="508"/>
      <c r="BM332" s="508"/>
      <c r="BN332" s="509"/>
      <c r="BO332" s="495">
        <f t="shared" si="5"/>
        <v>0</v>
      </c>
    </row>
    <row r="333" spans="1:67" x14ac:dyDescent="0.25">
      <c r="A333" s="488" t="s">
        <v>898</v>
      </c>
      <c r="B333" s="489" t="s">
        <v>899</v>
      </c>
      <c r="C333" s="490">
        <v>6953156295179</v>
      </c>
      <c r="D333" s="490">
        <f>IF(J333&gt;0,1,"")</f>
        <v>1</v>
      </c>
      <c r="E333" s="490" t="str">
        <f>IF(K333&gt;0,1,"")</f>
        <v/>
      </c>
      <c r="F333" s="490" t="str">
        <f>IF(L333&gt;0,1,"")</f>
        <v/>
      </c>
      <c r="G333" s="510" t="str">
        <f>IF(M333&gt;0,1,"")</f>
        <v/>
      </c>
      <c r="H333" s="511">
        <v>15</v>
      </c>
      <c r="I333" s="492" t="str">
        <f>IF(SUM(D333:G333)&lt;2,IF(H333&gt;100,"Not OK",""),"")</f>
        <v/>
      </c>
      <c r="J333" s="493">
        <v>5</v>
      </c>
      <c r="K333" s="494"/>
      <c r="L333" s="494"/>
      <c r="M333" s="494"/>
      <c r="N333" s="495">
        <f>SUM(J333:M333)</f>
        <v>5</v>
      </c>
      <c r="O333" s="496"/>
      <c r="P333" s="497"/>
      <c r="Q333" s="497"/>
      <c r="R333" s="498"/>
      <c r="S333" s="499">
        <f>IF(P333&gt;0,P333,O333)</f>
        <v>0</v>
      </c>
      <c r="T333" s="500"/>
      <c r="U333" s="498"/>
      <c r="V333" s="498"/>
      <c r="W333" s="501"/>
      <c r="X333" s="496"/>
      <c r="Y333" s="498"/>
      <c r="Z333" s="498"/>
      <c r="AA333" s="502"/>
      <c r="AB333" s="503"/>
      <c r="AC333" s="504"/>
      <c r="AD333" s="504"/>
      <c r="AE333" s="505"/>
      <c r="AF333" s="495">
        <f>SUM(AB333:AE333)</f>
        <v>0</v>
      </c>
      <c r="AG333" s="506"/>
      <c r="AH333" s="504"/>
      <c r="AI333" s="504"/>
      <c r="AJ333" s="505"/>
      <c r="AK333" s="507">
        <f>SUM(AG333:AJ333)</f>
        <v>0</v>
      </c>
      <c r="AL333" s="503"/>
      <c r="AM333" s="504"/>
      <c r="AN333" s="504"/>
      <c r="AO333" s="505"/>
      <c r="AP333" s="507">
        <f>SUM(AL333:AO333)</f>
        <v>0</v>
      </c>
      <c r="AQ333" s="503"/>
      <c r="AR333" s="504"/>
      <c r="AS333" s="504"/>
      <c r="AT333" s="505"/>
      <c r="AU333" s="495">
        <f>SUM(AQ333:AT333)</f>
        <v>0</v>
      </c>
      <c r="AV333" s="494"/>
      <c r="AW333" s="508"/>
      <c r="AX333" s="508"/>
      <c r="AY333" s="509"/>
      <c r="AZ333" s="507">
        <f>SUM(AV333:AY333)</f>
        <v>0</v>
      </c>
      <c r="BA333" s="493"/>
      <c r="BB333" s="508"/>
      <c r="BC333" s="508"/>
      <c r="BD333" s="509"/>
      <c r="BE333" s="495">
        <f>SUM(BA333:BD333)</f>
        <v>0</v>
      </c>
      <c r="BF333" s="493">
        <v>0</v>
      </c>
      <c r="BG333" s="508"/>
      <c r="BH333" s="508"/>
      <c r="BI333" s="509"/>
      <c r="BJ333" s="495">
        <f>SUM(BF333:BI333)</f>
        <v>0</v>
      </c>
      <c r="BK333" s="493"/>
      <c r="BL333" s="508"/>
      <c r="BM333" s="508"/>
      <c r="BN333" s="509"/>
      <c r="BO333" s="495">
        <f t="shared" si="5"/>
        <v>0</v>
      </c>
    </row>
    <row r="334" spans="1:67" x14ac:dyDescent="0.25">
      <c r="A334" s="488" t="s">
        <v>309</v>
      </c>
      <c r="B334" s="489" t="s">
        <v>710</v>
      </c>
      <c r="C334" s="490">
        <v>6953156295483</v>
      </c>
      <c r="D334" s="490">
        <f>IF(J334&gt;0,1,"")</f>
        <v>1</v>
      </c>
      <c r="E334" s="490">
        <f>IF(K334&gt;0,1,"")</f>
        <v>1</v>
      </c>
      <c r="F334" s="490" t="str">
        <f>IF(L334&gt;0,1,"")</f>
        <v/>
      </c>
      <c r="G334" s="510" t="str">
        <f>IF(M334&gt;0,1,"")</f>
        <v/>
      </c>
      <c r="H334" s="511">
        <v>9</v>
      </c>
      <c r="I334" s="492" t="str">
        <f>IF(SUM(D334:G334)&lt;2,IF(H334&gt;100,"Not OK",""),"")</f>
        <v/>
      </c>
      <c r="J334" s="493">
        <v>4</v>
      </c>
      <c r="K334" s="494">
        <v>33</v>
      </c>
      <c r="L334" s="494">
        <v>0</v>
      </c>
      <c r="M334" s="494"/>
      <c r="N334" s="495">
        <f>SUM(J334:M334)</f>
        <v>37</v>
      </c>
      <c r="O334" s="496"/>
      <c r="P334" s="497">
        <v>51.18</v>
      </c>
      <c r="Q334" s="497">
        <v>51.18</v>
      </c>
      <c r="R334" s="498"/>
      <c r="S334" s="499">
        <f>IF(P334&gt;0,P334,O334)</f>
        <v>51.18</v>
      </c>
      <c r="T334" s="500"/>
      <c r="U334" s="498">
        <v>95</v>
      </c>
      <c r="V334" s="498">
        <v>100</v>
      </c>
      <c r="W334" s="501"/>
      <c r="X334" s="496"/>
      <c r="Y334" s="498">
        <v>95</v>
      </c>
      <c r="Z334" s="498">
        <v>199</v>
      </c>
      <c r="AA334" s="502"/>
      <c r="AB334" s="503"/>
      <c r="AC334" s="504"/>
      <c r="AD334" s="504"/>
      <c r="AE334" s="505"/>
      <c r="AF334" s="495">
        <f>SUM(AB334:AE334)</f>
        <v>0</v>
      </c>
      <c r="AG334" s="506"/>
      <c r="AH334" s="504"/>
      <c r="AI334" s="504"/>
      <c r="AJ334" s="505"/>
      <c r="AK334" s="507">
        <f>SUM(AG334:AJ334)</f>
        <v>0</v>
      </c>
      <c r="AL334" s="503"/>
      <c r="AM334" s="504"/>
      <c r="AN334" s="504"/>
      <c r="AO334" s="505"/>
      <c r="AP334" s="507">
        <f>SUM(AL334:AO334)</f>
        <v>0</v>
      </c>
      <c r="AQ334" s="503"/>
      <c r="AR334" s="504"/>
      <c r="AS334" s="504"/>
      <c r="AT334" s="505"/>
      <c r="AU334" s="495">
        <f>SUM(AQ334:AT334)</f>
        <v>0</v>
      </c>
      <c r="AV334" s="494"/>
      <c r="AW334" s="508"/>
      <c r="AX334" s="508">
        <v>0</v>
      </c>
      <c r="AY334" s="509"/>
      <c r="AZ334" s="507">
        <f>SUM(AV334:AY334)</f>
        <v>0</v>
      </c>
      <c r="BA334" s="493"/>
      <c r="BB334" s="508"/>
      <c r="BC334" s="508">
        <v>0</v>
      </c>
      <c r="BD334" s="509"/>
      <c r="BE334" s="495">
        <f>SUM(BA334:BD334)</f>
        <v>0</v>
      </c>
      <c r="BF334" s="493">
        <v>1</v>
      </c>
      <c r="BG334" s="508">
        <v>9</v>
      </c>
      <c r="BH334" s="508">
        <v>0</v>
      </c>
      <c r="BI334" s="509"/>
      <c r="BJ334" s="495">
        <f>SUM(BF334:BI334)</f>
        <v>10</v>
      </c>
      <c r="BK334" s="493"/>
      <c r="BL334" s="508"/>
      <c r="BM334" s="508"/>
      <c r="BN334" s="509"/>
      <c r="BO334" s="495">
        <f t="shared" si="5"/>
        <v>0</v>
      </c>
    </row>
    <row r="335" spans="1:67" x14ac:dyDescent="0.25">
      <c r="A335" s="488" t="s">
        <v>310</v>
      </c>
      <c r="B335" s="489" t="s">
        <v>711</v>
      </c>
      <c r="C335" s="490">
        <v>6953156295490</v>
      </c>
      <c r="D335" s="490">
        <f>IF(J335&gt;0,1,"")</f>
        <v>1</v>
      </c>
      <c r="E335" s="490">
        <f>IF(K335&gt;0,1,"")</f>
        <v>1</v>
      </c>
      <c r="F335" s="490" t="str">
        <f>IF(L335&gt;0,1,"")</f>
        <v/>
      </c>
      <c r="G335" s="510" t="str">
        <f>IF(M335&gt;0,1,"")</f>
        <v/>
      </c>
      <c r="H335" s="511">
        <v>4</v>
      </c>
      <c r="I335" s="492" t="str">
        <f>IF(SUM(D335:G335)&lt;2,IF(H335&gt;100,"Not OK",""),"")</f>
        <v/>
      </c>
      <c r="J335" s="493">
        <v>5</v>
      </c>
      <c r="K335" s="494">
        <v>42</v>
      </c>
      <c r="L335" s="494">
        <v>0</v>
      </c>
      <c r="M335" s="494"/>
      <c r="N335" s="495">
        <f>SUM(J335:M335)</f>
        <v>47</v>
      </c>
      <c r="O335" s="496"/>
      <c r="P335" s="497">
        <v>55.169999999999845</v>
      </c>
      <c r="Q335" s="497">
        <v>55.169999999999845</v>
      </c>
      <c r="R335" s="498"/>
      <c r="S335" s="499">
        <f>IF(P335&gt;0,P335,O335)</f>
        <v>55.169999999999845</v>
      </c>
      <c r="T335" s="500"/>
      <c r="U335" s="498">
        <v>95</v>
      </c>
      <c r="V335" s="498">
        <v>100</v>
      </c>
      <c r="W335" s="501"/>
      <c r="X335" s="496"/>
      <c r="Y335" s="498">
        <v>95</v>
      </c>
      <c r="Z335" s="498">
        <v>199</v>
      </c>
      <c r="AA335" s="502"/>
      <c r="AB335" s="503"/>
      <c r="AC335" s="504"/>
      <c r="AD335" s="504"/>
      <c r="AE335" s="505"/>
      <c r="AF335" s="495">
        <f>SUM(AB335:AE335)</f>
        <v>0</v>
      </c>
      <c r="AG335" s="506"/>
      <c r="AH335" s="504"/>
      <c r="AI335" s="504"/>
      <c r="AJ335" s="505"/>
      <c r="AK335" s="507">
        <f>SUM(AG335:AJ335)</f>
        <v>0</v>
      </c>
      <c r="AL335" s="503"/>
      <c r="AM335" s="504"/>
      <c r="AN335" s="504"/>
      <c r="AO335" s="505"/>
      <c r="AP335" s="507">
        <f>SUM(AL335:AO335)</f>
        <v>0</v>
      </c>
      <c r="AQ335" s="503"/>
      <c r="AR335" s="504"/>
      <c r="AS335" s="504"/>
      <c r="AT335" s="505"/>
      <c r="AU335" s="495">
        <f>SUM(AQ335:AT335)</f>
        <v>0</v>
      </c>
      <c r="AV335" s="494"/>
      <c r="AW335" s="508"/>
      <c r="AX335" s="508">
        <v>0</v>
      </c>
      <c r="AY335" s="509"/>
      <c r="AZ335" s="507">
        <f>SUM(AV335:AY335)</f>
        <v>0</v>
      </c>
      <c r="BA335" s="493"/>
      <c r="BB335" s="508"/>
      <c r="BC335" s="508">
        <v>0</v>
      </c>
      <c r="BD335" s="509"/>
      <c r="BE335" s="495">
        <f>SUM(BA335:BD335)</f>
        <v>0</v>
      </c>
      <c r="BF335" s="493">
        <v>0</v>
      </c>
      <c r="BG335" s="508">
        <v>8</v>
      </c>
      <c r="BH335" s="508">
        <v>0</v>
      </c>
      <c r="BI335" s="509"/>
      <c r="BJ335" s="495">
        <f>SUM(BF335:BI335)</f>
        <v>8</v>
      </c>
      <c r="BK335" s="493"/>
      <c r="BL335" s="508"/>
      <c r="BM335" s="508"/>
      <c r="BN335" s="509"/>
      <c r="BO335" s="495">
        <f t="shared" si="5"/>
        <v>0</v>
      </c>
    </row>
    <row r="336" spans="1:67" x14ac:dyDescent="0.25">
      <c r="A336" s="488" t="s">
        <v>171</v>
      </c>
      <c r="B336" s="489" t="s">
        <v>474</v>
      </c>
      <c r="C336" s="490">
        <v>6958444961736</v>
      </c>
      <c r="D336" s="490" t="str">
        <f>IF(J336&gt;0,1,"")</f>
        <v/>
      </c>
      <c r="E336" s="490" t="str">
        <f>IF(K336&gt;0,1,"")</f>
        <v/>
      </c>
      <c r="F336" s="490" t="str">
        <f>IF(L336&gt;0,1,"")</f>
        <v/>
      </c>
      <c r="G336" s="510" t="str">
        <f>IF(M336&gt;0,1,"")</f>
        <v/>
      </c>
      <c r="H336" s="511"/>
      <c r="I336" s="492" t="str">
        <f>IF(SUM(D336:G336)&lt;2,IF(H336&gt;100,"Not OK",""),"")</f>
        <v/>
      </c>
      <c r="J336" s="493"/>
      <c r="K336" s="494">
        <v>0</v>
      </c>
      <c r="L336" s="494"/>
      <c r="M336" s="494"/>
      <c r="N336" s="495">
        <f>SUM(J336:M336)</f>
        <v>0</v>
      </c>
      <c r="O336" s="496"/>
      <c r="P336" s="497">
        <v>45</v>
      </c>
      <c r="Q336" s="497"/>
      <c r="R336" s="498"/>
      <c r="S336" s="499">
        <f>IF(P336&gt;0,P336,O336)</f>
        <v>45</v>
      </c>
      <c r="T336" s="500"/>
      <c r="U336" s="498">
        <v>94.5</v>
      </c>
      <c r="V336" s="498"/>
      <c r="W336" s="501"/>
      <c r="X336" s="496"/>
      <c r="Y336" s="498">
        <v>199</v>
      </c>
      <c r="Z336" s="498"/>
      <c r="AA336" s="502"/>
      <c r="AB336" s="503"/>
      <c r="AC336" s="504">
        <v>34</v>
      </c>
      <c r="AD336" s="504"/>
      <c r="AE336" s="505"/>
      <c r="AF336" s="495">
        <f>SUM(AB336:AE336)</f>
        <v>34</v>
      </c>
      <c r="AG336" s="506"/>
      <c r="AH336" s="504">
        <v>9</v>
      </c>
      <c r="AI336" s="504"/>
      <c r="AJ336" s="505"/>
      <c r="AK336" s="507">
        <f>SUM(AG336:AJ336)</f>
        <v>9</v>
      </c>
      <c r="AL336" s="503"/>
      <c r="AM336" s="504">
        <v>0</v>
      </c>
      <c r="AN336" s="504"/>
      <c r="AO336" s="505"/>
      <c r="AP336" s="507">
        <f>SUM(AL336:AO336)</f>
        <v>0</v>
      </c>
      <c r="AQ336" s="503"/>
      <c r="AR336" s="504">
        <v>0</v>
      </c>
      <c r="AS336" s="504"/>
      <c r="AT336" s="505"/>
      <c r="AU336" s="495">
        <f>SUM(AQ336:AT336)</f>
        <v>0</v>
      </c>
      <c r="AV336" s="494"/>
      <c r="AW336" s="508">
        <v>0</v>
      </c>
      <c r="AX336" s="508"/>
      <c r="AY336" s="509"/>
      <c r="AZ336" s="507">
        <f>SUM(AV336:AY336)</f>
        <v>0</v>
      </c>
      <c r="BA336" s="493"/>
      <c r="BB336" s="508">
        <v>0</v>
      </c>
      <c r="BC336" s="508"/>
      <c r="BD336" s="509"/>
      <c r="BE336" s="495">
        <f>SUM(BA336:BD336)</f>
        <v>0</v>
      </c>
      <c r="BF336" s="493"/>
      <c r="BG336" s="508">
        <v>0</v>
      </c>
      <c r="BH336" s="508"/>
      <c r="BI336" s="509"/>
      <c r="BJ336" s="495">
        <f>SUM(BF336:BI336)</f>
        <v>0</v>
      </c>
      <c r="BK336" s="493"/>
      <c r="BL336" s="508"/>
      <c r="BM336" s="508"/>
      <c r="BN336" s="509"/>
      <c r="BO336" s="495">
        <f t="shared" si="5"/>
        <v>0</v>
      </c>
    </row>
    <row r="337" spans="1:67" x14ac:dyDescent="0.25">
      <c r="A337" s="488" t="s">
        <v>226</v>
      </c>
      <c r="B337" s="489" t="s">
        <v>526</v>
      </c>
      <c r="C337" s="490">
        <v>6971680477397</v>
      </c>
      <c r="D337" s="490" t="str">
        <f>IF(J337&gt;0,1,"")</f>
        <v/>
      </c>
      <c r="E337" s="490" t="str">
        <f>IF(K337&gt;0,1,"")</f>
        <v/>
      </c>
      <c r="F337" s="490" t="str">
        <f>IF(L337&gt;0,1,"")</f>
        <v/>
      </c>
      <c r="G337" s="510" t="str">
        <f>IF(M337&gt;0,1,"")</f>
        <v/>
      </c>
      <c r="H337" s="511"/>
      <c r="I337" s="492" t="str">
        <f>IF(SUM(D337:G337)&lt;2,IF(H337&gt;100,"Not OK",""),"")</f>
        <v/>
      </c>
      <c r="J337" s="493"/>
      <c r="K337" s="494">
        <v>0</v>
      </c>
      <c r="L337" s="494">
        <v>0</v>
      </c>
      <c r="M337" s="494"/>
      <c r="N337" s="495">
        <f>SUM(J337:M337)</f>
        <v>0</v>
      </c>
      <c r="O337" s="496"/>
      <c r="P337" s="497">
        <v>18</v>
      </c>
      <c r="Q337" s="497">
        <v>18</v>
      </c>
      <c r="R337" s="498"/>
      <c r="S337" s="499">
        <f>IF(P337&gt;0,P337,O337)</f>
        <v>18</v>
      </c>
      <c r="T337" s="500"/>
      <c r="U337" s="498">
        <v>35</v>
      </c>
      <c r="V337" s="498">
        <v>39.5</v>
      </c>
      <c r="W337" s="501"/>
      <c r="X337" s="496"/>
      <c r="Y337" s="498">
        <v>73</v>
      </c>
      <c r="Z337" s="498">
        <v>79</v>
      </c>
      <c r="AA337" s="502"/>
      <c r="AB337" s="503"/>
      <c r="AC337" s="504"/>
      <c r="AD337" s="504"/>
      <c r="AE337" s="505"/>
      <c r="AF337" s="495">
        <f>SUM(AB337:AE337)</f>
        <v>0</v>
      </c>
      <c r="AG337" s="506"/>
      <c r="AH337" s="504"/>
      <c r="AI337" s="504"/>
      <c r="AJ337" s="505"/>
      <c r="AK337" s="507">
        <f>SUM(AG337:AJ337)</f>
        <v>0</v>
      </c>
      <c r="AL337" s="503"/>
      <c r="AM337" s="504"/>
      <c r="AN337" s="504"/>
      <c r="AO337" s="505"/>
      <c r="AP337" s="507">
        <f>SUM(AL337:AO337)</f>
        <v>0</v>
      </c>
      <c r="AQ337" s="503"/>
      <c r="AR337" s="504">
        <v>0</v>
      </c>
      <c r="AS337" s="504">
        <v>0</v>
      </c>
      <c r="AT337" s="505"/>
      <c r="AU337" s="495">
        <f>SUM(AQ337:AT337)</f>
        <v>0</v>
      </c>
      <c r="AV337" s="494"/>
      <c r="AW337" s="508">
        <v>0</v>
      </c>
      <c r="AX337" s="508">
        <v>0</v>
      </c>
      <c r="AY337" s="509"/>
      <c r="AZ337" s="507">
        <f>SUM(AV337:AY337)</f>
        <v>0</v>
      </c>
      <c r="BA337" s="493"/>
      <c r="BB337" s="508">
        <v>0</v>
      </c>
      <c r="BC337" s="508">
        <v>0</v>
      </c>
      <c r="BD337" s="509"/>
      <c r="BE337" s="495">
        <f>SUM(BA337:BD337)</f>
        <v>0</v>
      </c>
      <c r="BF337" s="493"/>
      <c r="BG337" s="508">
        <v>0</v>
      </c>
      <c r="BH337" s="508">
        <v>0</v>
      </c>
      <c r="BI337" s="509"/>
      <c r="BJ337" s="495">
        <f>SUM(BF337:BI337)</f>
        <v>0</v>
      </c>
      <c r="BK337" s="493"/>
      <c r="BL337" s="508"/>
      <c r="BM337" s="508"/>
      <c r="BN337" s="509"/>
      <c r="BO337" s="495">
        <f t="shared" si="5"/>
        <v>0</v>
      </c>
    </row>
    <row r="338" spans="1:67" x14ac:dyDescent="0.25">
      <c r="A338" s="488" t="s">
        <v>577</v>
      </c>
      <c r="B338" s="489" t="s">
        <v>712</v>
      </c>
      <c r="C338" s="490">
        <v>7447902860074</v>
      </c>
      <c r="D338" s="490">
        <f>IF(J338&gt;0,1,"")</f>
        <v>1</v>
      </c>
      <c r="E338" s="490">
        <f>IF(K338&gt;0,1,"")</f>
        <v>1</v>
      </c>
      <c r="F338" s="490">
        <f>IF(L338&gt;0,1,"")</f>
        <v>1</v>
      </c>
      <c r="G338" s="510" t="str">
        <f>IF(M338&gt;0,1,"")</f>
        <v/>
      </c>
      <c r="H338" s="511">
        <v>2680</v>
      </c>
      <c r="I338" s="492" t="str">
        <f>IF(SUM(D338:G338)&lt;2,IF(H338&gt;100,"Not OK",""),"")</f>
        <v/>
      </c>
      <c r="J338" s="493">
        <v>8</v>
      </c>
      <c r="K338" s="494">
        <v>42</v>
      </c>
      <c r="L338" s="494">
        <v>26</v>
      </c>
      <c r="M338" s="494"/>
      <c r="N338" s="495">
        <f>SUM(J338:M338)</f>
        <v>76</v>
      </c>
      <c r="O338" s="496"/>
      <c r="P338" s="497">
        <v>15.43</v>
      </c>
      <c r="Q338" s="497">
        <v>15.43</v>
      </c>
      <c r="R338" s="498"/>
      <c r="S338" s="499">
        <f>IF(P338&gt;0,P338,O338)</f>
        <v>15.43</v>
      </c>
      <c r="T338" s="500"/>
      <c r="U338" s="498">
        <v>29.5</v>
      </c>
      <c r="V338" s="498">
        <v>34.5</v>
      </c>
      <c r="W338" s="501"/>
      <c r="X338" s="496"/>
      <c r="Y338" s="498">
        <v>59</v>
      </c>
      <c r="Z338" s="498">
        <v>69</v>
      </c>
      <c r="AA338" s="502"/>
      <c r="AB338" s="503"/>
      <c r="AC338" s="504"/>
      <c r="AD338" s="504"/>
      <c r="AE338" s="505"/>
      <c r="AF338" s="495">
        <f>SUM(AB338:AE338)</f>
        <v>0</v>
      </c>
      <c r="AG338" s="506"/>
      <c r="AH338" s="504"/>
      <c r="AI338" s="504"/>
      <c r="AJ338" s="505"/>
      <c r="AK338" s="507">
        <f>SUM(AG338:AJ338)</f>
        <v>0</v>
      </c>
      <c r="AL338" s="503"/>
      <c r="AM338" s="504"/>
      <c r="AN338" s="504"/>
      <c r="AO338" s="505"/>
      <c r="AP338" s="507">
        <f>SUM(AL338:AO338)</f>
        <v>0</v>
      </c>
      <c r="AQ338" s="503"/>
      <c r="AR338" s="504"/>
      <c r="AS338" s="504"/>
      <c r="AT338" s="505"/>
      <c r="AU338" s="495">
        <f>SUM(AQ338:AT338)</f>
        <v>0</v>
      </c>
      <c r="AV338" s="494"/>
      <c r="AW338" s="508"/>
      <c r="AX338" s="508"/>
      <c r="AY338" s="509"/>
      <c r="AZ338" s="507">
        <f>SUM(AV338:AY338)</f>
        <v>0</v>
      </c>
      <c r="BA338" s="493"/>
      <c r="BB338" s="508">
        <v>5</v>
      </c>
      <c r="BC338" s="508">
        <v>0</v>
      </c>
      <c r="BD338" s="509"/>
      <c r="BE338" s="495">
        <f>SUM(BA338:BD338)</f>
        <v>5</v>
      </c>
      <c r="BF338" s="493">
        <v>2</v>
      </c>
      <c r="BG338" s="508">
        <v>33</v>
      </c>
      <c r="BH338" s="508">
        <v>6</v>
      </c>
      <c r="BI338" s="509"/>
      <c r="BJ338" s="495">
        <f>SUM(BF338:BI338)</f>
        <v>41</v>
      </c>
      <c r="BK338" s="493"/>
      <c r="BL338" s="508"/>
      <c r="BM338" s="508"/>
      <c r="BN338" s="509"/>
      <c r="BO338" s="495">
        <f t="shared" si="5"/>
        <v>0</v>
      </c>
    </row>
    <row r="339" spans="1:67" x14ac:dyDescent="0.25">
      <c r="A339" s="488" t="s">
        <v>201</v>
      </c>
      <c r="B339" s="489" t="s">
        <v>713</v>
      </c>
      <c r="C339" s="490">
        <v>7447902860388</v>
      </c>
      <c r="D339" s="490">
        <f>IF(J339&gt;0,1,"")</f>
        <v>1</v>
      </c>
      <c r="E339" s="490" t="str">
        <f>IF(K339&gt;0,1,"")</f>
        <v/>
      </c>
      <c r="F339" s="490" t="str">
        <f>IF(L339&gt;0,1,"")</f>
        <v/>
      </c>
      <c r="G339" s="510" t="str">
        <f>IF(M339&gt;0,1,"")</f>
        <v/>
      </c>
      <c r="H339" s="511">
        <v>87</v>
      </c>
      <c r="I339" s="492" t="str">
        <f>IF(SUM(D339:G339)&lt;2,IF(H339&gt;100,"Not OK",""),"")</f>
        <v/>
      </c>
      <c r="J339" s="493">
        <v>5</v>
      </c>
      <c r="K339" s="494">
        <v>0</v>
      </c>
      <c r="L339" s="494"/>
      <c r="M339" s="494"/>
      <c r="N339" s="495">
        <f>SUM(J339:M339)</f>
        <v>5</v>
      </c>
      <c r="O339" s="496">
        <f>VLOOKUP(C339,'[1]Brave Avg Cost'!A:B,2,FALSE)</f>
        <v>197.67999999999995</v>
      </c>
      <c r="P339" s="497">
        <v>197.68</v>
      </c>
      <c r="Q339" s="497"/>
      <c r="R339" s="498"/>
      <c r="S339" s="499">
        <f>IF(P339&gt;0,P339,O339)</f>
        <v>197.68</v>
      </c>
      <c r="T339" s="500">
        <v>324.35000000000002</v>
      </c>
      <c r="U339" s="498">
        <v>487</v>
      </c>
      <c r="V339" s="498"/>
      <c r="W339" s="501"/>
      <c r="X339" s="496"/>
      <c r="Y339" s="498">
        <v>787</v>
      </c>
      <c r="Z339" s="498"/>
      <c r="AA339" s="502"/>
      <c r="AB339" s="503"/>
      <c r="AC339" s="504">
        <v>0</v>
      </c>
      <c r="AD339" s="504"/>
      <c r="AE339" s="505"/>
      <c r="AF339" s="495">
        <f>SUM(AB339:AE339)</f>
        <v>0</v>
      </c>
      <c r="AG339" s="506"/>
      <c r="AH339" s="504">
        <v>1</v>
      </c>
      <c r="AI339" s="504"/>
      <c r="AJ339" s="505"/>
      <c r="AK339" s="507">
        <f>SUM(AG339:AJ339)</f>
        <v>1</v>
      </c>
      <c r="AL339" s="503"/>
      <c r="AM339" s="504">
        <v>0</v>
      </c>
      <c r="AN339" s="504"/>
      <c r="AO339" s="505"/>
      <c r="AP339" s="507">
        <f>SUM(AL339:AO339)</f>
        <v>0</v>
      </c>
      <c r="AQ339" s="503"/>
      <c r="AR339" s="504">
        <v>1</v>
      </c>
      <c r="AS339" s="504"/>
      <c r="AT339" s="505"/>
      <c r="AU339" s="495">
        <f>SUM(AQ339:AT339)</f>
        <v>1</v>
      </c>
      <c r="AV339" s="494">
        <v>1</v>
      </c>
      <c r="AW339" s="508">
        <v>0</v>
      </c>
      <c r="AX339" s="508"/>
      <c r="AY339" s="509"/>
      <c r="AZ339" s="507">
        <f>SUM(AV339:AY339)</f>
        <v>1</v>
      </c>
      <c r="BA339" s="493"/>
      <c r="BB339" s="508">
        <v>0</v>
      </c>
      <c r="BC339" s="508"/>
      <c r="BD339" s="509"/>
      <c r="BE339" s="495">
        <f>SUM(BA339:BD339)</f>
        <v>0</v>
      </c>
      <c r="BF339" s="493">
        <v>0</v>
      </c>
      <c r="BG339" s="508">
        <v>0</v>
      </c>
      <c r="BH339" s="508"/>
      <c r="BI339" s="509"/>
      <c r="BJ339" s="495">
        <f>SUM(BF339:BI339)</f>
        <v>0</v>
      </c>
      <c r="BK339" s="493"/>
      <c r="BL339" s="508"/>
      <c r="BM339" s="508"/>
      <c r="BN339" s="509"/>
      <c r="BO339" s="495">
        <f t="shared" si="5"/>
        <v>0</v>
      </c>
    </row>
    <row r="340" spans="1:67" x14ac:dyDescent="0.25">
      <c r="A340" s="488" t="s">
        <v>200</v>
      </c>
      <c r="B340" s="489" t="s">
        <v>714</v>
      </c>
      <c r="C340" s="490">
        <v>7447902860456</v>
      </c>
      <c r="D340" s="490">
        <f>IF(J340&gt;0,1,"")</f>
        <v>1</v>
      </c>
      <c r="E340" s="490" t="str">
        <f>IF(K340&gt;0,1,"")</f>
        <v/>
      </c>
      <c r="F340" s="490" t="str">
        <f>IF(L340&gt;0,1,"")</f>
        <v/>
      </c>
      <c r="G340" s="510" t="str">
        <f>IF(M340&gt;0,1,"")</f>
        <v/>
      </c>
      <c r="H340" s="511">
        <v>28</v>
      </c>
      <c r="I340" s="492" t="str">
        <f>IF(SUM(D340:G340)&lt;2,IF(H340&gt;100,"Not OK",""),"")</f>
        <v/>
      </c>
      <c r="J340" s="493">
        <v>3</v>
      </c>
      <c r="K340" s="494">
        <v>0</v>
      </c>
      <c r="L340" s="494"/>
      <c r="M340" s="494">
        <v>0</v>
      </c>
      <c r="N340" s="495">
        <f>SUM(J340:M340)</f>
        <v>3</v>
      </c>
      <c r="O340" s="496">
        <f>VLOOKUP(C340,'[1]Brave Avg Cost'!A:B,2,FALSE)</f>
        <v>197.67999999999986</v>
      </c>
      <c r="P340" s="497">
        <v>197.68</v>
      </c>
      <c r="Q340" s="497"/>
      <c r="R340" s="498"/>
      <c r="S340" s="499">
        <f>IF(P340&gt;0,P340,O340)</f>
        <v>197.68</v>
      </c>
      <c r="T340" s="500">
        <v>324.35000000000002</v>
      </c>
      <c r="U340" s="498">
        <v>487</v>
      </c>
      <c r="V340" s="498"/>
      <c r="W340" s="512">
        <v>513.80999999999995</v>
      </c>
      <c r="X340" s="496"/>
      <c r="Y340" s="498">
        <v>787</v>
      </c>
      <c r="Z340" s="498"/>
      <c r="AA340" s="513">
        <v>799</v>
      </c>
      <c r="AB340" s="514"/>
      <c r="AC340" s="26">
        <v>1</v>
      </c>
      <c r="AD340" s="26"/>
      <c r="AE340" s="513"/>
      <c r="AF340" s="515">
        <f>SUM(AB340:AE340)</f>
        <v>1</v>
      </c>
      <c r="AG340" s="516"/>
      <c r="AH340" s="26">
        <v>2</v>
      </c>
      <c r="AI340" s="26"/>
      <c r="AJ340" s="513"/>
      <c r="AK340" s="517">
        <f>SUM(AG340:AJ340)</f>
        <v>2</v>
      </c>
      <c r="AL340" s="514"/>
      <c r="AM340" s="26">
        <v>1</v>
      </c>
      <c r="AN340" s="26"/>
      <c r="AO340" s="513">
        <v>0</v>
      </c>
      <c r="AP340" s="518">
        <f>SUM(AL340:AO340)</f>
        <v>1</v>
      </c>
      <c r="AQ340" s="514"/>
      <c r="AR340" s="26">
        <v>3</v>
      </c>
      <c r="AS340" s="26"/>
      <c r="AT340" s="513">
        <v>0</v>
      </c>
      <c r="AU340" s="519">
        <f>SUM(AQ340:AT340)</f>
        <v>3</v>
      </c>
      <c r="AV340" s="494"/>
      <c r="AW340" s="508">
        <v>0</v>
      </c>
      <c r="AX340" s="508"/>
      <c r="AY340" s="509">
        <v>0</v>
      </c>
      <c r="AZ340" s="518">
        <f>SUM(AV340:AY340)</f>
        <v>0</v>
      </c>
      <c r="BA340" s="493">
        <v>4</v>
      </c>
      <c r="BB340" s="508">
        <v>0</v>
      </c>
      <c r="BC340" s="508"/>
      <c r="BD340" s="509">
        <v>2</v>
      </c>
      <c r="BE340" s="519">
        <f>SUM(BA340:BD340)</f>
        <v>6</v>
      </c>
      <c r="BF340" s="493">
        <v>2</v>
      </c>
      <c r="BG340" s="508">
        <v>0</v>
      </c>
      <c r="BH340" s="508"/>
      <c r="BI340" s="509">
        <v>0</v>
      </c>
      <c r="BJ340" s="519">
        <f>SUM(BF340:BI340)</f>
        <v>2</v>
      </c>
      <c r="BK340" s="493"/>
      <c r="BL340" s="508"/>
      <c r="BM340" s="508"/>
      <c r="BN340" s="509"/>
      <c r="BO340" s="495">
        <f t="shared" si="5"/>
        <v>0</v>
      </c>
    </row>
    <row r="341" spans="1:67" x14ac:dyDescent="0.25">
      <c r="A341" s="488" t="s">
        <v>199</v>
      </c>
      <c r="B341" s="489" t="s">
        <v>715</v>
      </c>
      <c r="C341" s="490">
        <v>7447902860524</v>
      </c>
      <c r="D341" s="490">
        <f>IF(J341&gt;0,1,"")</f>
        <v>1</v>
      </c>
      <c r="E341" s="490" t="str">
        <f>IF(K341&gt;0,1,"")</f>
        <v/>
      </c>
      <c r="F341" s="490" t="str">
        <f>IF(L341&gt;0,1,"")</f>
        <v/>
      </c>
      <c r="G341" s="510" t="str">
        <f>IF(M341&gt;0,1,"")</f>
        <v/>
      </c>
      <c r="H341" s="511">
        <v>33</v>
      </c>
      <c r="I341" s="492" t="str">
        <f>IF(SUM(D341:G341)&lt;2,IF(H341&gt;100,"Not OK",""),"")</f>
        <v/>
      </c>
      <c r="J341" s="493">
        <v>1</v>
      </c>
      <c r="K341" s="494">
        <v>-1</v>
      </c>
      <c r="L341" s="494"/>
      <c r="M341" s="494"/>
      <c r="N341" s="495">
        <f>SUM(J341:M341)</f>
        <v>0</v>
      </c>
      <c r="O341" s="496">
        <f>VLOOKUP(C341,'[1]Brave Avg Cost'!A:B,2,FALSE)</f>
        <v>197.68000000000004</v>
      </c>
      <c r="P341" s="497">
        <v>197.68</v>
      </c>
      <c r="Q341" s="497"/>
      <c r="R341" s="498"/>
      <c r="S341" s="499">
        <f>IF(P341&gt;0,P341,O341)</f>
        <v>197.68</v>
      </c>
      <c r="T341" s="500">
        <v>324.35000000000002</v>
      </c>
      <c r="U341" s="498">
        <v>487</v>
      </c>
      <c r="V341" s="498"/>
      <c r="W341" s="501"/>
      <c r="X341" s="496"/>
      <c r="Y341" s="498">
        <v>787</v>
      </c>
      <c r="Z341" s="498"/>
      <c r="AA341" s="502"/>
      <c r="AB341" s="503"/>
      <c r="AC341" s="504">
        <v>0</v>
      </c>
      <c r="AD341" s="504"/>
      <c r="AE341" s="505"/>
      <c r="AF341" s="495">
        <f>SUM(AB341:AE341)</f>
        <v>0</v>
      </c>
      <c r="AG341" s="506"/>
      <c r="AH341" s="504">
        <v>0</v>
      </c>
      <c r="AI341" s="504"/>
      <c r="AJ341" s="505"/>
      <c r="AK341" s="507">
        <f>SUM(AG341:AJ341)</f>
        <v>0</v>
      </c>
      <c r="AL341" s="503"/>
      <c r="AM341" s="504">
        <v>1</v>
      </c>
      <c r="AN341" s="504"/>
      <c r="AO341" s="505"/>
      <c r="AP341" s="507">
        <f>SUM(AL341:AO341)</f>
        <v>1</v>
      </c>
      <c r="AQ341" s="503"/>
      <c r="AR341" s="504">
        <v>2</v>
      </c>
      <c r="AS341" s="504"/>
      <c r="AT341" s="505"/>
      <c r="AU341" s="495">
        <f>SUM(AQ341:AT341)</f>
        <v>2</v>
      </c>
      <c r="AV341" s="494"/>
      <c r="AW341" s="508">
        <v>0</v>
      </c>
      <c r="AX341" s="508"/>
      <c r="AY341" s="509"/>
      <c r="AZ341" s="507">
        <f>SUM(AV341:AY341)</f>
        <v>0</v>
      </c>
      <c r="BA341" s="493"/>
      <c r="BB341" s="508">
        <v>0</v>
      </c>
      <c r="BC341" s="508"/>
      <c r="BD341" s="509"/>
      <c r="BE341" s="495">
        <f>SUM(BA341:BD341)</f>
        <v>0</v>
      </c>
      <c r="BF341" s="493">
        <v>0</v>
      </c>
      <c r="BG341" s="508">
        <v>0</v>
      </c>
      <c r="BH341" s="508"/>
      <c r="BI341" s="509"/>
      <c r="BJ341" s="495">
        <f>SUM(BF341:BI341)</f>
        <v>0</v>
      </c>
      <c r="BK341" s="493"/>
      <c r="BL341" s="508"/>
      <c r="BM341" s="508"/>
      <c r="BN341" s="509"/>
      <c r="BO341" s="495">
        <f t="shared" si="5"/>
        <v>0</v>
      </c>
    </row>
    <row r="342" spans="1:67" x14ac:dyDescent="0.25">
      <c r="A342" s="488" t="s">
        <v>198</v>
      </c>
      <c r="B342" s="489" t="s">
        <v>716</v>
      </c>
      <c r="C342" s="490">
        <v>7447902860692</v>
      </c>
      <c r="D342" s="490">
        <f>IF(J342&gt;0,1,"")</f>
        <v>1</v>
      </c>
      <c r="E342" s="490" t="str">
        <f>IF(K342&gt;0,1,"")</f>
        <v/>
      </c>
      <c r="F342" s="490" t="str">
        <f>IF(L342&gt;0,1,"")</f>
        <v/>
      </c>
      <c r="G342" s="510" t="str">
        <f>IF(M342&gt;0,1,"")</f>
        <v/>
      </c>
      <c r="H342" s="511">
        <v>101</v>
      </c>
      <c r="I342" s="492" t="str">
        <f>IF(SUM(D342:G342)&lt;2,IF(H342&gt;100,"Not OK",""),"")</f>
        <v>Not OK</v>
      </c>
      <c r="J342" s="493">
        <v>1</v>
      </c>
      <c r="K342" s="494">
        <v>0</v>
      </c>
      <c r="L342" s="494"/>
      <c r="M342" s="494">
        <v>0</v>
      </c>
      <c r="N342" s="495">
        <f>SUM(J342:M342)</f>
        <v>1</v>
      </c>
      <c r="O342" s="496">
        <f>VLOOKUP(C342,'[1]Brave Avg Cost'!A:B,2,FALSE)</f>
        <v>197.67999999999995</v>
      </c>
      <c r="P342" s="497">
        <v>197.68</v>
      </c>
      <c r="Q342" s="497"/>
      <c r="R342" s="498"/>
      <c r="S342" s="499">
        <f>IF(P342&gt;0,P342,O342)</f>
        <v>197.68</v>
      </c>
      <c r="T342" s="500">
        <v>324.35000000000002</v>
      </c>
      <c r="U342" s="498">
        <v>487</v>
      </c>
      <c r="V342" s="498"/>
      <c r="W342" s="501">
        <v>513.80999999999995</v>
      </c>
      <c r="X342" s="496"/>
      <c r="Y342" s="498">
        <v>787</v>
      </c>
      <c r="Z342" s="498"/>
      <c r="AA342" s="502">
        <v>799</v>
      </c>
      <c r="AB342" s="503"/>
      <c r="AC342" s="504">
        <v>1</v>
      </c>
      <c r="AD342" s="504"/>
      <c r="AE342" s="505"/>
      <c r="AF342" s="495">
        <f>SUM(AB342:AE342)</f>
        <v>1</v>
      </c>
      <c r="AG342" s="506"/>
      <c r="AH342" s="504">
        <v>5</v>
      </c>
      <c r="AI342" s="504"/>
      <c r="AJ342" s="505"/>
      <c r="AK342" s="507">
        <f>SUM(AG342:AJ342)</f>
        <v>5</v>
      </c>
      <c r="AL342" s="503"/>
      <c r="AM342" s="504">
        <v>0</v>
      </c>
      <c r="AN342" s="504"/>
      <c r="AO342" s="505">
        <v>0</v>
      </c>
      <c r="AP342" s="507">
        <f>SUM(AL342:AO342)</f>
        <v>0</v>
      </c>
      <c r="AQ342" s="503"/>
      <c r="AR342" s="504">
        <v>2</v>
      </c>
      <c r="AS342" s="504"/>
      <c r="AT342" s="505">
        <v>0</v>
      </c>
      <c r="AU342" s="495">
        <f>SUM(AQ342:AT342)</f>
        <v>2</v>
      </c>
      <c r="AV342" s="494"/>
      <c r="AW342" s="508">
        <v>0</v>
      </c>
      <c r="AX342" s="508"/>
      <c r="AY342" s="509">
        <v>0</v>
      </c>
      <c r="AZ342" s="507">
        <f>SUM(AV342:AY342)</f>
        <v>0</v>
      </c>
      <c r="BA342" s="493">
        <v>1</v>
      </c>
      <c r="BB342" s="508">
        <v>0</v>
      </c>
      <c r="BC342" s="508"/>
      <c r="BD342" s="509">
        <v>2</v>
      </c>
      <c r="BE342" s="495">
        <f>SUM(BA342:BD342)</f>
        <v>3</v>
      </c>
      <c r="BF342" s="493">
        <v>1</v>
      </c>
      <c r="BG342" s="508">
        <v>0</v>
      </c>
      <c r="BH342" s="508"/>
      <c r="BI342" s="509">
        <v>0</v>
      </c>
      <c r="BJ342" s="495">
        <f>SUM(BF342:BI342)</f>
        <v>1</v>
      </c>
      <c r="BK342" s="493"/>
      <c r="BL342" s="508"/>
      <c r="BM342" s="508"/>
      <c r="BN342" s="509"/>
      <c r="BO342" s="495">
        <f t="shared" si="5"/>
        <v>0</v>
      </c>
    </row>
    <row r="343" spans="1:67" x14ac:dyDescent="0.25">
      <c r="A343" s="488" t="s">
        <v>197</v>
      </c>
      <c r="B343" s="489" t="s">
        <v>717</v>
      </c>
      <c r="C343" s="490">
        <v>7447902860838</v>
      </c>
      <c r="D343" s="490">
        <f>IF(J343&gt;0,1,"")</f>
        <v>1</v>
      </c>
      <c r="E343" s="490" t="str">
        <f>IF(K343&gt;0,1,"")</f>
        <v/>
      </c>
      <c r="F343" s="490" t="str">
        <f>IF(L343&gt;0,1,"")</f>
        <v/>
      </c>
      <c r="G343" s="510" t="str">
        <f>IF(M343&gt;0,1,"")</f>
        <v/>
      </c>
      <c r="H343" s="511">
        <v>141</v>
      </c>
      <c r="I343" s="492" t="str">
        <f>IF(SUM(D343:G343)&lt;2,IF(H343&gt;100,"Not OK",""),"")</f>
        <v>Not OK</v>
      </c>
      <c r="J343" s="493">
        <v>4</v>
      </c>
      <c r="K343" s="494">
        <v>0</v>
      </c>
      <c r="L343" s="494"/>
      <c r="M343" s="494">
        <v>0</v>
      </c>
      <c r="N343" s="495">
        <f>SUM(J343:M343)</f>
        <v>4</v>
      </c>
      <c r="O343" s="496">
        <f>VLOOKUP(C343,'[1]Brave Avg Cost'!A:B,2,FALSE)</f>
        <v>197.67999999999995</v>
      </c>
      <c r="P343" s="497">
        <v>197.68</v>
      </c>
      <c r="Q343" s="497"/>
      <c r="R343" s="498"/>
      <c r="S343" s="499">
        <f>IF(P343&gt;0,P343,O343)</f>
        <v>197.68</v>
      </c>
      <c r="T343" s="500">
        <v>324.35000000000002</v>
      </c>
      <c r="U343" s="498">
        <v>487</v>
      </c>
      <c r="V343" s="498"/>
      <c r="W343" s="501">
        <v>513.80999999999995</v>
      </c>
      <c r="X343" s="496"/>
      <c r="Y343" s="498">
        <v>787</v>
      </c>
      <c r="Z343" s="498"/>
      <c r="AA343" s="502">
        <v>799</v>
      </c>
      <c r="AB343" s="503"/>
      <c r="AC343" s="504">
        <v>1</v>
      </c>
      <c r="AD343" s="504"/>
      <c r="AE343" s="505"/>
      <c r="AF343" s="495">
        <f>SUM(AB343:AE343)</f>
        <v>1</v>
      </c>
      <c r="AG343" s="506"/>
      <c r="AH343" s="504">
        <v>3</v>
      </c>
      <c r="AI343" s="504"/>
      <c r="AJ343" s="505"/>
      <c r="AK343" s="507">
        <f>SUM(AG343:AJ343)</f>
        <v>3</v>
      </c>
      <c r="AL343" s="503"/>
      <c r="AM343" s="504">
        <v>0</v>
      </c>
      <c r="AN343" s="504"/>
      <c r="AO343" s="505">
        <v>0</v>
      </c>
      <c r="AP343" s="507">
        <f>SUM(AL343:AO343)</f>
        <v>0</v>
      </c>
      <c r="AQ343" s="503"/>
      <c r="AR343" s="504">
        <v>2</v>
      </c>
      <c r="AS343" s="504"/>
      <c r="AT343" s="505">
        <v>1</v>
      </c>
      <c r="AU343" s="495">
        <f>SUM(AQ343:AT343)</f>
        <v>3</v>
      </c>
      <c r="AV343" s="494">
        <v>1</v>
      </c>
      <c r="AW343" s="508">
        <v>0</v>
      </c>
      <c r="AX343" s="508"/>
      <c r="AY343" s="509">
        <v>0</v>
      </c>
      <c r="AZ343" s="507">
        <f>SUM(AV343:AY343)</f>
        <v>1</v>
      </c>
      <c r="BA343" s="493">
        <v>2</v>
      </c>
      <c r="BB343" s="508">
        <v>0</v>
      </c>
      <c r="BC343" s="508"/>
      <c r="BD343" s="509">
        <v>1</v>
      </c>
      <c r="BE343" s="495">
        <f>SUM(BA343:BD343)</f>
        <v>3</v>
      </c>
      <c r="BF343" s="493">
        <v>1</v>
      </c>
      <c r="BG343" s="508">
        <v>0</v>
      </c>
      <c r="BH343" s="508"/>
      <c r="BI343" s="509">
        <v>0</v>
      </c>
      <c r="BJ343" s="495">
        <f>SUM(BF343:BI343)</f>
        <v>1</v>
      </c>
      <c r="BK343" s="493"/>
      <c r="BL343" s="508"/>
      <c r="BM343" s="508"/>
      <c r="BN343" s="509"/>
      <c r="BO343" s="495">
        <f t="shared" si="5"/>
        <v>0</v>
      </c>
    </row>
    <row r="344" spans="1:67" x14ac:dyDescent="0.25">
      <c r="A344" s="488" t="s">
        <v>247</v>
      </c>
      <c r="B344" s="489" t="s">
        <v>541</v>
      </c>
      <c r="C344" s="490">
        <v>7447902861064</v>
      </c>
      <c r="D344" s="490" t="str">
        <f>IF(J344&gt;0,1,"")</f>
        <v/>
      </c>
      <c r="E344" s="490">
        <f>IF(K344&gt;0,1,"")</f>
        <v>1</v>
      </c>
      <c r="F344" s="490">
        <f>IF(L344&gt;0,1,"")</f>
        <v>1</v>
      </c>
      <c r="G344" s="510" t="str">
        <f>IF(M344&gt;0,1,"")</f>
        <v/>
      </c>
      <c r="H344" s="511">
        <v>1684</v>
      </c>
      <c r="I344" s="492" t="str">
        <f>IF(SUM(D344:G344)&lt;2,IF(H344&gt;100,"Not OK",""),"")</f>
        <v/>
      </c>
      <c r="J344" s="493"/>
      <c r="K344" s="494">
        <v>30</v>
      </c>
      <c r="L344" s="494">
        <v>25</v>
      </c>
      <c r="M344" s="494"/>
      <c r="N344" s="495">
        <f>SUM(J344:M344)</f>
        <v>55</v>
      </c>
      <c r="O344" s="496"/>
      <c r="P344" s="497">
        <v>13.44</v>
      </c>
      <c r="Q344" s="497">
        <v>13.44</v>
      </c>
      <c r="R344" s="498"/>
      <c r="S344" s="499">
        <f>IF(P344&gt;0,P344,O344)</f>
        <v>13.44</v>
      </c>
      <c r="T344" s="500"/>
      <c r="U344" s="498">
        <v>45</v>
      </c>
      <c r="V344" s="498">
        <v>50</v>
      </c>
      <c r="W344" s="501"/>
      <c r="X344" s="496"/>
      <c r="Y344" s="498">
        <v>89</v>
      </c>
      <c r="Z344" s="498">
        <v>99</v>
      </c>
      <c r="AA344" s="502"/>
      <c r="AB344" s="503"/>
      <c r="AC344" s="504"/>
      <c r="AD344" s="504"/>
      <c r="AE344" s="505"/>
      <c r="AF344" s="495">
        <f>SUM(AB344:AE344)</f>
        <v>0</v>
      </c>
      <c r="AG344" s="506"/>
      <c r="AH344" s="504"/>
      <c r="AI344" s="504"/>
      <c r="AJ344" s="505"/>
      <c r="AK344" s="507">
        <f>SUM(AG344:AJ344)</f>
        <v>0</v>
      </c>
      <c r="AL344" s="503"/>
      <c r="AM344" s="504"/>
      <c r="AN344" s="504"/>
      <c r="AO344" s="505"/>
      <c r="AP344" s="507">
        <f>SUM(AL344:AO344)</f>
        <v>0</v>
      </c>
      <c r="AQ344" s="503"/>
      <c r="AR344" s="504"/>
      <c r="AS344" s="504"/>
      <c r="AT344" s="505"/>
      <c r="AU344" s="495">
        <f>SUM(AQ344:AT344)</f>
        <v>0</v>
      </c>
      <c r="AV344" s="494"/>
      <c r="AW344" s="508">
        <v>11</v>
      </c>
      <c r="AX344" s="508">
        <v>0</v>
      </c>
      <c r="AY344" s="509"/>
      <c r="AZ344" s="507">
        <f>SUM(AV344:AY344)</f>
        <v>11</v>
      </c>
      <c r="BA344" s="493"/>
      <c r="BB344" s="508">
        <v>17</v>
      </c>
      <c r="BC344" s="508">
        <v>0</v>
      </c>
      <c r="BD344" s="509"/>
      <c r="BE344" s="495">
        <f>SUM(BA344:BD344)</f>
        <v>17</v>
      </c>
      <c r="BF344" s="493"/>
      <c r="BG344" s="508">
        <v>20</v>
      </c>
      <c r="BH344" s="508">
        <v>1</v>
      </c>
      <c r="BI344" s="509"/>
      <c r="BJ344" s="495">
        <f>SUM(BF344:BI344)</f>
        <v>21</v>
      </c>
      <c r="BK344" s="493"/>
      <c r="BL344" s="508"/>
      <c r="BM344" s="508"/>
      <c r="BN344" s="509"/>
      <c r="BO344" s="495">
        <f t="shared" si="5"/>
        <v>0</v>
      </c>
    </row>
    <row r="345" spans="1:67" x14ac:dyDescent="0.25">
      <c r="A345" s="488" t="s">
        <v>214</v>
      </c>
      <c r="B345" s="489" t="s">
        <v>718</v>
      </c>
      <c r="C345" s="490">
        <v>7447902861996</v>
      </c>
      <c r="D345" s="490">
        <f>IF(J345&gt;0,1,"")</f>
        <v>1</v>
      </c>
      <c r="E345" s="490">
        <f>IF(K345&gt;0,1,"")</f>
        <v>1</v>
      </c>
      <c r="F345" s="490">
        <f>IF(L345&gt;0,1,"")</f>
        <v>1</v>
      </c>
      <c r="G345" s="510" t="str">
        <f>IF(M345&gt;0,1,"")</f>
        <v/>
      </c>
      <c r="H345" s="511"/>
      <c r="I345" s="492" t="str">
        <f>IF(SUM(D345:G345)&lt;2,IF(H345&gt;100,"Not OK",""),"")</f>
        <v/>
      </c>
      <c r="J345" s="493">
        <v>2</v>
      </c>
      <c r="K345" s="494">
        <v>35</v>
      </c>
      <c r="L345" s="494">
        <v>14</v>
      </c>
      <c r="M345" s="494"/>
      <c r="N345" s="495">
        <f>SUM(J345:M345)</f>
        <v>51</v>
      </c>
      <c r="O345" s="496">
        <v>22.36</v>
      </c>
      <c r="P345" s="497">
        <v>23</v>
      </c>
      <c r="Q345" s="497">
        <v>23</v>
      </c>
      <c r="R345" s="498"/>
      <c r="S345" s="499">
        <f>IF(P345&gt;0,P345,O345)</f>
        <v>23</v>
      </c>
      <c r="T345" s="500">
        <v>54.45</v>
      </c>
      <c r="U345" s="498">
        <v>44.5</v>
      </c>
      <c r="V345" s="498">
        <v>49.5</v>
      </c>
      <c r="W345" s="501"/>
      <c r="X345" s="496"/>
      <c r="Y345" s="498">
        <v>93</v>
      </c>
      <c r="Z345" s="498">
        <v>99</v>
      </c>
      <c r="AA345" s="502"/>
      <c r="AB345" s="503"/>
      <c r="AC345" s="504"/>
      <c r="AD345" s="504"/>
      <c r="AE345" s="505"/>
      <c r="AF345" s="495">
        <f>SUM(AB345:AE345)</f>
        <v>0</v>
      </c>
      <c r="AG345" s="506"/>
      <c r="AH345" s="504"/>
      <c r="AI345" s="504"/>
      <c r="AJ345" s="505"/>
      <c r="AK345" s="507">
        <f>SUM(AG345:AJ345)</f>
        <v>0</v>
      </c>
      <c r="AL345" s="503"/>
      <c r="AM345" s="504"/>
      <c r="AN345" s="504"/>
      <c r="AO345" s="505"/>
      <c r="AP345" s="507">
        <f>SUM(AL345:AO345)</f>
        <v>0</v>
      </c>
      <c r="AQ345" s="503"/>
      <c r="AR345" s="504">
        <v>2</v>
      </c>
      <c r="AS345" s="504">
        <v>0</v>
      </c>
      <c r="AT345" s="505"/>
      <c r="AU345" s="495">
        <f>SUM(AQ345:AT345)</f>
        <v>2</v>
      </c>
      <c r="AV345" s="494"/>
      <c r="AW345" s="508">
        <v>14</v>
      </c>
      <c r="AX345" s="508">
        <v>0</v>
      </c>
      <c r="AY345" s="509"/>
      <c r="AZ345" s="507">
        <f>SUM(AV345:AY345)</f>
        <v>14</v>
      </c>
      <c r="BA345" s="493">
        <v>3</v>
      </c>
      <c r="BB345" s="508">
        <v>25</v>
      </c>
      <c r="BC345" s="508">
        <v>8</v>
      </c>
      <c r="BD345" s="509"/>
      <c r="BE345" s="495">
        <f>SUM(BA345:BD345)</f>
        <v>36</v>
      </c>
      <c r="BF345" s="493">
        <v>0</v>
      </c>
      <c r="BG345" s="508">
        <v>15</v>
      </c>
      <c r="BH345" s="508">
        <v>14</v>
      </c>
      <c r="BI345" s="509"/>
      <c r="BJ345" s="495">
        <f>SUM(BF345:BI345)</f>
        <v>29</v>
      </c>
      <c r="BK345" s="493"/>
      <c r="BL345" s="508"/>
      <c r="BM345" s="508"/>
      <c r="BN345" s="509"/>
      <c r="BO345" s="495">
        <f t="shared" si="5"/>
        <v>0</v>
      </c>
    </row>
    <row r="346" spans="1:67" x14ac:dyDescent="0.25">
      <c r="A346" s="488" t="s">
        <v>227</v>
      </c>
      <c r="B346" s="489" t="s">
        <v>499</v>
      </c>
      <c r="C346" s="490">
        <v>7447902862290</v>
      </c>
      <c r="D346" s="490" t="str">
        <f>IF(J346&gt;0,1,"")</f>
        <v/>
      </c>
      <c r="E346" s="490">
        <f>IF(K346&gt;0,1,"")</f>
        <v>1</v>
      </c>
      <c r="F346" s="490">
        <f>IF(L346&gt;0,1,"")</f>
        <v>1</v>
      </c>
      <c r="G346" s="510" t="str">
        <f>IF(M346&gt;0,1,"")</f>
        <v/>
      </c>
      <c r="H346" s="511">
        <v>1645</v>
      </c>
      <c r="I346" s="492" t="str">
        <f>IF(SUM(D346:G346)&lt;2,IF(H346&gt;100,"Not OK",""),"")</f>
        <v/>
      </c>
      <c r="J346" s="493"/>
      <c r="K346" s="494">
        <v>25</v>
      </c>
      <c r="L346" s="494">
        <v>12</v>
      </c>
      <c r="M346" s="494"/>
      <c r="N346" s="495">
        <f>SUM(J346:M346)</f>
        <v>37</v>
      </c>
      <c r="O346" s="496"/>
      <c r="P346" s="497">
        <v>12</v>
      </c>
      <c r="Q346" s="497">
        <v>12</v>
      </c>
      <c r="R346" s="498"/>
      <c r="S346" s="499">
        <f>IF(P346&gt;0,P346,O346)</f>
        <v>12</v>
      </c>
      <c r="T346" s="500"/>
      <c r="U346" s="498">
        <v>30</v>
      </c>
      <c r="V346" s="498">
        <v>34.5</v>
      </c>
      <c r="W346" s="501"/>
      <c r="X346" s="496"/>
      <c r="Y346" s="498">
        <v>62</v>
      </c>
      <c r="Z346" s="498">
        <v>69</v>
      </c>
      <c r="AA346" s="502"/>
      <c r="AB346" s="503"/>
      <c r="AC346" s="504"/>
      <c r="AD346" s="504"/>
      <c r="AE346" s="505"/>
      <c r="AF346" s="495">
        <f>SUM(AB346:AE346)</f>
        <v>0</v>
      </c>
      <c r="AG346" s="506"/>
      <c r="AH346" s="504"/>
      <c r="AI346" s="504"/>
      <c r="AJ346" s="505"/>
      <c r="AK346" s="507">
        <f>SUM(AG346:AJ346)</f>
        <v>0</v>
      </c>
      <c r="AL346" s="503"/>
      <c r="AM346" s="504"/>
      <c r="AN346" s="504"/>
      <c r="AO346" s="505"/>
      <c r="AP346" s="507">
        <f>SUM(AL346:AO346)</f>
        <v>0</v>
      </c>
      <c r="AQ346" s="503"/>
      <c r="AR346" s="504">
        <v>0</v>
      </c>
      <c r="AS346" s="504">
        <v>0</v>
      </c>
      <c r="AT346" s="505"/>
      <c r="AU346" s="495">
        <f>SUM(AQ346:AT346)</f>
        <v>0</v>
      </c>
      <c r="AV346" s="494"/>
      <c r="AW346" s="508">
        <v>33</v>
      </c>
      <c r="AX346" s="508">
        <v>0</v>
      </c>
      <c r="AY346" s="509"/>
      <c r="AZ346" s="507">
        <f>SUM(AV346:AY346)</f>
        <v>33</v>
      </c>
      <c r="BA346" s="493"/>
      <c r="BB346" s="508">
        <v>50</v>
      </c>
      <c r="BC346" s="508">
        <v>17</v>
      </c>
      <c r="BD346" s="509"/>
      <c r="BE346" s="495">
        <f>SUM(BA346:BD346)</f>
        <v>67</v>
      </c>
      <c r="BF346" s="493"/>
      <c r="BG346" s="508">
        <v>34</v>
      </c>
      <c r="BH346" s="508">
        <v>16</v>
      </c>
      <c r="BI346" s="509"/>
      <c r="BJ346" s="495">
        <f>SUM(BF346:BI346)</f>
        <v>50</v>
      </c>
      <c r="BK346" s="493"/>
      <c r="BL346" s="508"/>
      <c r="BM346" s="508"/>
      <c r="BN346" s="509"/>
      <c r="BO346" s="495">
        <f t="shared" si="5"/>
        <v>0</v>
      </c>
    </row>
    <row r="347" spans="1:67" ht="15.75" thickBot="1" x14ac:dyDescent="0.3">
      <c r="A347" s="488" t="s">
        <v>578</v>
      </c>
      <c r="B347" s="489" t="s">
        <v>719</v>
      </c>
      <c r="C347" s="490">
        <v>7447902862818</v>
      </c>
      <c r="D347" s="490">
        <f>IF(J347&gt;0,1,"")</f>
        <v>1</v>
      </c>
      <c r="E347" s="490">
        <f>IF(K347&gt;0,1,"")</f>
        <v>1</v>
      </c>
      <c r="F347" s="490">
        <f>IF(L347&gt;0,1,"")</f>
        <v>1</v>
      </c>
      <c r="G347" s="510" t="str">
        <f>IF(M347&gt;0,1,"")</f>
        <v/>
      </c>
      <c r="H347" s="535">
        <v>2623</v>
      </c>
      <c r="I347" s="492" t="str">
        <f>IF(SUM(D347:G347)&lt;2,IF(H347&gt;100,"Not OK",""),"")</f>
        <v/>
      </c>
      <c r="J347" s="493">
        <v>9</v>
      </c>
      <c r="K347" s="494">
        <v>28</v>
      </c>
      <c r="L347" s="494">
        <v>25</v>
      </c>
      <c r="M347" s="494"/>
      <c r="N347" s="495">
        <f>SUM(J347:M347)</f>
        <v>62</v>
      </c>
      <c r="O347" s="496"/>
      <c r="P347" s="497">
        <v>15.43</v>
      </c>
      <c r="Q347" s="497">
        <v>15.43</v>
      </c>
      <c r="R347" s="498"/>
      <c r="S347" s="499">
        <f>IF(P347&gt;0,P347,O347)</f>
        <v>15.43</v>
      </c>
      <c r="T347" s="500"/>
      <c r="U347" s="498">
        <v>29.5</v>
      </c>
      <c r="V347" s="498">
        <v>34.5</v>
      </c>
      <c r="W347" s="501"/>
      <c r="X347" s="496"/>
      <c r="Y347" s="498">
        <v>59</v>
      </c>
      <c r="Z347" s="498">
        <v>69</v>
      </c>
      <c r="AA347" s="502"/>
      <c r="AB347" s="503"/>
      <c r="AC347" s="504"/>
      <c r="AD347" s="504"/>
      <c r="AE347" s="505"/>
      <c r="AF347" s="495">
        <f>SUM(AB347:AE347)</f>
        <v>0</v>
      </c>
      <c r="AG347" s="506"/>
      <c r="AH347" s="504"/>
      <c r="AI347" s="504"/>
      <c r="AJ347" s="505"/>
      <c r="AK347" s="507">
        <f>SUM(AG347:AJ347)</f>
        <v>0</v>
      </c>
      <c r="AL347" s="503"/>
      <c r="AM347" s="504"/>
      <c r="AN347" s="504"/>
      <c r="AO347" s="505"/>
      <c r="AP347" s="507">
        <f>SUM(AL347:AO347)</f>
        <v>0</v>
      </c>
      <c r="AQ347" s="503"/>
      <c r="AR347" s="504"/>
      <c r="AS347" s="504"/>
      <c r="AT347" s="505"/>
      <c r="AU347" s="495">
        <f>SUM(AQ347:AT347)</f>
        <v>0</v>
      </c>
      <c r="AV347" s="494"/>
      <c r="AW347" s="508"/>
      <c r="AX347" s="508"/>
      <c r="AY347" s="509"/>
      <c r="AZ347" s="507">
        <f>SUM(AV347:AY347)</f>
        <v>0</v>
      </c>
      <c r="BA347" s="493"/>
      <c r="BB347" s="508">
        <v>5</v>
      </c>
      <c r="BC347" s="508">
        <v>0</v>
      </c>
      <c r="BD347" s="509"/>
      <c r="BE347" s="495">
        <f>SUM(BA347:BD347)</f>
        <v>5</v>
      </c>
      <c r="BF347" s="493">
        <v>1</v>
      </c>
      <c r="BG347" s="508">
        <v>35</v>
      </c>
      <c r="BH347" s="508">
        <v>8</v>
      </c>
      <c r="BI347" s="509"/>
      <c r="BJ347" s="495">
        <f>SUM(BF347:BI347)</f>
        <v>44</v>
      </c>
      <c r="BK347" s="493"/>
      <c r="BL347" s="508"/>
      <c r="BM347" s="508"/>
      <c r="BN347" s="509"/>
      <c r="BO347" s="495">
        <f t="shared" si="5"/>
        <v>0</v>
      </c>
    </row>
  </sheetData>
  <autoFilter ref="A3:BJ347">
    <sortState ref="A4:BJ347">
      <sortCondition ref="C3:C347"/>
    </sortState>
  </autoFilter>
  <mergeCells count="21">
    <mergeCell ref="T1:W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N1"/>
    <mergeCell ref="O1:S1"/>
    <mergeCell ref="BA1:BE1"/>
    <mergeCell ref="BF1:BJ1"/>
    <mergeCell ref="BK1:BO1"/>
    <mergeCell ref="X1:AA1"/>
    <mergeCell ref="AB1:AF1"/>
    <mergeCell ref="AG1:AK1"/>
    <mergeCell ref="AL1:AP1"/>
    <mergeCell ref="AQ1:AU1"/>
    <mergeCell ref="AV1:AZ1"/>
  </mergeCells>
  <conditionalFormatting sqref="A348:A1048576 A1:A345">
    <cfRule type="duplicateValues" dxfId="3235" priority="2"/>
  </conditionalFormatting>
  <conditionalFormatting sqref="A346:A347">
    <cfRule type="duplicateValues" dxfId="3234" priority="1"/>
  </conditionalFormatting>
  <conditionalFormatting sqref="C1:C1048576">
    <cfRule type="duplicateValues" dxfId="0" priority="10552"/>
  </conditionalFormatting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AQ379"/>
  <sheetViews>
    <sheetView topLeftCell="AD1" workbookViewId="0">
      <pane ySplit="4" topLeftCell="A286" activePane="bottomLeft" state="frozen"/>
      <selection activeCell="D1" sqref="D1:D1048576"/>
      <selection pane="bottomLeft" activeCell="AL4" sqref="AL1:AL1048576"/>
    </sheetView>
  </sheetViews>
  <sheetFormatPr defaultRowHeight="15" x14ac:dyDescent="0.25"/>
  <cols>
    <col min="1" max="1" width="12" style="565" customWidth="1"/>
    <col min="2" max="2" width="18.7109375" customWidth="1"/>
    <col min="3" max="3" width="16" style="566" bestFit="1" customWidth="1"/>
    <col min="4" max="4" width="8" style="419" customWidth="1"/>
    <col min="5" max="5" width="1.28515625" customWidth="1"/>
    <col min="6" max="12" width="7.7109375" bestFit="1" customWidth="1"/>
    <col min="13" max="13" width="9.140625" customWidth="1"/>
    <col min="14" max="17" width="9.140625" hidden="1" customWidth="1"/>
    <col min="18" max="18" width="1.42578125" customWidth="1"/>
    <col min="19" max="19" width="5" customWidth="1"/>
    <col min="20" max="20" width="5.140625" customWidth="1"/>
    <col min="21" max="21" width="2.28515625" customWidth="1"/>
    <col min="32" max="32" width="10.7109375" bestFit="1" customWidth="1"/>
    <col min="34" max="34" width="10.140625" bestFit="1" customWidth="1"/>
    <col min="41" max="41" width="10.140625" bestFit="1" customWidth="1"/>
  </cols>
  <sheetData>
    <row r="1" spans="1:43" x14ac:dyDescent="0.25">
      <c r="A1" s="421" t="s">
        <v>582</v>
      </c>
      <c r="B1" s="539"/>
      <c r="C1" s="840">
        <v>43673</v>
      </c>
      <c r="D1" s="840"/>
      <c r="E1" s="265"/>
      <c r="F1" s="896" t="s">
        <v>900</v>
      </c>
      <c r="G1" s="896"/>
      <c r="H1" s="896"/>
      <c r="I1" s="896"/>
      <c r="J1" s="896"/>
      <c r="K1" s="896"/>
      <c r="L1" s="896"/>
      <c r="M1" s="897"/>
      <c r="N1" s="820">
        <v>42979</v>
      </c>
      <c r="O1" s="820">
        <v>43010</v>
      </c>
      <c r="P1" s="820">
        <v>43042</v>
      </c>
      <c r="Q1" s="820">
        <v>43073</v>
      </c>
      <c r="R1" s="259"/>
      <c r="S1" s="898" t="s">
        <v>598</v>
      </c>
      <c r="T1" s="899"/>
      <c r="U1" s="259"/>
      <c r="V1" s="827" t="s">
        <v>7</v>
      </c>
      <c r="W1" s="827"/>
      <c r="X1" s="827"/>
      <c r="Y1" s="827"/>
      <c r="Z1" s="827"/>
      <c r="AA1" s="827"/>
      <c r="AB1" s="827"/>
      <c r="AC1" s="827"/>
      <c r="AD1" s="827"/>
      <c r="AE1" s="827"/>
      <c r="AF1" s="827"/>
      <c r="AG1" s="827"/>
      <c r="AH1" s="827"/>
      <c r="AI1" s="827"/>
      <c r="AJ1" s="827"/>
      <c r="AK1" s="827"/>
      <c r="AL1" s="827"/>
      <c r="AM1" s="827"/>
      <c r="AN1" s="827"/>
      <c r="AO1" s="827"/>
      <c r="AP1" s="827"/>
      <c r="AQ1" s="827"/>
    </row>
    <row r="2" spans="1:43" x14ac:dyDescent="0.25">
      <c r="A2" s="422" t="s">
        <v>583</v>
      </c>
      <c r="B2" s="540"/>
      <c r="C2" s="844">
        <v>43466</v>
      </c>
      <c r="D2" s="844"/>
      <c r="E2" s="265"/>
      <c r="F2" s="892" t="s">
        <v>644</v>
      </c>
      <c r="G2" s="892" t="s">
        <v>625</v>
      </c>
      <c r="H2" s="892" t="s">
        <v>901</v>
      </c>
      <c r="I2" s="892" t="s">
        <v>902</v>
      </c>
      <c r="J2" s="892" t="s">
        <v>589</v>
      </c>
      <c r="K2" s="892" t="s">
        <v>903</v>
      </c>
      <c r="L2" s="892" t="s">
        <v>904</v>
      </c>
      <c r="M2" s="894" t="s">
        <v>630</v>
      </c>
      <c r="N2" s="820"/>
      <c r="O2" s="820"/>
      <c r="P2" s="820"/>
      <c r="Q2" s="820"/>
      <c r="R2" s="259"/>
      <c r="S2" s="900"/>
      <c r="T2" s="901"/>
      <c r="U2" s="259"/>
      <c r="V2" s="827"/>
      <c r="W2" s="827"/>
      <c r="X2" s="827"/>
      <c r="Y2" s="827"/>
      <c r="Z2" s="827"/>
      <c r="AA2" s="827"/>
      <c r="AB2" s="827"/>
      <c r="AC2" s="827"/>
      <c r="AD2" s="827"/>
      <c r="AE2" s="827"/>
      <c r="AF2" s="827"/>
      <c r="AG2" s="827"/>
      <c r="AH2" s="827"/>
      <c r="AI2" s="827"/>
      <c r="AJ2" s="827"/>
      <c r="AK2" s="827"/>
      <c r="AL2" s="827"/>
      <c r="AM2" s="827"/>
      <c r="AN2" s="827"/>
      <c r="AO2" s="827"/>
      <c r="AP2" s="827"/>
      <c r="AQ2" s="827"/>
    </row>
    <row r="3" spans="1:43" ht="15.75" thickBot="1" x14ac:dyDescent="0.3">
      <c r="A3" s="423" t="s">
        <v>584</v>
      </c>
      <c r="B3" s="541"/>
      <c r="C3" s="847">
        <f>ROUND(C1-C2,0)</f>
        <v>207</v>
      </c>
      <c r="D3" s="847"/>
      <c r="E3" s="265"/>
      <c r="F3" s="893"/>
      <c r="G3" s="893"/>
      <c r="H3" s="893"/>
      <c r="I3" s="893"/>
      <c r="J3" s="893"/>
      <c r="K3" s="893"/>
      <c r="L3" s="893"/>
      <c r="M3" s="895"/>
      <c r="N3" s="820"/>
      <c r="O3" s="820"/>
      <c r="P3" s="820"/>
      <c r="Q3" s="820"/>
      <c r="R3" s="259"/>
      <c r="S3" s="902"/>
      <c r="T3" s="903"/>
      <c r="U3" s="259"/>
      <c r="V3" s="828"/>
      <c r="W3" s="828"/>
      <c r="X3" s="828"/>
      <c r="Y3" s="828"/>
      <c r="Z3" s="828"/>
      <c r="AA3" s="828"/>
      <c r="AB3" s="828"/>
      <c r="AC3" s="828"/>
      <c r="AD3" s="828"/>
      <c r="AE3" s="828"/>
      <c r="AF3" s="828"/>
      <c r="AG3" s="828"/>
      <c r="AH3" s="828"/>
      <c r="AI3" s="828"/>
      <c r="AJ3" s="828"/>
      <c r="AK3" s="828"/>
      <c r="AL3" s="828"/>
      <c r="AM3" s="828"/>
      <c r="AN3" s="828"/>
      <c r="AO3" s="828"/>
      <c r="AP3" s="828"/>
      <c r="AQ3" s="828"/>
    </row>
    <row r="4" spans="1:43" ht="60.75" thickBot="1" x14ac:dyDescent="0.3">
      <c r="A4" s="542" t="s">
        <v>1</v>
      </c>
      <c r="B4" s="276" t="s">
        <v>314</v>
      </c>
      <c r="C4" s="543" t="s">
        <v>627</v>
      </c>
      <c r="D4" s="275" t="s">
        <v>211</v>
      </c>
      <c r="E4" s="266"/>
      <c r="F4" s="544" t="s">
        <v>5</v>
      </c>
      <c r="G4" s="544" t="s">
        <v>5</v>
      </c>
      <c r="H4" s="544" t="s">
        <v>5</v>
      </c>
      <c r="I4" s="544" t="s">
        <v>5</v>
      </c>
      <c r="J4" s="544" t="s">
        <v>5</v>
      </c>
      <c r="K4" s="544" t="s">
        <v>5</v>
      </c>
      <c r="L4" s="54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258" t="s">
        <v>5</v>
      </c>
      <c r="R4" s="308"/>
      <c r="S4" s="545" t="s">
        <v>599</v>
      </c>
      <c r="T4" s="546" t="s">
        <v>579</v>
      </c>
      <c r="U4" s="308"/>
      <c r="V4" s="316" t="s">
        <v>19</v>
      </c>
      <c r="W4" s="317" t="s">
        <v>302</v>
      </c>
      <c r="X4" s="317" t="s">
        <v>303</v>
      </c>
      <c r="Y4" s="318" t="s">
        <v>304</v>
      </c>
      <c r="Z4" s="318" t="s">
        <v>641</v>
      </c>
      <c r="AA4" s="319" t="s">
        <v>306</v>
      </c>
      <c r="AB4" s="317" t="s">
        <v>11</v>
      </c>
      <c r="AC4" s="317" t="s">
        <v>278</v>
      </c>
      <c r="AD4" s="317" t="s">
        <v>279</v>
      </c>
      <c r="AE4" s="317" t="s">
        <v>905</v>
      </c>
      <c r="AF4" s="320" t="s">
        <v>281</v>
      </c>
      <c r="AG4" s="317" t="s">
        <v>282</v>
      </c>
      <c r="AH4" s="317" t="s">
        <v>284</v>
      </c>
      <c r="AI4" s="317" t="s">
        <v>285</v>
      </c>
      <c r="AJ4" s="317" t="s">
        <v>283</v>
      </c>
      <c r="AK4" s="317" t="s">
        <v>308</v>
      </c>
      <c r="AL4" s="317" t="s">
        <v>289</v>
      </c>
      <c r="AM4" s="317" t="s">
        <v>290</v>
      </c>
      <c r="AN4" s="317" t="s">
        <v>286</v>
      </c>
      <c r="AO4" s="317" t="s">
        <v>287</v>
      </c>
      <c r="AP4" s="317"/>
      <c r="AQ4" s="321"/>
    </row>
    <row r="5" spans="1:43" x14ac:dyDescent="0.25">
      <c r="A5" s="547"/>
      <c r="B5" s="100" t="s">
        <v>720</v>
      </c>
      <c r="C5" s="548">
        <v>695315628039</v>
      </c>
      <c r="D5" s="112">
        <v>0</v>
      </c>
      <c r="E5" s="267"/>
      <c r="F5" s="103">
        <v>0</v>
      </c>
      <c r="G5" s="103">
        <v>0</v>
      </c>
      <c r="H5" s="103">
        <v>0</v>
      </c>
      <c r="I5" s="103">
        <v>0</v>
      </c>
      <c r="J5" s="103">
        <v>0</v>
      </c>
      <c r="K5" s="103">
        <v>0</v>
      </c>
      <c r="L5" s="103">
        <v>0</v>
      </c>
      <c r="M5" s="103">
        <v>2</v>
      </c>
      <c r="N5" s="103"/>
      <c r="O5" s="103"/>
      <c r="P5" s="103"/>
      <c r="Q5" s="103"/>
      <c r="R5" s="260"/>
      <c r="S5" s="322">
        <f>COUNTIF(F5:M5,"&lt;&gt;0")</f>
        <v>1</v>
      </c>
      <c r="T5" s="256">
        <v>1</v>
      </c>
      <c r="U5" s="260"/>
      <c r="V5" s="309">
        <f>SUM(F5:Q5)</f>
        <v>2</v>
      </c>
      <c r="W5" s="310">
        <f>IFERROR(IF(L5=0,V5/(S5*30),V5/(((S5-1)*30)+(T5*7))),0)</f>
        <v>6.6666666666666666E-2</v>
      </c>
      <c r="X5" s="310">
        <f>W5*30</f>
        <v>2</v>
      </c>
      <c r="Y5" s="309"/>
      <c r="Z5" s="309">
        <v>0</v>
      </c>
      <c r="AA5" s="311">
        <f>Y5+Z5</f>
        <v>0</v>
      </c>
      <c r="AB5" s="310">
        <f>IFERROR(AA5/W5,"Not Sold")</f>
        <v>0</v>
      </c>
      <c r="AC5" s="310">
        <v>14</v>
      </c>
      <c r="AD5" s="310">
        <f>IFERROR(AB5-AC5,"-")</f>
        <v>-14</v>
      </c>
      <c r="AE5" s="310">
        <f>X5*2</f>
        <v>4</v>
      </c>
      <c r="AF5" s="312">
        <f>IFERROR(AB5+$C$1,"Not Sold")</f>
        <v>43673</v>
      </c>
      <c r="AG5" s="313">
        <f>$C$1+AC5</f>
        <v>43687</v>
      </c>
      <c r="AH5" s="313">
        <f>MAX(AF5,AG5)</f>
        <v>43687</v>
      </c>
      <c r="AI5" s="314">
        <f>W5*AC5</f>
        <v>0.93333333333333335</v>
      </c>
      <c r="AJ5" s="314">
        <f>AA5-AI5</f>
        <v>-0.93333333333333335</v>
      </c>
      <c r="AK5" s="309">
        <v>1</v>
      </c>
      <c r="AL5" s="314">
        <f>IF(AE5-AJ5&lt;1,0,AE5-AJ5)</f>
        <v>4.9333333333333336</v>
      </c>
      <c r="AM5" s="314">
        <f>AL5*D5</f>
        <v>0</v>
      </c>
      <c r="AN5" s="314">
        <f>IFERROR(AL5/W5,"-")</f>
        <v>74</v>
      </c>
      <c r="AO5" s="313">
        <f>IFERROR(AN5+AH5,"-")</f>
        <v>43761</v>
      </c>
      <c r="AP5" s="549"/>
      <c r="AQ5" s="315"/>
    </row>
    <row r="6" spans="1:43" x14ac:dyDescent="0.25">
      <c r="A6" s="550" t="s">
        <v>215</v>
      </c>
      <c r="B6" s="18" t="s">
        <v>649</v>
      </c>
      <c r="C6" s="551">
        <v>744790286205</v>
      </c>
      <c r="D6" s="58">
        <v>22</v>
      </c>
      <c r="E6" s="267"/>
      <c r="F6" s="26">
        <v>0</v>
      </c>
      <c r="G6" s="26">
        <v>0</v>
      </c>
      <c r="H6" s="26">
        <v>0</v>
      </c>
      <c r="I6" s="26">
        <v>0</v>
      </c>
      <c r="J6" s="26">
        <v>12</v>
      </c>
      <c r="K6" s="26">
        <v>23</v>
      </c>
      <c r="L6" s="26">
        <v>21</v>
      </c>
      <c r="M6" s="26">
        <v>4</v>
      </c>
      <c r="N6" s="26"/>
      <c r="O6" s="26"/>
      <c r="P6" s="26"/>
      <c r="Q6" s="26"/>
      <c r="R6" s="260"/>
      <c r="S6" s="322">
        <f>COUNTIF(F6:M6,"&lt;&gt;0")</f>
        <v>4</v>
      </c>
      <c r="T6" s="256">
        <v>1</v>
      </c>
      <c r="U6" s="260"/>
      <c r="V6" s="242">
        <f>SUM(F6:Q6)</f>
        <v>60</v>
      </c>
      <c r="W6" s="247">
        <f>IFERROR(IF(L6=0,V6/(S6*30),V6/(((S6-1)*30)+(T6*7))),0)</f>
        <v>0.61855670103092786</v>
      </c>
      <c r="X6" s="247">
        <f>W6*30</f>
        <v>18.556701030927837</v>
      </c>
      <c r="Y6" s="242"/>
      <c r="Z6" s="242">
        <v>68</v>
      </c>
      <c r="AA6" s="243">
        <f>Y6+Z6</f>
        <v>68</v>
      </c>
      <c r="AB6" s="247">
        <f>IFERROR(AA6/W6,"Not Sold")</f>
        <v>109.93333333333332</v>
      </c>
      <c r="AC6" s="247">
        <v>14</v>
      </c>
      <c r="AD6" s="247">
        <f>IFERROR(AB6-AC6,"-")</f>
        <v>95.933333333333323</v>
      </c>
      <c r="AE6" s="247">
        <f>X6*2</f>
        <v>37.113402061855673</v>
      </c>
      <c r="AF6" s="248">
        <f>IFERROR(AB6+$C$1,"Not Sold")</f>
        <v>43782.933333333334</v>
      </c>
      <c r="AG6" s="249">
        <f>$C$1+AC6</f>
        <v>43687</v>
      </c>
      <c r="AH6" s="249">
        <f>MAX(AF6,AG6)</f>
        <v>43782.933333333334</v>
      </c>
      <c r="AI6" s="253">
        <f>W6*AC6</f>
        <v>8.6597938144329909</v>
      </c>
      <c r="AJ6" s="253">
        <f>AA6-AI6</f>
        <v>59.340206185567013</v>
      </c>
      <c r="AK6" s="242">
        <v>1</v>
      </c>
      <c r="AL6" s="253">
        <f>IF(AE6-AJ6&lt;1,0,AE6-AJ6)</f>
        <v>0</v>
      </c>
      <c r="AM6" s="253">
        <f>AL6*D6</f>
        <v>0</v>
      </c>
      <c r="AN6" s="253">
        <f>IFERROR(AL6/W6,"-")</f>
        <v>0</v>
      </c>
      <c r="AO6" s="249">
        <f>IFERROR(AN6+AH6,"-")</f>
        <v>43782.933333333334</v>
      </c>
      <c r="AP6" s="242"/>
      <c r="AQ6" s="244"/>
    </row>
    <row r="7" spans="1:43" x14ac:dyDescent="0.25">
      <c r="A7" s="547" t="s">
        <v>721</v>
      </c>
      <c r="B7" s="100" t="s">
        <v>722</v>
      </c>
      <c r="C7" s="548">
        <v>744790317350</v>
      </c>
      <c r="D7" s="112">
        <v>0</v>
      </c>
      <c r="E7" s="267"/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3</v>
      </c>
      <c r="M7" s="103">
        <v>9</v>
      </c>
      <c r="N7" s="103"/>
      <c r="O7" s="103"/>
      <c r="P7" s="103"/>
      <c r="Q7" s="103"/>
      <c r="R7" s="260"/>
      <c r="S7" s="322">
        <f>COUNTIF(F7:M7,"&lt;&gt;0")</f>
        <v>2</v>
      </c>
      <c r="T7" s="256">
        <v>1</v>
      </c>
      <c r="U7" s="260"/>
      <c r="V7" s="242">
        <f>SUM(F7:Q7)</f>
        <v>12</v>
      </c>
      <c r="W7" s="247">
        <f>IFERROR(IF(L7=0,V7/(S7*30),V7/(((S7-1)*30)+(T7*7))),0)</f>
        <v>0.32432432432432434</v>
      </c>
      <c r="X7" s="247">
        <f>W7*30</f>
        <v>9.7297297297297298</v>
      </c>
      <c r="Y7" s="242">
        <v>15</v>
      </c>
      <c r="Z7" s="242">
        <v>0</v>
      </c>
      <c r="AA7" s="243">
        <f>Y7+Z7</f>
        <v>15</v>
      </c>
      <c r="AB7" s="247">
        <f>IFERROR(AA7/W7,"Not Sold")</f>
        <v>46.25</v>
      </c>
      <c r="AC7" s="247">
        <v>14</v>
      </c>
      <c r="AD7" s="247">
        <f>IFERROR(AB7-AC7,"-")</f>
        <v>32.25</v>
      </c>
      <c r="AE7" s="247">
        <f>X7*2</f>
        <v>19.45945945945946</v>
      </c>
      <c r="AF7" s="248">
        <f>IFERROR(AB7+$C$1,"Not Sold")</f>
        <v>43719.25</v>
      </c>
      <c r="AG7" s="249">
        <f>$C$1+AC7</f>
        <v>43687</v>
      </c>
      <c r="AH7" s="249">
        <f>MAX(AF7,AG7)</f>
        <v>43719.25</v>
      </c>
      <c r="AI7" s="253">
        <f>W7*AC7</f>
        <v>4.5405405405405403</v>
      </c>
      <c r="AJ7" s="253">
        <f>AA7-AI7</f>
        <v>10.45945945945946</v>
      </c>
      <c r="AK7" s="242">
        <v>1</v>
      </c>
      <c r="AL7" s="253">
        <f>IF(AE7-AJ7&lt;1,0,AE7-AJ7)</f>
        <v>9</v>
      </c>
      <c r="AM7" s="253">
        <f>AL7*D7</f>
        <v>0</v>
      </c>
      <c r="AN7" s="253">
        <f>IFERROR(AL7/W7,"-")</f>
        <v>27.75</v>
      </c>
      <c r="AO7" s="249">
        <f>IFERROR(AN7+AH7,"-")</f>
        <v>43747</v>
      </c>
      <c r="AP7" s="246"/>
      <c r="AQ7" s="244"/>
    </row>
    <row r="8" spans="1:43" x14ac:dyDescent="0.25">
      <c r="A8" s="547" t="s">
        <v>195</v>
      </c>
      <c r="B8" s="100" t="s">
        <v>498</v>
      </c>
      <c r="C8" s="548">
        <v>744790317374</v>
      </c>
      <c r="D8" s="112">
        <v>12.99</v>
      </c>
      <c r="E8" s="267"/>
      <c r="F8" s="103">
        <v>6</v>
      </c>
      <c r="G8" s="103">
        <v>13</v>
      </c>
      <c r="H8" s="103">
        <v>16</v>
      </c>
      <c r="I8" s="103">
        <v>21</v>
      </c>
      <c r="J8" s="103">
        <v>5</v>
      </c>
      <c r="K8" s="103">
        <v>10</v>
      </c>
      <c r="L8" s="103">
        <v>30</v>
      </c>
      <c r="M8" s="103">
        <v>0</v>
      </c>
      <c r="N8" s="103"/>
      <c r="O8" s="103"/>
      <c r="P8" s="103"/>
      <c r="Q8" s="103"/>
      <c r="R8" s="260"/>
      <c r="S8" s="322">
        <f>COUNTIF(F8:M8,"&lt;&gt;0")</f>
        <v>7</v>
      </c>
      <c r="T8" s="256">
        <v>1</v>
      </c>
      <c r="U8" s="260"/>
      <c r="V8" s="242">
        <f>SUM(F8:Q8)</f>
        <v>101</v>
      </c>
      <c r="W8" s="247">
        <f>IFERROR(IF(L8=0,V8/(S8*30),V8/(((S8-1)*30)+(T8*7))),0)</f>
        <v>0.5401069518716578</v>
      </c>
      <c r="X8" s="247">
        <f>W8*30</f>
        <v>16.203208556149733</v>
      </c>
      <c r="Y8" s="242"/>
      <c r="Z8" s="242">
        <v>38</v>
      </c>
      <c r="AA8" s="243">
        <f>Y8+Z8</f>
        <v>38</v>
      </c>
      <c r="AB8" s="247">
        <f>IFERROR(AA8/W8,"Not Sold")</f>
        <v>70.356435643564353</v>
      </c>
      <c r="AC8" s="247">
        <v>14</v>
      </c>
      <c r="AD8" s="247">
        <f>IFERROR(AB8-AC8,"-")</f>
        <v>56.356435643564353</v>
      </c>
      <c r="AE8" s="247">
        <f>X8*2</f>
        <v>32.406417112299465</v>
      </c>
      <c r="AF8" s="248">
        <f>IFERROR(AB8+$C$1,"Not Sold")</f>
        <v>43743.356435643567</v>
      </c>
      <c r="AG8" s="249">
        <f>$C$1+AC8</f>
        <v>43687</v>
      </c>
      <c r="AH8" s="249">
        <f>MAX(AF8,AG8)</f>
        <v>43743.356435643567</v>
      </c>
      <c r="AI8" s="253">
        <f>W8*AC8</f>
        <v>7.5614973262032095</v>
      </c>
      <c r="AJ8" s="253">
        <f>AA8-AI8</f>
        <v>30.438502673796791</v>
      </c>
      <c r="AK8" s="242">
        <v>1</v>
      </c>
      <c r="AL8" s="253">
        <f>IF(AE8-AJ8&lt;1,0,AE8-AJ8)</f>
        <v>1.9679144385026746</v>
      </c>
      <c r="AM8" s="253">
        <f>AL8*D8</f>
        <v>25.563208556149743</v>
      </c>
      <c r="AN8" s="253">
        <f>IFERROR(AL8/W8,"-")</f>
        <v>3.6435643564356446</v>
      </c>
      <c r="AO8" s="249">
        <f>IFERROR(AN8+AH8,"-")</f>
        <v>43747</v>
      </c>
      <c r="AP8" s="246"/>
      <c r="AQ8" s="244"/>
    </row>
    <row r="9" spans="1:43" x14ac:dyDescent="0.25">
      <c r="A9" s="547" t="s">
        <v>196</v>
      </c>
      <c r="B9" s="100" t="s">
        <v>499</v>
      </c>
      <c r="C9" s="548">
        <v>744790317381</v>
      </c>
      <c r="D9" s="112">
        <v>12.81</v>
      </c>
      <c r="E9" s="267"/>
      <c r="F9" s="103">
        <v>12</v>
      </c>
      <c r="G9" s="103">
        <v>18</v>
      </c>
      <c r="H9" s="103">
        <v>14</v>
      </c>
      <c r="I9" s="103">
        <v>44</v>
      </c>
      <c r="J9" s="103">
        <v>30</v>
      </c>
      <c r="K9" s="103">
        <v>47</v>
      </c>
      <c r="L9" s="103">
        <v>40</v>
      </c>
      <c r="M9" s="103">
        <v>2</v>
      </c>
      <c r="N9" s="103"/>
      <c r="O9" s="103"/>
      <c r="P9" s="103"/>
      <c r="Q9" s="103"/>
      <c r="R9" s="260"/>
      <c r="S9" s="322">
        <f>COUNTIF(F9:M9,"&lt;&gt;0")</f>
        <v>8</v>
      </c>
      <c r="T9" s="256">
        <v>1</v>
      </c>
      <c r="U9" s="260"/>
      <c r="V9" s="242">
        <f>SUM(F9:Q9)</f>
        <v>207</v>
      </c>
      <c r="W9" s="247">
        <f>IFERROR(IF(L9=0,V9/(S9*30),V9/(((S9-1)*30)+(T9*7))),0)</f>
        <v>0.95391705069124422</v>
      </c>
      <c r="X9" s="247">
        <f>W9*30</f>
        <v>28.617511520737327</v>
      </c>
      <c r="Y9" s="242"/>
      <c r="Z9" s="242">
        <v>53</v>
      </c>
      <c r="AA9" s="243">
        <f>Y9+Z9</f>
        <v>53</v>
      </c>
      <c r="AB9" s="247">
        <f>IFERROR(AA9/W9,"Not Sold")</f>
        <v>55.560386473429951</v>
      </c>
      <c r="AC9" s="247">
        <v>14</v>
      </c>
      <c r="AD9" s="247">
        <f>IFERROR(AB9-AC9,"-")</f>
        <v>41.560386473429951</v>
      </c>
      <c r="AE9" s="247">
        <f>X9*2</f>
        <v>57.235023041474655</v>
      </c>
      <c r="AF9" s="248">
        <f>IFERROR(AB9+$C$1,"Not Sold")</f>
        <v>43728.560386473429</v>
      </c>
      <c r="AG9" s="249">
        <f>$C$1+AC9</f>
        <v>43687</v>
      </c>
      <c r="AH9" s="249">
        <f>MAX(AF9,AG9)</f>
        <v>43728.560386473429</v>
      </c>
      <c r="AI9" s="253">
        <f>W9*AC9</f>
        <v>13.35483870967742</v>
      </c>
      <c r="AJ9" s="253">
        <f>AA9-AI9</f>
        <v>39.645161290322577</v>
      </c>
      <c r="AK9" s="242">
        <v>1</v>
      </c>
      <c r="AL9" s="253">
        <f>IF(AE9-AJ9&lt;1,0,AE9-AJ9)</f>
        <v>17.589861751152078</v>
      </c>
      <c r="AM9" s="253">
        <f>AL9*D9</f>
        <v>225.32612903225814</v>
      </c>
      <c r="AN9" s="253">
        <f>IFERROR(AL9/W9,"-")</f>
        <v>18.439613526570053</v>
      </c>
      <c r="AO9" s="249">
        <f>IFERROR(AN9+AH9,"-")</f>
        <v>43747</v>
      </c>
      <c r="AP9" s="246"/>
      <c r="AQ9" s="244"/>
    </row>
    <row r="10" spans="1:43" x14ac:dyDescent="0.25">
      <c r="A10" s="547" t="s">
        <v>723</v>
      </c>
      <c r="B10" s="100" t="s">
        <v>649</v>
      </c>
      <c r="C10" s="548">
        <v>744790317428</v>
      </c>
      <c r="D10" s="112">
        <v>0</v>
      </c>
      <c r="E10" s="267"/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/>
      <c r="O10" s="103"/>
      <c r="P10" s="103"/>
      <c r="Q10" s="103"/>
      <c r="R10" s="260"/>
      <c r="S10" s="322">
        <f>COUNTIF(F10:M10,"&lt;&gt;0")</f>
        <v>0</v>
      </c>
      <c r="T10" s="256">
        <v>1</v>
      </c>
      <c r="U10" s="260"/>
      <c r="V10" s="242">
        <f>SUM(F10:Q10)</f>
        <v>0</v>
      </c>
      <c r="W10" s="247">
        <f>IFERROR(IF(L10=0,V10/(S10*30),V10/(((S10-1)*30)+(T10*7))),0)</f>
        <v>0</v>
      </c>
      <c r="X10" s="247">
        <f>W10*30</f>
        <v>0</v>
      </c>
      <c r="Y10" s="242">
        <v>3662</v>
      </c>
      <c r="Z10" s="242">
        <v>5</v>
      </c>
      <c r="AA10" s="243">
        <f>Y10+Z10</f>
        <v>3667</v>
      </c>
      <c r="AB10" s="247" t="str">
        <f>IFERROR(AA10/W10,"Not Sold")</f>
        <v>Not Sold</v>
      </c>
      <c r="AC10" s="247">
        <v>14</v>
      </c>
      <c r="AD10" s="247" t="str">
        <f>IFERROR(AB10-AC10,"-")</f>
        <v>-</v>
      </c>
      <c r="AE10" s="247">
        <f>X10*2</f>
        <v>0</v>
      </c>
      <c r="AF10" s="248" t="str">
        <f>IFERROR(AB10+$C$1,"Not Sold")</f>
        <v>Not Sold</v>
      </c>
      <c r="AG10" s="249">
        <f>$C$1+AC10</f>
        <v>43687</v>
      </c>
      <c r="AH10" s="249">
        <f>MAX(AF10,AG10)</f>
        <v>43687</v>
      </c>
      <c r="AI10" s="253">
        <f>W10*AC10</f>
        <v>0</v>
      </c>
      <c r="AJ10" s="253">
        <f>AA10-AI10</f>
        <v>3667</v>
      </c>
      <c r="AK10" s="242">
        <v>1</v>
      </c>
      <c r="AL10" s="253">
        <f>IF(AE10-AJ10&lt;1,0,AE10-AJ10)</f>
        <v>0</v>
      </c>
      <c r="AM10" s="253">
        <f>AL10*D10</f>
        <v>0</v>
      </c>
      <c r="AN10" s="253" t="str">
        <f>IFERROR(AL10/W10,"-")</f>
        <v>-</v>
      </c>
      <c r="AO10" s="249" t="str">
        <f>IFERROR(AN10+AH10,"-")</f>
        <v>-</v>
      </c>
      <c r="AP10" s="246"/>
      <c r="AQ10" s="244"/>
    </row>
    <row r="11" spans="1:43" x14ac:dyDescent="0.25">
      <c r="A11" s="547" t="s">
        <v>721</v>
      </c>
      <c r="B11" s="100" t="s">
        <v>722</v>
      </c>
      <c r="C11" s="548">
        <v>744796317350</v>
      </c>
      <c r="D11" s="112">
        <v>22.36</v>
      </c>
      <c r="E11" s="267"/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2</v>
      </c>
      <c r="L11" s="103">
        <v>0</v>
      </c>
      <c r="M11" s="103">
        <v>1</v>
      </c>
      <c r="N11" s="103"/>
      <c r="O11" s="103"/>
      <c r="P11" s="103"/>
      <c r="Q11" s="103"/>
      <c r="R11" s="260"/>
      <c r="S11" s="322">
        <f>COUNTIF(F11:M11,"&lt;&gt;0")</f>
        <v>2</v>
      </c>
      <c r="T11" s="256">
        <v>1</v>
      </c>
      <c r="U11" s="260"/>
      <c r="V11" s="242">
        <f>SUM(F11:Q11)</f>
        <v>3</v>
      </c>
      <c r="W11" s="247">
        <f>IFERROR(IF(L11=0,V11/(S11*30),V11/(((S11-1)*30)+(T11*7))),0)</f>
        <v>0.05</v>
      </c>
      <c r="X11" s="247">
        <f>W11*30</f>
        <v>1.5</v>
      </c>
      <c r="Y11" s="242"/>
      <c r="Z11" s="242">
        <v>5</v>
      </c>
      <c r="AA11" s="243">
        <f>Y11+Z11</f>
        <v>5</v>
      </c>
      <c r="AB11" s="247">
        <f>IFERROR(AA11/W11,"Not Sold")</f>
        <v>100</v>
      </c>
      <c r="AC11" s="247">
        <v>14</v>
      </c>
      <c r="AD11" s="247">
        <f>IFERROR(AB11-AC11,"-")</f>
        <v>86</v>
      </c>
      <c r="AE11" s="247">
        <f>X11*2</f>
        <v>3</v>
      </c>
      <c r="AF11" s="248">
        <f>IFERROR(AB11+$C$1,"Not Sold")</f>
        <v>43773</v>
      </c>
      <c r="AG11" s="249">
        <f>$C$1+AC11</f>
        <v>43687</v>
      </c>
      <c r="AH11" s="249">
        <f>MAX(AF11,AG11)</f>
        <v>43773</v>
      </c>
      <c r="AI11" s="253">
        <f>W11*AC11</f>
        <v>0.70000000000000007</v>
      </c>
      <c r="AJ11" s="253">
        <f>AA11-AI11</f>
        <v>4.3</v>
      </c>
      <c r="AK11" s="242">
        <v>1</v>
      </c>
      <c r="AL11" s="253">
        <f>IF(AE11-AJ11&lt;1,0,AE11-AJ11)</f>
        <v>0</v>
      </c>
      <c r="AM11" s="253">
        <f>AL11*D11</f>
        <v>0</v>
      </c>
      <c r="AN11" s="253">
        <f>IFERROR(AL11/W11,"-")</f>
        <v>0</v>
      </c>
      <c r="AO11" s="249">
        <f>IFERROR(AN11+AH11,"-")</f>
        <v>43773</v>
      </c>
      <c r="AP11" s="246"/>
      <c r="AQ11" s="244"/>
    </row>
    <row r="12" spans="1:43" x14ac:dyDescent="0.25">
      <c r="A12" s="547" t="s">
        <v>724</v>
      </c>
      <c r="B12" s="100" t="s">
        <v>725</v>
      </c>
      <c r="C12" s="548">
        <v>744796317428</v>
      </c>
      <c r="D12" s="112">
        <v>18.71</v>
      </c>
      <c r="E12" s="267"/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/>
      <c r="O12" s="103"/>
      <c r="P12" s="103"/>
      <c r="Q12" s="103"/>
      <c r="R12" s="260"/>
      <c r="S12" s="322">
        <f>COUNTIF(F12:M12,"&lt;&gt;0")</f>
        <v>0</v>
      </c>
      <c r="T12" s="256">
        <v>1</v>
      </c>
      <c r="U12" s="260"/>
      <c r="V12" s="242">
        <f>SUM(F12:Q12)</f>
        <v>0</v>
      </c>
      <c r="W12" s="247">
        <f>IFERROR(IF(L12=0,V12/(S12*30),V12/(((S12-1)*30)+(T12*7))),0)</f>
        <v>0</v>
      </c>
      <c r="X12" s="247">
        <f>W12*30</f>
        <v>0</v>
      </c>
      <c r="Y12" s="242"/>
      <c r="Z12" s="242">
        <v>5</v>
      </c>
      <c r="AA12" s="243">
        <f>Y12+Z12</f>
        <v>5</v>
      </c>
      <c r="AB12" s="247" t="str">
        <f>IFERROR(AA12/W12,"Not Sold")</f>
        <v>Not Sold</v>
      </c>
      <c r="AC12" s="247">
        <v>14</v>
      </c>
      <c r="AD12" s="247" t="str">
        <f>IFERROR(AB12-AC12,"-")</f>
        <v>-</v>
      </c>
      <c r="AE12" s="247">
        <f>X12*2</f>
        <v>0</v>
      </c>
      <c r="AF12" s="248" t="str">
        <f>IFERROR(AB12+$C$1,"Not Sold")</f>
        <v>Not Sold</v>
      </c>
      <c r="AG12" s="249">
        <f>$C$1+AC12</f>
        <v>43687</v>
      </c>
      <c r="AH12" s="249">
        <f>MAX(AF12,AG12)</f>
        <v>43687</v>
      </c>
      <c r="AI12" s="253">
        <f>W12*AC12</f>
        <v>0</v>
      </c>
      <c r="AJ12" s="253">
        <f>AA12-AI12</f>
        <v>5</v>
      </c>
      <c r="AK12" s="242">
        <v>1</v>
      </c>
      <c r="AL12" s="253">
        <f>IF(AE12-AJ12&lt;1,0,AE12-AJ12)</f>
        <v>0</v>
      </c>
      <c r="AM12" s="253">
        <f>AL12*D12</f>
        <v>0</v>
      </c>
      <c r="AN12" s="253" t="str">
        <f>IFERROR(AL12/W12,"-")</f>
        <v>-</v>
      </c>
      <c r="AO12" s="249" t="str">
        <f>IFERROR(AN12+AH12,"-")</f>
        <v>-</v>
      </c>
      <c r="AP12" s="245"/>
      <c r="AQ12" s="244"/>
    </row>
    <row r="13" spans="1:43" x14ac:dyDescent="0.25">
      <c r="A13" s="547" t="s">
        <v>724</v>
      </c>
      <c r="B13" s="100" t="s">
        <v>725</v>
      </c>
      <c r="C13" s="548">
        <v>744796317429</v>
      </c>
      <c r="D13" s="112">
        <v>0</v>
      </c>
      <c r="E13" s="267"/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1</v>
      </c>
      <c r="M13" s="103">
        <v>0</v>
      </c>
      <c r="N13" s="103"/>
      <c r="O13" s="103"/>
      <c r="P13" s="103"/>
      <c r="Q13" s="103"/>
      <c r="R13" s="260"/>
      <c r="S13" s="322">
        <f>COUNTIF(F13:M13,"&lt;&gt;0")</f>
        <v>1</v>
      </c>
      <c r="T13" s="256">
        <v>1</v>
      </c>
      <c r="U13" s="260"/>
      <c r="V13" s="242">
        <f>SUM(F13:Q13)</f>
        <v>1</v>
      </c>
      <c r="W13" s="247">
        <f>IFERROR(IF(L13=0,V13/(S13*30),V13/(((S13-1)*30)+(T13*7))),0)</f>
        <v>0.14285714285714285</v>
      </c>
      <c r="X13" s="247">
        <f>W13*30</f>
        <v>4.2857142857142856</v>
      </c>
      <c r="Y13" s="242"/>
      <c r="Z13" s="242">
        <v>4</v>
      </c>
      <c r="AA13" s="243">
        <f>Y13+Z13</f>
        <v>4</v>
      </c>
      <c r="AB13" s="247">
        <f>IFERROR(AA13/W13,"Not Sold")</f>
        <v>28</v>
      </c>
      <c r="AC13" s="247">
        <v>14</v>
      </c>
      <c r="AD13" s="247">
        <f>IFERROR(AB13-AC13,"-")</f>
        <v>14</v>
      </c>
      <c r="AE13" s="247">
        <f>X13*2</f>
        <v>8.5714285714285712</v>
      </c>
      <c r="AF13" s="248">
        <f>IFERROR(AB13+$C$1,"Not Sold")</f>
        <v>43701</v>
      </c>
      <c r="AG13" s="249">
        <f>$C$1+AC13</f>
        <v>43687</v>
      </c>
      <c r="AH13" s="249">
        <f>MAX(AF13,AG13)</f>
        <v>43701</v>
      </c>
      <c r="AI13" s="253">
        <f>W13*AC13</f>
        <v>2</v>
      </c>
      <c r="AJ13" s="253">
        <f>AA13-AI13</f>
        <v>2</v>
      </c>
      <c r="AK13" s="242">
        <v>1</v>
      </c>
      <c r="AL13" s="253">
        <f>IF(AE13-AJ13&lt;1,0,AE13-AJ13)</f>
        <v>6.5714285714285712</v>
      </c>
      <c r="AM13" s="253">
        <f>AL13*D13</f>
        <v>0</v>
      </c>
      <c r="AN13" s="253">
        <f>IFERROR(AL13/W13,"-")</f>
        <v>46</v>
      </c>
      <c r="AO13" s="249">
        <f>IFERROR(AN13+AH13,"-")</f>
        <v>43747</v>
      </c>
      <c r="AP13" s="245"/>
      <c r="AQ13" s="244"/>
    </row>
    <row r="14" spans="1:43" x14ac:dyDescent="0.25">
      <c r="A14" s="547" t="s">
        <v>726</v>
      </c>
      <c r="B14" s="100" t="s">
        <v>727</v>
      </c>
      <c r="C14" s="548">
        <v>4712818795646</v>
      </c>
      <c r="D14" s="112">
        <v>7.33</v>
      </c>
      <c r="E14" s="267"/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1</v>
      </c>
      <c r="N14" s="103"/>
      <c r="O14" s="103"/>
      <c r="P14" s="103"/>
      <c r="Q14" s="103"/>
      <c r="R14" s="260"/>
      <c r="S14" s="322">
        <f>COUNTIF(F14:M14,"&lt;&gt;0")</f>
        <v>1</v>
      </c>
      <c r="T14" s="256">
        <v>1</v>
      </c>
      <c r="U14" s="260"/>
      <c r="V14" s="242">
        <f>SUM(F14:Q14)</f>
        <v>1</v>
      </c>
      <c r="W14" s="247">
        <f>IFERROR(IF(L14=0,V14/(S14*30),V14/(((S14-1)*30)+(T14*7))),0)</f>
        <v>3.3333333333333333E-2</v>
      </c>
      <c r="X14" s="247">
        <f>W14*30</f>
        <v>1</v>
      </c>
      <c r="Y14" s="242">
        <v>16</v>
      </c>
      <c r="Z14" s="242">
        <v>3</v>
      </c>
      <c r="AA14" s="243">
        <f>Y14+Z14</f>
        <v>19</v>
      </c>
      <c r="AB14" s="247">
        <f>IFERROR(AA14/W14,"Not Sold")</f>
        <v>570</v>
      </c>
      <c r="AC14" s="247">
        <v>14</v>
      </c>
      <c r="AD14" s="247">
        <f>IFERROR(AB14-AC14,"-")</f>
        <v>556</v>
      </c>
      <c r="AE14" s="247">
        <f>X14*2</f>
        <v>2</v>
      </c>
      <c r="AF14" s="248">
        <f>IFERROR(AB14+$C$1,"Not Sold")</f>
        <v>44243</v>
      </c>
      <c r="AG14" s="249">
        <f>$C$1+AC14</f>
        <v>43687</v>
      </c>
      <c r="AH14" s="249">
        <f>MAX(AF14,AG14)</f>
        <v>44243</v>
      </c>
      <c r="AI14" s="253">
        <f>W14*AC14</f>
        <v>0.46666666666666667</v>
      </c>
      <c r="AJ14" s="253">
        <f>AA14-AI14</f>
        <v>18.533333333333335</v>
      </c>
      <c r="AK14" s="242">
        <v>1</v>
      </c>
      <c r="AL14" s="253">
        <f>IF(AE14-AJ14&lt;1,0,AE14-AJ14)</f>
        <v>0</v>
      </c>
      <c r="AM14" s="253">
        <f>AL14*D14</f>
        <v>0</v>
      </c>
      <c r="AN14" s="253">
        <f>IFERROR(AL14/W14,"-")</f>
        <v>0</v>
      </c>
      <c r="AO14" s="249">
        <f>IFERROR(AN14+AH14,"-")</f>
        <v>44243</v>
      </c>
      <c r="AP14" s="245"/>
      <c r="AQ14" s="244"/>
    </row>
    <row r="15" spans="1:43" x14ac:dyDescent="0.25">
      <c r="A15" s="547" t="s">
        <v>728</v>
      </c>
      <c r="B15" s="100" t="s">
        <v>729</v>
      </c>
      <c r="C15" s="548">
        <v>4712818795677</v>
      </c>
      <c r="D15" s="112">
        <v>7.33</v>
      </c>
      <c r="E15" s="267"/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0</v>
      </c>
      <c r="L15" s="103">
        <v>0</v>
      </c>
      <c r="M15" s="103">
        <v>0</v>
      </c>
      <c r="N15" s="103"/>
      <c r="O15" s="103"/>
      <c r="P15" s="103"/>
      <c r="Q15" s="103"/>
      <c r="R15" s="260"/>
      <c r="S15" s="322">
        <f>COUNTIF(F15:M15,"&lt;&gt;0")</f>
        <v>0</v>
      </c>
      <c r="T15" s="256">
        <v>1</v>
      </c>
      <c r="U15" s="260"/>
      <c r="V15" s="242">
        <f>SUM(F15:Q15)</f>
        <v>0</v>
      </c>
      <c r="W15" s="247">
        <f>IFERROR(IF(L15=0,V15/(S15*30),V15/(((S15-1)*30)+(T15*7))),0)</f>
        <v>0</v>
      </c>
      <c r="X15" s="247">
        <f>W15*30</f>
        <v>0</v>
      </c>
      <c r="Y15" s="242">
        <v>19</v>
      </c>
      <c r="Z15" s="242">
        <v>3</v>
      </c>
      <c r="AA15" s="243">
        <f>Y15+Z15</f>
        <v>22</v>
      </c>
      <c r="AB15" s="247" t="str">
        <f>IFERROR(AA15/W15,"Not Sold")</f>
        <v>Not Sold</v>
      </c>
      <c r="AC15" s="247">
        <v>14</v>
      </c>
      <c r="AD15" s="247" t="str">
        <f>IFERROR(AB15-AC15,"-")</f>
        <v>-</v>
      </c>
      <c r="AE15" s="247">
        <f>X15*2</f>
        <v>0</v>
      </c>
      <c r="AF15" s="248" t="str">
        <f>IFERROR(AB15+$C$1,"Not Sold")</f>
        <v>Not Sold</v>
      </c>
      <c r="AG15" s="249">
        <f>$C$1+AC15</f>
        <v>43687</v>
      </c>
      <c r="AH15" s="249">
        <f>MAX(AF15,AG15)</f>
        <v>43687</v>
      </c>
      <c r="AI15" s="253">
        <f>W15*AC15</f>
        <v>0</v>
      </c>
      <c r="AJ15" s="253">
        <f>AA15-AI15</f>
        <v>22</v>
      </c>
      <c r="AK15" s="242">
        <v>1</v>
      </c>
      <c r="AL15" s="253">
        <f>IF(AE15-AJ15&lt;1,0,AE15-AJ15)</f>
        <v>0</v>
      </c>
      <c r="AM15" s="253">
        <f>AL15*D15</f>
        <v>0</v>
      </c>
      <c r="AN15" s="253" t="str">
        <f>IFERROR(AL15/W15,"-")</f>
        <v>-</v>
      </c>
      <c r="AO15" s="249" t="str">
        <f>IFERROR(AN15+AH15,"-")</f>
        <v>-</v>
      </c>
      <c r="AP15" s="245"/>
      <c r="AQ15" s="244"/>
    </row>
    <row r="16" spans="1:43" x14ac:dyDescent="0.25">
      <c r="A16" s="547" t="s">
        <v>730</v>
      </c>
      <c r="B16" s="100" t="s">
        <v>731</v>
      </c>
      <c r="C16" s="548">
        <v>4712818799231</v>
      </c>
      <c r="D16" s="112">
        <v>7.33</v>
      </c>
      <c r="E16" s="267"/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0</v>
      </c>
      <c r="L16" s="103">
        <v>0</v>
      </c>
      <c r="M16" s="103">
        <v>3</v>
      </c>
      <c r="N16" s="103"/>
      <c r="O16" s="103"/>
      <c r="P16" s="103"/>
      <c r="Q16" s="103"/>
      <c r="R16" s="260"/>
      <c r="S16" s="322">
        <f>COUNTIF(F16:M16,"&lt;&gt;0")</f>
        <v>1</v>
      </c>
      <c r="T16" s="256">
        <v>1</v>
      </c>
      <c r="U16" s="260"/>
      <c r="V16" s="242">
        <f>SUM(F16:Q16)</f>
        <v>3</v>
      </c>
      <c r="W16" s="247">
        <f>IFERROR(IF(L16=0,V16/(S16*30),V16/(((S16-1)*30)+(T16*7))),0)</f>
        <v>0.1</v>
      </c>
      <c r="X16" s="247">
        <f>W16*30</f>
        <v>3</v>
      </c>
      <c r="Y16" s="242">
        <v>20</v>
      </c>
      <c r="Z16" s="242">
        <v>3</v>
      </c>
      <c r="AA16" s="243">
        <f>Y16+Z16</f>
        <v>23</v>
      </c>
      <c r="AB16" s="247">
        <f>IFERROR(AA16/W16,"Not Sold")</f>
        <v>230</v>
      </c>
      <c r="AC16" s="247">
        <v>14</v>
      </c>
      <c r="AD16" s="247">
        <f>IFERROR(AB16-AC16,"-")</f>
        <v>216</v>
      </c>
      <c r="AE16" s="247">
        <f>X16*2</f>
        <v>6</v>
      </c>
      <c r="AF16" s="248">
        <f>IFERROR(AB16+$C$1,"Not Sold")</f>
        <v>43903</v>
      </c>
      <c r="AG16" s="249">
        <f>$C$1+AC16</f>
        <v>43687</v>
      </c>
      <c r="AH16" s="249">
        <f>MAX(AF16,AG16)</f>
        <v>43903</v>
      </c>
      <c r="AI16" s="253">
        <f>W16*AC16</f>
        <v>1.4000000000000001</v>
      </c>
      <c r="AJ16" s="253">
        <f>AA16-AI16</f>
        <v>21.6</v>
      </c>
      <c r="AK16" s="242">
        <v>1</v>
      </c>
      <c r="AL16" s="253">
        <f>IF(AE16-AJ16&lt;1,0,AE16-AJ16)</f>
        <v>0</v>
      </c>
      <c r="AM16" s="253">
        <f>AL16*D16</f>
        <v>0</v>
      </c>
      <c r="AN16" s="253">
        <f>IFERROR(AL16/W16,"-")</f>
        <v>0</v>
      </c>
      <c r="AO16" s="249">
        <f>IFERROR(AN16+AH16,"-")</f>
        <v>43903</v>
      </c>
      <c r="AP16" s="245"/>
      <c r="AQ16" s="244"/>
    </row>
    <row r="17" spans="1:43" x14ac:dyDescent="0.25">
      <c r="A17" s="547" t="s">
        <v>732</v>
      </c>
      <c r="B17" s="100" t="s">
        <v>733</v>
      </c>
      <c r="C17" s="548">
        <v>4712818799477</v>
      </c>
      <c r="D17" s="112">
        <v>7.33</v>
      </c>
      <c r="E17" s="267"/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/>
      <c r="O17" s="103"/>
      <c r="P17" s="103"/>
      <c r="Q17" s="103"/>
      <c r="R17" s="260"/>
      <c r="S17" s="322">
        <f>COUNTIF(F17:M17,"&lt;&gt;0")</f>
        <v>0</v>
      </c>
      <c r="T17" s="256">
        <v>1</v>
      </c>
      <c r="U17" s="260"/>
      <c r="V17" s="242">
        <f>SUM(F17:Q17)</f>
        <v>0</v>
      </c>
      <c r="W17" s="247">
        <f>IFERROR(IF(L17=0,V17/(S17*30),V17/(((S17-1)*30)+(T17*7))),0)</f>
        <v>0</v>
      </c>
      <c r="X17" s="247">
        <f>W17*30</f>
        <v>0</v>
      </c>
      <c r="Y17" s="242">
        <v>16</v>
      </c>
      <c r="Z17" s="242">
        <v>3</v>
      </c>
      <c r="AA17" s="243">
        <f>Y17+Z17</f>
        <v>19</v>
      </c>
      <c r="AB17" s="247" t="str">
        <f>IFERROR(AA17/W17,"Not Sold")</f>
        <v>Not Sold</v>
      </c>
      <c r="AC17" s="247">
        <v>14</v>
      </c>
      <c r="AD17" s="247" t="str">
        <f>IFERROR(AB17-AC17,"-")</f>
        <v>-</v>
      </c>
      <c r="AE17" s="247">
        <f>X17*2</f>
        <v>0</v>
      </c>
      <c r="AF17" s="248" t="str">
        <f>IFERROR(AB17+$C$1,"Not Sold")</f>
        <v>Not Sold</v>
      </c>
      <c r="AG17" s="249">
        <f>$C$1+AC17</f>
        <v>43687</v>
      </c>
      <c r="AH17" s="249">
        <f>MAX(AF17,AG17)</f>
        <v>43687</v>
      </c>
      <c r="AI17" s="253">
        <f>W17*AC17</f>
        <v>0</v>
      </c>
      <c r="AJ17" s="253">
        <f>AA17-AI17</f>
        <v>19</v>
      </c>
      <c r="AK17" s="242">
        <v>1</v>
      </c>
      <c r="AL17" s="253">
        <f>IF(AE17-AJ17&lt;1,0,AE17-AJ17)</f>
        <v>0</v>
      </c>
      <c r="AM17" s="253">
        <f>AL17*D17</f>
        <v>0</v>
      </c>
      <c r="AN17" s="253" t="str">
        <f>IFERROR(AL17/W17,"-")</f>
        <v>-</v>
      </c>
      <c r="AO17" s="249" t="str">
        <f>IFERROR(AN17+AH17,"-")</f>
        <v>-</v>
      </c>
      <c r="AP17" s="245"/>
      <c r="AQ17" s="244"/>
    </row>
    <row r="18" spans="1:43" x14ac:dyDescent="0.25">
      <c r="A18" s="547" t="s">
        <v>734</v>
      </c>
      <c r="B18" s="100" t="s">
        <v>735</v>
      </c>
      <c r="C18" s="548">
        <v>4712818799484</v>
      </c>
      <c r="D18" s="112">
        <v>7.3299999999999992</v>
      </c>
      <c r="E18" s="267"/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/>
      <c r="O18" s="103"/>
      <c r="P18" s="103"/>
      <c r="Q18" s="103"/>
      <c r="R18" s="260"/>
      <c r="S18" s="322">
        <f>COUNTIF(F18:M18,"&lt;&gt;0")</f>
        <v>0</v>
      </c>
      <c r="T18" s="256">
        <v>1</v>
      </c>
      <c r="U18" s="260"/>
      <c r="V18" s="242">
        <f>SUM(F18:Q18)</f>
        <v>0</v>
      </c>
      <c r="W18" s="247">
        <f>IFERROR(IF(L18=0,V18/(S18*30),V18/(((S18-1)*30)+(T18*7))),0)</f>
        <v>0</v>
      </c>
      <c r="X18" s="247">
        <f>W18*30</f>
        <v>0</v>
      </c>
      <c r="Y18" s="242">
        <v>14</v>
      </c>
      <c r="Z18" s="242">
        <v>3</v>
      </c>
      <c r="AA18" s="243">
        <f>Y18+Z18</f>
        <v>17</v>
      </c>
      <c r="AB18" s="247" t="str">
        <f>IFERROR(AA18/W18,"Not Sold")</f>
        <v>Not Sold</v>
      </c>
      <c r="AC18" s="247">
        <v>14</v>
      </c>
      <c r="AD18" s="247" t="str">
        <f>IFERROR(AB18-AC18,"-")</f>
        <v>-</v>
      </c>
      <c r="AE18" s="247">
        <f>X18*2</f>
        <v>0</v>
      </c>
      <c r="AF18" s="248" t="str">
        <f>IFERROR(AB18+$C$1,"Not Sold")</f>
        <v>Not Sold</v>
      </c>
      <c r="AG18" s="249">
        <f>$C$1+AC18</f>
        <v>43687</v>
      </c>
      <c r="AH18" s="249">
        <f>MAX(AF18,AG18)</f>
        <v>43687</v>
      </c>
      <c r="AI18" s="253">
        <f>W18*AC18</f>
        <v>0</v>
      </c>
      <c r="AJ18" s="253">
        <f>AA18-AI18</f>
        <v>17</v>
      </c>
      <c r="AK18" s="242">
        <v>1</v>
      </c>
      <c r="AL18" s="253">
        <f>IF(AE18-AJ18&lt;1,0,AE18-AJ18)</f>
        <v>0</v>
      </c>
      <c r="AM18" s="253">
        <f>AL18*D18</f>
        <v>0</v>
      </c>
      <c r="AN18" s="253" t="str">
        <f>IFERROR(AL18/W18,"-")</f>
        <v>-</v>
      </c>
      <c r="AO18" s="249" t="str">
        <f>IFERROR(AN18+AH18,"-")</f>
        <v>-</v>
      </c>
      <c r="AP18" s="245"/>
      <c r="AQ18" s="244"/>
    </row>
    <row r="19" spans="1:43" x14ac:dyDescent="0.25">
      <c r="A19" s="547" t="s">
        <v>736</v>
      </c>
      <c r="B19" s="100" t="s">
        <v>737</v>
      </c>
      <c r="C19" s="548">
        <v>4712818799705</v>
      </c>
      <c r="D19" s="112">
        <v>7.33</v>
      </c>
      <c r="E19" s="267"/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/>
      <c r="O19" s="103"/>
      <c r="P19" s="103"/>
      <c r="Q19" s="103"/>
      <c r="R19" s="260"/>
      <c r="S19" s="322">
        <f>COUNTIF(F19:M19,"&lt;&gt;0")</f>
        <v>0</v>
      </c>
      <c r="T19" s="256">
        <v>1</v>
      </c>
      <c r="U19" s="260"/>
      <c r="V19" s="242">
        <f>SUM(F19:Q19)</f>
        <v>0</v>
      </c>
      <c r="W19" s="247">
        <f>IFERROR(IF(L19=0,V19/(S19*30),V19/(((S19-1)*30)+(T19*7))),0)</f>
        <v>0</v>
      </c>
      <c r="X19" s="247">
        <f>W19*30</f>
        <v>0</v>
      </c>
      <c r="Y19" s="242">
        <v>20</v>
      </c>
      <c r="Z19" s="242">
        <v>3</v>
      </c>
      <c r="AA19" s="243">
        <f>Y19+Z19</f>
        <v>23</v>
      </c>
      <c r="AB19" s="247" t="str">
        <f>IFERROR(AA19/W19,"Not Sold")</f>
        <v>Not Sold</v>
      </c>
      <c r="AC19" s="247">
        <v>14</v>
      </c>
      <c r="AD19" s="247" t="str">
        <f>IFERROR(AB19-AC19,"-")</f>
        <v>-</v>
      </c>
      <c r="AE19" s="247">
        <f>X19*2</f>
        <v>0</v>
      </c>
      <c r="AF19" s="248" t="str">
        <f>IFERROR(AB19+$C$1,"Not Sold")</f>
        <v>Not Sold</v>
      </c>
      <c r="AG19" s="249">
        <f>$C$1+AC19</f>
        <v>43687</v>
      </c>
      <c r="AH19" s="249">
        <f>MAX(AF19,AG19)</f>
        <v>43687</v>
      </c>
      <c r="AI19" s="253">
        <f>W19*AC19</f>
        <v>0</v>
      </c>
      <c r="AJ19" s="253">
        <f>AA19-AI19</f>
        <v>23</v>
      </c>
      <c r="AK19" s="242">
        <v>1</v>
      </c>
      <c r="AL19" s="253">
        <f>IF(AE19-AJ19&lt;1,0,AE19-AJ19)</f>
        <v>0</v>
      </c>
      <c r="AM19" s="253">
        <f>AL19*D19</f>
        <v>0</v>
      </c>
      <c r="AN19" s="253" t="str">
        <f>IFERROR(AL19/W19,"-")</f>
        <v>-</v>
      </c>
      <c r="AO19" s="249" t="str">
        <f>IFERROR(AN19+AH19,"-")</f>
        <v>-</v>
      </c>
      <c r="AP19" s="245"/>
      <c r="AQ19" s="244"/>
    </row>
    <row r="20" spans="1:43" x14ac:dyDescent="0.25">
      <c r="A20" s="547" t="s">
        <v>738</v>
      </c>
      <c r="B20" s="100" t="s">
        <v>739</v>
      </c>
      <c r="C20" s="548">
        <v>4712818799880</v>
      </c>
      <c r="D20" s="112">
        <v>7.33</v>
      </c>
      <c r="E20" s="267"/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103">
        <v>0</v>
      </c>
      <c r="N20" s="103"/>
      <c r="O20" s="103"/>
      <c r="P20" s="103"/>
      <c r="Q20" s="103"/>
      <c r="R20" s="260"/>
      <c r="S20" s="322">
        <f>COUNTIF(F20:M20,"&lt;&gt;0")</f>
        <v>0</v>
      </c>
      <c r="T20" s="256">
        <v>1</v>
      </c>
      <c r="U20" s="260"/>
      <c r="V20" s="242">
        <f>SUM(F20:Q20)</f>
        <v>0</v>
      </c>
      <c r="W20" s="247">
        <f>IFERROR(IF(L20=0,V20/(S20*30),V20/(((S20-1)*30)+(T20*7))),0)</f>
        <v>0</v>
      </c>
      <c r="X20" s="247">
        <f>W20*30</f>
        <v>0</v>
      </c>
      <c r="Y20" s="242">
        <v>19</v>
      </c>
      <c r="Z20" s="242">
        <v>3</v>
      </c>
      <c r="AA20" s="243">
        <f>Y20+Z20</f>
        <v>22</v>
      </c>
      <c r="AB20" s="247" t="str">
        <f>IFERROR(AA20/W20,"Not Sold")</f>
        <v>Not Sold</v>
      </c>
      <c r="AC20" s="247">
        <v>14</v>
      </c>
      <c r="AD20" s="247" t="str">
        <f>IFERROR(AB20-AC20,"-")</f>
        <v>-</v>
      </c>
      <c r="AE20" s="247">
        <f>X20*2</f>
        <v>0</v>
      </c>
      <c r="AF20" s="248" t="str">
        <f>IFERROR(AB20+$C$1,"Not Sold")</f>
        <v>Not Sold</v>
      </c>
      <c r="AG20" s="249">
        <f>$C$1+AC20</f>
        <v>43687</v>
      </c>
      <c r="AH20" s="249">
        <f>MAX(AF20,AG20)</f>
        <v>43687</v>
      </c>
      <c r="AI20" s="253">
        <f>W20*AC20</f>
        <v>0</v>
      </c>
      <c r="AJ20" s="253">
        <f>AA20-AI20</f>
        <v>22</v>
      </c>
      <c r="AK20" s="242">
        <v>1</v>
      </c>
      <c r="AL20" s="253">
        <f>IF(AE20-AJ20&lt;1,0,AE20-AJ20)</f>
        <v>0</v>
      </c>
      <c r="AM20" s="253">
        <f>AL20*D20</f>
        <v>0</v>
      </c>
      <c r="AN20" s="253" t="str">
        <f>IFERROR(AL20/W20,"-")</f>
        <v>-</v>
      </c>
      <c r="AO20" s="249" t="str">
        <f>IFERROR(AN20+AH20,"-")</f>
        <v>-</v>
      </c>
      <c r="AP20" s="245"/>
      <c r="AQ20" s="244"/>
    </row>
    <row r="21" spans="1:43" x14ac:dyDescent="0.25">
      <c r="A21" s="547" t="s">
        <v>740</v>
      </c>
      <c r="B21" s="100" t="s">
        <v>741</v>
      </c>
      <c r="C21" s="548">
        <v>4716076151329</v>
      </c>
      <c r="D21" s="112">
        <v>7.33</v>
      </c>
      <c r="E21" s="267"/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2</v>
      </c>
      <c r="N21" s="103"/>
      <c r="O21" s="103"/>
      <c r="P21" s="103"/>
      <c r="Q21" s="103"/>
      <c r="R21" s="260"/>
      <c r="S21" s="322">
        <f>COUNTIF(F21:M21,"&lt;&gt;0")</f>
        <v>1</v>
      </c>
      <c r="T21" s="256">
        <v>1</v>
      </c>
      <c r="U21" s="260"/>
      <c r="V21" s="242">
        <f>SUM(F21:Q21)</f>
        <v>2</v>
      </c>
      <c r="W21" s="247">
        <f>IFERROR(IF(L21=0,V21/(S21*30),V21/(((S21-1)*30)+(T21*7))),0)</f>
        <v>6.6666666666666666E-2</v>
      </c>
      <c r="X21" s="247">
        <f>W21*30</f>
        <v>2</v>
      </c>
      <c r="Y21" s="242">
        <v>21</v>
      </c>
      <c r="Z21" s="242">
        <v>3</v>
      </c>
      <c r="AA21" s="243">
        <f>Y21+Z21</f>
        <v>24</v>
      </c>
      <c r="AB21" s="247">
        <f>IFERROR(AA21/W21,"Not Sold")</f>
        <v>360</v>
      </c>
      <c r="AC21" s="247">
        <v>14</v>
      </c>
      <c r="AD21" s="247">
        <f>IFERROR(AB21-AC21,"-")</f>
        <v>346</v>
      </c>
      <c r="AE21" s="247">
        <f>X21*2</f>
        <v>4</v>
      </c>
      <c r="AF21" s="248">
        <f>IFERROR(AB21+$C$1,"Not Sold")</f>
        <v>44033</v>
      </c>
      <c r="AG21" s="249">
        <f>$C$1+AC21</f>
        <v>43687</v>
      </c>
      <c r="AH21" s="249">
        <f>MAX(AF21,AG21)</f>
        <v>44033</v>
      </c>
      <c r="AI21" s="253">
        <f>W21*AC21</f>
        <v>0.93333333333333335</v>
      </c>
      <c r="AJ21" s="253">
        <f>AA21-AI21</f>
        <v>23.066666666666666</v>
      </c>
      <c r="AK21" s="242">
        <v>1</v>
      </c>
      <c r="AL21" s="253">
        <f>IF(AE21-AJ21&lt;1,0,AE21-AJ21)</f>
        <v>0</v>
      </c>
      <c r="AM21" s="253">
        <f>AL21*D21</f>
        <v>0</v>
      </c>
      <c r="AN21" s="253">
        <f>IFERROR(AL21/W21,"-")</f>
        <v>0</v>
      </c>
      <c r="AO21" s="249">
        <f>IFERROR(AN21+AH21,"-")</f>
        <v>44033</v>
      </c>
      <c r="AP21" s="245"/>
      <c r="AQ21" s="244"/>
    </row>
    <row r="22" spans="1:43" x14ac:dyDescent="0.25">
      <c r="A22" s="547" t="s">
        <v>742</v>
      </c>
      <c r="B22" s="100" t="s">
        <v>743</v>
      </c>
      <c r="C22" s="548">
        <v>4716076154436</v>
      </c>
      <c r="D22" s="112">
        <v>7.3299999999999992</v>
      </c>
      <c r="E22" s="267"/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/>
      <c r="O22" s="103"/>
      <c r="P22" s="103"/>
      <c r="Q22" s="103"/>
      <c r="R22" s="260"/>
      <c r="S22" s="322">
        <f>COUNTIF(F22:M22,"&lt;&gt;0")</f>
        <v>0</v>
      </c>
      <c r="T22" s="256">
        <v>1</v>
      </c>
      <c r="U22" s="260"/>
      <c r="V22" s="242">
        <f>SUM(F22:Q22)</f>
        <v>0</v>
      </c>
      <c r="W22" s="247">
        <f>IFERROR(IF(L22=0,V22/(S22*30),V22/(((S22-1)*30)+(T22*7))),0)</f>
        <v>0</v>
      </c>
      <c r="X22" s="247">
        <f>W22*30</f>
        <v>0</v>
      </c>
      <c r="Y22" s="242">
        <v>27</v>
      </c>
      <c r="Z22" s="242">
        <v>3</v>
      </c>
      <c r="AA22" s="243">
        <f>Y22+Z22</f>
        <v>30</v>
      </c>
      <c r="AB22" s="247" t="str">
        <f>IFERROR(AA22/W22,"Not Sold")</f>
        <v>Not Sold</v>
      </c>
      <c r="AC22" s="247">
        <v>14</v>
      </c>
      <c r="AD22" s="247" t="str">
        <f>IFERROR(AB22-AC22,"-")</f>
        <v>-</v>
      </c>
      <c r="AE22" s="247">
        <f>X22*2</f>
        <v>0</v>
      </c>
      <c r="AF22" s="248" t="str">
        <f>IFERROR(AB22+$C$1,"Not Sold")</f>
        <v>Not Sold</v>
      </c>
      <c r="AG22" s="249">
        <f>$C$1+AC22</f>
        <v>43687</v>
      </c>
      <c r="AH22" s="249">
        <f>MAX(AF22,AG22)</f>
        <v>43687</v>
      </c>
      <c r="AI22" s="253">
        <f>W22*AC22</f>
        <v>0</v>
      </c>
      <c r="AJ22" s="253">
        <f>AA22-AI22</f>
        <v>30</v>
      </c>
      <c r="AK22" s="242">
        <v>1</v>
      </c>
      <c r="AL22" s="253">
        <f>IF(AE22-AJ22&lt;1,0,AE22-AJ22)</f>
        <v>0</v>
      </c>
      <c r="AM22" s="253">
        <f>AL22*D22</f>
        <v>0</v>
      </c>
      <c r="AN22" s="253" t="str">
        <f>IFERROR(AL22/W22,"-")</f>
        <v>-</v>
      </c>
      <c r="AO22" s="249" t="str">
        <f>IFERROR(AN22+AH22,"-")</f>
        <v>-</v>
      </c>
      <c r="AP22" s="245"/>
      <c r="AQ22" s="244"/>
    </row>
    <row r="23" spans="1:43" x14ac:dyDescent="0.25">
      <c r="A23" s="547" t="s">
        <v>744</v>
      </c>
      <c r="B23" s="100" t="s">
        <v>745</v>
      </c>
      <c r="C23" s="548">
        <v>4716076157680</v>
      </c>
      <c r="D23" s="112">
        <v>7.35</v>
      </c>
      <c r="E23" s="267"/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1</v>
      </c>
      <c r="N23" s="103"/>
      <c r="O23" s="103"/>
      <c r="P23" s="103"/>
      <c r="Q23" s="103"/>
      <c r="R23" s="260"/>
      <c r="S23" s="322">
        <f>COUNTIF(F23:M23,"&lt;&gt;0")</f>
        <v>1</v>
      </c>
      <c r="T23" s="256">
        <v>1</v>
      </c>
      <c r="U23" s="260"/>
      <c r="V23" s="242">
        <f>SUM(F23:Q23)</f>
        <v>1</v>
      </c>
      <c r="W23" s="247">
        <f>IFERROR(IF(L23=0,V23/(S23*30),V23/(((S23-1)*30)+(T23*7))),0)</f>
        <v>3.3333333333333333E-2</v>
      </c>
      <c r="X23" s="247">
        <f>W23*30</f>
        <v>1</v>
      </c>
      <c r="Y23" s="242">
        <v>83</v>
      </c>
      <c r="Z23" s="242">
        <v>3</v>
      </c>
      <c r="AA23" s="243">
        <f>Y23+Z23</f>
        <v>86</v>
      </c>
      <c r="AB23" s="247">
        <f>IFERROR(AA23/W23,"Not Sold")</f>
        <v>2580</v>
      </c>
      <c r="AC23" s="247">
        <v>14</v>
      </c>
      <c r="AD23" s="247">
        <f>IFERROR(AB23-AC23,"-")</f>
        <v>2566</v>
      </c>
      <c r="AE23" s="247">
        <f>X23*2</f>
        <v>2</v>
      </c>
      <c r="AF23" s="248">
        <f>IFERROR(AB23+$C$1,"Not Sold")</f>
        <v>46253</v>
      </c>
      <c r="AG23" s="249">
        <f>$C$1+AC23</f>
        <v>43687</v>
      </c>
      <c r="AH23" s="249">
        <f>MAX(AF23,AG23)</f>
        <v>46253</v>
      </c>
      <c r="AI23" s="253">
        <f>W23*AC23</f>
        <v>0.46666666666666667</v>
      </c>
      <c r="AJ23" s="253">
        <f>AA23-AI23</f>
        <v>85.533333333333331</v>
      </c>
      <c r="AK23" s="242">
        <v>1</v>
      </c>
      <c r="AL23" s="253">
        <f>IF(AE23-AJ23&lt;1,0,AE23-AJ23)</f>
        <v>0</v>
      </c>
      <c r="AM23" s="253">
        <f>AL23*D23</f>
        <v>0</v>
      </c>
      <c r="AN23" s="253">
        <f>IFERROR(AL23/W23,"-")</f>
        <v>0</v>
      </c>
      <c r="AO23" s="249">
        <f>IFERROR(AN23+AH23,"-")</f>
        <v>46253</v>
      </c>
      <c r="AP23" s="245"/>
      <c r="AQ23" s="244"/>
    </row>
    <row r="24" spans="1:43" x14ac:dyDescent="0.25">
      <c r="A24" s="547" t="s">
        <v>206</v>
      </c>
      <c r="B24" s="100" t="s">
        <v>650</v>
      </c>
      <c r="C24" s="548">
        <v>4716076161304</v>
      </c>
      <c r="D24" s="112">
        <v>25.089999999999989</v>
      </c>
      <c r="E24" s="267"/>
      <c r="F24" s="103">
        <v>1</v>
      </c>
      <c r="G24" s="103">
        <v>7</v>
      </c>
      <c r="H24" s="103">
        <v>0</v>
      </c>
      <c r="I24" s="103">
        <v>2</v>
      </c>
      <c r="J24" s="103">
        <v>0</v>
      </c>
      <c r="K24" s="103">
        <v>0</v>
      </c>
      <c r="L24" s="103">
        <v>0</v>
      </c>
      <c r="M24" s="103">
        <v>2</v>
      </c>
      <c r="N24" s="103"/>
      <c r="O24" s="103"/>
      <c r="P24" s="103"/>
      <c r="Q24" s="103"/>
      <c r="R24" s="260"/>
      <c r="S24" s="322">
        <f>COUNTIF(F24:M24,"&lt;&gt;0")</f>
        <v>4</v>
      </c>
      <c r="T24" s="256">
        <v>1</v>
      </c>
      <c r="U24" s="260"/>
      <c r="V24" s="242">
        <f>SUM(F24:Q24)</f>
        <v>12</v>
      </c>
      <c r="W24" s="247">
        <f>IFERROR(IF(L24=0,V24/(S24*30),V24/(((S24-1)*30)+(T24*7))),0)</f>
        <v>0.1</v>
      </c>
      <c r="X24" s="247">
        <f>W24*30</f>
        <v>3</v>
      </c>
      <c r="Y24" s="242">
        <v>33</v>
      </c>
      <c r="Z24" s="242">
        <v>7</v>
      </c>
      <c r="AA24" s="243">
        <f>Y24+Z24</f>
        <v>40</v>
      </c>
      <c r="AB24" s="247">
        <f>IFERROR(AA24/W24,"Not Sold")</f>
        <v>400</v>
      </c>
      <c r="AC24" s="247">
        <v>14</v>
      </c>
      <c r="AD24" s="247">
        <f>IFERROR(AB24-AC24,"-")</f>
        <v>386</v>
      </c>
      <c r="AE24" s="247">
        <f>X24*2</f>
        <v>6</v>
      </c>
      <c r="AF24" s="248">
        <f>IFERROR(AB24+$C$1,"Not Sold")</f>
        <v>44073</v>
      </c>
      <c r="AG24" s="249">
        <f>$C$1+AC24</f>
        <v>43687</v>
      </c>
      <c r="AH24" s="249">
        <f>MAX(AF24,AG24)</f>
        <v>44073</v>
      </c>
      <c r="AI24" s="253">
        <f>W24*AC24</f>
        <v>1.4000000000000001</v>
      </c>
      <c r="AJ24" s="253">
        <f>AA24-AI24</f>
        <v>38.6</v>
      </c>
      <c r="AK24" s="242">
        <v>1</v>
      </c>
      <c r="AL24" s="253">
        <f>IF(AE24-AJ24&lt;1,0,AE24-AJ24)</f>
        <v>0</v>
      </c>
      <c r="AM24" s="253">
        <f>AL24*D24</f>
        <v>0</v>
      </c>
      <c r="AN24" s="253">
        <f>IFERROR(AL24/W24,"-")</f>
        <v>0</v>
      </c>
      <c r="AO24" s="249">
        <f>IFERROR(AN24+AH24,"-")</f>
        <v>44073</v>
      </c>
      <c r="AP24" s="245"/>
      <c r="AQ24" s="244"/>
    </row>
    <row r="25" spans="1:43" x14ac:dyDescent="0.25">
      <c r="A25" s="547" t="s">
        <v>746</v>
      </c>
      <c r="B25" s="100" t="s">
        <v>747</v>
      </c>
      <c r="C25" s="548">
        <v>4716076161816</v>
      </c>
      <c r="D25" s="112">
        <v>11.190000000000003</v>
      </c>
      <c r="E25" s="267"/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1</v>
      </c>
      <c r="L25" s="103">
        <v>0</v>
      </c>
      <c r="M25" s="103">
        <v>1</v>
      </c>
      <c r="N25" s="103"/>
      <c r="O25" s="103"/>
      <c r="P25" s="103"/>
      <c r="Q25" s="103"/>
      <c r="R25" s="260"/>
      <c r="S25" s="322">
        <f>COUNTIF(F25:M25,"&lt;&gt;0")</f>
        <v>2</v>
      </c>
      <c r="T25" s="256">
        <v>1</v>
      </c>
      <c r="U25" s="260"/>
      <c r="V25" s="242">
        <f>SUM(F25:Q25)</f>
        <v>2</v>
      </c>
      <c r="W25" s="247">
        <f>IFERROR(IF(L25=0,V25/(S25*30),V25/(((S25-1)*30)+(T25*7))),0)</f>
        <v>3.3333333333333333E-2</v>
      </c>
      <c r="X25" s="247">
        <f>W25*30</f>
        <v>1</v>
      </c>
      <c r="Y25" s="242">
        <v>30</v>
      </c>
      <c r="Z25" s="242">
        <v>2</v>
      </c>
      <c r="AA25" s="243">
        <f>Y25+Z25</f>
        <v>32</v>
      </c>
      <c r="AB25" s="247">
        <f>IFERROR(AA25/W25,"Not Sold")</f>
        <v>960</v>
      </c>
      <c r="AC25" s="247">
        <v>14</v>
      </c>
      <c r="AD25" s="247">
        <f>IFERROR(AB25-AC25,"-")</f>
        <v>946</v>
      </c>
      <c r="AE25" s="247">
        <f>X25*2</f>
        <v>2</v>
      </c>
      <c r="AF25" s="248">
        <f>IFERROR(AB25+$C$1,"Not Sold")</f>
        <v>44633</v>
      </c>
      <c r="AG25" s="249">
        <f>$C$1+AC25</f>
        <v>43687</v>
      </c>
      <c r="AH25" s="249">
        <f>MAX(AF25,AG25)</f>
        <v>44633</v>
      </c>
      <c r="AI25" s="253">
        <f>W25*AC25</f>
        <v>0.46666666666666667</v>
      </c>
      <c r="AJ25" s="253">
        <f>AA25-AI25</f>
        <v>31.533333333333335</v>
      </c>
      <c r="AK25" s="242">
        <v>1</v>
      </c>
      <c r="AL25" s="253">
        <f>IF(AE25-AJ25&lt;1,0,AE25-AJ25)</f>
        <v>0</v>
      </c>
      <c r="AM25" s="253">
        <f>AL25*D25</f>
        <v>0</v>
      </c>
      <c r="AN25" s="253">
        <f>IFERROR(AL25/W25,"-")</f>
        <v>0</v>
      </c>
      <c r="AO25" s="249">
        <f>IFERROR(AN25+AH25,"-")</f>
        <v>44633</v>
      </c>
      <c r="AP25" s="245"/>
      <c r="AQ25" s="244"/>
    </row>
    <row r="26" spans="1:43" x14ac:dyDescent="0.25">
      <c r="A26" s="547" t="s">
        <v>748</v>
      </c>
      <c r="B26" s="100" t="s">
        <v>749</v>
      </c>
      <c r="C26" s="548">
        <v>4716076162028</v>
      </c>
      <c r="D26" s="112">
        <v>11.19</v>
      </c>
      <c r="E26" s="267"/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1</v>
      </c>
      <c r="L26" s="103">
        <v>0</v>
      </c>
      <c r="M26" s="103">
        <v>3</v>
      </c>
      <c r="N26" s="103"/>
      <c r="O26" s="103"/>
      <c r="P26" s="103"/>
      <c r="Q26" s="103"/>
      <c r="R26" s="260"/>
      <c r="S26" s="322">
        <f>COUNTIF(F26:M26,"&lt;&gt;0")</f>
        <v>2</v>
      </c>
      <c r="T26" s="256">
        <v>1</v>
      </c>
      <c r="U26" s="260"/>
      <c r="V26" s="242">
        <f>SUM(F26:Q26)</f>
        <v>4</v>
      </c>
      <c r="W26" s="247">
        <f>IFERROR(IF(L26=0,V26/(S26*30),V26/(((S26-1)*30)+(T26*7))),0)</f>
        <v>6.6666666666666666E-2</v>
      </c>
      <c r="X26" s="247">
        <f>W26*30</f>
        <v>2</v>
      </c>
      <c r="Y26" s="242">
        <v>86</v>
      </c>
      <c r="Z26" s="242">
        <v>2</v>
      </c>
      <c r="AA26" s="243">
        <f>Y26+Z26</f>
        <v>88</v>
      </c>
      <c r="AB26" s="247">
        <f>IFERROR(AA26/W26,"Not Sold")</f>
        <v>1320</v>
      </c>
      <c r="AC26" s="247">
        <v>14</v>
      </c>
      <c r="AD26" s="247">
        <f>IFERROR(AB26-AC26,"-")</f>
        <v>1306</v>
      </c>
      <c r="AE26" s="247">
        <f>X26*2</f>
        <v>4</v>
      </c>
      <c r="AF26" s="248">
        <f>IFERROR(AB26+$C$1,"Not Sold")</f>
        <v>44993</v>
      </c>
      <c r="AG26" s="249">
        <f>$C$1+AC26</f>
        <v>43687</v>
      </c>
      <c r="AH26" s="249">
        <f>MAX(AF26,AG26)</f>
        <v>44993</v>
      </c>
      <c r="AI26" s="253">
        <f>W26*AC26</f>
        <v>0.93333333333333335</v>
      </c>
      <c r="AJ26" s="253">
        <f>AA26-AI26</f>
        <v>87.066666666666663</v>
      </c>
      <c r="AK26" s="242">
        <v>1</v>
      </c>
      <c r="AL26" s="253">
        <f>IF(AE26-AJ26&lt;1,0,AE26-AJ26)</f>
        <v>0</v>
      </c>
      <c r="AM26" s="253">
        <f>AL26*D26</f>
        <v>0</v>
      </c>
      <c r="AN26" s="253">
        <f>IFERROR(AL26/W26,"-")</f>
        <v>0</v>
      </c>
      <c r="AO26" s="249">
        <f>IFERROR(AN26+AH26,"-")</f>
        <v>44993</v>
      </c>
      <c r="AP26" s="245"/>
      <c r="AQ26" s="244"/>
    </row>
    <row r="27" spans="1:43" x14ac:dyDescent="0.25">
      <c r="A27" s="547" t="s">
        <v>750</v>
      </c>
      <c r="B27" s="100" t="s">
        <v>751</v>
      </c>
      <c r="C27" s="548">
        <v>4716076164176</v>
      </c>
      <c r="D27" s="112">
        <v>10.809999999999997</v>
      </c>
      <c r="E27" s="267"/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2</v>
      </c>
      <c r="N27" s="103"/>
      <c r="O27" s="103"/>
      <c r="P27" s="103"/>
      <c r="Q27" s="103"/>
      <c r="R27" s="260"/>
      <c r="S27" s="322">
        <f>COUNTIF(F27:M27,"&lt;&gt;0")</f>
        <v>1</v>
      </c>
      <c r="T27" s="256">
        <v>1</v>
      </c>
      <c r="U27" s="260"/>
      <c r="V27" s="242">
        <f>SUM(F27:Q27)</f>
        <v>2</v>
      </c>
      <c r="W27" s="247">
        <f>IFERROR(IF(L27=0,V27/(S27*30),V27/(((S27-1)*30)+(T27*7))),0)</f>
        <v>6.6666666666666666E-2</v>
      </c>
      <c r="X27" s="247">
        <f>W27*30</f>
        <v>2</v>
      </c>
      <c r="Y27" s="242">
        <v>16</v>
      </c>
      <c r="Z27" s="242">
        <v>3</v>
      </c>
      <c r="AA27" s="243">
        <f>Y27+Z27</f>
        <v>19</v>
      </c>
      <c r="AB27" s="247">
        <f>IFERROR(AA27/W27,"Not Sold")</f>
        <v>285</v>
      </c>
      <c r="AC27" s="247">
        <v>14</v>
      </c>
      <c r="AD27" s="247">
        <f>IFERROR(AB27-AC27,"-")</f>
        <v>271</v>
      </c>
      <c r="AE27" s="247">
        <f>X27*2</f>
        <v>4</v>
      </c>
      <c r="AF27" s="248">
        <f>IFERROR(AB27+$C$1,"Not Sold")</f>
        <v>43958</v>
      </c>
      <c r="AG27" s="249">
        <f>$C$1+AC27</f>
        <v>43687</v>
      </c>
      <c r="AH27" s="249">
        <f>MAX(AF27,AG27)</f>
        <v>43958</v>
      </c>
      <c r="AI27" s="253">
        <f>W27*AC27</f>
        <v>0.93333333333333335</v>
      </c>
      <c r="AJ27" s="253">
        <f>AA27-AI27</f>
        <v>18.066666666666666</v>
      </c>
      <c r="AK27" s="242">
        <v>1</v>
      </c>
      <c r="AL27" s="253">
        <f>IF(AE27-AJ27&lt;1,0,AE27-AJ27)</f>
        <v>0</v>
      </c>
      <c r="AM27" s="253">
        <f>AL27*D27</f>
        <v>0</v>
      </c>
      <c r="AN27" s="253">
        <f>IFERROR(AL27/W27,"-")</f>
        <v>0</v>
      </c>
      <c r="AO27" s="249">
        <f>IFERROR(AN27+AH27,"-")</f>
        <v>43958</v>
      </c>
      <c r="AP27" s="245"/>
      <c r="AQ27" s="244"/>
    </row>
    <row r="28" spans="1:43" x14ac:dyDescent="0.25">
      <c r="A28" s="547" t="s">
        <v>752</v>
      </c>
      <c r="B28" s="100" t="s">
        <v>753</v>
      </c>
      <c r="C28" s="548">
        <v>4716076164183</v>
      </c>
      <c r="D28" s="112">
        <v>10.809999999999997</v>
      </c>
      <c r="E28" s="267"/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1</v>
      </c>
      <c r="N28" s="103"/>
      <c r="O28" s="103"/>
      <c r="P28" s="103"/>
      <c r="Q28" s="103"/>
      <c r="R28" s="260"/>
      <c r="S28" s="322">
        <f>COUNTIF(F28:M28,"&lt;&gt;0")</f>
        <v>1</v>
      </c>
      <c r="T28" s="256">
        <v>1</v>
      </c>
      <c r="U28" s="260"/>
      <c r="V28" s="242">
        <f>SUM(F28:Q28)</f>
        <v>1</v>
      </c>
      <c r="W28" s="247">
        <f>IFERROR(IF(L28=0,V28/(S28*30),V28/(((S28-1)*30)+(T28*7))),0)</f>
        <v>3.3333333333333333E-2</v>
      </c>
      <c r="X28" s="247">
        <f>W28*30</f>
        <v>1</v>
      </c>
      <c r="Y28" s="242">
        <v>17</v>
      </c>
      <c r="Z28" s="242">
        <v>3</v>
      </c>
      <c r="AA28" s="243">
        <f>Y28+Z28</f>
        <v>20</v>
      </c>
      <c r="AB28" s="247">
        <f>IFERROR(AA28/W28,"Not Sold")</f>
        <v>600</v>
      </c>
      <c r="AC28" s="247">
        <v>14</v>
      </c>
      <c r="AD28" s="247">
        <f>IFERROR(AB28-AC28,"-")</f>
        <v>586</v>
      </c>
      <c r="AE28" s="247">
        <f>X28*2</f>
        <v>2</v>
      </c>
      <c r="AF28" s="248">
        <f>IFERROR(AB28+$C$1,"Not Sold")</f>
        <v>44273</v>
      </c>
      <c r="AG28" s="249">
        <f>$C$1+AC28</f>
        <v>43687</v>
      </c>
      <c r="AH28" s="249">
        <f>MAX(AF28,AG28)</f>
        <v>44273</v>
      </c>
      <c r="AI28" s="253">
        <f>W28*AC28</f>
        <v>0.46666666666666667</v>
      </c>
      <c r="AJ28" s="253">
        <f>AA28-AI28</f>
        <v>19.533333333333335</v>
      </c>
      <c r="AK28" s="242">
        <v>1</v>
      </c>
      <c r="AL28" s="253">
        <f>IF(AE28-AJ28&lt;1,0,AE28-AJ28)</f>
        <v>0</v>
      </c>
      <c r="AM28" s="253">
        <f>AL28*D28</f>
        <v>0</v>
      </c>
      <c r="AN28" s="253">
        <f>IFERROR(AL28/W28,"-")</f>
        <v>0</v>
      </c>
      <c r="AO28" s="249">
        <f>IFERROR(AN28+AH28,"-")</f>
        <v>44273</v>
      </c>
      <c r="AP28" s="245"/>
      <c r="AQ28" s="244"/>
    </row>
    <row r="29" spans="1:43" x14ac:dyDescent="0.25">
      <c r="A29" s="547" t="s">
        <v>754</v>
      </c>
      <c r="B29" s="100" t="s">
        <v>755</v>
      </c>
      <c r="C29" s="548">
        <v>4716076164190</v>
      </c>
      <c r="D29" s="112">
        <v>10.809999999999997</v>
      </c>
      <c r="E29" s="267"/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4</v>
      </c>
      <c r="N29" s="103"/>
      <c r="O29" s="103"/>
      <c r="P29" s="103"/>
      <c r="Q29" s="103"/>
      <c r="R29" s="260"/>
      <c r="S29" s="322">
        <f>COUNTIF(F29:M29,"&lt;&gt;0")</f>
        <v>1</v>
      </c>
      <c r="T29" s="256">
        <v>1</v>
      </c>
      <c r="U29" s="260"/>
      <c r="V29" s="242">
        <f>SUM(F29:Q29)</f>
        <v>4</v>
      </c>
      <c r="W29" s="247">
        <f>IFERROR(IF(L29=0,V29/(S29*30),V29/(((S29-1)*30)+(T29*7))),0)</f>
        <v>0.13333333333333333</v>
      </c>
      <c r="X29" s="247">
        <f>W29*30</f>
        <v>4</v>
      </c>
      <c r="Y29" s="242">
        <v>16</v>
      </c>
      <c r="Z29" s="242">
        <v>3</v>
      </c>
      <c r="AA29" s="243">
        <f>Y29+Z29</f>
        <v>19</v>
      </c>
      <c r="AB29" s="247">
        <f>IFERROR(AA29/W29,"Not Sold")</f>
        <v>142.5</v>
      </c>
      <c r="AC29" s="247">
        <v>14</v>
      </c>
      <c r="AD29" s="247">
        <f>IFERROR(AB29-AC29,"-")</f>
        <v>128.5</v>
      </c>
      <c r="AE29" s="247">
        <f>X29*2</f>
        <v>8</v>
      </c>
      <c r="AF29" s="248">
        <f>IFERROR(AB29+$C$1,"Not Sold")</f>
        <v>43815.5</v>
      </c>
      <c r="AG29" s="249">
        <f>$C$1+AC29</f>
        <v>43687</v>
      </c>
      <c r="AH29" s="249">
        <f>MAX(AF29,AG29)</f>
        <v>43815.5</v>
      </c>
      <c r="AI29" s="253">
        <f>W29*AC29</f>
        <v>1.8666666666666667</v>
      </c>
      <c r="AJ29" s="253">
        <f>AA29-AI29</f>
        <v>17.133333333333333</v>
      </c>
      <c r="AK29" s="242">
        <v>1</v>
      </c>
      <c r="AL29" s="253">
        <f>IF(AE29-AJ29&lt;1,0,AE29-AJ29)</f>
        <v>0</v>
      </c>
      <c r="AM29" s="253">
        <f>AL29*D29</f>
        <v>0</v>
      </c>
      <c r="AN29" s="253">
        <f>IFERROR(AL29/W29,"-")</f>
        <v>0</v>
      </c>
      <c r="AO29" s="249">
        <f>IFERROR(AN29+AH29,"-")</f>
        <v>43815.5</v>
      </c>
      <c r="AP29" s="245"/>
      <c r="AQ29" s="244"/>
    </row>
    <row r="30" spans="1:43" x14ac:dyDescent="0.25">
      <c r="A30" s="547" t="s">
        <v>756</v>
      </c>
      <c r="B30" s="100" t="s">
        <v>757</v>
      </c>
      <c r="C30" s="548">
        <v>4716076164534</v>
      </c>
      <c r="D30" s="112">
        <v>11.19</v>
      </c>
      <c r="E30" s="267"/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2</v>
      </c>
      <c r="N30" s="103"/>
      <c r="O30" s="103"/>
      <c r="P30" s="103"/>
      <c r="Q30" s="103"/>
      <c r="R30" s="260"/>
      <c r="S30" s="322">
        <f>COUNTIF(F30:M30,"&lt;&gt;0")</f>
        <v>1</v>
      </c>
      <c r="T30" s="256">
        <v>1</v>
      </c>
      <c r="U30" s="260"/>
      <c r="V30" s="242">
        <f>SUM(F30:Q30)</f>
        <v>2</v>
      </c>
      <c r="W30" s="247">
        <f>IFERROR(IF(L30=0,V30/(S30*30),V30/(((S30-1)*30)+(T30*7))),0)</f>
        <v>6.6666666666666666E-2</v>
      </c>
      <c r="X30" s="247">
        <f>W30*30</f>
        <v>2</v>
      </c>
      <c r="Y30" s="242">
        <v>48</v>
      </c>
      <c r="Z30" s="242">
        <v>5</v>
      </c>
      <c r="AA30" s="243">
        <f>Y30+Z30</f>
        <v>53</v>
      </c>
      <c r="AB30" s="247">
        <f>IFERROR(AA30/W30,"Not Sold")</f>
        <v>795</v>
      </c>
      <c r="AC30" s="247">
        <v>14</v>
      </c>
      <c r="AD30" s="247">
        <f>IFERROR(AB30-AC30,"-")</f>
        <v>781</v>
      </c>
      <c r="AE30" s="247">
        <f>X30*2</f>
        <v>4</v>
      </c>
      <c r="AF30" s="248">
        <f>IFERROR(AB30+$C$1,"Not Sold")</f>
        <v>44468</v>
      </c>
      <c r="AG30" s="249">
        <f>$C$1+AC30</f>
        <v>43687</v>
      </c>
      <c r="AH30" s="249">
        <f>MAX(AF30,AG30)</f>
        <v>44468</v>
      </c>
      <c r="AI30" s="253">
        <f>W30*AC30</f>
        <v>0.93333333333333335</v>
      </c>
      <c r="AJ30" s="253">
        <f>AA30-AI30</f>
        <v>52.06666666666667</v>
      </c>
      <c r="AK30" s="242">
        <v>1</v>
      </c>
      <c r="AL30" s="253">
        <f>IF(AE30-AJ30&lt;1,0,AE30-AJ30)</f>
        <v>0</v>
      </c>
      <c r="AM30" s="253">
        <f>AL30*D30</f>
        <v>0</v>
      </c>
      <c r="AN30" s="253">
        <f>IFERROR(AL30/W30,"-")</f>
        <v>0</v>
      </c>
      <c r="AO30" s="249">
        <f>IFERROR(AN30+AH30,"-")</f>
        <v>44468</v>
      </c>
      <c r="AP30" s="245"/>
      <c r="AQ30" s="244"/>
    </row>
    <row r="31" spans="1:43" x14ac:dyDescent="0.25">
      <c r="A31" s="547" t="s">
        <v>758</v>
      </c>
      <c r="B31" s="100" t="s">
        <v>759</v>
      </c>
      <c r="C31" s="548">
        <v>4716076164541</v>
      </c>
      <c r="D31" s="112">
        <v>11.19</v>
      </c>
      <c r="E31" s="267"/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/>
      <c r="O31" s="103"/>
      <c r="P31" s="103"/>
      <c r="Q31" s="103"/>
      <c r="R31" s="260"/>
      <c r="S31" s="322">
        <f>COUNTIF(F31:M31,"&lt;&gt;0")</f>
        <v>0</v>
      </c>
      <c r="T31" s="256">
        <v>1</v>
      </c>
      <c r="U31" s="260"/>
      <c r="V31" s="242">
        <f>SUM(F31:Q31)</f>
        <v>0</v>
      </c>
      <c r="W31" s="247">
        <f>IFERROR(IF(L31=0,V31/(S31*30),V31/(((S31-1)*30)+(T31*7))),0)</f>
        <v>0</v>
      </c>
      <c r="X31" s="247">
        <f>W31*30</f>
        <v>0</v>
      </c>
      <c r="Y31" s="242">
        <v>49</v>
      </c>
      <c r="Z31" s="242">
        <v>5</v>
      </c>
      <c r="AA31" s="243">
        <f>Y31+Z31</f>
        <v>54</v>
      </c>
      <c r="AB31" s="247" t="str">
        <f>IFERROR(AA31/W31,"Not Sold")</f>
        <v>Not Sold</v>
      </c>
      <c r="AC31" s="247">
        <v>14</v>
      </c>
      <c r="AD31" s="247" t="str">
        <f>IFERROR(AB31-AC31,"-")</f>
        <v>-</v>
      </c>
      <c r="AE31" s="247">
        <f>X31*2</f>
        <v>0</v>
      </c>
      <c r="AF31" s="248" t="str">
        <f>IFERROR(AB31+$C$1,"Not Sold")</f>
        <v>Not Sold</v>
      </c>
      <c r="AG31" s="249">
        <f>$C$1+AC31</f>
        <v>43687</v>
      </c>
      <c r="AH31" s="249">
        <f>MAX(AF31,AG31)</f>
        <v>43687</v>
      </c>
      <c r="AI31" s="253">
        <f>W31*AC31</f>
        <v>0</v>
      </c>
      <c r="AJ31" s="253">
        <f>AA31-AI31</f>
        <v>54</v>
      </c>
      <c r="AK31" s="242">
        <v>1</v>
      </c>
      <c r="AL31" s="253">
        <f>IF(AE31-AJ31&lt;1,0,AE31-AJ31)</f>
        <v>0</v>
      </c>
      <c r="AM31" s="253">
        <f>AL31*D31</f>
        <v>0</v>
      </c>
      <c r="AN31" s="253" t="str">
        <f>IFERROR(AL31/W31,"-")</f>
        <v>-</v>
      </c>
      <c r="AO31" s="249" t="str">
        <f>IFERROR(AN31+AH31,"-")</f>
        <v>-</v>
      </c>
      <c r="AP31" s="245"/>
      <c r="AQ31" s="244"/>
    </row>
    <row r="32" spans="1:43" x14ac:dyDescent="0.25">
      <c r="A32" s="547" t="s">
        <v>760</v>
      </c>
      <c r="B32" s="100" t="s">
        <v>761</v>
      </c>
      <c r="C32" s="548">
        <v>4716076164558</v>
      </c>
      <c r="D32" s="112">
        <v>11.189999999999998</v>
      </c>
      <c r="E32" s="267"/>
      <c r="F32" s="103">
        <v>0</v>
      </c>
      <c r="G32" s="103">
        <v>0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03">
        <v>2</v>
      </c>
      <c r="N32" s="103"/>
      <c r="O32" s="103"/>
      <c r="P32" s="103"/>
      <c r="Q32" s="103"/>
      <c r="R32" s="260"/>
      <c r="S32" s="322">
        <f>COUNTIF(F32:M32,"&lt;&gt;0")</f>
        <v>1</v>
      </c>
      <c r="T32" s="256">
        <v>1</v>
      </c>
      <c r="U32" s="260"/>
      <c r="V32" s="242">
        <f>SUM(F32:Q32)</f>
        <v>2</v>
      </c>
      <c r="W32" s="247">
        <f>IFERROR(IF(L32=0,V32/(S32*30),V32/(((S32-1)*30)+(T32*7))),0)</f>
        <v>6.6666666666666666E-2</v>
      </c>
      <c r="X32" s="247">
        <f>W32*30</f>
        <v>2</v>
      </c>
      <c r="Y32" s="242">
        <v>45</v>
      </c>
      <c r="Z32" s="242">
        <v>5</v>
      </c>
      <c r="AA32" s="243">
        <f>Y32+Z32</f>
        <v>50</v>
      </c>
      <c r="AB32" s="247">
        <f>IFERROR(AA32/W32,"Not Sold")</f>
        <v>750</v>
      </c>
      <c r="AC32" s="247">
        <v>14</v>
      </c>
      <c r="AD32" s="247">
        <f>IFERROR(AB32-AC32,"-")</f>
        <v>736</v>
      </c>
      <c r="AE32" s="247">
        <f>X32*2</f>
        <v>4</v>
      </c>
      <c r="AF32" s="248">
        <f>IFERROR(AB32+$C$1,"Not Sold")</f>
        <v>44423</v>
      </c>
      <c r="AG32" s="249">
        <f>$C$1+AC32</f>
        <v>43687</v>
      </c>
      <c r="AH32" s="249">
        <f>MAX(AF32,AG32)</f>
        <v>44423</v>
      </c>
      <c r="AI32" s="253">
        <f>W32*AC32</f>
        <v>0.93333333333333335</v>
      </c>
      <c r="AJ32" s="253">
        <f>AA32-AI32</f>
        <v>49.06666666666667</v>
      </c>
      <c r="AK32" s="242">
        <v>1</v>
      </c>
      <c r="AL32" s="253">
        <f>IF(AE32-AJ32&lt;1,0,AE32-AJ32)</f>
        <v>0</v>
      </c>
      <c r="AM32" s="253">
        <f>AL32*D32</f>
        <v>0</v>
      </c>
      <c r="AN32" s="253">
        <f>IFERROR(AL32/W32,"-")</f>
        <v>0</v>
      </c>
      <c r="AO32" s="249">
        <f>IFERROR(AN32+AH32,"-")</f>
        <v>44423</v>
      </c>
      <c r="AP32" s="245"/>
      <c r="AQ32" s="244"/>
    </row>
    <row r="33" spans="1:43" x14ac:dyDescent="0.25">
      <c r="A33" s="550" t="s">
        <v>548</v>
      </c>
      <c r="B33" s="18" t="s">
        <v>316</v>
      </c>
      <c r="C33" s="551">
        <v>4716076166941</v>
      </c>
      <c r="D33" s="58">
        <v>23.16</v>
      </c>
      <c r="E33" s="267"/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3</v>
      </c>
      <c r="M33" s="26">
        <v>0</v>
      </c>
      <c r="N33" s="26"/>
      <c r="O33" s="26"/>
      <c r="P33" s="26"/>
      <c r="Q33" s="26"/>
      <c r="R33" s="260"/>
      <c r="S33" s="322">
        <f>COUNTIF(F33:M33,"&lt;&gt;0")</f>
        <v>1</v>
      </c>
      <c r="T33" s="256">
        <v>1</v>
      </c>
      <c r="U33" s="260"/>
      <c r="V33" s="242">
        <f>SUM(F33:Q33)</f>
        <v>3</v>
      </c>
      <c r="W33" s="247">
        <f>IFERROR(IF(L33=0,V33/(S33*30),V33/(((S33-1)*30)+(T33*7))),0)</f>
        <v>0.42857142857142855</v>
      </c>
      <c r="X33" s="247">
        <f>W33*30</f>
        <v>12.857142857142856</v>
      </c>
      <c r="Y33" s="242">
        <v>2</v>
      </c>
      <c r="Z33" s="242">
        <v>38</v>
      </c>
      <c r="AA33" s="243">
        <f>Y33+Z33</f>
        <v>40</v>
      </c>
      <c r="AB33" s="247">
        <f>IFERROR(AA33/W33,"Not Sold")</f>
        <v>93.333333333333343</v>
      </c>
      <c r="AC33" s="247">
        <v>14</v>
      </c>
      <c r="AD33" s="247">
        <f>IFERROR(AB33-AC33,"-")</f>
        <v>79.333333333333343</v>
      </c>
      <c r="AE33" s="247">
        <f>X33*2</f>
        <v>25.714285714285712</v>
      </c>
      <c r="AF33" s="248">
        <f>IFERROR(AB33+$C$1,"Not Sold")</f>
        <v>43766.333333333336</v>
      </c>
      <c r="AG33" s="249">
        <f>$C$1+AC33</f>
        <v>43687</v>
      </c>
      <c r="AH33" s="249">
        <f>MAX(AF33,AG33)</f>
        <v>43766.333333333336</v>
      </c>
      <c r="AI33" s="253">
        <f>W33*AC33</f>
        <v>6</v>
      </c>
      <c r="AJ33" s="253">
        <f>AA33-AI33</f>
        <v>34</v>
      </c>
      <c r="AK33" s="242">
        <v>1</v>
      </c>
      <c r="AL33" s="253">
        <f>IF(AE33-AJ33&lt;1,0,AE33-AJ33)</f>
        <v>0</v>
      </c>
      <c r="AM33" s="253">
        <f>AL33*D33</f>
        <v>0</v>
      </c>
      <c r="AN33" s="253">
        <f>IFERROR(AL33/W33,"-")</f>
        <v>0</v>
      </c>
      <c r="AO33" s="249">
        <f>IFERROR(AN33+AH33,"-")</f>
        <v>43766.333333333336</v>
      </c>
      <c r="AP33" s="242"/>
      <c r="AQ33" s="244"/>
    </row>
    <row r="34" spans="1:43" x14ac:dyDescent="0.25">
      <c r="A34" s="550" t="s">
        <v>547</v>
      </c>
      <c r="B34" s="18" t="s">
        <v>315</v>
      </c>
      <c r="C34" s="551">
        <v>4716076166958</v>
      </c>
      <c r="D34" s="58">
        <v>23.16</v>
      </c>
      <c r="E34" s="267"/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6</v>
      </c>
      <c r="M34" s="26">
        <v>1</v>
      </c>
      <c r="N34" s="26"/>
      <c r="O34" s="26"/>
      <c r="P34" s="26"/>
      <c r="Q34" s="26"/>
      <c r="R34" s="260"/>
      <c r="S34" s="322">
        <f>COUNTIF(F34:M34,"&lt;&gt;0")</f>
        <v>2</v>
      </c>
      <c r="T34" s="256">
        <v>1</v>
      </c>
      <c r="U34" s="260"/>
      <c r="V34" s="242">
        <f>SUM(F34:Q34)</f>
        <v>7</v>
      </c>
      <c r="W34" s="247">
        <f>IFERROR(IF(L34=0,V34/(S34*30),V34/(((S34-1)*30)+(T34*7))),0)</f>
        <v>0.1891891891891892</v>
      </c>
      <c r="X34" s="247">
        <f>W34*30</f>
        <v>5.6756756756756763</v>
      </c>
      <c r="Y34" s="242">
        <v>1</v>
      </c>
      <c r="Z34" s="242">
        <v>6</v>
      </c>
      <c r="AA34" s="243">
        <f>Y34+Z34</f>
        <v>7</v>
      </c>
      <c r="AB34" s="247">
        <f>IFERROR(AA34/W34,"Not Sold")</f>
        <v>37</v>
      </c>
      <c r="AC34" s="247">
        <v>14</v>
      </c>
      <c r="AD34" s="247">
        <f>IFERROR(AB34-AC34,"-")</f>
        <v>23</v>
      </c>
      <c r="AE34" s="247">
        <f>X34*2</f>
        <v>11.351351351351353</v>
      </c>
      <c r="AF34" s="248">
        <f>IFERROR(AB34+$C$1,"Not Sold")</f>
        <v>43710</v>
      </c>
      <c r="AG34" s="249">
        <f>$C$1+AC34</f>
        <v>43687</v>
      </c>
      <c r="AH34" s="249">
        <f>MAX(AF34,AG34)</f>
        <v>43710</v>
      </c>
      <c r="AI34" s="253">
        <f>W34*AC34</f>
        <v>2.6486486486486487</v>
      </c>
      <c r="AJ34" s="253">
        <f>AA34-AI34</f>
        <v>4.3513513513513509</v>
      </c>
      <c r="AK34" s="242">
        <v>1</v>
      </c>
      <c r="AL34" s="253">
        <f>IF(AE34-AJ34&lt;1,0,AE34-AJ34)</f>
        <v>7.0000000000000018</v>
      </c>
      <c r="AM34" s="253">
        <f>AL34*D34</f>
        <v>162.12000000000003</v>
      </c>
      <c r="AN34" s="253">
        <f>IFERROR(AL34/W34,"-")</f>
        <v>37.000000000000007</v>
      </c>
      <c r="AO34" s="249">
        <f>IFERROR(AN34+AH34,"-")</f>
        <v>43747</v>
      </c>
      <c r="AP34" s="242"/>
      <c r="AQ34" s="244"/>
    </row>
    <row r="35" spans="1:43" x14ac:dyDescent="0.25">
      <c r="A35" s="550" t="s">
        <v>549</v>
      </c>
      <c r="B35" s="18" t="s">
        <v>317</v>
      </c>
      <c r="C35" s="551">
        <v>4716076166965</v>
      </c>
      <c r="D35" s="58">
        <v>23.16</v>
      </c>
      <c r="E35" s="267"/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2</v>
      </c>
      <c r="L35" s="26">
        <v>9</v>
      </c>
      <c r="M35" s="26">
        <v>2</v>
      </c>
      <c r="N35" s="26"/>
      <c r="O35" s="26"/>
      <c r="P35" s="26"/>
      <c r="Q35" s="26"/>
      <c r="R35" s="260"/>
      <c r="S35" s="322">
        <f>COUNTIF(F35:M35,"&lt;&gt;0")</f>
        <v>3</v>
      </c>
      <c r="T35" s="256">
        <v>1</v>
      </c>
      <c r="U35" s="260"/>
      <c r="V35" s="242">
        <f>SUM(F35:Q35)</f>
        <v>13</v>
      </c>
      <c r="W35" s="247">
        <f>IFERROR(IF(L35=0,V35/(S35*30),V35/(((S35-1)*30)+(T35*7))),0)</f>
        <v>0.19402985074626866</v>
      </c>
      <c r="X35" s="247">
        <f>W35*30</f>
        <v>5.8208955223880601</v>
      </c>
      <c r="Y35" s="242">
        <v>1</v>
      </c>
      <c r="Z35" s="242">
        <v>33</v>
      </c>
      <c r="AA35" s="243">
        <f>Y35+Z35</f>
        <v>34</v>
      </c>
      <c r="AB35" s="247">
        <f>IFERROR(AA35/W35,"Not Sold")</f>
        <v>175.23076923076923</v>
      </c>
      <c r="AC35" s="247">
        <v>14</v>
      </c>
      <c r="AD35" s="247">
        <f>IFERROR(AB35-AC35,"-")</f>
        <v>161.23076923076923</v>
      </c>
      <c r="AE35" s="247">
        <f>X35*2</f>
        <v>11.64179104477612</v>
      </c>
      <c r="AF35" s="248">
        <f>IFERROR(AB35+$C$1,"Not Sold")</f>
        <v>43848.230769230766</v>
      </c>
      <c r="AG35" s="249">
        <f>$C$1+AC35</f>
        <v>43687</v>
      </c>
      <c r="AH35" s="249">
        <f>MAX(AF35,AG35)</f>
        <v>43848.230769230766</v>
      </c>
      <c r="AI35" s="253">
        <f>W35*AC35</f>
        <v>2.7164179104477615</v>
      </c>
      <c r="AJ35" s="253">
        <f>AA35-AI35</f>
        <v>31.28358208955224</v>
      </c>
      <c r="AK35" s="242">
        <v>1</v>
      </c>
      <c r="AL35" s="253">
        <f>IF(AE35-AJ35&lt;1,0,AE35-AJ35)</f>
        <v>0</v>
      </c>
      <c r="AM35" s="253">
        <f>AL35*D35</f>
        <v>0</v>
      </c>
      <c r="AN35" s="253">
        <f>IFERROR(AL35/W35,"-")</f>
        <v>0</v>
      </c>
      <c r="AO35" s="249">
        <f>IFERROR(AN35+AH35,"-")</f>
        <v>43848.230769230766</v>
      </c>
      <c r="AP35" s="242"/>
      <c r="AQ35" s="244"/>
    </row>
    <row r="36" spans="1:43" x14ac:dyDescent="0.25">
      <c r="A36" s="550" t="s">
        <v>204</v>
      </c>
      <c r="B36" s="18" t="s">
        <v>621</v>
      </c>
      <c r="C36" s="551">
        <v>4716076167313</v>
      </c>
      <c r="D36" s="58">
        <v>38.220000000000006</v>
      </c>
      <c r="E36" s="267"/>
      <c r="F36" s="26">
        <v>3</v>
      </c>
      <c r="G36" s="26">
        <v>2</v>
      </c>
      <c r="H36" s="26">
        <v>2</v>
      </c>
      <c r="I36" s="26">
        <v>1</v>
      </c>
      <c r="J36" s="26">
        <v>0</v>
      </c>
      <c r="K36" s="26">
        <v>5</v>
      </c>
      <c r="L36" s="26">
        <v>2</v>
      </c>
      <c r="M36" s="26">
        <v>0</v>
      </c>
      <c r="N36" s="26"/>
      <c r="O36" s="26"/>
      <c r="P36" s="26"/>
      <c r="Q36" s="26"/>
      <c r="R36" s="260"/>
      <c r="S36" s="322">
        <f>COUNTIF(F36:M36,"&lt;&gt;0")</f>
        <v>6</v>
      </c>
      <c r="T36" s="256">
        <v>1</v>
      </c>
      <c r="U36" s="260"/>
      <c r="V36" s="242">
        <f>SUM(F36:Q36)</f>
        <v>15</v>
      </c>
      <c r="W36" s="247">
        <f>IFERROR(IF(L36=0,V36/(S36*30),V36/(((S36-1)*30)+(T36*7))),0)</f>
        <v>9.5541401273885357E-2</v>
      </c>
      <c r="X36" s="247">
        <f>W36*30</f>
        <v>2.8662420382165608</v>
      </c>
      <c r="Y36" s="242">
        <v>22</v>
      </c>
      <c r="Z36" s="242">
        <v>83</v>
      </c>
      <c r="AA36" s="243">
        <f>Y36+Z36</f>
        <v>105</v>
      </c>
      <c r="AB36" s="247">
        <f>IFERROR(AA36/W36,"Not Sold")</f>
        <v>1099</v>
      </c>
      <c r="AC36" s="247">
        <v>14</v>
      </c>
      <c r="AD36" s="247">
        <f>IFERROR(AB36-AC36,"-")</f>
        <v>1085</v>
      </c>
      <c r="AE36" s="247">
        <f>X36*2</f>
        <v>5.7324840764331215</v>
      </c>
      <c r="AF36" s="248">
        <f>IFERROR(AB36+$C$1,"Not Sold")</f>
        <v>44772</v>
      </c>
      <c r="AG36" s="249">
        <f>$C$1+AC36</f>
        <v>43687</v>
      </c>
      <c r="AH36" s="249">
        <f>MAX(AF36,AG36)</f>
        <v>44772</v>
      </c>
      <c r="AI36" s="253">
        <f>W36*AC36</f>
        <v>1.3375796178343951</v>
      </c>
      <c r="AJ36" s="253">
        <f>AA36-AI36</f>
        <v>103.66242038216561</v>
      </c>
      <c r="AK36" s="242">
        <v>1</v>
      </c>
      <c r="AL36" s="253">
        <f>IF(AE36-AJ36&lt;1,0,AE36-AJ36)</f>
        <v>0</v>
      </c>
      <c r="AM36" s="253">
        <f>AL36*D36</f>
        <v>0</v>
      </c>
      <c r="AN36" s="253">
        <f>IFERROR(AL36/W36,"-")</f>
        <v>0</v>
      </c>
      <c r="AO36" s="249">
        <f>IFERROR(AN36+AH36,"-")</f>
        <v>44772</v>
      </c>
      <c r="AP36" s="242"/>
      <c r="AQ36" s="244"/>
    </row>
    <row r="37" spans="1:43" x14ac:dyDescent="0.25">
      <c r="A37" s="550" t="s">
        <v>205</v>
      </c>
      <c r="B37" s="18" t="s">
        <v>622</v>
      </c>
      <c r="C37" s="551">
        <v>4716076167337</v>
      </c>
      <c r="D37" s="58">
        <v>38.220000000000006</v>
      </c>
      <c r="E37" s="267"/>
      <c r="F37" s="26">
        <v>1</v>
      </c>
      <c r="G37" s="26">
        <v>1</v>
      </c>
      <c r="H37" s="26">
        <v>0</v>
      </c>
      <c r="I37" s="26">
        <v>0</v>
      </c>
      <c r="J37" s="26">
        <v>0</v>
      </c>
      <c r="K37" s="26">
        <v>5</v>
      </c>
      <c r="L37" s="26">
        <v>3</v>
      </c>
      <c r="M37" s="26">
        <v>4</v>
      </c>
      <c r="N37" s="26"/>
      <c r="O37" s="26"/>
      <c r="P37" s="26"/>
      <c r="Q37" s="26"/>
      <c r="R37" s="260"/>
      <c r="S37" s="322">
        <f>COUNTIF(F37:M37,"&lt;&gt;0")</f>
        <v>5</v>
      </c>
      <c r="T37" s="256">
        <v>1</v>
      </c>
      <c r="U37" s="260"/>
      <c r="V37" s="242">
        <f>SUM(F37:Q37)</f>
        <v>14</v>
      </c>
      <c r="W37" s="247">
        <f>IFERROR(IF(L37=0,V37/(S37*30),V37/(((S37-1)*30)+(T37*7))),0)</f>
        <v>0.11023622047244094</v>
      </c>
      <c r="X37" s="247">
        <f>W37*30</f>
        <v>3.3070866141732282</v>
      </c>
      <c r="Y37" s="242">
        <v>22</v>
      </c>
      <c r="Z37" s="242">
        <v>86</v>
      </c>
      <c r="AA37" s="243">
        <f>Y37+Z37</f>
        <v>108</v>
      </c>
      <c r="AB37" s="247">
        <f>IFERROR(AA37/W37,"Not Sold")</f>
        <v>979.71428571428578</v>
      </c>
      <c r="AC37" s="247">
        <v>14</v>
      </c>
      <c r="AD37" s="247">
        <f>IFERROR(AB37-AC37,"-")</f>
        <v>965.71428571428578</v>
      </c>
      <c r="AE37" s="247">
        <f>X37*2</f>
        <v>6.6141732283464565</v>
      </c>
      <c r="AF37" s="248">
        <f>IFERROR(AB37+$C$1,"Not Sold")</f>
        <v>44652.714285714283</v>
      </c>
      <c r="AG37" s="249">
        <f>$C$1+AC37</f>
        <v>43687</v>
      </c>
      <c r="AH37" s="249">
        <f>MAX(AF37,AG37)</f>
        <v>44652.714285714283</v>
      </c>
      <c r="AI37" s="253">
        <f>W37*AC37</f>
        <v>1.5433070866141732</v>
      </c>
      <c r="AJ37" s="253">
        <f>AA37-AI37</f>
        <v>106.45669291338582</v>
      </c>
      <c r="AK37" s="242">
        <v>1</v>
      </c>
      <c r="AL37" s="253">
        <f>IF(AE37-AJ37&lt;1,0,AE37-AJ37)</f>
        <v>0</v>
      </c>
      <c r="AM37" s="253">
        <f>AL37*D37</f>
        <v>0</v>
      </c>
      <c r="AN37" s="253">
        <f>IFERROR(AL37/W37,"-")</f>
        <v>0</v>
      </c>
      <c r="AO37" s="249">
        <f>IFERROR(AN37+AH37,"-")</f>
        <v>44652.714285714283</v>
      </c>
      <c r="AP37" s="242"/>
      <c r="AQ37" s="244"/>
    </row>
    <row r="38" spans="1:43" x14ac:dyDescent="0.25">
      <c r="A38" s="547" t="s">
        <v>203</v>
      </c>
      <c r="B38" s="100" t="s">
        <v>506</v>
      </c>
      <c r="C38" s="548">
        <v>4716076167443</v>
      </c>
      <c r="D38" s="112">
        <v>28.950000000000067</v>
      </c>
      <c r="E38" s="267"/>
      <c r="F38" s="103">
        <v>7</v>
      </c>
      <c r="G38" s="103">
        <v>6</v>
      </c>
      <c r="H38" s="103">
        <v>1</v>
      </c>
      <c r="I38" s="103">
        <v>0</v>
      </c>
      <c r="J38" s="103">
        <v>1</v>
      </c>
      <c r="K38" s="103">
        <v>1</v>
      </c>
      <c r="L38" s="103">
        <v>0</v>
      </c>
      <c r="M38" s="103">
        <v>0</v>
      </c>
      <c r="N38" s="103"/>
      <c r="O38" s="103"/>
      <c r="P38" s="103"/>
      <c r="Q38" s="103"/>
      <c r="R38" s="260"/>
      <c r="S38" s="322">
        <f>COUNTIF(F38:M38,"&lt;&gt;0")</f>
        <v>5</v>
      </c>
      <c r="T38" s="256">
        <v>1</v>
      </c>
      <c r="U38" s="260"/>
      <c r="V38" s="242">
        <f>SUM(F38:Q38)</f>
        <v>16</v>
      </c>
      <c r="W38" s="247">
        <f>IFERROR(IF(L38=0,V38/(S38*30),V38/(((S38-1)*30)+(T38*7))),0)</f>
        <v>0.10666666666666667</v>
      </c>
      <c r="X38" s="247">
        <f>W38*30</f>
        <v>3.2</v>
      </c>
      <c r="Y38" s="242">
        <v>31</v>
      </c>
      <c r="Z38" s="242">
        <v>2</v>
      </c>
      <c r="AA38" s="243">
        <f>Y38+Z38</f>
        <v>33</v>
      </c>
      <c r="AB38" s="247">
        <f>IFERROR(AA38/W38,"Not Sold")</f>
        <v>309.375</v>
      </c>
      <c r="AC38" s="247">
        <v>14</v>
      </c>
      <c r="AD38" s="247">
        <f>IFERROR(AB38-AC38,"-")</f>
        <v>295.375</v>
      </c>
      <c r="AE38" s="247">
        <f>X38*2</f>
        <v>6.4</v>
      </c>
      <c r="AF38" s="248">
        <f>IFERROR(AB38+$C$1,"Not Sold")</f>
        <v>43982.375</v>
      </c>
      <c r="AG38" s="249">
        <f>$C$1+AC38</f>
        <v>43687</v>
      </c>
      <c r="AH38" s="249">
        <f>MAX(AF38,AG38)</f>
        <v>43982.375</v>
      </c>
      <c r="AI38" s="253">
        <f>W38*AC38</f>
        <v>1.4933333333333334</v>
      </c>
      <c r="AJ38" s="253">
        <f>AA38-AI38</f>
        <v>31.506666666666668</v>
      </c>
      <c r="AK38" s="242">
        <v>1</v>
      </c>
      <c r="AL38" s="253">
        <f>IF(AE38-AJ38&lt;1,0,AE38-AJ38)</f>
        <v>0</v>
      </c>
      <c r="AM38" s="253">
        <f>AL38*D38</f>
        <v>0</v>
      </c>
      <c r="AN38" s="253">
        <f>IFERROR(AL38/W38,"-")</f>
        <v>0</v>
      </c>
      <c r="AO38" s="249">
        <f>IFERROR(AN38+AH38,"-")</f>
        <v>43982.375</v>
      </c>
      <c r="AP38" s="245"/>
      <c r="AQ38" s="244"/>
    </row>
    <row r="39" spans="1:43" x14ac:dyDescent="0.25">
      <c r="A39" s="550" t="s">
        <v>551</v>
      </c>
      <c r="B39" s="27" t="s">
        <v>319</v>
      </c>
      <c r="C39" s="552">
        <v>4716076167450</v>
      </c>
      <c r="D39" s="58">
        <v>28.950000000000003</v>
      </c>
      <c r="E39" s="267"/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2</v>
      </c>
      <c r="L39" s="26">
        <v>0</v>
      </c>
      <c r="M39" s="26">
        <v>2</v>
      </c>
      <c r="N39" s="26"/>
      <c r="O39" s="26"/>
      <c r="P39" s="26"/>
      <c r="Q39" s="26"/>
      <c r="R39" s="260"/>
      <c r="S39" s="322">
        <f>COUNTIF(F39:M39,"&lt;&gt;0")</f>
        <v>2</v>
      </c>
      <c r="T39" s="256">
        <v>1</v>
      </c>
      <c r="U39" s="260"/>
      <c r="V39" s="242">
        <f>SUM(F39:Q39)</f>
        <v>4</v>
      </c>
      <c r="W39" s="247">
        <f>IFERROR(IF(L39=0,V39/(S39*30),V39/(((S39-1)*30)+(T39*7))),0)</f>
        <v>6.6666666666666666E-2</v>
      </c>
      <c r="X39" s="247">
        <f>W39*30</f>
        <v>2</v>
      </c>
      <c r="Y39" s="242"/>
      <c r="Z39" s="242">
        <v>38</v>
      </c>
      <c r="AA39" s="243">
        <f>Y39+Z39</f>
        <v>38</v>
      </c>
      <c r="AB39" s="247">
        <f>IFERROR(AA39/W39,"Not Sold")</f>
        <v>570</v>
      </c>
      <c r="AC39" s="247">
        <v>14</v>
      </c>
      <c r="AD39" s="247">
        <f>IFERROR(AB39-AC39,"-")</f>
        <v>556</v>
      </c>
      <c r="AE39" s="247">
        <f>X39*2</f>
        <v>4</v>
      </c>
      <c r="AF39" s="248">
        <f>IFERROR(AB39+$C$1,"Not Sold")</f>
        <v>44243</v>
      </c>
      <c r="AG39" s="249">
        <f>$C$1+AC39</f>
        <v>43687</v>
      </c>
      <c r="AH39" s="249">
        <f>MAX(AF39,AG39)</f>
        <v>44243</v>
      </c>
      <c r="AI39" s="253">
        <f>W39*AC39</f>
        <v>0.93333333333333335</v>
      </c>
      <c r="AJ39" s="253">
        <f>AA39-AI39</f>
        <v>37.06666666666667</v>
      </c>
      <c r="AK39" s="242">
        <v>1</v>
      </c>
      <c r="AL39" s="253">
        <f>IF(AE39-AJ39&lt;1,0,AE39-AJ39)</f>
        <v>0</v>
      </c>
      <c r="AM39" s="253">
        <f>AL39*D39</f>
        <v>0</v>
      </c>
      <c r="AN39" s="253">
        <f>IFERROR(AL39/W39,"-")</f>
        <v>0</v>
      </c>
      <c r="AO39" s="249">
        <f>IFERROR(AN39+AH39,"-")</f>
        <v>44243</v>
      </c>
      <c r="AP39" s="242"/>
      <c r="AQ39" s="244"/>
    </row>
    <row r="40" spans="1:43" x14ac:dyDescent="0.25">
      <c r="A40" s="550" t="s">
        <v>202</v>
      </c>
      <c r="B40" s="18" t="s">
        <v>505</v>
      </c>
      <c r="C40" s="551">
        <v>4716076167467</v>
      </c>
      <c r="D40" s="58">
        <v>28.950000000000003</v>
      </c>
      <c r="E40" s="267"/>
      <c r="F40" s="26">
        <v>11</v>
      </c>
      <c r="G40" s="26">
        <v>2</v>
      </c>
      <c r="H40" s="26">
        <v>6</v>
      </c>
      <c r="I40" s="26">
        <v>0</v>
      </c>
      <c r="J40" s="26">
        <v>1</v>
      </c>
      <c r="K40" s="26">
        <v>5</v>
      </c>
      <c r="L40" s="26">
        <v>4</v>
      </c>
      <c r="M40" s="26">
        <v>0</v>
      </c>
      <c r="N40" s="26"/>
      <c r="O40" s="26"/>
      <c r="P40" s="26"/>
      <c r="Q40" s="26"/>
      <c r="R40" s="260"/>
      <c r="S40" s="322">
        <f>COUNTIF(F40:M40,"&lt;&gt;0")</f>
        <v>6</v>
      </c>
      <c r="T40" s="256">
        <v>1</v>
      </c>
      <c r="U40" s="260"/>
      <c r="V40" s="242">
        <f>SUM(F40:Q40)</f>
        <v>29</v>
      </c>
      <c r="W40" s="247">
        <f>IFERROR(IF(L40=0,V40/(S40*30),V40/(((S40-1)*30)+(T40*7))),0)</f>
        <v>0.18471337579617833</v>
      </c>
      <c r="X40" s="247">
        <f>W40*30</f>
        <v>5.5414012738853495</v>
      </c>
      <c r="Y40" s="242">
        <v>1</v>
      </c>
      <c r="Z40" s="242">
        <v>27</v>
      </c>
      <c r="AA40" s="243">
        <f>Y40+Z40</f>
        <v>28</v>
      </c>
      <c r="AB40" s="247">
        <f>IFERROR(AA40/W40,"Not Sold")</f>
        <v>151.58620689655174</v>
      </c>
      <c r="AC40" s="247">
        <v>14</v>
      </c>
      <c r="AD40" s="247">
        <f>IFERROR(AB40-AC40,"-")</f>
        <v>137.58620689655174</v>
      </c>
      <c r="AE40" s="247">
        <f>X40*2</f>
        <v>11.082802547770699</v>
      </c>
      <c r="AF40" s="248">
        <f>IFERROR(AB40+$C$1,"Not Sold")</f>
        <v>43824.586206896551</v>
      </c>
      <c r="AG40" s="249">
        <f>$C$1+AC40</f>
        <v>43687</v>
      </c>
      <c r="AH40" s="249">
        <f>MAX(AF40,AG40)</f>
        <v>43824.586206896551</v>
      </c>
      <c r="AI40" s="253">
        <f>W40*AC40</f>
        <v>2.5859872611464967</v>
      </c>
      <c r="AJ40" s="253">
        <f>AA40-AI40</f>
        <v>25.414012738853504</v>
      </c>
      <c r="AK40" s="242">
        <v>1</v>
      </c>
      <c r="AL40" s="253">
        <f>IF(AE40-AJ40&lt;1,0,AE40-AJ40)</f>
        <v>0</v>
      </c>
      <c r="AM40" s="253">
        <f>AL40*D40</f>
        <v>0</v>
      </c>
      <c r="AN40" s="253">
        <f>IFERROR(AL40/W40,"-")</f>
        <v>0</v>
      </c>
      <c r="AO40" s="249">
        <f>IFERROR(AN40+AH40,"-")</f>
        <v>43824.586206896551</v>
      </c>
      <c r="AP40" s="242"/>
      <c r="AQ40" s="244"/>
    </row>
    <row r="41" spans="1:43" x14ac:dyDescent="0.25">
      <c r="A41" s="550" t="s">
        <v>550</v>
      </c>
      <c r="B41" s="18" t="s">
        <v>318</v>
      </c>
      <c r="C41" s="551">
        <v>4716076167474</v>
      </c>
      <c r="D41" s="58">
        <v>28.95</v>
      </c>
      <c r="E41" s="267"/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4</v>
      </c>
      <c r="L41" s="26">
        <v>9</v>
      </c>
      <c r="M41" s="26">
        <v>0</v>
      </c>
      <c r="N41" s="26"/>
      <c r="O41" s="26"/>
      <c r="P41" s="26"/>
      <c r="Q41" s="26"/>
      <c r="R41" s="260"/>
      <c r="S41" s="322">
        <f>COUNTIF(F41:M41,"&lt;&gt;0")</f>
        <v>2</v>
      </c>
      <c r="T41" s="256">
        <v>1</v>
      </c>
      <c r="U41" s="260"/>
      <c r="V41" s="242">
        <f>SUM(F41:Q41)</f>
        <v>13</v>
      </c>
      <c r="W41" s="247">
        <f>IFERROR(IF(L41=0,V41/(S41*30),V41/(((S41-1)*30)+(T41*7))),0)</f>
        <v>0.35135135135135137</v>
      </c>
      <c r="X41" s="247">
        <f>W41*30</f>
        <v>10.54054054054054</v>
      </c>
      <c r="Y41" s="242">
        <v>10</v>
      </c>
      <c r="Z41" s="242">
        <v>74</v>
      </c>
      <c r="AA41" s="243">
        <f>Y41+Z41</f>
        <v>84</v>
      </c>
      <c r="AB41" s="247">
        <f>IFERROR(AA41/W41,"Not Sold")</f>
        <v>239.07692307692307</v>
      </c>
      <c r="AC41" s="247">
        <v>14</v>
      </c>
      <c r="AD41" s="247">
        <f>IFERROR(AB41-AC41,"-")</f>
        <v>225.07692307692307</v>
      </c>
      <c r="AE41" s="247">
        <f>X41*2</f>
        <v>21.081081081081081</v>
      </c>
      <c r="AF41" s="248">
        <f>IFERROR(AB41+$C$1,"Not Sold")</f>
        <v>43912.076923076922</v>
      </c>
      <c r="AG41" s="249">
        <f>$C$1+AC41</f>
        <v>43687</v>
      </c>
      <c r="AH41" s="249">
        <f>MAX(AF41,AG41)</f>
        <v>43912.076923076922</v>
      </c>
      <c r="AI41" s="253">
        <f>W41*AC41</f>
        <v>4.9189189189189193</v>
      </c>
      <c r="AJ41" s="253">
        <f>AA41-AI41</f>
        <v>79.081081081081081</v>
      </c>
      <c r="AK41" s="242">
        <v>1</v>
      </c>
      <c r="AL41" s="253">
        <f>IF(AE41-AJ41&lt;1,0,AE41-AJ41)</f>
        <v>0</v>
      </c>
      <c r="AM41" s="253">
        <f>AL41*D41</f>
        <v>0</v>
      </c>
      <c r="AN41" s="253">
        <f>IFERROR(AL41/W41,"-")</f>
        <v>0</v>
      </c>
      <c r="AO41" s="249">
        <f>IFERROR(AN41+AH41,"-")</f>
        <v>43912.076923076922</v>
      </c>
      <c r="AP41" s="242"/>
      <c r="AQ41" s="244"/>
    </row>
    <row r="42" spans="1:43" x14ac:dyDescent="0.25">
      <c r="A42" s="547" t="s">
        <v>762</v>
      </c>
      <c r="B42" s="100" t="s">
        <v>763</v>
      </c>
      <c r="C42" s="548">
        <v>4716076167825</v>
      </c>
      <c r="D42" s="112">
        <v>21.229999999999997</v>
      </c>
      <c r="E42" s="267"/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4</v>
      </c>
      <c r="N42" s="103"/>
      <c r="O42" s="103"/>
      <c r="P42" s="103"/>
      <c r="Q42" s="103"/>
      <c r="R42" s="260"/>
      <c r="S42" s="322">
        <f>COUNTIF(F42:M42,"&lt;&gt;0")</f>
        <v>1</v>
      </c>
      <c r="T42" s="256">
        <v>1</v>
      </c>
      <c r="U42" s="260"/>
      <c r="V42" s="242">
        <f>SUM(F42:Q42)</f>
        <v>4</v>
      </c>
      <c r="W42" s="247">
        <f>IFERROR(IF(L42=0,V42/(S42*30),V42/(((S42-1)*30)+(T42*7))),0)</f>
        <v>0.13333333333333333</v>
      </c>
      <c r="X42" s="247">
        <f>W42*30</f>
        <v>4</v>
      </c>
      <c r="Y42" s="242">
        <v>55</v>
      </c>
      <c r="Z42" s="242">
        <v>3</v>
      </c>
      <c r="AA42" s="243">
        <f>Y42+Z42</f>
        <v>58</v>
      </c>
      <c r="AB42" s="247">
        <f>IFERROR(AA42/W42,"Not Sold")</f>
        <v>435</v>
      </c>
      <c r="AC42" s="247">
        <v>14</v>
      </c>
      <c r="AD42" s="247">
        <f>IFERROR(AB42-AC42,"-")</f>
        <v>421</v>
      </c>
      <c r="AE42" s="247">
        <f>X42*2</f>
        <v>8</v>
      </c>
      <c r="AF42" s="248">
        <f>IFERROR(AB42+$C$1,"Not Sold")</f>
        <v>44108</v>
      </c>
      <c r="AG42" s="249">
        <f>$C$1+AC42</f>
        <v>43687</v>
      </c>
      <c r="AH42" s="249">
        <f>MAX(AF42,AG42)</f>
        <v>44108</v>
      </c>
      <c r="AI42" s="253">
        <f>W42*AC42</f>
        <v>1.8666666666666667</v>
      </c>
      <c r="AJ42" s="253">
        <f>AA42-AI42</f>
        <v>56.133333333333333</v>
      </c>
      <c r="AK42" s="242">
        <v>1</v>
      </c>
      <c r="AL42" s="253">
        <f>IF(AE42-AJ42&lt;1,0,AE42-AJ42)</f>
        <v>0</v>
      </c>
      <c r="AM42" s="253">
        <f>AL42*D42</f>
        <v>0</v>
      </c>
      <c r="AN42" s="253">
        <f>IFERROR(AL42/W42,"-")</f>
        <v>0</v>
      </c>
      <c r="AO42" s="249">
        <f>IFERROR(AN42+AH42,"-")</f>
        <v>44108</v>
      </c>
      <c r="AP42" s="245"/>
      <c r="AQ42" s="244"/>
    </row>
    <row r="43" spans="1:43" x14ac:dyDescent="0.25">
      <c r="A43" s="547" t="s">
        <v>764</v>
      </c>
      <c r="B43" s="100" t="s">
        <v>765</v>
      </c>
      <c r="C43" s="548">
        <v>4716076167832</v>
      </c>
      <c r="D43" s="112">
        <v>21.22999999999999</v>
      </c>
      <c r="E43" s="267"/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/>
      <c r="O43" s="103"/>
      <c r="P43" s="103"/>
      <c r="Q43" s="103"/>
      <c r="R43" s="260"/>
      <c r="S43" s="322">
        <f>COUNTIF(F43:M43,"&lt;&gt;0")</f>
        <v>0</v>
      </c>
      <c r="T43" s="256">
        <v>1</v>
      </c>
      <c r="U43" s="260"/>
      <c r="V43" s="242">
        <f>SUM(F43:Q43)</f>
        <v>0</v>
      </c>
      <c r="W43" s="247">
        <f>IFERROR(IF(L43=0,V43/(S43*30),V43/(((S43-1)*30)+(T43*7))),0)</f>
        <v>0</v>
      </c>
      <c r="X43" s="247">
        <f>W43*30</f>
        <v>0</v>
      </c>
      <c r="Y43" s="242">
        <v>24</v>
      </c>
      <c r="Z43" s="242">
        <v>3</v>
      </c>
      <c r="AA43" s="243">
        <f>Y43+Z43</f>
        <v>27</v>
      </c>
      <c r="AB43" s="247" t="str">
        <f>IFERROR(AA43/W43,"Not Sold")</f>
        <v>Not Sold</v>
      </c>
      <c r="AC43" s="247">
        <v>14</v>
      </c>
      <c r="AD43" s="247" t="str">
        <f>IFERROR(AB43-AC43,"-")</f>
        <v>-</v>
      </c>
      <c r="AE43" s="247">
        <f>X43*2</f>
        <v>0</v>
      </c>
      <c r="AF43" s="248" t="str">
        <f>IFERROR(AB43+$C$1,"Not Sold")</f>
        <v>Not Sold</v>
      </c>
      <c r="AG43" s="249">
        <f>$C$1+AC43</f>
        <v>43687</v>
      </c>
      <c r="AH43" s="249">
        <f>MAX(AF43,AG43)</f>
        <v>43687</v>
      </c>
      <c r="AI43" s="253">
        <f>W43*AC43</f>
        <v>0</v>
      </c>
      <c r="AJ43" s="253">
        <f>AA43-AI43</f>
        <v>27</v>
      </c>
      <c r="AK43" s="242">
        <v>1</v>
      </c>
      <c r="AL43" s="253">
        <f>IF(AE43-AJ43&lt;1,0,AE43-AJ43)</f>
        <v>0</v>
      </c>
      <c r="AM43" s="253">
        <f>AL43*D43</f>
        <v>0</v>
      </c>
      <c r="AN43" s="253" t="str">
        <f>IFERROR(AL43/W43,"-")</f>
        <v>-</v>
      </c>
      <c r="AO43" s="249" t="str">
        <f>IFERROR(AN43+AH43,"-")</f>
        <v>-</v>
      </c>
      <c r="AP43" s="245"/>
      <c r="AQ43" s="244"/>
    </row>
    <row r="44" spans="1:43" x14ac:dyDescent="0.25">
      <c r="A44" s="547" t="s">
        <v>766</v>
      </c>
      <c r="B44" s="116" t="s">
        <v>767</v>
      </c>
      <c r="C44" s="553">
        <v>4716076167849</v>
      </c>
      <c r="D44" s="112">
        <v>21.229999999999997</v>
      </c>
      <c r="E44" s="267"/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/>
      <c r="O44" s="103"/>
      <c r="P44" s="103"/>
      <c r="Q44" s="103"/>
      <c r="R44" s="260"/>
      <c r="S44" s="322">
        <f>COUNTIF(F44:M44,"&lt;&gt;0")</f>
        <v>0</v>
      </c>
      <c r="T44" s="256">
        <v>1</v>
      </c>
      <c r="U44" s="260"/>
      <c r="V44" s="242">
        <f>SUM(F44:Q44)</f>
        <v>0</v>
      </c>
      <c r="W44" s="247">
        <f>IFERROR(IF(L44=0,V44/(S44*30),V44/(((S44-1)*30)+(T44*7))),0)</f>
        <v>0</v>
      </c>
      <c r="X44" s="247">
        <f>W44*30</f>
        <v>0</v>
      </c>
      <c r="Y44" s="242">
        <v>60</v>
      </c>
      <c r="Z44" s="242">
        <v>3</v>
      </c>
      <c r="AA44" s="243">
        <f>Y44+Z44</f>
        <v>63</v>
      </c>
      <c r="AB44" s="247" t="str">
        <f>IFERROR(AA44/W44,"Not Sold")</f>
        <v>Not Sold</v>
      </c>
      <c r="AC44" s="247">
        <v>14</v>
      </c>
      <c r="AD44" s="247" t="str">
        <f>IFERROR(AB44-AC44,"-")</f>
        <v>-</v>
      </c>
      <c r="AE44" s="247">
        <f>X44*2</f>
        <v>0</v>
      </c>
      <c r="AF44" s="248" t="str">
        <f>IFERROR(AB44+$C$1,"Not Sold")</f>
        <v>Not Sold</v>
      </c>
      <c r="AG44" s="249">
        <f>$C$1+AC44</f>
        <v>43687</v>
      </c>
      <c r="AH44" s="249">
        <f>MAX(AF44,AG44)</f>
        <v>43687</v>
      </c>
      <c r="AI44" s="253">
        <f>W44*AC44</f>
        <v>0</v>
      </c>
      <c r="AJ44" s="253">
        <f>AA44-AI44</f>
        <v>63</v>
      </c>
      <c r="AK44" s="242">
        <v>1</v>
      </c>
      <c r="AL44" s="253">
        <f>IF(AE44-AJ44&lt;1,0,AE44-AJ44)</f>
        <v>0</v>
      </c>
      <c r="AM44" s="253">
        <f>AL44*D44</f>
        <v>0</v>
      </c>
      <c r="AN44" s="253" t="str">
        <f>IFERROR(AL44/W44,"-")</f>
        <v>-</v>
      </c>
      <c r="AO44" s="249" t="str">
        <f>IFERROR(AN44+AH44,"-")</f>
        <v>-</v>
      </c>
      <c r="AP44" s="245"/>
      <c r="AQ44" s="244"/>
    </row>
    <row r="45" spans="1:43" x14ac:dyDescent="0.25">
      <c r="A45" s="550" t="s">
        <v>555</v>
      </c>
      <c r="B45" s="18" t="s">
        <v>651</v>
      </c>
      <c r="C45" s="551">
        <v>4716076167856</v>
      </c>
      <c r="D45" s="58">
        <v>21.229999999999997</v>
      </c>
      <c r="E45" s="267"/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3</v>
      </c>
      <c r="L45" s="26">
        <v>12</v>
      </c>
      <c r="M45" s="26">
        <v>0</v>
      </c>
      <c r="N45" s="26"/>
      <c r="O45" s="26"/>
      <c r="P45" s="26"/>
      <c r="Q45" s="26"/>
      <c r="R45" s="260"/>
      <c r="S45" s="322">
        <f>COUNTIF(F45:M45,"&lt;&gt;0")</f>
        <v>2</v>
      </c>
      <c r="T45" s="256">
        <v>1</v>
      </c>
      <c r="U45" s="260"/>
      <c r="V45" s="242">
        <f>SUM(F45:Q45)</f>
        <v>15</v>
      </c>
      <c r="W45" s="247">
        <f>IFERROR(IF(L45=0,V45/(S45*30),V45/(((S45-1)*30)+(T45*7))),0)</f>
        <v>0.40540540540540543</v>
      </c>
      <c r="X45" s="247">
        <f>W45*30</f>
        <v>12.162162162162163</v>
      </c>
      <c r="Y45" s="242">
        <v>2</v>
      </c>
      <c r="Z45" s="242">
        <v>36</v>
      </c>
      <c r="AA45" s="243">
        <f>Y45+Z45</f>
        <v>38</v>
      </c>
      <c r="AB45" s="247">
        <f>IFERROR(AA45/W45,"Not Sold")</f>
        <v>93.733333333333334</v>
      </c>
      <c r="AC45" s="247">
        <v>14</v>
      </c>
      <c r="AD45" s="247">
        <f>IFERROR(AB45-AC45,"-")</f>
        <v>79.733333333333334</v>
      </c>
      <c r="AE45" s="247">
        <f>X45*2</f>
        <v>24.324324324324326</v>
      </c>
      <c r="AF45" s="248">
        <f>IFERROR(AB45+$C$1,"Not Sold")</f>
        <v>43766.73333333333</v>
      </c>
      <c r="AG45" s="249">
        <f>$C$1+AC45</f>
        <v>43687</v>
      </c>
      <c r="AH45" s="249">
        <f>MAX(AF45,AG45)</f>
        <v>43766.73333333333</v>
      </c>
      <c r="AI45" s="253">
        <f>W45*AC45</f>
        <v>5.6756756756756763</v>
      </c>
      <c r="AJ45" s="253">
        <f>AA45-AI45</f>
        <v>32.324324324324323</v>
      </c>
      <c r="AK45" s="242">
        <v>1</v>
      </c>
      <c r="AL45" s="253">
        <f>IF(AE45-AJ45&lt;1,0,AE45-AJ45)</f>
        <v>0</v>
      </c>
      <c r="AM45" s="253">
        <f>AL45*D45</f>
        <v>0</v>
      </c>
      <c r="AN45" s="253">
        <f>IFERROR(AL45/W45,"-")</f>
        <v>0</v>
      </c>
      <c r="AO45" s="249">
        <f>IFERROR(AN45+AH45,"-")</f>
        <v>43766.73333333333</v>
      </c>
      <c r="AP45" s="242"/>
      <c r="AQ45" s="244"/>
    </row>
    <row r="46" spans="1:43" x14ac:dyDescent="0.25">
      <c r="A46" s="550" t="s">
        <v>556</v>
      </c>
      <c r="B46" s="18" t="s">
        <v>652</v>
      </c>
      <c r="C46" s="551">
        <v>4716076167863</v>
      </c>
      <c r="D46" s="58">
        <v>21.229999999999997</v>
      </c>
      <c r="E46" s="267"/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1</v>
      </c>
      <c r="L46" s="26">
        <v>5</v>
      </c>
      <c r="M46" s="26">
        <v>0</v>
      </c>
      <c r="N46" s="26"/>
      <c r="O46" s="26"/>
      <c r="P46" s="26"/>
      <c r="Q46" s="26"/>
      <c r="R46" s="260"/>
      <c r="S46" s="322">
        <f>COUNTIF(F46:M46,"&lt;&gt;0")</f>
        <v>2</v>
      </c>
      <c r="T46" s="256">
        <v>1</v>
      </c>
      <c r="U46" s="260"/>
      <c r="V46" s="242">
        <f>SUM(F46:Q46)</f>
        <v>6</v>
      </c>
      <c r="W46" s="247">
        <f>IFERROR(IF(L46=0,V46/(S46*30),V46/(((S46-1)*30)+(T46*7))),0)</f>
        <v>0.16216216216216217</v>
      </c>
      <c r="X46" s="247">
        <f>W46*30</f>
        <v>4.8648648648648649</v>
      </c>
      <c r="Y46" s="242">
        <v>2</v>
      </c>
      <c r="Z46" s="242">
        <v>3</v>
      </c>
      <c r="AA46" s="243">
        <f>Y46+Z46</f>
        <v>5</v>
      </c>
      <c r="AB46" s="247">
        <f>IFERROR(AA46/W46,"Not Sold")</f>
        <v>30.833333333333332</v>
      </c>
      <c r="AC46" s="247">
        <v>14</v>
      </c>
      <c r="AD46" s="247">
        <f>IFERROR(AB46-AC46,"-")</f>
        <v>16.833333333333332</v>
      </c>
      <c r="AE46" s="247">
        <f>X46*2</f>
        <v>9.7297297297297298</v>
      </c>
      <c r="AF46" s="248">
        <f>IFERROR(AB46+$C$1,"Not Sold")</f>
        <v>43703.833333333336</v>
      </c>
      <c r="AG46" s="249">
        <f>$C$1+AC46</f>
        <v>43687</v>
      </c>
      <c r="AH46" s="249">
        <f>MAX(AF46,AG46)</f>
        <v>43703.833333333336</v>
      </c>
      <c r="AI46" s="253">
        <f>W46*AC46</f>
        <v>2.2702702702702702</v>
      </c>
      <c r="AJ46" s="253">
        <f>AA46-AI46</f>
        <v>2.7297297297297298</v>
      </c>
      <c r="AK46" s="242">
        <v>1</v>
      </c>
      <c r="AL46" s="253">
        <f>IF(AE46-AJ46&lt;1,0,AE46-AJ46)</f>
        <v>7</v>
      </c>
      <c r="AM46" s="253">
        <f>AL46*D46</f>
        <v>148.60999999999999</v>
      </c>
      <c r="AN46" s="253">
        <f>IFERROR(AL46/W46,"-")</f>
        <v>43.166666666666664</v>
      </c>
      <c r="AO46" s="249">
        <f>IFERROR(AN46+AH46,"-")</f>
        <v>43747</v>
      </c>
      <c r="AP46" s="242"/>
      <c r="AQ46" s="244"/>
    </row>
    <row r="47" spans="1:43" x14ac:dyDescent="0.25">
      <c r="A47" s="550" t="s">
        <v>557</v>
      </c>
      <c r="B47" s="18" t="s">
        <v>653</v>
      </c>
      <c r="C47" s="551">
        <v>4716076167870</v>
      </c>
      <c r="D47" s="58">
        <v>21.229999999999997</v>
      </c>
      <c r="E47" s="267"/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6</v>
      </c>
      <c r="L47" s="26">
        <v>13</v>
      </c>
      <c r="M47" s="26">
        <v>0</v>
      </c>
      <c r="N47" s="26"/>
      <c r="O47" s="26"/>
      <c r="P47" s="26"/>
      <c r="Q47" s="26"/>
      <c r="R47" s="260"/>
      <c r="S47" s="322">
        <f>COUNTIF(F47:M47,"&lt;&gt;0")</f>
        <v>2</v>
      </c>
      <c r="T47" s="256">
        <v>1</v>
      </c>
      <c r="U47" s="260"/>
      <c r="V47" s="242">
        <f>SUM(F47:Q47)</f>
        <v>19</v>
      </c>
      <c r="W47" s="247">
        <f>IFERROR(IF(L47=0,V47/(S47*30),V47/(((S47-1)*30)+(T47*7))),0)</f>
        <v>0.51351351351351349</v>
      </c>
      <c r="X47" s="247">
        <f>W47*30</f>
        <v>15.405405405405405</v>
      </c>
      <c r="Y47" s="242">
        <v>2</v>
      </c>
      <c r="Z47" s="242">
        <v>23</v>
      </c>
      <c r="AA47" s="243">
        <f>Y47+Z47</f>
        <v>25</v>
      </c>
      <c r="AB47" s="247">
        <f>IFERROR(AA47/W47,"Not Sold")</f>
        <v>48.684210526315795</v>
      </c>
      <c r="AC47" s="247">
        <v>14</v>
      </c>
      <c r="AD47" s="247">
        <f>IFERROR(AB47-AC47,"-")</f>
        <v>34.684210526315795</v>
      </c>
      <c r="AE47" s="247">
        <f>X47*2</f>
        <v>30.810810810810811</v>
      </c>
      <c r="AF47" s="248">
        <f>IFERROR(AB47+$C$1,"Not Sold")</f>
        <v>43721.684210526313</v>
      </c>
      <c r="AG47" s="249">
        <f>$C$1+AC47</f>
        <v>43687</v>
      </c>
      <c r="AH47" s="249">
        <f>MAX(AF47,AG47)</f>
        <v>43721.684210526313</v>
      </c>
      <c r="AI47" s="253">
        <f>W47*AC47</f>
        <v>7.1891891891891886</v>
      </c>
      <c r="AJ47" s="253">
        <f>AA47-AI47</f>
        <v>17.810810810810811</v>
      </c>
      <c r="AK47" s="242">
        <v>1</v>
      </c>
      <c r="AL47" s="253">
        <f>IF(AE47-AJ47&lt;1,0,AE47-AJ47)</f>
        <v>13</v>
      </c>
      <c r="AM47" s="253">
        <f>AL47*D47</f>
        <v>275.98999999999995</v>
      </c>
      <c r="AN47" s="253">
        <f>IFERROR(AL47/W47,"-")</f>
        <v>25.315789473684212</v>
      </c>
      <c r="AO47" s="249">
        <f>IFERROR(AN47+AH47,"-")</f>
        <v>43747</v>
      </c>
      <c r="AP47" s="242"/>
      <c r="AQ47" s="244"/>
    </row>
    <row r="48" spans="1:43" x14ac:dyDescent="0.25">
      <c r="A48" s="550" t="s">
        <v>558</v>
      </c>
      <c r="B48" s="18" t="s">
        <v>654</v>
      </c>
      <c r="C48" s="551">
        <v>4716076167924</v>
      </c>
      <c r="D48" s="58">
        <v>22.39</v>
      </c>
      <c r="E48" s="267"/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2</v>
      </c>
      <c r="M48" s="26">
        <v>0</v>
      </c>
      <c r="N48" s="26"/>
      <c r="O48" s="26"/>
      <c r="P48" s="26"/>
      <c r="Q48" s="26"/>
      <c r="R48" s="260"/>
      <c r="S48" s="322">
        <f>COUNTIF(F48:M48,"&lt;&gt;0")</f>
        <v>1</v>
      </c>
      <c r="T48" s="256">
        <v>1</v>
      </c>
      <c r="U48" s="260"/>
      <c r="V48" s="242">
        <f>SUM(F48:Q48)</f>
        <v>2</v>
      </c>
      <c r="W48" s="247">
        <f>IFERROR(IF(L48=0,V48/(S48*30),V48/(((S48-1)*30)+(T48*7))),0)</f>
        <v>0.2857142857142857</v>
      </c>
      <c r="X48" s="247">
        <f>W48*30</f>
        <v>8.5714285714285712</v>
      </c>
      <c r="Y48" s="242">
        <v>2</v>
      </c>
      <c r="Z48" s="242">
        <v>17</v>
      </c>
      <c r="AA48" s="243">
        <f>Y48+Z48</f>
        <v>19</v>
      </c>
      <c r="AB48" s="247">
        <f>IFERROR(AA48/W48,"Not Sold")</f>
        <v>66.5</v>
      </c>
      <c r="AC48" s="247">
        <v>14</v>
      </c>
      <c r="AD48" s="247">
        <f>IFERROR(AB48-AC48,"-")</f>
        <v>52.5</v>
      </c>
      <c r="AE48" s="247">
        <f>X48*2</f>
        <v>17.142857142857142</v>
      </c>
      <c r="AF48" s="248">
        <f>IFERROR(AB48+$C$1,"Not Sold")</f>
        <v>43739.5</v>
      </c>
      <c r="AG48" s="249">
        <f>$C$1+AC48</f>
        <v>43687</v>
      </c>
      <c r="AH48" s="249">
        <f>MAX(AF48,AG48)</f>
        <v>43739.5</v>
      </c>
      <c r="AI48" s="253">
        <f>W48*AC48</f>
        <v>4</v>
      </c>
      <c r="AJ48" s="253">
        <f>AA48-AI48</f>
        <v>15</v>
      </c>
      <c r="AK48" s="242">
        <v>1</v>
      </c>
      <c r="AL48" s="253">
        <f>IF(AE48-AJ48&lt;1,0,AE48-AJ48)</f>
        <v>2.1428571428571423</v>
      </c>
      <c r="AM48" s="253">
        <f>AL48*D48</f>
        <v>47.978571428571421</v>
      </c>
      <c r="AN48" s="253">
        <f>IFERROR(AL48/W48,"-")</f>
        <v>7.4999999999999982</v>
      </c>
      <c r="AO48" s="249">
        <f>IFERROR(AN48+AH48,"-")</f>
        <v>43747</v>
      </c>
      <c r="AP48" s="242"/>
      <c r="AQ48" s="244"/>
    </row>
    <row r="49" spans="1:43" x14ac:dyDescent="0.25">
      <c r="A49" s="550" t="s">
        <v>559</v>
      </c>
      <c r="B49" s="18" t="s">
        <v>655</v>
      </c>
      <c r="C49" s="551">
        <v>4716076167931</v>
      </c>
      <c r="D49" s="58">
        <v>22.39</v>
      </c>
      <c r="E49" s="267"/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5</v>
      </c>
      <c r="M49" s="26">
        <v>1</v>
      </c>
      <c r="N49" s="26"/>
      <c r="O49" s="26"/>
      <c r="P49" s="26"/>
      <c r="Q49" s="26"/>
      <c r="R49" s="260"/>
      <c r="S49" s="322">
        <f>COUNTIF(F49:M49,"&lt;&gt;0")</f>
        <v>2</v>
      </c>
      <c r="T49" s="256">
        <v>1</v>
      </c>
      <c r="U49" s="260"/>
      <c r="V49" s="242">
        <f>SUM(F49:Q49)</f>
        <v>6</v>
      </c>
      <c r="W49" s="247">
        <f>IFERROR(IF(L49=0,V49/(S49*30),V49/(((S49-1)*30)+(T49*7))),0)</f>
        <v>0.16216216216216217</v>
      </c>
      <c r="X49" s="247">
        <f>W49*30</f>
        <v>4.8648648648648649</v>
      </c>
      <c r="Y49" s="242">
        <v>2</v>
      </c>
      <c r="Z49" s="242">
        <v>51</v>
      </c>
      <c r="AA49" s="243">
        <f>Y49+Z49</f>
        <v>53</v>
      </c>
      <c r="AB49" s="247">
        <f>IFERROR(AA49/W49,"Not Sold")</f>
        <v>326.83333333333331</v>
      </c>
      <c r="AC49" s="247">
        <v>14</v>
      </c>
      <c r="AD49" s="247">
        <f>IFERROR(AB49-AC49,"-")</f>
        <v>312.83333333333331</v>
      </c>
      <c r="AE49" s="247">
        <f>X49*2</f>
        <v>9.7297297297297298</v>
      </c>
      <c r="AF49" s="248">
        <f>IFERROR(AB49+$C$1,"Not Sold")</f>
        <v>43999.833333333336</v>
      </c>
      <c r="AG49" s="249">
        <f>$C$1+AC49</f>
        <v>43687</v>
      </c>
      <c r="AH49" s="249">
        <f>MAX(AF49,AG49)</f>
        <v>43999.833333333336</v>
      </c>
      <c r="AI49" s="253">
        <f>W49*AC49</f>
        <v>2.2702702702702702</v>
      </c>
      <c r="AJ49" s="253">
        <f>AA49-AI49</f>
        <v>50.729729729729726</v>
      </c>
      <c r="AK49" s="242">
        <v>1</v>
      </c>
      <c r="AL49" s="253">
        <f>IF(AE49-AJ49&lt;1,0,AE49-AJ49)</f>
        <v>0</v>
      </c>
      <c r="AM49" s="253">
        <f>AL49*D49</f>
        <v>0</v>
      </c>
      <c r="AN49" s="253">
        <f>IFERROR(AL49/W49,"-")</f>
        <v>0</v>
      </c>
      <c r="AO49" s="249">
        <f>IFERROR(AN49+AH49,"-")</f>
        <v>43999.833333333336</v>
      </c>
      <c r="AP49" s="242"/>
      <c r="AQ49" s="244"/>
    </row>
    <row r="50" spans="1:43" x14ac:dyDescent="0.25">
      <c r="A50" s="550" t="s">
        <v>560</v>
      </c>
      <c r="B50" s="18" t="s">
        <v>656</v>
      </c>
      <c r="C50" s="551">
        <v>4716076167948</v>
      </c>
      <c r="D50" s="58">
        <v>22.39</v>
      </c>
      <c r="E50" s="267"/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2</v>
      </c>
      <c r="L50" s="26">
        <v>5</v>
      </c>
      <c r="M50" s="26">
        <v>0</v>
      </c>
      <c r="N50" s="26"/>
      <c r="O50" s="26"/>
      <c r="P50" s="26"/>
      <c r="Q50" s="26"/>
      <c r="R50" s="260"/>
      <c r="S50" s="322">
        <f>COUNTIF(F50:M50,"&lt;&gt;0")</f>
        <v>2</v>
      </c>
      <c r="T50" s="256">
        <v>1</v>
      </c>
      <c r="U50" s="260"/>
      <c r="V50" s="242">
        <f>SUM(F50:Q50)</f>
        <v>7</v>
      </c>
      <c r="W50" s="247">
        <f>IFERROR(IF(L50=0,V50/(S50*30),V50/(((S50-1)*30)+(T50*7))),0)</f>
        <v>0.1891891891891892</v>
      </c>
      <c r="X50" s="247">
        <f>W50*30</f>
        <v>5.6756756756756763</v>
      </c>
      <c r="Y50" s="242">
        <v>2</v>
      </c>
      <c r="Z50" s="242">
        <v>18</v>
      </c>
      <c r="AA50" s="243">
        <f>Y50+Z50</f>
        <v>20</v>
      </c>
      <c r="AB50" s="247">
        <f>IFERROR(AA50/W50,"Not Sold")</f>
        <v>105.71428571428571</v>
      </c>
      <c r="AC50" s="247">
        <v>14</v>
      </c>
      <c r="AD50" s="247">
        <f>IFERROR(AB50-AC50,"-")</f>
        <v>91.714285714285708</v>
      </c>
      <c r="AE50" s="247">
        <f>X50*2</f>
        <v>11.351351351351353</v>
      </c>
      <c r="AF50" s="248">
        <f>IFERROR(AB50+$C$1,"Not Sold")</f>
        <v>43778.714285714283</v>
      </c>
      <c r="AG50" s="249">
        <f>$C$1+AC50</f>
        <v>43687</v>
      </c>
      <c r="AH50" s="249">
        <f>MAX(AF50,AG50)</f>
        <v>43778.714285714283</v>
      </c>
      <c r="AI50" s="253">
        <f>W50*AC50</f>
        <v>2.6486486486486487</v>
      </c>
      <c r="AJ50" s="253">
        <f>AA50-AI50</f>
        <v>17.351351351351351</v>
      </c>
      <c r="AK50" s="242">
        <v>1</v>
      </c>
      <c r="AL50" s="253">
        <f>IF(AE50-AJ50&lt;1,0,AE50-AJ50)</f>
        <v>0</v>
      </c>
      <c r="AM50" s="253">
        <f>AL50*D50</f>
        <v>0</v>
      </c>
      <c r="AN50" s="253">
        <f>IFERROR(AL50/W50,"-")</f>
        <v>0</v>
      </c>
      <c r="AO50" s="249">
        <f>IFERROR(AN50+AH50,"-")</f>
        <v>43778.714285714283</v>
      </c>
      <c r="AP50" s="242"/>
      <c r="AQ50" s="244"/>
    </row>
    <row r="51" spans="1:43" x14ac:dyDescent="0.25">
      <c r="A51" s="550" t="s">
        <v>561</v>
      </c>
      <c r="B51" s="18" t="s">
        <v>657</v>
      </c>
      <c r="C51" s="551">
        <v>4716076167955</v>
      </c>
      <c r="D51" s="58">
        <v>22.39</v>
      </c>
      <c r="E51" s="267"/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1</v>
      </c>
      <c r="L51" s="26">
        <v>13</v>
      </c>
      <c r="M51" s="26">
        <v>0</v>
      </c>
      <c r="N51" s="26"/>
      <c r="O51" s="26"/>
      <c r="P51" s="26"/>
      <c r="Q51" s="26"/>
      <c r="R51" s="260"/>
      <c r="S51" s="322">
        <f>COUNTIF(F51:M51,"&lt;&gt;0")</f>
        <v>2</v>
      </c>
      <c r="T51" s="256">
        <v>1</v>
      </c>
      <c r="U51" s="260"/>
      <c r="V51" s="242">
        <f>SUM(F51:Q51)</f>
        <v>14</v>
      </c>
      <c r="W51" s="247">
        <f>IFERROR(IF(L51=0,V51/(S51*30),V51/(((S51-1)*30)+(T51*7))),0)</f>
        <v>0.3783783783783784</v>
      </c>
      <c r="X51" s="247">
        <f>W51*30</f>
        <v>11.351351351351353</v>
      </c>
      <c r="Y51" s="242"/>
      <c r="Z51" s="242">
        <v>32</v>
      </c>
      <c r="AA51" s="243">
        <f>Y51+Z51</f>
        <v>32</v>
      </c>
      <c r="AB51" s="247">
        <f>IFERROR(AA51/W51,"Not Sold")</f>
        <v>84.571428571428569</v>
      </c>
      <c r="AC51" s="247">
        <v>14</v>
      </c>
      <c r="AD51" s="247">
        <f>IFERROR(AB51-AC51,"-")</f>
        <v>70.571428571428569</v>
      </c>
      <c r="AE51" s="247">
        <f>X51*2</f>
        <v>22.702702702702705</v>
      </c>
      <c r="AF51" s="248">
        <f>IFERROR(AB51+$C$1,"Not Sold")</f>
        <v>43757.571428571428</v>
      </c>
      <c r="AG51" s="249">
        <f>$C$1+AC51</f>
        <v>43687</v>
      </c>
      <c r="AH51" s="249">
        <f>MAX(AF51,AG51)</f>
        <v>43757.571428571428</v>
      </c>
      <c r="AI51" s="253">
        <f>W51*AC51</f>
        <v>5.2972972972972974</v>
      </c>
      <c r="AJ51" s="253">
        <f>AA51-AI51</f>
        <v>26.702702702702702</v>
      </c>
      <c r="AK51" s="242">
        <v>1</v>
      </c>
      <c r="AL51" s="253">
        <f>IF(AE51-AJ51&lt;1,0,AE51-AJ51)</f>
        <v>0</v>
      </c>
      <c r="AM51" s="253">
        <f>AL51*D51</f>
        <v>0</v>
      </c>
      <c r="AN51" s="253">
        <f>IFERROR(AL51/W51,"-")</f>
        <v>0</v>
      </c>
      <c r="AO51" s="249">
        <f>IFERROR(AN51+AH51,"-")</f>
        <v>43757.571428571428</v>
      </c>
      <c r="AP51" s="242"/>
      <c r="AQ51" s="244"/>
    </row>
    <row r="52" spans="1:43" x14ac:dyDescent="0.25">
      <c r="A52" s="550" t="s">
        <v>562</v>
      </c>
      <c r="B52" s="18" t="s">
        <v>658</v>
      </c>
      <c r="C52" s="551">
        <v>4716076167979</v>
      </c>
      <c r="D52" s="58">
        <v>22.39</v>
      </c>
      <c r="E52" s="267"/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5</v>
      </c>
      <c r="M52" s="26">
        <v>1</v>
      </c>
      <c r="N52" s="26"/>
      <c r="O52" s="26"/>
      <c r="P52" s="26"/>
      <c r="Q52" s="26"/>
      <c r="R52" s="260"/>
      <c r="S52" s="322">
        <f>COUNTIF(F52:M52,"&lt;&gt;0")</f>
        <v>2</v>
      </c>
      <c r="T52" s="256">
        <v>1</v>
      </c>
      <c r="U52" s="260"/>
      <c r="V52" s="242">
        <f>SUM(F52:Q52)</f>
        <v>6</v>
      </c>
      <c r="W52" s="247">
        <f>IFERROR(IF(L52=0,V52/(S52*30),V52/(((S52-1)*30)+(T52*7))),0)</f>
        <v>0.16216216216216217</v>
      </c>
      <c r="X52" s="247">
        <f>W52*30</f>
        <v>4.8648648648648649</v>
      </c>
      <c r="Y52" s="242">
        <v>3</v>
      </c>
      <c r="Z52" s="242">
        <v>70</v>
      </c>
      <c r="AA52" s="243">
        <f>Y52+Z52</f>
        <v>73</v>
      </c>
      <c r="AB52" s="247">
        <f>IFERROR(AA52/W52,"Not Sold")</f>
        <v>450.16666666666663</v>
      </c>
      <c r="AC52" s="247">
        <v>14</v>
      </c>
      <c r="AD52" s="247">
        <f>IFERROR(AB52-AC52,"-")</f>
        <v>436.16666666666663</v>
      </c>
      <c r="AE52" s="247">
        <f>X52*2</f>
        <v>9.7297297297297298</v>
      </c>
      <c r="AF52" s="248">
        <f>IFERROR(AB52+$C$1,"Not Sold")</f>
        <v>44123.166666666664</v>
      </c>
      <c r="AG52" s="249">
        <f>$C$1+AC52</f>
        <v>43687</v>
      </c>
      <c r="AH52" s="249">
        <f>MAX(AF52,AG52)</f>
        <v>44123.166666666664</v>
      </c>
      <c r="AI52" s="253">
        <f>W52*AC52</f>
        <v>2.2702702702702702</v>
      </c>
      <c r="AJ52" s="253">
        <f>AA52-AI52</f>
        <v>70.729729729729726</v>
      </c>
      <c r="AK52" s="242">
        <v>1</v>
      </c>
      <c r="AL52" s="253">
        <f>IF(AE52-AJ52&lt;1,0,AE52-AJ52)</f>
        <v>0</v>
      </c>
      <c r="AM52" s="253">
        <f>AL52*D52</f>
        <v>0</v>
      </c>
      <c r="AN52" s="253">
        <f>IFERROR(AL52/W52,"-")</f>
        <v>0</v>
      </c>
      <c r="AO52" s="249">
        <f>IFERROR(AN52+AH52,"-")</f>
        <v>44123.166666666664</v>
      </c>
      <c r="AP52" s="242"/>
      <c r="AQ52" s="244"/>
    </row>
    <row r="53" spans="1:43" x14ac:dyDescent="0.25">
      <c r="A53" s="550" t="s">
        <v>563</v>
      </c>
      <c r="B53" s="18" t="s">
        <v>659</v>
      </c>
      <c r="C53" s="551">
        <v>4716076167993</v>
      </c>
      <c r="D53" s="58">
        <v>22.39</v>
      </c>
      <c r="E53" s="267"/>
      <c r="F53" s="26">
        <v>0</v>
      </c>
      <c r="G53" s="26">
        <v>0</v>
      </c>
      <c r="H53" s="26">
        <v>0</v>
      </c>
      <c r="I53" s="26">
        <v>0</v>
      </c>
      <c r="J53" s="26">
        <v>2</v>
      </c>
      <c r="K53" s="26">
        <v>1</v>
      </c>
      <c r="L53" s="26">
        <v>11</v>
      </c>
      <c r="M53" s="26">
        <v>0</v>
      </c>
      <c r="N53" s="26"/>
      <c r="O53" s="26"/>
      <c r="P53" s="26"/>
      <c r="Q53" s="26"/>
      <c r="R53" s="260"/>
      <c r="S53" s="322">
        <f>COUNTIF(F53:M53,"&lt;&gt;0")</f>
        <v>3</v>
      </c>
      <c r="T53" s="256">
        <v>1</v>
      </c>
      <c r="U53" s="260"/>
      <c r="V53" s="242">
        <f>SUM(F53:Q53)</f>
        <v>14</v>
      </c>
      <c r="W53" s="247">
        <f>IFERROR(IF(L53=0,V53/(S53*30),V53/(((S53-1)*30)+(T53*7))),0)</f>
        <v>0.20895522388059701</v>
      </c>
      <c r="X53" s="247">
        <f>W53*30</f>
        <v>6.2686567164179099</v>
      </c>
      <c r="Y53" s="242">
        <v>10</v>
      </c>
      <c r="Z53" s="242">
        <v>45</v>
      </c>
      <c r="AA53" s="243">
        <f>Y53+Z53</f>
        <v>55</v>
      </c>
      <c r="AB53" s="247">
        <f>IFERROR(AA53/W53,"Not Sold")</f>
        <v>263.21428571428572</v>
      </c>
      <c r="AC53" s="247">
        <v>14</v>
      </c>
      <c r="AD53" s="247">
        <f>IFERROR(AB53-AC53,"-")</f>
        <v>249.21428571428572</v>
      </c>
      <c r="AE53" s="247">
        <f>X53*2</f>
        <v>12.53731343283582</v>
      </c>
      <c r="AF53" s="248">
        <f>IFERROR(AB53+$C$1,"Not Sold")</f>
        <v>43936.214285714283</v>
      </c>
      <c r="AG53" s="249">
        <f>$C$1+AC53</f>
        <v>43687</v>
      </c>
      <c r="AH53" s="249">
        <f>MAX(AF53,AG53)</f>
        <v>43936.214285714283</v>
      </c>
      <c r="AI53" s="253">
        <f>W53*AC53</f>
        <v>2.9253731343283582</v>
      </c>
      <c r="AJ53" s="253">
        <f>AA53-AI53</f>
        <v>52.07462686567164</v>
      </c>
      <c r="AK53" s="242">
        <v>1</v>
      </c>
      <c r="AL53" s="253">
        <f>IF(AE53-AJ53&lt;1,0,AE53-AJ53)</f>
        <v>0</v>
      </c>
      <c r="AM53" s="253">
        <f>AL53*D53</f>
        <v>0</v>
      </c>
      <c r="AN53" s="253">
        <f>IFERROR(AL53/W53,"-")</f>
        <v>0</v>
      </c>
      <c r="AO53" s="249">
        <f>IFERROR(AN53+AH53,"-")</f>
        <v>43936.214285714283</v>
      </c>
      <c r="AP53" s="242"/>
      <c r="AQ53" s="244"/>
    </row>
    <row r="54" spans="1:43" x14ac:dyDescent="0.25">
      <c r="A54" s="547" t="s">
        <v>768</v>
      </c>
      <c r="B54" s="100" t="s">
        <v>769</v>
      </c>
      <c r="C54" s="548">
        <v>4716076168280</v>
      </c>
      <c r="D54" s="112">
        <v>22</v>
      </c>
      <c r="E54" s="267"/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/>
      <c r="O54" s="103"/>
      <c r="P54" s="103"/>
      <c r="Q54" s="103"/>
      <c r="R54" s="260"/>
      <c r="S54" s="322">
        <f>COUNTIF(F54:M54,"&lt;&gt;0")</f>
        <v>0</v>
      </c>
      <c r="T54" s="256">
        <v>1</v>
      </c>
      <c r="U54" s="260"/>
      <c r="V54" s="242">
        <f>SUM(F54:Q54)</f>
        <v>0</v>
      </c>
      <c r="W54" s="247">
        <f>IFERROR(IF(L54=0,V54/(S54*30),V54/(((S54-1)*30)+(T54*7))),0)</f>
        <v>0</v>
      </c>
      <c r="X54" s="247">
        <f>W54*30</f>
        <v>0</v>
      </c>
      <c r="Y54" s="242">
        <v>5</v>
      </c>
      <c r="Z54" s="242">
        <v>3</v>
      </c>
      <c r="AA54" s="243">
        <f>Y54+Z54</f>
        <v>8</v>
      </c>
      <c r="AB54" s="247" t="str">
        <f>IFERROR(AA54/W54,"Not Sold")</f>
        <v>Not Sold</v>
      </c>
      <c r="AC54" s="247">
        <v>14</v>
      </c>
      <c r="AD54" s="247" t="str">
        <f>IFERROR(AB54-AC54,"-")</f>
        <v>-</v>
      </c>
      <c r="AE54" s="247">
        <f>X54*2</f>
        <v>0</v>
      </c>
      <c r="AF54" s="248" t="str">
        <f>IFERROR(AB54+$C$1,"Not Sold")</f>
        <v>Not Sold</v>
      </c>
      <c r="AG54" s="249">
        <f>$C$1+AC54</f>
        <v>43687</v>
      </c>
      <c r="AH54" s="249">
        <f>MAX(AF54,AG54)</f>
        <v>43687</v>
      </c>
      <c r="AI54" s="253">
        <f>W54*AC54</f>
        <v>0</v>
      </c>
      <c r="AJ54" s="253">
        <f>AA54-AI54</f>
        <v>8</v>
      </c>
      <c r="AK54" s="242">
        <v>1</v>
      </c>
      <c r="AL54" s="253">
        <f>IF(AE54-AJ54&lt;1,0,AE54-AJ54)</f>
        <v>0</v>
      </c>
      <c r="AM54" s="253">
        <f>AL54*D54</f>
        <v>0</v>
      </c>
      <c r="AN54" s="253" t="str">
        <f>IFERROR(AL54/W54,"-")</f>
        <v>-</v>
      </c>
      <c r="AO54" s="249" t="str">
        <f>IFERROR(AN54+AH54,"-")</f>
        <v>-</v>
      </c>
      <c r="AP54" s="245"/>
      <c r="AQ54" s="244"/>
    </row>
    <row r="55" spans="1:43" x14ac:dyDescent="0.25">
      <c r="A55" s="547" t="s">
        <v>770</v>
      </c>
      <c r="B55" s="100" t="s">
        <v>771</v>
      </c>
      <c r="C55" s="548">
        <v>4716076168327</v>
      </c>
      <c r="D55" s="112">
        <v>18.140000000000008</v>
      </c>
      <c r="E55" s="267"/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2</v>
      </c>
      <c r="L55" s="103">
        <v>0</v>
      </c>
      <c r="M55" s="103">
        <v>0</v>
      </c>
      <c r="N55" s="103"/>
      <c r="O55" s="103"/>
      <c r="P55" s="103"/>
      <c r="Q55" s="103"/>
      <c r="R55" s="260"/>
      <c r="S55" s="322">
        <f>COUNTIF(F55:M55,"&lt;&gt;0")</f>
        <v>1</v>
      </c>
      <c r="T55" s="256">
        <v>1</v>
      </c>
      <c r="U55" s="260"/>
      <c r="V55" s="242">
        <f>SUM(F55:Q55)</f>
        <v>2</v>
      </c>
      <c r="W55" s="247">
        <f>IFERROR(IF(L55=0,V55/(S55*30),V55/(((S55-1)*30)+(T55*7))),0)</f>
        <v>6.6666666666666666E-2</v>
      </c>
      <c r="X55" s="247">
        <f>W55*30</f>
        <v>2</v>
      </c>
      <c r="Y55" s="242">
        <v>4</v>
      </c>
      <c r="Z55" s="242">
        <v>1</v>
      </c>
      <c r="AA55" s="243">
        <f>Y55+Z55</f>
        <v>5</v>
      </c>
      <c r="AB55" s="247">
        <f>IFERROR(AA55/W55,"Not Sold")</f>
        <v>75</v>
      </c>
      <c r="AC55" s="247">
        <v>14</v>
      </c>
      <c r="AD55" s="247">
        <f>IFERROR(AB55-AC55,"-")</f>
        <v>61</v>
      </c>
      <c r="AE55" s="247">
        <f>X55*2</f>
        <v>4</v>
      </c>
      <c r="AF55" s="248">
        <f>IFERROR(AB55+$C$1,"Not Sold")</f>
        <v>43748</v>
      </c>
      <c r="AG55" s="249">
        <f>$C$1+AC55</f>
        <v>43687</v>
      </c>
      <c r="AH55" s="249">
        <f>MAX(AF55,AG55)</f>
        <v>43748</v>
      </c>
      <c r="AI55" s="253">
        <f>W55*AC55</f>
        <v>0.93333333333333335</v>
      </c>
      <c r="AJ55" s="253">
        <f>AA55-AI55</f>
        <v>4.0666666666666664</v>
      </c>
      <c r="AK55" s="242">
        <v>1</v>
      </c>
      <c r="AL55" s="253">
        <f>IF(AE55-AJ55&lt;1,0,AE55-AJ55)</f>
        <v>0</v>
      </c>
      <c r="AM55" s="253">
        <f>AL55*D55</f>
        <v>0</v>
      </c>
      <c r="AN55" s="253">
        <f>IFERROR(AL55/W55,"-")</f>
        <v>0</v>
      </c>
      <c r="AO55" s="249">
        <f>IFERROR(AN55+AH55,"-")</f>
        <v>43748</v>
      </c>
      <c r="AP55" s="245"/>
      <c r="AQ55" s="244"/>
    </row>
    <row r="56" spans="1:43" x14ac:dyDescent="0.25">
      <c r="A56" s="547" t="s">
        <v>772</v>
      </c>
      <c r="B56" s="100" t="s">
        <v>773</v>
      </c>
      <c r="C56" s="548">
        <v>4716076168334</v>
      </c>
      <c r="D56" s="112">
        <v>18.140000000000008</v>
      </c>
      <c r="E56" s="267"/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1</v>
      </c>
      <c r="L56" s="103">
        <v>0</v>
      </c>
      <c r="M56" s="103">
        <v>0</v>
      </c>
      <c r="N56" s="103"/>
      <c r="O56" s="103"/>
      <c r="P56" s="103"/>
      <c r="Q56" s="103"/>
      <c r="R56" s="260"/>
      <c r="S56" s="322">
        <f>COUNTIF(F56:M56,"&lt;&gt;0")</f>
        <v>1</v>
      </c>
      <c r="T56" s="256">
        <v>1</v>
      </c>
      <c r="U56" s="260"/>
      <c r="V56" s="242">
        <f>SUM(F56:Q56)</f>
        <v>1</v>
      </c>
      <c r="W56" s="247">
        <f>IFERROR(IF(L56=0,V56/(S56*30),V56/(((S56-1)*30)+(T56*7))),0)</f>
        <v>3.3333333333333333E-2</v>
      </c>
      <c r="X56" s="247">
        <f>W56*30</f>
        <v>1</v>
      </c>
      <c r="Y56" s="242">
        <v>1</v>
      </c>
      <c r="Z56" s="242">
        <v>2</v>
      </c>
      <c r="AA56" s="243">
        <f>Y56+Z56</f>
        <v>3</v>
      </c>
      <c r="AB56" s="247">
        <f>IFERROR(AA56/W56,"Not Sold")</f>
        <v>90</v>
      </c>
      <c r="AC56" s="247">
        <v>14</v>
      </c>
      <c r="AD56" s="247">
        <f>IFERROR(AB56-AC56,"-")</f>
        <v>76</v>
      </c>
      <c r="AE56" s="247">
        <f>X56*2</f>
        <v>2</v>
      </c>
      <c r="AF56" s="248">
        <f>IFERROR(AB56+$C$1,"Not Sold")</f>
        <v>43763</v>
      </c>
      <c r="AG56" s="249">
        <f>$C$1+AC56</f>
        <v>43687</v>
      </c>
      <c r="AH56" s="249">
        <f>MAX(AF56,AG56)</f>
        <v>43763</v>
      </c>
      <c r="AI56" s="253">
        <f>W56*AC56</f>
        <v>0.46666666666666667</v>
      </c>
      <c r="AJ56" s="253">
        <f>AA56-AI56</f>
        <v>2.5333333333333332</v>
      </c>
      <c r="AK56" s="242">
        <v>1</v>
      </c>
      <c r="AL56" s="253">
        <f>IF(AE56-AJ56&lt;1,0,AE56-AJ56)</f>
        <v>0</v>
      </c>
      <c r="AM56" s="253">
        <f>AL56*D56</f>
        <v>0</v>
      </c>
      <c r="AN56" s="253">
        <f>IFERROR(AL56/W56,"-")</f>
        <v>0</v>
      </c>
      <c r="AO56" s="249">
        <f>IFERROR(AN56+AH56,"-")</f>
        <v>43763</v>
      </c>
      <c r="AP56" s="245"/>
      <c r="AQ56" s="244"/>
    </row>
    <row r="57" spans="1:43" x14ac:dyDescent="0.25">
      <c r="A57" s="550" t="s">
        <v>552</v>
      </c>
      <c r="B57" s="18" t="s">
        <v>660</v>
      </c>
      <c r="C57" s="551">
        <v>4716076168341</v>
      </c>
      <c r="D57" s="58">
        <v>22.39</v>
      </c>
      <c r="E57" s="267"/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6</v>
      </c>
      <c r="L57" s="26">
        <v>11</v>
      </c>
      <c r="M57" s="26">
        <v>0</v>
      </c>
      <c r="N57" s="26"/>
      <c r="O57" s="26"/>
      <c r="P57" s="26"/>
      <c r="Q57" s="26"/>
      <c r="R57" s="260"/>
      <c r="S57" s="322">
        <f>COUNTIF(F57:M57,"&lt;&gt;0")</f>
        <v>2</v>
      </c>
      <c r="T57" s="256">
        <v>1</v>
      </c>
      <c r="U57" s="260"/>
      <c r="V57" s="242">
        <f>SUM(F57:Q57)</f>
        <v>17</v>
      </c>
      <c r="W57" s="247">
        <f>IFERROR(IF(L57=0,V57/(S57*30),V57/(((S57-1)*30)+(T57*7))),0)</f>
        <v>0.45945945945945948</v>
      </c>
      <c r="X57" s="247">
        <f>W57*30</f>
        <v>13.783783783783784</v>
      </c>
      <c r="Y57" s="242">
        <v>4</v>
      </c>
      <c r="Z57" s="242">
        <v>41</v>
      </c>
      <c r="AA57" s="243">
        <f>Y57+Z57</f>
        <v>45</v>
      </c>
      <c r="AB57" s="247">
        <f>IFERROR(AA57/W57,"Not Sold")</f>
        <v>97.941176470588232</v>
      </c>
      <c r="AC57" s="247">
        <v>14</v>
      </c>
      <c r="AD57" s="247">
        <f>IFERROR(AB57-AC57,"-")</f>
        <v>83.941176470588232</v>
      </c>
      <c r="AE57" s="247">
        <f>X57*2</f>
        <v>27.567567567567568</v>
      </c>
      <c r="AF57" s="248">
        <f>IFERROR(AB57+$C$1,"Not Sold")</f>
        <v>43770.941176470587</v>
      </c>
      <c r="AG57" s="249">
        <f>$C$1+AC57</f>
        <v>43687</v>
      </c>
      <c r="AH57" s="249">
        <f>MAX(AF57,AG57)</f>
        <v>43770.941176470587</v>
      </c>
      <c r="AI57" s="253">
        <f>W57*AC57</f>
        <v>6.4324324324324325</v>
      </c>
      <c r="AJ57" s="253">
        <f>AA57-AI57</f>
        <v>38.567567567567565</v>
      </c>
      <c r="AK57" s="242">
        <v>1</v>
      </c>
      <c r="AL57" s="253">
        <f>IF(AE57-AJ57&lt;1,0,AE57-AJ57)</f>
        <v>0</v>
      </c>
      <c r="AM57" s="253">
        <f>AL57*D57</f>
        <v>0</v>
      </c>
      <c r="AN57" s="253">
        <f>IFERROR(AL57/W57,"-")</f>
        <v>0</v>
      </c>
      <c r="AO57" s="249">
        <f>IFERROR(AN57+AH57,"-")</f>
        <v>43770.941176470587</v>
      </c>
      <c r="AP57" s="242"/>
      <c r="AQ57" s="244"/>
    </row>
    <row r="58" spans="1:43" x14ac:dyDescent="0.25">
      <c r="A58" s="550" t="s">
        <v>553</v>
      </c>
      <c r="B58" s="18" t="s">
        <v>321</v>
      </c>
      <c r="C58" s="551">
        <v>4716076168358</v>
      </c>
      <c r="D58" s="58">
        <v>22.39</v>
      </c>
      <c r="E58" s="267"/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2</v>
      </c>
      <c r="L58" s="26">
        <v>8</v>
      </c>
      <c r="M58" s="26">
        <v>2</v>
      </c>
      <c r="N58" s="26"/>
      <c r="O58" s="26"/>
      <c r="P58" s="26"/>
      <c r="Q58" s="26"/>
      <c r="R58" s="260"/>
      <c r="S58" s="322">
        <f>COUNTIF(F58:M58,"&lt;&gt;0")</f>
        <v>3</v>
      </c>
      <c r="T58" s="256">
        <v>1</v>
      </c>
      <c r="U58" s="260"/>
      <c r="V58" s="242">
        <f>SUM(F58:Q58)</f>
        <v>12</v>
      </c>
      <c r="W58" s="247">
        <f>IFERROR(IF(L58=0,V58/(S58*30),V58/(((S58-1)*30)+(T58*7))),0)</f>
        <v>0.17910447761194029</v>
      </c>
      <c r="X58" s="247">
        <f>W58*30</f>
        <v>5.3731343283582085</v>
      </c>
      <c r="Y58" s="242">
        <v>2</v>
      </c>
      <c r="Z58" s="242">
        <v>2</v>
      </c>
      <c r="AA58" s="243">
        <f>Y58+Z58</f>
        <v>4</v>
      </c>
      <c r="AB58" s="247">
        <f>IFERROR(AA58/W58,"Not Sold")</f>
        <v>22.333333333333336</v>
      </c>
      <c r="AC58" s="247">
        <v>14</v>
      </c>
      <c r="AD58" s="247">
        <f>IFERROR(AB58-AC58,"-")</f>
        <v>8.3333333333333357</v>
      </c>
      <c r="AE58" s="247">
        <f>X58*2</f>
        <v>10.746268656716417</v>
      </c>
      <c r="AF58" s="248">
        <f>IFERROR(AB58+$C$1,"Not Sold")</f>
        <v>43695.333333333336</v>
      </c>
      <c r="AG58" s="249">
        <f>$C$1+AC58</f>
        <v>43687</v>
      </c>
      <c r="AH58" s="249">
        <f>MAX(AF58,AG58)</f>
        <v>43695.333333333336</v>
      </c>
      <c r="AI58" s="253">
        <f>W58*AC58</f>
        <v>2.5074626865671639</v>
      </c>
      <c r="AJ58" s="253">
        <f>AA58-AI58</f>
        <v>1.4925373134328361</v>
      </c>
      <c r="AK58" s="242">
        <v>1</v>
      </c>
      <c r="AL58" s="253">
        <f>IF(AE58-AJ58&lt;1,0,AE58-AJ58)</f>
        <v>9.2537313432835813</v>
      </c>
      <c r="AM58" s="253">
        <f>AL58*D58</f>
        <v>207.19104477611938</v>
      </c>
      <c r="AN58" s="253">
        <f>IFERROR(AL58/W58,"-")</f>
        <v>51.666666666666664</v>
      </c>
      <c r="AO58" s="249">
        <f>IFERROR(AN58+AH58,"-")</f>
        <v>43747</v>
      </c>
      <c r="AP58" s="242"/>
      <c r="AQ58" s="244"/>
    </row>
    <row r="59" spans="1:43" x14ac:dyDescent="0.25">
      <c r="A59" s="550" t="s">
        <v>554</v>
      </c>
      <c r="B59" s="18" t="s">
        <v>661</v>
      </c>
      <c r="C59" s="551">
        <v>4716076168365</v>
      </c>
      <c r="D59" s="58">
        <v>22.39</v>
      </c>
      <c r="E59" s="267"/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8</v>
      </c>
      <c r="L59" s="26">
        <v>15</v>
      </c>
      <c r="M59" s="26">
        <v>0</v>
      </c>
      <c r="N59" s="26"/>
      <c r="O59" s="26"/>
      <c r="P59" s="26"/>
      <c r="Q59" s="26"/>
      <c r="R59" s="260"/>
      <c r="S59" s="322">
        <f>COUNTIF(F59:M59,"&lt;&gt;0")</f>
        <v>2</v>
      </c>
      <c r="T59" s="256">
        <v>1</v>
      </c>
      <c r="U59" s="260"/>
      <c r="V59" s="242">
        <f>SUM(F59:Q59)</f>
        <v>23</v>
      </c>
      <c r="W59" s="247">
        <f>IFERROR(IF(L59=0,V59/(S59*30),V59/(((S59-1)*30)+(T59*7))),0)</f>
        <v>0.6216216216216216</v>
      </c>
      <c r="X59" s="247">
        <f>W59*30</f>
        <v>18.648648648648649</v>
      </c>
      <c r="Y59" s="242">
        <v>3</v>
      </c>
      <c r="Z59" s="242">
        <v>13</v>
      </c>
      <c r="AA59" s="243">
        <f>Y59+Z59</f>
        <v>16</v>
      </c>
      <c r="AB59" s="247">
        <f>IFERROR(AA59/W59,"Not Sold")</f>
        <v>25.739130434782609</v>
      </c>
      <c r="AC59" s="247">
        <v>14</v>
      </c>
      <c r="AD59" s="247">
        <f>IFERROR(AB59-AC59,"-")</f>
        <v>11.739130434782609</v>
      </c>
      <c r="AE59" s="247">
        <f>X59*2</f>
        <v>37.297297297297298</v>
      </c>
      <c r="AF59" s="248">
        <f>IFERROR(AB59+$C$1,"Not Sold")</f>
        <v>43698.739130434784</v>
      </c>
      <c r="AG59" s="249">
        <f>$C$1+AC59</f>
        <v>43687</v>
      </c>
      <c r="AH59" s="249">
        <f>MAX(AF59,AG59)</f>
        <v>43698.739130434784</v>
      </c>
      <c r="AI59" s="253">
        <f>W59*AC59</f>
        <v>8.7027027027027017</v>
      </c>
      <c r="AJ59" s="253">
        <f>AA59-AI59</f>
        <v>7.2972972972972983</v>
      </c>
      <c r="AK59" s="242">
        <v>1</v>
      </c>
      <c r="AL59" s="253">
        <f>IF(AE59-AJ59&lt;1,0,AE59-AJ59)</f>
        <v>30</v>
      </c>
      <c r="AM59" s="253">
        <f>AL59*D59</f>
        <v>671.7</v>
      </c>
      <c r="AN59" s="253">
        <f>IFERROR(AL59/W59,"-")</f>
        <v>48.260869565217391</v>
      </c>
      <c r="AO59" s="249">
        <f>IFERROR(AN59+AH59,"-")</f>
        <v>43747</v>
      </c>
      <c r="AP59" s="242"/>
      <c r="AQ59" s="244"/>
    </row>
    <row r="60" spans="1:43" x14ac:dyDescent="0.25">
      <c r="A60" s="547" t="s">
        <v>774</v>
      </c>
      <c r="B60" s="100" t="s">
        <v>775</v>
      </c>
      <c r="C60" s="548">
        <v>6953156245662</v>
      </c>
      <c r="D60" s="112">
        <v>7.2799999999999985</v>
      </c>
      <c r="E60" s="267"/>
      <c r="F60" s="103">
        <v>0</v>
      </c>
      <c r="G60" s="103">
        <v>0</v>
      </c>
      <c r="H60" s="103">
        <v>0</v>
      </c>
      <c r="I60" s="103">
        <v>0</v>
      </c>
      <c r="J60" s="103">
        <v>1</v>
      </c>
      <c r="K60" s="103">
        <v>0</v>
      </c>
      <c r="L60" s="103">
        <v>0</v>
      </c>
      <c r="M60" s="103">
        <v>2</v>
      </c>
      <c r="N60" s="103"/>
      <c r="O60" s="103"/>
      <c r="P60" s="103"/>
      <c r="Q60" s="103"/>
      <c r="R60" s="260"/>
      <c r="S60" s="322">
        <f>COUNTIF(F60:M60,"&lt;&gt;0")</f>
        <v>2</v>
      </c>
      <c r="T60" s="256">
        <v>1</v>
      </c>
      <c r="U60" s="260"/>
      <c r="V60" s="242">
        <f>SUM(F60:Q60)</f>
        <v>3</v>
      </c>
      <c r="W60" s="247">
        <f>IFERROR(IF(L60=0,V60/(S60*30),V60/(((S60-1)*30)+(T60*7))),0)</f>
        <v>0.05</v>
      </c>
      <c r="X60" s="247">
        <f>W60*30</f>
        <v>1.5</v>
      </c>
      <c r="Y60" s="242">
        <v>282</v>
      </c>
      <c r="Z60" s="242">
        <v>4</v>
      </c>
      <c r="AA60" s="243">
        <f>Y60+Z60</f>
        <v>286</v>
      </c>
      <c r="AB60" s="247">
        <f>IFERROR(AA60/W60,"Not Sold")</f>
        <v>5720</v>
      </c>
      <c r="AC60" s="247">
        <v>14</v>
      </c>
      <c r="AD60" s="247">
        <f>IFERROR(AB60-AC60,"-")</f>
        <v>5706</v>
      </c>
      <c r="AE60" s="247">
        <f>X60*2</f>
        <v>3</v>
      </c>
      <c r="AF60" s="248">
        <f>IFERROR(AB60+$C$1,"Not Sold")</f>
        <v>49393</v>
      </c>
      <c r="AG60" s="249">
        <f>$C$1+AC60</f>
        <v>43687</v>
      </c>
      <c r="AH60" s="249">
        <f>MAX(AF60,AG60)</f>
        <v>49393</v>
      </c>
      <c r="AI60" s="253">
        <f>W60*AC60</f>
        <v>0.70000000000000007</v>
      </c>
      <c r="AJ60" s="253">
        <f>AA60-AI60</f>
        <v>285.3</v>
      </c>
      <c r="AK60" s="242">
        <v>1</v>
      </c>
      <c r="AL60" s="253">
        <f>IF(AE60-AJ60&lt;1,0,AE60-AJ60)</f>
        <v>0</v>
      </c>
      <c r="AM60" s="253">
        <f>AL60*D60</f>
        <v>0</v>
      </c>
      <c r="AN60" s="253">
        <f>IFERROR(AL60/W60,"-")</f>
        <v>0</v>
      </c>
      <c r="AO60" s="249">
        <f>IFERROR(AN60+AH60,"-")</f>
        <v>49393</v>
      </c>
      <c r="AP60" s="245"/>
      <c r="AQ60" s="244"/>
    </row>
    <row r="61" spans="1:43" x14ac:dyDescent="0.25">
      <c r="A61" s="547" t="s">
        <v>776</v>
      </c>
      <c r="B61" s="100" t="s">
        <v>777</v>
      </c>
      <c r="C61" s="548">
        <v>6953156251700</v>
      </c>
      <c r="D61" s="112">
        <v>6.5900000000000034</v>
      </c>
      <c r="E61" s="267"/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1</v>
      </c>
      <c r="L61" s="103">
        <v>3</v>
      </c>
      <c r="M61" s="103">
        <v>1</v>
      </c>
      <c r="N61" s="103"/>
      <c r="O61" s="103"/>
      <c r="P61" s="103"/>
      <c r="Q61" s="103"/>
      <c r="R61" s="260"/>
      <c r="S61" s="322">
        <f>COUNTIF(F61:M61,"&lt;&gt;0")</f>
        <v>3</v>
      </c>
      <c r="T61" s="256">
        <v>1</v>
      </c>
      <c r="U61" s="260"/>
      <c r="V61" s="242">
        <f>SUM(F61:Q61)</f>
        <v>5</v>
      </c>
      <c r="W61" s="247">
        <f>IFERROR(IF(L61=0,V61/(S61*30),V61/(((S61-1)*30)+(T61*7))),0)</f>
        <v>7.4626865671641784E-2</v>
      </c>
      <c r="X61" s="247">
        <f>W61*30</f>
        <v>2.2388059701492535</v>
      </c>
      <c r="Y61" s="242">
        <v>93</v>
      </c>
      <c r="Z61" s="242">
        <v>1</v>
      </c>
      <c r="AA61" s="243">
        <f>Y61+Z61</f>
        <v>94</v>
      </c>
      <c r="AB61" s="247">
        <f>IFERROR(AA61/W61,"Not Sold")</f>
        <v>1259.6000000000001</v>
      </c>
      <c r="AC61" s="247">
        <v>14</v>
      </c>
      <c r="AD61" s="247">
        <f>IFERROR(AB61-AC61,"-")</f>
        <v>1245.6000000000001</v>
      </c>
      <c r="AE61" s="247">
        <f>X61*2</f>
        <v>4.4776119402985071</v>
      </c>
      <c r="AF61" s="248">
        <f>IFERROR(AB61+$C$1,"Not Sold")</f>
        <v>44932.6</v>
      </c>
      <c r="AG61" s="249">
        <f>$C$1+AC61</f>
        <v>43687</v>
      </c>
      <c r="AH61" s="249">
        <f>MAX(AF61,AG61)</f>
        <v>44932.6</v>
      </c>
      <c r="AI61" s="253">
        <f>W61*AC61</f>
        <v>1.044776119402985</v>
      </c>
      <c r="AJ61" s="253">
        <f>AA61-AI61</f>
        <v>92.955223880597018</v>
      </c>
      <c r="AK61" s="242">
        <v>1</v>
      </c>
      <c r="AL61" s="253">
        <f>IF(AE61-AJ61&lt;1,0,AE61-AJ61)</f>
        <v>0</v>
      </c>
      <c r="AM61" s="253">
        <f>AL61*D61</f>
        <v>0</v>
      </c>
      <c r="AN61" s="253">
        <f>IFERROR(AL61/W61,"-")</f>
        <v>0</v>
      </c>
      <c r="AO61" s="249">
        <f>IFERROR(AN61+AH61,"-")</f>
        <v>44932.6</v>
      </c>
      <c r="AP61" s="245"/>
      <c r="AQ61" s="244"/>
    </row>
    <row r="62" spans="1:43" x14ac:dyDescent="0.25">
      <c r="A62" s="550" t="s">
        <v>96</v>
      </c>
      <c r="B62" s="27" t="s">
        <v>401</v>
      </c>
      <c r="C62" s="552">
        <v>6953156253025</v>
      </c>
      <c r="D62" s="58">
        <v>11.76</v>
      </c>
      <c r="E62" s="267"/>
      <c r="F62" s="26">
        <v>3</v>
      </c>
      <c r="G62" s="26">
        <v>15</v>
      </c>
      <c r="H62" s="26">
        <v>16</v>
      </c>
      <c r="I62" s="26">
        <v>15</v>
      </c>
      <c r="J62" s="26">
        <v>10</v>
      </c>
      <c r="K62" s="26">
        <v>15</v>
      </c>
      <c r="L62" s="26">
        <v>8</v>
      </c>
      <c r="M62" s="26">
        <v>1</v>
      </c>
      <c r="N62" s="26"/>
      <c r="O62" s="26"/>
      <c r="P62" s="26"/>
      <c r="Q62" s="26"/>
      <c r="R62" s="260"/>
      <c r="S62" s="322">
        <f>COUNTIF(F62:M62,"&lt;&gt;0")</f>
        <v>8</v>
      </c>
      <c r="T62" s="256">
        <v>1</v>
      </c>
      <c r="U62" s="260"/>
      <c r="V62" s="242">
        <f>SUM(F62:Q62)</f>
        <v>83</v>
      </c>
      <c r="W62" s="247">
        <f>IFERROR(IF(L62=0,V62/(S62*30),V62/(((S62-1)*30)+(T62*7))),0)</f>
        <v>0.38248847926267282</v>
      </c>
      <c r="X62" s="247">
        <f>W62*30</f>
        <v>11.474654377880185</v>
      </c>
      <c r="Y62" s="242">
        <v>174</v>
      </c>
      <c r="Z62" s="242">
        <v>20</v>
      </c>
      <c r="AA62" s="243">
        <f>Y62+Z62</f>
        <v>194</v>
      </c>
      <c r="AB62" s="247">
        <f>IFERROR(AA62/W62,"Not Sold")</f>
        <v>507.20481927710841</v>
      </c>
      <c r="AC62" s="247">
        <v>14</v>
      </c>
      <c r="AD62" s="247">
        <f>IFERROR(AB62-AC62,"-")</f>
        <v>493.20481927710841</v>
      </c>
      <c r="AE62" s="247">
        <f>X62*2</f>
        <v>22.94930875576037</v>
      </c>
      <c r="AF62" s="248">
        <f>IFERROR(AB62+$C$1,"Not Sold")</f>
        <v>44180.204819277111</v>
      </c>
      <c r="AG62" s="249">
        <f>$C$1+AC62</f>
        <v>43687</v>
      </c>
      <c r="AH62" s="249">
        <f>MAX(AF62,AG62)</f>
        <v>44180.204819277111</v>
      </c>
      <c r="AI62" s="253">
        <f>W62*AC62</f>
        <v>5.3548387096774199</v>
      </c>
      <c r="AJ62" s="253">
        <f>AA62-AI62</f>
        <v>188.64516129032259</v>
      </c>
      <c r="AK62" s="242">
        <v>1</v>
      </c>
      <c r="AL62" s="253">
        <f>IF(AE62-AJ62&lt;1,0,AE62-AJ62)</f>
        <v>0</v>
      </c>
      <c r="AM62" s="253">
        <f>AL62*D62</f>
        <v>0</v>
      </c>
      <c r="AN62" s="253">
        <f>IFERROR(AL62/W62,"-")</f>
        <v>0</v>
      </c>
      <c r="AO62" s="249">
        <f>IFERROR(AN62+AH62,"-")</f>
        <v>44180.204819277111</v>
      </c>
      <c r="AP62" s="242"/>
      <c r="AQ62" s="244"/>
    </row>
    <row r="63" spans="1:43" x14ac:dyDescent="0.25">
      <c r="A63" s="550" t="s">
        <v>98</v>
      </c>
      <c r="B63" s="18" t="s">
        <v>403</v>
      </c>
      <c r="C63" s="551">
        <v>6953156253032</v>
      </c>
      <c r="D63" s="58">
        <v>12.049999999999997</v>
      </c>
      <c r="E63" s="267"/>
      <c r="F63" s="26">
        <v>4</v>
      </c>
      <c r="G63" s="26">
        <v>9</v>
      </c>
      <c r="H63" s="26">
        <v>14</v>
      </c>
      <c r="I63" s="26">
        <v>19</v>
      </c>
      <c r="J63" s="26">
        <v>8</v>
      </c>
      <c r="K63" s="26">
        <v>5</v>
      </c>
      <c r="L63" s="26">
        <v>1</v>
      </c>
      <c r="M63" s="26">
        <v>0</v>
      </c>
      <c r="N63" s="26"/>
      <c r="O63" s="26"/>
      <c r="P63" s="26"/>
      <c r="Q63" s="26"/>
      <c r="R63" s="260"/>
      <c r="S63" s="322">
        <f>COUNTIF(F63:M63,"&lt;&gt;0")</f>
        <v>7</v>
      </c>
      <c r="T63" s="256">
        <v>1</v>
      </c>
      <c r="U63" s="260"/>
      <c r="V63" s="242">
        <f>SUM(F63:Q63)</f>
        <v>60</v>
      </c>
      <c r="W63" s="247">
        <f>IFERROR(IF(L63=0,V63/(S63*30),V63/(((S63-1)*30)+(T63*7))),0)</f>
        <v>0.32085561497326204</v>
      </c>
      <c r="X63" s="247">
        <f>W63*30</f>
        <v>9.6256684491978604</v>
      </c>
      <c r="Y63" s="242">
        <v>139</v>
      </c>
      <c r="Z63" s="242">
        <v>14</v>
      </c>
      <c r="AA63" s="243">
        <f>Y63+Z63</f>
        <v>153</v>
      </c>
      <c r="AB63" s="247">
        <f>IFERROR(AA63/W63,"Not Sold")</f>
        <v>476.84999999999997</v>
      </c>
      <c r="AC63" s="247">
        <v>14</v>
      </c>
      <c r="AD63" s="247">
        <f>IFERROR(AB63-AC63,"-")</f>
        <v>462.84999999999997</v>
      </c>
      <c r="AE63" s="247">
        <f>X63*2</f>
        <v>19.251336898395721</v>
      </c>
      <c r="AF63" s="248">
        <f>IFERROR(AB63+$C$1,"Not Sold")</f>
        <v>44149.85</v>
      </c>
      <c r="AG63" s="249">
        <f>$C$1+AC63</f>
        <v>43687</v>
      </c>
      <c r="AH63" s="249">
        <f>MAX(AF63,AG63)</f>
        <v>44149.85</v>
      </c>
      <c r="AI63" s="253">
        <f>W63*AC63</f>
        <v>4.4919786096256686</v>
      </c>
      <c r="AJ63" s="253">
        <f>AA63-AI63</f>
        <v>148.50802139037432</v>
      </c>
      <c r="AK63" s="242">
        <v>1</v>
      </c>
      <c r="AL63" s="253">
        <f>IF(AE63-AJ63&lt;1,0,AE63-AJ63)</f>
        <v>0</v>
      </c>
      <c r="AM63" s="253">
        <f>AL63*D63</f>
        <v>0</v>
      </c>
      <c r="AN63" s="253">
        <f>IFERROR(AL63/W63,"-")</f>
        <v>0</v>
      </c>
      <c r="AO63" s="249">
        <f>IFERROR(AN63+AH63,"-")</f>
        <v>44149.85</v>
      </c>
      <c r="AP63" s="242"/>
      <c r="AQ63" s="244"/>
    </row>
    <row r="64" spans="1:43" x14ac:dyDescent="0.25">
      <c r="A64" s="547" t="s">
        <v>97</v>
      </c>
      <c r="B64" s="100" t="s">
        <v>402</v>
      </c>
      <c r="C64" s="548">
        <v>6953156253049</v>
      </c>
      <c r="D64" s="112">
        <v>11.109999999999998</v>
      </c>
      <c r="E64" s="267"/>
      <c r="F64" s="103">
        <v>2</v>
      </c>
      <c r="G64" s="103">
        <v>1</v>
      </c>
      <c r="H64" s="103">
        <v>1</v>
      </c>
      <c r="I64" s="103">
        <v>0</v>
      </c>
      <c r="J64" s="103">
        <v>0</v>
      </c>
      <c r="K64" s="103">
        <v>1</v>
      </c>
      <c r="L64" s="103">
        <v>0</v>
      </c>
      <c r="M64" s="103">
        <v>4</v>
      </c>
      <c r="N64" s="103"/>
      <c r="O64" s="103"/>
      <c r="P64" s="103"/>
      <c r="Q64" s="103"/>
      <c r="R64" s="260"/>
      <c r="S64" s="322">
        <f>COUNTIF(F64:M64,"&lt;&gt;0")</f>
        <v>5</v>
      </c>
      <c r="T64" s="256">
        <v>1</v>
      </c>
      <c r="U64" s="260"/>
      <c r="V64" s="242">
        <f>SUM(F64:Q64)</f>
        <v>9</v>
      </c>
      <c r="W64" s="247">
        <f>IFERROR(IF(L64=0,V64/(S64*30),V64/(((S64-1)*30)+(T64*7))),0)</f>
        <v>0.06</v>
      </c>
      <c r="X64" s="247">
        <f>W64*30</f>
        <v>1.7999999999999998</v>
      </c>
      <c r="Y64" s="242"/>
      <c r="Z64" s="242">
        <v>2</v>
      </c>
      <c r="AA64" s="243">
        <f>Y64+Z64</f>
        <v>2</v>
      </c>
      <c r="AB64" s="247">
        <f>IFERROR(AA64/W64,"Not Sold")</f>
        <v>33.333333333333336</v>
      </c>
      <c r="AC64" s="247">
        <v>14</v>
      </c>
      <c r="AD64" s="247">
        <f>IFERROR(AB64-AC64,"-")</f>
        <v>19.333333333333336</v>
      </c>
      <c r="AE64" s="247">
        <f>X64*2</f>
        <v>3.5999999999999996</v>
      </c>
      <c r="AF64" s="248">
        <f>IFERROR(AB64+$C$1,"Not Sold")</f>
        <v>43706.333333333336</v>
      </c>
      <c r="AG64" s="249">
        <f>$C$1+AC64</f>
        <v>43687</v>
      </c>
      <c r="AH64" s="249">
        <f>MAX(AF64,AG64)</f>
        <v>43706.333333333336</v>
      </c>
      <c r="AI64" s="253">
        <f>W64*AC64</f>
        <v>0.84</v>
      </c>
      <c r="AJ64" s="253">
        <f>AA64-AI64</f>
        <v>1.1600000000000001</v>
      </c>
      <c r="AK64" s="242">
        <v>1</v>
      </c>
      <c r="AL64" s="253">
        <f>IF(AE64-AJ64&lt;1,0,AE64-AJ64)</f>
        <v>2.4399999999999995</v>
      </c>
      <c r="AM64" s="253">
        <f>AL64*D64</f>
        <v>27.108399999999989</v>
      </c>
      <c r="AN64" s="253">
        <f>IFERROR(AL64/W64,"-")</f>
        <v>40.666666666666657</v>
      </c>
      <c r="AO64" s="249">
        <f>IFERROR(AN64+AH64,"-")</f>
        <v>43747</v>
      </c>
      <c r="AP64" s="245"/>
      <c r="AQ64" s="244"/>
    </row>
    <row r="65" spans="1:43" x14ac:dyDescent="0.25">
      <c r="A65" s="550" t="s">
        <v>100</v>
      </c>
      <c r="B65" s="18" t="s">
        <v>402</v>
      </c>
      <c r="C65" s="551">
        <v>6953156253056</v>
      </c>
      <c r="D65" s="58">
        <v>11.109999999999996</v>
      </c>
      <c r="E65" s="267"/>
      <c r="F65" s="26">
        <v>3</v>
      </c>
      <c r="G65" s="26">
        <v>0</v>
      </c>
      <c r="H65" s="26">
        <v>6</v>
      </c>
      <c r="I65" s="26">
        <v>1</v>
      </c>
      <c r="J65" s="26">
        <v>0</v>
      </c>
      <c r="K65" s="26">
        <v>4</v>
      </c>
      <c r="L65" s="26">
        <v>2</v>
      </c>
      <c r="M65" s="26">
        <v>3</v>
      </c>
      <c r="N65" s="26"/>
      <c r="O65" s="26"/>
      <c r="P65" s="26"/>
      <c r="Q65" s="26"/>
      <c r="R65" s="260"/>
      <c r="S65" s="322">
        <f>COUNTIF(F65:M65,"&lt;&gt;0")</f>
        <v>6</v>
      </c>
      <c r="T65" s="256">
        <v>1</v>
      </c>
      <c r="U65" s="260"/>
      <c r="V65" s="242">
        <f>SUM(F65:Q65)</f>
        <v>19</v>
      </c>
      <c r="W65" s="247">
        <f>IFERROR(IF(L65=0,V65/(S65*30),V65/(((S65-1)*30)+(T65*7))),0)</f>
        <v>0.12101910828025478</v>
      </c>
      <c r="X65" s="247">
        <f>W65*30</f>
        <v>3.6305732484076434</v>
      </c>
      <c r="Y65" s="242">
        <v>131</v>
      </c>
      <c r="Z65" s="242">
        <v>2</v>
      </c>
      <c r="AA65" s="243">
        <f>Y65+Z65</f>
        <v>133</v>
      </c>
      <c r="AB65" s="247">
        <f>IFERROR(AA65/W65,"Not Sold")</f>
        <v>1099</v>
      </c>
      <c r="AC65" s="247">
        <v>14</v>
      </c>
      <c r="AD65" s="247">
        <f>IFERROR(AB65-AC65,"-")</f>
        <v>1085</v>
      </c>
      <c r="AE65" s="247">
        <f>X65*2</f>
        <v>7.2611464968152868</v>
      </c>
      <c r="AF65" s="248">
        <f>IFERROR(AB65+$C$1,"Not Sold")</f>
        <v>44772</v>
      </c>
      <c r="AG65" s="249">
        <f>$C$1+AC65</f>
        <v>43687</v>
      </c>
      <c r="AH65" s="249">
        <f>MAX(AF65,AG65)</f>
        <v>44772</v>
      </c>
      <c r="AI65" s="253">
        <f>W65*AC65</f>
        <v>1.6942675159235669</v>
      </c>
      <c r="AJ65" s="253">
        <f>AA65-AI65</f>
        <v>131.30573248407643</v>
      </c>
      <c r="AK65" s="242">
        <v>1</v>
      </c>
      <c r="AL65" s="253">
        <f>IF(AE65-AJ65&lt;1,0,AE65-AJ65)</f>
        <v>0</v>
      </c>
      <c r="AM65" s="253">
        <f>AL65*D65</f>
        <v>0</v>
      </c>
      <c r="AN65" s="253">
        <f>IFERROR(AL65/W65,"-")</f>
        <v>0</v>
      </c>
      <c r="AO65" s="249">
        <f>IFERROR(AN65+AH65,"-")</f>
        <v>44772</v>
      </c>
      <c r="AP65" s="242"/>
      <c r="AQ65" s="244"/>
    </row>
    <row r="66" spans="1:43" x14ac:dyDescent="0.25">
      <c r="A66" s="550" t="s">
        <v>113</v>
      </c>
      <c r="B66" s="18" t="s">
        <v>662</v>
      </c>
      <c r="C66" s="551">
        <v>6953156253063</v>
      </c>
      <c r="D66" s="58">
        <v>11.760000000000007</v>
      </c>
      <c r="E66" s="267"/>
      <c r="F66" s="26">
        <v>12</v>
      </c>
      <c r="G66" s="26">
        <v>20</v>
      </c>
      <c r="H66" s="26">
        <v>24</v>
      </c>
      <c r="I66" s="26">
        <v>34</v>
      </c>
      <c r="J66" s="26">
        <v>25</v>
      </c>
      <c r="K66" s="26">
        <v>14</v>
      </c>
      <c r="L66" s="26">
        <v>15</v>
      </c>
      <c r="M66" s="26">
        <v>3</v>
      </c>
      <c r="N66" s="26"/>
      <c r="O66" s="26"/>
      <c r="P66" s="26"/>
      <c r="Q66" s="26"/>
      <c r="R66" s="260"/>
      <c r="S66" s="322">
        <f>COUNTIF(F66:M66,"&lt;&gt;0")</f>
        <v>8</v>
      </c>
      <c r="T66" s="256">
        <v>1</v>
      </c>
      <c r="U66" s="260"/>
      <c r="V66" s="242">
        <f>SUM(F66:Q66)</f>
        <v>147</v>
      </c>
      <c r="W66" s="247">
        <f>IFERROR(IF(L66=0,V66/(S66*30),V66/(((S66-1)*30)+(T66*7))),0)</f>
        <v>0.67741935483870963</v>
      </c>
      <c r="X66" s="247">
        <f>W66*30</f>
        <v>20.322580645161288</v>
      </c>
      <c r="Y66" s="242">
        <v>523</v>
      </c>
      <c r="Z66" s="242">
        <v>29</v>
      </c>
      <c r="AA66" s="243">
        <f>Y66+Z66</f>
        <v>552</v>
      </c>
      <c r="AB66" s="247">
        <f>IFERROR(AA66/W66,"Not Sold")</f>
        <v>814.85714285714289</v>
      </c>
      <c r="AC66" s="247">
        <v>14</v>
      </c>
      <c r="AD66" s="247">
        <f>IFERROR(AB66-AC66,"-")</f>
        <v>800.85714285714289</v>
      </c>
      <c r="AE66" s="247">
        <f>X66*2</f>
        <v>40.645161290322577</v>
      </c>
      <c r="AF66" s="248">
        <f>IFERROR(AB66+$C$1,"Not Sold")</f>
        <v>44487.857142857145</v>
      </c>
      <c r="AG66" s="249">
        <f>$C$1+AC66</f>
        <v>43687</v>
      </c>
      <c r="AH66" s="249">
        <f>MAX(AF66,AG66)</f>
        <v>44487.857142857145</v>
      </c>
      <c r="AI66" s="253">
        <f>W66*AC66</f>
        <v>9.4838709677419342</v>
      </c>
      <c r="AJ66" s="253">
        <f>AA66-AI66</f>
        <v>542.51612903225805</v>
      </c>
      <c r="AK66" s="242">
        <v>1</v>
      </c>
      <c r="AL66" s="253">
        <f>IF(AE66-AJ66&lt;1,0,AE66-AJ66)</f>
        <v>0</v>
      </c>
      <c r="AM66" s="253">
        <f>AL66*D66</f>
        <v>0</v>
      </c>
      <c r="AN66" s="253">
        <f>IFERROR(AL66/W66,"-")</f>
        <v>0</v>
      </c>
      <c r="AO66" s="249">
        <f>IFERROR(AN66+AH66,"-")</f>
        <v>44487.857142857145</v>
      </c>
      <c r="AP66" s="242"/>
      <c r="AQ66" s="244"/>
    </row>
    <row r="67" spans="1:43" x14ac:dyDescent="0.25">
      <c r="A67" s="550" t="s">
        <v>114</v>
      </c>
      <c r="B67" s="18" t="s">
        <v>663</v>
      </c>
      <c r="C67" s="551">
        <v>6953156253070</v>
      </c>
      <c r="D67" s="58">
        <v>11.76</v>
      </c>
      <c r="E67" s="267"/>
      <c r="F67" s="26">
        <v>1</v>
      </c>
      <c r="G67" s="26">
        <v>10</v>
      </c>
      <c r="H67" s="26">
        <v>15</v>
      </c>
      <c r="I67" s="26">
        <v>12</v>
      </c>
      <c r="J67" s="26">
        <v>9</v>
      </c>
      <c r="K67" s="26">
        <v>15</v>
      </c>
      <c r="L67" s="26">
        <v>31</v>
      </c>
      <c r="M67" s="26">
        <v>3</v>
      </c>
      <c r="N67" s="26"/>
      <c r="O67" s="26"/>
      <c r="P67" s="26"/>
      <c r="Q67" s="26"/>
      <c r="R67" s="260"/>
      <c r="S67" s="322">
        <f>COUNTIF(F67:M67,"&lt;&gt;0")</f>
        <v>8</v>
      </c>
      <c r="T67" s="256">
        <v>1</v>
      </c>
      <c r="U67" s="260"/>
      <c r="V67" s="242">
        <f>SUM(F67:Q67)</f>
        <v>96</v>
      </c>
      <c r="W67" s="247">
        <f>IFERROR(IF(L67=0,V67/(S67*30),V67/(((S67-1)*30)+(T67*7))),0)</f>
        <v>0.44239631336405533</v>
      </c>
      <c r="X67" s="247">
        <f>W67*30</f>
        <v>13.27188940092166</v>
      </c>
      <c r="Y67" s="242"/>
      <c r="Z67" s="242">
        <v>42</v>
      </c>
      <c r="AA67" s="243">
        <f>Y67+Z67</f>
        <v>42</v>
      </c>
      <c r="AB67" s="247">
        <f>IFERROR(AA67/W67,"Not Sold")</f>
        <v>94.9375</v>
      </c>
      <c r="AC67" s="247">
        <v>14</v>
      </c>
      <c r="AD67" s="247">
        <f>IFERROR(AB67-AC67,"-")</f>
        <v>80.9375</v>
      </c>
      <c r="AE67" s="247">
        <f>X67*2</f>
        <v>26.54377880184332</v>
      </c>
      <c r="AF67" s="248">
        <f>IFERROR(AB67+$C$1,"Not Sold")</f>
        <v>43767.9375</v>
      </c>
      <c r="AG67" s="249">
        <f>$C$1+AC67</f>
        <v>43687</v>
      </c>
      <c r="AH67" s="249">
        <f>MAX(AF67,AG67)</f>
        <v>43767.9375</v>
      </c>
      <c r="AI67" s="253">
        <f>W67*AC67</f>
        <v>6.1935483870967749</v>
      </c>
      <c r="AJ67" s="253">
        <f>AA67-AI67</f>
        <v>35.806451612903224</v>
      </c>
      <c r="AK67" s="242">
        <v>1</v>
      </c>
      <c r="AL67" s="253">
        <f>IF(AE67-AJ67&lt;1,0,AE67-AJ67)</f>
        <v>0</v>
      </c>
      <c r="AM67" s="253">
        <f>AL67*D67</f>
        <v>0</v>
      </c>
      <c r="AN67" s="253">
        <f>IFERROR(AL67/W67,"-")</f>
        <v>0</v>
      </c>
      <c r="AO67" s="249">
        <f>IFERROR(AN67+AH67,"-")</f>
        <v>43767.9375</v>
      </c>
      <c r="AP67" s="242"/>
      <c r="AQ67" s="244"/>
    </row>
    <row r="68" spans="1:43" x14ac:dyDescent="0.25">
      <c r="A68" s="550" t="s">
        <v>141</v>
      </c>
      <c r="B68" s="18" t="s">
        <v>420</v>
      </c>
      <c r="C68" s="551">
        <v>6953156253087</v>
      </c>
      <c r="D68" s="58">
        <v>11.760000000000002</v>
      </c>
      <c r="E68" s="267"/>
      <c r="F68" s="26">
        <v>0</v>
      </c>
      <c r="G68" s="26">
        <v>3</v>
      </c>
      <c r="H68" s="26">
        <v>2</v>
      </c>
      <c r="I68" s="26">
        <v>2</v>
      </c>
      <c r="J68" s="26">
        <v>0</v>
      </c>
      <c r="K68" s="26">
        <v>2</v>
      </c>
      <c r="L68" s="26">
        <v>0</v>
      </c>
      <c r="M68" s="26">
        <v>1</v>
      </c>
      <c r="N68" s="26"/>
      <c r="O68" s="26"/>
      <c r="P68" s="26"/>
      <c r="Q68" s="26"/>
      <c r="R68" s="260"/>
      <c r="S68" s="322">
        <f>COUNTIF(F68:M68,"&lt;&gt;0")</f>
        <v>5</v>
      </c>
      <c r="T68" s="256">
        <v>1</v>
      </c>
      <c r="U68" s="260"/>
      <c r="V68" s="242">
        <f>SUM(F68:Q68)</f>
        <v>10</v>
      </c>
      <c r="W68" s="247">
        <f>IFERROR(IF(L68=0,V68/(S68*30),V68/(((S68-1)*30)+(T68*7))),0)</f>
        <v>6.6666666666666666E-2</v>
      </c>
      <c r="X68" s="247">
        <f>W68*30</f>
        <v>2</v>
      </c>
      <c r="Y68" s="242">
        <v>4</v>
      </c>
      <c r="Z68" s="242">
        <v>0</v>
      </c>
      <c r="AA68" s="243">
        <f>Y68+Z68</f>
        <v>4</v>
      </c>
      <c r="AB68" s="247">
        <f>IFERROR(AA68/W68,"Not Sold")</f>
        <v>60</v>
      </c>
      <c r="AC68" s="247">
        <v>14</v>
      </c>
      <c r="AD68" s="247">
        <f>IFERROR(AB68-AC68,"-")</f>
        <v>46</v>
      </c>
      <c r="AE68" s="247">
        <f>X68*2</f>
        <v>4</v>
      </c>
      <c r="AF68" s="248">
        <f>IFERROR(AB68+$C$1,"Not Sold")</f>
        <v>43733</v>
      </c>
      <c r="AG68" s="249">
        <f>$C$1+AC68</f>
        <v>43687</v>
      </c>
      <c r="AH68" s="249">
        <f>MAX(AF68,AG68)</f>
        <v>43733</v>
      </c>
      <c r="AI68" s="253">
        <f>W68*AC68</f>
        <v>0.93333333333333335</v>
      </c>
      <c r="AJ68" s="253">
        <f>AA68-AI68</f>
        <v>3.0666666666666664</v>
      </c>
      <c r="AK68" s="242">
        <v>1</v>
      </c>
      <c r="AL68" s="253">
        <f>IF(AE68-AJ68&lt;1,0,AE68-AJ68)</f>
        <v>0</v>
      </c>
      <c r="AM68" s="253">
        <f>AL68*D68</f>
        <v>0</v>
      </c>
      <c r="AN68" s="253">
        <f>IFERROR(AL68/W68,"-")</f>
        <v>0</v>
      </c>
      <c r="AO68" s="249">
        <f>IFERROR(AN68+AH68,"-")</f>
        <v>43733</v>
      </c>
      <c r="AP68" s="242"/>
      <c r="AQ68" s="244"/>
    </row>
    <row r="69" spans="1:43" x14ac:dyDescent="0.25">
      <c r="A69" s="550" t="s">
        <v>116</v>
      </c>
      <c r="B69" s="18" t="s">
        <v>420</v>
      </c>
      <c r="C69" s="551">
        <v>6953156253094</v>
      </c>
      <c r="D69" s="58">
        <v>12.049999999999988</v>
      </c>
      <c r="E69" s="267"/>
      <c r="F69" s="26">
        <v>5</v>
      </c>
      <c r="G69" s="26">
        <v>5</v>
      </c>
      <c r="H69" s="26">
        <v>0</v>
      </c>
      <c r="I69" s="26">
        <v>9</v>
      </c>
      <c r="J69" s="26">
        <v>4</v>
      </c>
      <c r="K69" s="26">
        <v>5</v>
      </c>
      <c r="L69" s="26">
        <v>6</v>
      </c>
      <c r="M69" s="26">
        <v>1</v>
      </c>
      <c r="N69" s="26"/>
      <c r="O69" s="26"/>
      <c r="P69" s="26"/>
      <c r="Q69" s="26"/>
      <c r="R69" s="260"/>
      <c r="S69" s="322">
        <f>COUNTIF(F69:M69,"&lt;&gt;0")</f>
        <v>7</v>
      </c>
      <c r="T69" s="256">
        <v>1</v>
      </c>
      <c r="U69" s="260"/>
      <c r="V69" s="242">
        <f>SUM(F69:Q69)</f>
        <v>35</v>
      </c>
      <c r="W69" s="247">
        <f>IFERROR(IF(L69=0,V69/(S69*30),V69/(((S69-1)*30)+(T69*7))),0)</f>
        <v>0.18716577540106952</v>
      </c>
      <c r="X69" s="247">
        <f>W69*30</f>
        <v>5.6149732620320858</v>
      </c>
      <c r="Y69" s="242"/>
      <c r="Z69" s="242">
        <v>9</v>
      </c>
      <c r="AA69" s="243">
        <f>Y69+Z69</f>
        <v>9</v>
      </c>
      <c r="AB69" s="247">
        <f>IFERROR(AA69/W69,"Not Sold")</f>
        <v>48.085714285714289</v>
      </c>
      <c r="AC69" s="247">
        <v>14</v>
      </c>
      <c r="AD69" s="247">
        <f>IFERROR(AB69-AC69,"-")</f>
        <v>34.085714285714289</v>
      </c>
      <c r="AE69" s="247">
        <f>X69*2</f>
        <v>11.229946524064172</v>
      </c>
      <c r="AF69" s="248">
        <f>IFERROR(AB69+$C$1,"Not Sold")</f>
        <v>43721.085714285713</v>
      </c>
      <c r="AG69" s="249">
        <f>$C$1+AC69</f>
        <v>43687</v>
      </c>
      <c r="AH69" s="249">
        <f>MAX(AF69,AG69)</f>
        <v>43721.085714285713</v>
      </c>
      <c r="AI69" s="253">
        <f>W69*AC69</f>
        <v>2.6203208556149731</v>
      </c>
      <c r="AJ69" s="253">
        <f>AA69-AI69</f>
        <v>6.3796791443850269</v>
      </c>
      <c r="AK69" s="242">
        <v>1</v>
      </c>
      <c r="AL69" s="253">
        <f>IF(AE69-AJ69&lt;1,0,AE69-AJ69)</f>
        <v>4.8502673796791447</v>
      </c>
      <c r="AM69" s="253">
        <f>AL69*D69</f>
        <v>58.44572192513364</v>
      </c>
      <c r="AN69" s="253">
        <f>IFERROR(AL69/W69,"-")</f>
        <v>25.914285714285715</v>
      </c>
      <c r="AO69" s="249">
        <f>IFERROR(AN69+AH69,"-")</f>
        <v>43747</v>
      </c>
      <c r="AP69" s="242"/>
      <c r="AQ69" s="244"/>
    </row>
    <row r="70" spans="1:43" x14ac:dyDescent="0.25">
      <c r="A70" s="550" t="s">
        <v>778</v>
      </c>
      <c r="B70" s="18" t="s">
        <v>779</v>
      </c>
      <c r="C70" s="551">
        <v>6953156253131</v>
      </c>
      <c r="D70" s="58">
        <v>7.7600000000000069</v>
      </c>
      <c r="E70" s="267"/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/>
      <c r="O70" s="26"/>
      <c r="P70" s="26"/>
      <c r="Q70" s="26"/>
      <c r="R70" s="260"/>
      <c r="S70" s="322">
        <f>COUNTIF(F70:M70,"&lt;&gt;0")</f>
        <v>0</v>
      </c>
      <c r="T70" s="256">
        <v>1</v>
      </c>
      <c r="U70" s="260"/>
      <c r="V70" s="242">
        <f>SUM(F70:Q70)</f>
        <v>0</v>
      </c>
      <c r="W70" s="247">
        <f>IFERROR(IF(L70=0,V70/(S70*30),V70/(((S70-1)*30)+(T70*7))),0)</f>
        <v>0</v>
      </c>
      <c r="X70" s="247">
        <f>W70*30</f>
        <v>0</v>
      </c>
      <c r="Y70" s="242">
        <v>8</v>
      </c>
      <c r="Z70" s="242">
        <v>5</v>
      </c>
      <c r="AA70" s="243">
        <f>Y70+Z70</f>
        <v>13</v>
      </c>
      <c r="AB70" s="247" t="str">
        <f>IFERROR(AA70/W70,"Not Sold")</f>
        <v>Not Sold</v>
      </c>
      <c r="AC70" s="247">
        <v>14</v>
      </c>
      <c r="AD70" s="247" t="str">
        <f>IFERROR(AB70-AC70,"-")</f>
        <v>-</v>
      </c>
      <c r="AE70" s="247">
        <f>X70*2</f>
        <v>0</v>
      </c>
      <c r="AF70" s="248" t="str">
        <f>IFERROR(AB70+$C$1,"Not Sold")</f>
        <v>Not Sold</v>
      </c>
      <c r="AG70" s="249">
        <f>$C$1+AC70</f>
        <v>43687</v>
      </c>
      <c r="AH70" s="249">
        <f>MAX(AF70,AG70)</f>
        <v>43687</v>
      </c>
      <c r="AI70" s="253">
        <f>W70*AC70</f>
        <v>0</v>
      </c>
      <c r="AJ70" s="253">
        <f>AA70-AI70</f>
        <v>13</v>
      </c>
      <c r="AK70" s="242">
        <v>1</v>
      </c>
      <c r="AL70" s="253">
        <f>IF(AE70-AJ70&lt;1,0,AE70-AJ70)</f>
        <v>0</v>
      </c>
      <c r="AM70" s="253">
        <f>AL70*D70</f>
        <v>0</v>
      </c>
      <c r="AN70" s="253" t="str">
        <f>IFERROR(AL70/W70,"-")</f>
        <v>-</v>
      </c>
      <c r="AO70" s="249" t="str">
        <f>IFERROR(AN70+AH70,"-")</f>
        <v>-</v>
      </c>
      <c r="AP70" s="242"/>
      <c r="AQ70" s="244"/>
    </row>
    <row r="71" spans="1:43" x14ac:dyDescent="0.25">
      <c r="A71" s="550" t="s">
        <v>780</v>
      </c>
      <c r="B71" s="18" t="s">
        <v>781</v>
      </c>
      <c r="C71" s="551">
        <v>6953156253742</v>
      </c>
      <c r="D71" s="58">
        <v>3.6500000000000004</v>
      </c>
      <c r="E71" s="267"/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1</v>
      </c>
      <c r="L71" s="26">
        <v>0</v>
      </c>
      <c r="M71" s="26">
        <v>0</v>
      </c>
      <c r="N71" s="26"/>
      <c r="O71" s="26"/>
      <c r="P71" s="26"/>
      <c r="Q71" s="26"/>
      <c r="R71" s="260"/>
      <c r="S71" s="322">
        <f>COUNTIF(F71:M71,"&lt;&gt;0")</f>
        <v>1</v>
      </c>
      <c r="T71" s="256">
        <v>1</v>
      </c>
      <c r="U71" s="260"/>
      <c r="V71" s="242">
        <f>SUM(F71:Q71)</f>
        <v>1</v>
      </c>
      <c r="W71" s="247">
        <f>IFERROR(IF(L71=0,V71/(S71*30),V71/(((S71-1)*30)+(T71*7))),0)</f>
        <v>3.3333333333333333E-2</v>
      </c>
      <c r="X71" s="247">
        <f>W71*30</f>
        <v>1</v>
      </c>
      <c r="Y71" s="242">
        <v>5</v>
      </c>
      <c r="Z71" s="242">
        <v>4</v>
      </c>
      <c r="AA71" s="243">
        <f>Y71+Z71</f>
        <v>9</v>
      </c>
      <c r="AB71" s="247">
        <f>IFERROR(AA71/W71,"Not Sold")</f>
        <v>270</v>
      </c>
      <c r="AC71" s="247">
        <v>14</v>
      </c>
      <c r="AD71" s="247">
        <f>IFERROR(AB71-AC71,"-")</f>
        <v>256</v>
      </c>
      <c r="AE71" s="247">
        <f>X71*2</f>
        <v>2</v>
      </c>
      <c r="AF71" s="248">
        <f>IFERROR(AB71+$C$1,"Not Sold")</f>
        <v>43943</v>
      </c>
      <c r="AG71" s="249">
        <f>$C$1+AC71</f>
        <v>43687</v>
      </c>
      <c r="AH71" s="249">
        <f>MAX(AF71,AG71)</f>
        <v>43943</v>
      </c>
      <c r="AI71" s="253">
        <f>W71*AC71</f>
        <v>0.46666666666666667</v>
      </c>
      <c r="AJ71" s="253">
        <f>AA71-AI71</f>
        <v>8.5333333333333332</v>
      </c>
      <c r="AK71" s="242">
        <v>1</v>
      </c>
      <c r="AL71" s="253">
        <f>IF(AE71-AJ71&lt;1,0,AE71-AJ71)</f>
        <v>0</v>
      </c>
      <c r="AM71" s="253">
        <f>AL71*D71</f>
        <v>0</v>
      </c>
      <c r="AN71" s="253">
        <f>IFERROR(AL71/W71,"-")</f>
        <v>0</v>
      </c>
      <c r="AO71" s="249">
        <f>IFERROR(AN71+AH71,"-")</f>
        <v>43943</v>
      </c>
      <c r="AP71" s="242"/>
      <c r="AQ71" s="244"/>
    </row>
    <row r="72" spans="1:43" x14ac:dyDescent="0.25">
      <c r="A72" s="550" t="s">
        <v>782</v>
      </c>
      <c r="B72" s="18" t="s">
        <v>783</v>
      </c>
      <c r="C72" s="551">
        <v>6953156253759</v>
      </c>
      <c r="D72" s="58">
        <v>3.649999999999999</v>
      </c>
      <c r="E72" s="267"/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1</v>
      </c>
      <c r="L72" s="26">
        <v>0</v>
      </c>
      <c r="M72" s="26">
        <v>2</v>
      </c>
      <c r="N72" s="26"/>
      <c r="O72" s="26"/>
      <c r="P72" s="26"/>
      <c r="Q72" s="26"/>
      <c r="R72" s="260"/>
      <c r="S72" s="322">
        <f>COUNTIF(F72:M72,"&lt;&gt;0")</f>
        <v>2</v>
      </c>
      <c r="T72" s="256">
        <v>1</v>
      </c>
      <c r="U72" s="260"/>
      <c r="V72" s="242">
        <f>SUM(F72:Q72)</f>
        <v>3</v>
      </c>
      <c r="W72" s="247">
        <f>IFERROR(IF(L72=0,V72/(S72*30),V72/(((S72-1)*30)+(T72*7))),0)</f>
        <v>0.05</v>
      </c>
      <c r="X72" s="247">
        <f>W72*30</f>
        <v>1.5</v>
      </c>
      <c r="Y72" s="242"/>
      <c r="Z72" s="242">
        <v>4</v>
      </c>
      <c r="AA72" s="243">
        <f>Y72+Z72</f>
        <v>4</v>
      </c>
      <c r="AB72" s="247">
        <f>IFERROR(AA72/W72,"Not Sold")</f>
        <v>80</v>
      </c>
      <c r="AC72" s="247">
        <v>14</v>
      </c>
      <c r="AD72" s="247">
        <f>IFERROR(AB72-AC72,"-")</f>
        <v>66</v>
      </c>
      <c r="AE72" s="247">
        <f>X72*2</f>
        <v>3</v>
      </c>
      <c r="AF72" s="248">
        <f>IFERROR(AB72+$C$1,"Not Sold")</f>
        <v>43753</v>
      </c>
      <c r="AG72" s="249">
        <f>$C$1+AC72</f>
        <v>43687</v>
      </c>
      <c r="AH72" s="249">
        <f>MAX(AF72,AG72)</f>
        <v>43753</v>
      </c>
      <c r="AI72" s="253">
        <f>W72*AC72</f>
        <v>0.70000000000000007</v>
      </c>
      <c r="AJ72" s="253">
        <f>AA72-AI72</f>
        <v>3.3</v>
      </c>
      <c r="AK72" s="242">
        <v>1</v>
      </c>
      <c r="AL72" s="253">
        <f>IF(AE72-AJ72&lt;1,0,AE72-AJ72)</f>
        <v>0</v>
      </c>
      <c r="AM72" s="253">
        <f>AL72*D72</f>
        <v>0</v>
      </c>
      <c r="AN72" s="253">
        <f>IFERROR(AL72/W72,"-")</f>
        <v>0</v>
      </c>
      <c r="AO72" s="249">
        <f>IFERROR(AN72+AH72,"-")</f>
        <v>43753</v>
      </c>
      <c r="AP72" s="242"/>
      <c r="AQ72" s="244"/>
    </row>
    <row r="73" spans="1:43" x14ac:dyDescent="0.25">
      <c r="A73" s="550" t="s">
        <v>784</v>
      </c>
      <c r="B73" s="18" t="s">
        <v>785</v>
      </c>
      <c r="C73" s="551">
        <v>6953156255098</v>
      </c>
      <c r="D73" s="58">
        <v>3.6599999999999993</v>
      </c>
      <c r="E73" s="267"/>
      <c r="F73" s="26">
        <v>0</v>
      </c>
      <c r="G73" s="26">
        <v>0</v>
      </c>
      <c r="H73" s="26">
        <v>0</v>
      </c>
      <c r="I73" s="26">
        <v>0</v>
      </c>
      <c r="J73" s="26">
        <v>1</v>
      </c>
      <c r="K73" s="26">
        <v>1</v>
      </c>
      <c r="L73" s="26">
        <v>1</v>
      </c>
      <c r="M73" s="26">
        <v>5</v>
      </c>
      <c r="N73" s="26"/>
      <c r="O73" s="26"/>
      <c r="P73" s="26"/>
      <c r="Q73" s="26"/>
      <c r="R73" s="260"/>
      <c r="S73" s="322">
        <f>COUNTIF(F73:M73,"&lt;&gt;0")</f>
        <v>4</v>
      </c>
      <c r="T73" s="256">
        <v>1</v>
      </c>
      <c r="U73" s="260"/>
      <c r="V73" s="242">
        <f>SUM(F73:Q73)</f>
        <v>8</v>
      </c>
      <c r="W73" s="247">
        <f>IFERROR(IF(L73=0,V73/(S73*30),V73/(((S73-1)*30)+(T73*7))),0)</f>
        <v>8.247422680412371E-2</v>
      </c>
      <c r="X73" s="247">
        <f>W73*30</f>
        <v>2.4742268041237114</v>
      </c>
      <c r="Y73" s="242">
        <v>134</v>
      </c>
      <c r="Z73" s="242">
        <v>1</v>
      </c>
      <c r="AA73" s="243">
        <f>Y73+Z73</f>
        <v>135</v>
      </c>
      <c r="AB73" s="247">
        <f>IFERROR(AA73/W73,"Not Sold")</f>
        <v>1636.875</v>
      </c>
      <c r="AC73" s="247">
        <v>14</v>
      </c>
      <c r="AD73" s="247">
        <f>IFERROR(AB73-AC73,"-")</f>
        <v>1622.875</v>
      </c>
      <c r="AE73" s="247">
        <f>X73*2</f>
        <v>4.9484536082474229</v>
      </c>
      <c r="AF73" s="248">
        <f>IFERROR(AB73+$C$1,"Not Sold")</f>
        <v>45309.875</v>
      </c>
      <c r="AG73" s="249">
        <f>$C$1+AC73</f>
        <v>43687</v>
      </c>
      <c r="AH73" s="249">
        <f>MAX(AF73,AG73)</f>
        <v>45309.875</v>
      </c>
      <c r="AI73" s="253">
        <f>W73*AC73</f>
        <v>1.1546391752577319</v>
      </c>
      <c r="AJ73" s="253">
        <f>AA73-AI73</f>
        <v>133.84536082474227</v>
      </c>
      <c r="AK73" s="242">
        <v>1</v>
      </c>
      <c r="AL73" s="253">
        <f>IF(AE73-AJ73&lt;1,0,AE73-AJ73)</f>
        <v>0</v>
      </c>
      <c r="AM73" s="253">
        <f>AL73*D73</f>
        <v>0</v>
      </c>
      <c r="AN73" s="253">
        <f>IFERROR(AL73/W73,"-")</f>
        <v>0</v>
      </c>
      <c r="AO73" s="249">
        <f>IFERROR(AN73+AH73,"-")</f>
        <v>45309.875</v>
      </c>
      <c r="AP73" s="242"/>
      <c r="AQ73" s="244"/>
    </row>
    <row r="74" spans="1:43" x14ac:dyDescent="0.25">
      <c r="A74" s="550" t="s">
        <v>95</v>
      </c>
      <c r="B74" s="18" t="s">
        <v>400</v>
      </c>
      <c r="C74" s="551">
        <v>6953156255814</v>
      </c>
      <c r="D74" s="58">
        <v>11</v>
      </c>
      <c r="E74" s="267"/>
      <c r="F74" s="26">
        <v>0</v>
      </c>
      <c r="G74" s="26">
        <v>0</v>
      </c>
      <c r="H74" s="26">
        <v>2</v>
      </c>
      <c r="I74" s="26">
        <v>0</v>
      </c>
      <c r="J74" s="26">
        <v>0</v>
      </c>
      <c r="K74" s="26">
        <v>0</v>
      </c>
      <c r="L74" s="26">
        <v>0</v>
      </c>
      <c r="M74" s="26">
        <v>10</v>
      </c>
      <c r="N74" s="26"/>
      <c r="O74" s="26"/>
      <c r="P74" s="26"/>
      <c r="Q74" s="26"/>
      <c r="R74" s="260"/>
      <c r="S74" s="322">
        <f>COUNTIF(F74:M74,"&lt;&gt;0")</f>
        <v>2</v>
      </c>
      <c r="T74" s="256">
        <v>1</v>
      </c>
      <c r="U74" s="260"/>
      <c r="V74" s="242">
        <f>SUM(F74:Q74)</f>
        <v>12</v>
      </c>
      <c r="W74" s="247">
        <f>IFERROR(IF(L74=0,V74/(S74*30),V74/(((S74-1)*30)+(T74*7))),0)</f>
        <v>0.2</v>
      </c>
      <c r="X74" s="247">
        <f>W74*30</f>
        <v>6</v>
      </c>
      <c r="Y74" s="242">
        <v>1</v>
      </c>
      <c r="Z74" s="242">
        <v>0</v>
      </c>
      <c r="AA74" s="243">
        <f>Y74+Z74</f>
        <v>1</v>
      </c>
      <c r="AB74" s="247">
        <f>IFERROR(AA74/W74,"Not Sold")</f>
        <v>5</v>
      </c>
      <c r="AC74" s="247">
        <v>14</v>
      </c>
      <c r="AD74" s="247">
        <f>IFERROR(AB74-AC74,"-")</f>
        <v>-9</v>
      </c>
      <c r="AE74" s="247">
        <f>X74*2</f>
        <v>12</v>
      </c>
      <c r="AF74" s="248">
        <f>IFERROR(AB74+$C$1,"Not Sold")</f>
        <v>43678</v>
      </c>
      <c r="AG74" s="249">
        <f>$C$1+AC74</f>
        <v>43687</v>
      </c>
      <c r="AH74" s="249">
        <f>MAX(AF74,AG74)</f>
        <v>43687</v>
      </c>
      <c r="AI74" s="253">
        <f>W74*AC74</f>
        <v>2.8000000000000003</v>
      </c>
      <c r="AJ74" s="253">
        <f>AA74-AI74</f>
        <v>-1.8000000000000003</v>
      </c>
      <c r="AK74" s="242">
        <v>1</v>
      </c>
      <c r="AL74" s="253">
        <f>IF(AE74-AJ74&lt;1,0,AE74-AJ74)</f>
        <v>13.8</v>
      </c>
      <c r="AM74" s="253">
        <f>AL74*D74</f>
        <v>151.80000000000001</v>
      </c>
      <c r="AN74" s="253">
        <f>IFERROR(AL74/W74,"-")</f>
        <v>69</v>
      </c>
      <c r="AO74" s="249">
        <f>IFERROR(AN74+AH74,"-")</f>
        <v>43756</v>
      </c>
      <c r="AP74" s="242"/>
      <c r="AQ74" s="244"/>
    </row>
    <row r="75" spans="1:43" x14ac:dyDescent="0.25">
      <c r="A75" s="550"/>
      <c r="B75" s="18" t="s">
        <v>786</v>
      </c>
      <c r="C75" s="551">
        <v>6953156256378</v>
      </c>
      <c r="D75" s="58">
        <v>0</v>
      </c>
      <c r="E75" s="267"/>
      <c r="F75" s="26">
        <v>0</v>
      </c>
      <c r="G75" s="26">
        <v>0</v>
      </c>
      <c r="H75" s="26">
        <v>0</v>
      </c>
      <c r="I75" s="26">
        <v>0</v>
      </c>
      <c r="J75" s="26">
        <v>4</v>
      </c>
      <c r="K75" s="26">
        <v>3</v>
      </c>
      <c r="L75" s="26">
        <v>1</v>
      </c>
      <c r="M75" s="26">
        <v>3</v>
      </c>
      <c r="N75" s="26"/>
      <c r="O75" s="26"/>
      <c r="P75" s="26"/>
      <c r="Q75" s="26"/>
      <c r="R75" s="260"/>
      <c r="S75" s="322">
        <f>COUNTIF(F75:M75,"&lt;&gt;0")</f>
        <v>4</v>
      </c>
      <c r="T75" s="256">
        <v>1</v>
      </c>
      <c r="U75" s="260"/>
      <c r="V75" s="242">
        <f>SUM(F75:Q75)</f>
        <v>11</v>
      </c>
      <c r="W75" s="247">
        <f>IFERROR(IF(L75=0,V75/(S75*30),V75/(((S75-1)*30)+(T75*7))),0)</f>
        <v>0.1134020618556701</v>
      </c>
      <c r="X75" s="247">
        <f>W75*30</f>
        <v>3.402061855670103</v>
      </c>
      <c r="Y75" s="242"/>
      <c r="Z75" s="242">
        <v>2</v>
      </c>
      <c r="AA75" s="243">
        <f>Y75+Z75</f>
        <v>2</v>
      </c>
      <c r="AB75" s="247">
        <f>IFERROR(AA75/W75,"Not Sold")</f>
        <v>17.636363636363637</v>
      </c>
      <c r="AC75" s="247">
        <v>14</v>
      </c>
      <c r="AD75" s="247">
        <f>IFERROR(AB75-AC75,"-")</f>
        <v>3.6363636363636367</v>
      </c>
      <c r="AE75" s="247">
        <f>X75*2</f>
        <v>6.804123711340206</v>
      </c>
      <c r="AF75" s="248">
        <f>IFERROR(AB75+$C$1,"Not Sold")</f>
        <v>43690.63636363636</v>
      </c>
      <c r="AG75" s="249">
        <f>$C$1+AC75</f>
        <v>43687</v>
      </c>
      <c r="AH75" s="249">
        <f>MAX(AF75,AG75)</f>
        <v>43690.63636363636</v>
      </c>
      <c r="AI75" s="253">
        <f>W75*AC75</f>
        <v>1.5876288659793814</v>
      </c>
      <c r="AJ75" s="253">
        <f>AA75-AI75</f>
        <v>0.41237113402061865</v>
      </c>
      <c r="AK75" s="242">
        <v>1</v>
      </c>
      <c r="AL75" s="253">
        <f>IF(AE75-AJ75&lt;1,0,AE75-AJ75)</f>
        <v>6.3917525773195871</v>
      </c>
      <c r="AM75" s="253">
        <f>AL75*D75</f>
        <v>0</v>
      </c>
      <c r="AN75" s="253">
        <f>IFERROR(AL75/W75,"-")</f>
        <v>56.36363636363636</v>
      </c>
      <c r="AO75" s="249">
        <f>IFERROR(AN75+AH75,"-")</f>
        <v>43747</v>
      </c>
      <c r="AP75" s="242"/>
      <c r="AQ75" s="244"/>
    </row>
    <row r="76" spans="1:43" x14ac:dyDescent="0.25">
      <c r="A76" s="550"/>
      <c r="B76" s="18" t="s">
        <v>787</v>
      </c>
      <c r="C76" s="551">
        <v>6953156256385</v>
      </c>
      <c r="D76" s="58">
        <v>0</v>
      </c>
      <c r="E76" s="267"/>
      <c r="F76" s="26">
        <v>0</v>
      </c>
      <c r="G76" s="26">
        <v>0</v>
      </c>
      <c r="H76" s="26">
        <v>0</v>
      </c>
      <c r="I76" s="26">
        <v>1</v>
      </c>
      <c r="J76" s="26">
        <v>1</v>
      </c>
      <c r="K76" s="26">
        <v>2</v>
      </c>
      <c r="L76" s="26">
        <v>2</v>
      </c>
      <c r="M76" s="26">
        <v>1</v>
      </c>
      <c r="N76" s="26"/>
      <c r="O76" s="26"/>
      <c r="P76" s="26"/>
      <c r="Q76" s="26"/>
      <c r="R76" s="260"/>
      <c r="S76" s="322">
        <f>COUNTIF(F76:M76,"&lt;&gt;0")</f>
        <v>5</v>
      </c>
      <c r="T76" s="256">
        <v>1</v>
      </c>
      <c r="U76" s="260"/>
      <c r="V76" s="242">
        <f>SUM(F76:Q76)</f>
        <v>7</v>
      </c>
      <c r="W76" s="247">
        <f>IFERROR(IF(L76=0,V76/(S76*30),V76/(((S76-1)*30)+(T76*7))),0)</f>
        <v>5.5118110236220472E-2</v>
      </c>
      <c r="X76" s="247">
        <f>W76*30</f>
        <v>1.6535433070866141</v>
      </c>
      <c r="Y76" s="242">
        <v>2</v>
      </c>
      <c r="Z76" s="242">
        <v>4</v>
      </c>
      <c r="AA76" s="243">
        <f>Y76+Z76</f>
        <v>6</v>
      </c>
      <c r="AB76" s="247">
        <f>IFERROR(AA76/W76,"Not Sold")</f>
        <v>108.85714285714286</v>
      </c>
      <c r="AC76" s="247">
        <v>14</v>
      </c>
      <c r="AD76" s="247">
        <f>IFERROR(AB76-AC76,"-")</f>
        <v>94.857142857142861</v>
      </c>
      <c r="AE76" s="247">
        <f>X76*2</f>
        <v>3.3070866141732282</v>
      </c>
      <c r="AF76" s="248">
        <f>IFERROR(AB76+$C$1,"Not Sold")</f>
        <v>43781.857142857145</v>
      </c>
      <c r="AG76" s="249">
        <f>$C$1+AC76</f>
        <v>43687</v>
      </c>
      <c r="AH76" s="249">
        <f>MAX(AF76,AG76)</f>
        <v>43781.857142857145</v>
      </c>
      <c r="AI76" s="253">
        <f>W76*AC76</f>
        <v>0.77165354330708658</v>
      </c>
      <c r="AJ76" s="253">
        <f>AA76-AI76</f>
        <v>5.228346456692913</v>
      </c>
      <c r="AK76" s="242">
        <v>1</v>
      </c>
      <c r="AL76" s="253">
        <f>IF(AE76-AJ76&lt;1,0,AE76-AJ76)</f>
        <v>0</v>
      </c>
      <c r="AM76" s="253">
        <f>AL76*D76</f>
        <v>0</v>
      </c>
      <c r="AN76" s="253">
        <f>IFERROR(AL76/W76,"-")</f>
        <v>0</v>
      </c>
      <c r="AO76" s="249">
        <f>IFERROR(AN76+AH76,"-")</f>
        <v>43781.857142857145</v>
      </c>
      <c r="AP76" s="242"/>
      <c r="AQ76" s="244"/>
    </row>
    <row r="77" spans="1:43" x14ac:dyDescent="0.25">
      <c r="A77" s="550"/>
      <c r="B77" s="18" t="s">
        <v>788</v>
      </c>
      <c r="C77" s="551">
        <v>6953156256392</v>
      </c>
      <c r="D77" s="58">
        <v>0</v>
      </c>
      <c r="E77" s="267"/>
      <c r="F77" s="26">
        <v>0</v>
      </c>
      <c r="G77" s="26">
        <v>0</v>
      </c>
      <c r="H77" s="26">
        <v>0</v>
      </c>
      <c r="I77" s="26">
        <v>2</v>
      </c>
      <c r="J77" s="26">
        <v>0</v>
      </c>
      <c r="K77" s="26">
        <v>7</v>
      </c>
      <c r="L77" s="26">
        <v>1</v>
      </c>
      <c r="M77" s="26">
        <v>1</v>
      </c>
      <c r="N77" s="26"/>
      <c r="O77" s="26"/>
      <c r="P77" s="26"/>
      <c r="Q77" s="26"/>
      <c r="R77" s="260"/>
      <c r="S77" s="322">
        <f>COUNTIF(F77:M77,"&lt;&gt;0")</f>
        <v>4</v>
      </c>
      <c r="T77" s="256">
        <v>1</v>
      </c>
      <c r="U77" s="260"/>
      <c r="V77" s="242">
        <f>SUM(F77:Q77)</f>
        <v>11</v>
      </c>
      <c r="W77" s="247">
        <f>IFERROR(IF(L77=0,V77/(S77*30),V77/(((S77-1)*30)+(T77*7))),0)</f>
        <v>0.1134020618556701</v>
      </c>
      <c r="X77" s="247">
        <f>W77*30</f>
        <v>3.402061855670103</v>
      </c>
      <c r="Y77" s="242">
        <v>1</v>
      </c>
      <c r="Z77" s="242">
        <v>0</v>
      </c>
      <c r="AA77" s="243">
        <f>Y77+Z77</f>
        <v>1</v>
      </c>
      <c r="AB77" s="247">
        <f>IFERROR(AA77/W77,"Not Sold")</f>
        <v>8.8181818181818183</v>
      </c>
      <c r="AC77" s="247">
        <v>14</v>
      </c>
      <c r="AD77" s="247">
        <f>IFERROR(AB77-AC77,"-")</f>
        <v>-5.1818181818181817</v>
      </c>
      <c r="AE77" s="247">
        <f>X77*2</f>
        <v>6.804123711340206</v>
      </c>
      <c r="AF77" s="248">
        <f>IFERROR(AB77+$C$1,"Not Sold")</f>
        <v>43681.818181818184</v>
      </c>
      <c r="AG77" s="249">
        <f>$C$1+AC77</f>
        <v>43687</v>
      </c>
      <c r="AH77" s="249">
        <f>MAX(AF77,AG77)</f>
        <v>43687</v>
      </c>
      <c r="AI77" s="253">
        <f>W77*AC77</f>
        <v>1.5876288659793814</v>
      </c>
      <c r="AJ77" s="253">
        <f>AA77-AI77</f>
        <v>-0.58762886597938135</v>
      </c>
      <c r="AK77" s="242">
        <v>1</v>
      </c>
      <c r="AL77" s="253">
        <f>IF(AE77-AJ77&lt;1,0,AE77-AJ77)</f>
        <v>7.3917525773195871</v>
      </c>
      <c r="AM77" s="253">
        <f>AL77*D77</f>
        <v>0</v>
      </c>
      <c r="AN77" s="253">
        <f>IFERROR(AL77/W77,"-")</f>
        <v>65.181818181818173</v>
      </c>
      <c r="AO77" s="249">
        <f>IFERROR(AN77+AH77,"-")</f>
        <v>43752.181818181816</v>
      </c>
      <c r="AP77" s="242"/>
      <c r="AQ77" s="244"/>
    </row>
    <row r="78" spans="1:43" x14ac:dyDescent="0.25">
      <c r="A78" s="550" t="s">
        <v>789</v>
      </c>
      <c r="B78" s="27" t="s">
        <v>790</v>
      </c>
      <c r="C78" s="552">
        <v>6953156256415</v>
      </c>
      <c r="D78" s="58">
        <v>9.6599999999999984</v>
      </c>
      <c r="E78" s="267"/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2</v>
      </c>
      <c r="L78" s="26">
        <v>0</v>
      </c>
      <c r="M78" s="26">
        <v>0</v>
      </c>
      <c r="N78" s="26"/>
      <c r="O78" s="26"/>
      <c r="P78" s="26"/>
      <c r="Q78" s="26"/>
      <c r="R78" s="260"/>
      <c r="S78" s="322">
        <f>COUNTIF(F78:M78,"&lt;&gt;0")</f>
        <v>1</v>
      </c>
      <c r="T78" s="256">
        <v>1</v>
      </c>
      <c r="U78" s="260"/>
      <c r="V78" s="242">
        <f>SUM(F78:Q78)</f>
        <v>2</v>
      </c>
      <c r="W78" s="247">
        <f>IFERROR(IF(L78=0,V78/(S78*30),V78/(((S78-1)*30)+(T78*7))),0)</f>
        <v>6.6666666666666666E-2</v>
      </c>
      <c r="X78" s="247">
        <f>W78*30</f>
        <v>2</v>
      </c>
      <c r="Y78" s="242">
        <v>81</v>
      </c>
      <c r="Z78" s="242">
        <v>3</v>
      </c>
      <c r="AA78" s="243">
        <f>Y78+Z78</f>
        <v>84</v>
      </c>
      <c r="AB78" s="247">
        <f>IFERROR(AA78/W78,"Not Sold")</f>
        <v>1260</v>
      </c>
      <c r="AC78" s="247">
        <v>14</v>
      </c>
      <c r="AD78" s="247">
        <f>IFERROR(AB78-AC78,"-")</f>
        <v>1246</v>
      </c>
      <c r="AE78" s="247">
        <f>X78*2</f>
        <v>4</v>
      </c>
      <c r="AF78" s="248">
        <f>IFERROR(AB78+$C$1,"Not Sold")</f>
        <v>44933</v>
      </c>
      <c r="AG78" s="249">
        <f>$C$1+AC78</f>
        <v>43687</v>
      </c>
      <c r="AH78" s="249">
        <f>MAX(AF78,AG78)</f>
        <v>44933</v>
      </c>
      <c r="AI78" s="253">
        <f>W78*AC78</f>
        <v>0.93333333333333335</v>
      </c>
      <c r="AJ78" s="253">
        <f>AA78-AI78</f>
        <v>83.066666666666663</v>
      </c>
      <c r="AK78" s="242">
        <v>1</v>
      </c>
      <c r="AL78" s="253">
        <f>IF(AE78-AJ78&lt;1,0,AE78-AJ78)</f>
        <v>0</v>
      </c>
      <c r="AM78" s="253">
        <f>AL78*D78</f>
        <v>0</v>
      </c>
      <c r="AN78" s="253">
        <f>IFERROR(AL78/W78,"-")</f>
        <v>0</v>
      </c>
      <c r="AO78" s="249">
        <f>IFERROR(AN78+AH78,"-")</f>
        <v>44933</v>
      </c>
      <c r="AP78" s="242"/>
      <c r="AQ78" s="244"/>
    </row>
    <row r="79" spans="1:43" x14ac:dyDescent="0.25">
      <c r="A79" s="550" t="s">
        <v>791</v>
      </c>
      <c r="B79" s="18" t="s">
        <v>792</v>
      </c>
      <c r="C79" s="551">
        <v>6953156257153</v>
      </c>
      <c r="D79" s="58">
        <v>4.8099999999999996</v>
      </c>
      <c r="E79" s="267"/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/>
      <c r="O79" s="26"/>
      <c r="P79" s="26"/>
      <c r="Q79" s="26"/>
      <c r="R79" s="260"/>
      <c r="S79" s="322">
        <f>COUNTIF(F79:M79,"&lt;&gt;0")</f>
        <v>0</v>
      </c>
      <c r="T79" s="256">
        <v>1</v>
      </c>
      <c r="U79" s="260"/>
      <c r="V79" s="242">
        <f>SUM(F79:Q79)</f>
        <v>0</v>
      </c>
      <c r="W79" s="247">
        <f>IFERROR(IF(L79=0,V79/(S79*30),V79/(((S79-1)*30)+(T79*7))),0)</f>
        <v>0</v>
      </c>
      <c r="X79" s="247">
        <f>W79*30</f>
        <v>0</v>
      </c>
      <c r="Y79" s="242">
        <v>3</v>
      </c>
      <c r="Z79" s="242">
        <v>5</v>
      </c>
      <c r="AA79" s="243">
        <f>Y79+Z79</f>
        <v>8</v>
      </c>
      <c r="AB79" s="247" t="str">
        <f>IFERROR(AA79/W79,"Not Sold")</f>
        <v>Not Sold</v>
      </c>
      <c r="AC79" s="247">
        <v>14</v>
      </c>
      <c r="AD79" s="247" t="str">
        <f>IFERROR(AB79-AC79,"-")</f>
        <v>-</v>
      </c>
      <c r="AE79" s="247">
        <f>X79*2</f>
        <v>0</v>
      </c>
      <c r="AF79" s="248" t="str">
        <f>IFERROR(AB79+$C$1,"Not Sold")</f>
        <v>Not Sold</v>
      </c>
      <c r="AG79" s="249">
        <f>$C$1+AC79</f>
        <v>43687</v>
      </c>
      <c r="AH79" s="249">
        <f>MAX(AF79,AG79)</f>
        <v>43687</v>
      </c>
      <c r="AI79" s="253">
        <f>W79*AC79</f>
        <v>0</v>
      </c>
      <c r="AJ79" s="253">
        <f>AA79-AI79</f>
        <v>8</v>
      </c>
      <c r="AK79" s="242">
        <v>1</v>
      </c>
      <c r="AL79" s="253">
        <f>IF(AE79-AJ79&lt;1,0,AE79-AJ79)</f>
        <v>0</v>
      </c>
      <c r="AM79" s="253">
        <f>AL79*D79</f>
        <v>0</v>
      </c>
      <c r="AN79" s="253" t="str">
        <f>IFERROR(AL79/W79,"-")</f>
        <v>-</v>
      </c>
      <c r="AO79" s="249" t="str">
        <f>IFERROR(AN79+AH79,"-")</f>
        <v>-</v>
      </c>
      <c r="AP79" s="242"/>
      <c r="AQ79" s="244"/>
    </row>
    <row r="80" spans="1:43" x14ac:dyDescent="0.25">
      <c r="A80" s="550" t="s">
        <v>793</v>
      </c>
      <c r="B80" s="18" t="s">
        <v>794</v>
      </c>
      <c r="C80" s="551">
        <v>6953156257177</v>
      </c>
      <c r="D80" s="58">
        <v>5.4899999999999958</v>
      </c>
      <c r="E80" s="267"/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3</v>
      </c>
      <c r="N80" s="26"/>
      <c r="O80" s="26"/>
      <c r="P80" s="26"/>
      <c r="Q80" s="26"/>
      <c r="R80" s="260"/>
      <c r="S80" s="322">
        <f>COUNTIF(F80:M80,"&lt;&gt;0")</f>
        <v>1</v>
      </c>
      <c r="T80" s="256">
        <v>1</v>
      </c>
      <c r="U80" s="260"/>
      <c r="V80" s="242">
        <f>SUM(F80:Q80)</f>
        <v>3</v>
      </c>
      <c r="W80" s="247">
        <f>IFERROR(IF(L80=0,V80/(S80*30),V80/(((S80-1)*30)+(T80*7))),0)</f>
        <v>0.1</v>
      </c>
      <c r="X80" s="247">
        <f>W80*30</f>
        <v>3</v>
      </c>
      <c r="Y80" s="242">
        <v>49</v>
      </c>
      <c r="Z80" s="242">
        <v>5</v>
      </c>
      <c r="AA80" s="243">
        <f>Y80+Z80</f>
        <v>54</v>
      </c>
      <c r="AB80" s="247">
        <f>IFERROR(AA80/W80,"Not Sold")</f>
        <v>540</v>
      </c>
      <c r="AC80" s="247">
        <v>14</v>
      </c>
      <c r="AD80" s="247">
        <f>IFERROR(AB80-AC80,"-")</f>
        <v>526</v>
      </c>
      <c r="AE80" s="247">
        <f>X80*2</f>
        <v>6</v>
      </c>
      <c r="AF80" s="248">
        <f>IFERROR(AB80+$C$1,"Not Sold")</f>
        <v>44213</v>
      </c>
      <c r="AG80" s="249">
        <f>$C$1+AC80</f>
        <v>43687</v>
      </c>
      <c r="AH80" s="249">
        <f>MAX(AF80,AG80)</f>
        <v>44213</v>
      </c>
      <c r="AI80" s="253">
        <f>W80*AC80</f>
        <v>1.4000000000000001</v>
      </c>
      <c r="AJ80" s="253">
        <f>AA80-AI80</f>
        <v>52.6</v>
      </c>
      <c r="AK80" s="242">
        <v>1</v>
      </c>
      <c r="AL80" s="253">
        <f>IF(AE80-AJ80&lt;1,0,AE80-AJ80)</f>
        <v>0</v>
      </c>
      <c r="AM80" s="253">
        <f>AL80*D80</f>
        <v>0</v>
      </c>
      <c r="AN80" s="253">
        <f>IFERROR(AL80/W80,"-")</f>
        <v>0</v>
      </c>
      <c r="AO80" s="249">
        <f>IFERROR(AN80+AH80,"-")</f>
        <v>44213</v>
      </c>
      <c r="AP80" s="242"/>
      <c r="AQ80" s="244"/>
    </row>
    <row r="81" spans="1:43" x14ac:dyDescent="0.25">
      <c r="A81" s="550" t="s">
        <v>795</v>
      </c>
      <c r="B81" s="18" t="s">
        <v>796</v>
      </c>
      <c r="C81" s="551">
        <v>6953156257184</v>
      </c>
      <c r="D81" s="58">
        <v>5.4600000000000239</v>
      </c>
      <c r="E81" s="267"/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2</v>
      </c>
      <c r="L81" s="26">
        <v>3</v>
      </c>
      <c r="M81" s="26">
        <v>0</v>
      </c>
      <c r="N81" s="26"/>
      <c r="O81" s="26"/>
      <c r="P81" s="26"/>
      <c r="Q81" s="26"/>
      <c r="R81" s="260"/>
      <c r="S81" s="322">
        <f>COUNTIF(F81:M81,"&lt;&gt;0")</f>
        <v>2</v>
      </c>
      <c r="T81" s="256">
        <v>1</v>
      </c>
      <c r="U81" s="260"/>
      <c r="V81" s="242">
        <f>SUM(F81:Q81)</f>
        <v>5</v>
      </c>
      <c r="W81" s="247">
        <f>IFERROR(IF(L81=0,V81/(S81*30),V81/(((S81-1)*30)+(T81*7))),0)</f>
        <v>0.13513513513513514</v>
      </c>
      <c r="X81" s="247">
        <f>W81*30</f>
        <v>4.0540540540540544</v>
      </c>
      <c r="Y81" s="242">
        <v>1</v>
      </c>
      <c r="Z81" s="242">
        <v>0</v>
      </c>
      <c r="AA81" s="243">
        <f>Y81+Z81</f>
        <v>1</v>
      </c>
      <c r="AB81" s="247">
        <f>IFERROR(AA81/W81,"Not Sold")</f>
        <v>7.3999999999999995</v>
      </c>
      <c r="AC81" s="247">
        <v>14</v>
      </c>
      <c r="AD81" s="247">
        <f>IFERROR(AB81-AC81,"-")</f>
        <v>-6.6000000000000005</v>
      </c>
      <c r="AE81" s="247">
        <f>X81*2</f>
        <v>8.1081081081081088</v>
      </c>
      <c r="AF81" s="248">
        <f>IFERROR(AB81+$C$1,"Not Sold")</f>
        <v>43680.4</v>
      </c>
      <c r="AG81" s="249">
        <f>$C$1+AC81</f>
        <v>43687</v>
      </c>
      <c r="AH81" s="249">
        <f>MAX(AF81,AG81)</f>
        <v>43687</v>
      </c>
      <c r="AI81" s="253">
        <f>W81*AC81</f>
        <v>1.8918918918918921</v>
      </c>
      <c r="AJ81" s="253">
        <f>AA81-AI81</f>
        <v>-0.89189189189189211</v>
      </c>
      <c r="AK81" s="242">
        <v>1</v>
      </c>
      <c r="AL81" s="253">
        <f>IF(AE81-AJ81&lt;1,0,AE81-AJ81)</f>
        <v>9</v>
      </c>
      <c r="AM81" s="253">
        <f>AL81*D81</f>
        <v>49.140000000000214</v>
      </c>
      <c r="AN81" s="253">
        <f>IFERROR(AL81/W81,"-")</f>
        <v>66.599999999999994</v>
      </c>
      <c r="AO81" s="249">
        <f>IFERROR(AN81+AH81,"-")</f>
        <v>43753.599999999999</v>
      </c>
      <c r="AP81" s="242"/>
      <c r="AQ81" s="244"/>
    </row>
    <row r="82" spans="1:43" x14ac:dyDescent="0.25">
      <c r="A82" s="550" t="s">
        <v>150</v>
      </c>
      <c r="B82" s="18" t="s">
        <v>664</v>
      </c>
      <c r="C82" s="551">
        <v>6953156258396</v>
      </c>
      <c r="D82" s="58">
        <v>61</v>
      </c>
      <c r="E82" s="267"/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/>
      <c r="O82" s="26"/>
      <c r="P82" s="26"/>
      <c r="Q82" s="26"/>
      <c r="R82" s="260"/>
      <c r="S82" s="322">
        <f>COUNTIF(F82:M82,"&lt;&gt;0")</f>
        <v>0</v>
      </c>
      <c r="T82" s="256">
        <v>1</v>
      </c>
      <c r="U82" s="260"/>
      <c r="V82" s="242">
        <f>SUM(F82:Q82)</f>
        <v>0</v>
      </c>
      <c r="W82" s="247">
        <f>IFERROR(IF(L82=0,V82/(S82*30),V82/(((S82-1)*30)+(T82*7))),0)</f>
        <v>0</v>
      </c>
      <c r="X82" s="247">
        <f>W82*30</f>
        <v>0</v>
      </c>
      <c r="Y82" s="242">
        <v>4</v>
      </c>
      <c r="Z82" s="242">
        <v>2</v>
      </c>
      <c r="AA82" s="243">
        <f>Y82+Z82</f>
        <v>6</v>
      </c>
      <c r="AB82" s="247" t="str">
        <f>IFERROR(AA82/W82,"Not Sold")</f>
        <v>Not Sold</v>
      </c>
      <c r="AC82" s="247">
        <v>14</v>
      </c>
      <c r="AD82" s="247" t="str">
        <f>IFERROR(AB82-AC82,"-")</f>
        <v>-</v>
      </c>
      <c r="AE82" s="247">
        <f>X82*2</f>
        <v>0</v>
      </c>
      <c r="AF82" s="248" t="str">
        <f>IFERROR(AB82+$C$1,"Not Sold")</f>
        <v>Not Sold</v>
      </c>
      <c r="AG82" s="249">
        <f>$C$1+AC82</f>
        <v>43687</v>
      </c>
      <c r="AH82" s="249">
        <f>MAX(AF82,AG82)</f>
        <v>43687</v>
      </c>
      <c r="AI82" s="253">
        <f>W82*AC82</f>
        <v>0</v>
      </c>
      <c r="AJ82" s="253">
        <f>AA82-AI82</f>
        <v>6</v>
      </c>
      <c r="AK82" s="242">
        <v>1</v>
      </c>
      <c r="AL82" s="253">
        <f>IF(AE82-AJ82&lt;1,0,AE82-AJ82)</f>
        <v>0</v>
      </c>
      <c r="AM82" s="253">
        <f>AL82*D82</f>
        <v>0</v>
      </c>
      <c r="AN82" s="253" t="str">
        <f>IFERROR(AL82/W82,"-")</f>
        <v>-</v>
      </c>
      <c r="AO82" s="249" t="str">
        <f>IFERROR(AN82+AH82,"-")</f>
        <v>-</v>
      </c>
      <c r="AP82" s="242"/>
      <c r="AQ82" s="244"/>
    </row>
    <row r="83" spans="1:43" x14ac:dyDescent="0.25">
      <c r="A83" s="550"/>
      <c r="B83" s="18" t="s">
        <v>797</v>
      </c>
      <c r="C83" s="551">
        <v>6953156258402</v>
      </c>
      <c r="D83" s="58">
        <v>0</v>
      </c>
      <c r="E83" s="267"/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1</v>
      </c>
      <c r="N83" s="26"/>
      <c r="O83" s="26"/>
      <c r="P83" s="26"/>
      <c r="Q83" s="26"/>
      <c r="R83" s="260"/>
      <c r="S83" s="322">
        <f>COUNTIF(F83:M83,"&lt;&gt;0")</f>
        <v>1</v>
      </c>
      <c r="T83" s="256">
        <v>1</v>
      </c>
      <c r="U83" s="260"/>
      <c r="V83" s="242">
        <f>SUM(F83:Q83)</f>
        <v>1</v>
      </c>
      <c r="W83" s="247">
        <f>IFERROR(IF(L83=0,V83/(S83*30),V83/(((S83-1)*30)+(T83*7))),0)</f>
        <v>3.3333333333333333E-2</v>
      </c>
      <c r="X83" s="247">
        <f>W83*30</f>
        <v>1</v>
      </c>
      <c r="Y83" s="242"/>
      <c r="Z83" s="242">
        <v>3</v>
      </c>
      <c r="AA83" s="243">
        <f>Y83+Z83</f>
        <v>3</v>
      </c>
      <c r="AB83" s="247">
        <f>IFERROR(AA83/W83,"Not Sold")</f>
        <v>90</v>
      </c>
      <c r="AC83" s="247">
        <v>14</v>
      </c>
      <c r="AD83" s="247">
        <f>IFERROR(AB83-AC83,"-")</f>
        <v>76</v>
      </c>
      <c r="AE83" s="247">
        <f>X83*2</f>
        <v>2</v>
      </c>
      <c r="AF83" s="248">
        <f>IFERROR(AB83+$C$1,"Not Sold")</f>
        <v>43763</v>
      </c>
      <c r="AG83" s="249">
        <f>$C$1+AC83</f>
        <v>43687</v>
      </c>
      <c r="AH83" s="249">
        <f>MAX(AF83,AG83)</f>
        <v>43763</v>
      </c>
      <c r="AI83" s="253">
        <f>W83*AC83</f>
        <v>0.46666666666666667</v>
      </c>
      <c r="AJ83" s="253">
        <f>AA83-AI83</f>
        <v>2.5333333333333332</v>
      </c>
      <c r="AK83" s="242">
        <v>1</v>
      </c>
      <c r="AL83" s="253">
        <f>IF(AE83-AJ83&lt;1,0,AE83-AJ83)</f>
        <v>0</v>
      </c>
      <c r="AM83" s="253">
        <f>AL83*D83</f>
        <v>0</v>
      </c>
      <c r="AN83" s="253">
        <f>IFERROR(AL83/W83,"-")</f>
        <v>0</v>
      </c>
      <c r="AO83" s="249">
        <f>IFERROR(AN83+AH83,"-")</f>
        <v>43763</v>
      </c>
      <c r="AP83" s="242"/>
      <c r="AQ83" s="244"/>
    </row>
    <row r="84" spans="1:43" x14ac:dyDescent="0.25">
      <c r="A84" s="550" t="s">
        <v>798</v>
      </c>
      <c r="B84" s="18" t="s">
        <v>799</v>
      </c>
      <c r="C84" s="551">
        <v>6953156259133</v>
      </c>
      <c r="D84" s="58">
        <v>20.210000000000004</v>
      </c>
      <c r="E84" s="267"/>
      <c r="F84" s="26">
        <v>0</v>
      </c>
      <c r="G84" s="26">
        <v>0</v>
      </c>
      <c r="H84" s="26">
        <v>0</v>
      </c>
      <c r="I84" s="26">
        <v>0</v>
      </c>
      <c r="J84" s="26">
        <v>1</v>
      </c>
      <c r="K84" s="26">
        <v>0</v>
      </c>
      <c r="L84" s="26">
        <v>0</v>
      </c>
      <c r="M84" s="26">
        <v>0</v>
      </c>
      <c r="N84" s="26"/>
      <c r="O84" s="26"/>
      <c r="P84" s="26"/>
      <c r="Q84" s="26"/>
      <c r="R84" s="260"/>
      <c r="S84" s="322">
        <f>COUNTIF(F84:M84,"&lt;&gt;0")</f>
        <v>1</v>
      </c>
      <c r="T84" s="256">
        <v>1</v>
      </c>
      <c r="U84" s="260"/>
      <c r="V84" s="242">
        <f>SUM(F84:Q84)</f>
        <v>1</v>
      </c>
      <c r="W84" s="247">
        <f>IFERROR(IF(L84=0,V84/(S84*30),V84/(((S84-1)*30)+(T84*7))),0)</f>
        <v>3.3333333333333333E-2</v>
      </c>
      <c r="X84" s="247">
        <f>W84*30</f>
        <v>1</v>
      </c>
      <c r="Y84" s="242">
        <v>27</v>
      </c>
      <c r="Z84" s="242">
        <v>1</v>
      </c>
      <c r="AA84" s="243">
        <f>Y84+Z84</f>
        <v>28</v>
      </c>
      <c r="AB84" s="247">
        <f>IFERROR(AA84/W84,"Not Sold")</f>
        <v>840</v>
      </c>
      <c r="AC84" s="247">
        <v>14</v>
      </c>
      <c r="AD84" s="247">
        <f>IFERROR(AB84-AC84,"-")</f>
        <v>826</v>
      </c>
      <c r="AE84" s="247">
        <f>X84*2</f>
        <v>2</v>
      </c>
      <c r="AF84" s="248">
        <f>IFERROR(AB84+$C$1,"Not Sold")</f>
        <v>44513</v>
      </c>
      <c r="AG84" s="249">
        <f>$C$1+AC84</f>
        <v>43687</v>
      </c>
      <c r="AH84" s="249">
        <f>MAX(AF84,AG84)</f>
        <v>44513</v>
      </c>
      <c r="AI84" s="253">
        <f>W84*AC84</f>
        <v>0.46666666666666667</v>
      </c>
      <c r="AJ84" s="253">
        <f>AA84-AI84</f>
        <v>27.533333333333335</v>
      </c>
      <c r="AK84" s="242">
        <v>1</v>
      </c>
      <c r="AL84" s="253">
        <f>IF(AE84-AJ84&lt;1,0,AE84-AJ84)</f>
        <v>0</v>
      </c>
      <c r="AM84" s="253">
        <f>AL84*D84</f>
        <v>0</v>
      </c>
      <c r="AN84" s="253">
        <f>IFERROR(AL84/W84,"-")</f>
        <v>0</v>
      </c>
      <c r="AO84" s="249">
        <f>IFERROR(AN84+AH84,"-")</f>
        <v>44513</v>
      </c>
      <c r="AP84" s="242"/>
      <c r="AQ84" s="244"/>
    </row>
    <row r="85" spans="1:43" x14ac:dyDescent="0.25">
      <c r="A85" s="550" t="s">
        <v>800</v>
      </c>
      <c r="B85" s="18" t="s">
        <v>801</v>
      </c>
      <c r="C85" s="551">
        <v>6953156259157</v>
      </c>
      <c r="D85" s="58">
        <v>19.420000000000005</v>
      </c>
      <c r="E85" s="267"/>
      <c r="F85" s="26">
        <v>0</v>
      </c>
      <c r="G85" s="26">
        <v>0</v>
      </c>
      <c r="H85" s="26">
        <v>0</v>
      </c>
      <c r="I85" s="26">
        <v>0</v>
      </c>
      <c r="J85" s="26">
        <v>1</v>
      </c>
      <c r="K85" s="26">
        <v>2</v>
      </c>
      <c r="L85" s="26">
        <v>0</v>
      </c>
      <c r="M85" s="26">
        <v>0</v>
      </c>
      <c r="N85" s="26"/>
      <c r="O85" s="26"/>
      <c r="P85" s="26"/>
      <c r="Q85" s="26"/>
      <c r="R85" s="260"/>
      <c r="S85" s="322">
        <f>COUNTIF(F85:M85,"&lt;&gt;0")</f>
        <v>2</v>
      </c>
      <c r="T85" s="256">
        <v>1</v>
      </c>
      <c r="U85" s="260"/>
      <c r="V85" s="242">
        <f>SUM(F85:Q85)</f>
        <v>3</v>
      </c>
      <c r="W85" s="247">
        <f>IFERROR(IF(L85=0,V85/(S85*30),V85/(((S85-1)*30)+(T85*7))),0)</f>
        <v>0.05</v>
      </c>
      <c r="X85" s="247">
        <f>W85*30</f>
        <v>1.5</v>
      </c>
      <c r="Y85" s="242"/>
      <c r="Z85" s="242">
        <v>3</v>
      </c>
      <c r="AA85" s="243">
        <f>Y85+Z85</f>
        <v>3</v>
      </c>
      <c r="AB85" s="247">
        <f>IFERROR(AA85/W85,"Not Sold")</f>
        <v>60</v>
      </c>
      <c r="AC85" s="247">
        <v>14</v>
      </c>
      <c r="AD85" s="247">
        <f>IFERROR(AB85-AC85,"-")</f>
        <v>46</v>
      </c>
      <c r="AE85" s="247">
        <f>X85*2</f>
        <v>3</v>
      </c>
      <c r="AF85" s="248">
        <f>IFERROR(AB85+$C$1,"Not Sold")</f>
        <v>43733</v>
      </c>
      <c r="AG85" s="249">
        <f>$C$1+AC85</f>
        <v>43687</v>
      </c>
      <c r="AH85" s="249">
        <f>MAX(AF85,AG85)</f>
        <v>43733</v>
      </c>
      <c r="AI85" s="253">
        <f>W85*AC85</f>
        <v>0.70000000000000007</v>
      </c>
      <c r="AJ85" s="253">
        <f>AA85-AI85</f>
        <v>2.2999999999999998</v>
      </c>
      <c r="AK85" s="242">
        <v>1</v>
      </c>
      <c r="AL85" s="253">
        <f>IF(AE85-AJ85&lt;1,0,AE85-AJ85)</f>
        <v>0</v>
      </c>
      <c r="AM85" s="253">
        <f>AL85*D85</f>
        <v>0</v>
      </c>
      <c r="AN85" s="253">
        <f>IFERROR(AL85/W85,"-")</f>
        <v>0</v>
      </c>
      <c r="AO85" s="249">
        <f>IFERROR(AN85+AH85,"-")</f>
        <v>43733</v>
      </c>
      <c r="AP85" s="242"/>
      <c r="AQ85" s="244"/>
    </row>
    <row r="86" spans="1:43" x14ac:dyDescent="0.25">
      <c r="A86" s="550" t="s">
        <v>802</v>
      </c>
      <c r="B86" s="18" t="s">
        <v>803</v>
      </c>
      <c r="C86" s="551">
        <v>6953156259164</v>
      </c>
      <c r="D86" s="58">
        <v>19.420000000000002</v>
      </c>
      <c r="E86" s="267"/>
      <c r="F86" s="26">
        <v>0</v>
      </c>
      <c r="G86" s="26">
        <v>0</v>
      </c>
      <c r="H86" s="26">
        <v>0</v>
      </c>
      <c r="I86" s="26">
        <v>0</v>
      </c>
      <c r="J86" s="26">
        <v>2</v>
      </c>
      <c r="K86" s="26">
        <v>0</v>
      </c>
      <c r="L86" s="26">
        <v>1</v>
      </c>
      <c r="M86" s="26">
        <v>0</v>
      </c>
      <c r="N86" s="26"/>
      <c r="O86" s="26"/>
      <c r="P86" s="26"/>
      <c r="Q86" s="26"/>
      <c r="R86" s="260"/>
      <c r="S86" s="322">
        <f>COUNTIF(F86:M86,"&lt;&gt;0")</f>
        <v>2</v>
      </c>
      <c r="T86" s="256">
        <v>1</v>
      </c>
      <c r="U86" s="260"/>
      <c r="V86" s="242">
        <f>SUM(F86:Q86)</f>
        <v>3</v>
      </c>
      <c r="W86" s="247">
        <f>IFERROR(IF(L86=0,V86/(S86*30),V86/(((S86-1)*30)+(T86*7))),0)</f>
        <v>8.1081081081081086E-2</v>
      </c>
      <c r="X86" s="247">
        <f>W86*30</f>
        <v>2.4324324324324325</v>
      </c>
      <c r="Y86" s="242"/>
      <c r="Z86" s="242">
        <v>1</v>
      </c>
      <c r="AA86" s="243">
        <f>Y86+Z86</f>
        <v>1</v>
      </c>
      <c r="AB86" s="247">
        <f>IFERROR(AA86/W86,"Not Sold")</f>
        <v>12.333333333333332</v>
      </c>
      <c r="AC86" s="247">
        <v>14</v>
      </c>
      <c r="AD86" s="247">
        <f>IFERROR(AB86-AC86,"-")</f>
        <v>-1.6666666666666679</v>
      </c>
      <c r="AE86" s="247">
        <f>X86*2</f>
        <v>4.8648648648648649</v>
      </c>
      <c r="AF86" s="248">
        <f>IFERROR(AB86+$C$1,"Not Sold")</f>
        <v>43685.333333333336</v>
      </c>
      <c r="AG86" s="249">
        <f>$C$1+AC86</f>
        <v>43687</v>
      </c>
      <c r="AH86" s="249">
        <f>MAX(AF86,AG86)</f>
        <v>43687</v>
      </c>
      <c r="AI86" s="253">
        <f>W86*AC86</f>
        <v>1.1351351351351351</v>
      </c>
      <c r="AJ86" s="253">
        <f>AA86-AI86</f>
        <v>-0.13513513513513509</v>
      </c>
      <c r="AK86" s="242">
        <v>1</v>
      </c>
      <c r="AL86" s="253">
        <f>IF(AE86-AJ86&lt;1,0,AE86-AJ86)</f>
        <v>5</v>
      </c>
      <c r="AM86" s="253">
        <f>AL86*D86</f>
        <v>97.100000000000009</v>
      </c>
      <c r="AN86" s="253">
        <f>IFERROR(AL86/W86,"-")</f>
        <v>61.666666666666664</v>
      </c>
      <c r="AO86" s="249">
        <f>IFERROR(AN86+AH86,"-")</f>
        <v>43748.666666666664</v>
      </c>
      <c r="AP86" s="242"/>
      <c r="AQ86" s="244"/>
    </row>
    <row r="87" spans="1:43" x14ac:dyDescent="0.25">
      <c r="A87" s="550" t="s">
        <v>99</v>
      </c>
      <c r="B87" s="18" t="s">
        <v>404</v>
      </c>
      <c r="C87" s="551">
        <v>6953156259362</v>
      </c>
      <c r="D87" s="58">
        <v>11.109999999999989</v>
      </c>
      <c r="E87" s="267"/>
      <c r="F87" s="26">
        <v>1</v>
      </c>
      <c r="G87" s="26">
        <v>2</v>
      </c>
      <c r="H87" s="26">
        <v>0</v>
      </c>
      <c r="I87" s="26">
        <v>0</v>
      </c>
      <c r="J87" s="26">
        <v>2</v>
      </c>
      <c r="K87" s="26">
        <v>1</v>
      </c>
      <c r="L87" s="26">
        <v>0</v>
      </c>
      <c r="M87" s="26">
        <v>0</v>
      </c>
      <c r="N87" s="26"/>
      <c r="O87" s="26"/>
      <c r="P87" s="26"/>
      <c r="Q87" s="26"/>
      <c r="R87" s="260"/>
      <c r="S87" s="322">
        <f>COUNTIF(F87:M87,"&lt;&gt;0")</f>
        <v>4</v>
      </c>
      <c r="T87" s="256">
        <v>1</v>
      </c>
      <c r="U87" s="260"/>
      <c r="V87" s="242">
        <f>SUM(F87:Q87)</f>
        <v>6</v>
      </c>
      <c r="W87" s="247">
        <f>IFERROR(IF(L87=0,V87/(S87*30),V87/(((S87-1)*30)+(T87*7))),0)</f>
        <v>0.05</v>
      </c>
      <c r="X87" s="247">
        <f>W87*30</f>
        <v>1.5</v>
      </c>
      <c r="Y87" s="242">
        <v>38</v>
      </c>
      <c r="Z87" s="242">
        <v>1</v>
      </c>
      <c r="AA87" s="243">
        <f>Y87+Z87</f>
        <v>39</v>
      </c>
      <c r="AB87" s="247">
        <f>IFERROR(AA87/W87,"Not Sold")</f>
        <v>780</v>
      </c>
      <c r="AC87" s="247">
        <v>14</v>
      </c>
      <c r="AD87" s="247">
        <f>IFERROR(AB87-AC87,"-")</f>
        <v>766</v>
      </c>
      <c r="AE87" s="247">
        <f>X87*2</f>
        <v>3</v>
      </c>
      <c r="AF87" s="248">
        <f>IFERROR(AB87+$C$1,"Not Sold")</f>
        <v>44453</v>
      </c>
      <c r="AG87" s="249">
        <f>$C$1+AC87</f>
        <v>43687</v>
      </c>
      <c r="AH87" s="249">
        <f>MAX(AF87,AG87)</f>
        <v>44453</v>
      </c>
      <c r="AI87" s="253">
        <f>W87*AC87</f>
        <v>0.70000000000000007</v>
      </c>
      <c r="AJ87" s="253">
        <f>AA87-AI87</f>
        <v>38.299999999999997</v>
      </c>
      <c r="AK87" s="242">
        <v>1</v>
      </c>
      <c r="AL87" s="253">
        <f>IF(AE87-AJ87&lt;1,0,AE87-AJ87)</f>
        <v>0</v>
      </c>
      <c r="AM87" s="253">
        <f>AL87*D87</f>
        <v>0</v>
      </c>
      <c r="AN87" s="253">
        <f>IFERROR(AL87/W87,"-")</f>
        <v>0</v>
      </c>
      <c r="AO87" s="249">
        <f>IFERROR(AN87+AH87,"-")</f>
        <v>44453</v>
      </c>
      <c r="AP87" s="242"/>
      <c r="AQ87" s="244"/>
    </row>
    <row r="88" spans="1:43" x14ac:dyDescent="0.25">
      <c r="A88" s="550" t="s">
        <v>115</v>
      </c>
      <c r="B88" s="18" t="s">
        <v>419</v>
      </c>
      <c r="C88" s="551">
        <v>6953156259379</v>
      </c>
      <c r="D88" s="58">
        <v>11.76</v>
      </c>
      <c r="E88" s="267"/>
      <c r="F88" s="26">
        <v>4</v>
      </c>
      <c r="G88" s="26">
        <v>2</v>
      </c>
      <c r="H88" s="26">
        <v>7</v>
      </c>
      <c r="I88" s="26">
        <v>2</v>
      </c>
      <c r="J88" s="26">
        <v>0</v>
      </c>
      <c r="K88" s="26">
        <v>0</v>
      </c>
      <c r="L88" s="26">
        <v>0</v>
      </c>
      <c r="M88" s="26">
        <v>0</v>
      </c>
      <c r="N88" s="26"/>
      <c r="O88" s="26"/>
      <c r="P88" s="26"/>
      <c r="Q88" s="26"/>
      <c r="R88" s="260"/>
      <c r="S88" s="322">
        <f>COUNTIF(F88:M88,"&lt;&gt;0")</f>
        <v>4</v>
      </c>
      <c r="T88" s="256">
        <v>1</v>
      </c>
      <c r="U88" s="260"/>
      <c r="V88" s="242">
        <f>SUM(F88:Q88)</f>
        <v>15</v>
      </c>
      <c r="W88" s="247">
        <f>IFERROR(IF(L88=0,V88/(S88*30),V88/(((S88-1)*30)+(T88*7))),0)</f>
        <v>0.125</v>
      </c>
      <c r="X88" s="247">
        <f>W88*30</f>
        <v>3.75</v>
      </c>
      <c r="Y88" s="242">
        <v>1</v>
      </c>
      <c r="Z88" s="242">
        <v>0</v>
      </c>
      <c r="AA88" s="243">
        <f>Y88+Z88</f>
        <v>1</v>
      </c>
      <c r="AB88" s="247">
        <f>IFERROR(AA88/W88,"Not Sold")</f>
        <v>8</v>
      </c>
      <c r="AC88" s="247">
        <v>14</v>
      </c>
      <c r="AD88" s="247">
        <f>IFERROR(AB88-AC88,"-")</f>
        <v>-6</v>
      </c>
      <c r="AE88" s="247">
        <f>X88*2</f>
        <v>7.5</v>
      </c>
      <c r="AF88" s="248">
        <f>IFERROR(AB88+$C$1,"Not Sold")</f>
        <v>43681</v>
      </c>
      <c r="AG88" s="249">
        <f>$C$1+AC88</f>
        <v>43687</v>
      </c>
      <c r="AH88" s="249">
        <f>MAX(AF88,AG88)</f>
        <v>43687</v>
      </c>
      <c r="AI88" s="253">
        <f>W88*AC88</f>
        <v>1.75</v>
      </c>
      <c r="AJ88" s="253">
        <f>AA88-AI88</f>
        <v>-0.75</v>
      </c>
      <c r="AK88" s="242">
        <v>1</v>
      </c>
      <c r="AL88" s="253">
        <f>IF(AE88-AJ88&lt;1,0,AE88-AJ88)</f>
        <v>8.25</v>
      </c>
      <c r="AM88" s="253">
        <f>AL88*D88</f>
        <v>97.02</v>
      </c>
      <c r="AN88" s="253">
        <f>IFERROR(AL88/W88,"-")</f>
        <v>66</v>
      </c>
      <c r="AO88" s="249">
        <f>IFERROR(AN88+AH88,"-")</f>
        <v>43753</v>
      </c>
      <c r="AP88" s="242"/>
      <c r="AQ88" s="244"/>
    </row>
    <row r="89" spans="1:43" x14ac:dyDescent="0.25">
      <c r="A89" s="550" t="s">
        <v>804</v>
      </c>
      <c r="B89" s="18" t="s">
        <v>805</v>
      </c>
      <c r="C89" s="551">
        <v>6953156259706</v>
      </c>
      <c r="D89" s="58">
        <v>7.1899999999999977</v>
      </c>
      <c r="E89" s="267"/>
      <c r="F89" s="26">
        <v>0</v>
      </c>
      <c r="G89" s="26">
        <v>0</v>
      </c>
      <c r="H89" s="26">
        <v>0</v>
      </c>
      <c r="I89" s="26">
        <v>1</v>
      </c>
      <c r="J89" s="26">
        <v>0</v>
      </c>
      <c r="K89" s="26">
        <v>2</v>
      </c>
      <c r="L89" s="26">
        <v>0</v>
      </c>
      <c r="M89" s="26">
        <v>0</v>
      </c>
      <c r="N89" s="26"/>
      <c r="O89" s="26"/>
      <c r="P89" s="26"/>
      <c r="Q89" s="26"/>
      <c r="R89" s="260"/>
      <c r="S89" s="322">
        <f>COUNTIF(F89:M89,"&lt;&gt;0")</f>
        <v>2</v>
      </c>
      <c r="T89" s="256">
        <v>1</v>
      </c>
      <c r="U89" s="260"/>
      <c r="V89" s="242">
        <f>SUM(F89:Q89)</f>
        <v>3</v>
      </c>
      <c r="W89" s="247">
        <f>IFERROR(IF(L89=0,V89/(S89*30),V89/(((S89-1)*30)+(T89*7))),0)</f>
        <v>0.05</v>
      </c>
      <c r="X89" s="247">
        <f>W89*30</f>
        <v>1.5</v>
      </c>
      <c r="Y89" s="242">
        <v>7</v>
      </c>
      <c r="Z89" s="242">
        <v>8</v>
      </c>
      <c r="AA89" s="243">
        <f>Y89+Z89</f>
        <v>15</v>
      </c>
      <c r="AB89" s="247">
        <f>IFERROR(AA89/W89,"Not Sold")</f>
        <v>300</v>
      </c>
      <c r="AC89" s="247">
        <v>14</v>
      </c>
      <c r="AD89" s="247">
        <f>IFERROR(AB89-AC89,"-")</f>
        <v>286</v>
      </c>
      <c r="AE89" s="247">
        <f>X89*2</f>
        <v>3</v>
      </c>
      <c r="AF89" s="248">
        <f>IFERROR(AB89+$C$1,"Not Sold")</f>
        <v>43973</v>
      </c>
      <c r="AG89" s="249">
        <f>$C$1+AC89</f>
        <v>43687</v>
      </c>
      <c r="AH89" s="249">
        <f>MAX(AF89,AG89)</f>
        <v>43973</v>
      </c>
      <c r="AI89" s="253">
        <f>W89*AC89</f>
        <v>0.70000000000000007</v>
      </c>
      <c r="AJ89" s="253">
        <f>AA89-AI89</f>
        <v>14.3</v>
      </c>
      <c r="AK89" s="242">
        <v>1</v>
      </c>
      <c r="AL89" s="253">
        <f>IF(AE89-AJ89&lt;1,0,AE89-AJ89)</f>
        <v>0</v>
      </c>
      <c r="AM89" s="253">
        <f>AL89*D89</f>
        <v>0</v>
      </c>
      <c r="AN89" s="253">
        <f>IFERROR(AL89/W89,"-")</f>
        <v>0</v>
      </c>
      <c r="AO89" s="249">
        <f>IFERROR(AN89+AH89,"-")</f>
        <v>43973</v>
      </c>
      <c r="AP89" s="242"/>
      <c r="AQ89" s="244"/>
    </row>
    <row r="90" spans="1:43" x14ac:dyDescent="0.25">
      <c r="A90" s="550" t="s">
        <v>806</v>
      </c>
      <c r="B90" s="18" t="s">
        <v>807</v>
      </c>
      <c r="C90" s="551">
        <v>6953156259713</v>
      </c>
      <c r="D90" s="58">
        <v>7.19</v>
      </c>
      <c r="E90" s="267"/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/>
      <c r="O90" s="26"/>
      <c r="P90" s="26"/>
      <c r="Q90" s="26"/>
      <c r="R90" s="260"/>
      <c r="S90" s="322">
        <f>COUNTIF(F90:M90,"&lt;&gt;0")</f>
        <v>0</v>
      </c>
      <c r="T90" s="256">
        <v>1</v>
      </c>
      <c r="U90" s="260"/>
      <c r="V90" s="242">
        <f>SUM(F90:Q90)</f>
        <v>0</v>
      </c>
      <c r="W90" s="247">
        <f>IFERROR(IF(L90=0,V90/(S90*30),V90/(((S90-1)*30)+(T90*7))),0)</f>
        <v>0</v>
      </c>
      <c r="X90" s="247">
        <f>W90*30</f>
        <v>0</v>
      </c>
      <c r="Y90" s="242">
        <v>33</v>
      </c>
      <c r="Z90" s="242">
        <v>11</v>
      </c>
      <c r="AA90" s="243">
        <f>Y90+Z90</f>
        <v>44</v>
      </c>
      <c r="AB90" s="247" t="str">
        <f>IFERROR(AA90/W90,"Not Sold")</f>
        <v>Not Sold</v>
      </c>
      <c r="AC90" s="247">
        <v>14</v>
      </c>
      <c r="AD90" s="247" t="str">
        <f>IFERROR(AB90-AC90,"-")</f>
        <v>-</v>
      </c>
      <c r="AE90" s="247">
        <f>X90*2</f>
        <v>0</v>
      </c>
      <c r="AF90" s="248" t="str">
        <f>IFERROR(AB90+$C$1,"Not Sold")</f>
        <v>Not Sold</v>
      </c>
      <c r="AG90" s="249">
        <f>$C$1+AC90</f>
        <v>43687</v>
      </c>
      <c r="AH90" s="249">
        <f>MAX(AF90,AG90)</f>
        <v>43687</v>
      </c>
      <c r="AI90" s="253">
        <f>W90*AC90</f>
        <v>0</v>
      </c>
      <c r="AJ90" s="253">
        <f>AA90-AI90</f>
        <v>44</v>
      </c>
      <c r="AK90" s="242">
        <v>1</v>
      </c>
      <c r="AL90" s="253">
        <f>IF(AE90-AJ90&lt;1,0,AE90-AJ90)</f>
        <v>0</v>
      </c>
      <c r="AM90" s="253">
        <f>AL90*D90</f>
        <v>0</v>
      </c>
      <c r="AN90" s="253" t="str">
        <f>IFERROR(AL90/W90,"-")</f>
        <v>-</v>
      </c>
      <c r="AO90" s="249" t="str">
        <f>IFERROR(AN90+AH90,"-")</f>
        <v>-</v>
      </c>
      <c r="AP90" s="242"/>
      <c r="AQ90" s="244"/>
    </row>
    <row r="91" spans="1:43" x14ac:dyDescent="0.25">
      <c r="A91" s="550"/>
      <c r="B91" s="18" t="s">
        <v>808</v>
      </c>
      <c r="C91" s="551">
        <v>6953156259720</v>
      </c>
      <c r="D91" s="58">
        <v>0</v>
      </c>
      <c r="E91" s="267"/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4</v>
      </c>
      <c r="N91" s="26"/>
      <c r="O91" s="26"/>
      <c r="P91" s="26"/>
      <c r="Q91" s="26"/>
      <c r="R91" s="260"/>
      <c r="S91" s="322">
        <f>COUNTIF(F91:M91,"&lt;&gt;0")</f>
        <v>1</v>
      </c>
      <c r="T91" s="256">
        <v>1</v>
      </c>
      <c r="U91" s="260"/>
      <c r="V91" s="242">
        <f>SUM(F91:Q91)</f>
        <v>4</v>
      </c>
      <c r="W91" s="247">
        <f>IFERROR(IF(L91=0,V91/(S91*30),V91/(((S91-1)*30)+(T91*7))),0)</f>
        <v>0.13333333333333333</v>
      </c>
      <c r="X91" s="247">
        <f>W91*30</f>
        <v>4</v>
      </c>
      <c r="Y91" s="242">
        <v>25</v>
      </c>
      <c r="Z91" s="242">
        <v>6</v>
      </c>
      <c r="AA91" s="243">
        <f>Y91+Z91</f>
        <v>31</v>
      </c>
      <c r="AB91" s="247">
        <f>IFERROR(AA91/W91,"Not Sold")</f>
        <v>232.5</v>
      </c>
      <c r="AC91" s="247">
        <v>14</v>
      </c>
      <c r="AD91" s="247">
        <f>IFERROR(AB91-AC91,"-")</f>
        <v>218.5</v>
      </c>
      <c r="AE91" s="247">
        <f>X91*2</f>
        <v>8</v>
      </c>
      <c r="AF91" s="248">
        <f>IFERROR(AB91+$C$1,"Not Sold")</f>
        <v>43905.5</v>
      </c>
      <c r="AG91" s="249">
        <f>$C$1+AC91</f>
        <v>43687</v>
      </c>
      <c r="AH91" s="249">
        <f>MAX(AF91,AG91)</f>
        <v>43905.5</v>
      </c>
      <c r="AI91" s="253">
        <f>W91*AC91</f>
        <v>1.8666666666666667</v>
      </c>
      <c r="AJ91" s="253">
        <f>AA91-AI91</f>
        <v>29.133333333333333</v>
      </c>
      <c r="AK91" s="242">
        <v>1</v>
      </c>
      <c r="AL91" s="253">
        <f>IF(AE91-AJ91&lt;1,0,AE91-AJ91)</f>
        <v>0</v>
      </c>
      <c r="AM91" s="253">
        <f>AL91*D91</f>
        <v>0</v>
      </c>
      <c r="AN91" s="253">
        <f>IFERROR(AL91/W91,"-")</f>
        <v>0</v>
      </c>
      <c r="AO91" s="249">
        <f>IFERROR(AN91+AH91,"-")</f>
        <v>43905.5</v>
      </c>
      <c r="AP91" s="242"/>
      <c r="AQ91" s="244"/>
    </row>
    <row r="92" spans="1:43" x14ac:dyDescent="0.25">
      <c r="A92" s="550"/>
      <c r="B92" s="18" t="s">
        <v>809</v>
      </c>
      <c r="C92" s="551">
        <v>6953156259737</v>
      </c>
      <c r="D92" s="58">
        <v>0</v>
      </c>
      <c r="E92" s="267"/>
      <c r="F92" s="26">
        <v>0</v>
      </c>
      <c r="G92" s="26">
        <v>0</v>
      </c>
      <c r="H92" s="26">
        <v>0</v>
      </c>
      <c r="I92" s="26">
        <v>1</v>
      </c>
      <c r="J92" s="26">
        <v>0</v>
      </c>
      <c r="K92" s="26">
        <v>0</v>
      </c>
      <c r="L92" s="26">
        <v>0</v>
      </c>
      <c r="M92" s="26">
        <v>0</v>
      </c>
      <c r="N92" s="26"/>
      <c r="O92" s="26"/>
      <c r="P92" s="26"/>
      <c r="Q92" s="26"/>
      <c r="R92" s="260"/>
      <c r="S92" s="322">
        <f>COUNTIF(F92:M92,"&lt;&gt;0")</f>
        <v>1</v>
      </c>
      <c r="T92" s="256">
        <v>1</v>
      </c>
      <c r="U92" s="260"/>
      <c r="V92" s="242">
        <f>SUM(F92:Q92)</f>
        <v>1</v>
      </c>
      <c r="W92" s="247">
        <f>IFERROR(IF(L92=0,V92/(S92*30),V92/(((S92-1)*30)+(T92*7))),0)</f>
        <v>3.3333333333333333E-2</v>
      </c>
      <c r="X92" s="247">
        <f>W92*30</f>
        <v>1</v>
      </c>
      <c r="Y92" s="242">
        <v>46</v>
      </c>
      <c r="Z92" s="242">
        <v>5</v>
      </c>
      <c r="AA92" s="243">
        <f>Y92+Z92</f>
        <v>51</v>
      </c>
      <c r="AB92" s="247">
        <f>IFERROR(AA92/W92,"Not Sold")</f>
        <v>1530</v>
      </c>
      <c r="AC92" s="247">
        <v>14</v>
      </c>
      <c r="AD92" s="247">
        <f>IFERROR(AB92-AC92,"-")</f>
        <v>1516</v>
      </c>
      <c r="AE92" s="247">
        <f>X92*2</f>
        <v>2</v>
      </c>
      <c r="AF92" s="248">
        <f>IFERROR(AB92+$C$1,"Not Sold")</f>
        <v>45203</v>
      </c>
      <c r="AG92" s="249">
        <f>$C$1+AC92</f>
        <v>43687</v>
      </c>
      <c r="AH92" s="249">
        <f>MAX(AF92,AG92)</f>
        <v>45203</v>
      </c>
      <c r="AI92" s="253">
        <f>W92*AC92</f>
        <v>0.46666666666666667</v>
      </c>
      <c r="AJ92" s="253">
        <f>AA92-AI92</f>
        <v>50.533333333333331</v>
      </c>
      <c r="AK92" s="242">
        <v>1</v>
      </c>
      <c r="AL92" s="253">
        <f>IF(AE92-AJ92&lt;1,0,AE92-AJ92)</f>
        <v>0</v>
      </c>
      <c r="AM92" s="253">
        <f>AL92*D92</f>
        <v>0</v>
      </c>
      <c r="AN92" s="253">
        <f>IFERROR(AL92/W92,"-")</f>
        <v>0</v>
      </c>
      <c r="AO92" s="249">
        <f>IFERROR(AN92+AH92,"-")</f>
        <v>45203</v>
      </c>
      <c r="AP92" s="242"/>
      <c r="AQ92" s="244"/>
    </row>
    <row r="93" spans="1:43" x14ac:dyDescent="0.25">
      <c r="A93" s="550" t="s">
        <v>103</v>
      </c>
      <c r="B93" s="18" t="s">
        <v>407</v>
      </c>
      <c r="C93" s="551">
        <v>6953156259850</v>
      </c>
      <c r="D93" s="58">
        <v>13.479999999999993</v>
      </c>
      <c r="E93" s="267"/>
      <c r="F93" s="26">
        <v>5</v>
      </c>
      <c r="G93" s="26">
        <v>11</v>
      </c>
      <c r="H93" s="26">
        <v>6</v>
      </c>
      <c r="I93" s="26">
        <v>4</v>
      </c>
      <c r="J93" s="26">
        <v>1</v>
      </c>
      <c r="K93" s="26">
        <v>2</v>
      </c>
      <c r="L93" s="26">
        <v>2</v>
      </c>
      <c r="M93" s="26">
        <v>0</v>
      </c>
      <c r="N93" s="26"/>
      <c r="O93" s="26"/>
      <c r="P93" s="26"/>
      <c r="Q93" s="26"/>
      <c r="R93" s="260"/>
      <c r="S93" s="322">
        <f>COUNTIF(F93:M93,"&lt;&gt;0")</f>
        <v>7</v>
      </c>
      <c r="T93" s="256">
        <v>1</v>
      </c>
      <c r="U93" s="260"/>
      <c r="V93" s="242">
        <f>SUM(F93:Q93)</f>
        <v>31</v>
      </c>
      <c r="W93" s="247">
        <f>IFERROR(IF(L93=0,V93/(S93*30),V93/(((S93-1)*30)+(T93*7))),0)</f>
        <v>0.16577540106951871</v>
      </c>
      <c r="X93" s="247">
        <f>W93*30</f>
        <v>4.9732620320855609</v>
      </c>
      <c r="Y93" s="242">
        <v>6</v>
      </c>
      <c r="Z93" s="242">
        <v>16</v>
      </c>
      <c r="AA93" s="243">
        <f>Y93+Z93</f>
        <v>22</v>
      </c>
      <c r="AB93" s="247">
        <f>IFERROR(AA93/W93,"Not Sold")</f>
        <v>132.70967741935485</v>
      </c>
      <c r="AC93" s="247">
        <v>14</v>
      </c>
      <c r="AD93" s="247">
        <f>IFERROR(AB93-AC93,"-")</f>
        <v>118.70967741935485</v>
      </c>
      <c r="AE93" s="247">
        <f>X93*2</f>
        <v>9.9465240641711219</v>
      </c>
      <c r="AF93" s="248">
        <f>IFERROR(AB93+$C$1,"Not Sold")</f>
        <v>43805.709677419356</v>
      </c>
      <c r="AG93" s="249">
        <f>$C$1+AC93</f>
        <v>43687</v>
      </c>
      <c r="AH93" s="249">
        <f>MAX(AF93,AG93)</f>
        <v>43805.709677419356</v>
      </c>
      <c r="AI93" s="253">
        <f>W93*AC93</f>
        <v>2.320855614973262</v>
      </c>
      <c r="AJ93" s="253">
        <f>AA93-AI93</f>
        <v>19.679144385026738</v>
      </c>
      <c r="AK93" s="242">
        <v>1</v>
      </c>
      <c r="AL93" s="253">
        <f>IF(AE93-AJ93&lt;1,0,AE93-AJ93)</f>
        <v>0</v>
      </c>
      <c r="AM93" s="253">
        <f>AL93*D93</f>
        <v>0</v>
      </c>
      <c r="AN93" s="253">
        <f>IFERROR(AL93/W93,"-")</f>
        <v>0</v>
      </c>
      <c r="AO93" s="249">
        <f>IFERROR(AN93+AH93,"-")</f>
        <v>43805.709677419356</v>
      </c>
      <c r="AP93" s="242"/>
      <c r="AQ93" s="244"/>
    </row>
    <row r="94" spans="1:43" x14ac:dyDescent="0.25">
      <c r="A94" s="550" t="s">
        <v>104</v>
      </c>
      <c r="B94" s="18" t="s">
        <v>408</v>
      </c>
      <c r="C94" s="551">
        <v>6953156259867</v>
      </c>
      <c r="D94" s="58">
        <v>13.51</v>
      </c>
      <c r="E94" s="267"/>
      <c r="F94" s="26">
        <v>3</v>
      </c>
      <c r="G94" s="26">
        <v>2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/>
      <c r="O94" s="26"/>
      <c r="P94" s="26"/>
      <c r="Q94" s="26"/>
      <c r="R94" s="260"/>
      <c r="S94" s="322">
        <f>COUNTIF(F94:M94,"&lt;&gt;0")</f>
        <v>2</v>
      </c>
      <c r="T94" s="256">
        <v>1</v>
      </c>
      <c r="U94" s="260"/>
      <c r="V94" s="242">
        <f>SUM(F94:Q94)</f>
        <v>5</v>
      </c>
      <c r="W94" s="247">
        <f>IFERROR(IF(L94=0,V94/(S94*30),V94/(((S94-1)*30)+(T94*7))),0)</f>
        <v>8.3333333333333329E-2</v>
      </c>
      <c r="X94" s="247">
        <f>W94*30</f>
        <v>2.5</v>
      </c>
      <c r="Y94" s="242"/>
      <c r="Z94" s="242">
        <v>0</v>
      </c>
      <c r="AA94" s="243">
        <f>Y94+Z94</f>
        <v>0</v>
      </c>
      <c r="AB94" s="247">
        <f>IFERROR(AA94/W94,"Not Sold")</f>
        <v>0</v>
      </c>
      <c r="AC94" s="247">
        <v>14</v>
      </c>
      <c r="AD94" s="247">
        <f>IFERROR(AB94-AC94,"-")</f>
        <v>-14</v>
      </c>
      <c r="AE94" s="247">
        <f>X94*2</f>
        <v>5</v>
      </c>
      <c r="AF94" s="248">
        <f>IFERROR(AB94+$C$1,"Not Sold")</f>
        <v>43673</v>
      </c>
      <c r="AG94" s="249">
        <f>$C$1+AC94</f>
        <v>43687</v>
      </c>
      <c r="AH94" s="249">
        <f>MAX(AF94,AG94)</f>
        <v>43687</v>
      </c>
      <c r="AI94" s="253">
        <f>W94*AC94</f>
        <v>1.1666666666666665</v>
      </c>
      <c r="AJ94" s="253">
        <f>AA94-AI94</f>
        <v>-1.1666666666666665</v>
      </c>
      <c r="AK94" s="242">
        <v>1</v>
      </c>
      <c r="AL94" s="253">
        <f>IF(AE94-AJ94&lt;1,0,AE94-AJ94)</f>
        <v>6.1666666666666661</v>
      </c>
      <c r="AM94" s="253">
        <f>AL94*D94</f>
        <v>83.311666666666653</v>
      </c>
      <c r="AN94" s="253">
        <f>IFERROR(AL94/W94,"-")</f>
        <v>74</v>
      </c>
      <c r="AO94" s="249">
        <f>IFERROR(AN94+AH94,"-")</f>
        <v>43761</v>
      </c>
      <c r="AP94" s="242"/>
      <c r="AQ94" s="244"/>
    </row>
    <row r="95" spans="1:43" x14ac:dyDescent="0.25">
      <c r="A95" s="550" t="s">
        <v>109</v>
      </c>
      <c r="B95" s="18" t="s">
        <v>413</v>
      </c>
      <c r="C95" s="551">
        <v>6953156260573</v>
      </c>
      <c r="D95" s="58">
        <v>12.04999999999999</v>
      </c>
      <c r="E95" s="267"/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1</v>
      </c>
      <c r="N95" s="26"/>
      <c r="O95" s="26"/>
      <c r="P95" s="26"/>
      <c r="Q95" s="26"/>
      <c r="R95" s="260"/>
      <c r="S95" s="322">
        <f>COUNTIF(F95:M95,"&lt;&gt;0")</f>
        <v>1</v>
      </c>
      <c r="T95" s="256">
        <v>1</v>
      </c>
      <c r="U95" s="260"/>
      <c r="V95" s="242">
        <f>SUM(F95:Q95)</f>
        <v>1</v>
      </c>
      <c r="W95" s="247">
        <f>IFERROR(IF(L95=0,V95/(S95*30),V95/(((S95-1)*30)+(T95*7))),0)</f>
        <v>3.3333333333333333E-2</v>
      </c>
      <c r="X95" s="247">
        <f>W95*30</f>
        <v>1</v>
      </c>
      <c r="Y95" s="242">
        <v>81</v>
      </c>
      <c r="Z95" s="242">
        <v>0</v>
      </c>
      <c r="AA95" s="243">
        <f>Y95+Z95</f>
        <v>81</v>
      </c>
      <c r="AB95" s="247">
        <f>IFERROR(AA95/W95,"Not Sold")</f>
        <v>2430</v>
      </c>
      <c r="AC95" s="247">
        <v>14</v>
      </c>
      <c r="AD95" s="247">
        <f>IFERROR(AB95-AC95,"-")</f>
        <v>2416</v>
      </c>
      <c r="AE95" s="247">
        <f>X95*2</f>
        <v>2</v>
      </c>
      <c r="AF95" s="248">
        <f>IFERROR(AB95+$C$1,"Not Sold")</f>
        <v>46103</v>
      </c>
      <c r="AG95" s="249">
        <f>$C$1+AC95</f>
        <v>43687</v>
      </c>
      <c r="AH95" s="249">
        <f>MAX(AF95,AG95)</f>
        <v>46103</v>
      </c>
      <c r="AI95" s="253">
        <f>W95*AC95</f>
        <v>0.46666666666666667</v>
      </c>
      <c r="AJ95" s="253">
        <f>AA95-AI95</f>
        <v>80.533333333333331</v>
      </c>
      <c r="AK95" s="242">
        <v>1</v>
      </c>
      <c r="AL95" s="253">
        <f>IF(AE95-AJ95&lt;1,0,AE95-AJ95)</f>
        <v>0</v>
      </c>
      <c r="AM95" s="253">
        <f>AL95*D95</f>
        <v>0</v>
      </c>
      <c r="AN95" s="253">
        <f>IFERROR(AL95/W95,"-")</f>
        <v>0</v>
      </c>
      <c r="AO95" s="249">
        <f>IFERROR(AN95+AH95,"-")</f>
        <v>46103</v>
      </c>
      <c r="AP95" s="242"/>
      <c r="AQ95" s="244"/>
    </row>
    <row r="96" spans="1:43" x14ac:dyDescent="0.25">
      <c r="A96" s="550" t="s">
        <v>110</v>
      </c>
      <c r="B96" s="18" t="s">
        <v>414</v>
      </c>
      <c r="C96" s="551">
        <v>6953156260580</v>
      </c>
      <c r="D96" s="58">
        <v>11.760000000000034</v>
      </c>
      <c r="E96" s="267"/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/>
      <c r="O96" s="26"/>
      <c r="P96" s="26"/>
      <c r="Q96" s="26"/>
      <c r="R96" s="260"/>
      <c r="S96" s="322">
        <f>COUNTIF(F96:M96,"&lt;&gt;0")</f>
        <v>0</v>
      </c>
      <c r="T96" s="256">
        <v>1</v>
      </c>
      <c r="U96" s="260"/>
      <c r="V96" s="242">
        <f>SUM(F96:Q96)</f>
        <v>0</v>
      </c>
      <c r="W96" s="247">
        <f>IFERROR(IF(L96=0,V96/(S96*30),V96/(((S96-1)*30)+(T96*7))),0)</f>
        <v>0</v>
      </c>
      <c r="X96" s="247">
        <f>W96*30</f>
        <v>0</v>
      </c>
      <c r="Y96" s="242">
        <v>11</v>
      </c>
      <c r="Z96" s="242">
        <v>0</v>
      </c>
      <c r="AA96" s="243">
        <f>Y96+Z96</f>
        <v>11</v>
      </c>
      <c r="AB96" s="247" t="str">
        <f>IFERROR(AA96/W96,"Not Sold")</f>
        <v>Not Sold</v>
      </c>
      <c r="AC96" s="247">
        <v>14</v>
      </c>
      <c r="AD96" s="247" t="str">
        <f>IFERROR(AB96-AC96,"-")</f>
        <v>-</v>
      </c>
      <c r="AE96" s="247">
        <f>X96*2</f>
        <v>0</v>
      </c>
      <c r="AF96" s="248" t="str">
        <f>IFERROR(AB96+$C$1,"Not Sold")</f>
        <v>Not Sold</v>
      </c>
      <c r="AG96" s="249">
        <f>$C$1+AC96</f>
        <v>43687</v>
      </c>
      <c r="AH96" s="249">
        <f>MAX(AF96,AG96)</f>
        <v>43687</v>
      </c>
      <c r="AI96" s="253">
        <f>W96*AC96</f>
        <v>0</v>
      </c>
      <c r="AJ96" s="253">
        <f>AA96-AI96</f>
        <v>11</v>
      </c>
      <c r="AK96" s="242">
        <v>1</v>
      </c>
      <c r="AL96" s="253">
        <f>IF(AE96-AJ96&lt;1,0,AE96-AJ96)</f>
        <v>0</v>
      </c>
      <c r="AM96" s="253">
        <f>AL96*D96</f>
        <v>0</v>
      </c>
      <c r="AN96" s="253" t="str">
        <f>IFERROR(AL96/W96,"-")</f>
        <v>-</v>
      </c>
      <c r="AO96" s="249" t="str">
        <f>IFERROR(AN96+AH96,"-")</f>
        <v>-</v>
      </c>
      <c r="AP96" s="242"/>
      <c r="AQ96" s="244"/>
    </row>
    <row r="97" spans="1:43" x14ac:dyDescent="0.25">
      <c r="A97" s="550" t="s">
        <v>111</v>
      </c>
      <c r="B97" s="18" t="s">
        <v>415</v>
      </c>
      <c r="C97" s="551">
        <v>6953156260597</v>
      </c>
      <c r="D97" s="58">
        <v>11.65</v>
      </c>
      <c r="E97" s="267"/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1</v>
      </c>
      <c r="N97" s="26"/>
      <c r="O97" s="26"/>
      <c r="P97" s="26"/>
      <c r="Q97" s="26"/>
      <c r="R97" s="260"/>
      <c r="S97" s="322">
        <f>COUNTIF(F97:M97,"&lt;&gt;0")</f>
        <v>1</v>
      </c>
      <c r="T97" s="256">
        <v>1</v>
      </c>
      <c r="U97" s="260"/>
      <c r="V97" s="242">
        <f>SUM(F97:Q97)</f>
        <v>1</v>
      </c>
      <c r="W97" s="247">
        <f>IFERROR(IF(L97=0,V97/(S97*30),V97/(((S97-1)*30)+(T97*7))),0)</f>
        <v>3.3333333333333333E-2</v>
      </c>
      <c r="X97" s="247">
        <f>W97*30</f>
        <v>1</v>
      </c>
      <c r="Y97" s="242">
        <v>100</v>
      </c>
      <c r="Z97" s="242">
        <v>0</v>
      </c>
      <c r="AA97" s="243">
        <f>Y97+Z97</f>
        <v>100</v>
      </c>
      <c r="AB97" s="247">
        <f>IFERROR(AA97/W97,"Not Sold")</f>
        <v>3000</v>
      </c>
      <c r="AC97" s="247">
        <v>14</v>
      </c>
      <c r="AD97" s="247">
        <f>IFERROR(AB97-AC97,"-")</f>
        <v>2986</v>
      </c>
      <c r="AE97" s="247">
        <f>X97*2</f>
        <v>2</v>
      </c>
      <c r="AF97" s="248">
        <f>IFERROR(AB97+$C$1,"Not Sold")</f>
        <v>46673</v>
      </c>
      <c r="AG97" s="249">
        <f>$C$1+AC97</f>
        <v>43687</v>
      </c>
      <c r="AH97" s="249">
        <f>MAX(AF97,AG97)</f>
        <v>46673</v>
      </c>
      <c r="AI97" s="253">
        <f>W97*AC97</f>
        <v>0.46666666666666667</v>
      </c>
      <c r="AJ97" s="253">
        <f>AA97-AI97</f>
        <v>99.533333333333331</v>
      </c>
      <c r="AK97" s="242">
        <v>1</v>
      </c>
      <c r="AL97" s="253">
        <f>IF(AE97-AJ97&lt;1,0,AE97-AJ97)</f>
        <v>0</v>
      </c>
      <c r="AM97" s="253">
        <f>AL97*D97</f>
        <v>0</v>
      </c>
      <c r="AN97" s="253">
        <f>IFERROR(AL97/W97,"-")</f>
        <v>0</v>
      </c>
      <c r="AO97" s="249">
        <f>IFERROR(AN97+AH97,"-")</f>
        <v>46673</v>
      </c>
      <c r="AP97" s="242"/>
      <c r="AQ97" s="244"/>
    </row>
    <row r="98" spans="1:43" x14ac:dyDescent="0.25">
      <c r="A98" s="550" t="s">
        <v>112</v>
      </c>
      <c r="B98" s="18" t="s">
        <v>665</v>
      </c>
      <c r="C98" s="551">
        <v>6953156260603</v>
      </c>
      <c r="D98" s="58">
        <v>11.699999999999987</v>
      </c>
      <c r="E98" s="267"/>
      <c r="F98" s="26">
        <v>0</v>
      </c>
      <c r="G98" s="26">
        <v>0</v>
      </c>
      <c r="H98" s="26">
        <v>0</v>
      </c>
      <c r="I98" s="26">
        <v>0</v>
      </c>
      <c r="J98" s="26">
        <v>1</v>
      </c>
      <c r="K98" s="26">
        <v>0</v>
      </c>
      <c r="L98" s="26">
        <v>0</v>
      </c>
      <c r="M98" s="26">
        <v>3</v>
      </c>
      <c r="N98" s="26"/>
      <c r="O98" s="26"/>
      <c r="P98" s="26"/>
      <c r="Q98" s="26"/>
      <c r="R98" s="260"/>
      <c r="S98" s="322">
        <f>COUNTIF(F98:M98,"&lt;&gt;0")</f>
        <v>2</v>
      </c>
      <c r="T98" s="256">
        <v>1</v>
      </c>
      <c r="U98" s="260"/>
      <c r="V98" s="242">
        <f>SUM(F98:Q98)</f>
        <v>4</v>
      </c>
      <c r="W98" s="247">
        <f>IFERROR(IF(L98=0,V98/(S98*30),V98/(((S98-1)*30)+(T98*7))),0)</f>
        <v>6.6666666666666666E-2</v>
      </c>
      <c r="X98" s="247">
        <f>W98*30</f>
        <v>2</v>
      </c>
      <c r="Y98" s="242">
        <v>61</v>
      </c>
      <c r="Z98" s="242">
        <v>4</v>
      </c>
      <c r="AA98" s="243">
        <f>Y98+Z98</f>
        <v>65</v>
      </c>
      <c r="AB98" s="247">
        <f>IFERROR(AA98/W98,"Not Sold")</f>
        <v>975</v>
      </c>
      <c r="AC98" s="247">
        <v>14</v>
      </c>
      <c r="AD98" s="247">
        <f>IFERROR(AB98-AC98,"-")</f>
        <v>961</v>
      </c>
      <c r="AE98" s="247">
        <f>X98*2</f>
        <v>4</v>
      </c>
      <c r="AF98" s="248">
        <f>IFERROR(AB98+$C$1,"Not Sold")</f>
        <v>44648</v>
      </c>
      <c r="AG98" s="249">
        <f>$C$1+AC98</f>
        <v>43687</v>
      </c>
      <c r="AH98" s="249">
        <f>MAX(AF98,AG98)</f>
        <v>44648</v>
      </c>
      <c r="AI98" s="253">
        <f>W98*AC98</f>
        <v>0.93333333333333335</v>
      </c>
      <c r="AJ98" s="253">
        <f>AA98-AI98</f>
        <v>64.066666666666663</v>
      </c>
      <c r="AK98" s="242">
        <v>1</v>
      </c>
      <c r="AL98" s="253">
        <f>IF(AE98-AJ98&lt;1,0,AE98-AJ98)</f>
        <v>0</v>
      </c>
      <c r="AM98" s="253">
        <f>AL98*D98</f>
        <v>0</v>
      </c>
      <c r="AN98" s="253">
        <f>IFERROR(AL98/W98,"-")</f>
        <v>0</v>
      </c>
      <c r="AO98" s="249">
        <f>IFERROR(AN98+AH98,"-")</f>
        <v>44648</v>
      </c>
      <c r="AP98" s="242"/>
      <c r="AQ98" s="244"/>
    </row>
    <row r="99" spans="1:43" x14ac:dyDescent="0.25">
      <c r="A99" s="550" t="s">
        <v>224</v>
      </c>
      <c r="B99" s="18" t="s">
        <v>524</v>
      </c>
      <c r="C99" s="551">
        <v>6953156261358</v>
      </c>
      <c r="D99" s="58">
        <v>14</v>
      </c>
      <c r="E99" s="267"/>
      <c r="F99" s="26">
        <v>0</v>
      </c>
      <c r="G99" s="26">
        <v>0</v>
      </c>
      <c r="H99" s="26">
        <v>0</v>
      </c>
      <c r="I99" s="26">
        <v>0</v>
      </c>
      <c r="J99" s="26">
        <v>2</v>
      </c>
      <c r="K99" s="26">
        <v>14</v>
      </c>
      <c r="L99" s="26">
        <v>18</v>
      </c>
      <c r="M99" s="26">
        <v>1</v>
      </c>
      <c r="N99" s="26"/>
      <c r="O99" s="26"/>
      <c r="P99" s="26"/>
      <c r="Q99" s="26"/>
      <c r="R99" s="260"/>
      <c r="S99" s="322">
        <f>COUNTIF(F99:M99,"&lt;&gt;0")</f>
        <v>4</v>
      </c>
      <c r="T99" s="256">
        <v>1</v>
      </c>
      <c r="U99" s="260"/>
      <c r="V99" s="242">
        <f>SUM(F99:Q99)</f>
        <v>35</v>
      </c>
      <c r="W99" s="247">
        <f>IFERROR(IF(L99=0,V99/(S99*30),V99/(((S99-1)*30)+(T99*7))),0)</f>
        <v>0.36082474226804123</v>
      </c>
      <c r="X99" s="247">
        <f>W99*30</f>
        <v>10.824742268041238</v>
      </c>
      <c r="Y99" s="242">
        <v>10</v>
      </c>
      <c r="Z99" s="242">
        <v>22</v>
      </c>
      <c r="AA99" s="243">
        <f>Y99+Z99</f>
        <v>32</v>
      </c>
      <c r="AB99" s="247">
        <f>IFERROR(AA99/W99,"Not Sold")</f>
        <v>88.685714285714283</v>
      </c>
      <c r="AC99" s="247">
        <v>14</v>
      </c>
      <c r="AD99" s="247">
        <f>IFERROR(AB99-AC99,"-")</f>
        <v>74.685714285714283</v>
      </c>
      <c r="AE99" s="247">
        <f>X99*2</f>
        <v>21.649484536082475</v>
      </c>
      <c r="AF99" s="248">
        <f>IFERROR(AB99+$C$1,"Not Sold")</f>
        <v>43761.685714285712</v>
      </c>
      <c r="AG99" s="249">
        <f>$C$1+AC99</f>
        <v>43687</v>
      </c>
      <c r="AH99" s="249">
        <f>MAX(AF99,AG99)</f>
        <v>43761.685714285712</v>
      </c>
      <c r="AI99" s="253">
        <f>W99*AC99</f>
        <v>5.0515463917525771</v>
      </c>
      <c r="AJ99" s="253">
        <f>AA99-AI99</f>
        <v>26.948453608247423</v>
      </c>
      <c r="AK99" s="242">
        <v>1</v>
      </c>
      <c r="AL99" s="253">
        <f>IF(AE99-AJ99&lt;1,0,AE99-AJ99)</f>
        <v>0</v>
      </c>
      <c r="AM99" s="253">
        <f>AL99*D99</f>
        <v>0</v>
      </c>
      <c r="AN99" s="253">
        <f>IFERROR(AL99/W99,"-")</f>
        <v>0</v>
      </c>
      <c r="AO99" s="249">
        <f>IFERROR(AN99+AH99,"-")</f>
        <v>43761.685714285712</v>
      </c>
      <c r="AP99" s="242"/>
      <c r="AQ99" s="244"/>
    </row>
    <row r="100" spans="1:43" x14ac:dyDescent="0.25">
      <c r="A100" s="550" t="s">
        <v>225</v>
      </c>
      <c r="B100" s="18" t="s">
        <v>525</v>
      </c>
      <c r="C100" s="551">
        <v>6953156261365</v>
      </c>
      <c r="D100" s="58">
        <v>14</v>
      </c>
      <c r="E100" s="267"/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/>
      <c r="O100" s="26"/>
      <c r="P100" s="26"/>
      <c r="Q100" s="26"/>
      <c r="R100" s="260"/>
      <c r="S100" s="322">
        <f>COUNTIF(F100:M100,"&lt;&gt;0")</f>
        <v>0</v>
      </c>
      <c r="T100" s="256">
        <v>1</v>
      </c>
      <c r="U100" s="260"/>
      <c r="V100" s="242">
        <f>SUM(F100:Q100)</f>
        <v>0</v>
      </c>
      <c r="W100" s="247">
        <f>IFERROR(IF(L100=0,V100/(S100*30),V100/(((S100-1)*30)+(T100*7))),0)</f>
        <v>0</v>
      </c>
      <c r="X100" s="247">
        <f>W100*30</f>
        <v>0</v>
      </c>
      <c r="Y100" s="242">
        <v>1</v>
      </c>
      <c r="Z100" s="242">
        <v>0</v>
      </c>
      <c r="AA100" s="243">
        <f>Y100+Z100</f>
        <v>1</v>
      </c>
      <c r="AB100" s="247" t="str">
        <f>IFERROR(AA100/W100,"Not Sold")</f>
        <v>Not Sold</v>
      </c>
      <c r="AC100" s="247">
        <v>14</v>
      </c>
      <c r="AD100" s="247" t="str">
        <f>IFERROR(AB100-AC100,"-")</f>
        <v>-</v>
      </c>
      <c r="AE100" s="247">
        <f>X100*2</f>
        <v>0</v>
      </c>
      <c r="AF100" s="248" t="str">
        <f>IFERROR(AB100+$C$1,"Not Sold")</f>
        <v>Not Sold</v>
      </c>
      <c r="AG100" s="249">
        <f>$C$1+AC100</f>
        <v>43687</v>
      </c>
      <c r="AH100" s="249">
        <f>MAX(AF100,AG100)</f>
        <v>43687</v>
      </c>
      <c r="AI100" s="253">
        <f>W100*AC100</f>
        <v>0</v>
      </c>
      <c r="AJ100" s="253">
        <f>AA100-AI100</f>
        <v>1</v>
      </c>
      <c r="AK100" s="242">
        <v>1</v>
      </c>
      <c r="AL100" s="253">
        <f>IF(AE100-AJ100&lt;1,0,AE100-AJ100)</f>
        <v>0</v>
      </c>
      <c r="AM100" s="253">
        <f>AL100*D100</f>
        <v>0</v>
      </c>
      <c r="AN100" s="253" t="str">
        <f>IFERROR(AL100/W100,"-")</f>
        <v>-</v>
      </c>
      <c r="AO100" s="249" t="str">
        <f>IFERROR(AN100+AH100,"-")</f>
        <v>-</v>
      </c>
      <c r="AP100" s="242"/>
      <c r="AQ100" s="244"/>
    </row>
    <row r="101" spans="1:43" x14ac:dyDescent="0.25">
      <c r="A101" s="550" t="s">
        <v>810</v>
      </c>
      <c r="B101" s="18" t="s">
        <v>811</v>
      </c>
      <c r="C101" s="551">
        <v>6953156261372</v>
      </c>
      <c r="D101" s="58">
        <v>0</v>
      </c>
      <c r="E101" s="267"/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8</v>
      </c>
      <c r="N101" s="26"/>
      <c r="O101" s="26"/>
      <c r="P101" s="26"/>
      <c r="Q101" s="26"/>
      <c r="R101" s="260"/>
      <c r="S101" s="322">
        <f>COUNTIF(F101:M101,"&lt;&gt;0")</f>
        <v>1</v>
      </c>
      <c r="T101" s="256">
        <v>1</v>
      </c>
      <c r="U101" s="260"/>
      <c r="V101" s="242">
        <f>SUM(F101:Q101)</f>
        <v>8</v>
      </c>
      <c r="W101" s="247">
        <f>IFERROR(IF(L101=0,V101/(S101*30),V101/(((S101-1)*30)+(T101*7))),0)</f>
        <v>0.26666666666666666</v>
      </c>
      <c r="X101" s="247">
        <f>W101*30</f>
        <v>8</v>
      </c>
      <c r="Y101" s="242"/>
      <c r="Z101" s="242">
        <v>2</v>
      </c>
      <c r="AA101" s="243">
        <f>Y101+Z101</f>
        <v>2</v>
      </c>
      <c r="AB101" s="247">
        <f>IFERROR(AA101/W101,"Not Sold")</f>
        <v>7.5</v>
      </c>
      <c r="AC101" s="247">
        <v>14</v>
      </c>
      <c r="AD101" s="247">
        <f>IFERROR(AB101-AC101,"-")</f>
        <v>-6.5</v>
      </c>
      <c r="AE101" s="247">
        <f>X101*2</f>
        <v>16</v>
      </c>
      <c r="AF101" s="248">
        <f>IFERROR(AB101+$C$1,"Not Sold")</f>
        <v>43680.5</v>
      </c>
      <c r="AG101" s="249">
        <f>$C$1+AC101</f>
        <v>43687</v>
      </c>
      <c r="AH101" s="249">
        <f>MAX(AF101,AG101)</f>
        <v>43687</v>
      </c>
      <c r="AI101" s="253">
        <f>W101*AC101</f>
        <v>3.7333333333333334</v>
      </c>
      <c r="AJ101" s="253">
        <f>AA101-AI101</f>
        <v>-1.7333333333333334</v>
      </c>
      <c r="AK101" s="242">
        <v>1</v>
      </c>
      <c r="AL101" s="253">
        <f>IF(AE101-AJ101&lt;1,0,AE101-AJ101)</f>
        <v>17.733333333333334</v>
      </c>
      <c r="AM101" s="253">
        <f>AL101*D101</f>
        <v>0</v>
      </c>
      <c r="AN101" s="253">
        <f>IFERROR(AL101/W101,"-")</f>
        <v>66.5</v>
      </c>
      <c r="AO101" s="249">
        <f>IFERROR(AN101+AH101,"-")</f>
        <v>43753.5</v>
      </c>
      <c r="AP101" s="242"/>
      <c r="AQ101" s="244"/>
    </row>
    <row r="102" spans="1:43" x14ac:dyDescent="0.25">
      <c r="A102" s="550"/>
      <c r="B102" s="18" t="s">
        <v>812</v>
      </c>
      <c r="C102" s="551">
        <v>6953156261389</v>
      </c>
      <c r="D102" s="58">
        <v>0</v>
      </c>
      <c r="E102" s="267"/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5</v>
      </c>
      <c r="N102" s="26"/>
      <c r="O102" s="26"/>
      <c r="P102" s="26"/>
      <c r="Q102" s="26"/>
      <c r="R102" s="260"/>
      <c r="S102" s="322">
        <f>COUNTIF(F102:M102,"&lt;&gt;0")</f>
        <v>1</v>
      </c>
      <c r="T102" s="256">
        <v>1</v>
      </c>
      <c r="U102" s="260"/>
      <c r="V102" s="242">
        <f>SUM(F102:Q102)</f>
        <v>5</v>
      </c>
      <c r="W102" s="247">
        <f>IFERROR(IF(L102=0,V102/(S102*30),V102/(((S102-1)*30)+(T102*7))),0)</f>
        <v>0.16666666666666666</v>
      </c>
      <c r="X102" s="247">
        <f>W102*30</f>
        <v>5</v>
      </c>
      <c r="Y102" s="242">
        <v>4</v>
      </c>
      <c r="Z102" s="242">
        <v>5</v>
      </c>
      <c r="AA102" s="243">
        <f>Y102+Z102</f>
        <v>9</v>
      </c>
      <c r="AB102" s="247">
        <f>IFERROR(AA102/W102,"Not Sold")</f>
        <v>54</v>
      </c>
      <c r="AC102" s="247">
        <v>14</v>
      </c>
      <c r="AD102" s="247">
        <f>IFERROR(AB102-AC102,"-")</f>
        <v>40</v>
      </c>
      <c r="AE102" s="247">
        <f>X102*2</f>
        <v>10</v>
      </c>
      <c r="AF102" s="248">
        <f>IFERROR(AB102+$C$1,"Not Sold")</f>
        <v>43727</v>
      </c>
      <c r="AG102" s="249">
        <f>$C$1+AC102</f>
        <v>43687</v>
      </c>
      <c r="AH102" s="249">
        <f>MAX(AF102,AG102)</f>
        <v>43727</v>
      </c>
      <c r="AI102" s="253">
        <f>W102*AC102</f>
        <v>2.333333333333333</v>
      </c>
      <c r="AJ102" s="253">
        <f>AA102-AI102</f>
        <v>6.666666666666667</v>
      </c>
      <c r="AK102" s="242">
        <v>1</v>
      </c>
      <c r="AL102" s="253">
        <f>IF(AE102-AJ102&lt;1,0,AE102-AJ102)</f>
        <v>3.333333333333333</v>
      </c>
      <c r="AM102" s="253">
        <f>AL102*D102</f>
        <v>0</v>
      </c>
      <c r="AN102" s="253">
        <f>IFERROR(AL102/W102,"-")</f>
        <v>20</v>
      </c>
      <c r="AO102" s="249">
        <f>IFERROR(AN102+AH102,"-")</f>
        <v>43747</v>
      </c>
      <c r="AP102" s="242"/>
      <c r="AQ102" s="244"/>
    </row>
    <row r="103" spans="1:43" x14ac:dyDescent="0.25">
      <c r="A103" s="550" t="s">
        <v>149</v>
      </c>
      <c r="B103" s="18" t="s">
        <v>452</v>
      </c>
      <c r="C103" s="551">
        <v>6953156261631</v>
      </c>
      <c r="D103" s="58">
        <v>65</v>
      </c>
      <c r="E103" s="267"/>
      <c r="F103" s="26">
        <v>1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/>
      <c r="O103" s="26"/>
      <c r="P103" s="26"/>
      <c r="Q103" s="26"/>
      <c r="R103" s="260"/>
      <c r="S103" s="322">
        <f>COUNTIF(F103:M103,"&lt;&gt;0")</f>
        <v>1</v>
      </c>
      <c r="T103" s="256">
        <v>1</v>
      </c>
      <c r="U103" s="260"/>
      <c r="V103" s="242">
        <f>SUM(F103:Q103)</f>
        <v>1</v>
      </c>
      <c r="W103" s="247">
        <f>IFERROR(IF(L103=0,V103/(S103*30),V103/(((S103-1)*30)+(T103*7))),0)</f>
        <v>3.3333333333333333E-2</v>
      </c>
      <c r="X103" s="247">
        <f>W103*30</f>
        <v>1</v>
      </c>
      <c r="Y103" s="242">
        <v>1</v>
      </c>
      <c r="Z103" s="242">
        <v>1</v>
      </c>
      <c r="AA103" s="243">
        <f>Y103+Z103</f>
        <v>2</v>
      </c>
      <c r="AB103" s="247">
        <f>IFERROR(AA103/W103,"Not Sold")</f>
        <v>60</v>
      </c>
      <c r="AC103" s="247">
        <v>14</v>
      </c>
      <c r="AD103" s="247">
        <f>IFERROR(AB103-AC103,"-")</f>
        <v>46</v>
      </c>
      <c r="AE103" s="247">
        <f>X103*2</f>
        <v>2</v>
      </c>
      <c r="AF103" s="248">
        <f>IFERROR(AB103+$C$1,"Not Sold")</f>
        <v>43733</v>
      </c>
      <c r="AG103" s="249">
        <f>$C$1+AC103</f>
        <v>43687</v>
      </c>
      <c r="AH103" s="249">
        <f>MAX(AF103,AG103)</f>
        <v>43733</v>
      </c>
      <c r="AI103" s="253">
        <f>W103*AC103</f>
        <v>0.46666666666666667</v>
      </c>
      <c r="AJ103" s="253">
        <f>AA103-AI103</f>
        <v>1.5333333333333332</v>
      </c>
      <c r="AK103" s="242">
        <v>1</v>
      </c>
      <c r="AL103" s="253">
        <f>IF(AE103-AJ103&lt;1,0,AE103-AJ103)</f>
        <v>0</v>
      </c>
      <c r="AM103" s="253">
        <f>AL103*D103</f>
        <v>0</v>
      </c>
      <c r="AN103" s="253">
        <f>IFERROR(AL103/W103,"-")</f>
        <v>0</v>
      </c>
      <c r="AO103" s="249">
        <f>IFERROR(AN103+AH103,"-")</f>
        <v>43733</v>
      </c>
      <c r="AP103" s="242"/>
      <c r="AQ103" s="244"/>
    </row>
    <row r="104" spans="1:43" x14ac:dyDescent="0.25">
      <c r="A104" s="550"/>
      <c r="B104" s="18" t="s">
        <v>813</v>
      </c>
      <c r="C104" s="551">
        <v>6953156262522</v>
      </c>
      <c r="D104" s="58">
        <v>0</v>
      </c>
      <c r="E104" s="267"/>
      <c r="F104" s="26">
        <v>0</v>
      </c>
      <c r="G104" s="26">
        <v>0</v>
      </c>
      <c r="H104" s="26">
        <v>1</v>
      </c>
      <c r="I104" s="26">
        <v>0</v>
      </c>
      <c r="J104" s="26">
        <v>0</v>
      </c>
      <c r="K104" s="26">
        <v>0</v>
      </c>
      <c r="L104" s="26">
        <v>0</v>
      </c>
      <c r="M104" s="26">
        <v>2</v>
      </c>
      <c r="N104" s="26"/>
      <c r="O104" s="26"/>
      <c r="P104" s="26"/>
      <c r="Q104" s="26"/>
      <c r="R104" s="260"/>
      <c r="S104" s="322">
        <f>COUNTIF(F104:M104,"&lt;&gt;0")</f>
        <v>2</v>
      </c>
      <c r="T104" s="256">
        <v>1</v>
      </c>
      <c r="U104" s="260"/>
      <c r="V104" s="242">
        <f>SUM(F104:Q104)</f>
        <v>3</v>
      </c>
      <c r="W104" s="247">
        <f>IFERROR(IF(L104=0,V104/(S104*30),V104/(((S104-1)*30)+(T104*7))),0)</f>
        <v>0.05</v>
      </c>
      <c r="X104" s="247">
        <f>W104*30</f>
        <v>1.5</v>
      </c>
      <c r="Y104" s="242">
        <v>56</v>
      </c>
      <c r="Z104" s="242">
        <v>2</v>
      </c>
      <c r="AA104" s="243">
        <f>Y104+Z104</f>
        <v>58</v>
      </c>
      <c r="AB104" s="247">
        <f>IFERROR(AA104/W104,"Not Sold")</f>
        <v>1160</v>
      </c>
      <c r="AC104" s="247">
        <v>14</v>
      </c>
      <c r="AD104" s="247">
        <f>IFERROR(AB104-AC104,"-")</f>
        <v>1146</v>
      </c>
      <c r="AE104" s="247">
        <f>X104*2</f>
        <v>3</v>
      </c>
      <c r="AF104" s="248">
        <f>IFERROR(AB104+$C$1,"Not Sold")</f>
        <v>44833</v>
      </c>
      <c r="AG104" s="249">
        <f>$C$1+AC104</f>
        <v>43687</v>
      </c>
      <c r="AH104" s="249">
        <f>MAX(AF104,AG104)</f>
        <v>44833</v>
      </c>
      <c r="AI104" s="253">
        <f>W104*AC104</f>
        <v>0.70000000000000007</v>
      </c>
      <c r="AJ104" s="253">
        <f>AA104-AI104</f>
        <v>57.3</v>
      </c>
      <c r="AK104" s="242">
        <v>1</v>
      </c>
      <c r="AL104" s="253">
        <f>IF(AE104-AJ104&lt;1,0,AE104-AJ104)</f>
        <v>0</v>
      </c>
      <c r="AM104" s="253">
        <f>AL104*D104</f>
        <v>0</v>
      </c>
      <c r="AN104" s="253">
        <f>IFERROR(AL104/W104,"-")</f>
        <v>0</v>
      </c>
      <c r="AO104" s="249">
        <f>IFERROR(AN104+AH104,"-")</f>
        <v>44833</v>
      </c>
      <c r="AP104" s="242"/>
      <c r="AQ104" s="244"/>
    </row>
    <row r="105" spans="1:43" x14ac:dyDescent="0.25">
      <c r="A105" s="550"/>
      <c r="B105" s="18" t="s">
        <v>814</v>
      </c>
      <c r="C105" s="551">
        <v>6953156262751</v>
      </c>
      <c r="D105" s="58">
        <v>0</v>
      </c>
      <c r="E105" s="267"/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/>
      <c r="O105" s="26"/>
      <c r="P105" s="26"/>
      <c r="Q105" s="26"/>
      <c r="R105" s="260"/>
      <c r="S105" s="322">
        <f>COUNTIF(F105:M105,"&lt;&gt;0")</f>
        <v>0</v>
      </c>
      <c r="T105" s="256">
        <v>1</v>
      </c>
      <c r="U105" s="260"/>
      <c r="V105" s="242">
        <f>SUM(F105:Q105)</f>
        <v>0</v>
      </c>
      <c r="W105" s="247">
        <f>IFERROR(IF(L105=0,V105/(S105*30),V105/(((S105-1)*30)+(T105*7))),0)</f>
        <v>0</v>
      </c>
      <c r="X105" s="247">
        <f>W105*30</f>
        <v>0</v>
      </c>
      <c r="Y105" s="242">
        <v>1</v>
      </c>
      <c r="Z105" s="242">
        <v>3</v>
      </c>
      <c r="AA105" s="243">
        <f>Y105+Z105</f>
        <v>4</v>
      </c>
      <c r="AB105" s="247" t="str">
        <f>IFERROR(AA105/W105,"Not Sold")</f>
        <v>Not Sold</v>
      </c>
      <c r="AC105" s="247">
        <v>14</v>
      </c>
      <c r="AD105" s="247" t="str">
        <f>IFERROR(AB105-AC105,"-")</f>
        <v>-</v>
      </c>
      <c r="AE105" s="247">
        <f>X105*2</f>
        <v>0</v>
      </c>
      <c r="AF105" s="248" t="str">
        <f>IFERROR(AB105+$C$1,"Not Sold")</f>
        <v>Not Sold</v>
      </c>
      <c r="AG105" s="249">
        <f>$C$1+AC105</f>
        <v>43687</v>
      </c>
      <c r="AH105" s="249">
        <f>MAX(AF105,AG105)</f>
        <v>43687</v>
      </c>
      <c r="AI105" s="253">
        <f>W105*AC105</f>
        <v>0</v>
      </c>
      <c r="AJ105" s="253">
        <f>AA105-AI105</f>
        <v>4</v>
      </c>
      <c r="AK105" s="242">
        <v>1</v>
      </c>
      <c r="AL105" s="253">
        <f>IF(AE105-AJ105&lt;1,0,AE105-AJ105)</f>
        <v>0</v>
      </c>
      <c r="AM105" s="253">
        <f>AL105*D105</f>
        <v>0</v>
      </c>
      <c r="AN105" s="253" t="str">
        <f>IFERROR(AL105/W105,"-")</f>
        <v>-</v>
      </c>
      <c r="AO105" s="249" t="str">
        <f>IFERROR(AN105+AH105,"-")</f>
        <v>-</v>
      </c>
      <c r="AP105" s="242"/>
      <c r="AQ105" s="244"/>
    </row>
    <row r="106" spans="1:43" x14ac:dyDescent="0.25">
      <c r="A106" s="550"/>
      <c r="B106" s="18" t="s">
        <v>815</v>
      </c>
      <c r="C106" s="551">
        <v>6953156263178</v>
      </c>
      <c r="D106" s="58">
        <v>0</v>
      </c>
      <c r="E106" s="267"/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/>
      <c r="O106" s="26"/>
      <c r="P106" s="26"/>
      <c r="Q106" s="26"/>
      <c r="R106" s="260"/>
      <c r="S106" s="322">
        <f>COUNTIF(F106:M106,"&lt;&gt;0")</f>
        <v>0</v>
      </c>
      <c r="T106" s="256">
        <v>1</v>
      </c>
      <c r="U106" s="260"/>
      <c r="V106" s="242">
        <f>SUM(F106:Q106)</f>
        <v>0</v>
      </c>
      <c r="W106" s="247">
        <f>IFERROR(IF(L106=0,V106/(S106*30),V106/(((S106-1)*30)+(T106*7))),0)</f>
        <v>0</v>
      </c>
      <c r="X106" s="247">
        <f>W106*30</f>
        <v>0</v>
      </c>
      <c r="Y106" s="242">
        <v>63</v>
      </c>
      <c r="Z106" s="242">
        <v>3</v>
      </c>
      <c r="AA106" s="243">
        <f>Y106+Z106</f>
        <v>66</v>
      </c>
      <c r="AB106" s="247" t="str">
        <f>IFERROR(AA106/W106,"Not Sold")</f>
        <v>Not Sold</v>
      </c>
      <c r="AC106" s="247">
        <v>14</v>
      </c>
      <c r="AD106" s="247" t="str">
        <f>IFERROR(AB106-AC106,"-")</f>
        <v>-</v>
      </c>
      <c r="AE106" s="247">
        <f>X106*2</f>
        <v>0</v>
      </c>
      <c r="AF106" s="248" t="str">
        <f>IFERROR(AB106+$C$1,"Not Sold")</f>
        <v>Not Sold</v>
      </c>
      <c r="AG106" s="249">
        <f>$C$1+AC106</f>
        <v>43687</v>
      </c>
      <c r="AH106" s="249">
        <f>MAX(AF106,AG106)</f>
        <v>43687</v>
      </c>
      <c r="AI106" s="253">
        <f>W106*AC106</f>
        <v>0</v>
      </c>
      <c r="AJ106" s="253">
        <f>AA106-AI106</f>
        <v>66</v>
      </c>
      <c r="AK106" s="242">
        <v>1</v>
      </c>
      <c r="AL106" s="253">
        <f>IF(AE106-AJ106&lt;1,0,AE106-AJ106)</f>
        <v>0</v>
      </c>
      <c r="AM106" s="253">
        <f>AL106*D106</f>
        <v>0</v>
      </c>
      <c r="AN106" s="253" t="str">
        <f>IFERROR(AL106/W106,"-")</f>
        <v>-</v>
      </c>
      <c r="AO106" s="249" t="str">
        <f>IFERROR(AN106+AH106,"-")</f>
        <v>-</v>
      </c>
      <c r="AP106" s="242"/>
      <c r="AQ106" s="244"/>
    </row>
    <row r="107" spans="1:43" x14ac:dyDescent="0.25">
      <c r="A107" s="550"/>
      <c r="B107" s="18" t="s">
        <v>816</v>
      </c>
      <c r="C107" s="551">
        <v>6953156263192</v>
      </c>
      <c r="D107" s="58">
        <v>0</v>
      </c>
      <c r="E107" s="267"/>
      <c r="F107" s="26">
        <v>0</v>
      </c>
      <c r="G107" s="26">
        <v>0</v>
      </c>
      <c r="H107" s="26">
        <v>0</v>
      </c>
      <c r="I107" s="26">
        <v>0</v>
      </c>
      <c r="J107" s="26">
        <v>1</v>
      </c>
      <c r="K107" s="26">
        <v>0</v>
      </c>
      <c r="L107" s="26">
        <v>0</v>
      </c>
      <c r="M107" s="26">
        <v>0</v>
      </c>
      <c r="N107" s="26"/>
      <c r="O107" s="26"/>
      <c r="P107" s="26"/>
      <c r="Q107" s="26"/>
      <c r="R107" s="260"/>
      <c r="S107" s="322">
        <f>COUNTIF(F107:M107,"&lt;&gt;0")</f>
        <v>1</v>
      </c>
      <c r="T107" s="256">
        <v>1</v>
      </c>
      <c r="U107" s="260"/>
      <c r="V107" s="242">
        <f>SUM(F107:Q107)</f>
        <v>1</v>
      </c>
      <c r="W107" s="247">
        <f>IFERROR(IF(L107=0,V107/(S107*30),V107/(((S107-1)*30)+(T107*7))),0)</f>
        <v>3.3333333333333333E-2</v>
      </c>
      <c r="X107" s="247">
        <f>W107*30</f>
        <v>1</v>
      </c>
      <c r="Y107" s="242">
        <v>35</v>
      </c>
      <c r="Z107" s="242">
        <v>0</v>
      </c>
      <c r="AA107" s="243">
        <f>Y107+Z107</f>
        <v>35</v>
      </c>
      <c r="AB107" s="247">
        <f>IFERROR(AA107/W107,"Not Sold")</f>
        <v>1050</v>
      </c>
      <c r="AC107" s="247">
        <v>14</v>
      </c>
      <c r="AD107" s="247">
        <f>IFERROR(AB107-AC107,"-")</f>
        <v>1036</v>
      </c>
      <c r="AE107" s="247">
        <f>X107*2</f>
        <v>2</v>
      </c>
      <c r="AF107" s="248">
        <f>IFERROR(AB107+$C$1,"Not Sold")</f>
        <v>44723</v>
      </c>
      <c r="AG107" s="249">
        <f>$C$1+AC107</f>
        <v>43687</v>
      </c>
      <c r="AH107" s="249">
        <f>MAX(AF107,AG107)</f>
        <v>44723</v>
      </c>
      <c r="AI107" s="253">
        <f>W107*AC107</f>
        <v>0.46666666666666667</v>
      </c>
      <c r="AJ107" s="253">
        <f>AA107-AI107</f>
        <v>34.533333333333331</v>
      </c>
      <c r="AK107" s="242">
        <v>1</v>
      </c>
      <c r="AL107" s="253">
        <f>IF(AE107-AJ107&lt;1,0,AE107-AJ107)</f>
        <v>0</v>
      </c>
      <c r="AM107" s="253">
        <f>AL107*D107</f>
        <v>0</v>
      </c>
      <c r="AN107" s="253">
        <f>IFERROR(AL107/W107,"-")</f>
        <v>0</v>
      </c>
      <c r="AO107" s="249">
        <f>IFERROR(AN107+AH107,"-")</f>
        <v>44723</v>
      </c>
      <c r="AP107" s="242"/>
      <c r="AQ107" s="244"/>
    </row>
    <row r="108" spans="1:43" x14ac:dyDescent="0.25">
      <c r="A108" s="550"/>
      <c r="B108" s="18" t="s">
        <v>817</v>
      </c>
      <c r="C108" s="551">
        <v>6953156263383</v>
      </c>
      <c r="D108" s="58">
        <v>0</v>
      </c>
      <c r="E108" s="267"/>
      <c r="F108" s="26">
        <v>0</v>
      </c>
      <c r="G108" s="26">
        <v>0</v>
      </c>
      <c r="H108" s="26">
        <v>5</v>
      </c>
      <c r="I108" s="26">
        <v>0</v>
      </c>
      <c r="J108" s="26">
        <v>0</v>
      </c>
      <c r="K108" s="26">
        <v>0</v>
      </c>
      <c r="L108" s="26">
        <v>1</v>
      </c>
      <c r="M108" s="26">
        <v>0</v>
      </c>
      <c r="N108" s="26"/>
      <c r="O108" s="26"/>
      <c r="P108" s="26"/>
      <c r="Q108" s="26"/>
      <c r="R108" s="260"/>
      <c r="S108" s="322">
        <f>COUNTIF(F108:M108,"&lt;&gt;0")</f>
        <v>2</v>
      </c>
      <c r="T108" s="256">
        <v>1</v>
      </c>
      <c r="U108" s="260"/>
      <c r="V108" s="242">
        <f>SUM(F108:Q108)</f>
        <v>6</v>
      </c>
      <c r="W108" s="247">
        <f>IFERROR(IF(L108=0,V108/(S108*30),V108/(((S108-1)*30)+(T108*7))),0)</f>
        <v>0.16216216216216217</v>
      </c>
      <c r="X108" s="247">
        <f>W108*30</f>
        <v>4.8648648648648649</v>
      </c>
      <c r="Y108" s="242"/>
      <c r="Z108" s="242">
        <v>4</v>
      </c>
      <c r="AA108" s="243">
        <f>Y108+Z108</f>
        <v>4</v>
      </c>
      <c r="AB108" s="247">
        <f>IFERROR(AA108/W108,"Not Sold")</f>
        <v>24.666666666666664</v>
      </c>
      <c r="AC108" s="247">
        <v>14</v>
      </c>
      <c r="AD108" s="247">
        <f>IFERROR(AB108-AC108,"-")</f>
        <v>10.666666666666664</v>
      </c>
      <c r="AE108" s="247">
        <f>X108*2</f>
        <v>9.7297297297297298</v>
      </c>
      <c r="AF108" s="248">
        <f>IFERROR(AB108+$C$1,"Not Sold")</f>
        <v>43697.666666666664</v>
      </c>
      <c r="AG108" s="249">
        <f>$C$1+AC108</f>
        <v>43687</v>
      </c>
      <c r="AH108" s="249">
        <f>MAX(AF108,AG108)</f>
        <v>43697.666666666664</v>
      </c>
      <c r="AI108" s="253">
        <f>W108*AC108</f>
        <v>2.2702702702702702</v>
      </c>
      <c r="AJ108" s="253">
        <f>AA108-AI108</f>
        <v>1.7297297297297298</v>
      </c>
      <c r="AK108" s="242">
        <v>1</v>
      </c>
      <c r="AL108" s="253">
        <f>IF(AE108-AJ108&lt;1,0,AE108-AJ108)</f>
        <v>8</v>
      </c>
      <c r="AM108" s="253">
        <f>AL108*D108</f>
        <v>0</v>
      </c>
      <c r="AN108" s="253">
        <f>IFERROR(AL108/W108,"-")</f>
        <v>49.333333333333329</v>
      </c>
      <c r="AO108" s="249">
        <f>IFERROR(AN108+AH108,"-")</f>
        <v>43747</v>
      </c>
      <c r="AP108" s="242"/>
      <c r="AQ108" s="244"/>
    </row>
    <row r="109" spans="1:43" x14ac:dyDescent="0.25">
      <c r="A109" s="550"/>
      <c r="B109" s="18" t="s">
        <v>818</v>
      </c>
      <c r="C109" s="551">
        <v>6953156263390</v>
      </c>
      <c r="D109" s="58">
        <v>0</v>
      </c>
      <c r="E109" s="267"/>
      <c r="F109" s="26">
        <v>0</v>
      </c>
      <c r="G109" s="26">
        <v>0</v>
      </c>
      <c r="H109" s="26">
        <v>1</v>
      </c>
      <c r="I109" s="26">
        <v>0</v>
      </c>
      <c r="J109" s="26">
        <v>3</v>
      </c>
      <c r="K109" s="26">
        <v>0</v>
      </c>
      <c r="L109" s="26">
        <v>1</v>
      </c>
      <c r="M109" s="26">
        <v>0</v>
      </c>
      <c r="N109" s="26"/>
      <c r="O109" s="26"/>
      <c r="P109" s="26"/>
      <c r="Q109" s="26"/>
      <c r="R109" s="260"/>
      <c r="S109" s="322">
        <f>COUNTIF(F109:M109,"&lt;&gt;0")</f>
        <v>3</v>
      </c>
      <c r="T109" s="256">
        <v>1</v>
      </c>
      <c r="U109" s="260"/>
      <c r="V109" s="242">
        <f>SUM(F109:Q109)</f>
        <v>5</v>
      </c>
      <c r="W109" s="247">
        <f>IFERROR(IF(L109=0,V109/(S109*30),V109/(((S109-1)*30)+(T109*7))),0)</f>
        <v>7.4626865671641784E-2</v>
      </c>
      <c r="X109" s="247">
        <f>W109*30</f>
        <v>2.2388059701492535</v>
      </c>
      <c r="Y109" s="242">
        <v>6</v>
      </c>
      <c r="Z109" s="242">
        <v>5</v>
      </c>
      <c r="AA109" s="243">
        <f>Y109+Z109</f>
        <v>11</v>
      </c>
      <c r="AB109" s="247">
        <f>IFERROR(AA109/W109,"Not Sold")</f>
        <v>147.4</v>
      </c>
      <c r="AC109" s="247">
        <v>14</v>
      </c>
      <c r="AD109" s="247">
        <f>IFERROR(AB109-AC109,"-")</f>
        <v>133.4</v>
      </c>
      <c r="AE109" s="247">
        <f>X109*2</f>
        <v>4.4776119402985071</v>
      </c>
      <c r="AF109" s="248">
        <f>IFERROR(AB109+$C$1,"Not Sold")</f>
        <v>43820.4</v>
      </c>
      <c r="AG109" s="249">
        <f>$C$1+AC109</f>
        <v>43687</v>
      </c>
      <c r="AH109" s="249">
        <f>MAX(AF109,AG109)</f>
        <v>43820.4</v>
      </c>
      <c r="AI109" s="253">
        <f>W109*AC109</f>
        <v>1.044776119402985</v>
      </c>
      <c r="AJ109" s="253">
        <f>AA109-AI109</f>
        <v>9.9552238805970141</v>
      </c>
      <c r="AK109" s="242">
        <v>1</v>
      </c>
      <c r="AL109" s="253">
        <f>IF(AE109-AJ109&lt;1,0,AE109-AJ109)</f>
        <v>0</v>
      </c>
      <c r="AM109" s="253">
        <f>AL109*D109</f>
        <v>0</v>
      </c>
      <c r="AN109" s="253">
        <f>IFERROR(AL109/W109,"-")</f>
        <v>0</v>
      </c>
      <c r="AO109" s="249">
        <f>IFERROR(AN109+AH109,"-")</f>
        <v>43820.4</v>
      </c>
      <c r="AP109" s="242"/>
      <c r="AQ109" s="244"/>
    </row>
    <row r="110" spans="1:43" x14ac:dyDescent="0.25">
      <c r="A110" s="550"/>
      <c r="B110" s="18" t="s">
        <v>819</v>
      </c>
      <c r="C110" s="551">
        <v>6953156264489</v>
      </c>
      <c r="D110" s="58">
        <v>0</v>
      </c>
      <c r="E110" s="267"/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3</v>
      </c>
      <c r="N110" s="26"/>
      <c r="O110" s="26"/>
      <c r="P110" s="26"/>
      <c r="Q110" s="26"/>
      <c r="R110" s="260"/>
      <c r="S110" s="322">
        <f>COUNTIF(F110:M110,"&lt;&gt;0")</f>
        <v>1</v>
      </c>
      <c r="T110" s="256">
        <v>1</v>
      </c>
      <c r="U110" s="260"/>
      <c r="V110" s="242">
        <f>SUM(F110:Q110)</f>
        <v>3</v>
      </c>
      <c r="W110" s="247">
        <f>IFERROR(IF(L110=0,V110/(S110*30),V110/(((S110-1)*30)+(T110*7))),0)</f>
        <v>0.1</v>
      </c>
      <c r="X110" s="247">
        <f>W110*30</f>
        <v>3</v>
      </c>
      <c r="Y110" s="242">
        <v>6</v>
      </c>
      <c r="Z110" s="242">
        <v>3</v>
      </c>
      <c r="AA110" s="243">
        <f>Y110+Z110</f>
        <v>9</v>
      </c>
      <c r="AB110" s="247">
        <f>IFERROR(AA110/W110,"Not Sold")</f>
        <v>90</v>
      </c>
      <c r="AC110" s="247">
        <v>14</v>
      </c>
      <c r="AD110" s="247">
        <f>IFERROR(AB110-AC110,"-")</f>
        <v>76</v>
      </c>
      <c r="AE110" s="247">
        <f>X110*2</f>
        <v>6</v>
      </c>
      <c r="AF110" s="248">
        <f>IFERROR(AB110+$C$1,"Not Sold")</f>
        <v>43763</v>
      </c>
      <c r="AG110" s="249">
        <f>$C$1+AC110</f>
        <v>43687</v>
      </c>
      <c r="AH110" s="249">
        <f>MAX(AF110,AG110)</f>
        <v>43763</v>
      </c>
      <c r="AI110" s="253">
        <f>W110*AC110</f>
        <v>1.4000000000000001</v>
      </c>
      <c r="AJ110" s="253">
        <f>AA110-AI110</f>
        <v>7.6</v>
      </c>
      <c r="AK110" s="242">
        <v>1</v>
      </c>
      <c r="AL110" s="253">
        <f>IF(AE110-AJ110&lt;1,0,AE110-AJ110)</f>
        <v>0</v>
      </c>
      <c r="AM110" s="253">
        <f>AL110*D110</f>
        <v>0</v>
      </c>
      <c r="AN110" s="253">
        <f>IFERROR(AL110/W110,"-")</f>
        <v>0</v>
      </c>
      <c r="AO110" s="249">
        <f>IFERROR(AN110+AH110,"-")</f>
        <v>43763</v>
      </c>
      <c r="AP110" s="242"/>
      <c r="AQ110" s="244"/>
    </row>
    <row r="111" spans="1:43" x14ac:dyDescent="0.25">
      <c r="A111" s="550"/>
      <c r="B111" s="18" t="s">
        <v>820</v>
      </c>
      <c r="C111" s="551">
        <v>6953156264496</v>
      </c>
      <c r="D111" s="58">
        <v>0</v>
      </c>
      <c r="E111" s="267"/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6</v>
      </c>
      <c r="N111" s="26"/>
      <c r="O111" s="26"/>
      <c r="P111" s="26"/>
      <c r="Q111" s="26"/>
      <c r="R111" s="260"/>
      <c r="S111" s="322">
        <f>COUNTIF(F111:M111,"&lt;&gt;0")</f>
        <v>1</v>
      </c>
      <c r="T111" s="256">
        <v>1</v>
      </c>
      <c r="U111" s="260"/>
      <c r="V111" s="242">
        <f>SUM(F111:Q111)</f>
        <v>6</v>
      </c>
      <c r="W111" s="247">
        <f>IFERROR(IF(L111=0,V111/(S111*30),V111/(((S111-1)*30)+(T111*7))),0)</f>
        <v>0.2</v>
      </c>
      <c r="X111" s="247">
        <f>W111*30</f>
        <v>6</v>
      </c>
      <c r="Y111" s="242">
        <v>39</v>
      </c>
      <c r="Z111" s="242">
        <v>3</v>
      </c>
      <c r="AA111" s="243">
        <f>Y111+Z111</f>
        <v>42</v>
      </c>
      <c r="AB111" s="247">
        <f>IFERROR(AA111/W111,"Not Sold")</f>
        <v>210</v>
      </c>
      <c r="AC111" s="247">
        <v>14</v>
      </c>
      <c r="AD111" s="247">
        <f>IFERROR(AB111-AC111,"-")</f>
        <v>196</v>
      </c>
      <c r="AE111" s="247">
        <f>X111*2</f>
        <v>12</v>
      </c>
      <c r="AF111" s="248">
        <f>IFERROR(AB111+$C$1,"Not Sold")</f>
        <v>43883</v>
      </c>
      <c r="AG111" s="249">
        <f>$C$1+AC111</f>
        <v>43687</v>
      </c>
      <c r="AH111" s="249">
        <f>MAX(AF111,AG111)</f>
        <v>43883</v>
      </c>
      <c r="AI111" s="253">
        <f>W111*AC111</f>
        <v>2.8000000000000003</v>
      </c>
      <c r="AJ111" s="253">
        <f>AA111-AI111</f>
        <v>39.200000000000003</v>
      </c>
      <c r="AK111" s="242">
        <v>1</v>
      </c>
      <c r="AL111" s="253">
        <f>IF(AE111-AJ111&lt;1,0,AE111-AJ111)</f>
        <v>0</v>
      </c>
      <c r="AM111" s="253">
        <f>AL111*D111</f>
        <v>0</v>
      </c>
      <c r="AN111" s="253">
        <f>IFERROR(AL111/W111,"-")</f>
        <v>0</v>
      </c>
      <c r="AO111" s="249">
        <f>IFERROR(AN111+AH111,"-")</f>
        <v>43883</v>
      </c>
      <c r="AP111" s="242"/>
      <c r="AQ111" s="244"/>
    </row>
    <row r="112" spans="1:43" x14ac:dyDescent="0.25">
      <c r="A112" s="550" t="s">
        <v>58</v>
      </c>
      <c r="B112" s="18" t="s">
        <v>363</v>
      </c>
      <c r="C112" s="551">
        <v>6953156264502</v>
      </c>
      <c r="D112" s="58">
        <v>46.370000000000033</v>
      </c>
      <c r="E112" s="267"/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/>
      <c r="O112" s="26"/>
      <c r="P112" s="26"/>
      <c r="Q112" s="26"/>
      <c r="R112" s="260"/>
      <c r="S112" s="322">
        <f>COUNTIF(F112:M112,"&lt;&gt;0")</f>
        <v>0</v>
      </c>
      <c r="T112" s="256">
        <v>1</v>
      </c>
      <c r="U112" s="260"/>
      <c r="V112" s="242">
        <f>SUM(F112:Q112)</f>
        <v>0</v>
      </c>
      <c r="W112" s="247">
        <f>IFERROR(IF(L112=0,V112/(S112*30),V112/(((S112-1)*30)+(T112*7))),0)</f>
        <v>0</v>
      </c>
      <c r="X112" s="247">
        <f>W112*30</f>
        <v>0</v>
      </c>
      <c r="Y112" s="242">
        <v>52</v>
      </c>
      <c r="Z112" s="242">
        <v>0</v>
      </c>
      <c r="AA112" s="243">
        <f>Y112+Z112</f>
        <v>52</v>
      </c>
      <c r="AB112" s="247" t="str">
        <f>IFERROR(AA112/W112,"Not Sold")</f>
        <v>Not Sold</v>
      </c>
      <c r="AC112" s="247">
        <v>14</v>
      </c>
      <c r="AD112" s="247" t="str">
        <f>IFERROR(AB112-AC112,"-")</f>
        <v>-</v>
      </c>
      <c r="AE112" s="247">
        <f>X112*2</f>
        <v>0</v>
      </c>
      <c r="AF112" s="248" t="str">
        <f>IFERROR(AB112+$C$1,"Not Sold")</f>
        <v>Not Sold</v>
      </c>
      <c r="AG112" s="249">
        <f>$C$1+AC112</f>
        <v>43687</v>
      </c>
      <c r="AH112" s="249">
        <f>MAX(AF112,AG112)</f>
        <v>43687</v>
      </c>
      <c r="AI112" s="253">
        <f>W112*AC112</f>
        <v>0</v>
      </c>
      <c r="AJ112" s="253">
        <f>AA112-AI112</f>
        <v>52</v>
      </c>
      <c r="AK112" s="242">
        <v>1</v>
      </c>
      <c r="AL112" s="253">
        <f>IF(AE112-AJ112&lt;1,0,AE112-AJ112)</f>
        <v>0</v>
      </c>
      <c r="AM112" s="253">
        <f>AL112*D112</f>
        <v>0</v>
      </c>
      <c r="AN112" s="253" t="str">
        <f>IFERROR(AL112/W112,"-")</f>
        <v>-</v>
      </c>
      <c r="AO112" s="249" t="str">
        <f>IFERROR(AN112+AH112,"-")</f>
        <v>-</v>
      </c>
      <c r="AP112" s="242"/>
      <c r="AQ112" s="244"/>
    </row>
    <row r="113" spans="1:43" x14ac:dyDescent="0.25">
      <c r="A113" s="550" t="s">
        <v>57</v>
      </c>
      <c r="B113" s="27" t="s">
        <v>666</v>
      </c>
      <c r="C113" s="552">
        <v>6953156264519</v>
      </c>
      <c r="D113" s="58">
        <v>46.64</v>
      </c>
      <c r="E113" s="267"/>
      <c r="F113" s="26">
        <v>0</v>
      </c>
      <c r="G113" s="26">
        <v>0</v>
      </c>
      <c r="H113" s="26">
        <v>2</v>
      </c>
      <c r="I113" s="26">
        <v>0</v>
      </c>
      <c r="J113" s="26">
        <v>0</v>
      </c>
      <c r="K113" s="26">
        <v>0</v>
      </c>
      <c r="L113" s="26">
        <v>0</v>
      </c>
      <c r="M113" s="26">
        <v>1</v>
      </c>
      <c r="N113" s="26"/>
      <c r="O113" s="26"/>
      <c r="P113" s="26"/>
      <c r="Q113" s="26"/>
      <c r="R113" s="260"/>
      <c r="S113" s="322">
        <f>COUNTIF(F113:M113,"&lt;&gt;0")</f>
        <v>2</v>
      </c>
      <c r="T113" s="256">
        <v>1</v>
      </c>
      <c r="U113" s="260"/>
      <c r="V113" s="242">
        <f>SUM(F113:Q113)</f>
        <v>3</v>
      </c>
      <c r="W113" s="247">
        <f>IFERROR(IF(L113=0,V113/(S113*30),V113/(((S113-1)*30)+(T113*7))),0)</f>
        <v>0.05</v>
      </c>
      <c r="X113" s="247">
        <f>W113*30</f>
        <v>1.5</v>
      </c>
      <c r="Y113" s="242">
        <v>1</v>
      </c>
      <c r="Z113" s="242">
        <v>1</v>
      </c>
      <c r="AA113" s="243">
        <f>Y113+Z113</f>
        <v>2</v>
      </c>
      <c r="AB113" s="247">
        <f>IFERROR(AA113/W113,"Not Sold")</f>
        <v>40</v>
      </c>
      <c r="AC113" s="247">
        <v>14</v>
      </c>
      <c r="AD113" s="247">
        <f>IFERROR(AB113-AC113,"-")</f>
        <v>26</v>
      </c>
      <c r="AE113" s="247">
        <f>X113*2</f>
        <v>3</v>
      </c>
      <c r="AF113" s="248">
        <f>IFERROR(AB113+$C$1,"Not Sold")</f>
        <v>43713</v>
      </c>
      <c r="AG113" s="249">
        <f>$C$1+AC113</f>
        <v>43687</v>
      </c>
      <c r="AH113" s="249">
        <f>MAX(AF113,AG113)</f>
        <v>43713</v>
      </c>
      <c r="AI113" s="253">
        <f>W113*AC113</f>
        <v>0.70000000000000007</v>
      </c>
      <c r="AJ113" s="253">
        <f>AA113-AI113</f>
        <v>1.2999999999999998</v>
      </c>
      <c r="AK113" s="242">
        <v>1</v>
      </c>
      <c r="AL113" s="253">
        <f>IF(AE113-AJ113&lt;1,0,AE113-AJ113)</f>
        <v>1.7000000000000002</v>
      </c>
      <c r="AM113" s="253">
        <f>AL113*D113</f>
        <v>79.288000000000011</v>
      </c>
      <c r="AN113" s="253">
        <f>IFERROR(AL113/W113,"-")</f>
        <v>34</v>
      </c>
      <c r="AO113" s="249">
        <f>IFERROR(AN113+AH113,"-")</f>
        <v>43747</v>
      </c>
      <c r="AP113" s="242"/>
      <c r="AQ113" s="244"/>
    </row>
    <row r="114" spans="1:43" x14ac:dyDescent="0.25">
      <c r="A114" s="550" t="s">
        <v>94</v>
      </c>
      <c r="B114" s="18" t="s">
        <v>399</v>
      </c>
      <c r="C114" s="551">
        <v>6953156265608</v>
      </c>
      <c r="D114" s="58">
        <v>11.770000000000003</v>
      </c>
      <c r="E114" s="267"/>
      <c r="F114" s="26">
        <v>0</v>
      </c>
      <c r="G114" s="26">
        <v>1</v>
      </c>
      <c r="H114" s="26">
        <v>14</v>
      </c>
      <c r="I114" s="26">
        <v>14</v>
      </c>
      <c r="J114" s="26">
        <v>6</v>
      </c>
      <c r="K114" s="26">
        <v>15</v>
      </c>
      <c r="L114" s="26">
        <v>2</v>
      </c>
      <c r="M114" s="26">
        <v>1</v>
      </c>
      <c r="N114" s="26"/>
      <c r="O114" s="26"/>
      <c r="P114" s="26"/>
      <c r="Q114" s="26"/>
      <c r="R114" s="260"/>
      <c r="S114" s="322">
        <f>COUNTIF(F114:M114,"&lt;&gt;0")</f>
        <v>7</v>
      </c>
      <c r="T114" s="256">
        <v>1</v>
      </c>
      <c r="U114" s="260"/>
      <c r="V114" s="242">
        <f>SUM(F114:Q114)</f>
        <v>53</v>
      </c>
      <c r="W114" s="247">
        <f>IFERROR(IF(L114=0,V114/(S114*30),V114/(((S114-1)*30)+(T114*7))),0)</f>
        <v>0.28342245989304815</v>
      </c>
      <c r="X114" s="247">
        <f>W114*30</f>
        <v>8.502673796791445</v>
      </c>
      <c r="Y114" s="242">
        <v>272</v>
      </c>
      <c r="Z114" s="242">
        <v>17</v>
      </c>
      <c r="AA114" s="243">
        <f>Y114+Z114</f>
        <v>289</v>
      </c>
      <c r="AB114" s="247">
        <f>IFERROR(AA114/W114,"Not Sold")</f>
        <v>1019.6792452830188</v>
      </c>
      <c r="AC114" s="247">
        <v>14</v>
      </c>
      <c r="AD114" s="247">
        <f>IFERROR(AB114-AC114,"-")</f>
        <v>1005.6792452830188</v>
      </c>
      <c r="AE114" s="247">
        <f>X114*2</f>
        <v>17.00534759358289</v>
      </c>
      <c r="AF114" s="248">
        <f>IFERROR(AB114+$C$1,"Not Sold")</f>
        <v>44692.67924528302</v>
      </c>
      <c r="AG114" s="249">
        <f>$C$1+AC114</f>
        <v>43687</v>
      </c>
      <c r="AH114" s="249">
        <f>MAX(AF114,AG114)</f>
        <v>44692.67924528302</v>
      </c>
      <c r="AI114" s="253">
        <f>W114*AC114</f>
        <v>3.9679144385026741</v>
      </c>
      <c r="AJ114" s="253">
        <f>AA114-AI114</f>
        <v>285.03208556149735</v>
      </c>
      <c r="AK114" s="242">
        <v>1</v>
      </c>
      <c r="AL114" s="253">
        <f>IF(AE114-AJ114&lt;1,0,AE114-AJ114)</f>
        <v>0</v>
      </c>
      <c r="AM114" s="253">
        <f>AL114*D114</f>
        <v>0</v>
      </c>
      <c r="AN114" s="253">
        <f>IFERROR(AL114/W114,"-")</f>
        <v>0</v>
      </c>
      <c r="AO114" s="249">
        <f>IFERROR(AN114+AH114,"-")</f>
        <v>44692.67924528302</v>
      </c>
      <c r="AP114" s="242"/>
      <c r="AQ114" s="244"/>
    </row>
    <row r="115" spans="1:43" x14ac:dyDescent="0.25">
      <c r="A115" s="550" t="s">
        <v>90</v>
      </c>
      <c r="B115" s="18" t="s">
        <v>395</v>
      </c>
      <c r="C115" s="551">
        <v>6953156267503</v>
      </c>
      <c r="D115" s="58">
        <v>47.3</v>
      </c>
      <c r="E115" s="267"/>
      <c r="F115" s="26">
        <v>2</v>
      </c>
      <c r="G115" s="26">
        <v>0</v>
      </c>
      <c r="H115" s="26">
        <v>0</v>
      </c>
      <c r="I115" s="26">
        <v>0</v>
      </c>
      <c r="J115" s="26">
        <v>1</v>
      </c>
      <c r="K115" s="26">
        <v>0</v>
      </c>
      <c r="L115" s="26">
        <v>0</v>
      </c>
      <c r="M115" s="26">
        <v>3</v>
      </c>
      <c r="N115" s="26"/>
      <c r="O115" s="26"/>
      <c r="P115" s="26"/>
      <c r="Q115" s="26"/>
      <c r="R115" s="260"/>
      <c r="S115" s="322">
        <f>COUNTIF(F115:M115,"&lt;&gt;0")</f>
        <v>3</v>
      </c>
      <c r="T115" s="256">
        <v>1</v>
      </c>
      <c r="U115" s="260"/>
      <c r="V115" s="242">
        <f>SUM(F115:Q115)</f>
        <v>6</v>
      </c>
      <c r="W115" s="247">
        <f>IFERROR(IF(L115=0,V115/(S115*30),V115/(((S115-1)*30)+(T115*7))),0)</f>
        <v>6.6666666666666666E-2</v>
      </c>
      <c r="X115" s="247">
        <f>W115*30</f>
        <v>2</v>
      </c>
      <c r="Y115" s="242">
        <v>36</v>
      </c>
      <c r="Z115" s="242">
        <v>1</v>
      </c>
      <c r="AA115" s="243">
        <f>Y115+Z115</f>
        <v>37</v>
      </c>
      <c r="AB115" s="247">
        <f>IFERROR(AA115/W115,"Not Sold")</f>
        <v>555</v>
      </c>
      <c r="AC115" s="247">
        <v>14</v>
      </c>
      <c r="AD115" s="247">
        <f>IFERROR(AB115-AC115,"-")</f>
        <v>541</v>
      </c>
      <c r="AE115" s="247">
        <f>X115*2</f>
        <v>4</v>
      </c>
      <c r="AF115" s="248">
        <f>IFERROR(AB115+$C$1,"Not Sold")</f>
        <v>44228</v>
      </c>
      <c r="AG115" s="249">
        <f>$C$1+AC115</f>
        <v>43687</v>
      </c>
      <c r="AH115" s="249">
        <f>MAX(AF115,AG115)</f>
        <v>44228</v>
      </c>
      <c r="AI115" s="253">
        <f>W115*AC115</f>
        <v>0.93333333333333335</v>
      </c>
      <c r="AJ115" s="253">
        <f>AA115-AI115</f>
        <v>36.06666666666667</v>
      </c>
      <c r="AK115" s="242">
        <v>1</v>
      </c>
      <c r="AL115" s="253">
        <f>IF(AE115-AJ115&lt;1,0,AE115-AJ115)</f>
        <v>0</v>
      </c>
      <c r="AM115" s="253">
        <f>AL115*D115</f>
        <v>0</v>
      </c>
      <c r="AN115" s="253">
        <f>IFERROR(AL115/W115,"-")</f>
        <v>0</v>
      </c>
      <c r="AO115" s="249">
        <f>IFERROR(AN115+AH115,"-")</f>
        <v>44228</v>
      </c>
      <c r="AP115" s="242"/>
      <c r="AQ115" s="244"/>
    </row>
    <row r="116" spans="1:43" x14ac:dyDescent="0.25">
      <c r="A116" s="550" t="s">
        <v>821</v>
      </c>
      <c r="B116" s="18" t="s">
        <v>822</v>
      </c>
      <c r="C116" s="551">
        <v>6953156268074</v>
      </c>
      <c r="D116" s="58">
        <v>15.089999999999977</v>
      </c>
      <c r="E116" s="267"/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1</v>
      </c>
      <c r="M116" s="26">
        <v>5</v>
      </c>
      <c r="N116" s="26"/>
      <c r="O116" s="26"/>
      <c r="P116" s="26"/>
      <c r="Q116" s="26"/>
      <c r="R116" s="260"/>
      <c r="S116" s="322">
        <f>COUNTIF(F116:M116,"&lt;&gt;0")</f>
        <v>2</v>
      </c>
      <c r="T116" s="256">
        <v>1</v>
      </c>
      <c r="U116" s="260"/>
      <c r="V116" s="242">
        <f>SUM(F116:Q116)</f>
        <v>6</v>
      </c>
      <c r="W116" s="247">
        <f>IFERROR(IF(L116=0,V116/(S116*30),V116/(((S116-1)*30)+(T116*7))),0)</f>
        <v>0.16216216216216217</v>
      </c>
      <c r="X116" s="247">
        <f>W116*30</f>
        <v>4.8648648648648649</v>
      </c>
      <c r="Y116" s="242">
        <v>6</v>
      </c>
      <c r="Z116" s="242">
        <v>4</v>
      </c>
      <c r="AA116" s="243">
        <f>Y116+Z116</f>
        <v>10</v>
      </c>
      <c r="AB116" s="247">
        <f>IFERROR(AA116/W116,"Not Sold")</f>
        <v>61.666666666666664</v>
      </c>
      <c r="AC116" s="247">
        <v>14</v>
      </c>
      <c r="AD116" s="247">
        <f>IFERROR(AB116-AC116,"-")</f>
        <v>47.666666666666664</v>
      </c>
      <c r="AE116" s="247">
        <f>X116*2</f>
        <v>9.7297297297297298</v>
      </c>
      <c r="AF116" s="248">
        <f>IFERROR(AB116+$C$1,"Not Sold")</f>
        <v>43734.666666666664</v>
      </c>
      <c r="AG116" s="249">
        <f>$C$1+AC116</f>
        <v>43687</v>
      </c>
      <c r="AH116" s="249">
        <f>MAX(AF116,AG116)</f>
        <v>43734.666666666664</v>
      </c>
      <c r="AI116" s="253">
        <f>W116*AC116</f>
        <v>2.2702702702702702</v>
      </c>
      <c r="AJ116" s="253">
        <f>AA116-AI116</f>
        <v>7.7297297297297298</v>
      </c>
      <c r="AK116" s="242">
        <v>1</v>
      </c>
      <c r="AL116" s="253">
        <f>IF(AE116-AJ116&lt;1,0,AE116-AJ116)</f>
        <v>2</v>
      </c>
      <c r="AM116" s="253">
        <f>AL116*D116</f>
        <v>30.179999999999954</v>
      </c>
      <c r="AN116" s="253">
        <f>IFERROR(AL116/W116,"-")</f>
        <v>12.333333333333332</v>
      </c>
      <c r="AO116" s="249">
        <f>IFERROR(AN116+AH116,"-")</f>
        <v>43747</v>
      </c>
      <c r="AP116" s="242"/>
      <c r="AQ116" s="244"/>
    </row>
    <row r="117" spans="1:43" x14ac:dyDescent="0.25">
      <c r="A117" s="550"/>
      <c r="B117" s="18" t="s">
        <v>823</v>
      </c>
      <c r="C117" s="551">
        <v>6953156269323</v>
      </c>
      <c r="D117" s="58">
        <v>0</v>
      </c>
      <c r="E117" s="267"/>
      <c r="F117" s="26">
        <v>0</v>
      </c>
      <c r="G117" s="26">
        <v>0</v>
      </c>
      <c r="H117" s="26">
        <v>1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/>
      <c r="O117" s="26"/>
      <c r="P117" s="26"/>
      <c r="Q117" s="26"/>
      <c r="R117" s="260"/>
      <c r="S117" s="322">
        <f>COUNTIF(F117:M117,"&lt;&gt;0")</f>
        <v>1</v>
      </c>
      <c r="T117" s="256">
        <v>1</v>
      </c>
      <c r="U117" s="260"/>
      <c r="V117" s="242">
        <f>SUM(F117:Q117)</f>
        <v>1</v>
      </c>
      <c r="W117" s="247">
        <f>IFERROR(IF(L117=0,V117/(S117*30),V117/(((S117-1)*30)+(T117*7))),0)</f>
        <v>3.3333333333333333E-2</v>
      </c>
      <c r="X117" s="247">
        <f>W117*30</f>
        <v>1</v>
      </c>
      <c r="Y117" s="242">
        <v>90</v>
      </c>
      <c r="Z117" s="242">
        <v>2</v>
      </c>
      <c r="AA117" s="243">
        <f>Y117+Z117</f>
        <v>92</v>
      </c>
      <c r="AB117" s="247">
        <f>IFERROR(AA117/W117,"Not Sold")</f>
        <v>2760</v>
      </c>
      <c r="AC117" s="247">
        <v>14</v>
      </c>
      <c r="AD117" s="247">
        <f>IFERROR(AB117-AC117,"-")</f>
        <v>2746</v>
      </c>
      <c r="AE117" s="247">
        <f>X117*2</f>
        <v>2</v>
      </c>
      <c r="AF117" s="248">
        <f>IFERROR(AB117+$C$1,"Not Sold")</f>
        <v>46433</v>
      </c>
      <c r="AG117" s="249">
        <f>$C$1+AC117</f>
        <v>43687</v>
      </c>
      <c r="AH117" s="249">
        <f>MAX(AF117,AG117)</f>
        <v>46433</v>
      </c>
      <c r="AI117" s="253">
        <f>W117*AC117</f>
        <v>0.46666666666666667</v>
      </c>
      <c r="AJ117" s="253">
        <f>AA117-AI117</f>
        <v>91.533333333333331</v>
      </c>
      <c r="AK117" s="242">
        <v>1</v>
      </c>
      <c r="AL117" s="253">
        <f>IF(AE117-AJ117&lt;1,0,AE117-AJ117)</f>
        <v>0</v>
      </c>
      <c r="AM117" s="253">
        <f>AL117*D117</f>
        <v>0</v>
      </c>
      <c r="AN117" s="253">
        <f>IFERROR(AL117/W117,"-")</f>
        <v>0</v>
      </c>
      <c r="AO117" s="249">
        <f>IFERROR(AN117+AH117,"-")</f>
        <v>46433</v>
      </c>
      <c r="AP117" s="242"/>
      <c r="AQ117" s="244"/>
    </row>
    <row r="118" spans="1:43" x14ac:dyDescent="0.25">
      <c r="A118" s="550"/>
      <c r="B118" s="18" t="s">
        <v>824</v>
      </c>
      <c r="C118" s="551">
        <v>6953156269330</v>
      </c>
      <c r="D118" s="58">
        <v>0</v>
      </c>
      <c r="E118" s="267"/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/>
      <c r="O118" s="26"/>
      <c r="P118" s="26"/>
      <c r="Q118" s="26"/>
      <c r="R118" s="260"/>
      <c r="S118" s="322">
        <f>COUNTIF(F118:M118,"&lt;&gt;0")</f>
        <v>0</v>
      </c>
      <c r="T118" s="256">
        <v>1</v>
      </c>
      <c r="U118" s="260"/>
      <c r="V118" s="242">
        <f>SUM(F118:Q118)</f>
        <v>0</v>
      </c>
      <c r="W118" s="247">
        <f>IFERROR(IF(L118=0,V118/(S118*30),V118/(((S118-1)*30)+(T118*7))),0)</f>
        <v>0</v>
      </c>
      <c r="X118" s="247">
        <f>W118*30</f>
        <v>0</v>
      </c>
      <c r="Y118" s="242">
        <v>97</v>
      </c>
      <c r="Z118" s="242">
        <v>3</v>
      </c>
      <c r="AA118" s="243">
        <f>Y118+Z118</f>
        <v>100</v>
      </c>
      <c r="AB118" s="247" t="str">
        <f>IFERROR(AA118/W118,"Not Sold")</f>
        <v>Not Sold</v>
      </c>
      <c r="AC118" s="247">
        <v>14</v>
      </c>
      <c r="AD118" s="247" t="str">
        <f>IFERROR(AB118-AC118,"-")</f>
        <v>-</v>
      </c>
      <c r="AE118" s="247">
        <f>X118*2</f>
        <v>0</v>
      </c>
      <c r="AF118" s="248" t="str">
        <f>IFERROR(AB118+$C$1,"Not Sold")</f>
        <v>Not Sold</v>
      </c>
      <c r="AG118" s="249">
        <f>$C$1+AC118</f>
        <v>43687</v>
      </c>
      <c r="AH118" s="249">
        <f>MAX(AF118,AG118)</f>
        <v>43687</v>
      </c>
      <c r="AI118" s="253">
        <f>W118*AC118</f>
        <v>0</v>
      </c>
      <c r="AJ118" s="253">
        <f>AA118-AI118</f>
        <v>100</v>
      </c>
      <c r="AK118" s="242">
        <v>1</v>
      </c>
      <c r="AL118" s="253">
        <f>IF(AE118-AJ118&lt;1,0,AE118-AJ118)</f>
        <v>0</v>
      </c>
      <c r="AM118" s="253">
        <f>AL118*D118</f>
        <v>0</v>
      </c>
      <c r="AN118" s="253" t="str">
        <f>IFERROR(AL118/W118,"-")</f>
        <v>-</v>
      </c>
      <c r="AO118" s="249" t="str">
        <f>IFERROR(AN118+AH118,"-")</f>
        <v>-</v>
      </c>
      <c r="AP118" s="242"/>
      <c r="AQ118" s="244"/>
    </row>
    <row r="119" spans="1:43" x14ac:dyDescent="0.25">
      <c r="A119" s="550"/>
      <c r="B119" s="27" t="s">
        <v>825</v>
      </c>
      <c r="C119" s="552">
        <v>6953156269873</v>
      </c>
      <c r="D119" s="58">
        <v>0</v>
      </c>
      <c r="E119" s="267"/>
      <c r="F119" s="26">
        <v>0</v>
      </c>
      <c r="G119" s="26">
        <v>0</v>
      </c>
      <c r="H119" s="26">
        <v>0</v>
      </c>
      <c r="I119" s="26">
        <v>1</v>
      </c>
      <c r="J119" s="26">
        <v>0</v>
      </c>
      <c r="K119" s="26">
        <v>1</v>
      </c>
      <c r="L119" s="26">
        <v>0</v>
      </c>
      <c r="M119" s="26">
        <v>0</v>
      </c>
      <c r="N119" s="26"/>
      <c r="O119" s="26"/>
      <c r="P119" s="26"/>
      <c r="Q119" s="26"/>
      <c r="R119" s="260"/>
      <c r="S119" s="322">
        <f>COUNTIF(F119:M119,"&lt;&gt;0")</f>
        <v>2</v>
      </c>
      <c r="T119" s="256">
        <v>1</v>
      </c>
      <c r="U119" s="260"/>
      <c r="V119" s="242">
        <f>SUM(F119:Q119)</f>
        <v>2</v>
      </c>
      <c r="W119" s="247">
        <f>IFERROR(IF(L119=0,V119/(S119*30),V119/(((S119-1)*30)+(T119*7))),0)</f>
        <v>3.3333333333333333E-2</v>
      </c>
      <c r="X119" s="247">
        <f>W119*30</f>
        <v>1</v>
      </c>
      <c r="Y119" s="242">
        <v>9</v>
      </c>
      <c r="Z119" s="242">
        <v>1</v>
      </c>
      <c r="AA119" s="243">
        <f>Y119+Z119</f>
        <v>10</v>
      </c>
      <c r="AB119" s="247">
        <f>IFERROR(AA119/W119,"Not Sold")</f>
        <v>300</v>
      </c>
      <c r="AC119" s="247">
        <v>14</v>
      </c>
      <c r="AD119" s="247">
        <f>IFERROR(AB119-AC119,"-")</f>
        <v>286</v>
      </c>
      <c r="AE119" s="247">
        <f>X119*2</f>
        <v>2</v>
      </c>
      <c r="AF119" s="248">
        <f>IFERROR(AB119+$C$1,"Not Sold")</f>
        <v>43973</v>
      </c>
      <c r="AG119" s="249">
        <f>$C$1+AC119</f>
        <v>43687</v>
      </c>
      <c r="AH119" s="249">
        <f>MAX(AF119,AG119)</f>
        <v>43973</v>
      </c>
      <c r="AI119" s="253">
        <f>W119*AC119</f>
        <v>0.46666666666666667</v>
      </c>
      <c r="AJ119" s="253">
        <f>AA119-AI119</f>
        <v>9.5333333333333332</v>
      </c>
      <c r="AK119" s="242">
        <v>1</v>
      </c>
      <c r="AL119" s="253">
        <f>IF(AE119-AJ119&lt;1,0,AE119-AJ119)</f>
        <v>0</v>
      </c>
      <c r="AM119" s="253">
        <f>AL119*D119</f>
        <v>0</v>
      </c>
      <c r="AN119" s="253">
        <f>IFERROR(AL119/W119,"-")</f>
        <v>0</v>
      </c>
      <c r="AO119" s="249">
        <f>IFERROR(AN119+AH119,"-")</f>
        <v>43973</v>
      </c>
      <c r="AP119" s="242"/>
      <c r="AQ119" s="244"/>
    </row>
    <row r="120" spans="1:43" x14ac:dyDescent="0.25">
      <c r="A120" s="550"/>
      <c r="B120" s="18" t="s">
        <v>826</v>
      </c>
      <c r="C120" s="551">
        <v>6953156269880</v>
      </c>
      <c r="D120" s="58">
        <v>0</v>
      </c>
      <c r="E120" s="267"/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1</v>
      </c>
      <c r="L120" s="26">
        <v>1</v>
      </c>
      <c r="M120" s="26">
        <v>2</v>
      </c>
      <c r="N120" s="26"/>
      <c r="O120" s="26"/>
      <c r="P120" s="26"/>
      <c r="Q120" s="26"/>
      <c r="R120" s="260"/>
      <c r="S120" s="322">
        <f>COUNTIF(F120:M120,"&lt;&gt;0")</f>
        <v>3</v>
      </c>
      <c r="T120" s="256">
        <v>1</v>
      </c>
      <c r="U120" s="260"/>
      <c r="V120" s="242">
        <f>SUM(F120:Q120)</f>
        <v>4</v>
      </c>
      <c r="W120" s="247">
        <f>IFERROR(IF(L120=0,V120/(S120*30),V120/(((S120-1)*30)+(T120*7))),0)</f>
        <v>5.9701492537313432E-2</v>
      </c>
      <c r="X120" s="247">
        <f>W120*30</f>
        <v>1.791044776119403</v>
      </c>
      <c r="Y120" s="242">
        <v>2</v>
      </c>
      <c r="Z120" s="242">
        <v>1</v>
      </c>
      <c r="AA120" s="243">
        <f>Y120+Z120</f>
        <v>3</v>
      </c>
      <c r="AB120" s="247">
        <f>IFERROR(AA120/W120,"Not Sold")</f>
        <v>50.25</v>
      </c>
      <c r="AC120" s="247">
        <v>14</v>
      </c>
      <c r="AD120" s="247">
        <f>IFERROR(AB120-AC120,"-")</f>
        <v>36.25</v>
      </c>
      <c r="AE120" s="247">
        <f>X120*2</f>
        <v>3.5820895522388061</v>
      </c>
      <c r="AF120" s="248">
        <f>IFERROR(AB120+$C$1,"Not Sold")</f>
        <v>43723.25</v>
      </c>
      <c r="AG120" s="249">
        <f>$C$1+AC120</f>
        <v>43687</v>
      </c>
      <c r="AH120" s="249">
        <f>MAX(AF120,AG120)</f>
        <v>43723.25</v>
      </c>
      <c r="AI120" s="253">
        <f>W120*AC120</f>
        <v>0.83582089552238803</v>
      </c>
      <c r="AJ120" s="253">
        <f>AA120-AI120</f>
        <v>2.1641791044776122</v>
      </c>
      <c r="AK120" s="242">
        <v>1</v>
      </c>
      <c r="AL120" s="253">
        <f>IF(AE120-AJ120&lt;1,0,AE120-AJ120)</f>
        <v>1.4179104477611939</v>
      </c>
      <c r="AM120" s="253">
        <f>AL120*D120</f>
        <v>0</v>
      </c>
      <c r="AN120" s="253">
        <f>IFERROR(AL120/W120,"-")</f>
        <v>23.75</v>
      </c>
      <c r="AO120" s="249">
        <f>IFERROR(AN120+AH120,"-")</f>
        <v>43747</v>
      </c>
      <c r="AP120" s="242"/>
      <c r="AQ120" s="244"/>
    </row>
    <row r="121" spans="1:43" x14ac:dyDescent="0.25">
      <c r="A121" s="550"/>
      <c r="B121" s="27" t="s">
        <v>827</v>
      </c>
      <c r="C121" s="552">
        <v>6953156269897</v>
      </c>
      <c r="D121" s="58">
        <v>0</v>
      </c>
      <c r="E121" s="267"/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1</v>
      </c>
      <c r="M121" s="26">
        <v>0</v>
      </c>
      <c r="N121" s="26"/>
      <c r="O121" s="26"/>
      <c r="P121" s="26"/>
      <c r="Q121" s="26"/>
      <c r="R121" s="260"/>
      <c r="S121" s="322">
        <f>COUNTIF(F121:M121,"&lt;&gt;0")</f>
        <v>1</v>
      </c>
      <c r="T121" s="256">
        <v>1</v>
      </c>
      <c r="U121" s="260"/>
      <c r="V121" s="242">
        <f>SUM(F121:Q121)</f>
        <v>1</v>
      </c>
      <c r="W121" s="247">
        <f>IFERROR(IF(L121=0,V121/(S121*30),V121/(((S121-1)*30)+(T121*7))),0)</f>
        <v>0.14285714285714285</v>
      </c>
      <c r="X121" s="247">
        <f>W121*30</f>
        <v>4.2857142857142856</v>
      </c>
      <c r="Y121" s="242">
        <v>13</v>
      </c>
      <c r="Z121" s="242">
        <v>2</v>
      </c>
      <c r="AA121" s="243">
        <f>Y121+Z121</f>
        <v>15</v>
      </c>
      <c r="AB121" s="247">
        <f>IFERROR(AA121/W121,"Not Sold")</f>
        <v>105</v>
      </c>
      <c r="AC121" s="247">
        <v>14</v>
      </c>
      <c r="AD121" s="247">
        <f>IFERROR(AB121-AC121,"-")</f>
        <v>91</v>
      </c>
      <c r="AE121" s="247">
        <f>X121*2</f>
        <v>8.5714285714285712</v>
      </c>
      <c r="AF121" s="248">
        <f>IFERROR(AB121+$C$1,"Not Sold")</f>
        <v>43778</v>
      </c>
      <c r="AG121" s="249">
        <f>$C$1+AC121</f>
        <v>43687</v>
      </c>
      <c r="AH121" s="249">
        <f>MAX(AF121,AG121)</f>
        <v>43778</v>
      </c>
      <c r="AI121" s="253">
        <f>W121*AC121</f>
        <v>2</v>
      </c>
      <c r="AJ121" s="253">
        <f>AA121-AI121</f>
        <v>13</v>
      </c>
      <c r="AK121" s="242">
        <v>1</v>
      </c>
      <c r="AL121" s="253">
        <f>IF(AE121-AJ121&lt;1,0,AE121-AJ121)</f>
        <v>0</v>
      </c>
      <c r="AM121" s="253">
        <f>AL121*D121</f>
        <v>0</v>
      </c>
      <c r="AN121" s="253">
        <f>IFERROR(AL121/W121,"-")</f>
        <v>0</v>
      </c>
      <c r="AO121" s="249">
        <f>IFERROR(AN121+AH121,"-")</f>
        <v>43778</v>
      </c>
      <c r="AP121" s="242"/>
      <c r="AQ121" s="244"/>
    </row>
    <row r="122" spans="1:43" x14ac:dyDescent="0.25">
      <c r="A122" s="550" t="s">
        <v>169</v>
      </c>
      <c r="B122" s="18" t="s">
        <v>472</v>
      </c>
      <c r="C122" s="551">
        <v>6953156270640</v>
      </c>
      <c r="D122" s="58">
        <v>46.776027397260265</v>
      </c>
      <c r="E122" s="267"/>
      <c r="F122" s="26">
        <v>5</v>
      </c>
      <c r="G122" s="26">
        <v>18</v>
      </c>
      <c r="H122" s="26">
        <v>7</v>
      </c>
      <c r="I122" s="26">
        <v>15</v>
      </c>
      <c r="J122" s="26">
        <v>6</v>
      </c>
      <c r="K122" s="26">
        <v>5</v>
      </c>
      <c r="L122" s="26">
        <v>7</v>
      </c>
      <c r="M122" s="26">
        <v>0</v>
      </c>
      <c r="N122" s="26"/>
      <c r="O122" s="26"/>
      <c r="P122" s="26"/>
      <c r="Q122" s="26"/>
      <c r="R122" s="260"/>
      <c r="S122" s="322">
        <f>COUNTIF(F122:M122,"&lt;&gt;0")</f>
        <v>7</v>
      </c>
      <c r="T122" s="256">
        <v>1</v>
      </c>
      <c r="U122" s="260"/>
      <c r="V122" s="242">
        <f>SUM(F122:Q122)</f>
        <v>63</v>
      </c>
      <c r="W122" s="247">
        <f>IFERROR(IF(L122=0,V122/(S122*30),V122/(((S122-1)*30)+(T122*7))),0)</f>
        <v>0.33689839572192515</v>
      </c>
      <c r="X122" s="247">
        <f>W122*30</f>
        <v>10.106951871657754</v>
      </c>
      <c r="Y122" s="242">
        <v>30</v>
      </c>
      <c r="Z122" s="242">
        <v>7</v>
      </c>
      <c r="AA122" s="243">
        <f>Y122+Z122</f>
        <v>37</v>
      </c>
      <c r="AB122" s="247">
        <f>IFERROR(AA122/W122,"Not Sold")</f>
        <v>109.82539682539682</v>
      </c>
      <c r="AC122" s="247">
        <v>14</v>
      </c>
      <c r="AD122" s="247">
        <f>IFERROR(AB122-AC122,"-")</f>
        <v>95.825396825396822</v>
      </c>
      <c r="AE122" s="247">
        <f>X122*2</f>
        <v>20.213903743315509</v>
      </c>
      <c r="AF122" s="248">
        <f>IFERROR(AB122+$C$1,"Not Sold")</f>
        <v>43782.825396825399</v>
      </c>
      <c r="AG122" s="249">
        <f>$C$1+AC122</f>
        <v>43687</v>
      </c>
      <c r="AH122" s="249">
        <f>MAX(AF122,AG122)</f>
        <v>43782.825396825399</v>
      </c>
      <c r="AI122" s="253">
        <f>W122*AC122</f>
        <v>4.7165775401069521</v>
      </c>
      <c r="AJ122" s="253">
        <f>AA122-AI122</f>
        <v>32.283422459893046</v>
      </c>
      <c r="AK122" s="242">
        <v>1</v>
      </c>
      <c r="AL122" s="253">
        <f>IF(AE122-AJ122&lt;1,0,AE122-AJ122)</f>
        <v>0</v>
      </c>
      <c r="AM122" s="253">
        <f>AL122*D122</f>
        <v>0</v>
      </c>
      <c r="AN122" s="253">
        <f>IFERROR(AL122/W122,"-")</f>
        <v>0</v>
      </c>
      <c r="AO122" s="249">
        <f>IFERROR(AN122+AH122,"-")</f>
        <v>43782.825396825399</v>
      </c>
      <c r="AP122" s="242"/>
      <c r="AQ122" s="244"/>
    </row>
    <row r="123" spans="1:43" x14ac:dyDescent="0.25">
      <c r="A123" s="550" t="s">
        <v>151</v>
      </c>
      <c r="B123" s="18" t="s">
        <v>454</v>
      </c>
      <c r="C123" s="551">
        <v>6953156270954</v>
      </c>
      <c r="D123" s="58">
        <v>40.99</v>
      </c>
      <c r="E123" s="267"/>
      <c r="F123" s="26">
        <v>3</v>
      </c>
      <c r="G123" s="26">
        <v>2</v>
      </c>
      <c r="H123" s="26">
        <v>4</v>
      </c>
      <c r="I123" s="26">
        <v>0</v>
      </c>
      <c r="J123" s="26">
        <v>1</v>
      </c>
      <c r="K123" s="26">
        <v>0</v>
      </c>
      <c r="L123" s="26">
        <v>0</v>
      </c>
      <c r="M123" s="26">
        <v>0</v>
      </c>
      <c r="N123" s="26"/>
      <c r="O123" s="26"/>
      <c r="P123" s="26"/>
      <c r="Q123" s="26"/>
      <c r="R123" s="260"/>
      <c r="S123" s="322">
        <f>COUNTIF(F123:M123,"&lt;&gt;0")</f>
        <v>4</v>
      </c>
      <c r="T123" s="256">
        <v>1</v>
      </c>
      <c r="U123" s="260"/>
      <c r="V123" s="242">
        <f>SUM(F123:Q123)</f>
        <v>10</v>
      </c>
      <c r="W123" s="247">
        <f>IFERROR(IF(L123=0,V123/(S123*30),V123/(((S123-1)*30)+(T123*7))),0)</f>
        <v>8.3333333333333329E-2</v>
      </c>
      <c r="X123" s="247">
        <f>W123*30</f>
        <v>2.5</v>
      </c>
      <c r="Y123" s="242">
        <v>15</v>
      </c>
      <c r="Z123" s="242">
        <v>1</v>
      </c>
      <c r="AA123" s="243">
        <f>Y123+Z123</f>
        <v>16</v>
      </c>
      <c r="AB123" s="247">
        <f>IFERROR(AA123/W123,"Not Sold")</f>
        <v>192</v>
      </c>
      <c r="AC123" s="247">
        <v>14</v>
      </c>
      <c r="AD123" s="247">
        <f>IFERROR(AB123-AC123,"-")</f>
        <v>178</v>
      </c>
      <c r="AE123" s="247">
        <f>X123*2</f>
        <v>5</v>
      </c>
      <c r="AF123" s="248">
        <f>IFERROR(AB123+$C$1,"Not Sold")</f>
        <v>43865</v>
      </c>
      <c r="AG123" s="249">
        <f>$C$1+AC123</f>
        <v>43687</v>
      </c>
      <c r="AH123" s="249">
        <f>MAX(AF123,AG123)</f>
        <v>43865</v>
      </c>
      <c r="AI123" s="253">
        <f>W123*AC123</f>
        <v>1.1666666666666665</v>
      </c>
      <c r="AJ123" s="253">
        <f>AA123-AI123</f>
        <v>14.833333333333334</v>
      </c>
      <c r="AK123" s="242">
        <v>1</v>
      </c>
      <c r="AL123" s="253">
        <f>IF(AE123-AJ123&lt;1,0,AE123-AJ123)</f>
        <v>0</v>
      </c>
      <c r="AM123" s="253">
        <f>AL123*D123</f>
        <v>0</v>
      </c>
      <c r="AN123" s="253">
        <f>IFERROR(AL123/W123,"-")</f>
        <v>0</v>
      </c>
      <c r="AO123" s="249">
        <f>IFERROR(AN123+AH123,"-")</f>
        <v>43865</v>
      </c>
      <c r="AP123" s="242"/>
      <c r="AQ123" s="244"/>
    </row>
    <row r="124" spans="1:43" x14ac:dyDescent="0.25">
      <c r="A124" s="550" t="s">
        <v>148</v>
      </c>
      <c r="B124" s="18" t="s">
        <v>451</v>
      </c>
      <c r="C124" s="551">
        <v>6953156270961</v>
      </c>
      <c r="D124" s="58">
        <v>161.90999999999917</v>
      </c>
      <c r="E124" s="267"/>
      <c r="F124" s="26">
        <v>1</v>
      </c>
      <c r="G124" s="26">
        <v>1</v>
      </c>
      <c r="H124" s="26">
        <v>1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/>
      <c r="O124" s="26"/>
      <c r="P124" s="26"/>
      <c r="Q124" s="26"/>
      <c r="R124" s="260"/>
      <c r="S124" s="322">
        <f>COUNTIF(F124:M124,"&lt;&gt;0")</f>
        <v>3</v>
      </c>
      <c r="T124" s="256">
        <v>1</v>
      </c>
      <c r="U124" s="260"/>
      <c r="V124" s="242">
        <f>SUM(F124:Q124)</f>
        <v>3</v>
      </c>
      <c r="W124" s="247">
        <f>IFERROR(IF(L124=0,V124/(S124*30),V124/(((S124-1)*30)+(T124*7))),0)</f>
        <v>3.3333333333333333E-2</v>
      </c>
      <c r="X124" s="247">
        <f>W124*30</f>
        <v>1</v>
      </c>
      <c r="Y124" s="242">
        <v>19</v>
      </c>
      <c r="Z124" s="242">
        <v>0</v>
      </c>
      <c r="AA124" s="243">
        <f>Y124+Z124</f>
        <v>19</v>
      </c>
      <c r="AB124" s="247">
        <f>IFERROR(AA124/W124,"Not Sold")</f>
        <v>570</v>
      </c>
      <c r="AC124" s="247">
        <v>14</v>
      </c>
      <c r="AD124" s="247">
        <f>IFERROR(AB124-AC124,"-")</f>
        <v>556</v>
      </c>
      <c r="AE124" s="247">
        <f>X124*2</f>
        <v>2</v>
      </c>
      <c r="AF124" s="248">
        <f>IFERROR(AB124+$C$1,"Not Sold")</f>
        <v>44243</v>
      </c>
      <c r="AG124" s="249">
        <f>$C$1+AC124</f>
        <v>43687</v>
      </c>
      <c r="AH124" s="249">
        <f>MAX(AF124,AG124)</f>
        <v>44243</v>
      </c>
      <c r="AI124" s="253">
        <f>W124*AC124</f>
        <v>0.46666666666666667</v>
      </c>
      <c r="AJ124" s="253">
        <f>AA124-AI124</f>
        <v>18.533333333333335</v>
      </c>
      <c r="AK124" s="242">
        <v>1</v>
      </c>
      <c r="AL124" s="253">
        <f>IF(AE124-AJ124&lt;1,0,AE124-AJ124)</f>
        <v>0</v>
      </c>
      <c r="AM124" s="253">
        <f>AL124*D124</f>
        <v>0</v>
      </c>
      <c r="AN124" s="253">
        <f>IFERROR(AL124/W124,"-")</f>
        <v>0</v>
      </c>
      <c r="AO124" s="249">
        <f>IFERROR(AN124+AH124,"-")</f>
        <v>44243</v>
      </c>
      <c r="AP124" s="242"/>
      <c r="AQ124" s="244"/>
    </row>
    <row r="125" spans="1:43" x14ac:dyDescent="0.25">
      <c r="A125" s="550" t="s">
        <v>77</v>
      </c>
      <c r="B125" s="27" t="s">
        <v>667</v>
      </c>
      <c r="C125" s="552">
        <v>6953156271197</v>
      </c>
      <c r="D125" s="58">
        <v>61.89</v>
      </c>
      <c r="E125" s="267"/>
      <c r="F125" s="26">
        <v>1</v>
      </c>
      <c r="G125" s="26">
        <v>0</v>
      </c>
      <c r="H125" s="26">
        <v>0</v>
      </c>
      <c r="I125" s="26">
        <v>5</v>
      </c>
      <c r="J125" s="26">
        <v>5</v>
      </c>
      <c r="K125" s="26">
        <v>6</v>
      </c>
      <c r="L125" s="26">
        <v>7</v>
      </c>
      <c r="M125" s="26">
        <v>0</v>
      </c>
      <c r="N125" s="26"/>
      <c r="O125" s="26"/>
      <c r="P125" s="26"/>
      <c r="Q125" s="26"/>
      <c r="R125" s="260"/>
      <c r="S125" s="322">
        <f>COUNTIF(F125:M125,"&lt;&gt;0")</f>
        <v>5</v>
      </c>
      <c r="T125" s="256">
        <v>1</v>
      </c>
      <c r="U125" s="260"/>
      <c r="V125" s="242">
        <f>SUM(F125:Q125)</f>
        <v>24</v>
      </c>
      <c r="W125" s="247">
        <f>IFERROR(IF(L125=0,V125/(S125*30),V125/(((S125-1)*30)+(T125*7))),0)</f>
        <v>0.1889763779527559</v>
      </c>
      <c r="X125" s="247">
        <f>W125*30</f>
        <v>5.6692913385826769</v>
      </c>
      <c r="Y125" s="242">
        <v>40</v>
      </c>
      <c r="Z125" s="242">
        <v>13</v>
      </c>
      <c r="AA125" s="243">
        <f>Y125+Z125</f>
        <v>53</v>
      </c>
      <c r="AB125" s="247">
        <f>IFERROR(AA125/W125,"Not Sold")</f>
        <v>280.45833333333331</v>
      </c>
      <c r="AC125" s="247">
        <v>14</v>
      </c>
      <c r="AD125" s="247">
        <f>IFERROR(AB125-AC125,"-")</f>
        <v>266.45833333333331</v>
      </c>
      <c r="AE125" s="247">
        <f>X125*2</f>
        <v>11.338582677165354</v>
      </c>
      <c r="AF125" s="248">
        <f>IFERROR(AB125+$C$1,"Not Sold")</f>
        <v>43953.458333333336</v>
      </c>
      <c r="AG125" s="249">
        <f>$C$1+AC125</f>
        <v>43687</v>
      </c>
      <c r="AH125" s="249">
        <f>MAX(AF125,AG125)</f>
        <v>43953.458333333336</v>
      </c>
      <c r="AI125" s="253">
        <f>W125*AC125</f>
        <v>2.6456692913385824</v>
      </c>
      <c r="AJ125" s="253">
        <f>AA125-AI125</f>
        <v>50.354330708661415</v>
      </c>
      <c r="AK125" s="242">
        <v>1</v>
      </c>
      <c r="AL125" s="253">
        <f>IF(AE125-AJ125&lt;1,0,AE125-AJ125)</f>
        <v>0</v>
      </c>
      <c r="AM125" s="253">
        <f>AL125*D125</f>
        <v>0</v>
      </c>
      <c r="AN125" s="253">
        <f>IFERROR(AL125/W125,"-")</f>
        <v>0</v>
      </c>
      <c r="AO125" s="249">
        <f>IFERROR(AN125+AH125,"-")</f>
        <v>43953.458333333336</v>
      </c>
      <c r="AP125" s="242"/>
      <c r="AQ125" s="244"/>
    </row>
    <row r="126" spans="1:43" x14ac:dyDescent="0.25">
      <c r="A126" s="550" t="s">
        <v>78</v>
      </c>
      <c r="B126" s="18" t="s">
        <v>668</v>
      </c>
      <c r="C126" s="551">
        <v>6953156271203</v>
      </c>
      <c r="D126" s="58">
        <v>63.400000000000006</v>
      </c>
      <c r="E126" s="267"/>
      <c r="F126" s="26">
        <v>0</v>
      </c>
      <c r="G126" s="26">
        <v>0</v>
      </c>
      <c r="H126" s="26">
        <v>1</v>
      </c>
      <c r="I126" s="26">
        <v>2</v>
      </c>
      <c r="J126" s="26">
        <v>4</v>
      </c>
      <c r="K126" s="26">
        <v>4</v>
      </c>
      <c r="L126" s="26">
        <v>3</v>
      </c>
      <c r="M126" s="26">
        <v>0</v>
      </c>
      <c r="N126" s="26"/>
      <c r="O126" s="26"/>
      <c r="P126" s="26"/>
      <c r="Q126" s="26"/>
      <c r="R126" s="260"/>
      <c r="S126" s="322">
        <f>COUNTIF(F126:M126,"&lt;&gt;0")</f>
        <v>5</v>
      </c>
      <c r="T126" s="256">
        <v>1</v>
      </c>
      <c r="U126" s="260"/>
      <c r="V126" s="242">
        <f>SUM(F126:Q126)</f>
        <v>14</v>
      </c>
      <c r="W126" s="247">
        <f>IFERROR(IF(L126=0,V126/(S126*30),V126/(((S126-1)*30)+(T126*7))),0)</f>
        <v>0.11023622047244094</v>
      </c>
      <c r="X126" s="247">
        <f>W126*30</f>
        <v>3.3070866141732282</v>
      </c>
      <c r="Y126" s="242">
        <v>33</v>
      </c>
      <c r="Z126" s="242">
        <v>7</v>
      </c>
      <c r="AA126" s="243">
        <f>Y126+Z126</f>
        <v>40</v>
      </c>
      <c r="AB126" s="247">
        <f>IFERROR(AA126/W126,"Not Sold")</f>
        <v>362.85714285714289</v>
      </c>
      <c r="AC126" s="247">
        <v>14</v>
      </c>
      <c r="AD126" s="247">
        <f>IFERROR(AB126-AC126,"-")</f>
        <v>348.85714285714289</v>
      </c>
      <c r="AE126" s="247">
        <f>X126*2</f>
        <v>6.6141732283464565</v>
      </c>
      <c r="AF126" s="248">
        <f>IFERROR(AB126+$C$1,"Not Sold")</f>
        <v>44035.857142857145</v>
      </c>
      <c r="AG126" s="249">
        <f>$C$1+AC126</f>
        <v>43687</v>
      </c>
      <c r="AH126" s="249">
        <f>MAX(AF126,AG126)</f>
        <v>44035.857142857145</v>
      </c>
      <c r="AI126" s="253">
        <f>W126*AC126</f>
        <v>1.5433070866141732</v>
      </c>
      <c r="AJ126" s="253">
        <f>AA126-AI126</f>
        <v>38.45669291338583</v>
      </c>
      <c r="AK126" s="242">
        <v>1</v>
      </c>
      <c r="AL126" s="253">
        <f>IF(AE126-AJ126&lt;1,0,AE126-AJ126)</f>
        <v>0</v>
      </c>
      <c r="AM126" s="253">
        <f>AL126*D126</f>
        <v>0</v>
      </c>
      <c r="AN126" s="253">
        <f>IFERROR(AL126/W126,"-")</f>
        <v>0</v>
      </c>
      <c r="AO126" s="249">
        <f>IFERROR(AN126+AH126,"-")</f>
        <v>44035.857142857145</v>
      </c>
      <c r="AP126" s="242"/>
      <c r="AQ126" s="244"/>
    </row>
    <row r="127" spans="1:43" x14ac:dyDescent="0.25">
      <c r="A127" s="550" t="s">
        <v>79</v>
      </c>
      <c r="B127" s="27" t="s">
        <v>669</v>
      </c>
      <c r="C127" s="552">
        <v>6953156271210</v>
      </c>
      <c r="D127" s="58">
        <v>63.400000000000006</v>
      </c>
      <c r="E127" s="267"/>
      <c r="F127" s="26">
        <v>0</v>
      </c>
      <c r="G127" s="26">
        <v>0</v>
      </c>
      <c r="H127" s="26">
        <v>5</v>
      </c>
      <c r="I127" s="26">
        <v>1</v>
      </c>
      <c r="J127" s="26">
        <v>2</v>
      </c>
      <c r="K127" s="26">
        <v>1</v>
      </c>
      <c r="L127" s="26">
        <v>0</v>
      </c>
      <c r="M127" s="26">
        <v>0</v>
      </c>
      <c r="N127" s="26"/>
      <c r="O127" s="26"/>
      <c r="P127" s="26"/>
      <c r="Q127" s="26"/>
      <c r="R127" s="260"/>
      <c r="S127" s="322">
        <f>COUNTIF(F127:M127,"&lt;&gt;0")</f>
        <v>4</v>
      </c>
      <c r="T127" s="256">
        <v>1</v>
      </c>
      <c r="U127" s="260"/>
      <c r="V127" s="242">
        <f>SUM(F127:Q127)</f>
        <v>9</v>
      </c>
      <c r="W127" s="247">
        <f>IFERROR(IF(L127=0,V127/(S127*30),V127/(((S127-1)*30)+(T127*7))),0)</f>
        <v>7.4999999999999997E-2</v>
      </c>
      <c r="X127" s="247">
        <f>W127*30</f>
        <v>2.25</v>
      </c>
      <c r="Y127" s="242">
        <v>27</v>
      </c>
      <c r="Z127" s="242">
        <v>2</v>
      </c>
      <c r="AA127" s="243">
        <f>Y127+Z127</f>
        <v>29</v>
      </c>
      <c r="AB127" s="247">
        <f>IFERROR(AA127/W127,"Not Sold")</f>
        <v>386.66666666666669</v>
      </c>
      <c r="AC127" s="247">
        <v>14</v>
      </c>
      <c r="AD127" s="247">
        <f>IFERROR(AB127-AC127,"-")</f>
        <v>372.66666666666669</v>
      </c>
      <c r="AE127" s="247">
        <f>X127*2</f>
        <v>4.5</v>
      </c>
      <c r="AF127" s="248">
        <f>IFERROR(AB127+$C$1,"Not Sold")</f>
        <v>44059.666666666664</v>
      </c>
      <c r="AG127" s="249">
        <f>$C$1+AC127</f>
        <v>43687</v>
      </c>
      <c r="AH127" s="249">
        <f>MAX(AF127,AG127)</f>
        <v>44059.666666666664</v>
      </c>
      <c r="AI127" s="253">
        <f>W127*AC127</f>
        <v>1.05</v>
      </c>
      <c r="AJ127" s="253">
        <f>AA127-AI127</f>
        <v>27.95</v>
      </c>
      <c r="AK127" s="242">
        <v>1</v>
      </c>
      <c r="AL127" s="253">
        <f>IF(AE127-AJ127&lt;1,0,AE127-AJ127)</f>
        <v>0</v>
      </c>
      <c r="AM127" s="253">
        <f>AL127*D127</f>
        <v>0</v>
      </c>
      <c r="AN127" s="253">
        <f>IFERROR(AL127/W127,"-")</f>
        <v>0</v>
      </c>
      <c r="AO127" s="249">
        <f>IFERROR(AN127+AH127,"-")</f>
        <v>44059.666666666664</v>
      </c>
      <c r="AP127" s="242"/>
      <c r="AQ127" s="244"/>
    </row>
    <row r="128" spans="1:43" x14ac:dyDescent="0.25">
      <c r="A128" s="550" t="s">
        <v>174</v>
      </c>
      <c r="B128" s="18" t="s">
        <v>477</v>
      </c>
      <c r="C128" s="551">
        <v>6953156271357</v>
      </c>
      <c r="D128" s="58">
        <v>27.24</v>
      </c>
      <c r="E128" s="267"/>
      <c r="F128" s="26">
        <v>0</v>
      </c>
      <c r="G128" s="26">
        <v>1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/>
      <c r="O128" s="26"/>
      <c r="P128" s="26"/>
      <c r="Q128" s="26"/>
      <c r="R128" s="260"/>
      <c r="S128" s="322">
        <f>COUNTIF(F128:M128,"&lt;&gt;0")</f>
        <v>1</v>
      </c>
      <c r="T128" s="256">
        <v>1</v>
      </c>
      <c r="U128" s="260"/>
      <c r="V128" s="242">
        <f>SUM(F128:Q128)</f>
        <v>1</v>
      </c>
      <c r="W128" s="247">
        <f>IFERROR(IF(L128=0,V128/(S128*30),V128/(((S128-1)*30)+(T128*7))),0)</f>
        <v>3.3333333333333333E-2</v>
      </c>
      <c r="X128" s="247">
        <f>W128*30</f>
        <v>1</v>
      </c>
      <c r="Y128" s="242">
        <v>34</v>
      </c>
      <c r="Z128" s="242">
        <v>5</v>
      </c>
      <c r="AA128" s="243">
        <f>Y128+Z128</f>
        <v>39</v>
      </c>
      <c r="AB128" s="247">
        <f>IFERROR(AA128/W128,"Not Sold")</f>
        <v>1170</v>
      </c>
      <c r="AC128" s="247">
        <v>14</v>
      </c>
      <c r="AD128" s="247">
        <f>IFERROR(AB128-AC128,"-")</f>
        <v>1156</v>
      </c>
      <c r="AE128" s="247">
        <f>X128*2</f>
        <v>2</v>
      </c>
      <c r="AF128" s="248">
        <f>IFERROR(AB128+$C$1,"Not Sold")</f>
        <v>44843</v>
      </c>
      <c r="AG128" s="249">
        <f>$C$1+AC128</f>
        <v>43687</v>
      </c>
      <c r="AH128" s="249">
        <f>MAX(AF128,AG128)</f>
        <v>44843</v>
      </c>
      <c r="AI128" s="253">
        <f>W128*AC128</f>
        <v>0.46666666666666667</v>
      </c>
      <c r="AJ128" s="253">
        <f>AA128-AI128</f>
        <v>38.533333333333331</v>
      </c>
      <c r="AK128" s="242">
        <v>1</v>
      </c>
      <c r="AL128" s="253">
        <f>IF(AE128-AJ128&lt;1,0,AE128-AJ128)</f>
        <v>0</v>
      </c>
      <c r="AM128" s="253">
        <f>AL128*D128</f>
        <v>0</v>
      </c>
      <c r="AN128" s="253">
        <f>IFERROR(AL128/W128,"-")</f>
        <v>0</v>
      </c>
      <c r="AO128" s="249">
        <f>IFERROR(AN128+AH128,"-")</f>
        <v>44843</v>
      </c>
      <c r="AP128" s="242"/>
      <c r="AQ128" s="244"/>
    </row>
    <row r="129" spans="1:43" x14ac:dyDescent="0.25">
      <c r="A129" s="550" t="s">
        <v>176</v>
      </c>
      <c r="B129" s="18" t="s">
        <v>479</v>
      </c>
      <c r="C129" s="551">
        <v>6953156271364</v>
      </c>
      <c r="D129" s="58">
        <v>27.24</v>
      </c>
      <c r="E129" s="267"/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/>
      <c r="O129" s="26"/>
      <c r="P129" s="26"/>
      <c r="Q129" s="26"/>
      <c r="R129" s="260"/>
      <c r="S129" s="322">
        <f>COUNTIF(F129:M129,"&lt;&gt;0")</f>
        <v>0</v>
      </c>
      <c r="T129" s="256">
        <v>1</v>
      </c>
      <c r="U129" s="260"/>
      <c r="V129" s="242">
        <f>SUM(F129:Q129)</f>
        <v>0</v>
      </c>
      <c r="W129" s="247">
        <f>IFERROR(IF(L129=0,V129/(S129*30),V129/(((S129-1)*30)+(T129*7))),0)</f>
        <v>0</v>
      </c>
      <c r="X129" s="247">
        <f>W129*30</f>
        <v>0</v>
      </c>
      <c r="Y129" s="242">
        <v>20</v>
      </c>
      <c r="Z129" s="242">
        <v>0</v>
      </c>
      <c r="AA129" s="243">
        <f>Y129+Z129</f>
        <v>20</v>
      </c>
      <c r="AB129" s="247" t="str">
        <f>IFERROR(AA129/W129,"Not Sold")</f>
        <v>Not Sold</v>
      </c>
      <c r="AC129" s="247">
        <v>14</v>
      </c>
      <c r="AD129" s="247" t="str">
        <f>IFERROR(AB129-AC129,"-")</f>
        <v>-</v>
      </c>
      <c r="AE129" s="247">
        <f>X129*2</f>
        <v>0</v>
      </c>
      <c r="AF129" s="248" t="str">
        <f>IFERROR(AB129+$C$1,"Not Sold")</f>
        <v>Not Sold</v>
      </c>
      <c r="AG129" s="249">
        <f>$C$1+AC129</f>
        <v>43687</v>
      </c>
      <c r="AH129" s="249">
        <f>MAX(AF129,AG129)</f>
        <v>43687</v>
      </c>
      <c r="AI129" s="253">
        <f>W129*AC129</f>
        <v>0</v>
      </c>
      <c r="AJ129" s="253">
        <f>AA129-AI129</f>
        <v>20</v>
      </c>
      <c r="AK129" s="242">
        <v>1</v>
      </c>
      <c r="AL129" s="253">
        <f>IF(AE129-AJ129&lt;1,0,AE129-AJ129)</f>
        <v>0</v>
      </c>
      <c r="AM129" s="253">
        <f>AL129*D129</f>
        <v>0</v>
      </c>
      <c r="AN129" s="253" t="str">
        <f>IFERROR(AL129/W129,"-")</f>
        <v>-</v>
      </c>
      <c r="AO129" s="249" t="str">
        <f>IFERROR(AN129+AH129,"-")</f>
        <v>-</v>
      </c>
      <c r="AP129" s="242"/>
      <c r="AQ129" s="244"/>
    </row>
    <row r="130" spans="1:43" x14ac:dyDescent="0.25">
      <c r="A130" s="550" t="s">
        <v>175</v>
      </c>
      <c r="B130" s="18" t="s">
        <v>478</v>
      </c>
      <c r="C130" s="551">
        <v>6953156271371</v>
      </c>
      <c r="D130" s="58">
        <v>26.99</v>
      </c>
      <c r="E130" s="267"/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/>
      <c r="O130" s="26"/>
      <c r="P130" s="26"/>
      <c r="Q130" s="26"/>
      <c r="R130" s="260"/>
      <c r="S130" s="322">
        <f>COUNTIF(F130:M130,"&lt;&gt;0")</f>
        <v>0</v>
      </c>
      <c r="T130" s="256">
        <v>1</v>
      </c>
      <c r="U130" s="260"/>
      <c r="V130" s="242">
        <f>SUM(F130:Q130)</f>
        <v>0</v>
      </c>
      <c r="W130" s="247">
        <f>IFERROR(IF(L130=0,V130/(S130*30),V130/(((S130-1)*30)+(T130*7))),0)</f>
        <v>0</v>
      </c>
      <c r="X130" s="247">
        <f>W130*30</f>
        <v>0</v>
      </c>
      <c r="Y130" s="242"/>
      <c r="Z130" s="242">
        <v>0</v>
      </c>
      <c r="AA130" s="243">
        <f>Y130+Z130</f>
        <v>0</v>
      </c>
      <c r="AB130" s="247" t="str">
        <f>IFERROR(AA130/W130,"Not Sold")</f>
        <v>Not Sold</v>
      </c>
      <c r="AC130" s="247">
        <v>14</v>
      </c>
      <c r="AD130" s="247" t="str">
        <f>IFERROR(AB130-AC130,"-")</f>
        <v>-</v>
      </c>
      <c r="AE130" s="247">
        <f>X130*2</f>
        <v>0</v>
      </c>
      <c r="AF130" s="248" t="str">
        <f>IFERROR(AB130+$C$1,"Not Sold")</f>
        <v>Not Sold</v>
      </c>
      <c r="AG130" s="249">
        <f>$C$1+AC130</f>
        <v>43687</v>
      </c>
      <c r="AH130" s="249">
        <f>MAX(AF130,AG130)</f>
        <v>43687</v>
      </c>
      <c r="AI130" s="253">
        <f>W130*AC130</f>
        <v>0</v>
      </c>
      <c r="AJ130" s="253">
        <f>AA130-AI130</f>
        <v>0</v>
      </c>
      <c r="AK130" s="242">
        <v>1</v>
      </c>
      <c r="AL130" s="253">
        <f>IF(AE130-AJ130&lt;1,0,AE130-AJ130)</f>
        <v>0</v>
      </c>
      <c r="AM130" s="253">
        <f>AL130*D130</f>
        <v>0</v>
      </c>
      <c r="AN130" s="253" t="str">
        <f>IFERROR(AL130/W130,"-")</f>
        <v>-</v>
      </c>
      <c r="AO130" s="249" t="str">
        <f>IFERROR(AN130+AH130,"-")</f>
        <v>-</v>
      </c>
      <c r="AP130" s="242"/>
      <c r="AQ130" s="244"/>
    </row>
    <row r="131" spans="1:43" x14ac:dyDescent="0.25">
      <c r="A131" s="550" t="s">
        <v>59</v>
      </c>
      <c r="B131" s="18" t="s">
        <v>364</v>
      </c>
      <c r="C131" s="551">
        <v>6953156271685</v>
      </c>
      <c r="D131" s="58">
        <v>31.09</v>
      </c>
      <c r="E131" s="267"/>
      <c r="F131" s="26">
        <v>0</v>
      </c>
      <c r="G131" s="26">
        <v>1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/>
      <c r="O131" s="26"/>
      <c r="P131" s="26"/>
      <c r="Q131" s="26"/>
      <c r="R131" s="260"/>
      <c r="S131" s="322">
        <f>COUNTIF(F131:M131,"&lt;&gt;0")</f>
        <v>1</v>
      </c>
      <c r="T131" s="256">
        <v>1</v>
      </c>
      <c r="U131" s="260"/>
      <c r="V131" s="242">
        <f>SUM(F131:Q131)</f>
        <v>1</v>
      </c>
      <c r="W131" s="247">
        <f>IFERROR(IF(L131=0,V131/(S131*30),V131/(((S131-1)*30)+(T131*7))),0)</f>
        <v>3.3333333333333333E-2</v>
      </c>
      <c r="X131" s="247">
        <f>W131*30</f>
        <v>1</v>
      </c>
      <c r="Y131" s="242">
        <v>47</v>
      </c>
      <c r="Z131" s="242">
        <v>0</v>
      </c>
      <c r="AA131" s="243">
        <f>Y131+Z131</f>
        <v>47</v>
      </c>
      <c r="AB131" s="247">
        <f>IFERROR(AA131/W131,"Not Sold")</f>
        <v>1410</v>
      </c>
      <c r="AC131" s="247">
        <v>14</v>
      </c>
      <c r="AD131" s="247">
        <f>IFERROR(AB131-AC131,"-")</f>
        <v>1396</v>
      </c>
      <c r="AE131" s="247">
        <f>X131*2</f>
        <v>2</v>
      </c>
      <c r="AF131" s="248">
        <f>IFERROR(AB131+$C$1,"Not Sold")</f>
        <v>45083</v>
      </c>
      <c r="AG131" s="249">
        <f>$C$1+AC131</f>
        <v>43687</v>
      </c>
      <c r="AH131" s="249">
        <f>MAX(AF131,AG131)</f>
        <v>45083</v>
      </c>
      <c r="AI131" s="253">
        <f>W131*AC131</f>
        <v>0.46666666666666667</v>
      </c>
      <c r="AJ131" s="253">
        <f>AA131-AI131</f>
        <v>46.533333333333331</v>
      </c>
      <c r="AK131" s="242">
        <v>1</v>
      </c>
      <c r="AL131" s="253">
        <f>IF(AE131-AJ131&lt;1,0,AE131-AJ131)</f>
        <v>0</v>
      </c>
      <c r="AM131" s="253">
        <f>AL131*D131</f>
        <v>0</v>
      </c>
      <c r="AN131" s="253">
        <f>IFERROR(AL131/W131,"-")</f>
        <v>0</v>
      </c>
      <c r="AO131" s="249">
        <f>IFERROR(AN131+AH131,"-")</f>
        <v>45083</v>
      </c>
      <c r="AP131" s="242"/>
      <c r="AQ131" s="244"/>
    </row>
    <row r="132" spans="1:43" x14ac:dyDescent="0.25">
      <c r="A132" s="550" t="s">
        <v>60</v>
      </c>
      <c r="B132" s="18" t="s">
        <v>365</v>
      </c>
      <c r="C132" s="551">
        <v>6953156271692</v>
      </c>
      <c r="D132" s="58">
        <v>31.03</v>
      </c>
      <c r="E132" s="267"/>
      <c r="F132" s="26">
        <v>1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/>
      <c r="O132" s="26"/>
      <c r="P132" s="26"/>
      <c r="Q132" s="26"/>
      <c r="R132" s="260"/>
      <c r="S132" s="322">
        <f>COUNTIF(F132:M132,"&lt;&gt;0")</f>
        <v>1</v>
      </c>
      <c r="T132" s="256">
        <v>1</v>
      </c>
      <c r="U132" s="260"/>
      <c r="V132" s="242">
        <f>SUM(F132:Q132)</f>
        <v>1</v>
      </c>
      <c r="W132" s="247">
        <f>IFERROR(IF(L132=0,V132/(S132*30),V132/(((S132-1)*30)+(T132*7))),0)</f>
        <v>3.3333333333333333E-2</v>
      </c>
      <c r="X132" s="247">
        <f>W132*30</f>
        <v>1</v>
      </c>
      <c r="Y132" s="242">
        <v>60</v>
      </c>
      <c r="Z132" s="242">
        <v>0</v>
      </c>
      <c r="AA132" s="243">
        <f>Y132+Z132</f>
        <v>60</v>
      </c>
      <c r="AB132" s="247">
        <f>IFERROR(AA132/W132,"Not Sold")</f>
        <v>1800</v>
      </c>
      <c r="AC132" s="247">
        <v>14</v>
      </c>
      <c r="AD132" s="247">
        <f>IFERROR(AB132-AC132,"-")</f>
        <v>1786</v>
      </c>
      <c r="AE132" s="247">
        <f>X132*2</f>
        <v>2</v>
      </c>
      <c r="AF132" s="248">
        <f>IFERROR(AB132+$C$1,"Not Sold")</f>
        <v>45473</v>
      </c>
      <c r="AG132" s="249">
        <f>$C$1+AC132</f>
        <v>43687</v>
      </c>
      <c r="AH132" s="249">
        <f>MAX(AF132,AG132)</f>
        <v>45473</v>
      </c>
      <c r="AI132" s="253">
        <f>W132*AC132</f>
        <v>0.46666666666666667</v>
      </c>
      <c r="AJ132" s="253">
        <f>AA132-AI132</f>
        <v>59.533333333333331</v>
      </c>
      <c r="AK132" s="242">
        <v>1</v>
      </c>
      <c r="AL132" s="253">
        <f>IF(AE132-AJ132&lt;1,0,AE132-AJ132)</f>
        <v>0</v>
      </c>
      <c r="AM132" s="253">
        <f>AL132*D132</f>
        <v>0</v>
      </c>
      <c r="AN132" s="253">
        <f>IFERROR(AL132/W132,"-")</f>
        <v>0</v>
      </c>
      <c r="AO132" s="249">
        <f>IFERROR(AN132+AH132,"-")</f>
        <v>45473</v>
      </c>
      <c r="AP132" s="242"/>
      <c r="AQ132" s="244"/>
    </row>
    <row r="133" spans="1:43" x14ac:dyDescent="0.25">
      <c r="A133" s="550" t="s">
        <v>218</v>
      </c>
      <c r="B133" s="18" t="s">
        <v>670</v>
      </c>
      <c r="C133" s="551">
        <v>6953156271791</v>
      </c>
      <c r="D133" s="58">
        <v>37.130000000000003</v>
      </c>
      <c r="E133" s="267"/>
      <c r="F133" s="26">
        <v>0</v>
      </c>
      <c r="G133" s="26">
        <v>0</v>
      </c>
      <c r="H133" s="26">
        <v>0</v>
      </c>
      <c r="I133" s="26">
        <v>8</v>
      </c>
      <c r="J133" s="26">
        <v>16</v>
      </c>
      <c r="K133" s="26">
        <v>11</v>
      </c>
      <c r="L133" s="26">
        <v>14</v>
      </c>
      <c r="M133" s="26">
        <v>0</v>
      </c>
      <c r="N133" s="26"/>
      <c r="O133" s="26"/>
      <c r="P133" s="26"/>
      <c r="Q133" s="26"/>
      <c r="R133" s="260"/>
      <c r="S133" s="322">
        <f>COUNTIF(F133:M133,"&lt;&gt;0")</f>
        <v>4</v>
      </c>
      <c r="T133" s="256">
        <v>1</v>
      </c>
      <c r="U133" s="260"/>
      <c r="V133" s="242">
        <f>SUM(F133:Q133)</f>
        <v>49</v>
      </c>
      <c r="W133" s="247">
        <f>IFERROR(IF(L133=0,V133/(S133*30),V133/(((S133-1)*30)+(T133*7))),0)</f>
        <v>0.50515463917525771</v>
      </c>
      <c r="X133" s="247">
        <f>W133*30</f>
        <v>15.154639175257731</v>
      </c>
      <c r="Y133" s="242">
        <v>119</v>
      </c>
      <c r="Z133" s="242">
        <v>46</v>
      </c>
      <c r="AA133" s="243">
        <f>Y133+Z133</f>
        <v>165</v>
      </c>
      <c r="AB133" s="247">
        <f>IFERROR(AA133/W133,"Not Sold")</f>
        <v>326.63265306122452</v>
      </c>
      <c r="AC133" s="247">
        <v>14</v>
      </c>
      <c r="AD133" s="247">
        <f>IFERROR(AB133-AC133,"-")</f>
        <v>312.63265306122452</v>
      </c>
      <c r="AE133" s="247">
        <f>X133*2</f>
        <v>30.309278350515463</v>
      </c>
      <c r="AF133" s="248">
        <f>IFERROR(AB133+$C$1,"Not Sold")</f>
        <v>43999.632653061228</v>
      </c>
      <c r="AG133" s="249">
        <f>$C$1+AC133</f>
        <v>43687</v>
      </c>
      <c r="AH133" s="249">
        <f>MAX(AF133,AG133)</f>
        <v>43999.632653061228</v>
      </c>
      <c r="AI133" s="253">
        <f>W133*AC133</f>
        <v>7.072164948453608</v>
      </c>
      <c r="AJ133" s="253">
        <f>AA133-AI133</f>
        <v>157.9278350515464</v>
      </c>
      <c r="AK133" s="242">
        <v>1</v>
      </c>
      <c r="AL133" s="253">
        <f>IF(AE133-AJ133&lt;1,0,AE133-AJ133)</f>
        <v>0</v>
      </c>
      <c r="AM133" s="253">
        <f>AL133*D133</f>
        <v>0</v>
      </c>
      <c r="AN133" s="253">
        <f>IFERROR(AL133/W133,"-")</f>
        <v>0</v>
      </c>
      <c r="AO133" s="249">
        <f>IFERROR(AN133+AH133,"-")</f>
        <v>43999.632653061228</v>
      </c>
      <c r="AP133" s="242"/>
      <c r="AQ133" s="244"/>
    </row>
    <row r="134" spans="1:43" x14ac:dyDescent="0.25">
      <c r="A134" s="550"/>
      <c r="B134" s="18" t="s">
        <v>828</v>
      </c>
      <c r="C134" s="551">
        <v>6953156271807</v>
      </c>
      <c r="D134" s="58">
        <v>0</v>
      </c>
      <c r="E134" s="267"/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/>
      <c r="O134" s="26"/>
      <c r="P134" s="26"/>
      <c r="Q134" s="26"/>
      <c r="R134" s="260"/>
      <c r="S134" s="322">
        <f>COUNTIF(F134:M134,"&lt;&gt;0")</f>
        <v>0</v>
      </c>
      <c r="T134" s="256">
        <v>1</v>
      </c>
      <c r="U134" s="260"/>
      <c r="V134" s="242">
        <f>SUM(F134:Q134)</f>
        <v>0</v>
      </c>
      <c r="W134" s="247">
        <f>IFERROR(IF(L134=0,V134/(S134*30),V134/(((S134-1)*30)+(T134*7))),0)</f>
        <v>0</v>
      </c>
      <c r="X134" s="247">
        <f>W134*30</f>
        <v>0</v>
      </c>
      <c r="Y134" s="242">
        <v>32</v>
      </c>
      <c r="Z134" s="242">
        <v>5</v>
      </c>
      <c r="AA134" s="243">
        <f>Y134+Z134</f>
        <v>37</v>
      </c>
      <c r="AB134" s="247" t="str">
        <f>IFERROR(AA134/W134,"Not Sold")</f>
        <v>Not Sold</v>
      </c>
      <c r="AC134" s="247">
        <v>14</v>
      </c>
      <c r="AD134" s="247" t="str">
        <f>IFERROR(AB134-AC134,"-")</f>
        <v>-</v>
      </c>
      <c r="AE134" s="247">
        <f>X134*2</f>
        <v>0</v>
      </c>
      <c r="AF134" s="248" t="str">
        <f>IFERROR(AB134+$C$1,"Not Sold")</f>
        <v>Not Sold</v>
      </c>
      <c r="AG134" s="249">
        <f>$C$1+AC134</f>
        <v>43687</v>
      </c>
      <c r="AH134" s="249">
        <f>MAX(AF134,AG134)</f>
        <v>43687</v>
      </c>
      <c r="AI134" s="253">
        <f>W134*AC134</f>
        <v>0</v>
      </c>
      <c r="AJ134" s="253">
        <f>AA134-AI134</f>
        <v>37</v>
      </c>
      <c r="AK134" s="242">
        <v>1</v>
      </c>
      <c r="AL134" s="253">
        <f>IF(AE134-AJ134&lt;1,0,AE134-AJ134)</f>
        <v>0</v>
      </c>
      <c r="AM134" s="253">
        <f>AL134*D134</f>
        <v>0</v>
      </c>
      <c r="AN134" s="253" t="str">
        <f>IFERROR(AL134/W134,"-")</f>
        <v>-</v>
      </c>
      <c r="AO134" s="249" t="str">
        <f>IFERROR(AN134+AH134,"-")</f>
        <v>-</v>
      </c>
      <c r="AP134" s="242"/>
      <c r="AQ134" s="244"/>
    </row>
    <row r="135" spans="1:43" x14ac:dyDescent="0.25">
      <c r="A135" s="550" t="s">
        <v>168</v>
      </c>
      <c r="B135" s="18" t="s">
        <v>471</v>
      </c>
      <c r="C135" s="551">
        <v>6953156272668</v>
      </c>
      <c r="D135" s="58">
        <v>63.54</v>
      </c>
      <c r="E135" s="267"/>
      <c r="F135" s="26">
        <v>3</v>
      </c>
      <c r="G135" s="26">
        <v>1</v>
      </c>
      <c r="H135" s="26">
        <v>1</v>
      </c>
      <c r="I135" s="26">
        <v>2</v>
      </c>
      <c r="J135" s="26">
        <v>0</v>
      </c>
      <c r="K135" s="26">
        <v>0</v>
      </c>
      <c r="L135" s="26">
        <v>0</v>
      </c>
      <c r="M135" s="26">
        <v>0</v>
      </c>
      <c r="N135" s="26"/>
      <c r="O135" s="26"/>
      <c r="P135" s="26"/>
      <c r="Q135" s="26"/>
      <c r="R135" s="260"/>
      <c r="S135" s="322">
        <f>COUNTIF(F135:M135,"&lt;&gt;0")</f>
        <v>4</v>
      </c>
      <c r="T135" s="256">
        <v>1</v>
      </c>
      <c r="U135" s="260"/>
      <c r="V135" s="242">
        <f>SUM(F135:Q135)</f>
        <v>7</v>
      </c>
      <c r="W135" s="247">
        <f>IFERROR(IF(L135=0,V135/(S135*30),V135/(((S135-1)*30)+(T135*7))),0)</f>
        <v>5.8333333333333334E-2</v>
      </c>
      <c r="X135" s="247">
        <f>W135*30</f>
        <v>1.75</v>
      </c>
      <c r="Y135" s="242"/>
      <c r="Z135" s="242">
        <v>0</v>
      </c>
      <c r="AA135" s="243">
        <f>Y135+Z135</f>
        <v>0</v>
      </c>
      <c r="AB135" s="247">
        <f>IFERROR(AA135/W135,"Not Sold")</f>
        <v>0</v>
      </c>
      <c r="AC135" s="247">
        <v>14</v>
      </c>
      <c r="AD135" s="247">
        <f>IFERROR(AB135-AC135,"-")</f>
        <v>-14</v>
      </c>
      <c r="AE135" s="247">
        <f>X135*2</f>
        <v>3.5</v>
      </c>
      <c r="AF135" s="248">
        <f>IFERROR(AB135+$C$1,"Not Sold")</f>
        <v>43673</v>
      </c>
      <c r="AG135" s="249">
        <f>$C$1+AC135</f>
        <v>43687</v>
      </c>
      <c r="AH135" s="249">
        <f>MAX(AF135,AG135)</f>
        <v>43687</v>
      </c>
      <c r="AI135" s="253">
        <f>W135*AC135</f>
        <v>0.81666666666666665</v>
      </c>
      <c r="AJ135" s="253">
        <f>AA135-AI135</f>
        <v>-0.81666666666666665</v>
      </c>
      <c r="AK135" s="242">
        <v>1</v>
      </c>
      <c r="AL135" s="253">
        <f>IF(AE135-AJ135&lt;1,0,AE135-AJ135)</f>
        <v>4.3166666666666664</v>
      </c>
      <c r="AM135" s="253">
        <f>AL135*D135</f>
        <v>274.28100000000001</v>
      </c>
      <c r="AN135" s="253">
        <f>IFERROR(AL135/W135,"-")</f>
        <v>74</v>
      </c>
      <c r="AO135" s="249">
        <f>IFERROR(AN135+AH135,"-")</f>
        <v>43761</v>
      </c>
      <c r="AP135" s="242"/>
      <c r="AQ135" s="244"/>
    </row>
    <row r="136" spans="1:43" x14ac:dyDescent="0.25">
      <c r="A136" s="550" t="s">
        <v>64</v>
      </c>
      <c r="B136" s="27" t="s">
        <v>671</v>
      </c>
      <c r="C136" s="552">
        <v>6953156272965</v>
      </c>
      <c r="D136" s="58">
        <v>25.97</v>
      </c>
      <c r="E136" s="267"/>
      <c r="F136" s="26">
        <v>1</v>
      </c>
      <c r="G136" s="26">
        <v>1</v>
      </c>
      <c r="H136" s="26">
        <v>3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/>
      <c r="O136" s="26"/>
      <c r="P136" s="26"/>
      <c r="Q136" s="26"/>
      <c r="R136" s="260"/>
      <c r="S136" s="322">
        <f>COUNTIF(F136:M136,"&lt;&gt;0")</f>
        <v>3</v>
      </c>
      <c r="T136" s="256">
        <v>1</v>
      </c>
      <c r="U136" s="260"/>
      <c r="V136" s="242">
        <f>SUM(F136:Q136)</f>
        <v>5</v>
      </c>
      <c r="W136" s="247">
        <f>IFERROR(IF(L136=0,V136/(S136*30),V136/(((S136-1)*30)+(T136*7))),0)</f>
        <v>5.5555555555555552E-2</v>
      </c>
      <c r="X136" s="247">
        <f>W136*30</f>
        <v>1.6666666666666665</v>
      </c>
      <c r="Y136" s="242">
        <v>4</v>
      </c>
      <c r="Z136" s="242">
        <v>3</v>
      </c>
      <c r="AA136" s="243">
        <f>Y136+Z136</f>
        <v>7</v>
      </c>
      <c r="AB136" s="247">
        <f>IFERROR(AA136/W136,"Not Sold")</f>
        <v>126</v>
      </c>
      <c r="AC136" s="247">
        <v>14</v>
      </c>
      <c r="AD136" s="247">
        <f>IFERROR(AB136-AC136,"-")</f>
        <v>112</v>
      </c>
      <c r="AE136" s="247">
        <f>X136*2</f>
        <v>3.333333333333333</v>
      </c>
      <c r="AF136" s="248">
        <f>IFERROR(AB136+$C$1,"Not Sold")</f>
        <v>43799</v>
      </c>
      <c r="AG136" s="249">
        <f>$C$1+AC136</f>
        <v>43687</v>
      </c>
      <c r="AH136" s="249">
        <f>MAX(AF136,AG136)</f>
        <v>43799</v>
      </c>
      <c r="AI136" s="253">
        <f>W136*AC136</f>
        <v>0.77777777777777768</v>
      </c>
      <c r="AJ136" s="253">
        <f>AA136-AI136</f>
        <v>6.2222222222222223</v>
      </c>
      <c r="AK136" s="242">
        <v>1</v>
      </c>
      <c r="AL136" s="253">
        <f>IF(AE136-AJ136&lt;1,0,AE136-AJ136)</f>
        <v>0</v>
      </c>
      <c r="AM136" s="253">
        <f>AL136*D136</f>
        <v>0</v>
      </c>
      <c r="AN136" s="253">
        <f>IFERROR(AL136/W136,"-")</f>
        <v>0</v>
      </c>
      <c r="AO136" s="249">
        <f>IFERROR(AN136+AH136,"-")</f>
        <v>43799</v>
      </c>
      <c r="AP136" s="242"/>
      <c r="AQ136" s="244"/>
    </row>
    <row r="137" spans="1:43" x14ac:dyDescent="0.25">
      <c r="A137" s="550" t="s">
        <v>65</v>
      </c>
      <c r="B137" s="18" t="s">
        <v>370</v>
      </c>
      <c r="C137" s="551">
        <v>6953156272972</v>
      </c>
      <c r="D137" s="58">
        <v>25.65</v>
      </c>
      <c r="E137" s="267"/>
      <c r="F137" s="26">
        <v>3</v>
      </c>
      <c r="G137" s="26">
        <v>0</v>
      </c>
      <c r="H137" s="26">
        <v>1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/>
      <c r="O137" s="26"/>
      <c r="P137" s="26"/>
      <c r="Q137" s="26"/>
      <c r="R137" s="260"/>
      <c r="S137" s="322">
        <f>COUNTIF(F137:M137,"&lt;&gt;0")</f>
        <v>2</v>
      </c>
      <c r="T137" s="256">
        <v>1</v>
      </c>
      <c r="U137" s="260"/>
      <c r="V137" s="242">
        <f>SUM(F137:Q137)</f>
        <v>4</v>
      </c>
      <c r="W137" s="247">
        <f>IFERROR(IF(L137=0,V137/(S137*30),V137/(((S137-1)*30)+(T137*7))),0)</f>
        <v>6.6666666666666666E-2</v>
      </c>
      <c r="X137" s="247">
        <f>W137*30</f>
        <v>2</v>
      </c>
      <c r="Y137" s="242">
        <v>13</v>
      </c>
      <c r="Z137" s="242">
        <v>1</v>
      </c>
      <c r="AA137" s="243">
        <f>Y137+Z137</f>
        <v>14</v>
      </c>
      <c r="AB137" s="247">
        <f>IFERROR(AA137/W137,"Not Sold")</f>
        <v>210</v>
      </c>
      <c r="AC137" s="247">
        <v>14</v>
      </c>
      <c r="AD137" s="247">
        <f>IFERROR(AB137-AC137,"-")</f>
        <v>196</v>
      </c>
      <c r="AE137" s="247">
        <f>X137*2</f>
        <v>4</v>
      </c>
      <c r="AF137" s="248">
        <f>IFERROR(AB137+$C$1,"Not Sold")</f>
        <v>43883</v>
      </c>
      <c r="AG137" s="249">
        <f>$C$1+AC137</f>
        <v>43687</v>
      </c>
      <c r="AH137" s="249">
        <f>MAX(AF137,AG137)</f>
        <v>43883</v>
      </c>
      <c r="AI137" s="253">
        <f>W137*AC137</f>
        <v>0.93333333333333335</v>
      </c>
      <c r="AJ137" s="253">
        <f>AA137-AI137</f>
        <v>13.066666666666666</v>
      </c>
      <c r="AK137" s="242">
        <v>1</v>
      </c>
      <c r="AL137" s="253">
        <f>IF(AE137-AJ137&lt;1,0,AE137-AJ137)</f>
        <v>0</v>
      </c>
      <c r="AM137" s="253">
        <f>AL137*D137</f>
        <v>0</v>
      </c>
      <c r="AN137" s="253">
        <f>IFERROR(AL137/W137,"-")</f>
        <v>0</v>
      </c>
      <c r="AO137" s="249">
        <f>IFERROR(AN137+AH137,"-")</f>
        <v>43883</v>
      </c>
      <c r="AP137" s="242"/>
      <c r="AQ137" s="244"/>
    </row>
    <row r="138" spans="1:43" x14ac:dyDescent="0.25">
      <c r="A138" s="550" t="s">
        <v>72</v>
      </c>
      <c r="B138" s="18" t="s">
        <v>377</v>
      </c>
      <c r="C138" s="551">
        <v>6953156273016</v>
      </c>
      <c r="D138" s="58">
        <v>43.38</v>
      </c>
      <c r="E138" s="267"/>
      <c r="F138" s="26">
        <v>4</v>
      </c>
      <c r="G138" s="26">
        <v>3</v>
      </c>
      <c r="H138" s="26">
        <v>4</v>
      </c>
      <c r="I138" s="26">
        <v>9</v>
      </c>
      <c r="J138" s="26">
        <v>0</v>
      </c>
      <c r="K138" s="26">
        <v>0</v>
      </c>
      <c r="L138" s="26">
        <v>2</v>
      </c>
      <c r="M138" s="26">
        <v>1</v>
      </c>
      <c r="N138" s="26"/>
      <c r="O138" s="26"/>
      <c r="P138" s="26"/>
      <c r="Q138" s="26"/>
      <c r="R138" s="260"/>
      <c r="S138" s="322">
        <f>COUNTIF(F138:M138,"&lt;&gt;0")</f>
        <v>6</v>
      </c>
      <c r="T138" s="256">
        <v>1</v>
      </c>
      <c r="U138" s="260"/>
      <c r="V138" s="242">
        <f>SUM(F138:Q138)</f>
        <v>23</v>
      </c>
      <c r="W138" s="247">
        <f>IFERROR(IF(L138=0,V138/(S138*30),V138/(((S138-1)*30)+(T138*7))),0)</f>
        <v>0.1464968152866242</v>
      </c>
      <c r="X138" s="247">
        <f>W138*30</f>
        <v>4.3949044585987256</v>
      </c>
      <c r="Y138" s="242">
        <v>2</v>
      </c>
      <c r="Z138" s="242">
        <v>0</v>
      </c>
      <c r="AA138" s="243">
        <f>Y138+Z138</f>
        <v>2</v>
      </c>
      <c r="AB138" s="247">
        <f>IFERROR(AA138/W138,"Not Sold")</f>
        <v>13.652173913043478</v>
      </c>
      <c r="AC138" s="247">
        <v>14</v>
      </c>
      <c r="AD138" s="247">
        <f>IFERROR(AB138-AC138,"-")</f>
        <v>-0.34782608695652151</v>
      </c>
      <c r="AE138" s="247">
        <f>X138*2</f>
        <v>8.7898089171974512</v>
      </c>
      <c r="AF138" s="248">
        <f>IFERROR(AB138+$C$1,"Not Sold")</f>
        <v>43686.65217391304</v>
      </c>
      <c r="AG138" s="249">
        <f>$C$1+AC138</f>
        <v>43687</v>
      </c>
      <c r="AH138" s="249">
        <f>MAX(AF138,AG138)</f>
        <v>43687</v>
      </c>
      <c r="AI138" s="253">
        <f>W138*AC138</f>
        <v>2.0509554140127388</v>
      </c>
      <c r="AJ138" s="253">
        <f>AA138-AI138</f>
        <v>-5.0955414012738842E-2</v>
      </c>
      <c r="AK138" s="242">
        <v>1</v>
      </c>
      <c r="AL138" s="253">
        <f>IF(AE138-AJ138&lt;1,0,AE138-AJ138)</f>
        <v>8.84076433121019</v>
      </c>
      <c r="AM138" s="253">
        <f>AL138*D138</f>
        <v>383.51235668789809</v>
      </c>
      <c r="AN138" s="253">
        <f>IFERROR(AL138/W138,"-")</f>
        <v>60.347826086956516</v>
      </c>
      <c r="AO138" s="249">
        <f>IFERROR(AN138+AH138,"-")</f>
        <v>43747.34782608696</v>
      </c>
      <c r="AP138" s="242"/>
      <c r="AQ138" s="244"/>
    </row>
    <row r="139" spans="1:43" x14ac:dyDescent="0.25">
      <c r="A139" s="550" t="s">
        <v>73</v>
      </c>
      <c r="B139" s="18" t="s">
        <v>672</v>
      </c>
      <c r="C139" s="551">
        <v>6953156273023</v>
      </c>
      <c r="D139" s="58">
        <v>43.134477611940298</v>
      </c>
      <c r="E139" s="267"/>
      <c r="F139" s="26">
        <v>1</v>
      </c>
      <c r="G139" s="26">
        <v>1</v>
      </c>
      <c r="H139" s="26">
        <v>5</v>
      </c>
      <c r="I139" s="26">
        <v>1</v>
      </c>
      <c r="J139" s="26">
        <v>0</v>
      </c>
      <c r="K139" s="26">
        <v>1</v>
      </c>
      <c r="L139" s="26">
        <v>0</v>
      </c>
      <c r="M139" s="26">
        <v>0</v>
      </c>
      <c r="N139" s="26"/>
      <c r="O139" s="26"/>
      <c r="P139" s="26"/>
      <c r="Q139" s="26"/>
      <c r="R139" s="260"/>
      <c r="S139" s="322">
        <f>COUNTIF(F139:M139,"&lt;&gt;0")</f>
        <v>5</v>
      </c>
      <c r="T139" s="256">
        <v>1</v>
      </c>
      <c r="U139" s="260"/>
      <c r="V139" s="242">
        <f>SUM(F139:Q139)</f>
        <v>9</v>
      </c>
      <c r="W139" s="247">
        <f>IFERROR(IF(L139=0,V139/(S139*30),V139/(((S139-1)*30)+(T139*7))),0)</f>
        <v>0.06</v>
      </c>
      <c r="X139" s="247">
        <f>W139*30</f>
        <v>1.7999999999999998</v>
      </c>
      <c r="Y139" s="242"/>
      <c r="Z139" s="242">
        <v>6</v>
      </c>
      <c r="AA139" s="243">
        <f>Y139+Z139</f>
        <v>6</v>
      </c>
      <c r="AB139" s="247">
        <f>IFERROR(AA139/W139,"Not Sold")</f>
        <v>100</v>
      </c>
      <c r="AC139" s="247">
        <v>14</v>
      </c>
      <c r="AD139" s="247">
        <f>IFERROR(AB139-AC139,"-")</f>
        <v>86</v>
      </c>
      <c r="AE139" s="247">
        <f>X139*2</f>
        <v>3.5999999999999996</v>
      </c>
      <c r="AF139" s="248">
        <f>IFERROR(AB139+$C$1,"Not Sold")</f>
        <v>43773</v>
      </c>
      <c r="AG139" s="249">
        <f>$C$1+AC139</f>
        <v>43687</v>
      </c>
      <c r="AH139" s="249">
        <f>MAX(AF139,AG139)</f>
        <v>43773</v>
      </c>
      <c r="AI139" s="253">
        <f>W139*AC139</f>
        <v>0.84</v>
      </c>
      <c r="AJ139" s="253">
        <f>AA139-AI139</f>
        <v>5.16</v>
      </c>
      <c r="AK139" s="242">
        <v>1</v>
      </c>
      <c r="AL139" s="253">
        <f>IF(AE139-AJ139&lt;1,0,AE139-AJ139)</f>
        <v>0</v>
      </c>
      <c r="AM139" s="253">
        <f>AL139*D139</f>
        <v>0</v>
      </c>
      <c r="AN139" s="253">
        <f>IFERROR(AL139/W139,"-")</f>
        <v>0</v>
      </c>
      <c r="AO139" s="249">
        <f>IFERROR(AN139+AH139,"-")</f>
        <v>43773</v>
      </c>
      <c r="AP139" s="242"/>
      <c r="AQ139" s="244"/>
    </row>
    <row r="140" spans="1:43" x14ac:dyDescent="0.25">
      <c r="A140" s="550" t="s">
        <v>87</v>
      </c>
      <c r="B140" s="18" t="s">
        <v>673</v>
      </c>
      <c r="C140" s="551">
        <v>6953156273030</v>
      </c>
      <c r="D140" s="58">
        <v>25.360000000000003</v>
      </c>
      <c r="E140" s="267"/>
      <c r="F140" s="26">
        <v>4</v>
      </c>
      <c r="G140" s="26">
        <v>4</v>
      </c>
      <c r="H140" s="26">
        <v>7</v>
      </c>
      <c r="I140" s="26">
        <v>11</v>
      </c>
      <c r="J140" s="26">
        <v>7</v>
      </c>
      <c r="K140" s="26">
        <v>11</v>
      </c>
      <c r="L140" s="26">
        <v>10</v>
      </c>
      <c r="M140" s="26">
        <v>0</v>
      </c>
      <c r="N140" s="26"/>
      <c r="O140" s="26"/>
      <c r="P140" s="26"/>
      <c r="Q140" s="26"/>
      <c r="R140" s="260"/>
      <c r="S140" s="322">
        <f>COUNTIF(F140:M140,"&lt;&gt;0")</f>
        <v>7</v>
      </c>
      <c r="T140" s="256">
        <v>1</v>
      </c>
      <c r="U140" s="260"/>
      <c r="V140" s="242">
        <f>SUM(F140:Q140)</f>
        <v>54</v>
      </c>
      <c r="W140" s="247">
        <f>IFERROR(IF(L140=0,V140/(S140*30),V140/(((S140-1)*30)+(T140*7))),0)</f>
        <v>0.28877005347593582</v>
      </c>
      <c r="X140" s="247">
        <f>W140*30</f>
        <v>8.663101604278074</v>
      </c>
      <c r="Y140" s="242">
        <v>60</v>
      </c>
      <c r="Z140" s="242">
        <v>20</v>
      </c>
      <c r="AA140" s="243">
        <f>Y140+Z140</f>
        <v>80</v>
      </c>
      <c r="AB140" s="247">
        <f>IFERROR(AA140/W140,"Not Sold")</f>
        <v>277.03703703703707</v>
      </c>
      <c r="AC140" s="247">
        <v>14</v>
      </c>
      <c r="AD140" s="247">
        <f>IFERROR(AB140-AC140,"-")</f>
        <v>263.03703703703707</v>
      </c>
      <c r="AE140" s="247">
        <f>X140*2</f>
        <v>17.326203208556148</v>
      </c>
      <c r="AF140" s="248">
        <f>IFERROR(AB140+$C$1,"Not Sold")</f>
        <v>43950.037037037036</v>
      </c>
      <c r="AG140" s="249">
        <f>$C$1+AC140</f>
        <v>43687</v>
      </c>
      <c r="AH140" s="249">
        <f>MAX(AF140,AG140)</f>
        <v>43950.037037037036</v>
      </c>
      <c r="AI140" s="253">
        <f>W140*AC140</f>
        <v>4.0427807486631018</v>
      </c>
      <c r="AJ140" s="253">
        <f>AA140-AI140</f>
        <v>75.957219251336895</v>
      </c>
      <c r="AK140" s="242">
        <v>1</v>
      </c>
      <c r="AL140" s="253">
        <f>IF(AE140-AJ140&lt;1,0,AE140-AJ140)</f>
        <v>0</v>
      </c>
      <c r="AM140" s="253">
        <f>AL140*D140</f>
        <v>0</v>
      </c>
      <c r="AN140" s="253">
        <f>IFERROR(AL140/W140,"-")</f>
        <v>0</v>
      </c>
      <c r="AO140" s="249">
        <f>IFERROR(AN140+AH140,"-")</f>
        <v>43950.037037037036</v>
      </c>
      <c r="AP140" s="242"/>
      <c r="AQ140" s="244"/>
    </row>
    <row r="141" spans="1:43" x14ac:dyDescent="0.25">
      <c r="A141" s="550" t="s">
        <v>106</v>
      </c>
      <c r="B141" s="18" t="s">
        <v>410</v>
      </c>
      <c r="C141" s="551">
        <v>6953156273085</v>
      </c>
      <c r="D141" s="58">
        <v>13.620000000000053</v>
      </c>
      <c r="E141" s="267"/>
      <c r="F141" s="26">
        <v>11</v>
      </c>
      <c r="G141" s="26">
        <v>24</v>
      </c>
      <c r="H141" s="26">
        <v>30</v>
      </c>
      <c r="I141" s="26">
        <v>37</v>
      </c>
      <c r="J141" s="26">
        <v>37</v>
      </c>
      <c r="K141" s="26">
        <v>34</v>
      </c>
      <c r="L141" s="26">
        <v>42</v>
      </c>
      <c r="M141" s="26">
        <v>0</v>
      </c>
      <c r="N141" s="26"/>
      <c r="O141" s="26"/>
      <c r="P141" s="26"/>
      <c r="Q141" s="26"/>
      <c r="R141" s="260"/>
      <c r="S141" s="322">
        <f>COUNTIF(F141:M141,"&lt;&gt;0")</f>
        <v>7</v>
      </c>
      <c r="T141" s="256">
        <v>1</v>
      </c>
      <c r="U141" s="260"/>
      <c r="V141" s="242">
        <f>SUM(F141:Q141)</f>
        <v>215</v>
      </c>
      <c r="W141" s="247">
        <f>IFERROR(IF(L141=0,V141/(S141*30),V141/(((S141-1)*30)+(T141*7))),0)</f>
        <v>1.1497326203208555</v>
      </c>
      <c r="X141" s="247">
        <f>W141*30</f>
        <v>34.491978609625669</v>
      </c>
      <c r="Y141" s="242">
        <v>777</v>
      </c>
      <c r="Z141" s="242">
        <v>52</v>
      </c>
      <c r="AA141" s="243">
        <f>Y141+Z141</f>
        <v>829</v>
      </c>
      <c r="AB141" s="247">
        <f>IFERROR(AA141/W141,"Not Sold")</f>
        <v>721.03720930232566</v>
      </c>
      <c r="AC141" s="247">
        <v>14</v>
      </c>
      <c r="AD141" s="247">
        <f>IFERROR(AB141-AC141,"-")</f>
        <v>707.03720930232566</v>
      </c>
      <c r="AE141" s="247">
        <f>X141*2</f>
        <v>68.983957219251337</v>
      </c>
      <c r="AF141" s="248">
        <f>IFERROR(AB141+$C$1,"Not Sold")</f>
        <v>44394.037209302325</v>
      </c>
      <c r="AG141" s="249">
        <f>$C$1+AC141</f>
        <v>43687</v>
      </c>
      <c r="AH141" s="249">
        <f>MAX(AF141,AG141)</f>
        <v>44394.037209302325</v>
      </c>
      <c r="AI141" s="253">
        <f>W141*AC141</f>
        <v>16.096256684491976</v>
      </c>
      <c r="AJ141" s="253">
        <f>AA141-AI141</f>
        <v>812.903743315508</v>
      </c>
      <c r="AK141" s="242">
        <v>1</v>
      </c>
      <c r="AL141" s="253">
        <f>IF(AE141-AJ141&lt;1,0,AE141-AJ141)</f>
        <v>0</v>
      </c>
      <c r="AM141" s="253">
        <f>AL141*D141</f>
        <v>0</v>
      </c>
      <c r="AN141" s="253">
        <f>IFERROR(AL141/W141,"-")</f>
        <v>0</v>
      </c>
      <c r="AO141" s="249">
        <f>IFERROR(AN141+AH141,"-")</f>
        <v>44394.037209302325</v>
      </c>
      <c r="AP141" s="242"/>
      <c r="AQ141" s="244"/>
    </row>
    <row r="142" spans="1:43" x14ac:dyDescent="0.25">
      <c r="A142" s="550" t="s">
        <v>107</v>
      </c>
      <c r="B142" s="18" t="s">
        <v>411</v>
      </c>
      <c r="C142" s="551">
        <v>6953156273092</v>
      </c>
      <c r="D142" s="58">
        <v>13.949999999999998</v>
      </c>
      <c r="E142" s="267"/>
      <c r="F142" s="26">
        <v>8</v>
      </c>
      <c r="G142" s="26">
        <v>6</v>
      </c>
      <c r="H142" s="26">
        <v>12</v>
      </c>
      <c r="I142" s="26">
        <v>12</v>
      </c>
      <c r="J142" s="26">
        <v>12</v>
      </c>
      <c r="K142" s="26">
        <v>6</v>
      </c>
      <c r="L142" s="26">
        <v>13</v>
      </c>
      <c r="M142" s="26">
        <v>0</v>
      </c>
      <c r="N142" s="26"/>
      <c r="O142" s="26"/>
      <c r="P142" s="26"/>
      <c r="Q142" s="26"/>
      <c r="R142" s="260"/>
      <c r="S142" s="322">
        <f>COUNTIF(F142:M142,"&lt;&gt;0")</f>
        <v>7</v>
      </c>
      <c r="T142" s="256">
        <v>1</v>
      </c>
      <c r="U142" s="260"/>
      <c r="V142" s="242">
        <f>SUM(F142:Q142)</f>
        <v>69</v>
      </c>
      <c r="W142" s="247">
        <f>IFERROR(IF(L142=0,V142/(S142*30),V142/(((S142-1)*30)+(T142*7))),0)</f>
        <v>0.36898395721925131</v>
      </c>
      <c r="X142" s="247">
        <f>W142*30</f>
        <v>11.069518716577539</v>
      </c>
      <c r="Y142" s="242">
        <v>15</v>
      </c>
      <c r="Z142" s="242">
        <v>24</v>
      </c>
      <c r="AA142" s="243">
        <f>Y142+Z142</f>
        <v>39</v>
      </c>
      <c r="AB142" s="247">
        <f>IFERROR(AA142/W142,"Not Sold")</f>
        <v>105.69565217391305</v>
      </c>
      <c r="AC142" s="247">
        <v>14</v>
      </c>
      <c r="AD142" s="247">
        <f>IFERROR(AB142-AC142,"-")</f>
        <v>91.695652173913047</v>
      </c>
      <c r="AE142" s="247">
        <f>X142*2</f>
        <v>22.139037433155078</v>
      </c>
      <c r="AF142" s="248">
        <f>IFERROR(AB142+$C$1,"Not Sold")</f>
        <v>43778.695652173912</v>
      </c>
      <c r="AG142" s="249">
        <f>$C$1+AC142</f>
        <v>43687</v>
      </c>
      <c r="AH142" s="249">
        <f>MAX(AF142,AG142)</f>
        <v>43778.695652173912</v>
      </c>
      <c r="AI142" s="253">
        <f>W142*AC142</f>
        <v>5.165775401069518</v>
      </c>
      <c r="AJ142" s="253">
        <f>AA142-AI142</f>
        <v>33.834224598930483</v>
      </c>
      <c r="AK142" s="242">
        <v>1</v>
      </c>
      <c r="AL142" s="253">
        <f>IF(AE142-AJ142&lt;1,0,AE142-AJ142)</f>
        <v>0</v>
      </c>
      <c r="AM142" s="253">
        <f>AL142*D142</f>
        <v>0</v>
      </c>
      <c r="AN142" s="253">
        <f>IFERROR(AL142/W142,"-")</f>
        <v>0</v>
      </c>
      <c r="AO142" s="249">
        <f>IFERROR(AN142+AH142,"-")</f>
        <v>43778.695652173912</v>
      </c>
      <c r="AP142" s="242"/>
      <c r="AQ142" s="244"/>
    </row>
    <row r="143" spans="1:43" x14ac:dyDescent="0.25">
      <c r="A143" s="550" t="s">
        <v>108</v>
      </c>
      <c r="B143" s="18" t="s">
        <v>412</v>
      </c>
      <c r="C143" s="551">
        <v>6953156273108</v>
      </c>
      <c r="D143" s="58">
        <v>13.950000000000014</v>
      </c>
      <c r="E143" s="267"/>
      <c r="F143" s="26">
        <v>11</v>
      </c>
      <c r="G143" s="26">
        <v>16</v>
      </c>
      <c r="H143" s="26">
        <v>27</v>
      </c>
      <c r="I143" s="26">
        <v>30</v>
      </c>
      <c r="J143" s="26">
        <v>12</v>
      </c>
      <c r="K143" s="26">
        <v>12</v>
      </c>
      <c r="L143" s="26">
        <v>29</v>
      </c>
      <c r="M143" s="26">
        <v>0</v>
      </c>
      <c r="N143" s="26"/>
      <c r="O143" s="26"/>
      <c r="P143" s="26"/>
      <c r="Q143" s="26"/>
      <c r="R143" s="260"/>
      <c r="S143" s="322">
        <f>COUNTIF(F143:M143,"&lt;&gt;0")</f>
        <v>7</v>
      </c>
      <c r="T143" s="256">
        <v>1</v>
      </c>
      <c r="U143" s="260"/>
      <c r="V143" s="242">
        <f>SUM(F143:Q143)</f>
        <v>137</v>
      </c>
      <c r="W143" s="247">
        <f>IFERROR(IF(L143=0,V143/(S143*30),V143/(((S143-1)*30)+(T143*7))),0)</f>
        <v>0.73262032085561501</v>
      </c>
      <c r="X143" s="247">
        <f>W143*30</f>
        <v>21.978609625668451</v>
      </c>
      <c r="Y143" s="242">
        <v>264</v>
      </c>
      <c r="Z143" s="242">
        <v>64</v>
      </c>
      <c r="AA143" s="243">
        <f>Y143+Z143</f>
        <v>328</v>
      </c>
      <c r="AB143" s="247">
        <f>IFERROR(AA143/W143,"Not Sold")</f>
        <v>447.70802919708029</v>
      </c>
      <c r="AC143" s="247">
        <v>14</v>
      </c>
      <c r="AD143" s="247">
        <f>IFERROR(AB143-AC143,"-")</f>
        <v>433.70802919708029</v>
      </c>
      <c r="AE143" s="247">
        <f>X143*2</f>
        <v>43.957219251336902</v>
      </c>
      <c r="AF143" s="248">
        <f>IFERROR(AB143+$C$1,"Not Sold")</f>
        <v>44120.708029197078</v>
      </c>
      <c r="AG143" s="249">
        <f>$C$1+AC143</f>
        <v>43687</v>
      </c>
      <c r="AH143" s="249">
        <f>MAX(AF143,AG143)</f>
        <v>44120.708029197078</v>
      </c>
      <c r="AI143" s="253">
        <f>W143*AC143</f>
        <v>10.256684491978611</v>
      </c>
      <c r="AJ143" s="253">
        <f>AA143-AI143</f>
        <v>317.7433155080214</v>
      </c>
      <c r="AK143" s="242">
        <v>1</v>
      </c>
      <c r="AL143" s="253">
        <f>IF(AE143-AJ143&lt;1,0,AE143-AJ143)</f>
        <v>0</v>
      </c>
      <c r="AM143" s="253">
        <f>AL143*D143</f>
        <v>0</v>
      </c>
      <c r="AN143" s="253">
        <f>IFERROR(AL143/W143,"-")</f>
        <v>0</v>
      </c>
      <c r="AO143" s="249">
        <f>IFERROR(AN143+AH143,"-")</f>
        <v>44120.708029197078</v>
      </c>
      <c r="AP143" s="242"/>
      <c r="AQ143" s="244"/>
    </row>
    <row r="144" spans="1:43" x14ac:dyDescent="0.25">
      <c r="A144" s="550" t="s">
        <v>74</v>
      </c>
      <c r="B144" s="18" t="s">
        <v>674</v>
      </c>
      <c r="C144" s="551">
        <v>6953156273665</v>
      </c>
      <c r="D144" s="58">
        <v>26.900000000000013</v>
      </c>
      <c r="E144" s="267"/>
      <c r="F144" s="26">
        <v>2</v>
      </c>
      <c r="G144" s="26">
        <v>0</v>
      </c>
      <c r="H144" s="26">
        <v>0</v>
      </c>
      <c r="I144" s="26">
        <v>4</v>
      </c>
      <c r="J144" s="26">
        <v>1</v>
      </c>
      <c r="K144" s="26">
        <v>2</v>
      </c>
      <c r="L144" s="26">
        <v>0</v>
      </c>
      <c r="M144" s="26">
        <v>0</v>
      </c>
      <c r="N144" s="26"/>
      <c r="O144" s="26"/>
      <c r="P144" s="26"/>
      <c r="Q144" s="26"/>
      <c r="R144" s="260"/>
      <c r="S144" s="322">
        <f>COUNTIF(F144:M144,"&lt;&gt;0")</f>
        <v>4</v>
      </c>
      <c r="T144" s="256">
        <v>1</v>
      </c>
      <c r="U144" s="260"/>
      <c r="V144" s="242">
        <f>SUM(F144:Q144)</f>
        <v>9</v>
      </c>
      <c r="W144" s="247">
        <f>IFERROR(IF(L144=0,V144/(S144*30),V144/(((S144-1)*30)+(T144*7))),0)</f>
        <v>7.4999999999999997E-2</v>
      </c>
      <c r="X144" s="247">
        <f>W144*30</f>
        <v>2.25</v>
      </c>
      <c r="Y144" s="242">
        <v>18</v>
      </c>
      <c r="Z144" s="242">
        <v>7</v>
      </c>
      <c r="AA144" s="243">
        <f>Y144+Z144</f>
        <v>25</v>
      </c>
      <c r="AB144" s="247">
        <f>IFERROR(AA144/W144,"Not Sold")</f>
        <v>333.33333333333337</v>
      </c>
      <c r="AC144" s="247">
        <v>14</v>
      </c>
      <c r="AD144" s="247">
        <f>IFERROR(AB144-AC144,"-")</f>
        <v>319.33333333333337</v>
      </c>
      <c r="AE144" s="247">
        <f>X144*2</f>
        <v>4.5</v>
      </c>
      <c r="AF144" s="248">
        <f>IFERROR(AB144+$C$1,"Not Sold")</f>
        <v>44006.333333333336</v>
      </c>
      <c r="AG144" s="249">
        <f>$C$1+AC144</f>
        <v>43687</v>
      </c>
      <c r="AH144" s="249">
        <f>MAX(AF144,AG144)</f>
        <v>44006.333333333336</v>
      </c>
      <c r="AI144" s="253">
        <f>W144*AC144</f>
        <v>1.05</v>
      </c>
      <c r="AJ144" s="253">
        <f>AA144-AI144</f>
        <v>23.95</v>
      </c>
      <c r="AK144" s="242">
        <v>1</v>
      </c>
      <c r="AL144" s="253">
        <f>IF(AE144-AJ144&lt;1,0,AE144-AJ144)</f>
        <v>0</v>
      </c>
      <c r="AM144" s="253">
        <f>AL144*D144</f>
        <v>0</v>
      </c>
      <c r="AN144" s="253">
        <f>IFERROR(AL144/W144,"-")</f>
        <v>0</v>
      </c>
      <c r="AO144" s="249">
        <f>IFERROR(AN144+AH144,"-")</f>
        <v>44006.333333333336</v>
      </c>
      <c r="AP144" s="242"/>
      <c r="AQ144" s="244"/>
    </row>
    <row r="145" spans="1:43" x14ac:dyDescent="0.25">
      <c r="A145" s="550" t="s">
        <v>75</v>
      </c>
      <c r="B145" s="27" t="s">
        <v>675</v>
      </c>
      <c r="C145" s="552">
        <v>6953156273672</v>
      </c>
      <c r="D145" s="58">
        <v>26.9</v>
      </c>
      <c r="E145" s="267"/>
      <c r="F145" s="26">
        <v>0</v>
      </c>
      <c r="G145" s="26">
        <v>1</v>
      </c>
      <c r="H145" s="26">
        <v>7</v>
      </c>
      <c r="I145" s="26">
        <v>5</v>
      </c>
      <c r="J145" s="26">
        <v>9</v>
      </c>
      <c r="K145" s="26">
        <v>5</v>
      </c>
      <c r="L145" s="26">
        <v>6</v>
      </c>
      <c r="M145" s="26">
        <v>0</v>
      </c>
      <c r="N145" s="26"/>
      <c r="O145" s="26"/>
      <c r="P145" s="26"/>
      <c r="Q145" s="26"/>
      <c r="R145" s="260"/>
      <c r="S145" s="322">
        <f>COUNTIF(F145:M145,"&lt;&gt;0")</f>
        <v>6</v>
      </c>
      <c r="T145" s="256">
        <v>1</v>
      </c>
      <c r="U145" s="260"/>
      <c r="V145" s="242">
        <f>SUM(F145:Q145)</f>
        <v>33</v>
      </c>
      <c r="W145" s="247">
        <f>IFERROR(IF(L145=0,V145/(S145*30),V145/(((S145-1)*30)+(T145*7))),0)</f>
        <v>0.21019108280254778</v>
      </c>
      <c r="X145" s="247">
        <f>W145*30</f>
        <v>6.3057324840764331</v>
      </c>
      <c r="Y145" s="242">
        <v>13</v>
      </c>
      <c r="Z145" s="242">
        <v>9</v>
      </c>
      <c r="AA145" s="243">
        <f>Y145+Z145</f>
        <v>22</v>
      </c>
      <c r="AB145" s="247">
        <f>IFERROR(AA145/W145,"Not Sold")</f>
        <v>104.66666666666666</v>
      </c>
      <c r="AC145" s="247">
        <v>14</v>
      </c>
      <c r="AD145" s="247">
        <f>IFERROR(AB145-AC145,"-")</f>
        <v>90.666666666666657</v>
      </c>
      <c r="AE145" s="247">
        <f>X145*2</f>
        <v>12.611464968152866</v>
      </c>
      <c r="AF145" s="248">
        <f>IFERROR(AB145+$C$1,"Not Sold")</f>
        <v>43777.666666666664</v>
      </c>
      <c r="AG145" s="249">
        <f>$C$1+AC145</f>
        <v>43687</v>
      </c>
      <c r="AH145" s="249">
        <f>MAX(AF145,AG145)</f>
        <v>43777.666666666664</v>
      </c>
      <c r="AI145" s="253">
        <f>W145*AC145</f>
        <v>2.942675159235669</v>
      </c>
      <c r="AJ145" s="253">
        <f>AA145-AI145</f>
        <v>19.057324840764331</v>
      </c>
      <c r="AK145" s="242">
        <v>1</v>
      </c>
      <c r="AL145" s="253">
        <f>IF(AE145-AJ145&lt;1,0,AE145-AJ145)</f>
        <v>0</v>
      </c>
      <c r="AM145" s="253">
        <f>AL145*D145</f>
        <v>0</v>
      </c>
      <c r="AN145" s="253">
        <f>IFERROR(AL145/W145,"-")</f>
        <v>0</v>
      </c>
      <c r="AO145" s="249">
        <f>IFERROR(AN145+AH145,"-")</f>
        <v>43777.666666666664</v>
      </c>
      <c r="AP145" s="242"/>
      <c r="AQ145" s="244"/>
    </row>
    <row r="146" spans="1:43" x14ac:dyDescent="0.25">
      <c r="A146" s="550" t="s">
        <v>76</v>
      </c>
      <c r="B146" s="18" t="s">
        <v>676</v>
      </c>
      <c r="C146" s="551">
        <v>6953156273689</v>
      </c>
      <c r="D146" s="58">
        <v>26.960000000000004</v>
      </c>
      <c r="E146" s="267"/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2</v>
      </c>
      <c r="L146" s="26">
        <v>0</v>
      </c>
      <c r="M146" s="26">
        <v>0</v>
      </c>
      <c r="N146" s="26"/>
      <c r="O146" s="26"/>
      <c r="P146" s="26"/>
      <c r="Q146" s="26"/>
      <c r="R146" s="260"/>
      <c r="S146" s="322">
        <f>COUNTIF(F146:M146,"&lt;&gt;0")</f>
        <v>1</v>
      </c>
      <c r="T146" s="256">
        <v>1</v>
      </c>
      <c r="U146" s="260"/>
      <c r="V146" s="242">
        <f>SUM(F146:Q146)</f>
        <v>2</v>
      </c>
      <c r="W146" s="247">
        <f>IFERROR(IF(L146=0,V146/(S146*30),V146/(((S146-1)*30)+(T146*7))),0)</f>
        <v>6.6666666666666666E-2</v>
      </c>
      <c r="X146" s="247">
        <f>W146*30</f>
        <v>2</v>
      </c>
      <c r="Y146" s="242">
        <v>31</v>
      </c>
      <c r="Z146" s="242">
        <v>1</v>
      </c>
      <c r="AA146" s="243">
        <f>Y146+Z146</f>
        <v>32</v>
      </c>
      <c r="AB146" s="247">
        <f>IFERROR(AA146/W146,"Not Sold")</f>
        <v>480</v>
      </c>
      <c r="AC146" s="247">
        <v>14</v>
      </c>
      <c r="AD146" s="247">
        <f>IFERROR(AB146-AC146,"-")</f>
        <v>466</v>
      </c>
      <c r="AE146" s="247">
        <f>X146*2</f>
        <v>4</v>
      </c>
      <c r="AF146" s="248">
        <f>IFERROR(AB146+$C$1,"Not Sold")</f>
        <v>44153</v>
      </c>
      <c r="AG146" s="249">
        <f>$C$1+AC146</f>
        <v>43687</v>
      </c>
      <c r="AH146" s="249">
        <f>MAX(AF146,AG146)</f>
        <v>44153</v>
      </c>
      <c r="AI146" s="253">
        <f>W146*AC146</f>
        <v>0.93333333333333335</v>
      </c>
      <c r="AJ146" s="253">
        <f>AA146-AI146</f>
        <v>31.066666666666666</v>
      </c>
      <c r="AK146" s="242">
        <v>1</v>
      </c>
      <c r="AL146" s="253">
        <f>IF(AE146-AJ146&lt;1,0,AE146-AJ146)</f>
        <v>0</v>
      </c>
      <c r="AM146" s="253">
        <f>AL146*D146</f>
        <v>0</v>
      </c>
      <c r="AN146" s="253">
        <f>IFERROR(AL146/W146,"-")</f>
        <v>0</v>
      </c>
      <c r="AO146" s="249">
        <f>IFERROR(AN146+AH146,"-")</f>
        <v>44153</v>
      </c>
      <c r="AP146" s="242"/>
      <c r="AQ146" s="244"/>
    </row>
    <row r="147" spans="1:43" x14ac:dyDescent="0.25">
      <c r="A147" s="550" t="s">
        <v>66</v>
      </c>
      <c r="B147" s="18" t="s">
        <v>371</v>
      </c>
      <c r="C147" s="551">
        <v>6953156273825</v>
      </c>
      <c r="D147" s="58">
        <v>24.62</v>
      </c>
      <c r="E147" s="267"/>
      <c r="F147" s="26">
        <v>1</v>
      </c>
      <c r="G147" s="26">
        <v>2</v>
      </c>
      <c r="H147" s="26">
        <v>2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/>
      <c r="O147" s="26"/>
      <c r="P147" s="26"/>
      <c r="Q147" s="26"/>
      <c r="R147" s="260"/>
      <c r="S147" s="322">
        <f>COUNTIF(F147:M147,"&lt;&gt;0")</f>
        <v>3</v>
      </c>
      <c r="T147" s="256">
        <v>1</v>
      </c>
      <c r="U147" s="260"/>
      <c r="V147" s="242">
        <f>SUM(F147:Q147)</f>
        <v>5</v>
      </c>
      <c r="W147" s="247">
        <f>IFERROR(IF(L147=0,V147/(S147*30),V147/(((S147-1)*30)+(T147*7))),0)</f>
        <v>5.5555555555555552E-2</v>
      </c>
      <c r="X147" s="247">
        <f>W147*30</f>
        <v>1.6666666666666665</v>
      </c>
      <c r="Y147" s="242">
        <v>9</v>
      </c>
      <c r="Z147" s="242">
        <v>0</v>
      </c>
      <c r="AA147" s="243">
        <f>Y147+Z147</f>
        <v>9</v>
      </c>
      <c r="AB147" s="247">
        <f>IFERROR(AA147/W147,"Not Sold")</f>
        <v>162</v>
      </c>
      <c r="AC147" s="247">
        <v>14</v>
      </c>
      <c r="AD147" s="247">
        <f>IFERROR(AB147-AC147,"-")</f>
        <v>148</v>
      </c>
      <c r="AE147" s="247">
        <f>X147*2</f>
        <v>3.333333333333333</v>
      </c>
      <c r="AF147" s="248">
        <f>IFERROR(AB147+$C$1,"Not Sold")</f>
        <v>43835</v>
      </c>
      <c r="AG147" s="249">
        <f>$C$1+AC147</f>
        <v>43687</v>
      </c>
      <c r="AH147" s="249">
        <f>MAX(AF147,AG147)</f>
        <v>43835</v>
      </c>
      <c r="AI147" s="253">
        <f>W147*AC147</f>
        <v>0.77777777777777768</v>
      </c>
      <c r="AJ147" s="253">
        <f>AA147-AI147</f>
        <v>8.2222222222222214</v>
      </c>
      <c r="AK147" s="242">
        <v>1</v>
      </c>
      <c r="AL147" s="253">
        <f>IF(AE147-AJ147&lt;1,0,AE147-AJ147)</f>
        <v>0</v>
      </c>
      <c r="AM147" s="253">
        <f>AL147*D147</f>
        <v>0</v>
      </c>
      <c r="AN147" s="253">
        <f>IFERROR(AL147/W147,"-")</f>
        <v>0</v>
      </c>
      <c r="AO147" s="249">
        <f>IFERROR(AN147+AH147,"-")</f>
        <v>43835</v>
      </c>
      <c r="AP147" s="242"/>
      <c r="AQ147" s="244"/>
    </row>
    <row r="148" spans="1:43" x14ac:dyDescent="0.25">
      <c r="A148" s="547" t="s">
        <v>55</v>
      </c>
      <c r="B148" s="100" t="s">
        <v>677</v>
      </c>
      <c r="C148" s="548">
        <v>6953156273887</v>
      </c>
      <c r="D148" s="112">
        <v>57.060000000000038</v>
      </c>
      <c r="E148" s="267"/>
      <c r="F148" s="103">
        <v>10</v>
      </c>
      <c r="G148" s="103">
        <v>8</v>
      </c>
      <c r="H148" s="103">
        <v>21</v>
      </c>
      <c r="I148" s="103">
        <v>8</v>
      </c>
      <c r="J148" s="103">
        <v>9</v>
      </c>
      <c r="K148" s="103">
        <v>10</v>
      </c>
      <c r="L148" s="103">
        <v>10</v>
      </c>
      <c r="M148" s="103">
        <v>0</v>
      </c>
      <c r="N148" s="103"/>
      <c r="O148" s="103"/>
      <c r="P148" s="103"/>
      <c r="Q148" s="103"/>
      <c r="R148" s="260"/>
      <c r="S148" s="322">
        <f>COUNTIF(F148:M148,"&lt;&gt;0")</f>
        <v>7</v>
      </c>
      <c r="T148" s="256">
        <v>1</v>
      </c>
      <c r="U148" s="260"/>
      <c r="V148" s="242">
        <f>SUM(F148:Q148)</f>
        <v>76</v>
      </c>
      <c r="W148" s="247">
        <f>IFERROR(IF(L148=0,V148/(S148*30),V148/(((S148-1)*30)+(T148*7))),0)</f>
        <v>0.40641711229946526</v>
      </c>
      <c r="X148" s="247">
        <f>W148*30</f>
        <v>12.192513368983958</v>
      </c>
      <c r="Y148" s="242">
        <v>4</v>
      </c>
      <c r="Z148" s="242">
        <v>17</v>
      </c>
      <c r="AA148" s="243">
        <f>Y148+Z148</f>
        <v>21</v>
      </c>
      <c r="AB148" s="247">
        <f>IFERROR(AA148/W148,"Not Sold")</f>
        <v>51.671052631578945</v>
      </c>
      <c r="AC148" s="247">
        <v>14</v>
      </c>
      <c r="AD148" s="247">
        <f>IFERROR(AB148-AC148,"-")</f>
        <v>37.671052631578945</v>
      </c>
      <c r="AE148" s="247">
        <f>X148*2</f>
        <v>24.385026737967916</v>
      </c>
      <c r="AF148" s="248">
        <f>IFERROR(AB148+$C$1,"Not Sold")</f>
        <v>43724.67105263158</v>
      </c>
      <c r="AG148" s="249">
        <f>$C$1+AC148</f>
        <v>43687</v>
      </c>
      <c r="AH148" s="249">
        <f>MAX(AF148,AG148)</f>
        <v>43724.67105263158</v>
      </c>
      <c r="AI148" s="253">
        <f>W148*AC148</f>
        <v>5.6898395721925139</v>
      </c>
      <c r="AJ148" s="253">
        <f>AA148-AI148</f>
        <v>15.310160427807485</v>
      </c>
      <c r="AK148" s="242">
        <v>1</v>
      </c>
      <c r="AL148" s="253">
        <f>IF(AE148-AJ148&lt;1,0,AE148-AJ148)</f>
        <v>9.0748663101604308</v>
      </c>
      <c r="AM148" s="253">
        <f>AL148*D148</f>
        <v>517.81187165775452</v>
      </c>
      <c r="AN148" s="253">
        <f>IFERROR(AL148/W148,"-")</f>
        <v>22.328947368421058</v>
      </c>
      <c r="AO148" s="249">
        <f>IFERROR(AN148+AH148,"-")</f>
        <v>43747</v>
      </c>
      <c r="AP148" s="246"/>
      <c r="AQ148" s="244"/>
    </row>
    <row r="149" spans="1:43" x14ac:dyDescent="0.25">
      <c r="A149" s="547" t="s">
        <v>56</v>
      </c>
      <c r="B149" s="100" t="s">
        <v>361</v>
      </c>
      <c r="C149" s="548">
        <v>6953156273894</v>
      </c>
      <c r="D149" s="112">
        <v>53.97</v>
      </c>
      <c r="E149" s="267"/>
      <c r="F149" s="103">
        <v>3</v>
      </c>
      <c r="G149" s="103">
        <v>7</v>
      </c>
      <c r="H149" s="103">
        <v>11</v>
      </c>
      <c r="I149" s="103">
        <v>7</v>
      </c>
      <c r="J149" s="103">
        <v>4</v>
      </c>
      <c r="K149" s="103">
        <v>3</v>
      </c>
      <c r="L149" s="103">
        <v>5</v>
      </c>
      <c r="M149" s="103">
        <v>0</v>
      </c>
      <c r="N149" s="103"/>
      <c r="O149" s="103"/>
      <c r="P149" s="103"/>
      <c r="Q149" s="103"/>
      <c r="R149" s="260"/>
      <c r="S149" s="322">
        <f>COUNTIF(F149:M149,"&lt;&gt;0")</f>
        <v>7</v>
      </c>
      <c r="T149" s="256">
        <v>1</v>
      </c>
      <c r="U149" s="260"/>
      <c r="V149" s="242">
        <f>SUM(F149:Q149)</f>
        <v>40</v>
      </c>
      <c r="W149" s="247">
        <f>IFERROR(IF(L149=0,V149/(S149*30),V149/(((S149-1)*30)+(T149*7))),0)</f>
        <v>0.21390374331550802</v>
      </c>
      <c r="X149" s="247">
        <f>W149*30</f>
        <v>6.4171122994652405</v>
      </c>
      <c r="Y149" s="242">
        <v>51</v>
      </c>
      <c r="Z149" s="242">
        <v>17</v>
      </c>
      <c r="AA149" s="243">
        <f>Y149+Z149</f>
        <v>68</v>
      </c>
      <c r="AB149" s="247">
        <f>IFERROR(AA149/W149,"Not Sold")</f>
        <v>317.90000000000003</v>
      </c>
      <c r="AC149" s="247">
        <v>14</v>
      </c>
      <c r="AD149" s="247">
        <f>IFERROR(AB149-AC149,"-")</f>
        <v>303.90000000000003</v>
      </c>
      <c r="AE149" s="247">
        <f>X149*2</f>
        <v>12.834224598930481</v>
      </c>
      <c r="AF149" s="248">
        <f>IFERROR(AB149+$C$1,"Not Sold")</f>
        <v>43990.9</v>
      </c>
      <c r="AG149" s="249">
        <f>$C$1+AC149</f>
        <v>43687</v>
      </c>
      <c r="AH149" s="249">
        <f>MAX(AF149,AG149)</f>
        <v>43990.9</v>
      </c>
      <c r="AI149" s="253">
        <f>W149*AC149</f>
        <v>2.9946524064171123</v>
      </c>
      <c r="AJ149" s="253">
        <f>AA149-AI149</f>
        <v>65.005347593582883</v>
      </c>
      <c r="AK149" s="242">
        <v>1</v>
      </c>
      <c r="AL149" s="253">
        <f>IF(AE149-AJ149&lt;1,0,AE149-AJ149)</f>
        <v>0</v>
      </c>
      <c r="AM149" s="253">
        <f>AL149*D149</f>
        <v>0</v>
      </c>
      <c r="AN149" s="253">
        <f>IFERROR(AL149/W149,"-")</f>
        <v>0</v>
      </c>
      <c r="AO149" s="249">
        <f>IFERROR(AN149+AH149,"-")</f>
        <v>43990.9</v>
      </c>
      <c r="AP149" s="245"/>
      <c r="AQ149" s="244"/>
    </row>
    <row r="150" spans="1:43" x14ac:dyDescent="0.25">
      <c r="A150" s="550" t="s">
        <v>829</v>
      </c>
      <c r="B150" s="18" t="s">
        <v>830</v>
      </c>
      <c r="C150" s="551">
        <v>6953156273931</v>
      </c>
      <c r="D150" s="58">
        <v>7.9897515527950302</v>
      </c>
      <c r="E150" s="267"/>
      <c r="F150" s="26">
        <v>0</v>
      </c>
      <c r="G150" s="26">
        <v>0</v>
      </c>
      <c r="H150" s="26">
        <v>1</v>
      </c>
      <c r="I150" s="26">
        <v>1</v>
      </c>
      <c r="J150" s="26">
        <v>3</v>
      </c>
      <c r="K150" s="26">
        <v>4</v>
      </c>
      <c r="L150" s="26">
        <v>1</v>
      </c>
      <c r="M150" s="26">
        <v>0</v>
      </c>
      <c r="N150" s="26"/>
      <c r="O150" s="26"/>
      <c r="P150" s="26"/>
      <c r="Q150" s="26"/>
      <c r="R150" s="260"/>
      <c r="S150" s="322">
        <f>COUNTIF(F150:M150,"&lt;&gt;0")</f>
        <v>5</v>
      </c>
      <c r="T150" s="256">
        <v>1</v>
      </c>
      <c r="U150" s="260"/>
      <c r="V150" s="242">
        <f>SUM(F150:Q150)</f>
        <v>10</v>
      </c>
      <c r="W150" s="247">
        <f>IFERROR(IF(L150=0,V150/(S150*30),V150/(((S150-1)*30)+(T150*7))),0)</f>
        <v>7.874015748031496E-2</v>
      </c>
      <c r="X150" s="247">
        <f>W150*30</f>
        <v>2.3622047244094486</v>
      </c>
      <c r="Y150" s="242">
        <v>91</v>
      </c>
      <c r="Z150" s="242">
        <v>2</v>
      </c>
      <c r="AA150" s="243">
        <f>Y150+Z150</f>
        <v>93</v>
      </c>
      <c r="AB150" s="247">
        <f>IFERROR(AA150/W150,"Not Sold")</f>
        <v>1181.0999999999999</v>
      </c>
      <c r="AC150" s="247">
        <v>14</v>
      </c>
      <c r="AD150" s="247">
        <f>IFERROR(AB150-AC150,"-")</f>
        <v>1167.0999999999999</v>
      </c>
      <c r="AE150" s="247">
        <f>X150*2</f>
        <v>4.7244094488188972</v>
      </c>
      <c r="AF150" s="248">
        <f>IFERROR(AB150+$C$1,"Not Sold")</f>
        <v>44854.1</v>
      </c>
      <c r="AG150" s="249">
        <f>$C$1+AC150</f>
        <v>43687</v>
      </c>
      <c r="AH150" s="249">
        <f>MAX(AF150,AG150)</f>
        <v>44854.1</v>
      </c>
      <c r="AI150" s="253">
        <f>W150*AC150</f>
        <v>1.1023622047244095</v>
      </c>
      <c r="AJ150" s="253">
        <f>AA150-AI150</f>
        <v>91.897637795275585</v>
      </c>
      <c r="AK150" s="242">
        <v>1</v>
      </c>
      <c r="AL150" s="253">
        <f>IF(AE150-AJ150&lt;1,0,AE150-AJ150)</f>
        <v>0</v>
      </c>
      <c r="AM150" s="253">
        <f>AL150*D150</f>
        <v>0</v>
      </c>
      <c r="AN150" s="253">
        <f>IFERROR(AL150/W150,"-")</f>
        <v>0</v>
      </c>
      <c r="AO150" s="249">
        <f>IFERROR(AN150+AH150,"-")</f>
        <v>44854.1</v>
      </c>
      <c r="AP150" s="242"/>
      <c r="AQ150" s="244"/>
    </row>
    <row r="151" spans="1:43" x14ac:dyDescent="0.25">
      <c r="A151" s="550" t="s">
        <v>831</v>
      </c>
      <c r="B151" s="18" t="s">
        <v>832</v>
      </c>
      <c r="C151" s="551">
        <v>6953156274778</v>
      </c>
      <c r="D151" s="58">
        <v>7.8499999999999917</v>
      </c>
      <c r="E151" s="267"/>
      <c r="F151" s="26">
        <v>0</v>
      </c>
      <c r="G151" s="26">
        <v>0</v>
      </c>
      <c r="H151" s="26">
        <v>1</v>
      </c>
      <c r="I151" s="26">
        <v>1</v>
      </c>
      <c r="J151" s="26">
        <v>1</v>
      </c>
      <c r="K151" s="26">
        <v>2</v>
      </c>
      <c r="L151" s="26">
        <v>0</v>
      </c>
      <c r="M151" s="26">
        <v>0</v>
      </c>
      <c r="N151" s="26"/>
      <c r="O151" s="26"/>
      <c r="P151" s="26"/>
      <c r="Q151" s="26"/>
      <c r="R151" s="260"/>
      <c r="S151" s="322">
        <f>COUNTIF(F151:M151,"&lt;&gt;0")</f>
        <v>4</v>
      </c>
      <c r="T151" s="256">
        <v>1</v>
      </c>
      <c r="U151" s="260"/>
      <c r="V151" s="242">
        <f>SUM(F151:Q151)</f>
        <v>5</v>
      </c>
      <c r="W151" s="247">
        <f>IFERROR(IF(L151=0,V151/(S151*30),V151/(((S151-1)*30)+(T151*7))),0)</f>
        <v>4.1666666666666664E-2</v>
      </c>
      <c r="X151" s="247">
        <f>W151*30</f>
        <v>1.25</v>
      </c>
      <c r="Y151" s="242">
        <v>19</v>
      </c>
      <c r="Z151" s="242">
        <v>5</v>
      </c>
      <c r="AA151" s="243">
        <f>Y151+Z151</f>
        <v>24</v>
      </c>
      <c r="AB151" s="247">
        <f>IFERROR(AA151/W151,"Not Sold")</f>
        <v>576</v>
      </c>
      <c r="AC151" s="247">
        <v>14</v>
      </c>
      <c r="AD151" s="247">
        <f>IFERROR(AB151-AC151,"-")</f>
        <v>562</v>
      </c>
      <c r="AE151" s="247">
        <f>X151*2</f>
        <v>2.5</v>
      </c>
      <c r="AF151" s="248">
        <f>IFERROR(AB151+$C$1,"Not Sold")</f>
        <v>44249</v>
      </c>
      <c r="AG151" s="249">
        <f>$C$1+AC151</f>
        <v>43687</v>
      </c>
      <c r="AH151" s="249">
        <f>MAX(AF151,AG151)</f>
        <v>44249</v>
      </c>
      <c r="AI151" s="253">
        <f>W151*AC151</f>
        <v>0.58333333333333326</v>
      </c>
      <c r="AJ151" s="253">
        <f>AA151-AI151</f>
        <v>23.416666666666668</v>
      </c>
      <c r="AK151" s="242">
        <v>1</v>
      </c>
      <c r="AL151" s="253">
        <f>IF(AE151-AJ151&lt;1,0,AE151-AJ151)</f>
        <v>0</v>
      </c>
      <c r="AM151" s="253">
        <f>AL151*D151</f>
        <v>0</v>
      </c>
      <c r="AN151" s="253">
        <f>IFERROR(AL151/W151,"-")</f>
        <v>0</v>
      </c>
      <c r="AO151" s="249">
        <f>IFERROR(AN151+AH151,"-")</f>
        <v>44249</v>
      </c>
      <c r="AP151" s="242"/>
      <c r="AQ151" s="244"/>
    </row>
    <row r="152" spans="1:43" x14ac:dyDescent="0.25">
      <c r="A152" s="554"/>
      <c r="B152" s="18" t="s">
        <v>833</v>
      </c>
      <c r="C152" s="551">
        <v>6953156274785</v>
      </c>
      <c r="D152" s="58">
        <v>0</v>
      </c>
      <c r="E152" s="267"/>
      <c r="F152" s="26">
        <v>0</v>
      </c>
      <c r="G152" s="26">
        <v>0</v>
      </c>
      <c r="H152" s="26">
        <v>0</v>
      </c>
      <c r="I152" s="26">
        <v>0</v>
      </c>
      <c r="J152" s="26">
        <v>2</v>
      </c>
      <c r="K152" s="26">
        <v>2</v>
      </c>
      <c r="L152" s="26">
        <v>1</v>
      </c>
      <c r="M152" s="26">
        <v>0</v>
      </c>
      <c r="N152" s="26"/>
      <c r="O152" s="26"/>
      <c r="P152" s="26"/>
      <c r="Q152" s="26"/>
      <c r="R152" s="260"/>
      <c r="S152" s="322">
        <f>COUNTIF(F152:M152,"&lt;&gt;0")</f>
        <v>3</v>
      </c>
      <c r="T152" s="256">
        <v>1</v>
      </c>
      <c r="U152" s="260"/>
      <c r="V152" s="242">
        <f>SUM(F152:Q152)</f>
        <v>5</v>
      </c>
      <c r="W152" s="247">
        <f>IFERROR(IF(L152=0,V152/(S152*30),V152/(((S152-1)*30)+(T152*7))),0)</f>
        <v>7.4626865671641784E-2</v>
      </c>
      <c r="X152" s="247">
        <f>W152*30</f>
        <v>2.2388059701492535</v>
      </c>
      <c r="Y152" s="242">
        <v>32</v>
      </c>
      <c r="Z152" s="242">
        <v>0</v>
      </c>
      <c r="AA152" s="243">
        <f>Y152+Z152</f>
        <v>32</v>
      </c>
      <c r="AB152" s="247">
        <f>IFERROR(AA152/W152,"Not Sold")</f>
        <v>428.8</v>
      </c>
      <c r="AC152" s="247">
        <v>14</v>
      </c>
      <c r="AD152" s="247">
        <f>IFERROR(AB152-AC152,"-")</f>
        <v>414.8</v>
      </c>
      <c r="AE152" s="247">
        <f>X152*2</f>
        <v>4.4776119402985071</v>
      </c>
      <c r="AF152" s="248">
        <f>IFERROR(AB152+$C$1,"Not Sold")</f>
        <v>44101.8</v>
      </c>
      <c r="AG152" s="249">
        <f>$C$1+AC152</f>
        <v>43687</v>
      </c>
      <c r="AH152" s="249">
        <f>MAX(AF152,AG152)</f>
        <v>44101.8</v>
      </c>
      <c r="AI152" s="253">
        <f>W152*AC152</f>
        <v>1.044776119402985</v>
      </c>
      <c r="AJ152" s="253">
        <f>AA152-AI152</f>
        <v>30.955223880597014</v>
      </c>
      <c r="AK152" s="242">
        <v>1</v>
      </c>
      <c r="AL152" s="253">
        <f>IF(AE152-AJ152&lt;1,0,AE152-AJ152)</f>
        <v>0</v>
      </c>
      <c r="AM152" s="253">
        <f>AL152*D152</f>
        <v>0</v>
      </c>
      <c r="AN152" s="253">
        <f>IFERROR(AL152/W152,"-")</f>
        <v>0</v>
      </c>
      <c r="AO152" s="249">
        <f>IFERROR(AN152+AH152,"-")</f>
        <v>44101.8</v>
      </c>
      <c r="AP152" s="242"/>
      <c r="AQ152" s="244"/>
    </row>
    <row r="153" spans="1:43" x14ac:dyDescent="0.25">
      <c r="A153" s="550" t="s">
        <v>834</v>
      </c>
      <c r="B153" s="18" t="s">
        <v>835</v>
      </c>
      <c r="C153" s="551">
        <v>6953156274792</v>
      </c>
      <c r="D153" s="58">
        <v>7.8499999999999979</v>
      </c>
      <c r="E153" s="267"/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4</v>
      </c>
      <c r="L153" s="26">
        <v>4</v>
      </c>
      <c r="M153" s="26">
        <v>0</v>
      </c>
      <c r="N153" s="26"/>
      <c r="O153" s="26"/>
      <c r="P153" s="26"/>
      <c r="Q153" s="26"/>
      <c r="R153" s="260"/>
      <c r="S153" s="322">
        <f>COUNTIF(F153:M153,"&lt;&gt;0")</f>
        <v>2</v>
      </c>
      <c r="T153" s="256">
        <v>1</v>
      </c>
      <c r="U153" s="260"/>
      <c r="V153" s="242">
        <f>SUM(F153:Q153)</f>
        <v>8</v>
      </c>
      <c r="W153" s="247">
        <f>IFERROR(IF(L153=0,V153/(S153*30),V153/(((S153-1)*30)+(T153*7))),0)</f>
        <v>0.21621621621621623</v>
      </c>
      <c r="X153" s="247">
        <f>W153*30</f>
        <v>6.4864864864864868</v>
      </c>
      <c r="Y153" s="242">
        <v>25</v>
      </c>
      <c r="Z153" s="242">
        <v>2</v>
      </c>
      <c r="AA153" s="243">
        <f>Y153+Z153</f>
        <v>27</v>
      </c>
      <c r="AB153" s="247">
        <f>IFERROR(AA153/W153,"Not Sold")</f>
        <v>124.875</v>
      </c>
      <c r="AC153" s="247">
        <v>14</v>
      </c>
      <c r="AD153" s="247">
        <f>IFERROR(AB153-AC153,"-")</f>
        <v>110.875</v>
      </c>
      <c r="AE153" s="247">
        <f>X153*2</f>
        <v>12.972972972972974</v>
      </c>
      <c r="AF153" s="248">
        <f>IFERROR(AB153+$C$1,"Not Sold")</f>
        <v>43797.875</v>
      </c>
      <c r="AG153" s="249">
        <f>$C$1+AC153</f>
        <v>43687</v>
      </c>
      <c r="AH153" s="249">
        <f>MAX(AF153,AG153)</f>
        <v>43797.875</v>
      </c>
      <c r="AI153" s="253">
        <f>W153*AC153</f>
        <v>3.0270270270270272</v>
      </c>
      <c r="AJ153" s="253">
        <f>AA153-AI153</f>
        <v>23.972972972972972</v>
      </c>
      <c r="AK153" s="242">
        <v>1</v>
      </c>
      <c r="AL153" s="253">
        <f>IF(AE153-AJ153&lt;1,0,AE153-AJ153)</f>
        <v>0</v>
      </c>
      <c r="AM153" s="253">
        <f>AL153*D153</f>
        <v>0</v>
      </c>
      <c r="AN153" s="253">
        <f>IFERROR(AL153/W153,"-")</f>
        <v>0</v>
      </c>
      <c r="AO153" s="249">
        <f>IFERROR(AN153+AH153,"-")</f>
        <v>43797.875</v>
      </c>
      <c r="AP153" s="242"/>
      <c r="AQ153" s="244"/>
    </row>
    <row r="154" spans="1:43" x14ac:dyDescent="0.25">
      <c r="A154" s="550" t="s">
        <v>80</v>
      </c>
      <c r="B154" s="18" t="s">
        <v>385</v>
      </c>
      <c r="C154" s="551">
        <v>6953156275188</v>
      </c>
      <c r="D154" s="58">
        <v>50.97</v>
      </c>
      <c r="E154" s="267"/>
      <c r="F154" s="26">
        <v>0</v>
      </c>
      <c r="G154" s="26">
        <v>1</v>
      </c>
      <c r="H154" s="26">
        <v>2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/>
      <c r="O154" s="26"/>
      <c r="P154" s="26"/>
      <c r="Q154" s="26"/>
      <c r="R154" s="260"/>
      <c r="S154" s="322">
        <f>COUNTIF(F154:M154,"&lt;&gt;0")</f>
        <v>2</v>
      </c>
      <c r="T154" s="256">
        <v>1</v>
      </c>
      <c r="U154" s="260"/>
      <c r="V154" s="242">
        <f>SUM(F154:Q154)</f>
        <v>3</v>
      </c>
      <c r="W154" s="247">
        <f>IFERROR(IF(L154=0,V154/(S154*30),V154/(((S154-1)*30)+(T154*7))),0)</f>
        <v>0.05</v>
      </c>
      <c r="X154" s="247">
        <f>W154*30</f>
        <v>1.5</v>
      </c>
      <c r="Y154" s="242">
        <v>3</v>
      </c>
      <c r="Z154" s="242">
        <v>3</v>
      </c>
      <c r="AA154" s="243">
        <f>Y154+Z154</f>
        <v>6</v>
      </c>
      <c r="AB154" s="247">
        <f>IFERROR(AA154/W154,"Not Sold")</f>
        <v>120</v>
      </c>
      <c r="AC154" s="247">
        <v>14</v>
      </c>
      <c r="AD154" s="247">
        <f>IFERROR(AB154-AC154,"-")</f>
        <v>106</v>
      </c>
      <c r="AE154" s="247">
        <f>X154*2</f>
        <v>3</v>
      </c>
      <c r="AF154" s="248">
        <f>IFERROR(AB154+$C$1,"Not Sold")</f>
        <v>43793</v>
      </c>
      <c r="AG154" s="249">
        <f>$C$1+AC154</f>
        <v>43687</v>
      </c>
      <c r="AH154" s="249">
        <f>MAX(AF154,AG154)</f>
        <v>43793</v>
      </c>
      <c r="AI154" s="253">
        <f>W154*AC154</f>
        <v>0.70000000000000007</v>
      </c>
      <c r="AJ154" s="253">
        <f>AA154-AI154</f>
        <v>5.3</v>
      </c>
      <c r="AK154" s="242">
        <v>1</v>
      </c>
      <c r="AL154" s="253">
        <f>IF(AE154-AJ154&lt;1,0,AE154-AJ154)</f>
        <v>0</v>
      </c>
      <c r="AM154" s="253">
        <f>AL154*D154</f>
        <v>0</v>
      </c>
      <c r="AN154" s="253">
        <f>IFERROR(AL154/W154,"-")</f>
        <v>0</v>
      </c>
      <c r="AO154" s="249">
        <f>IFERROR(AN154+AH154,"-")</f>
        <v>43793</v>
      </c>
      <c r="AP154" s="242"/>
      <c r="AQ154" s="244"/>
    </row>
    <row r="155" spans="1:43" x14ac:dyDescent="0.25">
      <c r="A155" s="550" t="s">
        <v>81</v>
      </c>
      <c r="B155" s="27" t="s">
        <v>386</v>
      </c>
      <c r="C155" s="552">
        <v>6953156275195</v>
      </c>
      <c r="D155" s="58">
        <v>49.81</v>
      </c>
      <c r="E155" s="267"/>
      <c r="F155" s="26">
        <v>0</v>
      </c>
      <c r="G155" s="26">
        <v>0</v>
      </c>
      <c r="H155" s="26">
        <v>5</v>
      </c>
      <c r="I155" s="26">
        <v>6</v>
      </c>
      <c r="J155" s="26">
        <v>6</v>
      </c>
      <c r="K155" s="26">
        <v>4</v>
      </c>
      <c r="L155" s="26">
        <v>4</v>
      </c>
      <c r="M155" s="26">
        <v>0</v>
      </c>
      <c r="N155" s="26"/>
      <c r="O155" s="26"/>
      <c r="P155" s="26"/>
      <c r="Q155" s="26"/>
      <c r="R155" s="260"/>
      <c r="S155" s="322">
        <f>COUNTIF(F155:M155,"&lt;&gt;0")</f>
        <v>5</v>
      </c>
      <c r="T155" s="256">
        <v>1</v>
      </c>
      <c r="U155" s="260"/>
      <c r="V155" s="242">
        <f>SUM(F155:Q155)</f>
        <v>25</v>
      </c>
      <c r="W155" s="247">
        <f>IFERROR(IF(L155=0,V155/(S155*30),V155/(((S155-1)*30)+(T155*7))),0)</f>
        <v>0.19685039370078741</v>
      </c>
      <c r="X155" s="247">
        <f>W155*30</f>
        <v>5.9055118110236222</v>
      </c>
      <c r="Y155" s="242"/>
      <c r="Z155" s="242">
        <v>2</v>
      </c>
      <c r="AA155" s="243">
        <f>Y155+Z155</f>
        <v>2</v>
      </c>
      <c r="AB155" s="247">
        <f>IFERROR(AA155/W155,"Not Sold")</f>
        <v>10.16</v>
      </c>
      <c r="AC155" s="247">
        <v>14</v>
      </c>
      <c r="AD155" s="247">
        <f>IFERROR(AB155-AC155,"-")</f>
        <v>-3.84</v>
      </c>
      <c r="AE155" s="247">
        <f>X155*2</f>
        <v>11.811023622047244</v>
      </c>
      <c r="AF155" s="248">
        <f>IFERROR(AB155+$C$1,"Not Sold")</f>
        <v>43683.16</v>
      </c>
      <c r="AG155" s="249">
        <f>$C$1+AC155</f>
        <v>43687</v>
      </c>
      <c r="AH155" s="249">
        <f>MAX(AF155,AG155)</f>
        <v>43687</v>
      </c>
      <c r="AI155" s="253">
        <f>W155*AC155</f>
        <v>2.7559055118110236</v>
      </c>
      <c r="AJ155" s="253">
        <f>AA155-AI155</f>
        <v>-0.75590551181102361</v>
      </c>
      <c r="AK155" s="242">
        <v>1</v>
      </c>
      <c r="AL155" s="253">
        <f>IF(AE155-AJ155&lt;1,0,AE155-AJ155)</f>
        <v>12.566929133858268</v>
      </c>
      <c r="AM155" s="253">
        <f>AL155*D155</f>
        <v>625.95874015748041</v>
      </c>
      <c r="AN155" s="253">
        <f>IFERROR(AL155/W155,"-")</f>
        <v>63.84</v>
      </c>
      <c r="AO155" s="249">
        <f>IFERROR(AN155+AH155,"-")</f>
        <v>43750.84</v>
      </c>
      <c r="AP155" s="242"/>
      <c r="AQ155" s="244"/>
    </row>
    <row r="156" spans="1:43" x14ac:dyDescent="0.25">
      <c r="A156" s="550" t="s">
        <v>82</v>
      </c>
      <c r="B156" s="18" t="s">
        <v>387</v>
      </c>
      <c r="C156" s="551">
        <v>6953156275201</v>
      </c>
      <c r="D156" s="58">
        <v>49.81</v>
      </c>
      <c r="E156" s="267"/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1</v>
      </c>
      <c r="N156" s="26"/>
      <c r="O156" s="26"/>
      <c r="P156" s="26"/>
      <c r="Q156" s="26"/>
      <c r="R156" s="260"/>
      <c r="S156" s="322">
        <f>COUNTIF(F156:M156,"&lt;&gt;0")</f>
        <v>1</v>
      </c>
      <c r="T156" s="256">
        <v>1</v>
      </c>
      <c r="U156" s="260"/>
      <c r="V156" s="242">
        <f>SUM(F156:Q156)</f>
        <v>1</v>
      </c>
      <c r="W156" s="247">
        <f>IFERROR(IF(L156=0,V156/(S156*30),V156/(((S156-1)*30)+(T156*7))),0)</f>
        <v>3.3333333333333333E-2</v>
      </c>
      <c r="X156" s="247">
        <f>W156*30</f>
        <v>1</v>
      </c>
      <c r="Y156" s="242">
        <v>23</v>
      </c>
      <c r="Z156" s="242">
        <v>1</v>
      </c>
      <c r="AA156" s="243">
        <f>Y156+Z156</f>
        <v>24</v>
      </c>
      <c r="AB156" s="247">
        <f>IFERROR(AA156/W156,"Not Sold")</f>
        <v>720</v>
      </c>
      <c r="AC156" s="247">
        <v>14</v>
      </c>
      <c r="AD156" s="247">
        <f>IFERROR(AB156-AC156,"-")</f>
        <v>706</v>
      </c>
      <c r="AE156" s="247">
        <f>X156*2</f>
        <v>2</v>
      </c>
      <c r="AF156" s="248">
        <f>IFERROR(AB156+$C$1,"Not Sold")</f>
        <v>44393</v>
      </c>
      <c r="AG156" s="249">
        <f>$C$1+AC156</f>
        <v>43687</v>
      </c>
      <c r="AH156" s="249">
        <f>MAX(AF156,AG156)</f>
        <v>44393</v>
      </c>
      <c r="AI156" s="253">
        <f>W156*AC156</f>
        <v>0.46666666666666667</v>
      </c>
      <c r="AJ156" s="253">
        <f>AA156-AI156</f>
        <v>23.533333333333335</v>
      </c>
      <c r="AK156" s="242">
        <v>1</v>
      </c>
      <c r="AL156" s="253">
        <f>IF(AE156-AJ156&lt;1,0,AE156-AJ156)</f>
        <v>0</v>
      </c>
      <c r="AM156" s="253">
        <f>AL156*D156</f>
        <v>0</v>
      </c>
      <c r="AN156" s="253">
        <f>IFERROR(AL156/W156,"-")</f>
        <v>0</v>
      </c>
      <c r="AO156" s="249">
        <f>IFERROR(AN156+AH156,"-")</f>
        <v>44393</v>
      </c>
      <c r="AP156" s="242"/>
      <c r="AQ156" s="244"/>
    </row>
    <row r="157" spans="1:43" x14ac:dyDescent="0.25">
      <c r="A157" s="550" t="s">
        <v>144</v>
      </c>
      <c r="B157" s="18" t="s">
        <v>678</v>
      </c>
      <c r="C157" s="551">
        <v>6953156275515</v>
      </c>
      <c r="D157" s="58">
        <v>28.719999999999995</v>
      </c>
      <c r="E157" s="267"/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/>
      <c r="O157" s="26"/>
      <c r="P157" s="26"/>
      <c r="Q157" s="26"/>
      <c r="R157" s="260"/>
      <c r="S157" s="322">
        <f>COUNTIF(F157:M157,"&lt;&gt;0")</f>
        <v>0</v>
      </c>
      <c r="T157" s="256">
        <v>1</v>
      </c>
      <c r="U157" s="260"/>
      <c r="V157" s="242">
        <f>SUM(F157:Q157)</f>
        <v>0</v>
      </c>
      <c r="W157" s="247">
        <f>IFERROR(IF(L157=0,V157/(S157*30),V157/(((S157-1)*30)+(T157*7))),0)</f>
        <v>0</v>
      </c>
      <c r="X157" s="247">
        <f>W157*30</f>
        <v>0</v>
      </c>
      <c r="Y157" s="242">
        <v>30</v>
      </c>
      <c r="Z157" s="242">
        <v>3</v>
      </c>
      <c r="AA157" s="243">
        <f>Y157+Z157</f>
        <v>33</v>
      </c>
      <c r="AB157" s="247" t="str">
        <f>IFERROR(AA157/W157,"Not Sold")</f>
        <v>Not Sold</v>
      </c>
      <c r="AC157" s="247">
        <v>14</v>
      </c>
      <c r="AD157" s="247" t="str">
        <f>IFERROR(AB157-AC157,"-")</f>
        <v>-</v>
      </c>
      <c r="AE157" s="247">
        <f>X157*2</f>
        <v>0</v>
      </c>
      <c r="AF157" s="248" t="str">
        <f>IFERROR(AB157+$C$1,"Not Sold")</f>
        <v>Not Sold</v>
      </c>
      <c r="AG157" s="249">
        <f>$C$1+AC157</f>
        <v>43687</v>
      </c>
      <c r="AH157" s="249">
        <f>MAX(AF157,AG157)</f>
        <v>43687</v>
      </c>
      <c r="AI157" s="253">
        <f>W157*AC157</f>
        <v>0</v>
      </c>
      <c r="AJ157" s="253">
        <f>AA157-AI157</f>
        <v>33</v>
      </c>
      <c r="AK157" s="242">
        <v>1</v>
      </c>
      <c r="AL157" s="253">
        <f>IF(AE157-AJ157&lt;1,0,AE157-AJ157)</f>
        <v>0</v>
      </c>
      <c r="AM157" s="253">
        <f>AL157*D157</f>
        <v>0</v>
      </c>
      <c r="AN157" s="253" t="str">
        <f>IFERROR(AL157/W157,"-")</f>
        <v>-</v>
      </c>
      <c r="AO157" s="249" t="str">
        <f>IFERROR(AN157+AH157,"-")</f>
        <v>-</v>
      </c>
      <c r="AP157" s="242"/>
      <c r="AQ157" s="244"/>
    </row>
    <row r="158" spans="1:43" x14ac:dyDescent="0.25">
      <c r="A158" s="550" t="s">
        <v>143</v>
      </c>
      <c r="B158" s="27" t="s">
        <v>446</v>
      </c>
      <c r="C158" s="552">
        <v>6953156275522</v>
      </c>
      <c r="D158" s="58">
        <v>28.72</v>
      </c>
      <c r="E158" s="267"/>
      <c r="F158" s="26">
        <v>0</v>
      </c>
      <c r="G158" s="26">
        <v>1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/>
      <c r="O158" s="26"/>
      <c r="P158" s="26"/>
      <c r="Q158" s="26"/>
      <c r="R158" s="260"/>
      <c r="S158" s="322">
        <f>COUNTIF(F158:M158,"&lt;&gt;0")</f>
        <v>1</v>
      </c>
      <c r="T158" s="256">
        <v>1</v>
      </c>
      <c r="U158" s="260"/>
      <c r="V158" s="242">
        <f>SUM(F158:Q158)</f>
        <v>1</v>
      </c>
      <c r="W158" s="247">
        <f>IFERROR(IF(L158=0,V158/(S158*30),V158/(((S158-1)*30)+(T158*7))),0)</f>
        <v>3.3333333333333333E-2</v>
      </c>
      <c r="X158" s="247">
        <f>W158*30</f>
        <v>1</v>
      </c>
      <c r="Y158" s="242">
        <v>39</v>
      </c>
      <c r="Z158" s="242">
        <v>0</v>
      </c>
      <c r="AA158" s="243">
        <f>Y158+Z158</f>
        <v>39</v>
      </c>
      <c r="AB158" s="247">
        <f>IFERROR(AA158/W158,"Not Sold")</f>
        <v>1170</v>
      </c>
      <c r="AC158" s="247">
        <v>14</v>
      </c>
      <c r="AD158" s="247">
        <f>IFERROR(AB158-AC158,"-")</f>
        <v>1156</v>
      </c>
      <c r="AE158" s="247">
        <f>X158*2</f>
        <v>2</v>
      </c>
      <c r="AF158" s="248">
        <f>IFERROR(AB158+$C$1,"Not Sold")</f>
        <v>44843</v>
      </c>
      <c r="AG158" s="249">
        <f>$C$1+AC158</f>
        <v>43687</v>
      </c>
      <c r="AH158" s="249">
        <f>MAX(AF158,AG158)</f>
        <v>44843</v>
      </c>
      <c r="AI158" s="253">
        <f>W158*AC158</f>
        <v>0.46666666666666667</v>
      </c>
      <c r="AJ158" s="253">
        <f>AA158-AI158</f>
        <v>38.533333333333331</v>
      </c>
      <c r="AK158" s="242">
        <v>1</v>
      </c>
      <c r="AL158" s="253">
        <f>IF(AE158-AJ158&lt;1,0,AE158-AJ158)</f>
        <v>0</v>
      </c>
      <c r="AM158" s="253">
        <f>AL158*D158</f>
        <v>0</v>
      </c>
      <c r="AN158" s="253">
        <f>IFERROR(AL158/W158,"-")</f>
        <v>0</v>
      </c>
      <c r="AO158" s="249">
        <f>IFERROR(AN158+AH158,"-")</f>
        <v>44843</v>
      </c>
      <c r="AP158" s="242"/>
      <c r="AQ158" s="244"/>
    </row>
    <row r="159" spans="1:43" x14ac:dyDescent="0.25">
      <c r="A159" s="550"/>
      <c r="B159" s="18" t="s">
        <v>836</v>
      </c>
      <c r="C159" s="551">
        <v>6953156275614</v>
      </c>
      <c r="D159" s="58">
        <v>0</v>
      </c>
      <c r="E159" s="267"/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/>
      <c r="O159" s="26"/>
      <c r="P159" s="26"/>
      <c r="Q159" s="26"/>
      <c r="R159" s="260"/>
      <c r="S159" s="322">
        <f>COUNTIF(F159:M159,"&lt;&gt;0")</f>
        <v>0</v>
      </c>
      <c r="T159" s="256">
        <v>1</v>
      </c>
      <c r="U159" s="260"/>
      <c r="V159" s="242">
        <f>SUM(F159:Q159)</f>
        <v>0</v>
      </c>
      <c r="W159" s="247">
        <f>IFERROR(IF(L159=0,V159/(S159*30),V159/(((S159-1)*30)+(T159*7))),0)</f>
        <v>0</v>
      </c>
      <c r="X159" s="247">
        <f>W159*30</f>
        <v>0</v>
      </c>
      <c r="Y159" s="242">
        <v>26</v>
      </c>
      <c r="Z159" s="242">
        <v>3</v>
      </c>
      <c r="AA159" s="243">
        <f>Y159+Z159</f>
        <v>29</v>
      </c>
      <c r="AB159" s="247" t="str">
        <f>IFERROR(AA159/W159,"Not Sold")</f>
        <v>Not Sold</v>
      </c>
      <c r="AC159" s="247">
        <v>14</v>
      </c>
      <c r="AD159" s="247" t="str">
        <f>IFERROR(AB159-AC159,"-")</f>
        <v>-</v>
      </c>
      <c r="AE159" s="247">
        <f>X159*2</f>
        <v>0</v>
      </c>
      <c r="AF159" s="248" t="str">
        <f>IFERROR(AB159+$C$1,"Not Sold")</f>
        <v>Not Sold</v>
      </c>
      <c r="AG159" s="249">
        <f>$C$1+AC159</f>
        <v>43687</v>
      </c>
      <c r="AH159" s="249">
        <f>MAX(AF159,AG159)</f>
        <v>43687</v>
      </c>
      <c r="AI159" s="253">
        <f>W159*AC159</f>
        <v>0</v>
      </c>
      <c r="AJ159" s="253">
        <f>AA159-AI159</f>
        <v>29</v>
      </c>
      <c r="AK159" s="242">
        <v>1</v>
      </c>
      <c r="AL159" s="253">
        <f>IF(AE159-AJ159&lt;1,0,AE159-AJ159)</f>
        <v>0</v>
      </c>
      <c r="AM159" s="253">
        <f>AL159*D159</f>
        <v>0</v>
      </c>
      <c r="AN159" s="253" t="str">
        <f>IFERROR(AL159/W159,"-")</f>
        <v>-</v>
      </c>
      <c r="AO159" s="249" t="str">
        <f>IFERROR(AN159+AH159,"-")</f>
        <v>-</v>
      </c>
      <c r="AP159" s="242"/>
      <c r="AQ159" s="244"/>
    </row>
    <row r="160" spans="1:43" x14ac:dyDescent="0.25">
      <c r="A160" s="550"/>
      <c r="B160" s="18" t="s">
        <v>837</v>
      </c>
      <c r="C160" s="551">
        <v>6953156275621</v>
      </c>
      <c r="D160" s="58">
        <v>0</v>
      </c>
      <c r="E160" s="267"/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1</v>
      </c>
      <c r="M160" s="26">
        <v>0</v>
      </c>
      <c r="N160" s="26"/>
      <c r="O160" s="26"/>
      <c r="P160" s="26"/>
      <c r="Q160" s="26"/>
      <c r="R160" s="260"/>
      <c r="S160" s="322">
        <f>COUNTIF(F160:M160,"&lt;&gt;0")</f>
        <v>1</v>
      </c>
      <c r="T160" s="256">
        <v>1</v>
      </c>
      <c r="U160" s="260"/>
      <c r="V160" s="242">
        <f>SUM(F160:Q160)</f>
        <v>1</v>
      </c>
      <c r="W160" s="247">
        <f>IFERROR(IF(L160=0,V160/(S160*30),V160/(((S160-1)*30)+(T160*7))),0)</f>
        <v>0.14285714285714285</v>
      </c>
      <c r="X160" s="247">
        <f>W160*30</f>
        <v>4.2857142857142856</v>
      </c>
      <c r="Y160" s="242">
        <v>6</v>
      </c>
      <c r="Z160" s="242">
        <v>2</v>
      </c>
      <c r="AA160" s="243">
        <f>Y160+Z160</f>
        <v>8</v>
      </c>
      <c r="AB160" s="247">
        <f>IFERROR(AA160/W160,"Not Sold")</f>
        <v>56</v>
      </c>
      <c r="AC160" s="247">
        <v>14</v>
      </c>
      <c r="AD160" s="247">
        <f>IFERROR(AB160-AC160,"-")</f>
        <v>42</v>
      </c>
      <c r="AE160" s="247">
        <f>X160*2</f>
        <v>8.5714285714285712</v>
      </c>
      <c r="AF160" s="248">
        <f>IFERROR(AB160+$C$1,"Not Sold")</f>
        <v>43729</v>
      </c>
      <c r="AG160" s="249">
        <f>$C$1+AC160</f>
        <v>43687</v>
      </c>
      <c r="AH160" s="249">
        <f>MAX(AF160,AG160)</f>
        <v>43729</v>
      </c>
      <c r="AI160" s="253">
        <f>W160*AC160</f>
        <v>2</v>
      </c>
      <c r="AJ160" s="253">
        <f>AA160-AI160</f>
        <v>6</v>
      </c>
      <c r="AK160" s="242">
        <v>1</v>
      </c>
      <c r="AL160" s="253">
        <f>IF(AE160-AJ160&lt;1,0,AE160-AJ160)</f>
        <v>2.5714285714285712</v>
      </c>
      <c r="AM160" s="253">
        <f>AL160*D160</f>
        <v>0</v>
      </c>
      <c r="AN160" s="253">
        <f>IFERROR(AL160/W160,"-")</f>
        <v>18</v>
      </c>
      <c r="AO160" s="249">
        <f>IFERROR(AN160+AH160,"-")</f>
        <v>43747</v>
      </c>
      <c r="AP160" s="242"/>
      <c r="AQ160" s="244"/>
    </row>
    <row r="161" spans="1:43" x14ac:dyDescent="0.25">
      <c r="A161" s="550" t="s">
        <v>67</v>
      </c>
      <c r="B161" s="18" t="s">
        <v>679</v>
      </c>
      <c r="C161" s="551">
        <v>6953156276390</v>
      </c>
      <c r="D161" s="58">
        <v>77.209999999999994</v>
      </c>
      <c r="E161" s="267"/>
      <c r="F161" s="26">
        <v>5</v>
      </c>
      <c r="G161" s="26">
        <v>1</v>
      </c>
      <c r="H161" s="26">
        <v>3</v>
      </c>
      <c r="I161" s="26">
        <v>0</v>
      </c>
      <c r="J161" s="26">
        <v>0</v>
      </c>
      <c r="K161" s="26">
        <v>0</v>
      </c>
      <c r="L161" s="26">
        <v>0</v>
      </c>
      <c r="M161" s="26">
        <v>0</v>
      </c>
      <c r="N161" s="26"/>
      <c r="O161" s="26"/>
      <c r="P161" s="26"/>
      <c r="Q161" s="26"/>
      <c r="R161" s="260"/>
      <c r="S161" s="322">
        <f>COUNTIF(F161:M161,"&lt;&gt;0")</f>
        <v>3</v>
      </c>
      <c r="T161" s="256">
        <v>1</v>
      </c>
      <c r="U161" s="260"/>
      <c r="V161" s="242">
        <f>SUM(F161:Q161)</f>
        <v>9</v>
      </c>
      <c r="W161" s="247">
        <f>IFERROR(IF(L161=0,V161/(S161*30),V161/(((S161-1)*30)+(T161*7))),0)</f>
        <v>0.1</v>
      </c>
      <c r="X161" s="247">
        <f>W161*30</f>
        <v>3</v>
      </c>
      <c r="Y161" s="242">
        <v>6</v>
      </c>
      <c r="Z161" s="242">
        <v>5</v>
      </c>
      <c r="AA161" s="243">
        <f>Y161+Z161</f>
        <v>11</v>
      </c>
      <c r="AB161" s="247">
        <f>IFERROR(AA161/W161,"Not Sold")</f>
        <v>110</v>
      </c>
      <c r="AC161" s="247">
        <v>14</v>
      </c>
      <c r="AD161" s="247">
        <f>IFERROR(AB161-AC161,"-")</f>
        <v>96</v>
      </c>
      <c r="AE161" s="247">
        <f>X161*2</f>
        <v>6</v>
      </c>
      <c r="AF161" s="248">
        <f>IFERROR(AB161+$C$1,"Not Sold")</f>
        <v>43783</v>
      </c>
      <c r="AG161" s="249">
        <f>$C$1+AC161</f>
        <v>43687</v>
      </c>
      <c r="AH161" s="249">
        <f>MAX(AF161,AG161)</f>
        <v>43783</v>
      </c>
      <c r="AI161" s="253">
        <f>W161*AC161</f>
        <v>1.4000000000000001</v>
      </c>
      <c r="AJ161" s="253">
        <f>AA161-AI161</f>
        <v>9.6</v>
      </c>
      <c r="AK161" s="242">
        <v>1</v>
      </c>
      <c r="AL161" s="253">
        <f>IF(AE161-AJ161&lt;1,0,AE161-AJ161)</f>
        <v>0</v>
      </c>
      <c r="AM161" s="253">
        <f>AL161*D161</f>
        <v>0</v>
      </c>
      <c r="AN161" s="253">
        <f>IFERROR(AL161/W161,"-")</f>
        <v>0</v>
      </c>
      <c r="AO161" s="249">
        <f>IFERROR(AN161+AH161,"-")</f>
        <v>43783</v>
      </c>
      <c r="AP161" s="242"/>
      <c r="AQ161" s="244"/>
    </row>
    <row r="162" spans="1:43" x14ac:dyDescent="0.25">
      <c r="A162" s="550" t="s">
        <v>68</v>
      </c>
      <c r="B162" s="18" t="s">
        <v>680</v>
      </c>
      <c r="C162" s="551">
        <v>6953156276406</v>
      </c>
      <c r="D162" s="58">
        <v>76.08</v>
      </c>
      <c r="E162" s="267"/>
      <c r="F162" s="26">
        <v>0</v>
      </c>
      <c r="G162" s="26">
        <v>0</v>
      </c>
      <c r="H162" s="26">
        <v>4</v>
      </c>
      <c r="I162" s="26">
        <v>8</v>
      </c>
      <c r="J162" s="26">
        <v>7</v>
      </c>
      <c r="K162" s="26">
        <v>12</v>
      </c>
      <c r="L162" s="26">
        <v>0</v>
      </c>
      <c r="M162" s="26">
        <v>0</v>
      </c>
      <c r="N162" s="26"/>
      <c r="O162" s="26"/>
      <c r="P162" s="26"/>
      <c r="Q162" s="26"/>
      <c r="R162" s="260"/>
      <c r="S162" s="322">
        <f>COUNTIF(F162:M162,"&lt;&gt;0")</f>
        <v>4</v>
      </c>
      <c r="T162" s="256">
        <v>1</v>
      </c>
      <c r="U162" s="260"/>
      <c r="V162" s="242">
        <f>SUM(F162:Q162)</f>
        <v>31</v>
      </c>
      <c r="W162" s="247">
        <f>IFERROR(IF(L162=0,V162/(S162*30),V162/(((S162-1)*30)+(T162*7))),0)</f>
        <v>0.25833333333333336</v>
      </c>
      <c r="X162" s="247">
        <f>W162*30</f>
        <v>7.7500000000000009</v>
      </c>
      <c r="Y162" s="242"/>
      <c r="Z162" s="242">
        <v>20</v>
      </c>
      <c r="AA162" s="243">
        <f>Y162+Z162</f>
        <v>20</v>
      </c>
      <c r="AB162" s="247">
        <f>IFERROR(AA162/W162,"Not Sold")</f>
        <v>77.419354838709666</v>
      </c>
      <c r="AC162" s="247">
        <v>14</v>
      </c>
      <c r="AD162" s="247">
        <f>IFERROR(AB162-AC162,"-")</f>
        <v>63.419354838709666</v>
      </c>
      <c r="AE162" s="247">
        <f>X162*2</f>
        <v>15.500000000000002</v>
      </c>
      <c r="AF162" s="248">
        <f>IFERROR(AB162+$C$1,"Not Sold")</f>
        <v>43750.419354838712</v>
      </c>
      <c r="AG162" s="249">
        <f>$C$1+AC162</f>
        <v>43687</v>
      </c>
      <c r="AH162" s="249">
        <f>MAX(AF162,AG162)</f>
        <v>43750.419354838712</v>
      </c>
      <c r="AI162" s="253">
        <f>W162*AC162</f>
        <v>3.6166666666666671</v>
      </c>
      <c r="AJ162" s="253">
        <f>AA162-AI162</f>
        <v>16.383333333333333</v>
      </c>
      <c r="AK162" s="242">
        <v>1</v>
      </c>
      <c r="AL162" s="253">
        <f>IF(AE162-AJ162&lt;1,0,AE162-AJ162)</f>
        <v>0</v>
      </c>
      <c r="AM162" s="253">
        <f>AL162*D162</f>
        <v>0</v>
      </c>
      <c r="AN162" s="253">
        <f>IFERROR(AL162/W162,"-")</f>
        <v>0</v>
      </c>
      <c r="AO162" s="249">
        <f>IFERROR(AN162+AH162,"-")</f>
        <v>43750.419354838712</v>
      </c>
      <c r="AP162" s="242"/>
      <c r="AQ162" s="244"/>
    </row>
    <row r="163" spans="1:43" x14ac:dyDescent="0.25">
      <c r="A163" s="547" t="s">
        <v>83</v>
      </c>
      <c r="B163" s="100" t="s">
        <v>388</v>
      </c>
      <c r="C163" s="548">
        <v>6953156276413</v>
      </c>
      <c r="D163" s="112">
        <v>24.729999999999976</v>
      </c>
      <c r="E163" s="267"/>
      <c r="F163" s="103">
        <v>12</v>
      </c>
      <c r="G163" s="103">
        <v>19</v>
      </c>
      <c r="H163" s="103">
        <v>19</v>
      </c>
      <c r="I163" s="103">
        <v>9</v>
      </c>
      <c r="J163" s="103">
        <v>8</v>
      </c>
      <c r="K163" s="103">
        <v>4</v>
      </c>
      <c r="L163" s="103">
        <v>14</v>
      </c>
      <c r="M163" s="103">
        <v>0</v>
      </c>
      <c r="N163" s="103"/>
      <c r="O163" s="103"/>
      <c r="P163" s="103"/>
      <c r="Q163" s="103"/>
      <c r="R163" s="260"/>
      <c r="S163" s="322">
        <f>COUNTIF(F163:M163,"&lt;&gt;0")</f>
        <v>7</v>
      </c>
      <c r="T163" s="256">
        <v>1</v>
      </c>
      <c r="U163" s="260"/>
      <c r="V163" s="242">
        <f>SUM(F163:Q163)</f>
        <v>85</v>
      </c>
      <c r="W163" s="247">
        <f>IFERROR(IF(L163=0,V163/(S163*30),V163/(((S163-1)*30)+(T163*7))),0)</f>
        <v>0.45454545454545453</v>
      </c>
      <c r="X163" s="247">
        <f>W163*30</f>
        <v>13.636363636363637</v>
      </c>
      <c r="Y163" s="242">
        <v>5</v>
      </c>
      <c r="Z163" s="242">
        <v>18</v>
      </c>
      <c r="AA163" s="243">
        <f>Y163+Z163</f>
        <v>23</v>
      </c>
      <c r="AB163" s="247">
        <f>IFERROR(AA163/W163,"Not Sold")</f>
        <v>50.6</v>
      </c>
      <c r="AC163" s="247">
        <v>14</v>
      </c>
      <c r="AD163" s="247">
        <f>IFERROR(AB163-AC163,"-")</f>
        <v>36.6</v>
      </c>
      <c r="AE163" s="247">
        <f>X163*2</f>
        <v>27.272727272727273</v>
      </c>
      <c r="AF163" s="248">
        <f>IFERROR(AB163+$C$1,"Not Sold")</f>
        <v>43723.6</v>
      </c>
      <c r="AG163" s="249">
        <f>$C$1+AC163</f>
        <v>43687</v>
      </c>
      <c r="AH163" s="249">
        <f>MAX(AF163,AG163)</f>
        <v>43723.6</v>
      </c>
      <c r="AI163" s="253">
        <f>W163*AC163</f>
        <v>6.3636363636363633</v>
      </c>
      <c r="AJ163" s="253">
        <f>AA163-AI163</f>
        <v>16.636363636363637</v>
      </c>
      <c r="AK163" s="242">
        <v>1</v>
      </c>
      <c r="AL163" s="253">
        <f>IF(AE163-AJ163&lt;1,0,AE163-AJ163)</f>
        <v>10.636363636363637</v>
      </c>
      <c r="AM163" s="253">
        <f>AL163*D163</f>
        <v>263.03727272727247</v>
      </c>
      <c r="AN163" s="253">
        <f>IFERROR(AL163/W163,"-")</f>
        <v>23.400000000000002</v>
      </c>
      <c r="AO163" s="249">
        <f>IFERROR(AN163+AH163,"-")</f>
        <v>43747</v>
      </c>
      <c r="AP163" s="245"/>
      <c r="AQ163" s="244"/>
    </row>
    <row r="164" spans="1:43" x14ac:dyDescent="0.25">
      <c r="A164" s="550" t="s">
        <v>91</v>
      </c>
      <c r="B164" s="18" t="s">
        <v>396</v>
      </c>
      <c r="C164" s="551">
        <v>6953156276420</v>
      </c>
      <c r="D164" s="58">
        <v>79.89</v>
      </c>
      <c r="E164" s="267"/>
      <c r="F164" s="26">
        <v>5</v>
      </c>
      <c r="G164" s="26">
        <v>1</v>
      </c>
      <c r="H164" s="26">
        <v>3</v>
      </c>
      <c r="I164" s="26">
        <v>2</v>
      </c>
      <c r="J164" s="26">
        <v>6</v>
      </c>
      <c r="K164" s="26">
        <v>0</v>
      </c>
      <c r="L164" s="26">
        <v>0</v>
      </c>
      <c r="M164" s="26">
        <v>1</v>
      </c>
      <c r="N164" s="26"/>
      <c r="O164" s="26"/>
      <c r="P164" s="26"/>
      <c r="Q164" s="26"/>
      <c r="R164" s="260"/>
      <c r="S164" s="322">
        <f>COUNTIF(F164:M164,"&lt;&gt;0")</f>
        <v>6</v>
      </c>
      <c r="T164" s="256">
        <v>1</v>
      </c>
      <c r="U164" s="260"/>
      <c r="V164" s="242">
        <f>SUM(F164:Q164)</f>
        <v>18</v>
      </c>
      <c r="W164" s="247">
        <f>IFERROR(IF(L164=0,V164/(S164*30),V164/(((S164-1)*30)+(T164*7))),0)</f>
        <v>0.1</v>
      </c>
      <c r="X164" s="247">
        <f>W164*30</f>
        <v>3</v>
      </c>
      <c r="Y164" s="242">
        <v>20</v>
      </c>
      <c r="Z164" s="242">
        <v>1</v>
      </c>
      <c r="AA164" s="243">
        <f>Y164+Z164</f>
        <v>21</v>
      </c>
      <c r="AB164" s="247">
        <f>IFERROR(AA164/W164,"Not Sold")</f>
        <v>210</v>
      </c>
      <c r="AC164" s="247">
        <v>14</v>
      </c>
      <c r="AD164" s="247">
        <f>IFERROR(AB164-AC164,"-")</f>
        <v>196</v>
      </c>
      <c r="AE164" s="247">
        <f>X164*2</f>
        <v>6</v>
      </c>
      <c r="AF164" s="248">
        <f>IFERROR(AB164+$C$1,"Not Sold")</f>
        <v>43883</v>
      </c>
      <c r="AG164" s="249">
        <f>$C$1+AC164</f>
        <v>43687</v>
      </c>
      <c r="AH164" s="249">
        <f>MAX(AF164,AG164)</f>
        <v>43883</v>
      </c>
      <c r="AI164" s="253">
        <f>W164*AC164</f>
        <v>1.4000000000000001</v>
      </c>
      <c r="AJ164" s="253">
        <f>AA164-AI164</f>
        <v>19.600000000000001</v>
      </c>
      <c r="AK164" s="242">
        <v>1</v>
      </c>
      <c r="AL164" s="253">
        <f>IF(AE164-AJ164&lt;1,0,AE164-AJ164)</f>
        <v>0</v>
      </c>
      <c r="AM164" s="253">
        <f>AL164*D164</f>
        <v>0</v>
      </c>
      <c r="AN164" s="253">
        <f>IFERROR(AL164/W164,"-")</f>
        <v>0</v>
      </c>
      <c r="AO164" s="249">
        <f>IFERROR(AN164+AH164,"-")</f>
        <v>43883</v>
      </c>
      <c r="AP164" s="242"/>
      <c r="AQ164" s="244"/>
    </row>
    <row r="165" spans="1:43" x14ac:dyDescent="0.25">
      <c r="A165" s="550" t="s">
        <v>105</v>
      </c>
      <c r="B165" s="18" t="s">
        <v>409</v>
      </c>
      <c r="C165" s="551">
        <v>6953156276468</v>
      </c>
      <c r="D165" s="58">
        <v>22</v>
      </c>
      <c r="E165" s="267"/>
      <c r="F165" s="26">
        <v>3</v>
      </c>
      <c r="G165" s="26">
        <v>1</v>
      </c>
      <c r="H165" s="26">
        <v>2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/>
      <c r="O165" s="26"/>
      <c r="P165" s="26"/>
      <c r="Q165" s="26"/>
      <c r="R165" s="260"/>
      <c r="S165" s="322">
        <f>COUNTIF(F165:M165,"&lt;&gt;0")</f>
        <v>3</v>
      </c>
      <c r="T165" s="256">
        <v>1</v>
      </c>
      <c r="U165" s="260"/>
      <c r="V165" s="242">
        <f>SUM(F165:Q165)</f>
        <v>6</v>
      </c>
      <c r="W165" s="247">
        <f>IFERROR(IF(L165=0,V165/(S165*30),V165/(((S165-1)*30)+(T165*7))),0)</f>
        <v>6.6666666666666666E-2</v>
      </c>
      <c r="X165" s="247">
        <f>W165*30</f>
        <v>2</v>
      </c>
      <c r="Y165" s="242"/>
      <c r="Z165" s="242">
        <v>0</v>
      </c>
      <c r="AA165" s="243">
        <f>Y165+Z165</f>
        <v>0</v>
      </c>
      <c r="AB165" s="247">
        <f>IFERROR(AA165/W165,"Not Sold")</f>
        <v>0</v>
      </c>
      <c r="AC165" s="247">
        <v>14</v>
      </c>
      <c r="AD165" s="247">
        <f>IFERROR(AB165-AC165,"-")</f>
        <v>-14</v>
      </c>
      <c r="AE165" s="247">
        <f>X165*2</f>
        <v>4</v>
      </c>
      <c r="AF165" s="248">
        <f>IFERROR(AB165+$C$1,"Not Sold")</f>
        <v>43673</v>
      </c>
      <c r="AG165" s="249">
        <f>$C$1+AC165</f>
        <v>43687</v>
      </c>
      <c r="AH165" s="249">
        <f>MAX(AF165,AG165)</f>
        <v>43687</v>
      </c>
      <c r="AI165" s="253">
        <f>W165*AC165</f>
        <v>0.93333333333333335</v>
      </c>
      <c r="AJ165" s="253">
        <f>AA165-AI165</f>
        <v>-0.93333333333333335</v>
      </c>
      <c r="AK165" s="242">
        <v>1</v>
      </c>
      <c r="AL165" s="253">
        <f>IF(AE165-AJ165&lt;1,0,AE165-AJ165)</f>
        <v>4.9333333333333336</v>
      </c>
      <c r="AM165" s="253">
        <f>AL165*D165</f>
        <v>108.53333333333333</v>
      </c>
      <c r="AN165" s="253">
        <f>IFERROR(AL165/W165,"-")</f>
        <v>74</v>
      </c>
      <c r="AO165" s="249">
        <f>IFERROR(AN165+AH165,"-")</f>
        <v>43761</v>
      </c>
      <c r="AP165" s="242"/>
      <c r="AQ165" s="244"/>
    </row>
    <row r="166" spans="1:43" x14ac:dyDescent="0.25">
      <c r="A166" s="547" t="s">
        <v>132</v>
      </c>
      <c r="B166" s="100" t="s">
        <v>436</v>
      </c>
      <c r="C166" s="548">
        <v>6953156276673</v>
      </c>
      <c r="D166" s="112">
        <v>24.140000000000008</v>
      </c>
      <c r="E166" s="267"/>
      <c r="F166" s="103">
        <v>7</v>
      </c>
      <c r="G166" s="103">
        <v>2</v>
      </c>
      <c r="H166" s="103">
        <v>6</v>
      </c>
      <c r="I166" s="103">
        <v>4</v>
      </c>
      <c r="J166" s="103">
        <v>3</v>
      </c>
      <c r="K166" s="103">
        <v>2</v>
      </c>
      <c r="L166" s="103">
        <v>0</v>
      </c>
      <c r="M166" s="103">
        <v>1</v>
      </c>
      <c r="N166" s="103"/>
      <c r="O166" s="103"/>
      <c r="P166" s="103"/>
      <c r="Q166" s="103"/>
      <c r="R166" s="260"/>
      <c r="S166" s="322">
        <f>COUNTIF(F166:M166,"&lt;&gt;0")</f>
        <v>7</v>
      </c>
      <c r="T166" s="256">
        <v>1</v>
      </c>
      <c r="U166" s="260"/>
      <c r="V166" s="242">
        <f>SUM(F166:Q166)</f>
        <v>25</v>
      </c>
      <c r="W166" s="247">
        <f>IFERROR(IF(L166=0,V166/(S166*30),V166/(((S166-1)*30)+(T166*7))),0)</f>
        <v>0.11904761904761904</v>
      </c>
      <c r="X166" s="247">
        <f>W166*30</f>
        <v>3.5714285714285712</v>
      </c>
      <c r="Y166" s="242"/>
      <c r="Z166" s="242">
        <v>0</v>
      </c>
      <c r="AA166" s="243">
        <f>Y166+Z166</f>
        <v>0</v>
      </c>
      <c r="AB166" s="247">
        <f>IFERROR(AA166/W166,"Not Sold")</f>
        <v>0</v>
      </c>
      <c r="AC166" s="247">
        <v>14</v>
      </c>
      <c r="AD166" s="247">
        <f>IFERROR(AB166-AC166,"-")</f>
        <v>-14</v>
      </c>
      <c r="AE166" s="247">
        <f>X166*2</f>
        <v>7.1428571428571423</v>
      </c>
      <c r="AF166" s="248">
        <f>IFERROR(AB166+$C$1,"Not Sold")</f>
        <v>43673</v>
      </c>
      <c r="AG166" s="249">
        <f>$C$1+AC166</f>
        <v>43687</v>
      </c>
      <c r="AH166" s="249">
        <f>MAX(AF166,AG166)</f>
        <v>43687</v>
      </c>
      <c r="AI166" s="253">
        <f>W166*AC166</f>
        <v>1.6666666666666665</v>
      </c>
      <c r="AJ166" s="253">
        <f>AA166-AI166</f>
        <v>-1.6666666666666665</v>
      </c>
      <c r="AK166" s="242">
        <v>1</v>
      </c>
      <c r="AL166" s="253">
        <f>IF(AE166-AJ166&lt;1,0,AE166-AJ166)</f>
        <v>8.8095238095238084</v>
      </c>
      <c r="AM166" s="253">
        <f>AL166*D166</f>
        <v>212.66190476190479</v>
      </c>
      <c r="AN166" s="253">
        <f>IFERROR(AL166/W166,"-")</f>
        <v>74</v>
      </c>
      <c r="AO166" s="249">
        <f>IFERROR(AN166+AH166,"-")</f>
        <v>43761</v>
      </c>
      <c r="AP166" s="245"/>
      <c r="AQ166" s="244"/>
    </row>
    <row r="167" spans="1:43" x14ac:dyDescent="0.25">
      <c r="A167" s="550"/>
      <c r="B167" s="18" t="s">
        <v>838</v>
      </c>
      <c r="C167" s="551">
        <v>6953156276895</v>
      </c>
      <c r="D167" s="58">
        <v>0</v>
      </c>
      <c r="E167" s="267"/>
      <c r="F167" s="26">
        <v>0</v>
      </c>
      <c r="G167" s="26">
        <v>0</v>
      </c>
      <c r="H167" s="26">
        <v>0</v>
      </c>
      <c r="I167" s="26">
        <v>1</v>
      </c>
      <c r="J167" s="26">
        <v>0</v>
      </c>
      <c r="K167" s="26">
        <v>0</v>
      </c>
      <c r="L167" s="26">
        <v>0</v>
      </c>
      <c r="M167" s="26">
        <v>5</v>
      </c>
      <c r="N167" s="26"/>
      <c r="O167" s="26"/>
      <c r="P167" s="26"/>
      <c r="Q167" s="26"/>
      <c r="R167" s="260"/>
      <c r="S167" s="322">
        <f>COUNTIF(F167:M167,"&lt;&gt;0")</f>
        <v>2</v>
      </c>
      <c r="T167" s="256">
        <v>1</v>
      </c>
      <c r="U167" s="260"/>
      <c r="V167" s="242">
        <f>SUM(F167:Q167)</f>
        <v>6</v>
      </c>
      <c r="W167" s="247">
        <f>IFERROR(IF(L167=0,V167/(S167*30),V167/(((S167-1)*30)+(T167*7))),0)</f>
        <v>0.1</v>
      </c>
      <c r="X167" s="247">
        <f>W167*30</f>
        <v>3</v>
      </c>
      <c r="Y167" s="242"/>
      <c r="Z167" s="242">
        <v>2</v>
      </c>
      <c r="AA167" s="243">
        <f>Y167+Z167</f>
        <v>2</v>
      </c>
      <c r="AB167" s="247">
        <f>IFERROR(AA167/W167,"Not Sold")</f>
        <v>20</v>
      </c>
      <c r="AC167" s="247">
        <v>14</v>
      </c>
      <c r="AD167" s="247">
        <f>IFERROR(AB167-AC167,"-")</f>
        <v>6</v>
      </c>
      <c r="AE167" s="247">
        <f>X167*2</f>
        <v>6</v>
      </c>
      <c r="AF167" s="248">
        <f>IFERROR(AB167+$C$1,"Not Sold")</f>
        <v>43693</v>
      </c>
      <c r="AG167" s="249">
        <f>$C$1+AC167</f>
        <v>43687</v>
      </c>
      <c r="AH167" s="249">
        <f>MAX(AF167,AG167)</f>
        <v>43693</v>
      </c>
      <c r="AI167" s="253">
        <f>W167*AC167</f>
        <v>1.4000000000000001</v>
      </c>
      <c r="AJ167" s="253">
        <f>AA167-AI167</f>
        <v>0.59999999999999987</v>
      </c>
      <c r="AK167" s="242">
        <v>1</v>
      </c>
      <c r="AL167" s="253">
        <f>IF(AE167-AJ167&lt;1,0,AE167-AJ167)</f>
        <v>5.4</v>
      </c>
      <c r="AM167" s="253">
        <f>AL167*D167</f>
        <v>0</v>
      </c>
      <c r="AN167" s="253">
        <f>IFERROR(AL167/W167,"-")</f>
        <v>54</v>
      </c>
      <c r="AO167" s="249">
        <f>IFERROR(AN167+AH167,"-")</f>
        <v>43747</v>
      </c>
      <c r="AP167" s="242"/>
      <c r="AQ167" s="244"/>
    </row>
    <row r="168" spans="1:43" x14ac:dyDescent="0.25">
      <c r="A168" s="550"/>
      <c r="B168" s="18" t="s">
        <v>839</v>
      </c>
      <c r="C168" s="551">
        <v>6953156276901</v>
      </c>
      <c r="D168" s="58">
        <v>0</v>
      </c>
      <c r="E168" s="267"/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/>
      <c r="O168" s="26"/>
      <c r="P168" s="26"/>
      <c r="Q168" s="26"/>
      <c r="R168" s="260"/>
      <c r="S168" s="322">
        <f>COUNTIF(F168:M168,"&lt;&gt;0")</f>
        <v>0</v>
      </c>
      <c r="T168" s="256">
        <v>1</v>
      </c>
      <c r="U168" s="260"/>
      <c r="V168" s="242">
        <f>SUM(F168:Q168)</f>
        <v>0</v>
      </c>
      <c r="W168" s="247">
        <f>IFERROR(IF(L168=0,V168/(S168*30),V168/(((S168-1)*30)+(T168*7))),0)</f>
        <v>0</v>
      </c>
      <c r="X168" s="247">
        <f>W168*30</f>
        <v>0</v>
      </c>
      <c r="Y168" s="242">
        <v>3</v>
      </c>
      <c r="Z168" s="242">
        <v>3</v>
      </c>
      <c r="AA168" s="243">
        <f>Y168+Z168</f>
        <v>6</v>
      </c>
      <c r="AB168" s="247" t="str">
        <f>IFERROR(AA168/W168,"Not Sold")</f>
        <v>Not Sold</v>
      </c>
      <c r="AC168" s="247">
        <v>14</v>
      </c>
      <c r="AD168" s="247" t="str">
        <f>IFERROR(AB168-AC168,"-")</f>
        <v>-</v>
      </c>
      <c r="AE168" s="247">
        <f>X168*2</f>
        <v>0</v>
      </c>
      <c r="AF168" s="248" t="str">
        <f>IFERROR(AB168+$C$1,"Not Sold")</f>
        <v>Not Sold</v>
      </c>
      <c r="AG168" s="249">
        <f>$C$1+AC168</f>
        <v>43687</v>
      </c>
      <c r="AH168" s="249">
        <f>MAX(AF168,AG168)</f>
        <v>43687</v>
      </c>
      <c r="AI168" s="253">
        <f>W168*AC168</f>
        <v>0</v>
      </c>
      <c r="AJ168" s="253">
        <f>AA168-AI168</f>
        <v>6</v>
      </c>
      <c r="AK168" s="242">
        <v>1</v>
      </c>
      <c r="AL168" s="253">
        <f>IF(AE168-AJ168&lt;1,0,AE168-AJ168)</f>
        <v>0</v>
      </c>
      <c r="AM168" s="253">
        <f>AL168*D168</f>
        <v>0</v>
      </c>
      <c r="AN168" s="253" t="str">
        <f>IFERROR(AL168/W168,"-")</f>
        <v>-</v>
      </c>
      <c r="AO168" s="249" t="str">
        <f>IFERROR(AN168+AH168,"-")</f>
        <v>-</v>
      </c>
      <c r="AP168" s="242"/>
      <c r="AQ168" s="244"/>
    </row>
    <row r="169" spans="1:43" x14ac:dyDescent="0.25">
      <c r="A169" s="550" t="s">
        <v>840</v>
      </c>
      <c r="B169" s="18" t="s">
        <v>841</v>
      </c>
      <c r="C169" s="551">
        <v>6953156277304</v>
      </c>
      <c r="D169" s="58">
        <v>6.49</v>
      </c>
      <c r="E169" s="267"/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1</v>
      </c>
      <c r="M169" s="26">
        <v>0</v>
      </c>
      <c r="N169" s="26"/>
      <c r="O169" s="26"/>
      <c r="P169" s="26"/>
      <c r="Q169" s="26"/>
      <c r="R169" s="260"/>
      <c r="S169" s="322">
        <f>COUNTIF(F169:M169,"&lt;&gt;0")</f>
        <v>1</v>
      </c>
      <c r="T169" s="256">
        <v>1</v>
      </c>
      <c r="U169" s="260"/>
      <c r="V169" s="242">
        <f>SUM(F169:Q169)</f>
        <v>1</v>
      </c>
      <c r="W169" s="247">
        <f>IFERROR(IF(L169=0,V169/(S169*30),V169/(((S169-1)*30)+(T169*7))),0)</f>
        <v>0.14285714285714285</v>
      </c>
      <c r="X169" s="247">
        <f>W169*30</f>
        <v>4.2857142857142856</v>
      </c>
      <c r="Y169" s="242"/>
      <c r="Z169" s="242">
        <v>9</v>
      </c>
      <c r="AA169" s="243">
        <f>Y169+Z169</f>
        <v>9</v>
      </c>
      <c r="AB169" s="247">
        <f>IFERROR(AA169/W169,"Not Sold")</f>
        <v>63</v>
      </c>
      <c r="AC169" s="247">
        <v>14</v>
      </c>
      <c r="AD169" s="247">
        <f>IFERROR(AB169-AC169,"-")</f>
        <v>49</v>
      </c>
      <c r="AE169" s="247">
        <f>X169*2</f>
        <v>8.5714285714285712</v>
      </c>
      <c r="AF169" s="248">
        <f>IFERROR(AB169+$C$1,"Not Sold")</f>
        <v>43736</v>
      </c>
      <c r="AG169" s="249">
        <f>$C$1+AC169</f>
        <v>43687</v>
      </c>
      <c r="AH169" s="249">
        <f>MAX(AF169,AG169)</f>
        <v>43736</v>
      </c>
      <c r="AI169" s="253">
        <f>W169*AC169</f>
        <v>2</v>
      </c>
      <c r="AJ169" s="253">
        <f>AA169-AI169</f>
        <v>7</v>
      </c>
      <c r="AK169" s="242">
        <v>1</v>
      </c>
      <c r="AL169" s="253">
        <f>IF(AE169-AJ169&lt;1,0,AE169-AJ169)</f>
        <v>1.5714285714285712</v>
      </c>
      <c r="AM169" s="253">
        <f>AL169*D169</f>
        <v>10.198571428571427</v>
      </c>
      <c r="AN169" s="253">
        <f>IFERROR(AL169/W169,"-")</f>
        <v>10.999999999999998</v>
      </c>
      <c r="AO169" s="249">
        <f>IFERROR(AN169+AH169,"-")</f>
        <v>43747</v>
      </c>
      <c r="AP169" s="242"/>
      <c r="AQ169" s="244"/>
    </row>
    <row r="170" spans="1:43" x14ac:dyDescent="0.25">
      <c r="A170" s="550"/>
      <c r="B170" s="18" t="s">
        <v>842</v>
      </c>
      <c r="C170" s="551">
        <v>6953156277311</v>
      </c>
      <c r="D170" s="58">
        <v>0</v>
      </c>
      <c r="E170" s="267"/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/>
      <c r="O170" s="26"/>
      <c r="P170" s="26"/>
      <c r="Q170" s="26"/>
      <c r="R170" s="260"/>
      <c r="S170" s="322">
        <f>COUNTIF(F170:M170,"&lt;&gt;0")</f>
        <v>0</v>
      </c>
      <c r="T170" s="256">
        <v>1</v>
      </c>
      <c r="U170" s="260"/>
      <c r="V170" s="242">
        <f>SUM(F170:Q170)</f>
        <v>0</v>
      </c>
      <c r="W170" s="247">
        <f>IFERROR(IF(L170=0,V170/(S170*30),V170/(((S170-1)*30)+(T170*7))),0)</f>
        <v>0</v>
      </c>
      <c r="X170" s="247">
        <f>W170*30</f>
        <v>0</v>
      </c>
      <c r="Y170" s="242">
        <v>2</v>
      </c>
      <c r="Z170" s="242">
        <v>6</v>
      </c>
      <c r="AA170" s="243">
        <f>Y170+Z170</f>
        <v>8</v>
      </c>
      <c r="AB170" s="247" t="str">
        <f>IFERROR(AA170/W170,"Not Sold")</f>
        <v>Not Sold</v>
      </c>
      <c r="AC170" s="247">
        <v>14</v>
      </c>
      <c r="AD170" s="247" t="str">
        <f>IFERROR(AB170-AC170,"-")</f>
        <v>-</v>
      </c>
      <c r="AE170" s="247">
        <f>X170*2</f>
        <v>0</v>
      </c>
      <c r="AF170" s="248" t="str">
        <f>IFERROR(AB170+$C$1,"Not Sold")</f>
        <v>Not Sold</v>
      </c>
      <c r="AG170" s="249">
        <f>$C$1+AC170</f>
        <v>43687</v>
      </c>
      <c r="AH170" s="249">
        <f>MAX(AF170,AG170)</f>
        <v>43687</v>
      </c>
      <c r="AI170" s="253">
        <f>W170*AC170</f>
        <v>0</v>
      </c>
      <c r="AJ170" s="253">
        <f>AA170-AI170</f>
        <v>8</v>
      </c>
      <c r="AK170" s="242">
        <v>1</v>
      </c>
      <c r="AL170" s="253">
        <f>IF(AE170-AJ170&lt;1,0,AE170-AJ170)</f>
        <v>0</v>
      </c>
      <c r="AM170" s="253">
        <f>AL170*D170</f>
        <v>0</v>
      </c>
      <c r="AN170" s="253" t="str">
        <f>IFERROR(AL170/W170,"-")</f>
        <v>-</v>
      </c>
      <c r="AO170" s="249" t="str">
        <f>IFERROR(AN170+AH170,"-")</f>
        <v>-</v>
      </c>
      <c r="AP170" s="242"/>
      <c r="AQ170" s="244"/>
    </row>
    <row r="171" spans="1:43" x14ac:dyDescent="0.25">
      <c r="A171" s="550"/>
      <c r="B171" s="18" t="s">
        <v>843</v>
      </c>
      <c r="C171" s="551">
        <v>6953156277397</v>
      </c>
      <c r="D171" s="58">
        <v>0</v>
      </c>
      <c r="E171" s="267"/>
      <c r="F171" s="26">
        <v>0</v>
      </c>
      <c r="G171" s="26">
        <v>0</v>
      </c>
      <c r="H171" s="26">
        <v>0</v>
      </c>
      <c r="I171" s="26">
        <v>0</v>
      </c>
      <c r="J171" s="26">
        <v>1</v>
      </c>
      <c r="K171" s="26">
        <v>2</v>
      </c>
      <c r="L171" s="26">
        <v>0</v>
      </c>
      <c r="M171" s="26">
        <v>4</v>
      </c>
      <c r="N171" s="26"/>
      <c r="O171" s="26"/>
      <c r="P171" s="26"/>
      <c r="Q171" s="26"/>
      <c r="R171" s="260"/>
      <c r="S171" s="322">
        <f>COUNTIF(F171:M171,"&lt;&gt;0")</f>
        <v>3</v>
      </c>
      <c r="T171" s="256">
        <v>1</v>
      </c>
      <c r="U171" s="260"/>
      <c r="V171" s="242">
        <f>SUM(F171:Q171)</f>
        <v>7</v>
      </c>
      <c r="W171" s="247">
        <f>IFERROR(IF(L171=0,V171/(S171*30),V171/(((S171-1)*30)+(T171*7))),0)</f>
        <v>7.7777777777777779E-2</v>
      </c>
      <c r="X171" s="247">
        <f>W171*30</f>
        <v>2.3333333333333335</v>
      </c>
      <c r="Y171" s="242">
        <v>4</v>
      </c>
      <c r="Z171" s="242">
        <v>2</v>
      </c>
      <c r="AA171" s="243">
        <f>Y171+Z171</f>
        <v>6</v>
      </c>
      <c r="AB171" s="247">
        <f>IFERROR(AA171/W171,"Not Sold")</f>
        <v>77.142857142857139</v>
      </c>
      <c r="AC171" s="247">
        <v>14</v>
      </c>
      <c r="AD171" s="247">
        <f>IFERROR(AB171-AC171,"-")</f>
        <v>63.142857142857139</v>
      </c>
      <c r="AE171" s="247">
        <f>X171*2</f>
        <v>4.666666666666667</v>
      </c>
      <c r="AF171" s="248">
        <f>IFERROR(AB171+$C$1,"Not Sold")</f>
        <v>43750.142857142855</v>
      </c>
      <c r="AG171" s="249">
        <f>$C$1+AC171</f>
        <v>43687</v>
      </c>
      <c r="AH171" s="249">
        <f>MAX(AF171,AG171)</f>
        <v>43750.142857142855</v>
      </c>
      <c r="AI171" s="253">
        <f>W171*AC171</f>
        <v>1.088888888888889</v>
      </c>
      <c r="AJ171" s="253">
        <f>AA171-AI171</f>
        <v>4.9111111111111114</v>
      </c>
      <c r="AK171" s="242">
        <v>1</v>
      </c>
      <c r="AL171" s="253">
        <f>IF(AE171-AJ171&lt;1,0,AE171-AJ171)</f>
        <v>0</v>
      </c>
      <c r="AM171" s="253">
        <f>AL171*D171</f>
        <v>0</v>
      </c>
      <c r="AN171" s="253">
        <f>IFERROR(AL171/W171,"-")</f>
        <v>0</v>
      </c>
      <c r="AO171" s="249">
        <f>IFERROR(AN171+AH171,"-")</f>
        <v>43750.142857142855</v>
      </c>
      <c r="AP171" s="242"/>
      <c r="AQ171" s="244"/>
    </row>
    <row r="172" spans="1:43" x14ac:dyDescent="0.25">
      <c r="A172" s="550"/>
      <c r="B172" s="27" t="s">
        <v>844</v>
      </c>
      <c r="C172" s="552">
        <v>6953156277403</v>
      </c>
      <c r="D172" s="58">
        <v>0</v>
      </c>
      <c r="E172" s="267"/>
      <c r="F172" s="26">
        <v>0</v>
      </c>
      <c r="G172" s="26">
        <v>0</v>
      </c>
      <c r="H172" s="26">
        <v>2</v>
      </c>
      <c r="I172" s="26">
        <v>1</v>
      </c>
      <c r="J172" s="26">
        <v>0</v>
      </c>
      <c r="K172" s="26">
        <v>0</v>
      </c>
      <c r="L172" s="26">
        <v>2</v>
      </c>
      <c r="M172" s="26">
        <v>7</v>
      </c>
      <c r="N172" s="26"/>
      <c r="O172" s="26"/>
      <c r="P172" s="26"/>
      <c r="Q172" s="26"/>
      <c r="R172" s="260"/>
      <c r="S172" s="322">
        <f>COUNTIF(F172:M172,"&lt;&gt;0")</f>
        <v>4</v>
      </c>
      <c r="T172" s="256">
        <v>1</v>
      </c>
      <c r="U172" s="260"/>
      <c r="V172" s="242">
        <f>SUM(F172:Q172)</f>
        <v>12</v>
      </c>
      <c r="W172" s="247">
        <f>IFERROR(IF(L172=0,V172/(S172*30),V172/(((S172-1)*30)+(T172*7))),0)</f>
        <v>0.12371134020618557</v>
      </c>
      <c r="X172" s="247">
        <f>W172*30</f>
        <v>3.7113402061855671</v>
      </c>
      <c r="Y172" s="242">
        <v>88</v>
      </c>
      <c r="Z172" s="242">
        <v>0</v>
      </c>
      <c r="AA172" s="243">
        <f>Y172+Z172</f>
        <v>88</v>
      </c>
      <c r="AB172" s="247">
        <f>IFERROR(AA172/W172,"Not Sold")</f>
        <v>711.33333333333326</v>
      </c>
      <c r="AC172" s="247">
        <v>14</v>
      </c>
      <c r="AD172" s="247">
        <f>IFERROR(AB172-AC172,"-")</f>
        <v>697.33333333333326</v>
      </c>
      <c r="AE172" s="247">
        <f>X172*2</f>
        <v>7.4226804123711343</v>
      </c>
      <c r="AF172" s="248">
        <f>IFERROR(AB172+$C$1,"Not Sold")</f>
        <v>44384.333333333336</v>
      </c>
      <c r="AG172" s="249">
        <f>$C$1+AC172</f>
        <v>43687</v>
      </c>
      <c r="AH172" s="249">
        <f>MAX(AF172,AG172)</f>
        <v>44384.333333333336</v>
      </c>
      <c r="AI172" s="253">
        <f>W172*AC172</f>
        <v>1.731958762886598</v>
      </c>
      <c r="AJ172" s="253">
        <f>AA172-AI172</f>
        <v>86.268041237113408</v>
      </c>
      <c r="AK172" s="242">
        <v>1</v>
      </c>
      <c r="AL172" s="253">
        <f>IF(AE172-AJ172&lt;1,0,AE172-AJ172)</f>
        <v>0</v>
      </c>
      <c r="AM172" s="253">
        <f>AL172*D172</f>
        <v>0</v>
      </c>
      <c r="AN172" s="253">
        <f>IFERROR(AL172/W172,"-")</f>
        <v>0</v>
      </c>
      <c r="AO172" s="249">
        <f>IFERROR(AN172+AH172,"-")</f>
        <v>44384.333333333336</v>
      </c>
      <c r="AP172" s="242"/>
      <c r="AQ172" s="244"/>
    </row>
    <row r="173" spans="1:43" x14ac:dyDescent="0.25">
      <c r="A173" s="550" t="s">
        <v>142</v>
      </c>
      <c r="B173" s="18" t="s">
        <v>445</v>
      </c>
      <c r="C173" s="551">
        <v>6953156277526</v>
      </c>
      <c r="D173" s="58">
        <v>7.44</v>
      </c>
      <c r="E173" s="267"/>
      <c r="F173" s="26">
        <v>4</v>
      </c>
      <c r="G173" s="26">
        <v>12</v>
      </c>
      <c r="H173" s="26">
        <v>26</v>
      </c>
      <c r="I173" s="26">
        <v>16</v>
      </c>
      <c r="J173" s="26">
        <v>3</v>
      </c>
      <c r="K173" s="26">
        <v>2</v>
      </c>
      <c r="L173" s="26">
        <v>1</v>
      </c>
      <c r="M173" s="26">
        <v>5</v>
      </c>
      <c r="N173" s="26"/>
      <c r="O173" s="26"/>
      <c r="P173" s="26"/>
      <c r="Q173" s="26"/>
      <c r="R173" s="260"/>
      <c r="S173" s="322">
        <f>COUNTIF(F173:M173,"&lt;&gt;0")</f>
        <v>8</v>
      </c>
      <c r="T173" s="256">
        <v>1</v>
      </c>
      <c r="U173" s="260"/>
      <c r="V173" s="242">
        <f>SUM(F173:Q173)</f>
        <v>69</v>
      </c>
      <c r="W173" s="247">
        <f>IFERROR(IF(L173=0,V173/(S173*30),V173/(((S173-1)*30)+(T173*7))),0)</f>
        <v>0.31797235023041476</v>
      </c>
      <c r="X173" s="247">
        <f>W173*30</f>
        <v>9.5391705069124431</v>
      </c>
      <c r="Y173" s="242">
        <v>44</v>
      </c>
      <c r="Z173" s="242">
        <v>2</v>
      </c>
      <c r="AA173" s="243">
        <f>Y173+Z173</f>
        <v>46</v>
      </c>
      <c r="AB173" s="247">
        <f>IFERROR(AA173/W173,"Not Sold")</f>
        <v>144.66666666666666</v>
      </c>
      <c r="AC173" s="247">
        <v>14</v>
      </c>
      <c r="AD173" s="247">
        <f>IFERROR(AB173-AC173,"-")</f>
        <v>130.66666666666666</v>
      </c>
      <c r="AE173" s="247">
        <f>X173*2</f>
        <v>19.078341013824886</v>
      </c>
      <c r="AF173" s="248">
        <f>IFERROR(AB173+$C$1,"Not Sold")</f>
        <v>43817.666666666664</v>
      </c>
      <c r="AG173" s="249">
        <f>$C$1+AC173</f>
        <v>43687</v>
      </c>
      <c r="AH173" s="249">
        <f>MAX(AF173,AG173)</f>
        <v>43817.666666666664</v>
      </c>
      <c r="AI173" s="253">
        <f>W173*AC173</f>
        <v>4.4516129032258069</v>
      </c>
      <c r="AJ173" s="253">
        <f>AA173-AI173</f>
        <v>41.548387096774192</v>
      </c>
      <c r="AK173" s="242">
        <v>1</v>
      </c>
      <c r="AL173" s="253">
        <f>IF(AE173-AJ173&lt;1,0,AE173-AJ173)</f>
        <v>0</v>
      </c>
      <c r="AM173" s="253">
        <f>AL173*D173</f>
        <v>0</v>
      </c>
      <c r="AN173" s="253">
        <f>IFERROR(AL173/W173,"-")</f>
        <v>0</v>
      </c>
      <c r="AO173" s="249">
        <f>IFERROR(AN173+AH173,"-")</f>
        <v>43817.666666666664</v>
      </c>
      <c r="AP173" s="242"/>
      <c r="AQ173" s="244"/>
    </row>
    <row r="174" spans="1:43" x14ac:dyDescent="0.25">
      <c r="A174" s="550" t="s">
        <v>845</v>
      </c>
      <c r="B174" s="18" t="s">
        <v>846</v>
      </c>
      <c r="C174" s="551">
        <v>6953156277618</v>
      </c>
      <c r="D174" s="58">
        <v>10.980000000000009</v>
      </c>
      <c r="E174" s="267"/>
      <c r="F174" s="26">
        <v>0</v>
      </c>
      <c r="G174" s="26">
        <v>0</v>
      </c>
      <c r="H174" s="26">
        <v>0</v>
      </c>
      <c r="I174" s="26">
        <v>0</v>
      </c>
      <c r="J174" s="26">
        <v>1</v>
      </c>
      <c r="K174" s="26">
        <v>0</v>
      </c>
      <c r="L174" s="26">
        <v>1</v>
      </c>
      <c r="M174" s="26">
        <v>0</v>
      </c>
      <c r="N174" s="26"/>
      <c r="O174" s="26"/>
      <c r="P174" s="26"/>
      <c r="Q174" s="26"/>
      <c r="R174" s="260"/>
      <c r="S174" s="322">
        <f>COUNTIF(F174:M174,"&lt;&gt;0")</f>
        <v>2</v>
      </c>
      <c r="T174" s="256">
        <v>1</v>
      </c>
      <c r="U174" s="260"/>
      <c r="V174" s="242">
        <f>SUM(F174:Q174)</f>
        <v>2</v>
      </c>
      <c r="W174" s="247">
        <f>IFERROR(IF(L174=0,V174/(S174*30),V174/(((S174-1)*30)+(T174*7))),0)</f>
        <v>5.4054054054054057E-2</v>
      </c>
      <c r="X174" s="247">
        <f>W174*30</f>
        <v>1.6216216216216217</v>
      </c>
      <c r="Y174" s="242"/>
      <c r="Z174" s="242">
        <v>3</v>
      </c>
      <c r="AA174" s="243">
        <f>Y174+Z174</f>
        <v>3</v>
      </c>
      <c r="AB174" s="247">
        <f>IFERROR(AA174/W174,"Not Sold")</f>
        <v>55.5</v>
      </c>
      <c r="AC174" s="247">
        <v>14</v>
      </c>
      <c r="AD174" s="247">
        <f>IFERROR(AB174-AC174,"-")</f>
        <v>41.5</v>
      </c>
      <c r="AE174" s="247">
        <f>X174*2</f>
        <v>3.2432432432432434</v>
      </c>
      <c r="AF174" s="248">
        <f>IFERROR(AB174+$C$1,"Not Sold")</f>
        <v>43728.5</v>
      </c>
      <c r="AG174" s="249">
        <f>$C$1+AC174</f>
        <v>43687</v>
      </c>
      <c r="AH174" s="249">
        <f>MAX(AF174,AG174)</f>
        <v>43728.5</v>
      </c>
      <c r="AI174" s="253">
        <f>W174*AC174</f>
        <v>0.7567567567567568</v>
      </c>
      <c r="AJ174" s="253">
        <f>AA174-AI174</f>
        <v>2.243243243243243</v>
      </c>
      <c r="AK174" s="242">
        <v>1</v>
      </c>
      <c r="AL174" s="253">
        <f>IF(AE174-AJ174&lt;1,0,AE174-AJ174)</f>
        <v>1.0000000000000004</v>
      </c>
      <c r="AM174" s="253">
        <f>AL174*D174</f>
        <v>10.980000000000015</v>
      </c>
      <c r="AN174" s="253">
        <f>IFERROR(AL174/W174,"-")</f>
        <v>18.500000000000007</v>
      </c>
      <c r="AO174" s="249">
        <f>IFERROR(AN174+AH174,"-")</f>
        <v>43747</v>
      </c>
      <c r="AP174" s="242"/>
      <c r="AQ174" s="244"/>
    </row>
    <row r="175" spans="1:43" x14ac:dyDescent="0.25">
      <c r="A175" s="550" t="s">
        <v>61</v>
      </c>
      <c r="B175" s="18" t="s">
        <v>366</v>
      </c>
      <c r="C175" s="551">
        <v>6953156277953</v>
      </c>
      <c r="D175" s="58">
        <v>20.21</v>
      </c>
      <c r="E175" s="267"/>
      <c r="F175" s="26">
        <v>2</v>
      </c>
      <c r="G175" s="26">
        <v>1</v>
      </c>
      <c r="H175" s="26">
        <v>3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/>
      <c r="O175" s="26"/>
      <c r="P175" s="26"/>
      <c r="Q175" s="26"/>
      <c r="R175" s="260"/>
      <c r="S175" s="322">
        <f>COUNTIF(F175:M175,"&lt;&gt;0")</f>
        <v>3</v>
      </c>
      <c r="T175" s="256">
        <v>1</v>
      </c>
      <c r="U175" s="260"/>
      <c r="V175" s="242">
        <f>SUM(F175:Q175)</f>
        <v>6</v>
      </c>
      <c r="W175" s="247">
        <f>IFERROR(IF(L175=0,V175/(S175*30),V175/(((S175-1)*30)+(T175*7))),0)</f>
        <v>6.6666666666666666E-2</v>
      </c>
      <c r="X175" s="247">
        <f>W175*30</f>
        <v>2</v>
      </c>
      <c r="Y175" s="242">
        <v>25</v>
      </c>
      <c r="Z175" s="242">
        <v>0</v>
      </c>
      <c r="AA175" s="243">
        <f>Y175+Z175</f>
        <v>25</v>
      </c>
      <c r="AB175" s="247">
        <f>IFERROR(AA175/W175,"Not Sold")</f>
        <v>375</v>
      </c>
      <c r="AC175" s="247">
        <v>14</v>
      </c>
      <c r="AD175" s="247">
        <f>IFERROR(AB175-AC175,"-")</f>
        <v>361</v>
      </c>
      <c r="AE175" s="247">
        <f>X175*2</f>
        <v>4</v>
      </c>
      <c r="AF175" s="248">
        <f>IFERROR(AB175+$C$1,"Not Sold")</f>
        <v>44048</v>
      </c>
      <c r="AG175" s="249">
        <f>$C$1+AC175</f>
        <v>43687</v>
      </c>
      <c r="AH175" s="249">
        <f>MAX(AF175,AG175)</f>
        <v>44048</v>
      </c>
      <c r="AI175" s="253">
        <f>W175*AC175</f>
        <v>0.93333333333333335</v>
      </c>
      <c r="AJ175" s="253">
        <f>AA175-AI175</f>
        <v>24.066666666666666</v>
      </c>
      <c r="AK175" s="242">
        <v>1</v>
      </c>
      <c r="AL175" s="253">
        <f>IF(AE175-AJ175&lt;1,0,AE175-AJ175)</f>
        <v>0</v>
      </c>
      <c r="AM175" s="253">
        <f>AL175*D175</f>
        <v>0</v>
      </c>
      <c r="AN175" s="253">
        <f>IFERROR(AL175/W175,"-")</f>
        <v>0</v>
      </c>
      <c r="AO175" s="249">
        <f>IFERROR(AN175+AH175,"-")</f>
        <v>44048</v>
      </c>
      <c r="AP175" s="242"/>
      <c r="AQ175" s="244"/>
    </row>
    <row r="176" spans="1:43" x14ac:dyDescent="0.25">
      <c r="A176" s="550" t="s">
        <v>62</v>
      </c>
      <c r="B176" s="18" t="s">
        <v>367</v>
      </c>
      <c r="C176" s="551">
        <v>6953156277960</v>
      </c>
      <c r="D176" s="58">
        <v>20.25</v>
      </c>
      <c r="E176" s="267"/>
      <c r="F176" s="26">
        <v>0</v>
      </c>
      <c r="G176" s="26">
        <v>0</v>
      </c>
      <c r="H176" s="26">
        <v>3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/>
      <c r="O176" s="26"/>
      <c r="P176" s="26"/>
      <c r="Q176" s="26"/>
      <c r="R176" s="260"/>
      <c r="S176" s="322">
        <f>COUNTIF(F176:M176,"&lt;&gt;0")</f>
        <v>1</v>
      </c>
      <c r="T176" s="256">
        <v>1</v>
      </c>
      <c r="U176" s="260"/>
      <c r="V176" s="242">
        <f>SUM(F176:Q176)</f>
        <v>3</v>
      </c>
      <c r="W176" s="247">
        <f>IFERROR(IF(L176=0,V176/(S176*30),V176/(((S176-1)*30)+(T176*7))),0)</f>
        <v>0.1</v>
      </c>
      <c r="X176" s="247">
        <f>W176*30</f>
        <v>3</v>
      </c>
      <c r="Y176" s="242">
        <v>52</v>
      </c>
      <c r="Z176" s="242">
        <v>0</v>
      </c>
      <c r="AA176" s="243">
        <f>Y176+Z176</f>
        <v>52</v>
      </c>
      <c r="AB176" s="247">
        <f>IFERROR(AA176/W176,"Not Sold")</f>
        <v>520</v>
      </c>
      <c r="AC176" s="247">
        <v>14</v>
      </c>
      <c r="AD176" s="247">
        <f>IFERROR(AB176-AC176,"-")</f>
        <v>506</v>
      </c>
      <c r="AE176" s="247">
        <f>X176*2</f>
        <v>6</v>
      </c>
      <c r="AF176" s="248">
        <f>IFERROR(AB176+$C$1,"Not Sold")</f>
        <v>44193</v>
      </c>
      <c r="AG176" s="249">
        <f>$C$1+AC176</f>
        <v>43687</v>
      </c>
      <c r="AH176" s="249">
        <f>MAX(AF176,AG176)</f>
        <v>44193</v>
      </c>
      <c r="AI176" s="253">
        <f>W176*AC176</f>
        <v>1.4000000000000001</v>
      </c>
      <c r="AJ176" s="253">
        <f>AA176-AI176</f>
        <v>50.6</v>
      </c>
      <c r="AK176" s="242">
        <v>1</v>
      </c>
      <c r="AL176" s="253">
        <f>IF(AE176-AJ176&lt;1,0,AE176-AJ176)</f>
        <v>0</v>
      </c>
      <c r="AM176" s="253">
        <f>AL176*D176</f>
        <v>0</v>
      </c>
      <c r="AN176" s="253">
        <f>IFERROR(AL176/W176,"-")</f>
        <v>0</v>
      </c>
      <c r="AO176" s="249">
        <f>IFERROR(AN176+AH176,"-")</f>
        <v>44193</v>
      </c>
      <c r="AP176" s="242"/>
      <c r="AQ176" s="244"/>
    </row>
    <row r="177" spans="1:43" x14ac:dyDescent="0.25">
      <c r="A177" s="550" t="s">
        <v>63</v>
      </c>
      <c r="B177" s="18" t="s">
        <v>368</v>
      </c>
      <c r="C177" s="551">
        <v>6953156277977</v>
      </c>
      <c r="D177" s="58">
        <v>20.25</v>
      </c>
      <c r="E177" s="267"/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/>
      <c r="O177" s="26"/>
      <c r="P177" s="26"/>
      <c r="Q177" s="26"/>
      <c r="R177" s="260"/>
      <c r="S177" s="322">
        <f>COUNTIF(F177:M177,"&lt;&gt;0")</f>
        <v>0</v>
      </c>
      <c r="T177" s="256">
        <v>1</v>
      </c>
      <c r="U177" s="260"/>
      <c r="V177" s="242">
        <f>SUM(F177:Q177)</f>
        <v>0</v>
      </c>
      <c r="W177" s="247">
        <f>IFERROR(IF(L177=0,V177/(S177*30),V177/(((S177-1)*30)+(T177*7))),0)</f>
        <v>0</v>
      </c>
      <c r="X177" s="247">
        <f>W177*30</f>
        <v>0</v>
      </c>
      <c r="Y177" s="242"/>
      <c r="Z177" s="242">
        <v>0</v>
      </c>
      <c r="AA177" s="243">
        <f>Y177+Z177</f>
        <v>0</v>
      </c>
      <c r="AB177" s="247" t="str">
        <f>IFERROR(AA177/W177,"Not Sold")</f>
        <v>Not Sold</v>
      </c>
      <c r="AC177" s="247">
        <v>14</v>
      </c>
      <c r="AD177" s="247" t="str">
        <f>IFERROR(AB177-AC177,"-")</f>
        <v>-</v>
      </c>
      <c r="AE177" s="247">
        <f>X177*2</f>
        <v>0</v>
      </c>
      <c r="AF177" s="248" t="str">
        <f>IFERROR(AB177+$C$1,"Not Sold")</f>
        <v>Not Sold</v>
      </c>
      <c r="AG177" s="249">
        <f>$C$1+AC177</f>
        <v>43687</v>
      </c>
      <c r="AH177" s="249">
        <f>MAX(AF177,AG177)</f>
        <v>43687</v>
      </c>
      <c r="AI177" s="253">
        <f>W177*AC177</f>
        <v>0</v>
      </c>
      <c r="AJ177" s="253">
        <f>AA177-AI177</f>
        <v>0</v>
      </c>
      <c r="AK177" s="242">
        <v>1</v>
      </c>
      <c r="AL177" s="253">
        <f>IF(AE177-AJ177&lt;1,0,AE177-AJ177)</f>
        <v>0</v>
      </c>
      <c r="AM177" s="253">
        <f>AL177*D177</f>
        <v>0</v>
      </c>
      <c r="AN177" s="253" t="str">
        <f>IFERROR(AL177/W177,"-")</f>
        <v>-</v>
      </c>
      <c r="AO177" s="249" t="str">
        <f>IFERROR(AN177+AH177,"-")</f>
        <v>-</v>
      </c>
      <c r="AP177" s="242"/>
      <c r="AQ177" s="244"/>
    </row>
    <row r="178" spans="1:43" x14ac:dyDescent="0.25">
      <c r="A178" s="550" t="s">
        <v>847</v>
      </c>
      <c r="B178" s="18" t="s">
        <v>848</v>
      </c>
      <c r="C178" s="551">
        <v>6953156278493</v>
      </c>
      <c r="D178" s="58">
        <v>10.859999999999934</v>
      </c>
      <c r="E178" s="267"/>
      <c r="F178" s="26">
        <v>0</v>
      </c>
      <c r="G178" s="26">
        <v>0</v>
      </c>
      <c r="H178" s="26">
        <v>0</v>
      </c>
      <c r="I178" s="26">
        <v>0</v>
      </c>
      <c r="J178" s="26">
        <v>0</v>
      </c>
      <c r="K178" s="26">
        <v>0</v>
      </c>
      <c r="L178" s="26">
        <v>1</v>
      </c>
      <c r="M178" s="26">
        <v>0</v>
      </c>
      <c r="N178" s="26"/>
      <c r="O178" s="26"/>
      <c r="P178" s="26"/>
      <c r="Q178" s="26"/>
      <c r="R178" s="260"/>
      <c r="S178" s="322">
        <f>COUNTIF(F178:M178,"&lt;&gt;0")</f>
        <v>1</v>
      </c>
      <c r="T178" s="256">
        <v>1</v>
      </c>
      <c r="U178" s="260"/>
      <c r="V178" s="242">
        <f>SUM(F178:Q178)</f>
        <v>1</v>
      </c>
      <c r="W178" s="247">
        <f>IFERROR(IF(L178=0,V178/(S178*30),V178/(((S178-1)*30)+(T178*7))),0)</f>
        <v>0.14285714285714285</v>
      </c>
      <c r="X178" s="247">
        <f>W178*30</f>
        <v>4.2857142857142856</v>
      </c>
      <c r="Y178" s="242">
        <v>97</v>
      </c>
      <c r="Z178" s="242">
        <v>4</v>
      </c>
      <c r="AA178" s="243">
        <f>Y178+Z178</f>
        <v>101</v>
      </c>
      <c r="AB178" s="247">
        <f>IFERROR(AA178/W178,"Not Sold")</f>
        <v>707</v>
      </c>
      <c r="AC178" s="247">
        <v>14</v>
      </c>
      <c r="AD178" s="247">
        <f>IFERROR(AB178-AC178,"-")</f>
        <v>693</v>
      </c>
      <c r="AE178" s="247">
        <f>X178*2</f>
        <v>8.5714285714285712</v>
      </c>
      <c r="AF178" s="248">
        <f>IFERROR(AB178+$C$1,"Not Sold")</f>
        <v>44380</v>
      </c>
      <c r="AG178" s="249">
        <f>$C$1+AC178</f>
        <v>43687</v>
      </c>
      <c r="AH178" s="249">
        <f>MAX(AF178,AG178)</f>
        <v>44380</v>
      </c>
      <c r="AI178" s="253">
        <f>W178*AC178</f>
        <v>2</v>
      </c>
      <c r="AJ178" s="253">
        <f>AA178-AI178</f>
        <v>99</v>
      </c>
      <c r="AK178" s="242">
        <v>1</v>
      </c>
      <c r="AL178" s="253">
        <f>IF(AE178-AJ178&lt;1,0,AE178-AJ178)</f>
        <v>0</v>
      </c>
      <c r="AM178" s="253">
        <f>AL178*D178</f>
        <v>0</v>
      </c>
      <c r="AN178" s="253">
        <f>IFERROR(AL178/W178,"-")</f>
        <v>0</v>
      </c>
      <c r="AO178" s="249">
        <f>IFERROR(AN178+AH178,"-")</f>
        <v>44380</v>
      </c>
      <c r="AP178" s="242"/>
      <c r="AQ178" s="244"/>
    </row>
    <row r="179" spans="1:43" x14ac:dyDescent="0.25">
      <c r="A179" s="550" t="s">
        <v>88</v>
      </c>
      <c r="B179" s="18" t="s">
        <v>393</v>
      </c>
      <c r="C179" s="551">
        <v>6953156278523</v>
      </c>
      <c r="D179" s="58">
        <v>17.549999999999994</v>
      </c>
      <c r="E179" s="267"/>
      <c r="F179" s="26">
        <v>0</v>
      </c>
      <c r="G179" s="26">
        <v>0</v>
      </c>
      <c r="H179" s="26">
        <v>0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/>
      <c r="O179" s="26"/>
      <c r="P179" s="26"/>
      <c r="Q179" s="26"/>
      <c r="R179" s="260"/>
      <c r="S179" s="322">
        <f>COUNTIF(F179:M179,"&lt;&gt;0")</f>
        <v>0</v>
      </c>
      <c r="T179" s="256">
        <v>1</v>
      </c>
      <c r="U179" s="260"/>
      <c r="V179" s="242">
        <f>SUM(F179:Q179)</f>
        <v>0</v>
      </c>
      <c r="W179" s="247">
        <f>IFERROR(IF(L179=0,V179/(S179*30),V179/(((S179-1)*30)+(T179*7))),0)</f>
        <v>0</v>
      </c>
      <c r="X179" s="247">
        <f>W179*30</f>
        <v>0</v>
      </c>
      <c r="Y179" s="242">
        <v>1</v>
      </c>
      <c r="Z179" s="242">
        <v>0</v>
      </c>
      <c r="AA179" s="243">
        <f>Y179+Z179</f>
        <v>1</v>
      </c>
      <c r="AB179" s="247" t="str">
        <f>IFERROR(AA179/W179,"Not Sold")</f>
        <v>Not Sold</v>
      </c>
      <c r="AC179" s="247">
        <v>14</v>
      </c>
      <c r="AD179" s="247" t="str">
        <f>IFERROR(AB179-AC179,"-")</f>
        <v>-</v>
      </c>
      <c r="AE179" s="247">
        <f>X179*2</f>
        <v>0</v>
      </c>
      <c r="AF179" s="248" t="str">
        <f>IFERROR(AB179+$C$1,"Not Sold")</f>
        <v>Not Sold</v>
      </c>
      <c r="AG179" s="249">
        <f>$C$1+AC179</f>
        <v>43687</v>
      </c>
      <c r="AH179" s="249">
        <f>MAX(AF179,AG179)</f>
        <v>43687</v>
      </c>
      <c r="AI179" s="253">
        <f>W179*AC179</f>
        <v>0</v>
      </c>
      <c r="AJ179" s="253">
        <f>AA179-AI179</f>
        <v>1</v>
      </c>
      <c r="AK179" s="242">
        <v>1</v>
      </c>
      <c r="AL179" s="253">
        <f>IF(AE179-AJ179&lt;1,0,AE179-AJ179)</f>
        <v>0</v>
      </c>
      <c r="AM179" s="253">
        <f>AL179*D179</f>
        <v>0</v>
      </c>
      <c r="AN179" s="253" t="str">
        <f>IFERROR(AL179/W179,"-")</f>
        <v>-</v>
      </c>
      <c r="AO179" s="249" t="str">
        <f>IFERROR(AN179+AH179,"-")</f>
        <v>-</v>
      </c>
      <c r="AP179" s="242"/>
      <c r="AQ179" s="244"/>
    </row>
    <row r="180" spans="1:43" x14ac:dyDescent="0.25">
      <c r="A180" s="550" t="s">
        <v>89</v>
      </c>
      <c r="B180" s="18" t="s">
        <v>394</v>
      </c>
      <c r="C180" s="551">
        <v>6953156278530</v>
      </c>
      <c r="D180" s="58">
        <v>17.55</v>
      </c>
      <c r="E180" s="267"/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/>
      <c r="O180" s="26"/>
      <c r="P180" s="26"/>
      <c r="Q180" s="26"/>
      <c r="R180" s="260"/>
      <c r="S180" s="322">
        <f>COUNTIF(F180:M180,"&lt;&gt;0")</f>
        <v>0</v>
      </c>
      <c r="T180" s="256">
        <v>1</v>
      </c>
      <c r="U180" s="260"/>
      <c r="V180" s="242">
        <f>SUM(F180:Q180)</f>
        <v>0</v>
      </c>
      <c r="W180" s="247">
        <f>IFERROR(IF(L180=0,V180/(S180*30),V180/(((S180-1)*30)+(T180*7))),0)</f>
        <v>0</v>
      </c>
      <c r="X180" s="247">
        <f>W180*30</f>
        <v>0</v>
      </c>
      <c r="Y180" s="242"/>
      <c r="Z180" s="242">
        <v>0</v>
      </c>
      <c r="AA180" s="243">
        <f>Y180+Z180</f>
        <v>0</v>
      </c>
      <c r="AB180" s="247" t="str">
        <f>IFERROR(AA180/W180,"Not Sold")</f>
        <v>Not Sold</v>
      </c>
      <c r="AC180" s="247">
        <v>14</v>
      </c>
      <c r="AD180" s="247" t="str">
        <f>IFERROR(AB180-AC180,"-")</f>
        <v>-</v>
      </c>
      <c r="AE180" s="247">
        <f>X180*2</f>
        <v>0</v>
      </c>
      <c r="AF180" s="248" t="str">
        <f>IFERROR(AB180+$C$1,"Not Sold")</f>
        <v>Not Sold</v>
      </c>
      <c r="AG180" s="249">
        <f>$C$1+AC180</f>
        <v>43687</v>
      </c>
      <c r="AH180" s="249">
        <f>MAX(AF180,AG180)</f>
        <v>43687</v>
      </c>
      <c r="AI180" s="253">
        <f>W180*AC180</f>
        <v>0</v>
      </c>
      <c r="AJ180" s="253">
        <f>AA180-AI180</f>
        <v>0</v>
      </c>
      <c r="AK180" s="242">
        <v>1</v>
      </c>
      <c r="AL180" s="253">
        <f>IF(AE180-AJ180&lt;1,0,AE180-AJ180)</f>
        <v>0</v>
      </c>
      <c r="AM180" s="253">
        <f>AL180*D180</f>
        <v>0</v>
      </c>
      <c r="AN180" s="253" t="str">
        <f>IFERROR(AL180/W180,"-")</f>
        <v>-</v>
      </c>
      <c r="AO180" s="249" t="str">
        <f>IFERROR(AN180+AH180,"-")</f>
        <v>-</v>
      </c>
      <c r="AP180" s="242"/>
      <c r="AQ180" s="244"/>
    </row>
    <row r="181" spans="1:43" x14ac:dyDescent="0.25">
      <c r="A181" s="550" t="s">
        <v>53</v>
      </c>
      <c r="B181" s="18" t="s">
        <v>358</v>
      </c>
      <c r="C181" s="551">
        <v>6953156278547</v>
      </c>
      <c r="D181" s="58">
        <v>9.3699999999999974</v>
      </c>
      <c r="E181" s="267"/>
      <c r="F181" s="26">
        <v>1</v>
      </c>
      <c r="G181" s="26">
        <v>0</v>
      </c>
      <c r="H181" s="26">
        <v>1</v>
      </c>
      <c r="I181" s="26">
        <v>0</v>
      </c>
      <c r="J181" s="26">
        <v>1</v>
      </c>
      <c r="K181" s="26">
        <v>0</v>
      </c>
      <c r="L181" s="26">
        <v>0</v>
      </c>
      <c r="M181" s="26">
        <v>0</v>
      </c>
      <c r="N181" s="26"/>
      <c r="O181" s="26"/>
      <c r="P181" s="26"/>
      <c r="Q181" s="26"/>
      <c r="R181" s="260"/>
      <c r="S181" s="322">
        <f>COUNTIF(F181:M181,"&lt;&gt;0")</f>
        <v>3</v>
      </c>
      <c r="T181" s="256">
        <v>1</v>
      </c>
      <c r="U181" s="260"/>
      <c r="V181" s="242">
        <f>SUM(F181:Q181)</f>
        <v>3</v>
      </c>
      <c r="W181" s="247">
        <f>IFERROR(IF(L181=0,V181/(S181*30),V181/(((S181-1)*30)+(T181*7))),0)</f>
        <v>3.3333333333333333E-2</v>
      </c>
      <c r="X181" s="247">
        <f>W181*30</f>
        <v>1</v>
      </c>
      <c r="Y181" s="242">
        <v>97</v>
      </c>
      <c r="Z181" s="242">
        <v>3</v>
      </c>
      <c r="AA181" s="243">
        <f>Y181+Z181</f>
        <v>100</v>
      </c>
      <c r="AB181" s="247">
        <f>IFERROR(AA181/W181,"Not Sold")</f>
        <v>3000</v>
      </c>
      <c r="AC181" s="247">
        <v>14</v>
      </c>
      <c r="AD181" s="247">
        <f>IFERROR(AB181-AC181,"-")</f>
        <v>2986</v>
      </c>
      <c r="AE181" s="247">
        <f>X181*2</f>
        <v>2</v>
      </c>
      <c r="AF181" s="248">
        <f>IFERROR(AB181+$C$1,"Not Sold")</f>
        <v>46673</v>
      </c>
      <c r="AG181" s="249">
        <f>$C$1+AC181</f>
        <v>43687</v>
      </c>
      <c r="AH181" s="249">
        <f>MAX(AF181,AG181)</f>
        <v>46673</v>
      </c>
      <c r="AI181" s="253">
        <f>W181*AC181</f>
        <v>0.46666666666666667</v>
      </c>
      <c r="AJ181" s="253">
        <f>AA181-AI181</f>
        <v>99.533333333333331</v>
      </c>
      <c r="AK181" s="242">
        <v>1</v>
      </c>
      <c r="AL181" s="253">
        <f>IF(AE181-AJ181&lt;1,0,AE181-AJ181)</f>
        <v>0</v>
      </c>
      <c r="AM181" s="253">
        <f>AL181*D181</f>
        <v>0</v>
      </c>
      <c r="AN181" s="253">
        <f>IFERROR(AL181/W181,"-")</f>
        <v>0</v>
      </c>
      <c r="AO181" s="249">
        <f>IFERROR(AN181+AH181,"-")</f>
        <v>46673</v>
      </c>
      <c r="AP181" s="242"/>
      <c r="AQ181" s="244"/>
    </row>
    <row r="182" spans="1:43" x14ac:dyDescent="0.25">
      <c r="A182" s="554" t="s">
        <v>52</v>
      </c>
      <c r="B182" s="18" t="s">
        <v>357</v>
      </c>
      <c r="C182" s="551">
        <v>6953156278554</v>
      </c>
      <c r="D182" s="58">
        <v>9.3699999999999992</v>
      </c>
      <c r="E182" s="267"/>
      <c r="F182" s="26">
        <v>0</v>
      </c>
      <c r="G182" s="26">
        <v>0</v>
      </c>
      <c r="H182" s="26">
        <v>1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/>
      <c r="O182" s="26"/>
      <c r="P182" s="26"/>
      <c r="Q182" s="26"/>
      <c r="R182" s="260"/>
      <c r="S182" s="322">
        <f>COUNTIF(F182:M182,"&lt;&gt;0")</f>
        <v>2</v>
      </c>
      <c r="T182" s="256">
        <v>1</v>
      </c>
      <c r="U182" s="260"/>
      <c r="V182" s="242">
        <f>SUM(F182:Q182)</f>
        <v>2</v>
      </c>
      <c r="W182" s="247">
        <f>IFERROR(IF(L182=0,V182/(S182*30),V182/(((S182-1)*30)+(T182*7))),0)</f>
        <v>3.3333333333333333E-2</v>
      </c>
      <c r="X182" s="247">
        <f>W182*30</f>
        <v>1</v>
      </c>
      <c r="Y182" s="242">
        <v>70</v>
      </c>
      <c r="Z182" s="242">
        <v>3</v>
      </c>
      <c r="AA182" s="243">
        <f>Y182+Z182</f>
        <v>73</v>
      </c>
      <c r="AB182" s="247">
        <f>IFERROR(AA182/W182,"Not Sold")</f>
        <v>2190</v>
      </c>
      <c r="AC182" s="247">
        <v>14</v>
      </c>
      <c r="AD182" s="247">
        <f>IFERROR(AB182-AC182,"-")</f>
        <v>2176</v>
      </c>
      <c r="AE182" s="247">
        <f>X182*2</f>
        <v>2</v>
      </c>
      <c r="AF182" s="248">
        <f>IFERROR(AB182+$C$1,"Not Sold")</f>
        <v>45863</v>
      </c>
      <c r="AG182" s="249">
        <f>$C$1+AC182</f>
        <v>43687</v>
      </c>
      <c r="AH182" s="249">
        <f>MAX(AF182,AG182)</f>
        <v>45863</v>
      </c>
      <c r="AI182" s="253">
        <f>W182*AC182</f>
        <v>0.46666666666666667</v>
      </c>
      <c r="AJ182" s="253">
        <f>AA182-AI182</f>
        <v>72.533333333333331</v>
      </c>
      <c r="AK182" s="242">
        <v>1</v>
      </c>
      <c r="AL182" s="253">
        <f>IF(AE182-AJ182&lt;1,0,AE182-AJ182)</f>
        <v>0</v>
      </c>
      <c r="AM182" s="253">
        <f>AL182*D182</f>
        <v>0</v>
      </c>
      <c r="AN182" s="253">
        <f>IFERROR(AL182/W182,"-")</f>
        <v>0</v>
      </c>
      <c r="AO182" s="249">
        <f>IFERROR(AN182+AH182,"-")</f>
        <v>45863</v>
      </c>
      <c r="AP182" s="242"/>
      <c r="AQ182" s="244"/>
    </row>
    <row r="183" spans="1:43" x14ac:dyDescent="0.25">
      <c r="A183" s="550" t="s">
        <v>54</v>
      </c>
      <c r="B183" s="18" t="s">
        <v>359</v>
      </c>
      <c r="C183" s="551">
        <v>6953156278561</v>
      </c>
      <c r="D183" s="58">
        <v>9.3699999999999974</v>
      </c>
      <c r="E183" s="267"/>
      <c r="F183" s="26">
        <v>1</v>
      </c>
      <c r="G183" s="26">
        <v>1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/>
      <c r="O183" s="26"/>
      <c r="P183" s="26"/>
      <c r="Q183" s="26"/>
      <c r="R183" s="260"/>
      <c r="S183" s="322">
        <f>COUNTIF(F183:M183,"&lt;&gt;0")</f>
        <v>2</v>
      </c>
      <c r="T183" s="256">
        <v>1</v>
      </c>
      <c r="U183" s="260"/>
      <c r="V183" s="242">
        <f>SUM(F183:Q183)</f>
        <v>2</v>
      </c>
      <c r="W183" s="247">
        <f>IFERROR(IF(L183=0,V183/(S183*30),V183/(((S183-1)*30)+(T183*7))),0)</f>
        <v>3.3333333333333333E-2</v>
      </c>
      <c r="X183" s="247">
        <f>W183*30</f>
        <v>1</v>
      </c>
      <c r="Y183" s="242">
        <v>65</v>
      </c>
      <c r="Z183" s="242">
        <v>0</v>
      </c>
      <c r="AA183" s="243">
        <f>Y183+Z183</f>
        <v>65</v>
      </c>
      <c r="AB183" s="247">
        <f>IFERROR(AA183/W183,"Not Sold")</f>
        <v>1950</v>
      </c>
      <c r="AC183" s="247">
        <v>14</v>
      </c>
      <c r="AD183" s="247">
        <f>IFERROR(AB183-AC183,"-")</f>
        <v>1936</v>
      </c>
      <c r="AE183" s="247">
        <f>X183*2</f>
        <v>2</v>
      </c>
      <c r="AF183" s="248">
        <f>IFERROR(AB183+$C$1,"Not Sold")</f>
        <v>45623</v>
      </c>
      <c r="AG183" s="249">
        <f>$C$1+AC183</f>
        <v>43687</v>
      </c>
      <c r="AH183" s="249">
        <f>MAX(AF183,AG183)</f>
        <v>45623</v>
      </c>
      <c r="AI183" s="253">
        <f>W183*AC183</f>
        <v>0.46666666666666667</v>
      </c>
      <c r="AJ183" s="253">
        <f>AA183-AI183</f>
        <v>64.533333333333331</v>
      </c>
      <c r="AK183" s="242">
        <v>1</v>
      </c>
      <c r="AL183" s="253">
        <f>IF(AE183-AJ183&lt;1,0,AE183-AJ183)</f>
        <v>0</v>
      </c>
      <c r="AM183" s="253">
        <f>AL183*D183</f>
        <v>0</v>
      </c>
      <c r="AN183" s="253">
        <f>IFERROR(AL183/W183,"-")</f>
        <v>0</v>
      </c>
      <c r="AO183" s="249">
        <f>IFERROR(AN183+AH183,"-")</f>
        <v>45623</v>
      </c>
      <c r="AP183" s="242"/>
      <c r="AQ183" s="244"/>
    </row>
    <row r="184" spans="1:43" x14ac:dyDescent="0.25">
      <c r="A184" s="547" t="s">
        <v>219</v>
      </c>
      <c r="B184" s="100" t="s">
        <v>519</v>
      </c>
      <c r="C184" s="548">
        <v>6953156278585</v>
      </c>
      <c r="D184" s="112">
        <v>9.66</v>
      </c>
      <c r="E184" s="267"/>
      <c r="F184" s="103">
        <v>0</v>
      </c>
      <c r="G184" s="103">
        <v>0</v>
      </c>
      <c r="H184" s="103">
        <v>0</v>
      </c>
      <c r="I184" s="103">
        <v>2</v>
      </c>
      <c r="J184" s="103">
        <v>13</v>
      </c>
      <c r="K184" s="103">
        <v>8</v>
      </c>
      <c r="L184" s="103">
        <v>8</v>
      </c>
      <c r="M184" s="103">
        <v>3</v>
      </c>
      <c r="N184" s="103"/>
      <c r="O184" s="103"/>
      <c r="P184" s="103"/>
      <c r="Q184" s="103"/>
      <c r="R184" s="260"/>
      <c r="S184" s="322">
        <f>COUNTIF(F184:M184,"&lt;&gt;0")</f>
        <v>5</v>
      </c>
      <c r="T184" s="256">
        <v>1</v>
      </c>
      <c r="U184" s="260"/>
      <c r="V184" s="242">
        <f>SUM(F184:Q184)</f>
        <v>34</v>
      </c>
      <c r="W184" s="247">
        <f>IFERROR(IF(L184=0,V184/(S184*30),V184/(((S184-1)*30)+(T184*7))),0)</f>
        <v>0.26771653543307089</v>
      </c>
      <c r="X184" s="247">
        <f>W184*30</f>
        <v>8.0314960629921259</v>
      </c>
      <c r="Y184" s="242">
        <v>2</v>
      </c>
      <c r="Z184" s="242">
        <v>18</v>
      </c>
      <c r="AA184" s="243">
        <f>Y184+Z184</f>
        <v>20</v>
      </c>
      <c r="AB184" s="247">
        <f>IFERROR(AA184/W184,"Not Sold")</f>
        <v>74.705882352941174</v>
      </c>
      <c r="AC184" s="247">
        <v>14</v>
      </c>
      <c r="AD184" s="247">
        <f>IFERROR(AB184-AC184,"-")</f>
        <v>60.705882352941174</v>
      </c>
      <c r="AE184" s="247">
        <f>X184*2</f>
        <v>16.062992125984252</v>
      </c>
      <c r="AF184" s="248">
        <f>IFERROR(AB184+$C$1,"Not Sold")</f>
        <v>43747.705882352944</v>
      </c>
      <c r="AG184" s="249">
        <f>$C$1+AC184</f>
        <v>43687</v>
      </c>
      <c r="AH184" s="249">
        <f>MAX(AF184,AG184)</f>
        <v>43747.705882352944</v>
      </c>
      <c r="AI184" s="253">
        <f>W184*AC184</f>
        <v>3.7480314960629926</v>
      </c>
      <c r="AJ184" s="253">
        <f>AA184-AI184</f>
        <v>16.251968503937007</v>
      </c>
      <c r="AK184" s="242">
        <v>1</v>
      </c>
      <c r="AL184" s="253">
        <f>IF(AE184-AJ184&lt;1,0,AE184-AJ184)</f>
        <v>0</v>
      </c>
      <c r="AM184" s="253">
        <f>AL184*D184</f>
        <v>0</v>
      </c>
      <c r="AN184" s="253">
        <f>IFERROR(AL184/W184,"-")</f>
        <v>0</v>
      </c>
      <c r="AO184" s="249">
        <f>IFERROR(AN184+AH184,"-")</f>
        <v>43747.705882352944</v>
      </c>
      <c r="AP184" s="245"/>
      <c r="AQ184" s="244"/>
    </row>
    <row r="185" spans="1:43" x14ac:dyDescent="0.25">
      <c r="A185" s="550"/>
      <c r="B185" s="18" t="s">
        <v>849</v>
      </c>
      <c r="C185" s="551">
        <v>6953156278615</v>
      </c>
      <c r="D185" s="58">
        <v>0</v>
      </c>
      <c r="E185" s="267"/>
      <c r="F185" s="26">
        <v>0</v>
      </c>
      <c r="G185" s="26">
        <v>0</v>
      </c>
      <c r="H185" s="26">
        <v>0</v>
      </c>
      <c r="I185" s="26">
        <v>1</v>
      </c>
      <c r="J185" s="26">
        <v>0</v>
      </c>
      <c r="K185" s="26">
        <v>1</v>
      </c>
      <c r="L185" s="26">
        <v>1</v>
      </c>
      <c r="M185" s="26">
        <v>0</v>
      </c>
      <c r="N185" s="26"/>
      <c r="O185" s="26"/>
      <c r="P185" s="26"/>
      <c r="Q185" s="26"/>
      <c r="R185" s="260"/>
      <c r="S185" s="322">
        <f>COUNTIF(F185:M185,"&lt;&gt;0")</f>
        <v>3</v>
      </c>
      <c r="T185" s="256">
        <v>1</v>
      </c>
      <c r="U185" s="260"/>
      <c r="V185" s="242">
        <f>SUM(F185:Q185)</f>
        <v>3</v>
      </c>
      <c r="W185" s="247">
        <f>IFERROR(IF(L185=0,V185/(S185*30),V185/(((S185-1)*30)+(T185*7))),0)</f>
        <v>4.4776119402985072E-2</v>
      </c>
      <c r="X185" s="247">
        <f>W185*30</f>
        <v>1.3432835820895521</v>
      </c>
      <c r="Y185" s="242">
        <v>13</v>
      </c>
      <c r="Z185" s="242">
        <v>2</v>
      </c>
      <c r="AA185" s="243">
        <f>Y185+Z185</f>
        <v>15</v>
      </c>
      <c r="AB185" s="247">
        <f>IFERROR(AA185/W185,"Not Sold")</f>
        <v>335</v>
      </c>
      <c r="AC185" s="247">
        <v>14</v>
      </c>
      <c r="AD185" s="247">
        <f>IFERROR(AB185-AC185,"-")</f>
        <v>321</v>
      </c>
      <c r="AE185" s="247">
        <f>X185*2</f>
        <v>2.6865671641791042</v>
      </c>
      <c r="AF185" s="248">
        <f>IFERROR(AB185+$C$1,"Not Sold")</f>
        <v>44008</v>
      </c>
      <c r="AG185" s="249">
        <f>$C$1+AC185</f>
        <v>43687</v>
      </c>
      <c r="AH185" s="249">
        <f>MAX(AF185,AG185)</f>
        <v>44008</v>
      </c>
      <c r="AI185" s="253">
        <f>W185*AC185</f>
        <v>0.62686567164179097</v>
      </c>
      <c r="AJ185" s="253">
        <f>AA185-AI185</f>
        <v>14.373134328358208</v>
      </c>
      <c r="AK185" s="242">
        <v>1</v>
      </c>
      <c r="AL185" s="253">
        <f>IF(AE185-AJ185&lt;1,0,AE185-AJ185)</f>
        <v>0</v>
      </c>
      <c r="AM185" s="253">
        <f>AL185*D185</f>
        <v>0</v>
      </c>
      <c r="AN185" s="253">
        <f>IFERROR(AL185/W185,"-")</f>
        <v>0</v>
      </c>
      <c r="AO185" s="249">
        <f>IFERROR(AN185+AH185,"-")</f>
        <v>44008</v>
      </c>
      <c r="AP185" s="242"/>
      <c r="AQ185" s="244"/>
    </row>
    <row r="186" spans="1:43" x14ac:dyDescent="0.25">
      <c r="A186" s="547" t="s">
        <v>92</v>
      </c>
      <c r="B186" s="100" t="s">
        <v>397</v>
      </c>
      <c r="C186" s="548">
        <v>6953156278622</v>
      </c>
      <c r="D186" s="112">
        <v>27</v>
      </c>
      <c r="E186" s="267"/>
      <c r="F186" s="103">
        <v>8</v>
      </c>
      <c r="G186" s="103">
        <v>9</v>
      </c>
      <c r="H186" s="103">
        <v>7</v>
      </c>
      <c r="I186" s="103">
        <v>6</v>
      </c>
      <c r="J186" s="103">
        <v>3</v>
      </c>
      <c r="K186" s="103">
        <v>2</v>
      </c>
      <c r="L186" s="103">
        <v>2</v>
      </c>
      <c r="M186" s="103">
        <v>1</v>
      </c>
      <c r="N186" s="103"/>
      <c r="O186" s="103"/>
      <c r="P186" s="103"/>
      <c r="Q186" s="103"/>
      <c r="R186" s="260"/>
      <c r="S186" s="322">
        <f>COUNTIF(F186:M186,"&lt;&gt;0")</f>
        <v>8</v>
      </c>
      <c r="T186" s="256">
        <v>1</v>
      </c>
      <c r="U186" s="260"/>
      <c r="V186" s="242">
        <f>SUM(F186:Q186)</f>
        <v>38</v>
      </c>
      <c r="W186" s="247">
        <f>IFERROR(IF(L186=0,V186/(S186*30),V186/(((S186-1)*30)+(T186*7))),0)</f>
        <v>0.17511520737327188</v>
      </c>
      <c r="X186" s="247">
        <f>W186*30</f>
        <v>5.2534562211981566</v>
      </c>
      <c r="Y186" s="242">
        <v>1</v>
      </c>
      <c r="Z186" s="242">
        <v>5</v>
      </c>
      <c r="AA186" s="243">
        <f>Y186+Z186</f>
        <v>6</v>
      </c>
      <c r="AB186" s="247">
        <f>IFERROR(AA186/W186,"Not Sold")</f>
        <v>34.263157894736842</v>
      </c>
      <c r="AC186" s="247">
        <v>14</v>
      </c>
      <c r="AD186" s="247">
        <f>IFERROR(AB186-AC186,"-")</f>
        <v>20.263157894736842</v>
      </c>
      <c r="AE186" s="247">
        <f>X186*2</f>
        <v>10.506912442396313</v>
      </c>
      <c r="AF186" s="248">
        <f>IFERROR(AB186+$C$1,"Not Sold")</f>
        <v>43707.26315789474</v>
      </c>
      <c r="AG186" s="249">
        <f>$C$1+AC186</f>
        <v>43687</v>
      </c>
      <c r="AH186" s="249">
        <f>MAX(AF186,AG186)</f>
        <v>43707.26315789474</v>
      </c>
      <c r="AI186" s="253">
        <f>W186*AC186</f>
        <v>2.4516129032258065</v>
      </c>
      <c r="AJ186" s="253">
        <f>AA186-AI186</f>
        <v>3.5483870967741935</v>
      </c>
      <c r="AK186" s="242">
        <v>1</v>
      </c>
      <c r="AL186" s="253">
        <f>IF(AE186-AJ186&lt;1,0,AE186-AJ186)</f>
        <v>6.9585253456221192</v>
      </c>
      <c r="AM186" s="253">
        <f>AL186*D186</f>
        <v>187.88018433179721</v>
      </c>
      <c r="AN186" s="253">
        <f>IFERROR(AL186/W186,"-")</f>
        <v>39.736842105263158</v>
      </c>
      <c r="AO186" s="249">
        <f>IFERROR(AN186+AH186,"-")</f>
        <v>43747</v>
      </c>
      <c r="AP186" s="245"/>
      <c r="AQ186" s="244"/>
    </row>
    <row r="187" spans="1:43" x14ac:dyDescent="0.25">
      <c r="A187" s="550" t="s">
        <v>93</v>
      </c>
      <c r="B187" s="18" t="s">
        <v>681</v>
      </c>
      <c r="C187" s="551">
        <v>6953156278639</v>
      </c>
      <c r="D187" s="58">
        <v>55.699999999999989</v>
      </c>
      <c r="E187" s="267"/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1</v>
      </c>
      <c r="L187" s="26">
        <v>0</v>
      </c>
      <c r="M187" s="26">
        <v>0</v>
      </c>
      <c r="N187" s="26"/>
      <c r="O187" s="26"/>
      <c r="P187" s="26"/>
      <c r="Q187" s="26"/>
      <c r="R187" s="260"/>
      <c r="S187" s="322">
        <f>COUNTIF(F187:M187,"&lt;&gt;0")</f>
        <v>1</v>
      </c>
      <c r="T187" s="256">
        <v>1</v>
      </c>
      <c r="U187" s="260"/>
      <c r="V187" s="242">
        <f>SUM(F187:Q187)</f>
        <v>1</v>
      </c>
      <c r="W187" s="247">
        <f>IFERROR(IF(L187=0,V187/(S187*30),V187/(((S187-1)*30)+(T187*7))),0)</f>
        <v>3.3333333333333333E-2</v>
      </c>
      <c r="X187" s="247">
        <f>W187*30</f>
        <v>1</v>
      </c>
      <c r="Y187" s="242">
        <v>11</v>
      </c>
      <c r="Z187" s="242">
        <v>4</v>
      </c>
      <c r="AA187" s="243">
        <f>Y187+Z187</f>
        <v>15</v>
      </c>
      <c r="AB187" s="247">
        <f>IFERROR(AA187/W187,"Not Sold")</f>
        <v>450</v>
      </c>
      <c r="AC187" s="247">
        <v>14</v>
      </c>
      <c r="AD187" s="247">
        <f>IFERROR(AB187-AC187,"-")</f>
        <v>436</v>
      </c>
      <c r="AE187" s="247">
        <f>X187*2</f>
        <v>2</v>
      </c>
      <c r="AF187" s="248">
        <f>IFERROR(AB187+$C$1,"Not Sold")</f>
        <v>44123</v>
      </c>
      <c r="AG187" s="249">
        <f>$C$1+AC187</f>
        <v>43687</v>
      </c>
      <c r="AH187" s="249">
        <f>MAX(AF187,AG187)</f>
        <v>44123</v>
      </c>
      <c r="AI187" s="253">
        <f>W187*AC187</f>
        <v>0.46666666666666667</v>
      </c>
      <c r="AJ187" s="253">
        <f>AA187-AI187</f>
        <v>14.533333333333333</v>
      </c>
      <c r="AK187" s="242">
        <v>1</v>
      </c>
      <c r="AL187" s="253">
        <f>IF(AE187-AJ187&lt;1,0,AE187-AJ187)</f>
        <v>0</v>
      </c>
      <c r="AM187" s="253">
        <f>AL187*D187</f>
        <v>0</v>
      </c>
      <c r="AN187" s="253">
        <f>IFERROR(AL187/W187,"-")</f>
        <v>0</v>
      </c>
      <c r="AO187" s="249">
        <f>IFERROR(AN187+AH187,"-")</f>
        <v>44123</v>
      </c>
      <c r="AP187" s="242"/>
      <c r="AQ187" s="244"/>
    </row>
    <row r="188" spans="1:43" x14ac:dyDescent="0.25">
      <c r="A188" s="550" t="s">
        <v>84</v>
      </c>
      <c r="B188" s="18" t="s">
        <v>389</v>
      </c>
      <c r="C188" s="551">
        <v>6953156278721</v>
      </c>
      <c r="D188" s="58">
        <v>24.02</v>
      </c>
      <c r="E188" s="267"/>
      <c r="F188" s="26">
        <v>3</v>
      </c>
      <c r="G188" s="26">
        <v>2</v>
      </c>
      <c r="H188" s="26">
        <v>1</v>
      </c>
      <c r="I188" s="26">
        <v>1</v>
      </c>
      <c r="J188" s="26">
        <v>0</v>
      </c>
      <c r="K188" s="26">
        <v>0</v>
      </c>
      <c r="L188" s="26">
        <v>0</v>
      </c>
      <c r="M188" s="26">
        <v>0</v>
      </c>
      <c r="N188" s="26"/>
      <c r="O188" s="26"/>
      <c r="P188" s="26"/>
      <c r="Q188" s="26"/>
      <c r="R188" s="260"/>
      <c r="S188" s="322">
        <f>COUNTIF(F188:M188,"&lt;&gt;0")</f>
        <v>4</v>
      </c>
      <c r="T188" s="256">
        <v>1</v>
      </c>
      <c r="U188" s="260"/>
      <c r="V188" s="242">
        <f>SUM(F188:Q188)</f>
        <v>7</v>
      </c>
      <c r="W188" s="247">
        <f>IFERROR(IF(L188=0,V188/(S188*30),V188/(((S188-1)*30)+(T188*7))),0)</f>
        <v>5.8333333333333334E-2</v>
      </c>
      <c r="X188" s="247">
        <f>W188*30</f>
        <v>1.75</v>
      </c>
      <c r="Y188" s="242">
        <v>3</v>
      </c>
      <c r="Z188" s="242">
        <v>0</v>
      </c>
      <c r="AA188" s="243">
        <f>Y188+Z188</f>
        <v>3</v>
      </c>
      <c r="AB188" s="247">
        <f>IFERROR(AA188/W188,"Not Sold")</f>
        <v>51.428571428571431</v>
      </c>
      <c r="AC188" s="247">
        <v>14</v>
      </c>
      <c r="AD188" s="247">
        <f>IFERROR(AB188-AC188,"-")</f>
        <v>37.428571428571431</v>
      </c>
      <c r="AE188" s="247">
        <f>X188*2</f>
        <v>3.5</v>
      </c>
      <c r="AF188" s="248">
        <f>IFERROR(AB188+$C$1,"Not Sold")</f>
        <v>43724.428571428572</v>
      </c>
      <c r="AG188" s="249">
        <f>$C$1+AC188</f>
        <v>43687</v>
      </c>
      <c r="AH188" s="249">
        <f>MAX(AF188,AG188)</f>
        <v>43724.428571428572</v>
      </c>
      <c r="AI188" s="253">
        <f>W188*AC188</f>
        <v>0.81666666666666665</v>
      </c>
      <c r="AJ188" s="253">
        <f>AA188-AI188</f>
        <v>2.1833333333333336</v>
      </c>
      <c r="AK188" s="242">
        <v>1</v>
      </c>
      <c r="AL188" s="253">
        <f>IF(AE188-AJ188&lt;1,0,AE188-AJ188)</f>
        <v>1.3166666666666664</v>
      </c>
      <c r="AM188" s="253">
        <f>AL188*D188</f>
        <v>31.626333333333328</v>
      </c>
      <c r="AN188" s="253">
        <f>IFERROR(AL188/W188,"-")</f>
        <v>22.571428571428566</v>
      </c>
      <c r="AO188" s="249">
        <f>IFERROR(AN188+AH188,"-")</f>
        <v>43747</v>
      </c>
      <c r="AP188" s="242"/>
      <c r="AQ188" s="244"/>
    </row>
    <row r="189" spans="1:43" x14ac:dyDescent="0.25">
      <c r="A189" s="550" t="s">
        <v>85</v>
      </c>
      <c r="B189" s="18" t="s">
        <v>390</v>
      </c>
      <c r="C189" s="551">
        <v>6953156278738</v>
      </c>
      <c r="D189" s="58">
        <v>23.39</v>
      </c>
      <c r="E189" s="267"/>
      <c r="F189" s="26">
        <v>0</v>
      </c>
      <c r="G189" s="26">
        <v>0</v>
      </c>
      <c r="H189" s="26">
        <v>1</v>
      </c>
      <c r="I189" s="26">
        <v>0</v>
      </c>
      <c r="J189" s="26">
        <v>0</v>
      </c>
      <c r="K189" s="26">
        <v>0</v>
      </c>
      <c r="L189" s="26">
        <v>0</v>
      </c>
      <c r="M189" s="26">
        <v>5</v>
      </c>
      <c r="N189" s="26"/>
      <c r="O189" s="26"/>
      <c r="P189" s="26"/>
      <c r="Q189" s="26"/>
      <c r="R189" s="260"/>
      <c r="S189" s="322">
        <f>COUNTIF(F189:M189,"&lt;&gt;0")</f>
        <v>2</v>
      </c>
      <c r="T189" s="256">
        <v>1</v>
      </c>
      <c r="U189" s="260"/>
      <c r="V189" s="242">
        <f>SUM(F189:Q189)</f>
        <v>6</v>
      </c>
      <c r="W189" s="247">
        <f>IFERROR(IF(L189=0,V189/(S189*30),V189/(((S189-1)*30)+(T189*7))),0)</f>
        <v>0.1</v>
      </c>
      <c r="X189" s="247">
        <f>W189*30</f>
        <v>3</v>
      </c>
      <c r="Y189" s="242"/>
      <c r="Z189" s="242">
        <v>0</v>
      </c>
      <c r="AA189" s="243">
        <f>Y189+Z189</f>
        <v>0</v>
      </c>
      <c r="AB189" s="247">
        <f>IFERROR(AA189/W189,"Not Sold")</f>
        <v>0</v>
      </c>
      <c r="AC189" s="247">
        <v>14</v>
      </c>
      <c r="AD189" s="247">
        <f>IFERROR(AB189-AC189,"-")</f>
        <v>-14</v>
      </c>
      <c r="AE189" s="247">
        <f>X189*2</f>
        <v>6</v>
      </c>
      <c r="AF189" s="248">
        <f>IFERROR(AB189+$C$1,"Not Sold")</f>
        <v>43673</v>
      </c>
      <c r="AG189" s="249">
        <f>$C$1+AC189</f>
        <v>43687</v>
      </c>
      <c r="AH189" s="249">
        <f>MAX(AF189,AG189)</f>
        <v>43687</v>
      </c>
      <c r="AI189" s="253">
        <f>W189*AC189</f>
        <v>1.4000000000000001</v>
      </c>
      <c r="AJ189" s="253">
        <f>AA189-AI189</f>
        <v>-1.4000000000000001</v>
      </c>
      <c r="AK189" s="242">
        <v>1</v>
      </c>
      <c r="AL189" s="253">
        <f>IF(AE189-AJ189&lt;1,0,AE189-AJ189)</f>
        <v>7.4</v>
      </c>
      <c r="AM189" s="253">
        <f>AL189*D189</f>
        <v>173.08600000000001</v>
      </c>
      <c r="AN189" s="253">
        <f>IFERROR(AL189/W189,"-")</f>
        <v>74</v>
      </c>
      <c r="AO189" s="249">
        <f>IFERROR(AN189+AH189,"-")</f>
        <v>43761</v>
      </c>
      <c r="AP189" s="242"/>
      <c r="AQ189" s="244"/>
    </row>
    <row r="190" spans="1:43" x14ac:dyDescent="0.25">
      <c r="A190" s="550" t="s">
        <v>86</v>
      </c>
      <c r="B190" s="18" t="s">
        <v>391</v>
      </c>
      <c r="C190" s="551">
        <v>6953156278745</v>
      </c>
      <c r="D190" s="58">
        <v>22.859999999999964</v>
      </c>
      <c r="E190" s="267"/>
      <c r="F190" s="26">
        <v>0</v>
      </c>
      <c r="G190" s="26">
        <v>0</v>
      </c>
      <c r="H190" s="26">
        <v>3</v>
      </c>
      <c r="I190" s="26">
        <v>4</v>
      </c>
      <c r="J190" s="26">
        <v>1</v>
      </c>
      <c r="K190" s="26">
        <v>0</v>
      </c>
      <c r="L190" s="26">
        <v>0</v>
      </c>
      <c r="M190" s="26">
        <v>0</v>
      </c>
      <c r="N190" s="26"/>
      <c r="O190" s="26"/>
      <c r="P190" s="26"/>
      <c r="Q190" s="26"/>
      <c r="R190" s="260"/>
      <c r="S190" s="322">
        <f>COUNTIF(F190:M190,"&lt;&gt;0")</f>
        <v>3</v>
      </c>
      <c r="T190" s="256">
        <v>1</v>
      </c>
      <c r="U190" s="260"/>
      <c r="V190" s="242">
        <f>SUM(F190:Q190)</f>
        <v>8</v>
      </c>
      <c r="W190" s="247">
        <f>IFERROR(IF(L190=0,V190/(S190*30),V190/(((S190-1)*30)+(T190*7))),0)</f>
        <v>8.8888888888888892E-2</v>
      </c>
      <c r="X190" s="247">
        <f>W190*30</f>
        <v>2.666666666666667</v>
      </c>
      <c r="Y190" s="242">
        <v>10</v>
      </c>
      <c r="Z190" s="242">
        <v>1</v>
      </c>
      <c r="AA190" s="243">
        <f>Y190+Z190</f>
        <v>11</v>
      </c>
      <c r="AB190" s="247">
        <f>IFERROR(AA190/W190,"Not Sold")</f>
        <v>123.75</v>
      </c>
      <c r="AC190" s="247">
        <v>14</v>
      </c>
      <c r="AD190" s="247">
        <f>IFERROR(AB190-AC190,"-")</f>
        <v>109.75</v>
      </c>
      <c r="AE190" s="247">
        <f>X190*2</f>
        <v>5.3333333333333339</v>
      </c>
      <c r="AF190" s="248">
        <f>IFERROR(AB190+$C$1,"Not Sold")</f>
        <v>43796.75</v>
      </c>
      <c r="AG190" s="249">
        <f>$C$1+AC190</f>
        <v>43687</v>
      </c>
      <c r="AH190" s="249">
        <f>MAX(AF190,AG190)</f>
        <v>43796.75</v>
      </c>
      <c r="AI190" s="253">
        <f>W190*AC190</f>
        <v>1.2444444444444445</v>
      </c>
      <c r="AJ190" s="253">
        <f>AA190-AI190</f>
        <v>9.7555555555555564</v>
      </c>
      <c r="AK190" s="242">
        <v>1</v>
      </c>
      <c r="AL190" s="253">
        <f>IF(AE190-AJ190&lt;1,0,AE190-AJ190)</f>
        <v>0</v>
      </c>
      <c r="AM190" s="253">
        <f>AL190*D190</f>
        <v>0</v>
      </c>
      <c r="AN190" s="253">
        <f>IFERROR(AL190/W190,"-")</f>
        <v>0</v>
      </c>
      <c r="AO190" s="249">
        <f>IFERROR(AN190+AH190,"-")</f>
        <v>43796.75</v>
      </c>
      <c r="AP190" s="242"/>
      <c r="AQ190" s="244"/>
    </row>
    <row r="191" spans="1:43" x14ac:dyDescent="0.25">
      <c r="A191" s="550" t="s">
        <v>124</v>
      </c>
      <c r="B191" s="18" t="s">
        <v>428</v>
      </c>
      <c r="C191" s="551">
        <v>6953156278790</v>
      </c>
      <c r="D191" s="58">
        <v>54.330000000000013</v>
      </c>
      <c r="E191" s="267"/>
      <c r="F191" s="26">
        <v>1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5</v>
      </c>
      <c r="N191" s="26"/>
      <c r="O191" s="26"/>
      <c r="P191" s="26"/>
      <c r="Q191" s="26"/>
      <c r="R191" s="260"/>
      <c r="S191" s="322">
        <f>COUNTIF(F191:M191,"&lt;&gt;0")</f>
        <v>2</v>
      </c>
      <c r="T191" s="256">
        <v>1</v>
      </c>
      <c r="U191" s="260"/>
      <c r="V191" s="242">
        <f>SUM(F191:Q191)</f>
        <v>6</v>
      </c>
      <c r="W191" s="247">
        <f>IFERROR(IF(L191=0,V191/(S191*30),V191/(((S191-1)*30)+(T191*7))),0)</f>
        <v>0.1</v>
      </c>
      <c r="X191" s="247">
        <f>W191*30</f>
        <v>3</v>
      </c>
      <c r="Y191" s="242">
        <v>106</v>
      </c>
      <c r="Z191" s="242">
        <v>0</v>
      </c>
      <c r="AA191" s="243">
        <f>Y191+Z191</f>
        <v>106</v>
      </c>
      <c r="AB191" s="247">
        <f>IFERROR(AA191/W191,"Not Sold")</f>
        <v>1060</v>
      </c>
      <c r="AC191" s="247">
        <v>14</v>
      </c>
      <c r="AD191" s="247">
        <f>IFERROR(AB191-AC191,"-")</f>
        <v>1046</v>
      </c>
      <c r="AE191" s="247">
        <f>X191*2</f>
        <v>6</v>
      </c>
      <c r="AF191" s="248">
        <f>IFERROR(AB191+$C$1,"Not Sold")</f>
        <v>44733</v>
      </c>
      <c r="AG191" s="249">
        <f>$C$1+AC191</f>
        <v>43687</v>
      </c>
      <c r="AH191" s="249">
        <f>MAX(AF191,AG191)</f>
        <v>44733</v>
      </c>
      <c r="AI191" s="253">
        <f>W191*AC191</f>
        <v>1.4000000000000001</v>
      </c>
      <c r="AJ191" s="253">
        <f>AA191-AI191</f>
        <v>104.6</v>
      </c>
      <c r="AK191" s="242">
        <v>1</v>
      </c>
      <c r="AL191" s="253">
        <f>IF(AE191-AJ191&lt;1,0,AE191-AJ191)</f>
        <v>0</v>
      </c>
      <c r="AM191" s="253">
        <f>AL191*D191</f>
        <v>0</v>
      </c>
      <c r="AN191" s="253">
        <f>IFERROR(AL191/W191,"-")</f>
        <v>0</v>
      </c>
      <c r="AO191" s="249">
        <f>IFERROR(AN191+AH191,"-")</f>
        <v>44733</v>
      </c>
      <c r="AP191" s="242"/>
      <c r="AQ191" s="244"/>
    </row>
    <row r="192" spans="1:43" x14ac:dyDescent="0.25">
      <c r="A192" s="550" t="s">
        <v>46</v>
      </c>
      <c r="B192" s="18" t="s">
        <v>682</v>
      </c>
      <c r="C192" s="551">
        <v>6953156278806</v>
      </c>
      <c r="D192" s="58">
        <v>67.549999999999912</v>
      </c>
      <c r="E192" s="267"/>
      <c r="F192" s="26">
        <v>0</v>
      </c>
      <c r="G192" s="26">
        <v>0</v>
      </c>
      <c r="H192" s="26">
        <v>0</v>
      </c>
      <c r="I192" s="26">
        <v>1</v>
      </c>
      <c r="J192" s="26">
        <v>0</v>
      </c>
      <c r="K192" s="26">
        <v>0</v>
      </c>
      <c r="L192" s="26">
        <v>0</v>
      </c>
      <c r="M192" s="26">
        <v>2</v>
      </c>
      <c r="N192" s="26"/>
      <c r="O192" s="26"/>
      <c r="P192" s="26"/>
      <c r="Q192" s="26"/>
      <c r="R192" s="260"/>
      <c r="S192" s="322">
        <f>COUNTIF(F192:M192,"&lt;&gt;0")</f>
        <v>2</v>
      </c>
      <c r="T192" s="256">
        <v>1</v>
      </c>
      <c r="U192" s="260"/>
      <c r="V192" s="242">
        <f>SUM(F192:Q192)</f>
        <v>3</v>
      </c>
      <c r="W192" s="247">
        <f>IFERROR(IF(L192=0,V192/(S192*30),V192/(((S192-1)*30)+(T192*7))),0)</f>
        <v>0.05</v>
      </c>
      <c r="X192" s="247">
        <f>W192*30</f>
        <v>1.5</v>
      </c>
      <c r="Y192" s="242">
        <v>1</v>
      </c>
      <c r="Z192" s="242">
        <v>7</v>
      </c>
      <c r="AA192" s="243">
        <f>Y192+Z192</f>
        <v>8</v>
      </c>
      <c r="AB192" s="247">
        <f>IFERROR(AA192/W192,"Not Sold")</f>
        <v>160</v>
      </c>
      <c r="AC192" s="247">
        <v>14</v>
      </c>
      <c r="AD192" s="247">
        <f>IFERROR(AB192-AC192,"-")</f>
        <v>146</v>
      </c>
      <c r="AE192" s="247">
        <f>X192*2</f>
        <v>3</v>
      </c>
      <c r="AF192" s="248">
        <f>IFERROR(AB192+$C$1,"Not Sold")</f>
        <v>43833</v>
      </c>
      <c r="AG192" s="249">
        <f>$C$1+AC192</f>
        <v>43687</v>
      </c>
      <c r="AH192" s="249">
        <f>MAX(AF192,AG192)</f>
        <v>43833</v>
      </c>
      <c r="AI192" s="253">
        <f>W192*AC192</f>
        <v>0.70000000000000007</v>
      </c>
      <c r="AJ192" s="253">
        <f>AA192-AI192</f>
        <v>7.3</v>
      </c>
      <c r="AK192" s="242">
        <v>1</v>
      </c>
      <c r="AL192" s="253">
        <f>IF(AE192-AJ192&lt;1,0,AE192-AJ192)</f>
        <v>0</v>
      </c>
      <c r="AM192" s="253">
        <f>AL192*D192</f>
        <v>0</v>
      </c>
      <c r="AN192" s="253">
        <f>IFERROR(AL192/W192,"-")</f>
        <v>0</v>
      </c>
      <c r="AO192" s="249">
        <f>IFERROR(AN192+AH192,"-")</f>
        <v>43833</v>
      </c>
      <c r="AP192" s="242"/>
      <c r="AQ192" s="244"/>
    </row>
    <row r="193" spans="1:43" x14ac:dyDescent="0.25">
      <c r="A193" s="554" t="s">
        <v>47</v>
      </c>
      <c r="B193" s="18" t="s">
        <v>352</v>
      </c>
      <c r="C193" s="551">
        <v>6953156278813</v>
      </c>
      <c r="D193" s="58">
        <v>67.55</v>
      </c>
      <c r="E193" s="267"/>
      <c r="F193" s="26">
        <v>0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/>
      <c r="O193" s="26"/>
      <c r="P193" s="26"/>
      <c r="Q193" s="26"/>
      <c r="R193" s="260"/>
      <c r="S193" s="322">
        <f>COUNTIF(F193:M193,"&lt;&gt;0")</f>
        <v>0</v>
      </c>
      <c r="T193" s="256">
        <v>1</v>
      </c>
      <c r="U193" s="260"/>
      <c r="V193" s="242">
        <f>SUM(F193:Q193)</f>
        <v>0</v>
      </c>
      <c r="W193" s="247">
        <f>IFERROR(IF(L193=0,V193/(S193*30),V193/(((S193-1)*30)+(T193*7))),0)</f>
        <v>0</v>
      </c>
      <c r="X193" s="247">
        <f>W193*30</f>
        <v>0</v>
      </c>
      <c r="Y193" s="242"/>
      <c r="Z193" s="242">
        <v>0</v>
      </c>
      <c r="AA193" s="243">
        <f>Y193+Z193</f>
        <v>0</v>
      </c>
      <c r="AB193" s="247" t="str">
        <f>IFERROR(AA193/W193,"Not Sold")</f>
        <v>Not Sold</v>
      </c>
      <c r="AC193" s="247">
        <v>14</v>
      </c>
      <c r="AD193" s="247" t="str">
        <f>IFERROR(AB193-AC193,"-")</f>
        <v>-</v>
      </c>
      <c r="AE193" s="247">
        <f>X193*2</f>
        <v>0</v>
      </c>
      <c r="AF193" s="248" t="str">
        <f>IFERROR(AB193+$C$1,"Not Sold")</f>
        <v>Not Sold</v>
      </c>
      <c r="AG193" s="249">
        <f>$C$1+AC193</f>
        <v>43687</v>
      </c>
      <c r="AH193" s="249">
        <f>MAX(AF193,AG193)</f>
        <v>43687</v>
      </c>
      <c r="AI193" s="253">
        <f>W193*AC193</f>
        <v>0</v>
      </c>
      <c r="AJ193" s="253">
        <f>AA193-AI193</f>
        <v>0</v>
      </c>
      <c r="AK193" s="242">
        <v>1</v>
      </c>
      <c r="AL193" s="253">
        <f>IF(AE193-AJ193&lt;1,0,AE193-AJ193)</f>
        <v>0</v>
      </c>
      <c r="AM193" s="253">
        <f>AL193*D193</f>
        <v>0</v>
      </c>
      <c r="AN193" s="253" t="str">
        <f>IFERROR(AL193/W193,"-")</f>
        <v>-</v>
      </c>
      <c r="AO193" s="249" t="str">
        <f>IFERROR(AN193+AH193,"-")</f>
        <v>-</v>
      </c>
      <c r="AP193" s="242"/>
      <c r="AQ193" s="244"/>
    </row>
    <row r="194" spans="1:43" x14ac:dyDescent="0.25">
      <c r="A194" s="547" t="s">
        <v>70</v>
      </c>
      <c r="B194" s="100" t="s">
        <v>683</v>
      </c>
      <c r="C194" s="548">
        <v>6953156278844</v>
      </c>
      <c r="D194" s="112">
        <v>37.618672566371679</v>
      </c>
      <c r="E194" s="267"/>
      <c r="F194" s="103">
        <v>4</v>
      </c>
      <c r="G194" s="103">
        <v>8</v>
      </c>
      <c r="H194" s="103">
        <v>13</v>
      </c>
      <c r="I194" s="103">
        <v>10</v>
      </c>
      <c r="J194" s="103">
        <v>8</v>
      </c>
      <c r="K194" s="103">
        <v>8</v>
      </c>
      <c r="L194" s="103">
        <v>22</v>
      </c>
      <c r="M194" s="103">
        <v>0</v>
      </c>
      <c r="N194" s="103"/>
      <c r="O194" s="103"/>
      <c r="P194" s="103"/>
      <c r="Q194" s="103"/>
      <c r="R194" s="260"/>
      <c r="S194" s="322">
        <f>COUNTIF(F194:M194,"&lt;&gt;0")</f>
        <v>7</v>
      </c>
      <c r="T194" s="256">
        <v>1</v>
      </c>
      <c r="U194" s="260"/>
      <c r="V194" s="242">
        <f>SUM(F194:Q194)</f>
        <v>73</v>
      </c>
      <c r="W194" s="247">
        <f>IFERROR(IF(L194=0,V194/(S194*30),V194/(((S194-1)*30)+(T194*7))),0)</f>
        <v>0.39037433155080214</v>
      </c>
      <c r="X194" s="247">
        <f>W194*30</f>
        <v>11.711229946524064</v>
      </c>
      <c r="Y194" s="242">
        <v>9</v>
      </c>
      <c r="Z194" s="242">
        <v>27</v>
      </c>
      <c r="AA194" s="243">
        <f>Y194+Z194</f>
        <v>36</v>
      </c>
      <c r="AB194" s="247">
        <f>IFERROR(AA194/W194,"Not Sold")</f>
        <v>92.219178082191775</v>
      </c>
      <c r="AC194" s="247">
        <v>14</v>
      </c>
      <c r="AD194" s="247">
        <f>IFERROR(AB194-AC194,"-")</f>
        <v>78.219178082191775</v>
      </c>
      <c r="AE194" s="247">
        <f>X194*2</f>
        <v>23.422459893048128</v>
      </c>
      <c r="AF194" s="248">
        <f>IFERROR(AB194+$C$1,"Not Sold")</f>
        <v>43765.219178082189</v>
      </c>
      <c r="AG194" s="249">
        <f>$C$1+AC194</f>
        <v>43687</v>
      </c>
      <c r="AH194" s="249">
        <f>MAX(AF194,AG194)</f>
        <v>43765.219178082189</v>
      </c>
      <c r="AI194" s="253">
        <f>W194*AC194</f>
        <v>5.4652406417112296</v>
      </c>
      <c r="AJ194" s="253">
        <f>AA194-AI194</f>
        <v>30.53475935828877</v>
      </c>
      <c r="AK194" s="242">
        <v>1</v>
      </c>
      <c r="AL194" s="253">
        <f>IF(AE194-AJ194&lt;1,0,AE194-AJ194)</f>
        <v>0</v>
      </c>
      <c r="AM194" s="253">
        <f>AL194*D194</f>
        <v>0</v>
      </c>
      <c r="AN194" s="253">
        <f>IFERROR(AL194/W194,"-")</f>
        <v>0</v>
      </c>
      <c r="AO194" s="249">
        <f>IFERROR(AN194+AH194,"-")</f>
        <v>43765.219178082189</v>
      </c>
      <c r="AP194" s="245"/>
      <c r="AQ194" s="244"/>
    </row>
    <row r="195" spans="1:43" x14ac:dyDescent="0.25">
      <c r="A195" s="550" t="s">
        <v>71</v>
      </c>
      <c r="B195" s="18" t="s">
        <v>684</v>
      </c>
      <c r="C195" s="551">
        <v>6953156278851</v>
      </c>
      <c r="D195" s="58">
        <v>31.070000000000004</v>
      </c>
      <c r="E195" s="267"/>
      <c r="F195" s="26">
        <v>1</v>
      </c>
      <c r="G195" s="26">
        <v>0</v>
      </c>
      <c r="H195" s="26">
        <v>3</v>
      </c>
      <c r="I195" s="26">
        <v>4</v>
      </c>
      <c r="J195" s="26">
        <v>7</v>
      </c>
      <c r="K195" s="26">
        <v>5</v>
      </c>
      <c r="L195" s="26">
        <v>4</v>
      </c>
      <c r="M195" s="26">
        <v>0</v>
      </c>
      <c r="N195" s="26"/>
      <c r="O195" s="26"/>
      <c r="P195" s="26"/>
      <c r="Q195" s="26"/>
      <c r="R195" s="260"/>
      <c r="S195" s="322">
        <f>COUNTIF(F195:M195,"&lt;&gt;0")</f>
        <v>6</v>
      </c>
      <c r="T195" s="256">
        <v>1</v>
      </c>
      <c r="U195" s="260"/>
      <c r="V195" s="242">
        <f>SUM(F195:Q195)</f>
        <v>24</v>
      </c>
      <c r="W195" s="247">
        <f>IFERROR(IF(L195=0,V195/(S195*30),V195/(((S195-1)*30)+(T195*7))),0)</f>
        <v>0.15286624203821655</v>
      </c>
      <c r="X195" s="247">
        <f>W195*30</f>
        <v>4.5859872611464967</v>
      </c>
      <c r="Y195" s="242">
        <v>37</v>
      </c>
      <c r="Z195" s="242">
        <v>17</v>
      </c>
      <c r="AA195" s="243">
        <f>Y195+Z195</f>
        <v>54</v>
      </c>
      <c r="AB195" s="247">
        <f>IFERROR(AA195/W195,"Not Sold")</f>
        <v>353.25</v>
      </c>
      <c r="AC195" s="247">
        <v>14</v>
      </c>
      <c r="AD195" s="247">
        <f>IFERROR(AB195-AC195,"-")</f>
        <v>339.25</v>
      </c>
      <c r="AE195" s="247">
        <f>X195*2</f>
        <v>9.1719745222929934</v>
      </c>
      <c r="AF195" s="248">
        <f>IFERROR(AB195+$C$1,"Not Sold")</f>
        <v>44026.25</v>
      </c>
      <c r="AG195" s="249">
        <f>$C$1+AC195</f>
        <v>43687</v>
      </c>
      <c r="AH195" s="249">
        <f>MAX(AF195,AG195)</f>
        <v>44026.25</v>
      </c>
      <c r="AI195" s="253">
        <f>W195*AC195</f>
        <v>2.1401273885350318</v>
      </c>
      <c r="AJ195" s="253">
        <f>AA195-AI195</f>
        <v>51.859872611464965</v>
      </c>
      <c r="AK195" s="242">
        <v>1</v>
      </c>
      <c r="AL195" s="253">
        <f>IF(AE195-AJ195&lt;1,0,AE195-AJ195)</f>
        <v>0</v>
      </c>
      <c r="AM195" s="253">
        <f>AL195*D195</f>
        <v>0</v>
      </c>
      <c r="AN195" s="253">
        <f>IFERROR(AL195/W195,"-")</f>
        <v>0</v>
      </c>
      <c r="AO195" s="249">
        <f>IFERROR(AN195+AH195,"-")</f>
        <v>44026.25</v>
      </c>
      <c r="AP195" s="242"/>
      <c r="AQ195" s="244"/>
    </row>
    <row r="196" spans="1:43" x14ac:dyDescent="0.25">
      <c r="A196" s="547" t="s">
        <v>188</v>
      </c>
      <c r="B196" s="100" t="s">
        <v>685</v>
      </c>
      <c r="C196" s="548">
        <v>6953156279018</v>
      </c>
      <c r="D196" s="112">
        <v>5.259999999999998</v>
      </c>
      <c r="E196" s="267"/>
      <c r="F196" s="103">
        <v>38</v>
      </c>
      <c r="G196" s="103">
        <v>30</v>
      </c>
      <c r="H196" s="103">
        <v>19</v>
      </c>
      <c r="I196" s="103">
        <v>16</v>
      </c>
      <c r="J196" s="103">
        <v>14</v>
      </c>
      <c r="K196" s="103">
        <v>16</v>
      </c>
      <c r="L196" s="103">
        <v>8</v>
      </c>
      <c r="M196" s="103">
        <v>1</v>
      </c>
      <c r="N196" s="103"/>
      <c r="O196" s="103"/>
      <c r="P196" s="103"/>
      <c r="Q196" s="103"/>
      <c r="R196" s="260"/>
      <c r="S196" s="322">
        <f>COUNTIF(F196:M196,"&lt;&gt;0")</f>
        <v>8</v>
      </c>
      <c r="T196" s="256">
        <v>1</v>
      </c>
      <c r="U196" s="260"/>
      <c r="V196" s="242">
        <f>SUM(F196:Q196)</f>
        <v>142</v>
      </c>
      <c r="W196" s="247">
        <f>IFERROR(IF(L196=0,V196/(S196*30),V196/(((S196-1)*30)+(T196*7))),0)</f>
        <v>0.65437788018433185</v>
      </c>
      <c r="X196" s="247">
        <f>W196*30</f>
        <v>19.631336405529957</v>
      </c>
      <c r="Y196" s="242">
        <v>73</v>
      </c>
      <c r="Z196" s="242">
        <v>32</v>
      </c>
      <c r="AA196" s="243">
        <f>Y196+Z196</f>
        <v>105</v>
      </c>
      <c r="AB196" s="247">
        <f>IFERROR(AA196/W196,"Not Sold")</f>
        <v>160.45774647887322</v>
      </c>
      <c r="AC196" s="247">
        <v>14</v>
      </c>
      <c r="AD196" s="247">
        <f>IFERROR(AB196-AC196,"-")</f>
        <v>146.45774647887322</v>
      </c>
      <c r="AE196" s="247">
        <f>X196*2</f>
        <v>39.262672811059915</v>
      </c>
      <c r="AF196" s="248">
        <f>IFERROR(AB196+$C$1,"Not Sold")</f>
        <v>43833.457746478874</v>
      </c>
      <c r="AG196" s="249">
        <f>$C$1+AC196</f>
        <v>43687</v>
      </c>
      <c r="AH196" s="249">
        <f>MAX(AF196,AG196)</f>
        <v>43833.457746478874</v>
      </c>
      <c r="AI196" s="253">
        <f>W196*AC196</f>
        <v>9.1612903225806459</v>
      </c>
      <c r="AJ196" s="253">
        <f>AA196-AI196</f>
        <v>95.838709677419359</v>
      </c>
      <c r="AK196" s="242">
        <v>1</v>
      </c>
      <c r="AL196" s="253">
        <f>IF(AE196-AJ196&lt;1,0,AE196-AJ196)</f>
        <v>0</v>
      </c>
      <c r="AM196" s="253">
        <f>AL196*D196</f>
        <v>0</v>
      </c>
      <c r="AN196" s="253">
        <f>IFERROR(AL196/W196,"-")</f>
        <v>0</v>
      </c>
      <c r="AO196" s="249">
        <f>IFERROR(AN196+AH196,"-")</f>
        <v>43833.457746478874</v>
      </c>
      <c r="AP196" s="245"/>
      <c r="AQ196" s="244"/>
    </row>
    <row r="197" spans="1:43" x14ac:dyDescent="0.25">
      <c r="A197" s="547" t="s">
        <v>187</v>
      </c>
      <c r="B197" s="100" t="s">
        <v>686</v>
      </c>
      <c r="C197" s="548">
        <v>6953156279025</v>
      </c>
      <c r="D197" s="112">
        <v>5.2599999999999989</v>
      </c>
      <c r="E197" s="267"/>
      <c r="F197" s="103">
        <v>36</v>
      </c>
      <c r="G197" s="103">
        <v>23</v>
      </c>
      <c r="H197" s="103">
        <v>26</v>
      </c>
      <c r="I197" s="103">
        <v>33</v>
      </c>
      <c r="J197" s="103">
        <v>37</v>
      </c>
      <c r="K197" s="103">
        <v>42</v>
      </c>
      <c r="L197" s="103">
        <v>38</v>
      </c>
      <c r="M197" s="103">
        <v>0</v>
      </c>
      <c r="N197" s="103"/>
      <c r="O197" s="103"/>
      <c r="P197" s="103"/>
      <c r="Q197" s="103"/>
      <c r="R197" s="260"/>
      <c r="S197" s="322">
        <f>COUNTIF(F197:M197,"&lt;&gt;0")</f>
        <v>7</v>
      </c>
      <c r="T197" s="256">
        <v>1</v>
      </c>
      <c r="U197" s="260"/>
      <c r="V197" s="242">
        <f>SUM(F197:Q197)</f>
        <v>235</v>
      </c>
      <c r="W197" s="247">
        <f>IFERROR(IF(L197=0,V197/(S197*30),V197/(((S197-1)*30)+(T197*7))),0)</f>
        <v>1.2566844919786095</v>
      </c>
      <c r="X197" s="247">
        <f>W197*30</f>
        <v>37.700534759358284</v>
      </c>
      <c r="Y197" s="242">
        <v>86</v>
      </c>
      <c r="Z197" s="242">
        <v>78</v>
      </c>
      <c r="AA197" s="243">
        <f>Y197+Z197</f>
        <v>164</v>
      </c>
      <c r="AB197" s="247">
        <f>IFERROR(AA197/W197,"Not Sold")</f>
        <v>130.50212765957448</v>
      </c>
      <c r="AC197" s="247">
        <v>14</v>
      </c>
      <c r="AD197" s="247">
        <f>IFERROR(AB197-AC197,"-")</f>
        <v>116.50212765957448</v>
      </c>
      <c r="AE197" s="247">
        <f>X197*2</f>
        <v>75.401069518716568</v>
      </c>
      <c r="AF197" s="248">
        <f>IFERROR(AB197+$C$1,"Not Sold")</f>
        <v>43803.502127659573</v>
      </c>
      <c r="AG197" s="249">
        <f>$C$1+AC197</f>
        <v>43687</v>
      </c>
      <c r="AH197" s="249">
        <f>MAX(AF197,AG197)</f>
        <v>43803.502127659573</v>
      </c>
      <c r="AI197" s="253">
        <f>W197*AC197</f>
        <v>17.593582887700535</v>
      </c>
      <c r="AJ197" s="253">
        <f>AA197-AI197</f>
        <v>146.40641711229947</v>
      </c>
      <c r="AK197" s="242">
        <v>1</v>
      </c>
      <c r="AL197" s="253">
        <f>IF(AE197-AJ197&lt;1,0,AE197-AJ197)</f>
        <v>0</v>
      </c>
      <c r="AM197" s="253">
        <f>AL197*D197</f>
        <v>0</v>
      </c>
      <c r="AN197" s="253">
        <f>IFERROR(AL197/W197,"-")</f>
        <v>0</v>
      </c>
      <c r="AO197" s="249">
        <f>IFERROR(AN197+AH197,"-")</f>
        <v>43803.502127659573</v>
      </c>
      <c r="AP197" s="245"/>
      <c r="AQ197" s="244"/>
    </row>
    <row r="198" spans="1:43" x14ac:dyDescent="0.25">
      <c r="A198" s="547" t="s">
        <v>167</v>
      </c>
      <c r="B198" s="100" t="s">
        <v>687</v>
      </c>
      <c r="C198" s="548">
        <v>6953156279148</v>
      </c>
      <c r="D198" s="112">
        <v>17.770731707317079</v>
      </c>
      <c r="E198" s="267"/>
      <c r="F198" s="103">
        <v>10</v>
      </c>
      <c r="G198" s="103">
        <v>12</v>
      </c>
      <c r="H198" s="103">
        <v>13</v>
      </c>
      <c r="I198" s="103">
        <v>17</v>
      </c>
      <c r="J198" s="103">
        <v>19</v>
      </c>
      <c r="K198" s="103">
        <v>7</v>
      </c>
      <c r="L198" s="103">
        <v>23</v>
      </c>
      <c r="M198" s="103">
        <v>0</v>
      </c>
      <c r="N198" s="103"/>
      <c r="O198" s="103"/>
      <c r="P198" s="103"/>
      <c r="Q198" s="103"/>
      <c r="R198" s="260"/>
      <c r="S198" s="322">
        <f>COUNTIF(F198:M198,"&lt;&gt;0")</f>
        <v>7</v>
      </c>
      <c r="T198" s="256">
        <v>1</v>
      </c>
      <c r="U198" s="260"/>
      <c r="V198" s="242">
        <f>SUM(F198:Q198)</f>
        <v>101</v>
      </c>
      <c r="W198" s="247">
        <f>IFERROR(IF(L198=0,V198/(S198*30),V198/(((S198-1)*30)+(T198*7))),0)</f>
        <v>0.5401069518716578</v>
      </c>
      <c r="X198" s="247">
        <f>W198*30</f>
        <v>16.203208556149733</v>
      </c>
      <c r="Y198" s="242">
        <v>6</v>
      </c>
      <c r="Z198" s="242">
        <v>46</v>
      </c>
      <c r="AA198" s="243">
        <f>Y198+Z198</f>
        <v>52</v>
      </c>
      <c r="AB198" s="247">
        <f>IFERROR(AA198/W198,"Not Sold")</f>
        <v>96.277227722772267</v>
      </c>
      <c r="AC198" s="247">
        <v>14</v>
      </c>
      <c r="AD198" s="247">
        <f>IFERROR(AB198-AC198,"-")</f>
        <v>82.277227722772267</v>
      </c>
      <c r="AE198" s="247">
        <f>X198*2</f>
        <v>32.406417112299465</v>
      </c>
      <c r="AF198" s="248">
        <f>IFERROR(AB198+$C$1,"Not Sold")</f>
        <v>43769.27722772277</v>
      </c>
      <c r="AG198" s="249">
        <f>$C$1+AC198</f>
        <v>43687</v>
      </c>
      <c r="AH198" s="249">
        <f>MAX(AF198,AG198)</f>
        <v>43769.27722772277</v>
      </c>
      <c r="AI198" s="253">
        <f>W198*AC198</f>
        <v>7.5614973262032095</v>
      </c>
      <c r="AJ198" s="253">
        <f>AA198-AI198</f>
        <v>44.438502673796791</v>
      </c>
      <c r="AK198" s="242">
        <v>1</v>
      </c>
      <c r="AL198" s="253">
        <f>IF(AE198-AJ198&lt;1,0,AE198-AJ198)</f>
        <v>0</v>
      </c>
      <c r="AM198" s="253">
        <f>AL198*D198</f>
        <v>0</v>
      </c>
      <c r="AN198" s="253">
        <f>IFERROR(AL198/W198,"-")</f>
        <v>0</v>
      </c>
      <c r="AO198" s="249">
        <f>IFERROR(AN198+AH198,"-")</f>
        <v>43769.27722772277</v>
      </c>
      <c r="AP198" s="245"/>
      <c r="AQ198" s="244"/>
    </row>
    <row r="199" spans="1:43" x14ac:dyDescent="0.25">
      <c r="A199" s="550" t="s">
        <v>166</v>
      </c>
      <c r="B199" s="18" t="s">
        <v>688</v>
      </c>
      <c r="C199" s="551">
        <v>6953156279155</v>
      </c>
      <c r="D199" s="58">
        <v>17.77999999999999</v>
      </c>
      <c r="E199" s="267"/>
      <c r="F199" s="26">
        <v>11</v>
      </c>
      <c r="G199" s="26">
        <v>7</v>
      </c>
      <c r="H199" s="26">
        <v>2</v>
      </c>
      <c r="I199" s="26">
        <v>9</v>
      </c>
      <c r="J199" s="26">
        <v>16</v>
      </c>
      <c r="K199" s="26">
        <v>7</v>
      </c>
      <c r="L199" s="26">
        <v>3</v>
      </c>
      <c r="M199" s="26">
        <v>0</v>
      </c>
      <c r="N199" s="26"/>
      <c r="O199" s="26"/>
      <c r="P199" s="26"/>
      <c r="Q199" s="26"/>
      <c r="R199" s="260"/>
      <c r="S199" s="322">
        <f>COUNTIF(F199:M199,"&lt;&gt;0")</f>
        <v>7</v>
      </c>
      <c r="T199" s="256">
        <v>1</v>
      </c>
      <c r="U199" s="260"/>
      <c r="V199" s="242">
        <f>SUM(F199:Q199)</f>
        <v>55</v>
      </c>
      <c r="W199" s="247">
        <f>IFERROR(IF(L199=0,V199/(S199*30),V199/(((S199-1)*30)+(T199*7))),0)</f>
        <v>0.29411764705882354</v>
      </c>
      <c r="X199" s="247">
        <f>W199*30</f>
        <v>8.8235294117647065</v>
      </c>
      <c r="Y199" s="242">
        <v>14</v>
      </c>
      <c r="Z199" s="242">
        <v>19</v>
      </c>
      <c r="AA199" s="243">
        <f>Y199+Z199</f>
        <v>33</v>
      </c>
      <c r="AB199" s="247">
        <f>IFERROR(AA199/W199,"Not Sold")</f>
        <v>112.2</v>
      </c>
      <c r="AC199" s="247">
        <v>14</v>
      </c>
      <c r="AD199" s="247">
        <f>IFERROR(AB199-AC199,"-")</f>
        <v>98.2</v>
      </c>
      <c r="AE199" s="247">
        <f>X199*2</f>
        <v>17.647058823529413</v>
      </c>
      <c r="AF199" s="248">
        <f>IFERROR(AB199+$C$1,"Not Sold")</f>
        <v>43785.2</v>
      </c>
      <c r="AG199" s="249">
        <f>$C$1+AC199</f>
        <v>43687</v>
      </c>
      <c r="AH199" s="249">
        <f>MAX(AF199,AG199)</f>
        <v>43785.2</v>
      </c>
      <c r="AI199" s="253">
        <f>W199*AC199</f>
        <v>4.1176470588235299</v>
      </c>
      <c r="AJ199" s="253">
        <f>AA199-AI199</f>
        <v>28.882352941176471</v>
      </c>
      <c r="AK199" s="242">
        <v>1</v>
      </c>
      <c r="AL199" s="253">
        <f>IF(AE199-AJ199&lt;1,0,AE199-AJ199)</f>
        <v>0</v>
      </c>
      <c r="AM199" s="253">
        <f>AL199*D199</f>
        <v>0</v>
      </c>
      <c r="AN199" s="253">
        <f>IFERROR(AL199/W199,"-")</f>
        <v>0</v>
      </c>
      <c r="AO199" s="249">
        <f>IFERROR(AN199+AH199,"-")</f>
        <v>43785.2</v>
      </c>
      <c r="AP199" s="242"/>
      <c r="AQ199" s="244"/>
    </row>
    <row r="200" spans="1:43" x14ac:dyDescent="0.25">
      <c r="A200" s="550" t="s">
        <v>191</v>
      </c>
      <c r="B200" s="18" t="s">
        <v>494</v>
      </c>
      <c r="C200" s="551">
        <v>6953156279643</v>
      </c>
      <c r="D200" s="58">
        <v>21.8</v>
      </c>
      <c r="E200" s="267"/>
      <c r="F200" s="26">
        <v>2</v>
      </c>
      <c r="G200" s="26">
        <v>1</v>
      </c>
      <c r="H200" s="26">
        <v>4</v>
      </c>
      <c r="I200" s="26">
        <v>4</v>
      </c>
      <c r="J200" s="26">
        <v>2</v>
      </c>
      <c r="K200" s="26">
        <v>5</v>
      </c>
      <c r="L200" s="26">
        <v>4</v>
      </c>
      <c r="M200" s="26">
        <v>1</v>
      </c>
      <c r="N200" s="26"/>
      <c r="O200" s="26"/>
      <c r="P200" s="26"/>
      <c r="Q200" s="26"/>
      <c r="R200" s="260"/>
      <c r="S200" s="322">
        <f>COUNTIF(F200:M200,"&lt;&gt;0")</f>
        <v>8</v>
      </c>
      <c r="T200" s="256">
        <v>1</v>
      </c>
      <c r="U200" s="260"/>
      <c r="V200" s="242">
        <f>SUM(F200:Q200)</f>
        <v>23</v>
      </c>
      <c r="W200" s="247">
        <f>IFERROR(IF(L200=0,V200/(S200*30),V200/(((S200-1)*30)+(T200*7))),0)</f>
        <v>0.10599078341013825</v>
      </c>
      <c r="X200" s="247">
        <f>W200*30</f>
        <v>3.1797235023041472</v>
      </c>
      <c r="Y200" s="242">
        <v>177</v>
      </c>
      <c r="Z200" s="242">
        <v>1</v>
      </c>
      <c r="AA200" s="243">
        <f>Y200+Z200</f>
        <v>178</v>
      </c>
      <c r="AB200" s="247">
        <f>IFERROR(AA200/W200,"Not Sold")</f>
        <v>1679.391304347826</v>
      </c>
      <c r="AC200" s="247">
        <v>14</v>
      </c>
      <c r="AD200" s="247">
        <f>IFERROR(AB200-AC200,"-")</f>
        <v>1665.391304347826</v>
      </c>
      <c r="AE200" s="247">
        <f>X200*2</f>
        <v>6.3594470046082945</v>
      </c>
      <c r="AF200" s="248">
        <f>IFERROR(AB200+$C$1,"Not Sold")</f>
        <v>45352.391304347824</v>
      </c>
      <c r="AG200" s="249">
        <f>$C$1+AC200</f>
        <v>43687</v>
      </c>
      <c r="AH200" s="249">
        <f>MAX(AF200,AG200)</f>
        <v>45352.391304347824</v>
      </c>
      <c r="AI200" s="253">
        <f>W200*AC200</f>
        <v>1.4838709677419355</v>
      </c>
      <c r="AJ200" s="253">
        <f>AA200-AI200</f>
        <v>176.51612903225808</v>
      </c>
      <c r="AK200" s="242">
        <v>1</v>
      </c>
      <c r="AL200" s="253">
        <f>IF(AE200-AJ200&lt;1,0,AE200-AJ200)</f>
        <v>0</v>
      </c>
      <c r="AM200" s="253">
        <f>AL200*D200</f>
        <v>0</v>
      </c>
      <c r="AN200" s="253">
        <f>IFERROR(AL200/W200,"-")</f>
        <v>0</v>
      </c>
      <c r="AO200" s="249">
        <f>IFERROR(AN200+AH200,"-")</f>
        <v>45352.391304347824</v>
      </c>
      <c r="AP200" s="242"/>
      <c r="AQ200" s="244"/>
    </row>
    <row r="201" spans="1:43" x14ac:dyDescent="0.25">
      <c r="A201" s="547" t="s">
        <v>163</v>
      </c>
      <c r="B201" s="100" t="s">
        <v>466</v>
      </c>
      <c r="C201" s="548">
        <v>6953156279650</v>
      </c>
      <c r="D201" s="112">
        <v>14.434906542056074</v>
      </c>
      <c r="E201" s="267"/>
      <c r="F201" s="103">
        <v>7</v>
      </c>
      <c r="G201" s="103">
        <v>10</v>
      </c>
      <c r="H201" s="103">
        <v>6</v>
      </c>
      <c r="I201" s="103">
        <v>-1</v>
      </c>
      <c r="J201" s="103">
        <v>3</v>
      </c>
      <c r="K201" s="103">
        <v>0</v>
      </c>
      <c r="L201" s="103">
        <v>-1</v>
      </c>
      <c r="M201" s="103">
        <v>1</v>
      </c>
      <c r="N201" s="103"/>
      <c r="O201" s="103"/>
      <c r="P201" s="103"/>
      <c r="Q201" s="103"/>
      <c r="R201" s="260"/>
      <c r="S201" s="322">
        <f>COUNTIF(F201:M201,"&lt;&gt;0")</f>
        <v>7</v>
      </c>
      <c r="T201" s="256">
        <v>1</v>
      </c>
      <c r="U201" s="260"/>
      <c r="V201" s="242">
        <f>SUM(F201:Q201)</f>
        <v>25</v>
      </c>
      <c r="W201" s="247">
        <f>IFERROR(IF(L201=0,V201/(S201*30),V201/(((S201-1)*30)+(T201*7))),0)</f>
        <v>0.13368983957219252</v>
      </c>
      <c r="X201" s="247">
        <f>W201*30</f>
        <v>4.0106951871657754</v>
      </c>
      <c r="Y201" s="242">
        <v>404</v>
      </c>
      <c r="Z201" s="242">
        <v>5</v>
      </c>
      <c r="AA201" s="243">
        <f>Y201+Z201</f>
        <v>409</v>
      </c>
      <c r="AB201" s="247">
        <f>IFERROR(AA201/W201,"Not Sold")</f>
        <v>3059.3199999999997</v>
      </c>
      <c r="AC201" s="247">
        <v>14</v>
      </c>
      <c r="AD201" s="247">
        <f>IFERROR(AB201-AC201,"-")</f>
        <v>3045.3199999999997</v>
      </c>
      <c r="AE201" s="247">
        <f>X201*2</f>
        <v>8.0213903743315509</v>
      </c>
      <c r="AF201" s="248">
        <f>IFERROR(AB201+$C$1,"Not Sold")</f>
        <v>46732.32</v>
      </c>
      <c r="AG201" s="249">
        <f>$C$1+AC201</f>
        <v>43687</v>
      </c>
      <c r="AH201" s="249">
        <f>MAX(AF201,AG201)</f>
        <v>46732.32</v>
      </c>
      <c r="AI201" s="253">
        <f>W201*AC201</f>
        <v>1.8716577540106953</v>
      </c>
      <c r="AJ201" s="253">
        <f>AA201-AI201</f>
        <v>407.1283422459893</v>
      </c>
      <c r="AK201" s="242">
        <v>1</v>
      </c>
      <c r="AL201" s="253">
        <f>IF(AE201-AJ201&lt;1,0,AE201-AJ201)</f>
        <v>0</v>
      </c>
      <c r="AM201" s="253">
        <f>AL201*D201</f>
        <v>0</v>
      </c>
      <c r="AN201" s="253">
        <f>IFERROR(AL201/W201,"-")</f>
        <v>0</v>
      </c>
      <c r="AO201" s="249">
        <f>IFERROR(AN201+AH201,"-")</f>
        <v>46732.32</v>
      </c>
      <c r="AP201" s="245"/>
      <c r="AQ201" s="244"/>
    </row>
    <row r="202" spans="1:43" x14ac:dyDescent="0.25">
      <c r="A202" s="547" t="s">
        <v>164</v>
      </c>
      <c r="B202" s="100" t="s">
        <v>467</v>
      </c>
      <c r="C202" s="548">
        <v>6953156279667</v>
      </c>
      <c r="D202" s="112">
        <v>16.32</v>
      </c>
      <c r="E202" s="267"/>
      <c r="F202" s="103">
        <v>2</v>
      </c>
      <c r="G202" s="103">
        <v>1</v>
      </c>
      <c r="H202" s="103">
        <v>1</v>
      </c>
      <c r="I202" s="103">
        <v>1</v>
      </c>
      <c r="J202" s="103">
        <v>1</v>
      </c>
      <c r="K202" s="103">
        <v>0</v>
      </c>
      <c r="L202" s="103">
        <v>0</v>
      </c>
      <c r="M202" s="103">
        <v>0</v>
      </c>
      <c r="N202" s="103"/>
      <c r="O202" s="103"/>
      <c r="P202" s="103"/>
      <c r="Q202" s="103"/>
      <c r="R202" s="260"/>
      <c r="S202" s="322">
        <f>COUNTIF(F202:M202,"&lt;&gt;0")</f>
        <v>5</v>
      </c>
      <c r="T202" s="256">
        <v>1</v>
      </c>
      <c r="U202" s="260"/>
      <c r="V202" s="242">
        <f>SUM(F202:Q202)</f>
        <v>6</v>
      </c>
      <c r="W202" s="247">
        <f>IFERROR(IF(L202=0,V202/(S202*30),V202/(((S202-1)*30)+(T202*7))),0)</f>
        <v>0.04</v>
      </c>
      <c r="X202" s="247">
        <f>W202*30</f>
        <v>1.2</v>
      </c>
      <c r="Y202" s="242">
        <v>171</v>
      </c>
      <c r="Z202" s="242">
        <v>5</v>
      </c>
      <c r="AA202" s="243">
        <f>Y202+Z202</f>
        <v>176</v>
      </c>
      <c r="AB202" s="247">
        <f>IFERROR(AA202/W202,"Not Sold")</f>
        <v>4400</v>
      </c>
      <c r="AC202" s="247">
        <v>14</v>
      </c>
      <c r="AD202" s="247">
        <f>IFERROR(AB202-AC202,"-")</f>
        <v>4386</v>
      </c>
      <c r="AE202" s="247">
        <f>X202*2</f>
        <v>2.4</v>
      </c>
      <c r="AF202" s="248">
        <f>IFERROR(AB202+$C$1,"Not Sold")</f>
        <v>48073</v>
      </c>
      <c r="AG202" s="249">
        <f>$C$1+AC202</f>
        <v>43687</v>
      </c>
      <c r="AH202" s="249">
        <f>MAX(AF202,AG202)</f>
        <v>48073</v>
      </c>
      <c r="AI202" s="253">
        <f>W202*AC202</f>
        <v>0.56000000000000005</v>
      </c>
      <c r="AJ202" s="253">
        <f>AA202-AI202</f>
        <v>175.44</v>
      </c>
      <c r="AK202" s="242">
        <v>1</v>
      </c>
      <c r="AL202" s="253">
        <f>IF(AE202-AJ202&lt;1,0,AE202-AJ202)</f>
        <v>0</v>
      </c>
      <c r="AM202" s="253">
        <f>AL202*D202</f>
        <v>0</v>
      </c>
      <c r="AN202" s="253">
        <f>IFERROR(AL202/W202,"-")</f>
        <v>0</v>
      </c>
      <c r="AO202" s="249">
        <f>IFERROR(AN202+AH202,"-")</f>
        <v>48073</v>
      </c>
      <c r="AP202" s="245"/>
      <c r="AQ202" s="244"/>
    </row>
    <row r="203" spans="1:43" x14ac:dyDescent="0.25">
      <c r="A203" s="547" t="s">
        <v>69</v>
      </c>
      <c r="B203" s="100" t="s">
        <v>689</v>
      </c>
      <c r="C203" s="548">
        <v>6953156280243</v>
      </c>
      <c r="D203" s="112">
        <v>41.149999999999771</v>
      </c>
      <c r="E203" s="267"/>
      <c r="F203" s="103">
        <v>19</v>
      </c>
      <c r="G203" s="103">
        <v>4</v>
      </c>
      <c r="H203" s="103">
        <v>25</v>
      </c>
      <c r="I203" s="103">
        <v>41</v>
      </c>
      <c r="J203" s="103">
        <v>33</v>
      </c>
      <c r="K203" s="103">
        <v>21</v>
      </c>
      <c r="L203" s="103">
        <v>27</v>
      </c>
      <c r="M203" s="103">
        <v>8</v>
      </c>
      <c r="N203" s="103"/>
      <c r="O203" s="103"/>
      <c r="P203" s="103"/>
      <c r="Q203" s="103"/>
      <c r="R203" s="260"/>
      <c r="S203" s="322">
        <f>COUNTIF(F203:M203,"&lt;&gt;0")</f>
        <v>8</v>
      </c>
      <c r="T203" s="256">
        <v>1</v>
      </c>
      <c r="U203" s="260"/>
      <c r="V203" s="242">
        <f>SUM(F203:Q203)</f>
        <v>178</v>
      </c>
      <c r="W203" s="247">
        <f>IFERROR(IF(L203=0,V203/(S203*30),V203/(((S203-1)*30)+(T203*7))),0)</f>
        <v>0.82027649769585254</v>
      </c>
      <c r="X203" s="247">
        <f>W203*30</f>
        <v>24.608294930875577</v>
      </c>
      <c r="Y203" s="242"/>
      <c r="Z203" s="242">
        <v>47</v>
      </c>
      <c r="AA203" s="243">
        <f>Y203+Z203</f>
        <v>47</v>
      </c>
      <c r="AB203" s="247">
        <f>IFERROR(AA203/W203,"Not Sold")</f>
        <v>57.297752808988761</v>
      </c>
      <c r="AC203" s="247">
        <v>14</v>
      </c>
      <c r="AD203" s="247">
        <f>IFERROR(AB203-AC203,"-")</f>
        <v>43.297752808988761</v>
      </c>
      <c r="AE203" s="247">
        <f>X203*2</f>
        <v>49.216589861751153</v>
      </c>
      <c r="AF203" s="248">
        <f>IFERROR(AB203+$C$1,"Not Sold")</f>
        <v>43730.29775280899</v>
      </c>
      <c r="AG203" s="249">
        <f>$C$1+AC203</f>
        <v>43687</v>
      </c>
      <c r="AH203" s="249">
        <f>MAX(AF203,AG203)</f>
        <v>43730.29775280899</v>
      </c>
      <c r="AI203" s="253">
        <f>W203*AC203</f>
        <v>11.483870967741936</v>
      </c>
      <c r="AJ203" s="253">
        <f>AA203-AI203</f>
        <v>35.516129032258064</v>
      </c>
      <c r="AK203" s="242">
        <v>1</v>
      </c>
      <c r="AL203" s="253">
        <f>IF(AE203-AJ203&lt;1,0,AE203-AJ203)</f>
        <v>13.700460829493089</v>
      </c>
      <c r="AM203" s="253">
        <f>AL203*D203</f>
        <v>563.77396313363749</v>
      </c>
      <c r="AN203" s="253">
        <f>IFERROR(AL203/W203,"-")</f>
        <v>16.702247191011239</v>
      </c>
      <c r="AO203" s="249">
        <f>IFERROR(AN203+AH203,"-")</f>
        <v>43747</v>
      </c>
      <c r="AP203" s="245"/>
      <c r="AQ203" s="244"/>
    </row>
    <row r="204" spans="1:43" x14ac:dyDescent="0.25">
      <c r="A204" s="550" t="s">
        <v>130</v>
      </c>
      <c r="B204" s="18" t="s">
        <v>434</v>
      </c>
      <c r="C204" s="551">
        <v>6953156280250</v>
      </c>
      <c r="D204" s="58">
        <v>11.14</v>
      </c>
      <c r="E204" s="267"/>
      <c r="F204" s="26">
        <v>0</v>
      </c>
      <c r="G204" s="26">
        <v>0</v>
      </c>
      <c r="H204" s="26">
        <v>0</v>
      </c>
      <c r="I204" s="26">
        <v>0</v>
      </c>
      <c r="J204" s="26">
        <v>0</v>
      </c>
      <c r="K204" s="26">
        <v>0</v>
      </c>
      <c r="L204" s="26">
        <v>0</v>
      </c>
      <c r="M204" s="26">
        <v>4</v>
      </c>
      <c r="N204" s="26"/>
      <c r="O204" s="26"/>
      <c r="P204" s="26"/>
      <c r="Q204" s="26"/>
      <c r="R204" s="260"/>
      <c r="S204" s="322">
        <f>COUNTIF(F204:M204,"&lt;&gt;0")</f>
        <v>1</v>
      </c>
      <c r="T204" s="256">
        <v>1</v>
      </c>
      <c r="U204" s="260"/>
      <c r="V204" s="242">
        <f>SUM(F204:Q204)</f>
        <v>4</v>
      </c>
      <c r="W204" s="247">
        <f>IFERROR(IF(L204=0,V204/(S204*30),V204/(((S204-1)*30)+(T204*7))),0)</f>
        <v>0.13333333333333333</v>
      </c>
      <c r="X204" s="247">
        <f>W204*30</f>
        <v>4</v>
      </c>
      <c r="Y204" s="242">
        <v>1</v>
      </c>
      <c r="Z204" s="242">
        <v>0</v>
      </c>
      <c r="AA204" s="243">
        <f>Y204+Z204</f>
        <v>1</v>
      </c>
      <c r="AB204" s="247">
        <f>IFERROR(AA204/W204,"Not Sold")</f>
        <v>7.5</v>
      </c>
      <c r="AC204" s="247">
        <v>14</v>
      </c>
      <c r="AD204" s="247">
        <f>IFERROR(AB204-AC204,"-")</f>
        <v>-6.5</v>
      </c>
      <c r="AE204" s="247">
        <f>X204*2</f>
        <v>8</v>
      </c>
      <c r="AF204" s="248">
        <f>IFERROR(AB204+$C$1,"Not Sold")</f>
        <v>43680.5</v>
      </c>
      <c r="AG204" s="249">
        <f>$C$1+AC204</f>
        <v>43687</v>
      </c>
      <c r="AH204" s="249">
        <f>MAX(AF204,AG204)</f>
        <v>43687</v>
      </c>
      <c r="AI204" s="253">
        <f>W204*AC204</f>
        <v>1.8666666666666667</v>
      </c>
      <c r="AJ204" s="253">
        <f>AA204-AI204</f>
        <v>-0.8666666666666667</v>
      </c>
      <c r="AK204" s="242">
        <v>1</v>
      </c>
      <c r="AL204" s="253">
        <f>IF(AE204-AJ204&lt;1,0,AE204-AJ204)</f>
        <v>8.8666666666666671</v>
      </c>
      <c r="AM204" s="253">
        <f>AL204*D204</f>
        <v>98.774666666666675</v>
      </c>
      <c r="AN204" s="253">
        <f>IFERROR(AL204/W204,"-")</f>
        <v>66.5</v>
      </c>
      <c r="AO204" s="249">
        <f>IFERROR(AN204+AH204,"-")</f>
        <v>43753.5</v>
      </c>
      <c r="AP204" s="242"/>
      <c r="AQ204" s="244"/>
    </row>
    <row r="205" spans="1:43" x14ac:dyDescent="0.25">
      <c r="A205" s="550" t="s">
        <v>131</v>
      </c>
      <c r="B205" s="18" t="s">
        <v>435</v>
      </c>
      <c r="C205" s="551">
        <v>6953156280267</v>
      </c>
      <c r="D205" s="58">
        <v>11.140000000000002</v>
      </c>
      <c r="E205" s="267"/>
      <c r="F205" s="26">
        <v>0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/>
      <c r="O205" s="26"/>
      <c r="P205" s="26"/>
      <c r="Q205" s="26"/>
      <c r="R205" s="260"/>
      <c r="S205" s="322">
        <f>COUNTIF(F205:M205,"&lt;&gt;0")</f>
        <v>0</v>
      </c>
      <c r="T205" s="256">
        <v>1</v>
      </c>
      <c r="U205" s="260"/>
      <c r="V205" s="242">
        <f>SUM(F205:Q205)</f>
        <v>0</v>
      </c>
      <c r="W205" s="247">
        <f>IFERROR(IF(L205=0,V205/(S205*30),V205/(((S205-1)*30)+(T205*7))),0)</f>
        <v>0</v>
      </c>
      <c r="X205" s="247">
        <f>W205*30</f>
        <v>0</v>
      </c>
      <c r="Y205" s="242">
        <v>39</v>
      </c>
      <c r="Z205" s="242">
        <v>0</v>
      </c>
      <c r="AA205" s="243">
        <f>Y205+Z205</f>
        <v>39</v>
      </c>
      <c r="AB205" s="247" t="str">
        <f>IFERROR(AA205/W205,"Not Sold")</f>
        <v>Not Sold</v>
      </c>
      <c r="AC205" s="247">
        <v>14</v>
      </c>
      <c r="AD205" s="247" t="str">
        <f>IFERROR(AB205-AC205,"-")</f>
        <v>-</v>
      </c>
      <c r="AE205" s="247">
        <f>X205*2</f>
        <v>0</v>
      </c>
      <c r="AF205" s="248" t="str">
        <f>IFERROR(AB205+$C$1,"Not Sold")</f>
        <v>Not Sold</v>
      </c>
      <c r="AG205" s="249">
        <f>$C$1+AC205</f>
        <v>43687</v>
      </c>
      <c r="AH205" s="249">
        <f>MAX(AF205,AG205)</f>
        <v>43687</v>
      </c>
      <c r="AI205" s="253">
        <f>W205*AC205</f>
        <v>0</v>
      </c>
      <c r="AJ205" s="253">
        <f>AA205-AI205</f>
        <v>39</v>
      </c>
      <c r="AK205" s="242">
        <v>1</v>
      </c>
      <c r="AL205" s="253">
        <f>IF(AE205-AJ205&lt;1,0,AE205-AJ205)</f>
        <v>0</v>
      </c>
      <c r="AM205" s="253">
        <f>AL205*D205</f>
        <v>0</v>
      </c>
      <c r="AN205" s="253" t="str">
        <f>IFERROR(AL205/W205,"-")</f>
        <v>-</v>
      </c>
      <c r="AO205" s="249" t="str">
        <f>IFERROR(AN205+AH205,"-")</f>
        <v>-</v>
      </c>
      <c r="AP205" s="242"/>
      <c r="AQ205" s="244"/>
    </row>
    <row r="206" spans="1:43" x14ac:dyDescent="0.25">
      <c r="A206" s="554" t="s">
        <v>155</v>
      </c>
      <c r="B206" s="18" t="s">
        <v>458</v>
      </c>
      <c r="C206" s="551">
        <v>6953156280274</v>
      </c>
      <c r="D206" s="58">
        <v>36.140000000000015</v>
      </c>
      <c r="E206" s="267"/>
      <c r="F206" s="26">
        <v>4</v>
      </c>
      <c r="G206" s="26">
        <v>4</v>
      </c>
      <c r="H206" s="26">
        <v>4</v>
      </c>
      <c r="I206" s="26">
        <v>4</v>
      </c>
      <c r="J206" s="26">
        <v>3</v>
      </c>
      <c r="K206" s="26">
        <v>4</v>
      </c>
      <c r="L206" s="26">
        <v>5</v>
      </c>
      <c r="M206" s="26">
        <v>0</v>
      </c>
      <c r="N206" s="26"/>
      <c r="O206" s="26"/>
      <c r="P206" s="26"/>
      <c r="Q206" s="26"/>
      <c r="R206" s="260"/>
      <c r="S206" s="322">
        <f>COUNTIF(F206:M206,"&lt;&gt;0")</f>
        <v>7</v>
      </c>
      <c r="T206" s="256">
        <v>1</v>
      </c>
      <c r="U206" s="260"/>
      <c r="V206" s="242">
        <f>SUM(F206:Q206)</f>
        <v>28</v>
      </c>
      <c r="W206" s="247">
        <f>IFERROR(IF(L206=0,V206/(S206*30),V206/(((S206-1)*30)+(T206*7))),0)</f>
        <v>0.1497326203208556</v>
      </c>
      <c r="X206" s="247">
        <f>W206*30</f>
        <v>4.4919786096256678</v>
      </c>
      <c r="Y206" s="242">
        <v>81</v>
      </c>
      <c r="Z206" s="242">
        <v>8</v>
      </c>
      <c r="AA206" s="243">
        <f>Y206+Z206</f>
        <v>89</v>
      </c>
      <c r="AB206" s="247">
        <f>IFERROR(AA206/W206,"Not Sold")</f>
        <v>594.39285714285722</v>
      </c>
      <c r="AC206" s="247">
        <v>14</v>
      </c>
      <c r="AD206" s="247">
        <f>IFERROR(AB206-AC206,"-")</f>
        <v>580.39285714285722</v>
      </c>
      <c r="AE206" s="247">
        <f>X206*2</f>
        <v>8.9839572192513355</v>
      </c>
      <c r="AF206" s="248">
        <f>IFERROR(AB206+$C$1,"Not Sold")</f>
        <v>44267.392857142855</v>
      </c>
      <c r="AG206" s="249">
        <f>$C$1+AC206</f>
        <v>43687</v>
      </c>
      <c r="AH206" s="249">
        <f>MAX(AF206,AG206)</f>
        <v>44267.392857142855</v>
      </c>
      <c r="AI206" s="253">
        <f>W206*AC206</f>
        <v>2.0962566844919786</v>
      </c>
      <c r="AJ206" s="253">
        <f>AA206-AI206</f>
        <v>86.903743315508024</v>
      </c>
      <c r="AK206" s="242">
        <v>1</v>
      </c>
      <c r="AL206" s="253">
        <f>IF(AE206-AJ206&lt;1,0,AE206-AJ206)</f>
        <v>0</v>
      </c>
      <c r="AM206" s="253">
        <f>AL206*D206</f>
        <v>0</v>
      </c>
      <c r="AN206" s="253">
        <f>IFERROR(AL206/W206,"-")</f>
        <v>0</v>
      </c>
      <c r="AO206" s="249">
        <f>IFERROR(AN206+AH206,"-")</f>
        <v>44267.392857142855</v>
      </c>
      <c r="AP206" s="242"/>
      <c r="AQ206" s="244"/>
    </row>
    <row r="207" spans="1:43" x14ac:dyDescent="0.25">
      <c r="A207" s="550" t="s">
        <v>850</v>
      </c>
      <c r="B207" s="18" t="s">
        <v>851</v>
      </c>
      <c r="C207" s="551">
        <v>6953156280359</v>
      </c>
      <c r="D207" s="58">
        <v>0</v>
      </c>
      <c r="E207" s="267"/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/>
      <c r="O207" s="26"/>
      <c r="P207" s="26"/>
      <c r="Q207" s="26"/>
      <c r="R207" s="260"/>
      <c r="S207" s="322">
        <f>COUNTIF(F207:M207,"&lt;&gt;0")</f>
        <v>0</v>
      </c>
      <c r="T207" s="256">
        <v>1</v>
      </c>
      <c r="U207" s="260"/>
      <c r="V207" s="242">
        <f>SUM(F207:Q207)</f>
        <v>0</v>
      </c>
      <c r="W207" s="247">
        <f>IFERROR(IF(L207=0,V207/(S207*30),V207/(((S207-1)*30)+(T207*7))),0)</f>
        <v>0</v>
      </c>
      <c r="X207" s="247">
        <f>W207*30</f>
        <v>0</v>
      </c>
      <c r="Y207" s="242">
        <v>6</v>
      </c>
      <c r="Z207" s="242">
        <v>10</v>
      </c>
      <c r="AA207" s="243">
        <f>Y207+Z207</f>
        <v>16</v>
      </c>
      <c r="AB207" s="247" t="str">
        <f>IFERROR(AA207/W207,"Not Sold")</f>
        <v>Not Sold</v>
      </c>
      <c r="AC207" s="247">
        <v>14</v>
      </c>
      <c r="AD207" s="247" t="str">
        <f>IFERROR(AB207-AC207,"-")</f>
        <v>-</v>
      </c>
      <c r="AE207" s="247">
        <f>X207*2</f>
        <v>0</v>
      </c>
      <c r="AF207" s="248" t="str">
        <f>IFERROR(AB207+$C$1,"Not Sold")</f>
        <v>Not Sold</v>
      </c>
      <c r="AG207" s="249">
        <f>$C$1+AC207</f>
        <v>43687</v>
      </c>
      <c r="AH207" s="249">
        <f>MAX(AF207,AG207)</f>
        <v>43687</v>
      </c>
      <c r="AI207" s="253">
        <f>W207*AC207</f>
        <v>0</v>
      </c>
      <c r="AJ207" s="253">
        <f>AA207-AI207</f>
        <v>16</v>
      </c>
      <c r="AK207" s="242">
        <v>1</v>
      </c>
      <c r="AL207" s="253">
        <f>IF(AE207-AJ207&lt;1,0,AE207-AJ207)</f>
        <v>0</v>
      </c>
      <c r="AM207" s="253">
        <f>AL207*D207</f>
        <v>0</v>
      </c>
      <c r="AN207" s="253" t="str">
        <f>IFERROR(AL207/W207,"-")</f>
        <v>-</v>
      </c>
      <c r="AO207" s="249" t="str">
        <f>IFERROR(AN207+AH207,"-")</f>
        <v>-</v>
      </c>
      <c r="AP207" s="242"/>
      <c r="AQ207" s="244"/>
    </row>
    <row r="208" spans="1:43" x14ac:dyDescent="0.25">
      <c r="A208" s="550" t="s">
        <v>852</v>
      </c>
      <c r="B208" s="18" t="s">
        <v>853</v>
      </c>
      <c r="C208" s="551">
        <v>6953156280373</v>
      </c>
      <c r="D208" s="58">
        <v>0</v>
      </c>
      <c r="E208" s="267"/>
      <c r="F208" s="26">
        <v>0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32</v>
      </c>
      <c r="M208" s="26">
        <v>0</v>
      </c>
      <c r="N208" s="26"/>
      <c r="O208" s="26"/>
      <c r="P208" s="26"/>
      <c r="Q208" s="26"/>
      <c r="R208" s="260"/>
      <c r="S208" s="322">
        <f>COUNTIF(F208:M208,"&lt;&gt;0")</f>
        <v>1</v>
      </c>
      <c r="T208" s="256">
        <v>1</v>
      </c>
      <c r="U208" s="260"/>
      <c r="V208" s="242">
        <f>SUM(F208:Q208)</f>
        <v>32</v>
      </c>
      <c r="W208" s="247">
        <f>IFERROR(IF(L208=0,V208/(S208*30),V208/(((S208-1)*30)+(T208*7))),0)</f>
        <v>4.5714285714285712</v>
      </c>
      <c r="X208" s="247">
        <f>W208*30</f>
        <v>137.14285714285714</v>
      </c>
      <c r="Y208" s="242">
        <v>18</v>
      </c>
      <c r="Z208" s="242">
        <v>33</v>
      </c>
      <c r="AA208" s="243">
        <f>Y208+Z208</f>
        <v>51</v>
      </c>
      <c r="AB208" s="247">
        <f>IFERROR(AA208/W208,"Not Sold")</f>
        <v>11.15625</v>
      </c>
      <c r="AC208" s="247">
        <v>14</v>
      </c>
      <c r="AD208" s="247">
        <f>IFERROR(AB208-AC208,"-")</f>
        <v>-2.84375</v>
      </c>
      <c r="AE208" s="247">
        <f>X208*2</f>
        <v>274.28571428571428</v>
      </c>
      <c r="AF208" s="248">
        <f>IFERROR(AB208+$C$1,"Not Sold")</f>
        <v>43684.15625</v>
      </c>
      <c r="AG208" s="249">
        <f>$C$1+AC208</f>
        <v>43687</v>
      </c>
      <c r="AH208" s="249">
        <f>MAX(AF208,AG208)</f>
        <v>43687</v>
      </c>
      <c r="AI208" s="253">
        <f>W208*AC208</f>
        <v>64</v>
      </c>
      <c r="AJ208" s="253">
        <f>AA208-AI208</f>
        <v>-13</v>
      </c>
      <c r="AK208" s="242">
        <v>1</v>
      </c>
      <c r="AL208" s="253">
        <f>IF(AE208-AJ208&lt;1,0,AE208-AJ208)</f>
        <v>287.28571428571428</v>
      </c>
      <c r="AM208" s="253">
        <f>AL208*D208</f>
        <v>0</v>
      </c>
      <c r="AN208" s="253">
        <f>IFERROR(AL208/W208,"-")</f>
        <v>62.84375</v>
      </c>
      <c r="AO208" s="249">
        <f>IFERROR(AN208+AH208,"-")</f>
        <v>43749.84375</v>
      </c>
      <c r="AP208" s="242"/>
      <c r="AQ208" s="244"/>
    </row>
    <row r="209" spans="1:43" x14ac:dyDescent="0.25">
      <c r="A209" s="550" t="s">
        <v>101</v>
      </c>
      <c r="B209" s="18" t="s">
        <v>405</v>
      </c>
      <c r="C209" s="551">
        <v>6953156280526</v>
      </c>
      <c r="D209" s="58">
        <v>10.259999999999996</v>
      </c>
      <c r="E209" s="267"/>
      <c r="F209" s="26">
        <v>1</v>
      </c>
      <c r="G209" s="26">
        <v>0</v>
      </c>
      <c r="H209" s="26">
        <v>2</v>
      </c>
      <c r="I209" s="26">
        <v>0</v>
      </c>
      <c r="J209" s="26">
        <v>1</v>
      </c>
      <c r="K209" s="26">
        <v>0</v>
      </c>
      <c r="L209" s="26">
        <v>0</v>
      </c>
      <c r="M209" s="26">
        <v>1</v>
      </c>
      <c r="N209" s="26"/>
      <c r="O209" s="26"/>
      <c r="P209" s="26"/>
      <c r="Q209" s="26"/>
      <c r="R209" s="260"/>
      <c r="S209" s="322">
        <f>COUNTIF(F209:M209,"&lt;&gt;0")</f>
        <v>4</v>
      </c>
      <c r="T209" s="256">
        <v>1</v>
      </c>
      <c r="U209" s="260"/>
      <c r="V209" s="242">
        <f>SUM(F209:Q209)</f>
        <v>5</v>
      </c>
      <c r="W209" s="247">
        <f>IFERROR(IF(L209=0,V209/(S209*30),V209/(((S209-1)*30)+(T209*7))),0)</f>
        <v>4.1666666666666664E-2</v>
      </c>
      <c r="X209" s="247">
        <f>W209*30</f>
        <v>1.25</v>
      </c>
      <c r="Y209" s="242">
        <v>7</v>
      </c>
      <c r="Z209" s="242">
        <v>0</v>
      </c>
      <c r="AA209" s="243">
        <f>Y209+Z209</f>
        <v>7</v>
      </c>
      <c r="AB209" s="247">
        <f>IFERROR(AA209/W209,"Not Sold")</f>
        <v>168</v>
      </c>
      <c r="AC209" s="247">
        <v>14</v>
      </c>
      <c r="AD209" s="247">
        <f>IFERROR(AB209-AC209,"-")</f>
        <v>154</v>
      </c>
      <c r="AE209" s="247">
        <f>X209*2</f>
        <v>2.5</v>
      </c>
      <c r="AF209" s="248">
        <f>IFERROR(AB209+$C$1,"Not Sold")</f>
        <v>43841</v>
      </c>
      <c r="AG209" s="249">
        <f>$C$1+AC209</f>
        <v>43687</v>
      </c>
      <c r="AH209" s="249">
        <f>MAX(AF209,AG209)</f>
        <v>43841</v>
      </c>
      <c r="AI209" s="253">
        <f>W209*AC209</f>
        <v>0.58333333333333326</v>
      </c>
      <c r="AJ209" s="253">
        <f>AA209-AI209</f>
        <v>6.416666666666667</v>
      </c>
      <c r="AK209" s="242">
        <v>1</v>
      </c>
      <c r="AL209" s="253">
        <f>IF(AE209-AJ209&lt;1,0,AE209-AJ209)</f>
        <v>0</v>
      </c>
      <c r="AM209" s="253">
        <f>AL209*D209</f>
        <v>0</v>
      </c>
      <c r="AN209" s="253">
        <f>IFERROR(AL209/W209,"-")</f>
        <v>0</v>
      </c>
      <c r="AO209" s="249">
        <f>IFERROR(AN209+AH209,"-")</f>
        <v>43841</v>
      </c>
      <c r="AP209" s="242"/>
      <c r="AQ209" s="244"/>
    </row>
    <row r="210" spans="1:43" x14ac:dyDescent="0.25">
      <c r="A210" s="550" t="s">
        <v>102</v>
      </c>
      <c r="B210" s="18" t="s">
        <v>406</v>
      </c>
      <c r="C210" s="551">
        <v>6953156280533</v>
      </c>
      <c r="D210" s="58">
        <v>10.199999999999999</v>
      </c>
      <c r="E210" s="267"/>
      <c r="F210" s="26">
        <v>1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/>
      <c r="O210" s="26"/>
      <c r="P210" s="26"/>
      <c r="Q210" s="26"/>
      <c r="R210" s="260"/>
      <c r="S210" s="322">
        <f>COUNTIF(F210:M210,"&lt;&gt;0")</f>
        <v>1</v>
      </c>
      <c r="T210" s="256">
        <v>1</v>
      </c>
      <c r="U210" s="260"/>
      <c r="V210" s="242">
        <f>SUM(F210:Q210)</f>
        <v>1</v>
      </c>
      <c r="W210" s="247">
        <f>IFERROR(IF(L210=0,V210/(S210*30),V210/(((S210-1)*30)+(T210*7))),0)</f>
        <v>3.3333333333333333E-2</v>
      </c>
      <c r="X210" s="247">
        <f>W210*30</f>
        <v>1</v>
      </c>
      <c r="Y210" s="242">
        <v>66</v>
      </c>
      <c r="Z210" s="242">
        <v>0</v>
      </c>
      <c r="AA210" s="243">
        <f>Y210+Z210</f>
        <v>66</v>
      </c>
      <c r="AB210" s="247">
        <f>IFERROR(AA210/W210,"Not Sold")</f>
        <v>1980</v>
      </c>
      <c r="AC210" s="247">
        <v>14</v>
      </c>
      <c r="AD210" s="247">
        <f>IFERROR(AB210-AC210,"-")</f>
        <v>1966</v>
      </c>
      <c r="AE210" s="247">
        <f>X210*2</f>
        <v>2</v>
      </c>
      <c r="AF210" s="248">
        <f>IFERROR(AB210+$C$1,"Not Sold")</f>
        <v>45653</v>
      </c>
      <c r="AG210" s="249">
        <f>$C$1+AC210</f>
        <v>43687</v>
      </c>
      <c r="AH210" s="249">
        <f>MAX(AF210,AG210)</f>
        <v>45653</v>
      </c>
      <c r="AI210" s="253">
        <f>W210*AC210</f>
        <v>0.46666666666666667</v>
      </c>
      <c r="AJ210" s="253">
        <f>AA210-AI210</f>
        <v>65.533333333333331</v>
      </c>
      <c r="AK210" s="242">
        <v>1</v>
      </c>
      <c r="AL210" s="253">
        <f>IF(AE210-AJ210&lt;1,0,AE210-AJ210)</f>
        <v>0</v>
      </c>
      <c r="AM210" s="253">
        <f>AL210*D210</f>
        <v>0</v>
      </c>
      <c r="AN210" s="253">
        <f>IFERROR(AL210/W210,"-")</f>
        <v>0</v>
      </c>
      <c r="AO210" s="249">
        <f>IFERROR(AN210+AH210,"-")</f>
        <v>45653</v>
      </c>
      <c r="AP210" s="242"/>
      <c r="AQ210" s="244"/>
    </row>
    <row r="211" spans="1:43" x14ac:dyDescent="0.25">
      <c r="A211" s="554" t="s">
        <v>48</v>
      </c>
      <c r="B211" s="18" t="s">
        <v>353</v>
      </c>
      <c r="C211" s="551">
        <v>6953156280540</v>
      </c>
      <c r="D211" s="58">
        <v>0</v>
      </c>
      <c r="E211" s="267"/>
      <c r="F211" s="26">
        <v>0</v>
      </c>
      <c r="G211" s="26">
        <v>0</v>
      </c>
      <c r="H211" s="26">
        <v>0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/>
      <c r="O211" s="26"/>
      <c r="P211" s="26"/>
      <c r="Q211" s="26"/>
      <c r="R211" s="260"/>
      <c r="S211" s="322">
        <f>COUNTIF(F211:M211,"&lt;&gt;0")</f>
        <v>0</v>
      </c>
      <c r="T211" s="256">
        <v>1</v>
      </c>
      <c r="U211" s="260"/>
      <c r="V211" s="242">
        <f>SUM(F211:Q211)</f>
        <v>0</v>
      </c>
      <c r="W211" s="247">
        <f>IFERROR(IF(L211=0,V211/(S211*30),V211/(((S211-1)*30)+(T211*7))),0)</f>
        <v>0</v>
      </c>
      <c r="X211" s="247">
        <f>W211*30</f>
        <v>0</v>
      </c>
      <c r="Y211" s="242"/>
      <c r="Z211" s="242">
        <v>0</v>
      </c>
      <c r="AA211" s="243">
        <f>Y211+Z211</f>
        <v>0</v>
      </c>
      <c r="AB211" s="247" t="str">
        <f>IFERROR(AA211/W211,"Not Sold")</f>
        <v>Not Sold</v>
      </c>
      <c r="AC211" s="247">
        <v>14</v>
      </c>
      <c r="AD211" s="247" t="str">
        <f>IFERROR(AB211-AC211,"-")</f>
        <v>-</v>
      </c>
      <c r="AE211" s="247">
        <f>X211*2</f>
        <v>0</v>
      </c>
      <c r="AF211" s="248" t="str">
        <f>IFERROR(AB211+$C$1,"Not Sold")</f>
        <v>Not Sold</v>
      </c>
      <c r="AG211" s="249">
        <f>$C$1+AC211</f>
        <v>43687</v>
      </c>
      <c r="AH211" s="249">
        <f>MAX(AF211,AG211)</f>
        <v>43687</v>
      </c>
      <c r="AI211" s="253">
        <f>W211*AC211</f>
        <v>0</v>
      </c>
      <c r="AJ211" s="253">
        <f>AA211-AI211</f>
        <v>0</v>
      </c>
      <c r="AK211" s="242">
        <v>1</v>
      </c>
      <c r="AL211" s="253">
        <f>IF(AE211-AJ211&lt;1,0,AE211-AJ211)</f>
        <v>0</v>
      </c>
      <c r="AM211" s="253">
        <f>AL211*D211</f>
        <v>0</v>
      </c>
      <c r="AN211" s="253" t="str">
        <f>IFERROR(AL211/W211,"-")</f>
        <v>-</v>
      </c>
      <c r="AO211" s="249" t="str">
        <f>IFERROR(AN211+AH211,"-")</f>
        <v>-</v>
      </c>
      <c r="AP211" s="242"/>
      <c r="AQ211" s="244"/>
    </row>
    <row r="212" spans="1:43" x14ac:dyDescent="0.25">
      <c r="A212" s="550" t="s">
        <v>49</v>
      </c>
      <c r="B212" s="18" t="s">
        <v>354</v>
      </c>
      <c r="C212" s="551">
        <v>6953156280557</v>
      </c>
      <c r="D212" s="58">
        <v>0</v>
      </c>
      <c r="E212" s="267"/>
      <c r="F212" s="26">
        <v>0</v>
      </c>
      <c r="G212" s="26">
        <v>0</v>
      </c>
      <c r="H212" s="26">
        <v>0</v>
      </c>
      <c r="I212" s="26">
        <v>0</v>
      </c>
      <c r="J212" s="26">
        <v>0</v>
      </c>
      <c r="K212" s="26">
        <v>0</v>
      </c>
      <c r="L212" s="26">
        <v>0</v>
      </c>
      <c r="M212" s="26">
        <v>2</v>
      </c>
      <c r="N212" s="26"/>
      <c r="O212" s="26"/>
      <c r="P212" s="26"/>
      <c r="Q212" s="26"/>
      <c r="R212" s="260"/>
      <c r="S212" s="322">
        <f>COUNTIF(F212:M212,"&lt;&gt;0")</f>
        <v>1</v>
      </c>
      <c r="T212" s="256">
        <v>1</v>
      </c>
      <c r="U212" s="260"/>
      <c r="V212" s="242">
        <f>SUM(F212:Q212)</f>
        <v>2</v>
      </c>
      <c r="W212" s="247">
        <f>IFERROR(IF(L212=0,V212/(S212*30),V212/(((S212-1)*30)+(T212*7))),0)</f>
        <v>6.6666666666666666E-2</v>
      </c>
      <c r="X212" s="247">
        <f>W212*30</f>
        <v>2</v>
      </c>
      <c r="Y212" s="242"/>
      <c r="Z212" s="242">
        <v>0</v>
      </c>
      <c r="AA212" s="243">
        <f>Y212+Z212</f>
        <v>0</v>
      </c>
      <c r="AB212" s="247">
        <f>IFERROR(AA212/W212,"Not Sold")</f>
        <v>0</v>
      </c>
      <c r="AC212" s="247">
        <v>14</v>
      </c>
      <c r="AD212" s="247">
        <f>IFERROR(AB212-AC212,"-")</f>
        <v>-14</v>
      </c>
      <c r="AE212" s="247">
        <f>X212*2</f>
        <v>4</v>
      </c>
      <c r="AF212" s="248">
        <f>IFERROR(AB212+$C$1,"Not Sold")</f>
        <v>43673</v>
      </c>
      <c r="AG212" s="249">
        <f>$C$1+AC212</f>
        <v>43687</v>
      </c>
      <c r="AH212" s="249">
        <f>MAX(AF212,AG212)</f>
        <v>43687</v>
      </c>
      <c r="AI212" s="253">
        <f>W212*AC212</f>
        <v>0.93333333333333335</v>
      </c>
      <c r="AJ212" s="253">
        <f>AA212-AI212</f>
        <v>-0.93333333333333335</v>
      </c>
      <c r="AK212" s="242">
        <v>1</v>
      </c>
      <c r="AL212" s="253">
        <f>IF(AE212-AJ212&lt;1,0,AE212-AJ212)</f>
        <v>4.9333333333333336</v>
      </c>
      <c r="AM212" s="253">
        <f>AL212*D212</f>
        <v>0</v>
      </c>
      <c r="AN212" s="253">
        <f>IFERROR(AL212/W212,"-")</f>
        <v>74</v>
      </c>
      <c r="AO212" s="249">
        <f>IFERROR(AN212+AH212,"-")</f>
        <v>43761</v>
      </c>
      <c r="AP212" s="242"/>
      <c r="AQ212" s="244"/>
    </row>
    <row r="213" spans="1:43" x14ac:dyDescent="0.25">
      <c r="A213" s="550" t="s">
        <v>50</v>
      </c>
      <c r="B213" s="18" t="s">
        <v>355</v>
      </c>
      <c r="C213" s="551">
        <v>6953156280564</v>
      </c>
      <c r="D213" s="58">
        <v>0</v>
      </c>
      <c r="E213" s="267"/>
      <c r="F213" s="26">
        <v>0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/>
      <c r="O213" s="26"/>
      <c r="P213" s="26"/>
      <c r="Q213" s="26"/>
      <c r="R213" s="260"/>
      <c r="S213" s="322">
        <f>COUNTIF(F213:M213,"&lt;&gt;0")</f>
        <v>0</v>
      </c>
      <c r="T213" s="256">
        <v>1</v>
      </c>
      <c r="U213" s="260"/>
      <c r="V213" s="242">
        <f>SUM(F213:Q213)</f>
        <v>0</v>
      </c>
      <c r="W213" s="247">
        <f>IFERROR(IF(L213=0,V213/(S213*30),V213/(((S213-1)*30)+(T213*7))),0)</f>
        <v>0</v>
      </c>
      <c r="X213" s="247">
        <f>W213*30</f>
        <v>0</v>
      </c>
      <c r="Y213" s="242"/>
      <c r="Z213" s="242">
        <v>0</v>
      </c>
      <c r="AA213" s="243">
        <f>Y213+Z213</f>
        <v>0</v>
      </c>
      <c r="AB213" s="247" t="str">
        <f>IFERROR(AA213/W213,"Not Sold")</f>
        <v>Not Sold</v>
      </c>
      <c r="AC213" s="247">
        <v>14</v>
      </c>
      <c r="AD213" s="247" t="str">
        <f>IFERROR(AB213-AC213,"-")</f>
        <v>-</v>
      </c>
      <c r="AE213" s="247">
        <f>X213*2</f>
        <v>0</v>
      </c>
      <c r="AF213" s="248" t="str">
        <f>IFERROR(AB213+$C$1,"Not Sold")</f>
        <v>Not Sold</v>
      </c>
      <c r="AG213" s="249">
        <f>$C$1+AC213</f>
        <v>43687</v>
      </c>
      <c r="AH213" s="249">
        <f>MAX(AF213,AG213)</f>
        <v>43687</v>
      </c>
      <c r="AI213" s="253">
        <f>W213*AC213</f>
        <v>0</v>
      </c>
      <c r="AJ213" s="253">
        <f>AA213-AI213</f>
        <v>0</v>
      </c>
      <c r="AK213" s="242">
        <v>1</v>
      </c>
      <c r="AL213" s="253">
        <f>IF(AE213-AJ213&lt;1,0,AE213-AJ213)</f>
        <v>0</v>
      </c>
      <c r="AM213" s="253">
        <f>AL213*D213</f>
        <v>0</v>
      </c>
      <c r="AN213" s="253" t="str">
        <f>IFERROR(AL213/W213,"-")</f>
        <v>-</v>
      </c>
      <c r="AO213" s="249" t="str">
        <f>IFERROR(AN213+AH213,"-")</f>
        <v>-</v>
      </c>
      <c r="AP213" s="242"/>
      <c r="AQ213" s="244"/>
    </row>
    <row r="214" spans="1:43" x14ac:dyDescent="0.25">
      <c r="A214" s="550" t="s">
        <v>51</v>
      </c>
      <c r="B214" s="18" t="s">
        <v>356</v>
      </c>
      <c r="C214" s="551">
        <v>6953156280571</v>
      </c>
      <c r="D214" s="58">
        <v>0</v>
      </c>
      <c r="E214" s="267"/>
      <c r="F214" s="26">
        <v>0</v>
      </c>
      <c r="G214" s="26">
        <v>0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4</v>
      </c>
      <c r="N214" s="26"/>
      <c r="O214" s="26"/>
      <c r="P214" s="26"/>
      <c r="Q214" s="26"/>
      <c r="R214" s="260"/>
      <c r="S214" s="322">
        <f>COUNTIF(F214:M214,"&lt;&gt;0")</f>
        <v>1</v>
      </c>
      <c r="T214" s="256">
        <v>1</v>
      </c>
      <c r="U214" s="260"/>
      <c r="V214" s="242">
        <f>SUM(F214:Q214)</f>
        <v>4</v>
      </c>
      <c r="W214" s="247">
        <f>IFERROR(IF(L214=0,V214/(S214*30),V214/(((S214-1)*30)+(T214*7))),0)</f>
        <v>0.13333333333333333</v>
      </c>
      <c r="X214" s="247">
        <f>W214*30</f>
        <v>4</v>
      </c>
      <c r="Y214" s="242"/>
      <c r="Z214" s="242">
        <v>0</v>
      </c>
      <c r="AA214" s="243">
        <f>Y214+Z214</f>
        <v>0</v>
      </c>
      <c r="AB214" s="247">
        <f>IFERROR(AA214/W214,"Not Sold")</f>
        <v>0</v>
      </c>
      <c r="AC214" s="247">
        <v>14</v>
      </c>
      <c r="AD214" s="247">
        <f>IFERROR(AB214-AC214,"-")</f>
        <v>-14</v>
      </c>
      <c r="AE214" s="247">
        <f>X214*2</f>
        <v>8</v>
      </c>
      <c r="AF214" s="248">
        <f>IFERROR(AB214+$C$1,"Not Sold")</f>
        <v>43673</v>
      </c>
      <c r="AG214" s="249">
        <f>$C$1+AC214</f>
        <v>43687</v>
      </c>
      <c r="AH214" s="249">
        <f>MAX(AF214,AG214)</f>
        <v>43687</v>
      </c>
      <c r="AI214" s="253">
        <f>W214*AC214</f>
        <v>1.8666666666666667</v>
      </c>
      <c r="AJ214" s="253">
        <f>AA214-AI214</f>
        <v>-1.8666666666666667</v>
      </c>
      <c r="AK214" s="242">
        <v>1</v>
      </c>
      <c r="AL214" s="253">
        <f>IF(AE214-AJ214&lt;1,0,AE214-AJ214)</f>
        <v>9.8666666666666671</v>
      </c>
      <c r="AM214" s="253">
        <f>AL214*D214</f>
        <v>0</v>
      </c>
      <c r="AN214" s="253">
        <f>IFERROR(AL214/W214,"-")</f>
        <v>74</v>
      </c>
      <c r="AO214" s="249">
        <f>IFERROR(AN214+AH214,"-")</f>
        <v>43761</v>
      </c>
      <c r="AP214" s="242"/>
      <c r="AQ214" s="244"/>
    </row>
    <row r="215" spans="1:43" x14ac:dyDescent="0.25">
      <c r="A215" s="554" t="s">
        <v>147</v>
      </c>
      <c r="B215" s="18" t="s">
        <v>450</v>
      </c>
      <c r="C215" s="551">
        <v>6953156280793</v>
      </c>
      <c r="D215" s="58">
        <v>12.63</v>
      </c>
      <c r="E215" s="267"/>
      <c r="F215" s="26">
        <v>1</v>
      </c>
      <c r="G215" s="26">
        <v>0</v>
      </c>
      <c r="H215" s="26">
        <v>2</v>
      </c>
      <c r="I215" s="26">
        <v>1</v>
      </c>
      <c r="J215" s="26">
        <v>0</v>
      </c>
      <c r="K215" s="26">
        <v>0</v>
      </c>
      <c r="L215" s="26">
        <v>0</v>
      </c>
      <c r="M215" s="26">
        <v>4</v>
      </c>
      <c r="N215" s="26"/>
      <c r="O215" s="26"/>
      <c r="P215" s="26"/>
      <c r="Q215" s="26"/>
      <c r="R215" s="260"/>
      <c r="S215" s="322">
        <f>COUNTIF(F215:M215,"&lt;&gt;0")</f>
        <v>4</v>
      </c>
      <c r="T215" s="256">
        <v>1</v>
      </c>
      <c r="U215" s="260"/>
      <c r="V215" s="242">
        <f>SUM(F215:Q215)</f>
        <v>8</v>
      </c>
      <c r="W215" s="247">
        <f>IFERROR(IF(L215=0,V215/(S215*30),V215/(((S215-1)*30)+(T215*7))),0)</f>
        <v>6.6666666666666666E-2</v>
      </c>
      <c r="X215" s="247">
        <f>W215*30</f>
        <v>2</v>
      </c>
      <c r="Y215" s="242">
        <v>55</v>
      </c>
      <c r="Z215" s="242">
        <v>0</v>
      </c>
      <c r="AA215" s="243">
        <f>Y215+Z215</f>
        <v>55</v>
      </c>
      <c r="AB215" s="247">
        <f>IFERROR(AA215/W215,"Not Sold")</f>
        <v>825</v>
      </c>
      <c r="AC215" s="247">
        <v>14</v>
      </c>
      <c r="AD215" s="247">
        <f>IFERROR(AB215-AC215,"-")</f>
        <v>811</v>
      </c>
      <c r="AE215" s="247">
        <f>X215*2</f>
        <v>4</v>
      </c>
      <c r="AF215" s="248">
        <f>IFERROR(AB215+$C$1,"Not Sold")</f>
        <v>44498</v>
      </c>
      <c r="AG215" s="249">
        <f>$C$1+AC215</f>
        <v>43687</v>
      </c>
      <c r="AH215" s="249">
        <f>MAX(AF215,AG215)</f>
        <v>44498</v>
      </c>
      <c r="AI215" s="253">
        <f>W215*AC215</f>
        <v>0.93333333333333335</v>
      </c>
      <c r="AJ215" s="253">
        <f>AA215-AI215</f>
        <v>54.06666666666667</v>
      </c>
      <c r="AK215" s="242">
        <v>1</v>
      </c>
      <c r="AL215" s="253">
        <f>IF(AE215-AJ215&lt;1,0,AE215-AJ215)</f>
        <v>0</v>
      </c>
      <c r="AM215" s="253">
        <f>AL215*D215</f>
        <v>0</v>
      </c>
      <c r="AN215" s="253">
        <f>IFERROR(AL215/W215,"-")</f>
        <v>0</v>
      </c>
      <c r="AO215" s="249">
        <f>IFERROR(AN215+AH215,"-")</f>
        <v>44498</v>
      </c>
      <c r="AP215" s="242"/>
      <c r="AQ215" s="244"/>
    </row>
    <row r="216" spans="1:43" x14ac:dyDescent="0.25">
      <c r="A216" s="550" t="s">
        <v>146</v>
      </c>
      <c r="B216" s="18" t="s">
        <v>449</v>
      </c>
      <c r="C216" s="551">
        <v>6953156280809</v>
      </c>
      <c r="D216" s="58">
        <v>12.62</v>
      </c>
      <c r="E216" s="267"/>
      <c r="F216" s="26">
        <v>2</v>
      </c>
      <c r="G216" s="26">
        <v>0</v>
      </c>
      <c r="H216" s="26">
        <v>0</v>
      </c>
      <c r="I216" s="26">
        <v>0</v>
      </c>
      <c r="J216" s="26">
        <v>1</v>
      </c>
      <c r="K216" s="26">
        <v>0</v>
      </c>
      <c r="L216" s="26">
        <v>0</v>
      </c>
      <c r="M216" s="26">
        <v>1</v>
      </c>
      <c r="N216" s="26"/>
      <c r="O216" s="26"/>
      <c r="P216" s="26"/>
      <c r="Q216" s="26"/>
      <c r="R216" s="260"/>
      <c r="S216" s="322">
        <f>COUNTIF(F216:M216,"&lt;&gt;0")</f>
        <v>3</v>
      </c>
      <c r="T216" s="256">
        <v>1</v>
      </c>
      <c r="U216" s="260"/>
      <c r="V216" s="242">
        <f>SUM(F216:Q216)</f>
        <v>4</v>
      </c>
      <c r="W216" s="247">
        <f>IFERROR(IF(L216=0,V216/(S216*30),V216/(((S216-1)*30)+(T216*7))),0)</f>
        <v>4.4444444444444446E-2</v>
      </c>
      <c r="X216" s="247">
        <f>W216*30</f>
        <v>1.3333333333333335</v>
      </c>
      <c r="Y216" s="242">
        <v>70</v>
      </c>
      <c r="Z216" s="242">
        <v>0</v>
      </c>
      <c r="AA216" s="243">
        <f>Y216+Z216</f>
        <v>70</v>
      </c>
      <c r="AB216" s="247">
        <f>IFERROR(AA216/W216,"Not Sold")</f>
        <v>1575</v>
      </c>
      <c r="AC216" s="247">
        <v>14</v>
      </c>
      <c r="AD216" s="247">
        <f>IFERROR(AB216-AC216,"-")</f>
        <v>1561</v>
      </c>
      <c r="AE216" s="247">
        <f>X216*2</f>
        <v>2.666666666666667</v>
      </c>
      <c r="AF216" s="248">
        <f>IFERROR(AB216+$C$1,"Not Sold")</f>
        <v>45248</v>
      </c>
      <c r="AG216" s="249">
        <f>$C$1+AC216</f>
        <v>43687</v>
      </c>
      <c r="AH216" s="249">
        <f>MAX(AF216,AG216)</f>
        <v>45248</v>
      </c>
      <c r="AI216" s="253">
        <f>W216*AC216</f>
        <v>0.62222222222222223</v>
      </c>
      <c r="AJ216" s="253">
        <f>AA216-AI216</f>
        <v>69.37777777777778</v>
      </c>
      <c r="AK216" s="242">
        <v>1</v>
      </c>
      <c r="AL216" s="253">
        <f>IF(AE216-AJ216&lt;1,0,AE216-AJ216)</f>
        <v>0</v>
      </c>
      <c r="AM216" s="253">
        <f>AL216*D216</f>
        <v>0</v>
      </c>
      <c r="AN216" s="253">
        <f>IFERROR(AL216/W216,"-")</f>
        <v>0</v>
      </c>
      <c r="AO216" s="249">
        <f>IFERROR(AN216+AH216,"-")</f>
        <v>45248</v>
      </c>
      <c r="AP216" s="242"/>
      <c r="AQ216" s="244"/>
    </row>
    <row r="217" spans="1:43" x14ac:dyDescent="0.25">
      <c r="A217" s="550" t="s">
        <v>145</v>
      </c>
      <c r="B217" s="18" t="s">
        <v>448</v>
      </c>
      <c r="C217" s="551">
        <v>6953156280816</v>
      </c>
      <c r="D217" s="58">
        <v>12.619999999999996</v>
      </c>
      <c r="E217" s="267"/>
      <c r="F217" s="26">
        <v>2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0</v>
      </c>
      <c r="M217" s="26">
        <v>1</v>
      </c>
      <c r="N217" s="26"/>
      <c r="O217" s="26"/>
      <c r="P217" s="26"/>
      <c r="Q217" s="26"/>
      <c r="R217" s="260"/>
      <c r="S217" s="322">
        <f>COUNTIF(F217:M217,"&lt;&gt;0")</f>
        <v>2</v>
      </c>
      <c r="T217" s="256">
        <v>1</v>
      </c>
      <c r="U217" s="260"/>
      <c r="V217" s="242">
        <f>SUM(F217:Q217)</f>
        <v>3</v>
      </c>
      <c r="W217" s="247">
        <f>IFERROR(IF(L217=0,V217/(S217*30),V217/(((S217-1)*30)+(T217*7))),0)</f>
        <v>0.05</v>
      </c>
      <c r="X217" s="247">
        <f>W217*30</f>
        <v>1.5</v>
      </c>
      <c r="Y217" s="242">
        <v>64</v>
      </c>
      <c r="Z217" s="242">
        <v>0</v>
      </c>
      <c r="AA217" s="243">
        <f>Y217+Z217</f>
        <v>64</v>
      </c>
      <c r="AB217" s="247">
        <f>IFERROR(AA217/W217,"Not Sold")</f>
        <v>1280</v>
      </c>
      <c r="AC217" s="247">
        <v>14</v>
      </c>
      <c r="AD217" s="247">
        <f>IFERROR(AB217-AC217,"-")</f>
        <v>1266</v>
      </c>
      <c r="AE217" s="247">
        <f>X217*2</f>
        <v>3</v>
      </c>
      <c r="AF217" s="248">
        <f>IFERROR(AB217+$C$1,"Not Sold")</f>
        <v>44953</v>
      </c>
      <c r="AG217" s="249">
        <f>$C$1+AC217</f>
        <v>43687</v>
      </c>
      <c r="AH217" s="249">
        <f>MAX(AF217,AG217)</f>
        <v>44953</v>
      </c>
      <c r="AI217" s="253">
        <f>W217*AC217</f>
        <v>0.70000000000000007</v>
      </c>
      <c r="AJ217" s="253">
        <f>AA217-AI217</f>
        <v>63.3</v>
      </c>
      <c r="AK217" s="242">
        <v>1</v>
      </c>
      <c r="AL217" s="253">
        <f>IF(AE217-AJ217&lt;1,0,AE217-AJ217)</f>
        <v>0</v>
      </c>
      <c r="AM217" s="253">
        <f>AL217*D217</f>
        <v>0</v>
      </c>
      <c r="AN217" s="253">
        <f>IFERROR(AL217/W217,"-")</f>
        <v>0</v>
      </c>
      <c r="AO217" s="249">
        <f>IFERROR(AN217+AH217,"-")</f>
        <v>44953</v>
      </c>
      <c r="AP217" s="242"/>
      <c r="AQ217" s="244"/>
    </row>
    <row r="218" spans="1:43" x14ac:dyDescent="0.25">
      <c r="A218" s="550" t="s">
        <v>120</v>
      </c>
      <c r="B218" s="18" t="s">
        <v>690</v>
      </c>
      <c r="C218" s="551">
        <v>6953156280977</v>
      </c>
      <c r="D218" s="58">
        <v>15.690000000000003</v>
      </c>
      <c r="E218" s="267"/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0</v>
      </c>
      <c r="M218" s="26">
        <v>2</v>
      </c>
      <c r="N218" s="26"/>
      <c r="O218" s="26"/>
      <c r="P218" s="26"/>
      <c r="Q218" s="26"/>
      <c r="R218" s="260"/>
      <c r="S218" s="322">
        <f>COUNTIF(F218:M218,"&lt;&gt;0")</f>
        <v>1</v>
      </c>
      <c r="T218" s="256">
        <v>1</v>
      </c>
      <c r="U218" s="260"/>
      <c r="V218" s="242">
        <f>SUM(F218:Q218)</f>
        <v>2</v>
      </c>
      <c r="W218" s="247">
        <f>IFERROR(IF(L218=0,V218/(S218*30),V218/(((S218-1)*30)+(T218*7))),0)</f>
        <v>6.6666666666666666E-2</v>
      </c>
      <c r="X218" s="247">
        <f>W218*30</f>
        <v>2</v>
      </c>
      <c r="Y218" s="242">
        <v>22</v>
      </c>
      <c r="Z218" s="242">
        <v>5</v>
      </c>
      <c r="AA218" s="243">
        <f>Y218+Z218</f>
        <v>27</v>
      </c>
      <c r="AB218" s="247">
        <f>IFERROR(AA218/W218,"Not Sold")</f>
        <v>405</v>
      </c>
      <c r="AC218" s="247">
        <v>14</v>
      </c>
      <c r="AD218" s="247">
        <f>IFERROR(AB218-AC218,"-")</f>
        <v>391</v>
      </c>
      <c r="AE218" s="247">
        <f>X218*2</f>
        <v>4</v>
      </c>
      <c r="AF218" s="248">
        <f>IFERROR(AB218+$C$1,"Not Sold")</f>
        <v>44078</v>
      </c>
      <c r="AG218" s="249">
        <f>$C$1+AC218</f>
        <v>43687</v>
      </c>
      <c r="AH218" s="249">
        <f>MAX(AF218,AG218)</f>
        <v>44078</v>
      </c>
      <c r="AI218" s="253">
        <f>W218*AC218</f>
        <v>0.93333333333333335</v>
      </c>
      <c r="AJ218" s="253">
        <f>AA218-AI218</f>
        <v>26.066666666666666</v>
      </c>
      <c r="AK218" s="242">
        <v>1</v>
      </c>
      <c r="AL218" s="253">
        <f>IF(AE218-AJ218&lt;1,0,AE218-AJ218)</f>
        <v>0</v>
      </c>
      <c r="AM218" s="253">
        <f>AL218*D218</f>
        <v>0</v>
      </c>
      <c r="AN218" s="253">
        <f>IFERROR(AL218/W218,"-")</f>
        <v>0</v>
      </c>
      <c r="AO218" s="249">
        <f>IFERROR(AN218+AH218,"-")</f>
        <v>44078</v>
      </c>
      <c r="AP218" s="242"/>
      <c r="AQ218" s="244"/>
    </row>
    <row r="219" spans="1:43" x14ac:dyDescent="0.25">
      <c r="A219" s="550" t="s">
        <v>121</v>
      </c>
      <c r="B219" s="18" t="s">
        <v>691</v>
      </c>
      <c r="C219" s="551">
        <v>6953156280984</v>
      </c>
      <c r="D219" s="58">
        <v>15.599999999999998</v>
      </c>
      <c r="E219" s="267"/>
      <c r="F219" s="26">
        <v>0</v>
      </c>
      <c r="G219" s="26">
        <v>0</v>
      </c>
      <c r="H219" s="26">
        <v>0</v>
      </c>
      <c r="I219" s="26">
        <v>0</v>
      </c>
      <c r="J219" s="26">
        <v>0</v>
      </c>
      <c r="K219" s="26">
        <v>0</v>
      </c>
      <c r="L219" s="26">
        <v>0</v>
      </c>
      <c r="M219" s="26">
        <v>3</v>
      </c>
      <c r="N219" s="26"/>
      <c r="O219" s="26"/>
      <c r="P219" s="26"/>
      <c r="Q219" s="26"/>
      <c r="R219" s="260"/>
      <c r="S219" s="322">
        <f>COUNTIF(F219:M219,"&lt;&gt;0")</f>
        <v>1</v>
      </c>
      <c r="T219" s="256">
        <v>1</v>
      </c>
      <c r="U219" s="260"/>
      <c r="V219" s="242">
        <f>SUM(F219:Q219)</f>
        <v>3</v>
      </c>
      <c r="W219" s="247">
        <f>IFERROR(IF(L219=0,V219/(S219*30),V219/(((S219-1)*30)+(T219*7))),0)</f>
        <v>0.1</v>
      </c>
      <c r="X219" s="247">
        <f>W219*30</f>
        <v>3</v>
      </c>
      <c r="Y219" s="242">
        <v>54</v>
      </c>
      <c r="Z219" s="242">
        <v>5</v>
      </c>
      <c r="AA219" s="243">
        <f>Y219+Z219</f>
        <v>59</v>
      </c>
      <c r="AB219" s="247">
        <f>IFERROR(AA219/W219,"Not Sold")</f>
        <v>590</v>
      </c>
      <c r="AC219" s="247">
        <v>14</v>
      </c>
      <c r="AD219" s="247">
        <f>IFERROR(AB219-AC219,"-")</f>
        <v>576</v>
      </c>
      <c r="AE219" s="247">
        <f>X219*2</f>
        <v>6</v>
      </c>
      <c r="AF219" s="248">
        <f>IFERROR(AB219+$C$1,"Not Sold")</f>
        <v>44263</v>
      </c>
      <c r="AG219" s="249">
        <f>$C$1+AC219</f>
        <v>43687</v>
      </c>
      <c r="AH219" s="249">
        <f>MAX(AF219,AG219)</f>
        <v>44263</v>
      </c>
      <c r="AI219" s="253">
        <f>W219*AC219</f>
        <v>1.4000000000000001</v>
      </c>
      <c r="AJ219" s="253">
        <f>AA219-AI219</f>
        <v>57.6</v>
      </c>
      <c r="AK219" s="242">
        <v>1</v>
      </c>
      <c r="AL219" s="253">
        <f>IF(AE219-AJ219&lt;1,0,AE219-AJ219)</f>
        <v>0</v>
      </c>
      <c r="AM219" s="253">
        <f>AL219*D219</f>
        <v>0</v>
      </c>
      <c r="AN219" s="253">
        <f>IFERROR(AL219/W219,"-")</f>
        <v>0</v>
      </c>
      <c r="AO219" s="249">
        <f>IFERROR(AN219+AH219,"-")</f>
        <v>44263</v>
      </c>
      <c r="AP219" s="242"/>
      <c r="AQ219" s="244"/>
    </row>
    <row r="220" spans="1:43" x14ac:dyDescent="0.25">
      <c r="A220" s="555" t="s">
        <v>128</v>
      </c>
      <c r="B220" s="100" t="s">
        <v>432</v>
      </c>
      <c r="C220" s="548">
        <v>6953156281363</v>
      </c>
      <c r="D220" s="112">
        <v>7.6100000000000083</v>
      </c>
      <c r="E220" s="267"/>
      <c r="F220" s="103">
        <v>14</v>
      </c>
      <c r="G220" s="103">
        <v>23</v>
      </c>
      <c r="H220" s="103">
        <v>18</v>
      </c>
      <c r="I220" s="103">
        <v>18</v>
      </c>
      <c r="J220" s="103">
        <v>16</v>
      </c>
      <c r="K220" s="103">
        <v>2</v>
      </c>
      <c r="L220" s="103">
        <v>6</v>
      </c>
      <c r="M220" s="103">
        <v>2</v>
      </c>
      <c r="N220" s="103"/>
      <c r="O220" s="103"/>
      <c r="P220" s="103"/>
      <c r="Q220" s="103"/>
      <c r="R220" s="260"/>
      <c r="S220" s="322">
        <f>COUNTIF(F220:M220,"&lt;&gt;0")</f>
        <v>8</v>
      </c>
      <c r="T220" s="256">
        <v>1</v>
      </c>
      <c r="U220" s="260"/>
      <c r="V220" s="242">
        <f>SUM(F220:Q220)</f>
        <v>99</v>
      </c>
      <c r="W220" s="247">
        <f>IFERROR(IF(L220=0,V220/(S220*30),V220/(((S220-1)*30)+(T220*7))),0)</f>
        <v>0.45622119815668205</v>
      </c>
      <c r="X220" s="247">
        <f>W220*30</f>
        <v>13.686635944700461</v>
      </c>
      <c r="Y220" s="242">
        <v>77</v>
      </c>
      <c r="Z220" s="242">
        <v>27</v>
      </c>
      <c r="AA220" s="243">
        <f>Y220+Z220</f>
        <v>104</v>
      </c>
      <c r="AB220" s="247">
        <f>IFERROR(AA220/W220,"Not Sold")</f>
        <v>227.95959595959596</v>
      </c>
      <c r="AC220" s="247">
        <v>14</v>
      </c>
      <c r="AD220" s="247">
        <f>IFERROR(AB220-AC220,"-")</f>
        <v>213.95959595959596</v>
      </c>
      <c r="AE220" s="247">
        <f>X220*2</f>
        <v>27.373271889400922</v>
      </c>
      <c r="AF220" s="248">
        <f>IFERROR(AB220+$C$1,"Not Sold")</f>
        <v>43900.959595959597</v>
      </c>
      <c r="AG220" s="249">
        <f>$C$1+AC220</f>
        <v>43687</v>
      </c>
      <c r="AH220" s="249">
        <f>MAX(AF220,AG220)</f>
        <v>43900.959595959597</v>
      </c>
      <c r="AI220" s="253">
        <f>W220*AC220</f>
        <v>6.3870967741935489</v>
      </c>
      <c r="AJ220" s="253">
        <f>AA220-AI220</f>
        <v>97.612903225806448</v>
      </c>
      <c r="AK220" s="242">
        <v>1</v>
      </c>
      <c r="AL220" s="253">
        <f>IF(AE220-AJ220&lt;1,0,AE220-AJ220)</f>
        <v>0</v>
      </c>
      <c r="AM220" s="253">
        <f>AL220*D220</f>
        <v>0</v>
      </c>
      <c r="AN220" s="253">
        <f>IFERROR(AL220/W220,"-")</f>
        <v>0</v>
      </c>
      <c r="AO220" s="249">
        <f>IFERROR(AN220+AH220,"-")</f>
        <v>43900.959595959597</v>
      </c>
      <c r="AP220" s="245"/>
      <c r="AQ220" s="244"/>
    </row>
    <row r="221" spans="1:43" x14ac:dyDescent="0.25">
      <c r="A221" s="547" t="s">
        <v>127</v>
      </c>
      <c r="B221" s="100" t="s">
        <v>692</v>
      </c>
      <c r="C221" s="548">
        <v>6953156281370</v>
      </c>
      <c r="D221" s="112">
        <v>7.4611494252873589</v>
      </c>
      <c r="E221" s="267"/>
      <c r="F221" s="103">
        <v>9</v>
      </c>
      <c r="G221" s="103">
        <v>10</v>
      </c>
      <c r="H221" s="103">
        <v>4</v>
      </c>
      <c r="I221" s="103">
        <v>11</v>
      </c>
      <c r="J221" s="103">
        <v>3</v>
      </c>
      <c r="K221" s="103">
        <v>6</v>
      </c>
      <c r="L221" s="103">
        <v>3</v>
      </c>
      <c r="M221" s="103">
        <v>0</v>
      </c>
      <c r="N221" s="103"/>
      <c r="O221" s="103"/>
      <c r="P221" s="103"/>
      <c r="Q221" s="103"/>
      <c r="R221" s="260"/>
      <c r="S221" s="322">
        <f>COUNTIF(F221:M221,"&lt;&gt;0")</f>
        <v>7</v>
      </c>
      <c r="T221" s="256">
        <v>1</v>
      </c>
      <c r="U221" s="260"/>
      <c r="V221" s="242">
        <f>SUM(F221:Q221)</f>
        <v>46</v>
      </c>
      <c r="W221" s="247">
        <f>IFERROR(IF(L221=0,V221/(S221*30),V221/(((S221-1)*30)+(T221*7))),0)</f>
        <v>0.24598930481283424</v>
      </c>
      <c r="X221" s="247">
        <f>W221*30</f>
        <v>7.3796791443850269</v>
      </c>
      <c r="Y221" s="242">
        <v>24</v>
      </c>
      <c r="Z221" s="242">
        <v>19</v>
      </c>
      <c r="AA221" s="243">
        <f>Y221+Z221</f>
        <v>43</v>
      </c>
      <c r="AB221" s="247">
        <f>IFERROR(AA221/W221,"Not Sold")</f>
        <v>174.80434782608694</v>
      </c>
      <c r="AC221" s="247">
        <v>14</v>
      </c>
      <c r="AD221" s="247">
        <f>IFERROR(AB221-AC221,"-")</f>
        <v>160.80434782608694</v>
      </c>
      <c r="AE221" s="247">
        <f>X221*2</f>
        <v>14.759358288770054</v>
      </c>
      <c r="AF221" s="248">
        <f>IFERROR(AB221+$C$1,"Not Sold")</f>
        <v>43847.804347826088</v>
      </c>
      <c r="AG221" s="249">
        <f>$C$1+AC221</f>
        <v>43687</v>
      </c>
      <c r="AH221" s="249">
        <f>MAX(AF221,AG221)</f>
        <v>43847.804347826088</v>
      </c>
      <c r="AI221" s="253">
        <f>W221*AC221</f>
        <v>3.4438502673796791</v>
      </c>
      <c r="AJ221" s="253">
        <f>AA221-AI221</f>
        <v>39.55614973262032</v>
      </c>
      <c r="AK221" s="242">
        <v>1</v>
      </c>
      <c r="AL221" s="253">
        <f>IF(AE221-AJ221&lt;1,0,AE221-AJ221)</f>
        <v>0</v>
      </c>
      <c r="AM221" s="253">
        <f>AL221*D221</f>
        <v>0</v>
      </c>
      <c r="AN221" s="253">
        <f>IFERROR(AL221/W221,"-")</f>
        <v>0</v>
      </c>
      <c r="AO221" s="249">
        <f>IFERROR(AN221+AH221,"-")</f>
        <v>43847.804347826088</v>
      </c>
      <c r="AP221" s="245"/>
      <c r="AQ221" s="244"/>
    </row>
    <row r="222" spans="1:43" x14ac:dyDescent="0.25">
      <c r="A222" s="547" t="s">
        <v>129</v>
      </c>
      <c r="B222" s="100" t="s">
        <v>433</v>
      </c>
      <c r="C222" s="548">
        <v>6953156281387</v>
      </c>
      <c r="D222" s="112">
        <v>7.6100000000000083</v>
      </c>
      <c r="E222" s="267"/>
      <c r="F222" s="103">
        <v>11</v>
      </c>
      <c r="G222" s="103">
        <v>11</v>
      </c>
      <c r="H222" s="103">
        <v>8</v>
      </c>
      <c r="I222" s="103">
        <v>8</v>
      </c>
      <c r="J222" s="103">
        <v>6</v>
      </c>
      <c r="K222" s="103">
        <v>4</v>
      </c>
      <c r="L222" s="103">
        <v>5</v>
      </c>
      <c r="M222" s="103">
        <v>4</v>
      </c>
      <c r="N222" s="103"/>
      <c r="O222" s="103"/>
      <c r="P222" s="103"/>
      <c r="Q222" s="103"/>
      <c r="R222" s="260"/>
      <c r="S222" s="322">
        <f>COUNTIF(F222:M222,"&lt;&gt;0")</f>
        <v>8</v>
      </c>
      <c r="T222" s="256">
        <v>1</v>
      </c>
      <c r="U222" s="260"/>
      <c r="V222" s="242">
        <f>SUM(F222:Q222)</f>
        <v>57</v>
      </c>
      <c r="W222" s="247">
        <f>IFERROR(IF(L222=0,V222/(S222*30),V222/(((S222-1)*30)+(T222*7))),0)</f>
        <v>0.26267281105990781</v>
      </c>
      <c r="X222" s="247">
        <f>W222*30</f>
        <v>7.880184331797234</v>
      </c>
      <c r="Y222" s="242">
        <v>56</v>
      </c>
      <c r="Z222" s="242">
        <v>28</v>
      </c>
      <c r="AA222" s="243">
        <f>Y222+Z222</f>
        <v>84</v>
      </c>
      <c r="AB222" s="247">
        <f>IFERROR(AA222/W222,"Not Sold")</f>
        <v>319.78947368421058</v>
      </c>
      <c r="AC222" s="247">
        <v>14</v>
      </c>
      <c r="AD222" s="247">
        <f>IFERROR(AB222-AC222,"-")</f>
        <v>305.78947368421058</v>
      </c>
      <c r="AE222" s="247">
        <f>X222*2</f>
        <v>15.760368663594468</v>
      </c>
      <c r="AF222" s="248">
        <f>IFERROR(AB222+$C$1,"Not Sold")</f>
        <v>43992.789473684214</v>
      </c>
      <c r="AG222" s="249">
        <f>$C$1+AC222</f>
        <v>43687</v>
      </c>
      <c r="AH222" s="249">
        <f>MAX(AF222,AG222)</f>
        <v>43992.789473684214</v>
      </c>
      <c r="AI222" s="253">
        <f>W222*AC222</f>
        <v>3.6774193548387091</v>
      </c>
      <c r="AJ222" s="253">
        <f>AA222-AI222</f>
        <v>80.322580645161295</v>
      </c>
      <c r="AK222" s="242">
        <v>1</v>
      </c>
      <c r="AL222" s="253">
        <f>IF(AE222-AJ222&lt;1,0,AE222-AJ222)</f>
        <v>0</v>
      </c>
      <c r="AM222" s="253">
        <f>AL222*D222</f>
        <v>0</v>
      </c>
      <c r="AN222" s="253">
        <f>IFERROR(AL222/W222,"-")</f>
        <v>0</v>
      </c>
      <c r="AO222" s="249">
        <f>IFERROR(AN222+AH222,"-")</f>
        <v>43992.789473684214</v>
      </c>
      <c r="AP222" s="245"/>
      <c r="AQ222" s="244"/>
    </row>
    <row r="223" spans="1:43" x14ac:dyDescent="0.25">
      <c r="A223" s="547" t="s">
        <v>43</v>
      </c>
      <c r="B223" s="100" t="s">
        <v>348</v>
      </c>
      <c r="C223" s="548">
        <v>6953156281479</v>
      </c>
      <c r="D223" s="112">
        <v>51.990000000000009</v>
      </c>
      <c r="E223" s="267"/>
      <c r="F223" s="103">
        <v>6</v>
      </c>
      <c r="G223" s="103">
        <v>8</v>
      </c>
      <c r="H223" s="103">
        <v>20</v>
      </c>
      <c r="I223" s="103">
        <v>9</v>
      </c>
      <c r="J223" s="103">
        <v>21</v>
      </c>
      <c r="K223" s="103">
        <v>11</v>
      </c>
      <c r="L223" s="103">
        <v>34</v>
      </c>
      <c r="M223" s="103">
        <v>1</v>
      </c>
      <c r="N223" s="103"/>
      <c r="O223" s="103"/>
      <c r="P223" s="103"/>
      <c r="Q223" s="103"/>
      <c r="R223" s="260"/>
      <c r="S223" s="322">
        <f>COUNTIF(F223:M223,"&lt;&gt;0")</f>
        <v>8</v>
      </c>
      <c r="T223" s="256">
        <v>1</v>
      </c>
      <c r="U223" s="260"/>
      <c r="V223" s="242">
        <f>SUM(F223:Q223)</f>
        <v>110</v>
      </c>
      <c r="W223" s="247">
        <f>IFERROR(IF(L223=0,V223/(S223*30),V223/(((S223-1)*30)+(T223*7))),0)</f>
        <v>0.50691244239631339</v>
      </c>
      <c r="X223" s="247">
        <f>W223*30</f>
        <v>15.207373271889402</v>
      </c>
      <c r="Y223" s="242">
        <v>10</v>
      </c>
      <c r="Z223" s="242">
        <v>37</v>
      </c>
      <c r="AA223" s="243">
        <f>Y223+Z223</f>
        <v>47</v>
      </c>
      <c r="AB223" s="247">
        <f>IFERROR(AA223/W223,"Not Sold")</f>
        <v>92.718181818181819</v>
      </c>
      <c r="AC223" s="247">
        <v>14</v>
      </c>
      <c r="AD223" s="247">
        <f>IFERROR(AB223-AC223,"-")</f>
        <v>78.718181818181819</v>
      </c>
      <c r="AE223" s="247">
        <f>X223*2</f>
        <v>30.414746543778804</v>
      </c>
      <c r="AF223" s="248">
        <f>IFERROR(AB223+$C$1,"Not Sold")</f>
        <v>43765.718181818185</v>
      </c>
      <c r="AG223" s="249">
        <f>$C$1+AC223</f>
        <v>43687</v>
      </c>
      <c r="AH223" s="249">
        <f>MAX(AF223,AG223)</f>
        <v>43765.718181818185</v>
      </c>
      <c r="AI223" s="253">
        <f>W223*AC223</f>
        <v>7.0967741935483879</v>
      </c>
      <c r="AJ223" s="253">
        <f>AA223-AI223</f>
        <v>39.903225806451616</v>
      </c>
      <c r="AK223" s="242">
        <v>1</v>
      </c>
      <c r="AL223" s="253">
        <f>IF(AE223-AJ223&lt;1,0,AE223-AJ223)</f>
        <v>0</v>
      </c>
      <c r="AM223" s="253">
        <f>AL223*D223</f>
        <v>0</v>
      </c>
      <c r="AN223" s="253">
        <f>IFERROR(AL223/W223,"-")</f>
        <v>0</v>
      </c>
      <c r="AO223" s="249">
        <f>IFERROR(AN223+AH223,"-")</f>
        <v>43765.718181818185</v>
      </c>
      <c r="AP223" s="245"/>
      <c r="AQ223" s="244"/>
    </row>
    <row r="224" spans="1:43" x14ac:dyDescent="0.25">
      <c r="A224" s="547" t="s">
        <v>126</v>
      </c>
      <c r="B224" s="100" t="s">
        <v>430</v>
      </c>
      <c r="C224" s="548">
        <v>6953156281691</v>
      </c>
      <c r="D224" s="112">
        <v>22.190000000000005</v>
      </c>
      <c r="E224" s="267"/>
      <c r="F224" s="103">
        <v>2</v>
      </c>
      <c r="G224" s="103">
        <v>3</v>
      </c>
      <c r="H224" s="103">
        <v>6</v>
      </c>
      <c r="I224" s="103">
        <v>5</v>
      </c>
      <c r="J224" s="103">
        <v>1</v>
      </c>
      <c r="K224" s="103">
        <v>0</v>
      </c>
      <c r="L224" s="103">
        <v>0</v>
      </c>
      <c r="M224" s="103">
        <v>0</v>
      </c>
      <c r="N224" s="103"/>
      <c r="O224" s="103"/>
      <c r="P224" s="103"/>
      <c r="Q224" s="103"/>
      <c r="R224" s="260"/>
      <c r="S224" s="322">
        <f>COUNTIF(F224:M224,"&lt;&gt;0")</f>
        <v>5</v>
      </c>
      <c r="T224" s="256">
        <v>1</v>
      </c>
      <c r="U224" s="260"/>
      <c r="V224" s="242">
        <f>SUM(F224:Q224)</f>
        <v>17</v>
      </c>
      <c r="W224" s="247">
        <f>IFERROR(IF(L224=0,V224/(S224*30),V224/(((S224-1)*30)+(T224*7))),0)</f>
        <v>0.11333333333333333</v>
      </c>
      <c r="X224" s="247">
        <f>W224*30</f>
        <v>3.4</v>
      </c>
      <c r="Y224" s="242">
        <v>4</v>
      </c>
      <c r="Z224" s="242">
        <v>6</v>
      </c>
      <c r="AA224" s="243">
        <f>Y224+Z224</f>
        <v>10</v>
      </c>
      <c r="AB224" s="247">
        <f>IFERROR(AA224/W224,"Not Sold")</f>
        <v>88.235294117647058</v>
      </c>
      <c r="AC224" s="247">
        <v>14</v>
      </c>
      <c r="AD224" s="247">
        <f>IFERROR(AB224-AC224,"-")</f>
        <v>74.235294117647058</v>
      </c>
      <c r="AE224" s="247">
        <f>X224*2</f>
        <v>6.8</v>
      </c>
      <c r="AF224" s="248">
        <f>IFERROR(AB224+$C$1,"Not Sold")</f>
        <v>43761.23529411765</v>
      </c>
      <c r="AG224" s="249">
        <f>$C$1+AC224</f>
        <v>43687</v>
      </c>
      <c r="AH224" s="249">
        <f>MAX(AF224,AG224)</f>
        <v>43761.23529411765</v>
      </c>
      <c r="AI224" s="253">
        <f>W224*AC224</f>
        <v>1.5866666666666667</v>
      </c>
      <c r="AJ224" s="253">
        <f>AA224-AI224</f>
        <v>8.413333333333334</v>
      </c>
      <c r="AK224" s="242">
        <v>1</v>
      </c>
      <c r="AL224" s="253">
        <f>IF(AE224-AJ224&lt;1,0,AE224-AJ224)</f>
        <v>0</v>
      </c>
      <c r="AM224" s="253">
        <f>AL224*D224</f>
        <v>0</v>
      </c>
      <c r="AN224" s="253">
        <f>IFERROR(AL224/W224,"-")</f>
        <v>0</v>
      </c>
      <c r="AO224" s="249">
        <f>IFERROR(AN224+AH224,"-")</f>
        <v>43761.23529411765</v>
      </c>
      <c r="AP224" s="245"/>
      <c r="AQ224" s="244"/>
    </row>
    <row r="225" spans="1:43" x14ac:dyDescent="0.25">
      <c r="A225" s="554" t="s">
        <v>125</v>
      </c>
      <c r="B225" s="18" t="s">
        <v>429</v>
      </c>
      <c r="C225" s="551">
        <v>6953156281707</v>
      </c>
      <c r="D225" s="58">
        <v>20.910000000000014</v>
      </c>
      <c r="E225" s="267"/>
      <c r="F225" s="26">
        <v>1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1</v>
      </c>
      <c r="N225" s="26"/>
      <c r="O225" s="26"/>
      <c r="P225" s="26"/>
      <c r="Q225" s="26"/>
      <c r="R225" s="260"/>
      <c r="S225" s="322">
        <f>COUNTIF(F225:M225,"&lt;&gt;0")</f>
        <v>2</v>
      </c>
      <c r="T225" s="256">
        <v>1</v>
      </c>
      <c r="U225" s="260"/>
      <c r="V225" s="242">
        <f>SUM(F225:Q225)</f>
        <v>2</v>
      </c>
      <c r="W225" s="247">
        <f>IFERROR(IF(L225=0,V225/(S225*30),V225/(((S225-1)*30)+(T225*7))),0)</f>
        <v>3.3333333333333333E-2</v>
      </c>
      <c r="X225" s="247">
        <f>W225*30</f>
        <v>1</v>
      </c>
      <c r="Y225" s="242">
        <v>5</v>
      </c>
      <c r="Z225" s="242">
        <v>1</v>
      </c>
      <c r="AA225" s="243">
        <f>Y225+Z225</f>
        <v>6</v>
      </c>
      <c r="AB225" s="247">
        <f>IFERROR(AA225/W225,"Not Sold")</f>
        <v>180</v>
      </c>
      <c r="AC225" s="247">
        <v>14</v>
      </c>
      <c r="AD225" s="247">
        <f>IFERROR(AB225-AC225,"-")</f>
        <v>166</v>
      </c>
      <c r="AE225" s="247">
        <f>X225*2</f>
        <v>2</v>
      </c>
      <c r="AF225" s="248">
        <f>IFERROR(AB225+$C$1,"Not Sold")</f>
        <v>43853</v>
      </c>
      <c r="AG225" s="249">
        <f>$C$1+AC225</f>
        <v>43687</v>
      </c>
      <c r="AH225" s="249">
        <f>MAX(AF225,AG225)</f>
        <v>43853</v>
      </c>
      <c r="AI225" s="253">
        <f>W225*AC225</f>
        <v>0.46666666666666667</v>
      </c>
      <c r="AJ225" s="253">
        <f>AA225-AI225</f>
        <v>5.5333333333333332</v>
      </c>
      <c r="AK225" s="242">
        <v>1</v>
      </c>
      <c r="AL225" s="253">
        <f>IF(AE225-AJ225&lt;1,0,AE225-AJ225)</f>
        <v>0</v>
      </c>
      <c r="AM225" s="253">
        <f>AL225*D225</f>
        <v>0</v>
      </c>
      <c r="AN225" s="253">
        <f>IFERROR(AL225/W225,"-")</f>
        <v>0</v>
      </c>
      <c r="AO225" s="249">
        <f>IFERROR(AN225+AH225,"-")</f>
        <v>43853</v>
      </c>
      <c r="AP225" s="242"/>
      <c r="AQ225" s="244"/>
    </row>
    <row r="226" spans="1:43" x14ac:dyDescent="0.25">
      <c r="A226" s="550" t="s">
        <v>139</v>
      </c>
      <c r="B226" s="18" t="s">
        <v>443</v>
      </c>
      <c r="C226" s="551">
        <v>6953156281738</v>
      </c>
      <c r="D226" s="58">
        <v>14.32</v>
      </c>
      <c r="E226" s="267"/>
      <c r="F226" s="26">
        <v>0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0</v>
      </c>
      <c r="M226" s="26">
        <v>2</v>
      </c>
      <c r="N226" s="26"/>
      <c r="O226" s="26"/>
      <c r="P226" s="26"/>
      <c r="Q226" s="26"/>
      <c r="R226" s="260"/>
      <c r="S226" s="322">
        <f>COUNTIF(F226:M226,"&lt;&gt;0")</f>
        <v>1</v>
      </c>
      <c r="T226" s="256">
        <v>1</v>
      </c>
      <c r="U226" s="260"/>
      <c r="V226" s="242">
        <f>SUM(F226:Q226)</f>
        <v>2</v>
      </c>
      <c r="W226" s="247">
        <f>IFERROR(IF(L226=0,V226/(S226*30),V226/(((S226-1)*30)+(T226*7))),0)</f>
        <v>6.6666666666666666E-2</v>
      </c>
      <c r="X226" s="247">
        <f>W226*30</f>
        <v>2</v>
      </c>
      <c r="Y226" s="242"/>
      <c r="Z226" s="242">
        <v>0</v>
      </c>
      <c r="AA226" s="243">
        <f>Y226+Z226</f>
        <v>0</v>
      </c>
      <c r="AB226" s="247">
        <f>IFERROR(AA226/W226,"Not Sold")</f>
        <v>0</v>
      </c>
      <c r="AC226" s="247">
        <v>14</v>
      </c>
      <c r="AD226" s="247">
        <f>IFERROR(AB226-AC226,"-")</f>
        <v>-14</v>
      </c>
      <c r="AE226" s="247">
        <f>X226*2</f>
        <v>4</v>
      </c>
      <c r="AF226" s="248">
        <f>IFERROR(AB226+$C$1,"Not Sold")</f>
        <v>43673</v>
      </c>
      <c r="AG226" s="249">
        <f>$C$1+AC226</f>
        <v>43687</v>
      </c>
      <c r="AH226" s="249">
        <f>MAX(AF226,AG226)</f>
        <v>43687</v>
      </c>
      <c r="AI226" s="253">
        <f>W226*AC226</f>
        <v>0.93333333333333335</v>
      </c>
      <c r="AJ226" s="253">
        <f>AA226-AI226</f>
        <v>-0.93333333333333335</v>
      </c>
      <c r="AK226" s="242">
        <v>1</v>
      </c>
      <c r="AL226" s="253">
        <f>IF(AE226-AJ226&lt;1,0,AE226-AJ226)</f>
        <v>4.9333333333333336</v>
      </c>
      <c r="AM226" s="253">
        <f>AL226*D226</f>
        <v>70.64533333333334</v>
      </c>
      <c r="AN226" s="253">
        <f>IFERROR(AL226/W226,"-")</f>
        <v>74</v>
      </c>
      <c r="AO226" s="249">
        <f>IFERROR(AN226+AH226,"-")</f>
        <v>43761</v>
      </c>
      <c r="AP226" s="242"/>
      <c r="AQ226" s="244"/>
    </row>
    <row r="227" spans="1:43" x14ac:dyDescent="0.25">
      <c r="A227" s="550" t="s">
        <v>140</v>
      </c>
      <c r="B227" s="18" t="s">
        <v>693</v>
      </c>
      <c r="C227" s="551">
        <v>6953156281745</v>
      </c>
      <c r="D227" s="58">
        <v>14.320000000000004</v>
      </c>
      <c r="E227" s="267"/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1</v>
      </c>
      <c r="L227" s="26">
        <v>0</v>
      </c>
      <c r="M227" s="26">
        <v>1</v>
      </c>
      <c r="N227" s="26"/>
      <c r="O227" s="26"/>
      <c r="P227" s="26"/>
      <c r="Q227" s="26"/>
      <c r="R227" s="260"/>
      <c r="S227" s="322">
        <f>COUNTIF(F227:M227,"&lt;&gt;0")</f>
        <v>2</v>
      </c>
      <c r="T227" s="256">
        <v>1</v>
      </c>
      <c r="U227" s="260"/>
      <c r="V227" s="242">
        <f>SUM(F227:Q227)</f>
        <v>2</v>
      </c>
      <c r="W227" s="247">
        <f>IFERROR(IF(L227=0,V227/(S227*30),V227/(((S227-1)*30)+(T227*7))),0)</f>
        <v>3.3333333333333333E-2</v>
      </c>
      <c r="X227" s="247">
        <f>W227*30</f>
        <v>1</v>
      </c>
      <c r="Y227" s="242"/>
      <c r="Z227" s="242">
        <v>2</v>
      </c>
      <c r="AA227" s="243">
        <f>Y227+Z227</f>
        <v>2</v>
      </c>
      <c r="AB227" s="247">
        <f>IFERROR(AA227/W227,"Not Sold")</f>
        <v>60</v>
      </c>
      <c r="AC227" s="247">
        <v>14</v>
      </c>
      <c r="AD227" s="247">
        <f>IFERROR(AB227-AC227,"-")</f>
        <v>46</v>
      </c>
      <c r="AE227" s="247">
        <f>X227*2</f>
        <v>2</v>
      </c>
      <c r="AF227" s="248">
        <f>IFERROR(AB227+$C$1,"Not Sold")</f>
        <v>43733</v>
      </c>
      <c r="AG227" s="249">
        <f>$C$1+AC227</f>
        <v>43687</v>
      </c>
      <c r="AH227" s="249">
        <f>MAX(AF227,AG227)</f>
        <v>43733</v>
      </c>
      <c r="AI227" s="253">
        <f>W227*AC227</f>
        <v>0.46666666666666667</v>
      </c>
      <c r="AJ227" s="253">
        <f>AA227-AI227</f>
        <v>1.5333333333333332</v>
      </c>
      <c r="AK227" s="242">
        <v>1</v>
      </c>
      <c r="AL227" s="253">
        <f>IF(AE227-AJ227&lt;1,0,AE227-AJ227)</f>
        <v>0</v>
      </c>
      <c r="AM227" s="253">
        <f>AL227*D227</f>
        <v>0</v>
      </c>
      <c r="AN227" s="253">
        <f>IFERROR(AL227/W227,"-")</f>
        <v>0</v>
      </c>
      <c r="AO227" s="249">
        <f>IFERROR(AN227+AH227,"-")</f>
        <v>43733</v>
      </c>
      <c r="AP227" s="242"/>
      <c r="AQ227" s="244"/>
    </row>
    <row r="228" spans="1:43" x14ac:dyDescent="0.25">
      <c r="A228" s="550" t="s">
        <v>117</v>
      </c>
      <c r="B228" s="18" t="s">
        <v>421</v>
      </c>
      <c r="C228" s="551">
        <v>6953156282001</v>
      </c>
      <c r="D228" s="58">
        <v>7.8399999999999883</v>
      </c>
      <c r="E228" s="267"/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/>
      <c r="O228" s="26"/>
      <c r="P228" s="26"/>
      <c r="Q228" s="26"/>
      <c r="R228" s="260"/>
      <c r="S228" s="322">
        <f>COUNTIF(F228:M228,"&lt;&gt;0")</f>
        <v>0</v>
      </c>
      <c r="T228" s="256">
        <v>1</v>
      </c>
      <c r="U228" s="260"/>
      <c r="V228" s="242">
        <f>SUM(F228:Q228)</f>
        <v>0</v>
      </c>
      <c r="W228" s="247">
        <f>IFERROR(IF(L228=0,V228/(S228*30),V228/(((S228-1)*30)+(T228*7))),0)</f>
        <v>0</v>
      </c>
      <c r="X228" s="247">
        <f>W228*30</f>
        <v>0</v>
      </c>
      <c r="Y228" s="242">
        <v>4</v>
      </c>
      <c r="Z228" s="242">
        <v>0</v>
      </c>
      <c r="AA228" s="243">
        <f>Y228+Z228</f>
        <v>4</v>
      </c>
      <c r="AB228" s="247" t="str">
        <f>IFERROR(AA228/W228,"Not Sold")</f>
        <v>Not Sold</v>
      </c>
      <c r="AC228" s="247">
        <v>14</v>
      </c>
      <c r="AD228" s="247" t="str">
        <f>IFERROR(AB228-AC228,"-")</f>
        <v>-</v>
      </c>
      <c r="AE228" s="247">
        <f>X228*2</f>
        <v>0</v>
      </c>
      <c r="AF228" s="248" t="str">
        <f>IFERROR(AB228+$C$1,"Not Sold")</f>
        <v>Not Sold</v>
      </c>
      <c r="AG228" s="249">
        <f>$C$1+AC228</f>
        <v>43687</v>
      </c>
      <c r="AH228" s="249">
        <f>MAX(AF228,AG228)</f>
        <v>43687</v>
      </c>
      <c r="AI228" s="253">
        <f>W228*AC228</f>
        <v>0</v>
      </c>
      <c r="AJ228" s="253">
        <f>AA228-AI228</f>
        <v>4</v>
      </c>
      <c r="AK228" s="242">
        <v>1</v>
      </c>
      <c r="AL228" s="253">
        <f>IF(AE228-AJ228&lt;1,0,AE228-AJ228)</f>
        <v>0</v>
      </c>
      <c r="AM228" s="253">
        <f>AL228*D228</f>
        <v>0</v>
      </c>
      <c r="AN228" s="253" t="str">
        <f>IFERROR(AL228/W228,"-")</f>
        <v>-</v>
      </c>
      <c r="AO228" s="249" t="str">
        <f>IFERROR(AN228+AH228,"-")</f>
        <v>-</v>
      </c>
      <c r="AP228" s="242"/>
      <c r="AQ228" s="244"/>
    </row>
    <row r="229" spans="1:43" x14ac:dyDescent="0.25">
      <c r="A229" s="550" t="s">
        <v>118</v>
      </c>
      <c r="B229" s="18" t="s">
        <v>422</v>
      </c>
      <c r="C229" s="551">
        <v>6953156282018</v>
      </c>
      <c r="D229" s="58">
        <v>7.84</v>
      </c>
      <c r="E229" s="267"/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/>
      <c r="O229" s="26"/>
      <c r="P229" s="26"/>
      <c r="Q229" s="26"/>
      <c r="R229" s="260"/>
      <c r="S229" s="322">
        <f>COUNTIF(F229:M229,"&lt;&gt;0")</f>
        <v>0</v>
      </c>
      <c r="T229" s="256">
        <v>1</v>
      </c>
      <c r="U229" s="260"/>
      <c r="V229" s="242">
        <f>SUM(F229:Q229)</f>
        <v>0</v>
      </c>
      <c r="W229" s="247">
        <f>IFERROR(IF(L229=0,V229/(S229*30),V229/(((S229-1)*30)+(T229*7))),0)</f>
        <v>0</v>
      </c>
      <c r="X229" s="247">
        <f>W229*30</f>
        <v>0</v>
      </c>
      <c r="Y229" s="242"/>
      <c r="Z229" s="242">
        <v>0</v>
      </c>
      <c r="AA229" s="243">
        <f>Y229+Z229</f>
        <v>0</v>
      </c>
      <c r="AB229" s="247" t="str">
        <f>IFERROR(AA229/W229,"Not Sold")</f>
        <v>Not Sold</v>
      </c>
      <c r="AC229" s="247">
        <v>14</v>
      </c>
      <c r="AD229" s="247" t="str">
        <f>IFERROR(AB229-AC229,"-")</f>
        <v>-</v>
      </c>
      <c r="AE229" s="247">
        <f>X229*2</f>
        <v>0</v>
      </c>
      <c r="AF229" s="248" t="str">
        <f>IFERROR(AB229+$C$1,"Not Sold")</f>
        <v>Not Sold</v>
      </c>
      <c r="AG229" s="249">
        <f>$C$1+AC229</f>
        <v>43687</v>
      </c>
      <c r="AH229" s="249">
        <f>MAX(AF229,AG229)</f>
        <v>43687</v>
      </c>
      <c r="AI229" s="253">
        <f>W229*AC229</f>
        <v>0</v>
      </c>
      <c r="AJ229" s="253">
        <f>AA229-AI229</f>
        <v>0</v>
      </c>
      <c r="AK229" s="242">
        <v>1</v>
      </c>
      <c r="AL229" s="253">
        <f>IF(AE229-AJ229&lt;1,0,AE229-AJ229)</f>
        <v>0</v>
      </c>
      <c r="AM229" s="253">
        <f>AL229*D229</f>
        <v>0</v>
      </c>
      <c r="AN229" s="253" t="str">
        <f>IFERROR(AL229/W229,"-")</f>
        <v>-</v>
      </c>
      <c r="AO229" s="249" t="str">
        <f>IFERROR(AN229+AH229,"-")</f>
        <v>-</v>
      </c>
      <c r="AP229" s="242"/>
      <c r="AQ229" s="244"/>
    </row>
    <row r="230" spans="1:43" x14ac:dyDescent="0.25">
      <c r="A230" s="550" t="s">
        <v>119</v>
      </c>
      <c r="B230" s="18" t="s">
        <v>423</v>
      </c>
      <c r="C230" s="551">
        <v>6953156282025</v>
      </c>
      <c r="D230" s="58">
        <v>7.8400000000000007</v>
      </c>
      <c r="E230" s="267"/>
      <c r="F230" s="26">
        <v>0</v>
      </c>
      <c r="G230" s="26">
        <v>0</v>
      </c>
      <c r="H230" s="26">
        <v>0</v>
      </c>
      <c r="I230" s="26">
        <v>0</v>
      </c>
      <c r="J230" s="26">
        <v>0</v>
      </c>
      <c r="K230" s="26">
        <v>0</v>
      </c>
      <c r="L230" s="26">
        <v>0</v>
      </c>
      <c r="M230" s="26">
        <v>2</v>
      </c>
      <c r="N230" s="26"/>
      <c r="O230" s="26"/>
      <c r="P230" s="26"/>
      <c r="Q230" s="26"/>
      <c r="R230" s="260"/>
      <c r="S230" s="322">
        <f>COUNTIF(F230:M230,"&lt;&gt;0")</f>
        <v>1</v>
      </c>
      <c r="T230" s="256">
        <v>1</v>
      </c>
      <c r="U230" s="260"/>
      <c r="V230" s="242">
        <f>SUM(F230:Q230)</f>
        <v>2</v>
      </c>
      <c r="W230" s="247">
        <f>IFERROR(IF(L230=0,V230/(S230*30),V230/(((S230-1)*30)+(T230*7))),0)</f>
        <v>6.6666666666666666E-2</v>
      </c>
      <c r="X230" s="247">
        <f>W230*30</f>
        <v>2</v>
      </c>
      <c r="Y230" s="242"/>
      <c r="Z230" s="242">
        <v>0</v>
      </c>
      <c r="AA230" s="243">
        <f>Y230+Z230</f>
        <v>0</v>
      </c>
      <c r="AB230" s="247">
        <f>IFERROR(AA230/W230,"Not Sold")</f>
        <v>0</v>
      </c>
      <c r="AC230" s="247">
        <v>14</v>
      </c>
      <c r="AD230" s="247">
        <f>IFERROR(AB230-AC230,"-")</f>
        <v>-14</v>
      </c>
      <c r="AE230" s="247">
        <f>X230*2</f>
        <v>4</v>
      </c>
      <c r="AF230" s="248">
        <f>IFERROR(AB230+$C$1,"Not Sold")</f>
        <v>43673</v>
      </c>
      <c r="AG230" s="249">
        <f>$C$1+AC230</f>
        <v>43687</v>
      </c>
      <c r="AH230" s="249">
        <f>MAX(AF230,AG230)</f>
        <v>43687</v>
      </c>
      <c r="AI230" s="253">
        <f>W230*AC230</f>
        <v>0.93333333333333335</v>
      </c>
      <c r="AJ230" s="253">
        <f>AA230-AI230</f>
        <v>-0.93333333333333335</v>
      </c>
      <c r="AK230" s="242">
        <v>1</v>
      </c>
      <c r="AL230" s="253">
        <f>IF(AE230-AJ230&lt;1,0,AE230-AJ230)</f>
        <v>4.9333333333333336</v>
      </c>
      <c r="AM230" s="253">
        <f>AL230*D230</f>
        <v>38.677333333333337</v>
      </c>
      <c r="AN230" s="253">
        <f>IFERROR(AL230/W230,"-")</f>
        <v>74</v>
      </c>
      <c r="AO230" s="249">
        <f>IFERROR(AN230+AH230,"-")</f>
        <v>43761</v>
      </c>
      <c r="AP230" s="242"/>
      <c r="AQ230" s="244"/>
    </row>
    <row r="231" spans="1:43" x14ac:dyDescent="0.25">
      <c r="A231" s="550" t="s">
        <v>133</v>
      </c>
      <c r="B231" s="18" t="s">
        <v>437</v>
      </c>
      <c r="C231" s="551">
        <v>6953156282032</v>
      </c>
      <c r="D231" s="58">
        <v>7.8400000000000007</v>
      </c>
      <c r="E231" s="267"/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/>
      <c r="O231" s="26"/>
      <c r="P231" s="26"/>
      <c r="Q231" s="26"/>
      <c r="R231" s="260"/>
      <c r="S231" s="322">
        <f>COUNTIF(F231:M231,"&lt;&gt;0")</f>
        <v>0</v>
      </c>
      <c r="T231" s="256">
        <v>1</v>
      </c>
      <c r="U231" s="260"/>
      <c r="V231" s="242">
        <f>SUM(F231:Q231)</f>
        <v>0</v>
      </c>
      <c r="W231" s="247">
        <f>IFERROR(IF(L231=0,V231/(S231*30),V231/(((S231-1)*30)+(T231*7))),0)</f>
        <v>0</v>
      </c>
      <c r="X231" s="247">
        <f>W231*30</f>
        <v>0</v>
      </c>
      <c r="Y231" s="242">
        <v>56</v>
      </c>
      <c r="Z231" s="242">
        <v>0</v>
      </c>
      <c r="AA231" s="243">
        <f>Y231+Z231</f>
        <v>56</v>
      </c>
      <c r="AB231" s="247" t="str">
        <f>IFERROR(AA231/W231,"Not Sold")</f>
        <v>Not Sold</v>
      </c>
      <c r="AC231" s="247">
        <v>14</v>
      </c>
      <c r="AD231" s="247" t="str">
        <f>IFERROR(AB231-AC231,"-")</f>
        <v>-</v>
      </c>
      <c r="AE231" s="247">
        <f>X231*2</f>
        <v>0</v>
      </c>
      <c r="AF231" s="248" t="str">
        <f>IFERROR(AB231+$C$1,"Not Sold")</f>
        <v>Not Sold</v>
      </c>
      <c r="AG231" s="249">
        <f>$C$1+AC231</f>
        <v>43687</v>
      </c>
      <c r="AH231" s="249">
        <f>MAX(AF231,AG231)</f>
        <v>43687</v>
      </c>
      <c r="AI231" s="253">
        <f>W231*AC231</f>
        <v>0</v>
      </c>
      <c r="AJ231" s="253">
        <f>AA231-AI231</f>
        <v>56</v>
      </c>
      <c r="AK231" s="242">
        <v>1</v>
      </c>
      <c r="AL231" s="253">
        <f>IF(AE231-AJ231&lt;1,0,AE231-AJ231)</f>
        <v>0</v>
      </c>
      <c r="AM231" s="253">
        <f>AL231*D231</f>
        <v>0</v>
      </c>
      <c r="AN231" s="253" t="str">
        <f>IFERROR(AL231/W231,"-")</f>
        <v>-</v>
      </c>
      <c r="AO231" s="249" t="str">
        <f>IFERROR(AN231+AH231,"-")</f>
        <v>-</v>
      </c>
      <c r="AP231" s="242"/>
      <c r="AQ231" s="244"/>
    </row>
    <row r="232" spans="1:43" x14ac:dyDescent="0.25">
      <c r="A232" s="550" t="s">
        <v>134</v>
      </c>
      <c r="B232" s="18" t="s">
        <v>438</v>
      </c>
      <c r="C232" s="551">
        <v>6953156282049</v>
      </c>
      <c r="D232" s="58">
        <v>7.839999999999999</v>
      </c>
      <c r="E232" s="267"/>
      <c r="F232" s="26">
        <v>0</v>
      </c>
      <c r="G232" s="26">
        <v>0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/>
      <c r="O232" s="26"/>
      <c r="P232" s="26"/>
      <c r="Q232" s="26"/>
      <c r="R232" s="260"/>
      <c r="S232" s="322">
        <f>COUNTIF(F232:M232,"&lt;&gt;0")</f>
        <v>0</v>
      </c>
      <c r="T232" s="256">
        <v>1</v>
      </c>
      <c r="U232" s="260"/>
      <c r="V232" s="242">
        <f>SUM(F232:Q232)</f>
        <v>0</v>
      </c>
      <c r="W232" s="247">
        <f>IFERROR(IF(L232=0,V232/(S232*30),V232/(((S232-1)*30)+(T232*7))),0)</f>
        <v>0</v>
      </c>
      <c r="X232" s="247">
        <f>W232*30</f>
        <v>0</v>
      </c>
      <c r="Y232" s="242">
        <v>6</v>
      </c>
      <c r="Z232" s="242">
        <v>0</v>
      </c>
      <c r="AA232" s="243">
        <f>Y232+Z232</f>
        <v>6</v>
      </c>
      <c r="AB232" s="247" t="str">
        <f>IFERROR(AA232/W232,"Not Sold")</f>
        <v>Not Sold</v>
      </c>
      <c r="AC232" s="247">
        <v>14</v>
      </c>
      <c r="AD232" s="247" t="str">
        <f>IFERROR(AB232-AC232,"-")</f>
        <v>-</v>
      </c>
      <c r="AE232" s="247">
        <f>X232*2</f>
        <v>0</v>
      </c>
      <c r="AF232" s="248" t="str">
        <f>IFERROR(AB232+$C$1,"Not Sold")</f>
        <v>Not Sold</v>
      </c>
      <c r="AG232" s="249">
        <f>$C$1+AC232</f>
        <v>43687</v>
      </c>
      <c r="AH232" s="249">
        <f>MAX(AF232,AG232)</f>
        <v>43687</v>
      </c>
      <c r="AI232" s="253">
        <f>W232*AC232</f>
        <v>0</v>
      </c>
      <c r="AJ232" s="253">
        <f>AA232-AI232</f>
        <v>6</v>
      </c>
      <c r="AK232" s="242">
        <v>1</v>
      </c>
      <c r="AL232" s="253">
        <f>IF(AE232-AJ232&lt;1,0,AE232-AJ232)</f>
        <v>0</v>
      </c>
      <c r="AM232" s="253">
        <f>AL232*D232</f>
        <v>0</v>
      </c>
      <c r="AN232" s="253" t="str">
        <f>IFERROR(AL232/W232,"-")</f>
        <v>-</v>
      </c>
      <c r="AO232" s="249" t="str">
        <f>IFERROR(AN232+AH232,"-")</f>
        <v>-</v>
      </c>
      <c r="AP232" s="242"/>
      <c r="AQ232" s="244"/>
    </row>
    <row r="233" spans="1:43" x14ac:dyDescent="0.25">
      <c r="A233" s="550" t="s">
        <v>135</v>
      </c>
      <c r="B233" s="18" t="s">
        <v>439</v>
      </c>
      <c r="C233" s="551">
        <v>6953156282056</v>
      </c>
      <c r="D233" s="58">
        <v>7.84</v>
      </c>
      <c r="E233" s="267"/>
      <c r="F233" s="26">
        <v>0</v>
      </c>
      <c r="G233" s="26">
        <v>0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/>
      <c r="O233" s="26"/>
      <c r="P233" s="26"/>
      <c r="Q233" s="26"/>
      <c r="R233" s="260"/>
      <c r="S233" s="322">
        <f>COUNTIF(F233:M233,"&lt;&gt;0")</f>
        <v>0</v>
      </c>
      <c r="T233" s="256">
        <v>1</v>
      </c>
      <c r="U233" s="260"/>
      <c r="V233" s="242">
        <f>SUM(F233:Q233)</f>
        <v>0</v>
      </c>
      <c r="W233" s="247">
        <f>IFERROR(IF(L233=0,V233/(S233*30),V233/(((S233-1)*30)+(T233*7))),0)</f>
        <v>0</v>
      </c>
      <c r="X233" s="247">
        <f>W233*30</f>
        <v>0</v>
      </c>
      <c r="Y233" s="242">
        <v>26</v>
      </c>
      <c r="Z233" s="242">
        <v>0</v>
      </c>
      <c r="AA233" s="243">
        <f>Y233+Z233</f>
        <v>26</v>
      </c>
      <c r="AB233" s="247" t="str">
        <f>IFERROR(AA233/W233,"Not Sold")</f>
        <v>Not Sold</v>
      </c>
      <c r="AC233" s="247">
        <v>14</v>
      </c>
      <c r="AD233" s="247" t="str">
        <f>IFERROR(AB233-AC233,"-")</f>
        <v>-</v>
      </c>
      <c r="AE233" s="247">
        <f>X233*2</f>
        <v>0</v>
      </c>
      <c r="AF233" s="248" t="str">
        <f>IFERROR(AB233+$C$1,"Not Sold")</f>
        <v>Not Sold</v>
      </c>
      <c r="AG233" s="249">
        <f>$C$1+AC233</f>
        <v>43687</v>
      </c>
      <c r="AH233" s="249">
        <f>MAX(AF233,AG233)</f>
        <v>43687</v>
      </c>
      <c r="AI233" s="253">
        <f>W233*AC233</f>
        <v>0</v>
      </c>
      <c r="AJ233" s="253">
        <f>AA233-AI233</f>
        <v>26</v>
      </c>
      <c r="AK233" s="242">
        <v>1</v>
      </c>
      <c r="AL233" s="253">
        <f>IF(AE233-AJ233&lt;1,0,AE233-AJ233)</f>
        <v>0</v>
      </c>
      <c r="AM233" s="253">
        <f>AL233*D233</f>
        <v>0</v>
      </c>
      <c r="AN233" s="253" t="str">
        <f>IFERROR(AL233/W233,"-")</f>
        <v>-</v>
      </c>
      <c r="AO233" s="249" t="str">
        <f>IFERROR(AN233+AH233,"-")</f>
        <v>-</v>
      </c>
      <c r="AP233" s="242"/>
      <c r="AQ233" s="244"/>
    </row>
    <row r="234" spans="1:43" x14ac:dyDescent="0.25">
      <c r="A234" s="550" t="s">
        <v>136</v>
      </c>
      <c r="B234" s="18" t="s">
        <v>440</v>
      </c>
      <c r="C234" s="551">
        <v>6953156282063</v>
      </c>
      <c r="D234" s="58">
        <v>7.6199999999999992</v>
      </c>
      <c r="E234" s="267"/>
      <c r="F234" s="26">
        <v>0</v>
      </c>
      <c r="G234" s="26">
        <v>0</v>
      </c>
      <c r="H234" s="26">
        <v>0</v>
      </c>
      <c r="I234" s="26">
        <v>0</v>
      </c>
      <c r="J234" s="26">
        <v>0</v>
      </c>
      <c r="K234" s="26">
        <v>0</v>
      </c>
      <c r="L234" s="26">
        <v>0</v>
      </c>
      <c r="M234" s="26">
        <v>0</v>
      </c>
      <c r="N234" s="26"/>
      <c r="O234" s="26"/>
      <c r="P234" s="26"/>
      <c r="Q234" s="26"/>
      <c r="R234" s="260"/>
      <c r="S234" s="322">
        <f>COUNTIF(F234:M234,"&lt;&gt;0")</f>
        <v>0</v>
      </c>
      <c r="T234" s="256">
        <v>1</v>
      </c>
      <c r="U234" s="260"/>
      <c r="V234" s="242">
        <f>SUM(F234:Q234)</f>
        <v>0</v>
      </c>
      <c r="W234" s="247">
        <f>IFERROR(IF(L234=0,V234/(S234*30),V234/(((S234-1)*30)+(T234*7))),0)</f>
        <v>0</v>
      </c>
      <c r="X234" s="247">
        <f>W234*30</f>
        <v>0</v>
      </c>
      <c r="Y234" s="242">
        <v>55</v>
      </c>
      <c r="Z234" s="242">
        <v>0</v>
      </c>
      <c r="AA234" s="243">
        <f>Y234+Z234</f>
        <v>55</v>
      </c>
      <c r="AB234" s="247" t="str">
        <f>IFERROR(AA234/W234,"Not Sold")</f>
        <v>Not Sold</v>
      </c>
      <c r="AC234" s="247">
        <v>14</v>
      </c>
      <c r="AD234" s="247" t="str">
        <f>IFERROR(AB234-AC234,"-")</f>
        <v>-</v>
      </c>
      <c r="AE234" s="247">
        <f>X234*2</f>
        <v>0</v>
      </c>
      <c r="AF234" s="248" t="str">
        <f>IFERROR(AB234+$C$1,"Not Sold")</f>
        <v>Not Sold</v>
      </c>
      <c r="AG234" s="249">
        <f>$C$1+AC234</f>
        <v>43687</v>
      </c>
      <c r="AH234" s="249">
        <f>MAX(AF234,AG234)</f>
        <v>43687</v>
      </c>
      <c r="AI234" s="253">
        <f>W234*AC234</f>
        <v>0</v>
      </c>
      <c r="AJ234" s="253">
        <f>AA234-AI234</f>
        <v>55</v>
      </c>
      <c r="AK234" s="242">
        <v>1</v>
      </c>
      <c r="AL234" s="253">
        <f>IF(AE234-AJ234&lt;1,0,AE234-AJ234)</f>
        <v>0</v>
      </c>
      <c r="AM234" s="253">
        <f>AL234*D234</f>
        <v>0</v>
      </c>
      <c r="AN234" s="253" t="str">
        <f>IFERROR(AL234/W234,"-")</f>
        <v>-</v>
      </c>
      <c r="AO234" s="249" t="str">
        <f>IFERROR(AN234+AH234,"-")</f>
        <v>-</v>
      </c>
      <c r="AP234" s="242"/>
      <c r="AQ234" s="244"/>
    </row>
    <row r="235" spans="1:43" x14ac:dyDescent="0.25">
      <c r="A235" s="550" t="s">
        <v>137</v>
      </c>
      <c r="B235" s="18" t="s">
        <v>441</v>
      </c>
      <c r="C235" s="551">
        <v>6953156282070</v>
      </c>
      <c r="D235" s="58">
        <v>7.62</v>
      </c>
      <c r="E235" s="267"/>
      <c r="F235" s="26">
        <v>0</v>
      </c>
      <c r="G235" s="26">
        <v>0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/>
      <c r="O235" s="26"/>
      <c r="P235" s="26"/>
      <c r="Q235" s="26"/>
      <c r="R235" s="260"/>
      <c r="S235" s="322">
        <f>COUNTIF(F235:M235,"&lt;&gt;0")</f>
        <v>0</v>
      </c>
      <c r="T235" s="256">
        <v>1</v>
      </c>
      <c r="U235" s="260"/>
      <c r="V235" s="242">
        <f>SUM(F235:Q235)</f>
        <v>0</v>
      </c>
      <c r="W235" s="247">
        <f>IFERROR(IF(L235=0,V235/(S235*30),V235/(((S235-1)*30)+(T235*7))),0)</f>
        <v>0</v>
      </c>
      <c r="X235" s="247">
        <f>W235*30</f>
        <v>0</v>
      </c>
      <c r="Y235" s="242">
        <v>17</v>
      </c>
      <c r="Z235" s="242">
        <v>0</v>
      </c>
      <c r="AA235" s="243">
        <f>Y235+Z235</f>
        <v>17</v>
      </c>
      <c r="AB235" s="247" t="str">
        <f>IFERROR(AA235/W235,"Not Sold")</f>
        <v>Not Sold</v>
      </c>
      <c r="AC235" s="247">
        <v>14</v>
      </c>
      <c r="AD235" s="247" t="str">
        <f>IFERROR(AB235-AC235,"-")</f>
        <v>-</v>
      </c>
      <c r="AE235" s="247">
        <f>X235*2</f>
        <v>0</v>
      </c>
      <c r="AF235" s="248" t="str">
        <f>IFERROR(AB235+$C$1,"Not Sold")</f>
        <v>Not Sold</v>
      </c>
      <c r="AG235" s="249">
        <f>$C$1+AC235</f>
        <v>43687</v>
      </c>
      <c r="AH235" s="249">
        <f>MAX(AF235,AG235)</f>
        <v>43687</v>
      </c>
      <c r="AI235" s="253">
        <f>W235*AC235</f>
        <v>0</v>
      </c>
      <c r="AJ235" s="253">
        <f>AA235-AI235</f>
        <v>17</v>
      </c>
      <c r="AK235" s="242">
        <v>1</v>
      </c>
      <c r="AL235" s="253">
        <f>IF(AE235-AJ235&lt;1,0,AE235-AJ235)</f>
        <v>0</v>
      </c>
      <c r="AM235" s="253">
        <f>AL235*D235</f>
        <v>0</v>
      </c>
      <c r="AN235" s="253" t="str">
        <f>IFERROR(AL235/W235,"-")</f>
        <v>-</v>
      </c>
      <c r="AO235" s="249" t="str">
        <f>IFERROR(AN235+AH235,"-")</f>
        <v>-</v>
      </c>
      <c r="AP235" s="242"/>
      <c r="AQ235" s="244"/>
    </row>
    <row r="236" spans="1:43" x14ac:dyDescent="0.25">
      <c r="A236" s="550" t="s">
        <v>138</v>
      </c>
      <c r="B236" s="18" t="s">
        <v>442</v>
      </c>
      <c r="C236" s="551">
        <v>6953156282087</v>
      </c>
      <c r="D236" s="58">
        <v>7.7100000000000009</v>
      </c>
      <c r="E236" s="267"/>
      <c r="F236" s="26">
        <v>0</v>
      </c>
      <c r="G236" s="26">
        <v>0</v>
      </c>
      <c r="H236" s="26">
        <v>0</v>
      </c>
      <c r="I236" s="26">
        <v>0</v>
      </c>
      <c r="J236" s="26">
        <v>0</v>
      </c>
      <c r="K236" s="26">
        <v>0</v>
      </c>
      <c r="L236" s="26">
        <v>0</v>
      </c>
      <c r="M236" s="26">
        <v>2</v>
      </c>
      <c r="N236" s="26"/>
      <c r="O236" s="26"/>
      <c r="P236" s="26"/>
      <c r="Q236" s="26"/>
      <c r="R236" s="260"/>
      <c r="S236" s="322">
        <f>COUNTIF(F236:M236,"&lt;&gt;0")</f>
        <v>1</v>
      </c>
      <c r="T236" s="256">
        <v>1</v>
      </c>
      <c r="U236" s="260"/>
      <c r="V236" s="242">
        <f>SUM(F236:Q236)</f>
        <v>2</v>
      </c>
      <c r="W236" s="247">
        <f>IFERROR(IF(L236=0,V236/(S236*30),V236/(((S236-1)*30)+(T236*7))),0)</f>
        <v>6.6666666666666666E-2</v>
      </c>
      <c r="X236" s="247">
        <f>W236*30</f>
        <v>2</v>
      </c>
      <c r="Y236" s="242">
        <v>48</v>
      </c>
      <c r="Z236" s="242">
        <v>0</v>
      </c>
      <c r="AA236" s="243">
        <f>Y236+Z236</f>
        <v>48</v>
      </c>
      <c r="AB236" s="247">
        <f>IFERROR(AA236/W236,"Not Sold")</f>
        <v>720</v>
      </c>
      <c r="AC236" s="247">
        <v>14</v>
      </c>
      <c r="AD236" s="247">
        <f>IFERROR(AB236-AC236,"-")</f>
        <v>706</v>
      </c>
      <c r="AE236" s="247">
        <f>X236*2</f>
        <v>4</v>
      </c>
      <c r="AF236" s="248">
        <f>IFERROR(AB236+$C$1,"Not Sold")</f>
        <v>44393</v>
      </c>
      <c r="AG236" s="249">
        <f>$C$1+AC236</f>
        <v>43687</v>
      </c>
      <c r="AH236" s="249">
        <f>MAX(AF236,AG236)</f>
        <v>44393</v>
      </c>
      <c r="AI236" s="253">
        <f>W236*AC236</f>
        <v>0.93333333333333335</v>
      </c>
      <c r="AJ236" s="253">
        <f>AA236-AI236</f>
        <v>47.06666666666667</v>
      </c>
      <c r="AK236" s="242">
        <v>1</v>
      </c>
      <c r="AL236" s="253">
        <f>IF(AE236-AJ236&lt;1,0,AE236-AJ236)</f>
        <v>0</v>
      </c>
      <c r="AM236" s="253">
        <f>AL236*D236</f>
        <v>0</v>
      </c>
      <c r="AN236" s="253">
        <f>IFERROR(AL236/W236,"-")</f>
        <v>0</v>
      </c>
      <c r="AO236" s="249">
        <f>IFERROR(AN236+AH236,"-")</f>
        <v>44393</v>
      </c>
      <c r="AP236" s="242"/>
      <c r="AQ236" s="244"/>
    </row>
    <row r="237" spans="1:43" x14ac:dyDescent="0.25">
      <c r="A237" s="550" t="s">
        <v>192</v>
      </c>
      <c r="B237" s="18" t="s">
        <v>495</v>
      </c>
      <c r="C237" s="551">
        <v>6953156282094</v>
      </c>
      <c r="D237" s="58">
        <v>38.392475247524757</v>
      </c>
      <c r="E237" s="267"/>
      <c r="F237" s="26">
        <v>4</v>
      </c>
      <c r="G237" s="26">
        <v>2</v>
      </c>
      <c r="H237" s="26">
        <v>0</v>
      </c>
      <c r="I237" s="26">
        <v>2</v>
      </c>
      <c r="J237" s="26">
        <v>0</v>
      </c>
      <c r="K237" s="26">
        <v>0</v>
      </c>
      <c r="L237" s="26">
        <v>0</v>
      </c>
      <c r="M237" s="26">
        <v>3</v>
      </c>
      <c r="N237" s="26"/>
      <c r="O237" s="26"/>
      <c r="P237" s="26"/>
      <c r="Q237" s="26"/>
      <c r="R237" s="260"/>
      <c r="S237" s="322">
        <f>COUNTIF(F237:M237,"&lt;&gt;0")</f>
        <v>4</v>
      </c>
      <c r="T237" s="256">
        <v>1</v>
      </c>
      <c r="U237" s="260"/>
      <c r="V237" s="242">
        <f>SUM(F237:Q237)</f>
        <v>11</v>
      </c>
      <c r="W237" s="247">
        <f>IFERROR(IF(L237=0,V237/(S237*30),V237/(((S237-1)*30)+(T237*7))),0)</f>
        <v>9.166666666666666E-2</v>
      </c>
      <c r="X237" s="247">
        <f>W237*30</f>
        <v>2.75</v>
      </c>
      <c r="Y237" s="242">
        <v>58</v>
      </c>
      <c r="Z237" s="242">
        <v>0</v>
      </c>
      <c r="AA237" s="243">
        <f>Y237+Z237</f>
        <v>58</v>
      </c>
      <c r="AB237" s="247">
        <f>IFERROR(AA237/W237,"Not Sold")</f>
        <v>632.72727272727275</v>
      </c>
      <c r="AC237" s="247">
        <v>14</v>
      </c>
      <c r="AD237" s="247">
        <f>IFERROR(AB237-AC237,"-")</f>
        <v>618.72727272727275</v>
      </c>
      <c r="AE237" s="247">
        <f>X237*2</f>
        <v>5.5</v>
      </c>
      <c r="AF237" s="248">
        <f>IFERROR(AB237+$C$1,"Not Sold")</f>
        <v>44305.727272727272</v>
      </c>
      <c r="AG237" s="249">
        <f>$C$1+AC237</f>
        <v>43687</v>
      </c>
      <c r="AH237" s="249">
        <f>MAX(AF237,AG237)</f>
        <v>44305.727272727272</v>
      </c>
      <c r="AI237" s="253">
        <f>W237*AC237</f>
        <v>1.2833333333333332</v>
      </c>
      <c r="AJ237" s="253">
        <f>AA237-AI237</f>
        <v>56.716666666666669</v>
      </c>
      <c r="AK237" s="242">
        <v>1</v>
      </c>
      <c r="AL237" s="253">
        <f>IF(AE237-AJ237&lt;1,0,AE237-AJ237)</f>
        <v>0</v>
      </c>
      <c r="AM237" s="253">
        <f>AL237*D237</f>
        <v>0</v>
      </c>
      <c r="AN237" s="253">
        <f>IFERROR(AL237/W237,"-")</f>
        <v>0</v>
      </c>
      <c r="AO237" s="249">
        <f>IFERROR(AN237+AH237,"-")</f>
        <v>44305.727272727272</v>
      </c>
      <c r="AP237" s="242"/>
      <c r="AQ237" s="244"/>
    </row>
    <row r="238" spans="1:43" x14ac:dyDescent="0.25">
      <c r="A238" s="547" t="s">
        <v>165</v>
      </c>
      <c r="B238" s="100" t="s">
        <v>468</v>
      </c>
      <c r="C238" s="548">
        <v>6953156282100</v>
      </c>
      <c r="D238" s="112">
        <v>38.140000000000015</v>
      </c>
      <c r="E238" s="267"/>
      <c r="F238" s="103">
        <v>2</v>
      </c>
      <c r="G238" s="103">
        <v>5</v>
      </c>
      <c r="H238" s="103">
        <v>0</v>
      </c>
      <c r="I238" s="103">
        <v>3</v>
      </c>
      <c r="J238" s="103">
        <v>0</v>
      </c>
      <c r="K238" s="103">
        <v>0</v>
      </c>
      <c r="L238" s="103">
        <v>1</v>
      </c>
      <c r="M238" s="103">
        <v>4</v>
      </c>
      <c r="N238" s="103"/>
      <c r="O238" s="103"/>
      <c r="P238" s="103"/>
      <c r="Q238" s="103"/>
      <c r="R238" s="260"/>
      <c r="S238" s="322">
        <f>COUNTIF(F238:M238,"&lt;&gt;0")</f>
        <v>5</v>
      </c>
      <c r="T238" s="256">
        <v>1</v>
      </c>
      <c r="U238" s="260"/>
      <c r="V238" s="242">
        <f>SUM(F238:Q238)</f>
        <v>15</v>
      </c>
      <c r="W238" s="247">
        <f>IFERROR(IF(L238=0,V238/(S238*30),V238/(((S238-1)*30)+(T238*7))),0)</f>
        <v>0.11811023622047244</v>
      </c>
      <c r="X238" s="247">
        <f>W238*30</f>
        <v>3.5433070866141732</v>
      </c>
      <c r="Y238" s="242">
        <v>89</v>
      </c>
      <c r="Z238" s="242">
        <v>12</v>
      </c>
      <c r="AA238" s="243">
        <f>Y238+Z238</f>
        <v>101</v>
      </c>
      <c r="AB238" s="247">
        <f>IFERROR(AA238/W238,"Not Sold")</f>
        <v>855.13333333333333</v>
      </c>
      <c r="AC238" s="247">
        <v>14</v>
      </c>
      <c r="AD238" s="247">
        <f>IFERROR(AB238-AC238,"-")</f>
        <v>841.13333333333333</v>
      </c>
      <c r="AE238" s="247">
        <f>X238*2</f>
        <v>7.0866141732283463</v>
      </c>
      <c r="AF238" s="248">
        <f>IFERROR(AB238+$C$1,"Not Sold")</f>
        <v>44528.133333333331</v>
      </c>
      <c r="AG238" s="249">
        <f>$C$1+AC238</f>
        <v>43687</v>
      </c>
      <c r="AH238" s="249">
        <f>MAX(AF238,AG238)</f>
        <v>44528.133333333331</v>
      </c>
      <c r="AI238" s="253">
        <f>W238*AC238</f>
        <v>1.6535433070866141</v>
      </c>
      <c r="AJ238" s="253">
        <f>AA238-AI238</f>
        <v>99.346456692913392</v>
      </c>
      <c r="AK238" s="242">
        <v>1</v>
      </c>
      <c r="AL238" s="253">
        <f>IF(AE238-AJ238&lt;1,0,AE238-AJ238)</f>
        <v>0</v>
      </c>
      <c r="AM238" s="253">
        <f>AL238*D238</f>
        <v>0</v>
      </c>
      <c r="AN238" s="253">
        <f>IFERROR(AL238/W238,"-")</f>
        <v>0</v>
      </c>
      <c r="AO238" s="249">
        <f>IFERROR(AN238+AH238,"-")</f>
        <v>44528.133333333331</v>
      </c>
      <c r="AP238" s="245"/>
      <c r="AQ238" s="244"/>
    </row>
    <row r="239" spans="1:43" x14ac:dyDescent="0.25">
      <c r="A239" s="550" t="s">
        <v>193</v>
      </c>
      <c r="B239" s="18" t="s">
        <v>496</v>
      </c>
      <c r="C239" s="551">
        <v>6953156282117</v>
      </c>
      <c r="D239" s="58">
        <v>44.200000000000024</v>
      </c>
      <c r="E239" s="267"/>
      <c r="F239" s="26">
        <v>3</v>
      </c>
      <c r="G239" s="26">
        <v>2</v>
      </c>
      <c r="H239" s="26">
        <v>0</v>
      </c>
      <c r="I239" s="26">
        <v>0</v>
      </c>
      <c r="J239" s="26">
        <v>0</v>
      </c>
      <c r="K239" s="26">
        <v>0</v>
      </c>
      <c r="L239" s="26">
        <v>0</v>
      </c>
      <c r="M239" s="26">
        <v>4</v>
      </c>
      <c r="N239" s="26"/>
      <c r="O239" s="26"/>
      <c r="P239" s="26"/>
      <c r="Q239" s="26"/>
      <c r="R239" s="260"/>
      <c r="S239" s="322">
        <f>COUNTIF(F239:M239,"&lt;&gt;0")</f>
        <v>3</v>
      </c>
      <c r="T239" s="256">
        <v>1</v>
      </c>
      <c r="U239" s="260"/>
      <c r="V239" s="242">
        <f>SUM(F239:Q239)</f>
        <v>9</v>
      </c>
      <c r="W239" s="247">
        <f>IFERROR(IF(L239=0,V239/(S239*30),V239/(((S239-1)*30)+(T239*7))),0)</f>
        <v>0.1</v>
      </c>
      <c r="X239" s="247">
        <f>W239*30</f>
        <v>3</v>
      </c>
      <c r="Y239" s="242">
        <v>20</v>
      </c>
      <c r="Z239" s="242">
        <v>0</v>
      </c>
      <c r="AA239" s="243">
        <f>Y239+Z239</f>
        <v>20</v>
      </c>
      <c r="AB239" s="247">
        <f>IFERROR(AA239/W239,"Not Sold")</f>
        <v>200</v>
      </c>
      <c r="AC239" s="247">
        <v>14</v>
      </c>
      <c r="AD239" s="247">
        <f>IFERROR(AB239-AC239,"-")</f>
        <v>186</v>
      </c>
      <c r="AE239" s="247">
        <f>X239*2</f>
        <v>6</v>
      </c>
      <c r="AF239" s="248">
        <f>IFERROR(AB239+$C$1,"Not Sold")</f>
        <v>43873</v>
      </c>
      <c r="AG239" s="249">
        <f>$C$1+AC239</f>
        <v>43687</v>
      </c>
      <c r="AH239" s="249">
        <f>MAX(AF239,AG239)</f>
        <v>43873</v>
      </c>
      <c r="AI239" s="253">
        <f>W239*AC239</f>
        <v>1.4000000000000001</v>
      </c>
      <c r="AJ239" s="253">
        <f>AA239-AI239</f>
        <v>18.600000000000001</v>
      </c>
      <c r="AK239" s="242">
        <v>1</v>
      </c>
      <c r="AL239" s="253">
        <f>IF(AE239-AJ239&lt;1,0,AE239-AJ239)</f>
        <v>0</v>
      </c>
      <c r="AM239" s="253">
        <f>AL239*D239</f>
        <v>0</v>
      </c>
      <c r="AN239" s="253">
        <f>IFERROR(AL239/W239,"-")</f>
        <v>0</v>
      </c>
      <c r="AO239" s="249">
        <f>IFERROR(AN239+AH239,"-")</f>
        <v>43873</v>
      </c>
      <c r="AP239" s="242"/>
      <c r="AQ239" s="244"/>
    </row>
    <row r="240" spans="1:43" x14ac:dyDescent="0.25">
      <c r="A240" s="550" t="s">
        <v>194</v>
      </c>
      <c r="B240" s="18" t="s">
        <v>497</v>
      </c>
      <c r="C240" s="551">
        <v>6953156282124</v>
      </c>
      <c r="D240" s="58">
        <v>44.337062937062946</v>
      </c>
      <c r="E240" s="267"/>
      <c r="F240" s="26">
        <v>7</v>
      </c>
      <c r="G240" s="26">
        <v>0</v>
      </c>
      <c r="H240" s="26">
        <v>1</v>
      </c>
      <c r="I240" s="26">
        <v>0</v>
      </c>
      <c r="J240" s="26">
        <v>1</v>
      </c>
      <c r="K240" s="26">
        <v>0</v>
      </c>
      <c r="L240" s="26">
        <v>0</v>
      </c>
      <c r="M240" s="26">
        <v>0</v>
      </c>
      <c r="N240" s="26"/>
      <c r="O240" s="26"/>
      <c r="P240" s="26"/>
      <c r="Q240" s="26"/>
      <c r="R240" s="556"/>
      <c r="S240" s="322">
        <f>COUNTIF(F240:M240,"&lt;&gt;0")</f>
        <v>3</v>
      </c>
      <c r="T240" s="256">
        <v>1</v>
      </c>
      <c r="U240" s="556"/>
      <c r="V240" s="242">
        <f>SUM(F240:Q240)</f>
        <v>9</v>
      </c>
      <c r="W240" s="247">
        <f>IFERROR(IF(L240=0,V240/(S240*30),V240/(((S240-1)*30)+(T240*7))),0)</f>
        <v>0.1</v>
      </c>
      <c r="X240" s="247">
        <f>W240*30</f>
        <v>3</v>
      </c>
      <c r="Y240" s="242">
        <v>140</v>
      </c>
      <c r="Z240" s="242">
        <v>0</v>
      </c>
      <c r="AA240" s="243">
        <f>Y240+Z240</f>
        <v>140</v>
      </c>
      <c r="AB240" s="247">
        <f>IFERROR(AA240/W240,"Not Sold")</f>
        <v>1400</v>
      </c>
      <c r="AC240" s="247">
        <v>14</v>
      </c>
      <c r="AD240" s="247">
        <f>IFERROR(AB240-AC240,"-")</f>
        <v>1386</v>
      </c>
      <c r="AE240" s="247">
        <f>X240*2</f>
        <v>6</v>
      </c>
      <c r="AF240" s="248">
        <f>IFERROR(AB240+$C$1,"Not Sold")</f>
        <v>45073</v>
      </c>
      <c r="AG240" s="249">
        <f>$C$1+AC240</f>
        <v>43687</v>
      </c>
      <c r="AH240" s="249">
        <f>MAX(AF240,AG240)</f>
        <v>45073</v>
      </c>
      <c r="AI240" s="253">
        <f>W240*AC240</f>
        <v>1.4000000000000001</v>
      </c>
      <c r="AJ240" s="253">
        <f>AA240-AI240</f>
        <v>138.6</v>
      </c>
      <c r="AK240" s="242">
        <v>1</v>
      </c>
      <c r="AL240" s="253">
        <f>IF(AE240-AJ240&lt;1,0,AE240-AJ240)</f>
        <v>0</v>
      </c>
      <c r="AM240" s="253">
        <f>AL240*D240</f>
        <v>0</v>
      </c>
      <c r="AN240" s="253">
        <f>IFERROR(AL240/W240,"-")</f>
        <v>0</v>
      </c>
      <c r="AO240" s="249">
        <f>IFERROR(AN240+AH240,"-")</f>
        <v>45073</v>
      </c>
      <c r="AP240" s="242"/>
      <c r="AQ240" s="244"/>
    </row>
    <row r="241" spans="1:43" x14ac:dyDescent="0.25">
      <c r="A241" s="547" t="s">
        <v>172</v>
      </c>
      <c r="B241" s="100" t="s">
        <v>475</v>
      </c>
      <c r="C241" s="548">
        <v>6953156282247</v>
      </c>
      <c r="D241" s="112">
        <v>76</v>
      </c>
      <c r="E241" s="267"/>
      <c r="F241" s="103">
        <v>23</v>
      </c>
      <c r="G241" s="103">
        <v>8</v>
      </c>
      <c r="H241" s="103">
        <v>15</v>
      </c>
      <c r="I241" s="103">
        <v>9</v>
      </c>
      <c r="J241" s="103">
        <v>7</v>
      </c>
      <c r="K241" s="103">
        <v>7</v>
      </c>
      <c r="L241" s="103">
        <v>5</v>
      </c>
      <c r="M241" s="103">
        <v>0</v>
      </c>
      <c r="N241" s="103"/>
      <c r="O241" s="103"/>
      <c r="P241" s="103"/>
      <c r="Q241" s="103"/>
      <c r="R241" s="556"/>
      <c r="S241" s="322">
        <f>COUNTIF(F241:M241,"&lt;&gt;0")</f>
        <v>7</v>
      </c>
      <c r="T241" s="256">
        <v>1</v>
      </c>
      <c r="U241" s="556"/>
      <c r="V241" s="242">
        <f>SUM(F241:Q241)</f>
        <v>74</v>
      </c>
      <c r="W241" s="247">
        <f>IFERROR(IF(L241=0,V241/(S241*30),V241/(((S241-1)*30)+(T241*7))),0)</f>
        <v>0.39572192513368987</v>
      </c>
      <c r="X241" s="247">
        <f>W241*30</f>
        <v>11.871657754010696</v>
      </c>
      <c r="Y241" s="242">
        <v>7</v>
      </c>
      <c r="Z241" s="242">
        <v>14</v>
      </c>
      <c r="AA241" s="243">
        <f>Y241+Z241</f>
        <v>21</v>
      </c>
      <c r="AB241" s="247">
        <f>IFERROR(AA241/W241,"Not Sold")</f>
        <v>53.067567567567565</v>
      </c>
      <c r="AC241" s="247">
        <v>14</v>
      </c>
      <c r="AD241" s="247">
        <f>IFERROR(AB241-AC241,"-")</f>
        <v>39.067567567567565</v>
      </c>
      <c r="AE241" s="247">
        <f>X241*2</f>
        <v>23.743315508021393</v>
      </c>
      <c r="AF241" s="248">
        <f>IFERROR(AB241+$C$1,"Not Sold")</f>
        <v>43726.067567567567</v>
      </c>
      <c r="AG241" s="249">
        <f>$C$1+AC241</f>
        <v>43687</v>
      </c>
      <c r="AH241" s="249">
        <f>MAX(AF241,AG241)</f>
        <v>43726.067567567567</v>
      </c>
      <c r="AI241" s="253">
        <f>W241*AC241</f>
        <v>5.5401069518716586</v>
      </c>
      <c r="AJ241" s="253">
        <f>AA241-AI241</f>
        <v>15.459893048128341</v>
      </c>
      <c r="AK241" s="242">
        <v>1</v>
      </c>
      <c r="AL241" s="253">
        <f>IF(AE241-AJ241&lt;1,0,AE241-AJ241)</f>
        <v>8.2834224598930515</v>
      </c>
      <c r="AM241" s="253">
        <f>AL241*D241</f>
        <v>629.54010695187196</v>
      </c>
      <c r="AN241" s="253">
        <f>IFERROR(AL241/W241,"-")</f>
        <v>20.932432432432439</v>
      </c>
      <c r="AO241" s="249">
        <f>IFERROR(AN241+AH241,"-")</f>
        <v>43747</v>
      </c>
      <c r="AP241" s="245"/>
      <c r="AQ241" s="244"/>
    </row>
    <row r="242" spans="1:43" x14ac:dyDescent="0.25">
      <c r="A242" s="550" t="s">
        <v>173</v>
      </c>
      <c r="B242" s="18" t="s">
        <v>476</v>
      </c>
      <c r="C242" s="551">
        <v>6953156282254</v>
      </c>
      <c r="D242" s="58">
        <v>76</v>
      </c>
      <c r="E242" s="267"/>
      <c r="F242" s="26">
        <v>14</v>
      </c>
      <c r="G242" s="26">
        <v>9</v>
      </c>
      <c r="H242" s="26">
        <v>5</v>
      </c>
      <c r="I242" s="26">
        <v>2</v>
      </c>
      <c r="J242" s="26">
        <v>3</v>
      </c>
      <c r="K242" s="26">
        <v>0</v>
      </c>
      <c r="L242" s="26">
        <v>0</v>
      </c>
      <c r="M242" s="26">
        <v>0</v>
      </c>
      <c r="N242" s="26"/>
      <c r="O242" s="26"/>
      <c r="P242" s="26"/>
      <c r="Q242" s="26"/>
      <c r="R242" s="556"/>
      <c r="S242" s="322">
        <f>COUNTIF(F242:M242,"&lt;&gt;0")</f>
        <v>5</v>
      </c>
      <c r="T242" s="256">
        <v>1</v>
      </c>
      <c r="U242" s="556"/>
      <c r="V242" s="242">
        <f>SUM(F242:Q242)</f>
        <v>33</v>
      </c>
      <c r="W242" s="247">
        <f>IFERROR(IF(L242=0,V242/(S242*30),V242/(((S242-1)*30)+(T242*7))),0)</f>
        <v>0.22</v>
      </c>
      <c r="X242" s="247">
        <f>W242*30</f>
        <v>6.6</v>
      </c>
      <c r="Y242" s="242">
        <v>8</v>
      </c>
      <c r="Z242" s="242">
        <v>3</v>
      </c>
      <c r="AA242" s="243">
        <f>Y242+Z242</f>
        <v>11</v>
      </c>
      <c r="AB242" s="247">
        <f>IFERROR(AA242/W242,"Not Sold")</f>
        <v>50</v>
      </c>
      <c r="AC242" s="247">
        <v>14</v>
      </c>
      <c r="AD242" s="247">
        <f>IFERROR(AB242-AC242,"-")</f>
        <v>36</v>
      </c>
      <c r="AE242" s="247">
        <f>X242*2</f>
        <v>13.2</v>
      </c>
      <c r="AF242" s="248">
        <f>IFERROR(AB242+$C$1,"Not Sold")</f>
        <v>43723</v>
      </c>
      <c r="AG242" s="249">
        <f>$C$1+AC242</f>
        <v>43687</v>
      </c>
      <c r="AH242" s="249">
        <f>MAX(AF242,AG242)</f>
        <v>43723</v>
      </c>
      <c r="AI242" s="253">
        <f>W242*AC242</f>
        <v>3.08</v>
      </c>
      <c r="AJ242" s="253">
        <f>AA242-AI242</f>
        <v>7.92</v>
      </c>
      <c r="AK242" s="242">
        <v>1</v>
      </c>
      <c r="AL242" s="253">
        <f>IF(AE242-AJ242&lt;1,0,AE242-AJ242)</f>
        <v>5.2799999999999994</v>
      </c>
      <c r="AM242" s="253">
        <f>AL242*D242</f>
        <v>401.28</v>
      </c>
      <c r="AN242" s="253">
        <f>IFERROR(AL242/W242,"-")</f>
        <v>23.999999999999996</v>
      </c>
      <c r="AO242" s="249">
        <f>IFERROR(AN242+AH242,"-")</f>
        <v>43747</v>
      </c>
      <c r="AP242" s="242"/>
      <c r="AQ242" s="244"/>
    </row>
    <row r="243" spans="1:43" x14ac:dyDescent="0.25">
      <c r="A243" s="547" t="s">
        <v>220</v>
      </c>
      <c r="B243" s="100" t="s">
        <v>520</v>
      </c>
      <c r="C243" s="548">
        <v>6953156282278</v>
      </c>
      <c r="D243" s="112">
        <v>9.9</v>
      </c>
      <c r="E243" s="267"/>
      <c r="F243" s="103">
        <v>0</v>
      </c>
      <c r="G243" s="103">
        <v>0</v>
      </c>
      <c r="H243" s="103">
        <v>0</v>
      </c>
      <c r="I243" s="103">
        <v>0</v>
      </c>
      <c r="J243" s="103">
        <v>0</v>
      </c>
      <c r="K243" s="103">
        <v>0</v>
      </c>
      <c r="L243" s="103">
        <v>1</v>
      </c>
      <c r="M243" s="103">
        <v>0</v>
      </c>
      <c r="N243" s="103"/>
      <c r="O243" s="103"/>
      <c r="P243" s="103"/>
      <c r="Q243" s="103"/>
      <c r="R243" s="556"/>
      <c r="S243" s="322">
        <f>COUNTIF(F243:M243,"&lt;&gt;0")</f>
        <v>1</v>
      </c>
      <c r="T243" s="256">
        <v>1</v>
      </c>
      <c r="U243" s="556"/>
      <c r="V243" s="242">
        <f>SUM(F243:Q243)</f>
        <v>1</v>
      </c>
      <c r="W243" s="247">
        <f>IFERROR(IF(L243=0,V243/(S243*30),V243/(((S243-1)*30)+(T243*7))),0)</f>
        <v>0.14285714285714285</v>
      </c>
      <c r="X243" s="247">
        <f>W243*30</f>
        <v>4.2857142857142856</v>
      </c>
      <c r="Y243" s="242">
        <v>36</v>
      </c>
      <c r="Z243" s="242">
        <v>12</v>
      </c>
      <c r="AA243" s="243">
        <f>Y243+Z243</f>
        <v>48</v>
      </c>
      <c r="AB243" s="247">
        <f>IFERROR(AA243/W243,"Not Sold")</f>
        <v>336</v>
      </c>
      <c r="AC243" s="247">
        <v>14</v>
      </c>
      <c r="AD243" s="247">
        <f>IFERROR(AB243-AC243,"-")</f>
        <v>322</v>
      </c>
      <c r="AE243" s="247">
        <f>X243*2</f>
        <v>8.5714285714285712</v>
      </c>
      <c r="AF243" s="248">
        <f>IFERROR(AB243+$C$1,"Not Sold")</f>
        <v>44009</v>
      </c>
      <c r="AG243" s="249">
        <f>$C$1+AC243</f>
        <v>43687</v>
      </c>
      <c r="AH243" s="249">
        <f>MAX(AF243,AG243)</f>
        <v>44009</v>
      </c>
      <c r="AI243" s="253">
        <f>W243*AC243</f>
        <v>2</v>
      </c>
      <c r="AJ243" s="253">
        <f>AA243-AI243</f>
        <v>46</v>
      </c>
      <c r="AK243" s="242">
        <v>1</v>
      </c>
      <c r="AL243" s="253">
        <f>IF(AE243-AJ243&lt;1,0,AE243-AJ243)</f>
        <v>0</v>
      </c>
      <c r="AM243" s="253">
        <f>AL243*D243</f>
        <v>0</v>
      </c>
      <c r="AN243" s="253">
        <f>IFERROR(AL243/W243,"-")</f>
        <v>0</v>
      </c>
      <c r="AO243" s="249">
        <f>IFERROR(AN243+AH243,"-")</f>
        <v>44009</v>
      </c>
      <c r="AP243" s="245"/>
      <c r="AQ243" s="244"/>
    </row>
    <row r="244" spans="1:43" x14ac:dyDescent="0.25">
      <c r="A244" s="550" t="s">
        <v>42</v>
      </c>
      <c r="B244" s="18" t="s">
        <v>347</v>
      </c>
      <c r="C244" s="551">
        <v>6953156282308</v>
      </c>
      <c r="D244" s="58">
        <v>34.569999999999986</v>
      </c>
      <c r="E244" s="267"/>
      <c r="F244" s="26">
        <v>4</v>
      </c>
      <c r="G244" s="26">
        <v>1</v>
      </c>
      <c r="H244" s="26">
        <v>1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/>
      <c r="O244" s="26"/>
      <c r="P244" s="26"/>
      <c r="Q244" s="26"/>
      <c r="R244" s="556"/>
      <c r="S244" s="322">
        <f>COUNTIF(F244:M244,"&lt;&gt;0")</f>
        <v>3</v>
      </c>
      <c r="T244" s="256">
        <v>1</v>
      </c>
      <c r="U244" s="556"/>
      <c r="V244" s="242">
        <f>SUM(F244:Q244)</f>
        <v>6</v>
      </c>
      <c r="W244" s="247">
        <f>IFERROR(IF(L244=0,V244/(S244*30),V244/(((S244-1)*30)+(T244*7))),0)</f>
        <v>6.6666666666666666E-2</v>
      </c>
      <c r="X244" s="247">
        <f>W244*30</f>
        <v>2</v>
      </c>
      <c r="Y244" s="242">
        <v>32</v>
      </c>
      <c r="Z244" s="242">
        <v>0</v>
      </c>
      <c r="AA244" s="243">
        <f>Y244+Z244</f>
        <v>32</v>
      </c>
      <c r="AB244" s="247">
        <f>IFERROR(AA244/W244,"Not Sold")</f>
        <v>480</v>
      </c>
      <c r="AC244" s="247">
        <v>14</v>
      </c>
      <c r="AD244" s="247">
        <f>IFERROR(AB244-AC244,"-")</f>
        <v>466</v>
      </c>
      <c r="AE244" s="247">
        <f>X244*2</f>
        <v>4</v>
      </c>
      <c r="AF244" s="248">
        <f>IFERROR(AB244+$C$1,"Not Sold")</f>
        <v>44153</v>
      </c>
      <c r="AG244" s="249">
        <f>$C$1+AC244</f>
        <v>43687</v>
      </c>
      <c r="AH244" s="249">
        <f>MAX(AF244,AG244)</f>
        <v>44153</v>
      </c>
      <c r="AI244" s="253">
        <f>W244*AC244</f>
        <v>0.93333333333333335</v>
      </c>
      <c r="AJ244" s="253">
        <f>AA244-AI244</f>
        <v>31.066666666666666</v>
      </c>
      <c r="AK244" s="242">
        <v>1</v>
      </c>
      <c r="AL244" s="253">
        <f>IF(AE244-AJ244&lt;1,0,AE244-AJ244)</f>
        <v>0</v>
      </c>
      <c r="AM244" s="253">
        <f>AL244*D244</f>
        <v>0</v>
      </c>
      <c r="AN244" s="253">
        <f>IFERROR(AL244/W244,"-")</f>
        <v>0</v>
      </c>
      <c r="AO244" s="249">
        <f>IFERROR(AN244+AH244,"-")</f>
        <v>44153</v>
      </c>
      <c r="AP244" s="242"/>
      <c r="AQ244" s="244"/>
    </row>
    <row r="245" spans="1:43" x14ac:dyDescent="0.25">
      <c r="A245" s="550" t="s">
        <v>122</v>
      </c>
      <c r="B245" s="18" t="s">
        <v>426</v>
      </c>
      <c r="C245" s="551">
        <v>6953156282315</v>
      </c>
      <c r="D245" s="58">
        <v>34.520000000000017</v>
      </c>
      <c r="E245" s="267"/>
      <c r="F245" s="26">
        <v>0</v>
      </c>
      <c r="G245" s="26">
        <v>0</v>
      </c>
      <c r="H245" s="26">
        <v>0</v>
      </c>
      <c r="I245" s="26">
        <v>0</v>
      </c>
      <c r="J245" s="26">
        <v>0</v>
      </c>
      <c r="K245" s="26">
        <v>0</v>
      </c>
      <c r="L245" s="26">
        <v>0</v>
      </c>
      <c r="M245" s="26">
        <v>0</v>
      </c>
      <c r="N245" s="26"/>
      <c r="O245" s="26"/>
      <c r="P245" s="26"/>
      <c r="Q245" s="26"/>
      <c r="R245" s="556"/>
      <c r="S245" s="322">
        <f>COUNTIF(F245:M245,"&lt;&gt;0")</f>
        <v>0</v>
      </c>
      <c r="T245" s="256">
        <v>1</v>
      </c>
      <c r="U245" s="556"/>
      <c r="V245" s="242">
        <f>SUM(F245:Q245)</f>
        <v>0</v>
      </c>
      <c r="W245" s="247">
        <f>IFERROR(IF(L245=0,V245/(S245*30),V245/(((S245-1)*30)+(T245*7))),0)</f>
        <v>0</v>
      </c>
      <c r="X245" s="247">
        <f>W245*30</f>
        <v>0</v>
      </c>
      <c r="Y245" s="242">
        <v>34</v>
      </c>
      <c r="Z245" s="242">
        <v>0</v>
      </c>
      <c r="AA245" s="243">
        <f>Y245+Z245</f>
        <v>34</v>
      </c>
      <c r="AB245" s="247" t="str">
        <f>IFERROR(AA245/W245,"Not Sold")</f>
        <v>Not Sold</v>
      </c>
      <c r="AC245" s="247">
        <v>14</v>
      </c>
      <c r="AD245" s="247" t="str">
        <f>IFERROR(AB245-AC245,"-")</f>
        <v>-</v>
      </c>
      <c r="AE245" s="247">
        <f>X245*2</f>
        <v>0</v>
      </c>
      <c r="AF245" s="248" t="str">
        <f>IFERROR(AB245+$C$1,"Not Sold")</f>
        <v>Not Sold</v>
      </c>
      <c r="AG245" s="249">
        <f>$C$1+AC245</f>
        <v>43687</v>
      </c>
      <c r="AH245" s="249">
        <f>MAX(AF245,AG245)</f>
        <v>43687</v>
      </c>
      <c r="AI245" s="253">
        <f>W245*AC245</f>
        <v>0</v>
      </c>
      <c r="AJ245" s="253">
        <f>AA245-AI245</f>
        <v>34</v>
      </c>
      <c r="AK245" s="242">
        <v>1</v>
      </c>
      <c r="AL245" s="253">
        <f>IF(AE245-AJ245&lt;1,0,AE245-AJ245)</f>
        <v>0</v>
      </c>
      <c r="AM245" s="253">
        <f>AL245*D245</f>
        <v>0</v>
      </c>
      <c r="AN245" s="253" t="str">
        <f>IFERROR(AL245/W245,"-")</f>
        <v>-</v>
      </c>
      <c r="AO245" s="249" t="str">
        <f>IFERROR(AN245+AH245,"-")</f>
        <v>-</v>
      </c>
      <c r="AP245" s="242"/>
      <c r="AQ245" s="244"/>
    </row>
    <row r="246" spans="1:43" x14ac:dyDescent="0.25">
      <c r="A246" s="550" t="s">
        <v>123</v>
      </c>
      <c r="B246" s="18" t="s">
        <v>427</v>
      </c>
      <c r="C246" s="551">
        <v>6953156282322</v>
      </c>
      <c r="D246" s="58">
        <v>34.520000000000003</v>
      </c>
      <c r="E246" s="267"/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/>
      <c r="O246" s="26"/>
      <c r="P246" s="26"/>
      <c r="Q246" s="26"/>
      <c r="R246" s="556"/>
      <c r="S246" s="322">
        <f>COUNTIF(F246:M246,"&lt;&gt;0")</f>
        <v>0</v>
      </c>
      <c r="T246" s="256">
        <v>1</v>
      </c>
      <c r="U246" s="556"/>
      <c r="V246" s="242">
        <f>SUM(F246:Q246)</f>
        <v>0</v>
      </c>
      <c r="W246" s="247">
        <f>IFERROR(IF(L246=0,V246/(S246*30),V246/(((S246-1)*30)+(T246*7))),0)</f>
        <v>0</v>
      </c>
      <c r="X246" s="247">
        <f>W246*30</f>
        <v>0</v>
      </c>
      <c r="Y246" s="242">
        <v>47</v>
      </c>
      <c r="Z246" s="242">
        <v>0</v>
      </c>
      <c r="AA246" s="243">
        <f>Y246+Z246</f>
        <v>47</v>
      </c>
      <c r="AB246" s="247" t="str">
        <f>IFERROR(AA246/W246,"Not Sold")</f>
        <v>Not Sold</v>
      </c>
      <c r="AC246" s="247">
        <v>14</v>
      </c>
      <c r="AD246" s="247" t="str">
        <f>IFERROR(AB246-AC246,"-")</f>
        <v>-</v>
      </c>
      <c r="AE246" s="247">
        <f>X246*2</f>
        <v>0</v>
      </c>
      <c r="AF246" s="248" t="str">
        <f>IFERROR(AB246+$C$1,"Not Sold")</f>
        <v>Not Sold</v>
      </c>
      <c r="AG246" s="249">
        <f>$C$1+AC246</f>
        <v>43687</v>
      </c>
      <c r="AH246" s="249">
        <f>MAX(AF246,AG246)</f>
        <v>43687</v>
      </c>
      <c r="AI246" s="253">
        <f>W246*AC246</f>
        <v>0</v>
      </c>
      <c r="AJ246" s="253">
        <f>AA246-AI246</f>
        <v>47</v>
      </c>
      <c r="AK246" s="242">
        <v>1</v>
      </c>
      <c r="AL246" s="253">
        <f>IF(AE246-AJ246&lt;1,0,AE246-AJ246)</f>
        <v>0</v>
      </c>
      <c r="AM246" s="253">
        <f>AL246*D246</f>
        <v>0</v>
      </c>
      <c r="AN246" s="253" t="str">
        <f>IFERROR(AL246/W246,"-")</f>
        <v>-</v>
      </c>
      <c r="AO246" s="249" t="str">
        <f>IFERROR(AN246+AH246,"-")</f>
        <v>-</v>
      </c>
      <c r="AP246" s="242"/>
      <c r="AQ246" s="244"/>
    </row>
    <row r="247" spans="1:43" x14ac:dyDescent="0.25">
      <c r="A247" s="550" t="s">
        <v>854</v>
      </c>
      <c r="B247" s="18" t="s">
        <v>855</v>
      </c>
      <c r="C247" s="551">
        <v>6953156282902</v>
      </c>
      <c r="D247" s="58">
        <v>37.730000000000018</v>
      </c>
      <c r="E247" s="267"/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/>
      <c r="O247" s="26"/>
      <c r="P247" s="26"/>
      <c r="Q247" s="26"/>
      <c r="R247" s="556"/>
      <c r="S247" s="322">
        <f>COUNTIF(F247:M247,"&lt;&gt;0")</f>
        <v>0</v>
      </c>
      <c r="T247" s="256">
        <v>1</v>
      </c>
      <c r="U247" s="556"/>
      <c r="V247" s="242">
        <f>SUM(F247:Q247)</f>
        <v>0</v>
      </c>
      <c r="W247" s="247">
        <f>IFERROR(IF(L247=0,V247/(S247*30),V247/(((S247-1)*30)+(T247*7))),0)</f>
        <v>0</v>
      </c>
      <c r="X247" s="247">
        <f>W247*30</f>
        <v>0</v>
      </c>
      <c r="Y247" s="242">
        <v>40</v>
      </c>
      <c r="Z247" s="242">
        <v>5</v>
      </c>
      <c r="AA247" s="243">
        <f>Y247+Z247</f>
        <v>45</v>
      </c>
      <c r="AB247" s="247" t="str">
        <f>IFERROR(AA247/W247,"Not Sold")</f>
        <v>Not Sold</v>
      </c>
      <c r="AC247" s="247">
        <v>14</v>
      </c>
      <c r="AD247" s="247" t="str">
        <f>IFERROR(AB247-AC247,"-")</f>
        <v>-</v>
      </c>
      <c r="AE247" s="247">
        <f>X247*2</f>
        <v>0</v>
      </c>
      <c r="AF247" s="248" t="str">
        <f>IFERROR(AB247+$C$1,"Not Sold")</f>
        <v>Not Sold</v>
      </c>
      <c r="AG247" s="249">
        <f>$C$1+AC247</f>
        <v>43687</v>
      </c>
      <c r="AH247" s="249">
        <f>MAX(AF247,AG247)</f>
        <v>43687</v>
      </c>
      <c r="AI247" s="253">
        <f>W247*AC247</f>
        <v>0</v>
      </c>
      <c r="AJ247" s="253">
        <f>AA247-AI247</f>
        <v>45</v>
      </c>
      <c r="AK247" s="242">
        <v>1</v>
      </c>
      <c r="AL247" s="253">
        <f>IF(AE247-AJ247&lt;1,0,AE247-AJ247)</f>
        <v>0</v>
      </c>
      <c r="AM247" s="253">
        <f>AL247*D247</f>
        <v>0</v>
      </c>
      <c r="AN247" s="253" t="str">
        <f>IFERROR(AL247/W247,"-")</f>
        <v>-</v>
      </c>
      <c r="AO247" s="249" t="str">
        <f>IFERROR(AN247+AH247,"-")</f>
        <v>-</v>
      </c>
      <c r="AP247" s="242"/>
      <c r="AQ247" s="244"/>
    </row>
    <row r="248" spans="1:43" x14ac:dyDescent="0.25">
      <c r="A248" s="550" t="s">
        <v>153</v>
      </c>
      <c r="B248" s="18" t="s">
        <v>694</v>
      </c>
      <c r="C248" s="551">
        <v>6953156282926</v>
      </c>
      <c r="D248" s="58">
        <v>23.460000000000004</v>
      </c>
      <c r="E248" s="267"/>
      <c r="F248" s="26">
        <v>4</v>
      </c>
      <c r="G248" s="26">
        <v>1</v>
      </c>
      <c r="H248" s="26">
        <v>4</v>
      </c>
      <c r="I248" s="26">
        <v>1</v>
      </c>
      <c r="J248" s="26">
        <v>0</v>
      </c>
      <c r="K248" s="26">
        <v>1</v>
      </c>
      <c r="L248" s="26">
        <v>0</v>
      </c>
      <c r="M248" s="26">
        <v>0</v>
      </c>
      <c r="N248" s="26"/>
      <c r="O248" s="26"/>
      <c r="P248" s="26"/>
      <c r="Q248" s="26"/>
      <c r="R248" s="556"/>
      <c r="S248" s="322">
        <f>COUNTIF(F248:M248,"&lt;&gt;0")</f>
        <v>5</v>
      </c>
      <c r="T248" s="256">
        <v>1</v>
      </c>
      <c r="U248" s="556"/>
      <c r="V248" s="242">
        <f>SUM(F248:Q248)</f>
        <v>11</v>
      </c>
      <c r="W248" s="247">
        <f>IFERROR(IF(L248=0,V248/(S248*30),V248/(((S248-1)*30)+(T248*7))),0)</f>
        <v>7.3333333333333334E-2</v>
      </c>
      <c r="X248" s="247">
        <f>W248*30</f>
        <v>2.2000000000000002</v>
      </c>
      <c r="Y248" s="242">
        <v>21</v>
      </c>
      <c r="Z248" s="242">
        <v>9</v>
      </c>
      <c r="AA248" s="243">
        <f>Y248+Z248</f>
        <v>30</v>
      </c>
      <c r="AB248" s="247">
        <f>IFERROR(AA248/W248,"Not Sold")</f>
        <v>409.09090909090907</v>
      </c>
      <c r="AC248" s="247">
        <v>14</v>
      </c>
      <c r="AD248" s="247">
        <f>IFERROR(AB248-AC248,"-")</f>
        <v>395.09090909090907</v>
      </c>
      <c r="AE248" s="247">
        <f>X248*2</f>
        <v>4.4000000000000004</v>
      </c>
      <c r="AF248" s="248">
        <f>IFERROR(AB248+$C$1,"Not Sold")</f>
        <v>44082.090909090912</v>
      </c>
      <c r="AG248" s="249">
        <f>$C$1+AC248</f>
        <v>43687</v>
      </c>
      <c r="AH248" s="249">
        <f>MAX(AF248,AG248)</f>
        <v>44082.090909090912</v>
      </c>
      <c r="AI248" s="253">
        <f>W248*AC248</f>
        <v>1.0266666666666666</v>
      </c>
      <c r="AJ248" s="253">
        <f>AA248-AI248</f>
        <v>28.973333333333333</v>
      </c>
      <c r="AK248" s="242">
        <v>1</v>
      </c>
      <c r="AL248" s="253">
        <f>IF(AE248-AJ248&lt;1,0,AE248-AJ248)</f>
        <v>0</v>
      </c>
      <c r="AM248" s="253">
        <f>AL248*D248</f>
        <v>0</v>
      </c>
      <c r="AN248" s="253">
        <f>IFERROR(AL248/W248,"-")</f>
        <v>0</v>
      </c>
      <c r="AO248" s="249">
        <f>IFERROR(AN248+AH248,"-")</f>
        <v>44082.090909090912</v>
      </c>
      <c r="AP248" s="242"/>
      <c r="AQ248" s="244"/>
    </row>
    <row r="249" spans="1:43" x14ac:dyDescent="0.25">
      <c r="A249" s="550" t="s">
        <v>154</v>
      </c>
      <c r="B249" s="18" t="s">
        <v>457</v>
      </c>
      <c r="C249" s="551">
        <v>6953156282933</v>
      </c>
      <c r="D249" s="58">
        <v>23.46</v>
      </c>
      <c r="E249" s="267"/>
      <c r="F249" s="26">
        <v>4</v>
      </c>
      <c r="G249" s="26">
        <v>2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/>
      <c r="O249" s="26"/>
      <c r="P249" s="26"/>
      <c r="Q249" s="26"/>
      <c r="R249" s="556"/>
      <c r="S249" s="322">
        <f>COUNTIF(F249:M249,"&lt;&gt;0")</f>
        <v>3</v>
      </c>
      <c r="T249" s="256">
        <v>1</v>
      </c>
      <c r="U249" s="556"/>
      <c r="V249" s="242">
        <f>SUM(F249:Q249)</f>
        <v>7</v>
      </c>
      <c r="W249" s="247">
        <f>IFERROR(IF(L249=0,V249/(S249*30),V249/(((S249-1)*30)+(T249*7))),0)</f>
        <v>7.7777777777777779E-2</v>
      </c>
      <c r="X249" s="247">
        <f>W249*30</f>
        <v>2.3333333333333335</v>
      </c>
      <c r="Y249" s="242">
        <v>41</v>
      </c>
      <c r="Z249" s="242">
        <v>0</v>
      </c>
      <c r="AA249" s="243">
        <f>Y249+Z249</f>
        <v>41</v>
      </c>
      <c r="AB249" s="247">
        <f>IFERROR(AA249/W249,"Not Sold")</f>
        <v>527.14285714285711</v>
      </c>
      <c r="AC249" s="247">
        <v>14</v>
      </c>
      <c r="AD249" s="247">
        <f>IFERROR(AB249-AC249,"-")</f>
        <v>513.14285714285711</v>
      </c>
      <c r="AE249" s="247">
        <f>X249*2</f>
        <v>4.666666666666667</v>
      </c>
      <c r="AF249" s="248">
        <f>IFERROR(AB249+$C$1,"Not Sold")</f>
        <v>44200.142857142855</v>
      </c>
      <c r="AG249" s="249">
        <f>$C$1+AC249</f>
        <v>43687</v>
      </c>
      <c r="AH249" s="249">
        <f>MAX(AF249,AG249)</f>
        <v>44200.142857142855</v>
      </c>
      <c r="AI249" s="253">
        <f>W249*AC249</f>
        <v>1.088888888888889</v>
      </c>
      <c r="AJ249" s="253">
        <f>AA249-AI249</f>
        <v>39.911111111111111</v>
      </c>
      <c r="AK249" s="242">
        <v>1</v>
      </c>
      <c r="AL249" s="253">
        <f>IF(AE249-AJ249&lt;1,0,AE249-AJ249)</f>
        <v>0</v>
      </c>
      <c r="AM249" s="253">
        <f>AL249*D249</f>
        <v>0</v>
      </c>
      <c r="AN249" s="253">
        <f>IFERROR(AL249/W249,"-")</f>
        <v>0</v>
      </c>
      <c r="AO249" s="249">
        <f>IFERROR(AN249+AH249,"-")</f>
        <v>44200.142857142855</v>
      </c>
      <c r="AP249" s="242"/>
      <c r="AQ249" s="244"/>
    </row>
    <row r="250" spans="1:43" x14ac:dyDescent="0.25">
      <c r="A250" s="547" t="s">
        <v>156</v>
      </c>
      <c r="B250" s="100" t="s">
        <v>695</v>
      </c>
      <c r="C250" s="548">
        <v>6953156282940</v>
      </c>
      <c r="D250" s="112">
        <v>17.329999999999998</v>
      </c>
      <c r="E250" s="267"/>
      <c r="F250" s="103">
        <v>29</v>
      </c>
      <c r="G250" s="103">
        <v>25</v>
      </c>
      <c r="H250" s="103">
        <v>33</v>
      </c>
      <c r="I250" s="103">
        <v>35</v>
      </c>
      <c r="J250" s="103">
        <v>21</v>
      </c>
      <c r="K250" s="103">
        <v>17</v>
      </c>
      <c r="L250" s="103">
        <v>9</v>
      </c>
      <c r="M250" s="103">
        <v>0</v>
      </c>
      <c r="N250" s="103"/>
      <c r="O250" s="103"/>
      <c r="P250" s="103"/>
      <c r="Q250" s="103"/>
      <c r="R250" s="556"/>
      <c r="S250" s="322">
        <f>COUNTIF(F250:M250,"&lt;&gt;0")</f>
        <v>7</v>
      </c>
      <c r="T250" s="256">
        <v>1</v>
      </c>
      <c r="U250" s="556"/>
      <c r="V250" s="242">
        <f>SUM(F250:Q250)</f>
        <v>169</v>
      </c>
      <c r="W250" s="247">
        <f>IFERROR(IF(L250=0,V250/(S250*30),V250/(((S250-1)*30)+(T250*7))),0)</f>
        <v>0.90374331550802134</v>
      </c>
      <c r="X250" s="247">
        <f>W250*30</f>
        <v>27.112299465240639</v>
      </c>
      <c r="Y250" s="242">
        <v>4</v>
      </c>
      <c r="Z250" s="242">
        <v>35</v>
      </c>
      <c r="AA250" s="243">
        <f>Y250+Z250</f>
        <v>39</v>
      </c>
      <c r="AB250" s="247">
        <f>IFERROR(AA250/W250,"Not Sold")</f>
        <v>43.153846153846153</v>
      </c>
      <c r="AC250" s="247">
        <v>14</v>
      </c>
      <c r="AD250" s="247">
        <f>IFERROR(AB250-AC250,"-")</f>
        <v>29.153846153846153</v>
      </c>
      <c r="AE250" s="247">
        <f>X250*2</f>
        <v>54.224598930481278</v>
      </c>
      <c r="AF250" s="248">
        <f>IFERROR(AB250+$C$1,"Not Sold")</f>
        <v>43716.153846153844</v>
      </c>
      <c r="AG250" s="249">
        <f>$C$1+AC250</f>
        <v>43687</v>
      </c>
      <c r="AH250" s="249">
        <f>MAX(AF250,AG250)</f>
        <v>43716.153846153844</v>
      </c>
      <c r="AI250" s="253">
        <f>W250*AC250</f>
        <v>12.652406417112299</v>
      </c>
      <c r="AJ250" s="253">
        <f>AA250-AI250</f>
        <v>26.347593582887701</v>
      </c>
      <c r="AK250" s="242">
        <v>1</v>
      </c>
      <c r="AL250" s="253">
        <f>IF(AE250-AJ250&lt;1,0,AE250-AJ250)</f>
        <v>27.877005347593578</v>
      </c>
      <c r="AM250" s="253">
        <f>AL250*D250</f>
        <v>483.10850267379664</v>
      </c>
      <c r="AN250" s="253">
        <f>IFERROR(AL250/W250,"-")</f>
        <v>30.846153846153843</v>
      </c>
      <c r="AO250" s="249">
        <f>IFERROR(AN250+AH250,"-")</f>
        <v>43747</v>
      </c>
      <c r="AP250" s="245"/>
      <c r="AQ250" s="244"/>
    </row>
    <row r="251" spans="1:43" x14ac:dyDescent="0.25">
      <c r="A251" s="547" t="s">
        <v>157</v>
      </c>
      <c r="B251" s="100" t="s">
        <v>460</v>
      </c>
      <c r="C251" s="548">
        <v>6953156282957</v>
      </c>
      <c r="D251" s="112">
        <v>17.329999999999998</v>
      </c>
      <c r="E251" s="267"/>
      <c r="F251" s="103">
        <v>12</v>
      </c>
      <c r="G251" s="103">
        <v>16</v>
      </c>
      <c r="H251" s="103">
        <v>16</v>
      </c>
      <c r="I251" s="103">
        <v>18</v>
      </c>
      <c r="J251" s="103">
        <v>7</v>
      </c>
      <c r="K251" s="103">
        <v>4</v>
      </c>
      <c r="L251" s="103">
        <v>8</v>
      </c>
      <c r="M251" s="103">
        <v>0</v>
      </c>
      <c r="N251" s="103"/>
      <c r="O251" s="103"/>
      <c r="P251" s="103"/>
      <c r="Q251" s="103"/>
      <c r="R251" s="556"/>
      <c r="S251" s="322">
        <f>COUNTIF(F251:M251,"&lt;&gt;0")</f>
        <v>7</v>
      </c>
      <c r="T251" s="256">
        <v>1</v>
      </c>
      <c r="U251" s="556"/>
      <c r="V251" s="242">
        <f>SUM(F251:Q251)</f>
        <v>81</v>
      </c>
      <c r="W251" s="247">
        <f>IFERROR(IF(L251=0,V251/(S251*30),V251/(((S251-1)*30)+(T251*7))),0)</f>
        <v>0.43315508021390375</v>
      </c>
      <c r="X251" s="247">
        <f>W251*30</f>
        <v>12.994652406417112</v>
      </c>
      <c r="Y251" s="242"/>
      <c r="Z251" s="242">
        <v>16</v>
      </c>
      <c r="AA251" s="243">
        <f>Y251+Z251</f>
        <v>16</v>
      </c>
      <c r="AB251" s="247">
        <f>IFERROR(AA251/W251,"Not Sold")</f>
        <v>36.938271604938272</v>
      </c>
      <c r="AC251" s="247">
        <v>14</v>
      </c>
      <c r="AD251" s="247">
        <f>IFERROR(AB251-AC251,"-")</f>
        <v>22.938271604938272</v>
      </c>
      <c r="AE251" s="247">
        <f>X251*2</f>
        <v>25.989304812834224</v>
      </c>
      <c r="AF251" s="248">
        <f>IFERROR(AB251+$C$1,"Not Sold")</f>
        <v>43709.938271604937</v>
      </c>
      <c r="AG251" s="249">
        <f>$C$1+AC251</f>
        <v>43687</v>
      </c>
      <c r="AH251" s="249">
        <f>MAX(AF251,AG251)</f>
        <v>43709.938271604937</v>
      </c>
      <c r="AI251" s="253">
        <f>W251*AC251</f>
        <v>6.0641711229946527</v>
      </c>
      <c r="AJ251" s="253">
        <f>AA251-AI251</f>
        <v>9.9358288770053473</v>
      </c>
      <c r="AK251" s="242">
        <v>1</v>
      </c>
      <c r="AL251" s="253">
        <f>IF(AE251-AJ251&lt;1,0,AE251-AJ251)</f>
        <v>16.053475935828878</v>
      </c>
      <c r="AM251" s="253">
        <f>AL251*D251</f>
        <v>278.20673796791442</v>
      </c>
      <c r="AN251" s="253">
        <f>IFERROR(AL251/W251,"-")</f>
        <v>37.061728395061728</v>
      </c>
      <c r="AO251" s="249">
        <f>IFERROR(AN251+AH251,"-")</f>
        <v>43747</v>
      </c>
      <c r="AP251" s="245"/>
      <c r="AQ251" s="244"/>
    </row>
    <row r="252" spans="1:43" x14ac:dyDescent="0.25">
      <c r="A252" s="547" t="s">
        <v>44</v>
      </c>
      <c r="B252" s="100" t="s">
        <v>696</v>
      </c>
      <c r="C252" s="548">
        <v>6953156282964</v>
      </c>
      <c r="D252" s="112">
        <v>5.2600000000000016</v>
      </c>
      <c r="E252" s="267"/>
      <c r="F252" s="103">
        <v>82</v>
      </c>
      <c r="G252" s="103">
        <v>54</v>
      </c>
      <c r="H252" s="103">
        <v>62</v>
      </c>
      <c r="I252" s="103">
        <v>50</v>
      </c>
      <c r="J252" s="103">
        <v>59</v>
      </c>
      <c r="K252" s="103">
        <v>50</v>
      </c>
      <c r="L252" s="103">
        <v>26</v>
      </c>
      <c r="M252" s="103">
        <v>0</v>
      </c>
      <c r="N252" s="103"/>
      <c r="O252" s="103"/>
      <c r="P252" s="103"/>
      <c r="Q252" s="103"/>
      <c r="R252" s="556"/>
      <c r="S252" s="322">
        <f>COUNTIF(F252:M252,"&lt;&gt;0")</f>
        <v>7</v>
      </c>
      <c r="T252" s="256">
        <v>1</v>
      </c>
      <c r="U252" s="556"/>
      <c r="V252" s="242">
        <f>SUM(F252:Q252)</f>
        <v>383</v>
      </c>
      <c r="W252" s="247">
        <f>IFERROR(IF(L252=0,V252/(S252*30),V252/(((S252-1)*30)+(T252*7))),0)</f>
        <v>2.0481283422459895</v>
      </c>
      <c r="X252" s="247">
        <f>W252*30</f>
        <v>61.443850267379688</v>
      </c>
      <c r="Y252" s="242">
        <v>330</v>
      </c>
      <c r="Z252" s="242">
        <v>66</v>
      </c>
      <c r="AA252" s="243">
        <f>Y252+Z252</f>
        <v>396</v>
      </c>
      <c r="AB252" s="247">
        <f>IFERROR(AA252/W252,"Not Sold")</f>
        <v>193.34725848563966</v>
      </c>
      <c r="AC252" s="247">
        <v>14</v>
      </c>
      <c r="AD252" s="247">
        <f>IFERROR(AB252-AC252,"-")</f>
        <v>179.34725848563966</v>
      </c>
      <c r="AE252" s="247">
        <f>X252*2</f>
        <v>122.88770053475938</v>
      </c>
      <c r="AF252" s="248">
        <f>IFERROR(AB252+$C$1,"Not Sold")</f>
        <v>43866.347258485643</v>
      </c>
      <c r="AG252" s="249">
        <f>$C$1+AC252</f>
        <v>43687</v>
      </c>
      <c r="AH252" s="249">
        <f>MAX(AF252,AG252)</f>
        <v>43866.347258485643</v>
      </c>
      <c r="AI252" s="253">
        <f>W252*AC252</f>
        <v>28.673796791443852</v>
      </c>
      <c r="AJ252" s="253">
        <f>AA252-AI252</f>
        <v>367.32620320855614</v>
      </c>
      <c r="AK252" s="242">
        <v>1</v>
      </c>
      <c r="AL252" s="253">
        <f>IF(AE252-AJ252&lt;1,0,AE252-AJ252)</f>
        <v>0</v>
      </c>
      <c r="AM252" s="253">
        <f>AL252*D252</f>
        <v>0</v>
      </c>
      <c r="AN252" s="253">
        <f>IFERROR(AL252/W252,"-")</f>
        <v>0</v>
      </c>
      <c r="AO252" s="249">
        <f>IFERROR(AN252+AH252,"-")</f>
        <v>43866.347258485643</v>
      </c>
      <c r="AP252" s="245"/>
      <c r="AQ252" s="244"/>
    </row>
    <row r="253" spans="1:43" x14ac:dyDescent="0.25">
      <c r="A253" s="547" t="s">
        <v>45</v>
      </c>
      <c r="B253" s="100" t="s">
        <v>697</v>
      </c>
      <c r="C253" s="548">
        <v>6953156282971</v>
      </c>
      <c r="D253" s="112">
        <v>5.3899999999999917</v>
      </c>
      <c r="E253" s="267"/>
      <c r="F253" s="103">
        <v>67</v>
      </c>
      <c r="G253" s="103">
        <v>62</v>
      </c>
      <c r="H253" s="103">
        <v>47</v>
      </c>
      <c r="I253" s="103">
        <v>48</v>
      </c>
      <c r="J253" s="103">
        <v>47</v>
      </c>
      <c r="K253" s="103">
        <v>20</v>
      </c>
      <c r="L253" s="103">
        <v>40</v>
      </c>
      <c r="M253" s="103">
        <v>0</v>
      </c>
      <c r="N253" s="103"/>
      <c r="O253" s="103"/>
      <c r="P253" s="103"/>
      <c r="Q253" s="103"/>
      <c r="R253" s="556"/>
      <c r="S253" s="322">
        <f>COUNTIF(F253:M253,"&lt;&gt;0")</f>
        <v>7</v>
      </c>
      <c r="T253" s="256">
        <v>1</v>
      </c>
      <c r="U253" s="556"/>
      <c r="V253" s="242">
        <f>SUM(F253:Q253)</f>
        <v>331</v>
      </c>
      <c r="W253" s="247">
        <f>IFERROR(IF(L253=0,V253/(S253*30),V253/(((S253-1)*30)+(T253*7))),0)</f>
        <v>1.7700534759358288</v>
      </c>
      <c r="X253" s="247">
        <f>W253*30</f>
        <v>53.101604278074866</v>
      </c>
      <c r="Y253" s="242"/>
      <c r="Z253" s="242">
        <v>76</v>
      </c>
      <c r="AA253" s="243">
        <f>Y253+Z253</f>
        <v>76</v>
      </c>
      <c r="AB253" s="247">
        <f>IFERROR(AA253/W253,"Not Sold")</f>
        <v>42.936555891238669</v>
      </c>
      <c r="AC253" s="247">
        <v>14</v>
      </c>
      <c r="AD253" s="247">
        <f>IFERROR(AB253-AC253,"-")</f>
        <v>28.936555891238669</v>
      </c>
      <c r="AE253" s="247">
        <f>X253*2</f>
        <v>106.20320855614973</v>
      </c>
      <c r="AF253" s="248">
        <f>IFERROR(AB253+$C$1,"Not Sold")</f>
        <v>43715.93655589124</v>
      </c>
      <c r="AG253" s="249">
        <f>$C$1+AC253</f>
        <v>43687</v>
      </c>
      <c r="AH253" s="249">
        <f>MAX(AF253,AG253)</f>
        <v>43715.93655589124</v>
      </c>
      <c r="AI253" s="253">
        <f>W253*AC253</f>
        <v>24.780748663101605</v>
      </c>
      <c r="AJ253" s="253">
        <f>AA253-AI253</f>
        <v>51.219251336898395</v>
      </c>
      <c r="AK253" s="242">
        <v>1</v>
      </c>
      <c r="AL253" s="253">
        <f>IF(AE253-AJ253&lt;1,0,AE253-AJ253)</f>
        <v>54.983957219251337</v>
      </c>
      <c r="AM253" s="253">
        <f>AL253*D253</f>
        <v>296.36352941176426</v>
      </c>
      <c r="AN253" s="253">
        <f>IFERROR(AL253/W253,"-")</f>
        <v>31.063444108761331</v>
      </c>
      <c r="AO253" s="249">
        <f>IFERROR(AN253+AH253,"-")</f>
        <v>43747</v>
      </c>
      <c r="AP253" s="245"/>
      <c r="AQ253" s="244"/>
    </row>
    <row r="254" spans="1:43" x14ac:dyDescent="0.25">
      <c r="A254" s="550"/>
      <c r="B254" s="18" t="s">
        <v>856</v>
      </c>
      <c r="C254" s="551">
        <v>6953156283480</v>
      </c>
      <c r="D254" s="58">
        <v>0</v>
      </c>
      <c r="E254" s="267"/>
      <c r="F254" s="26">
        <v>0</v>
      </c>
      <c r="G254" s="26">
        <v>0</v>
      </c>
      <c r="H254" s="26">
        <v>4</v>
      </c>
      <c r="I254" s="26">
        <v>1</v>
      </c>
      <c r="J254" s="26">
        <v>0</v>
      </c>
      <c r="K254" s="26">
        <v>0</v>
      </c>
      <c r="L254" s="26">
        <v>0</v>
      </c>
      <c r="M254" s="26">
        <v>0</v>
      </c>
      <c r="N254" s="26"/>
      <c r="O254" s="26"/>
      <c r="P254" s="26"/>
      <c r="Q254" s="26"/>
      <c r="R254" s="556"/>
      <c r="S254" s="322">
        <f>COUNTIF(F254:M254,"&lt;&gt;0")</f>
        <v>2</v>
      </c>
      <c r="T254" s="256">
        <v>1</v>
      </c>
      <c r="U254" s="556"/>
      <c r="V254" s="242">
        <f>SUM(F254:Q254)</f>
        <v>5</v>
      </c>
      <c r="W254" s="247">
        <f>IFERROR(IF(L254=0,V254/(S254*30),V254/(((S254-1)*30)+(T254*7))),0)</f>
        <v>8.3333333333333329E-2</v>
      </c>
      <c r="X254" s="247">
        <f>W254*30</f>
        <v>2.5</v>
      </c>
      <c r="Y254" s="242">
        <v>35</v>
      </c>
      <c r="Z254" s="242">
        <v>0</v>
      </c>
      <c r="AA254" s="243">
        <f>Y254+Z254</f>
        <v>35</v>
      </c>
      <c r="AB254" s="247">
        <f>IFERROR(AA254/W254,"Not Sold")</f>
        <v>420</v>
      </c>
      <c r="AC254" s="247">
        <v>14</v>
      </c>
      <c r="AD254" s="247">
        <f>IFERROR(AB254-AC254,"-")</f>
        <v>406</v>
      </c>
      <c r="AE254" s="247">
        <f>X254*2</f>
        <v>5</v>
      </c>
      <c r="AF254" s="248">
        <f>IFERROR(AB254+$C$1,"Not Sold")</f>
        <v>44093</v>
      </c>
      <c r="AG254" s="249">
        <f>$C$1+AC254</f>
        <v>43687</v>
      </c>
      <c r="AH254" s="249">
        <f>MAX(AF254,AG254)</f>
        <v>44093</v>
      </c>
      <c r="AI254" s="253">
        <f>W254*AC254</f>
        <v>1.1666666666666665</v>
      </c>
      <c r="AJ254" s="253">
        <f>AA254-AI254</f>
        <v>33.833333333333336</v>
      </c>
      <c r="AK254" s="242">
        <v>1</v>
      </c>
      <c r="AL254" s="253">
        <f>IF(AE254-AJ254&lt;1,0,AE254-AJ254)</f>
        <v>0</v>
      </c>
      <c r="AM254" s="253">
        <f>AL254*D254</f>
        <v>0</v>
      </c>
      <c r="AN254" s="253">
        <f>IFERROR(AL254/W254,"-")</f>
        <v>0</v>
      </c>
      <c r="AO254" s="249">
        <f>IFERROR(AN254+AH254,"-")</f>
        <v>44093</v>
      </c>
      <c r="AP254" s="242"/>
      <c r="AQ254" s="244"/>
    </row>
    <row r="255" spans="1:43" x14ac:dyDescent="0.25">
      <c r="A255" s="550"/>
      <c r="B255" s="18" t="s">
        <v>857</v>
      </c>
      <c r="C255" s="551">
        <v>6953156283497</v>
      </c>
      <c r="D255" s="58">
        <v>0</v>
      </c>
      <c r="E255" s="267"/>
      <c r="F255" s="26">
        <v>0</v>
      </c>
      <c r="G255" s="26">
        <v>0</v>
      </c>
      <c r="H255" s="26">
        <v>2</v>
      </c>
      <c r="I255" s="26">
        <v>3</v>
      </c>
      <c r="J255" s="26">
        <v>0</v>
      </c>
      <c r="K255" s="26">
        <v>0</v>
      </c>
      <c r="L255" s="26">
        <v>0</v>
      </c>
      <c r="M255" s="26">
        <v>0</v>
      </c>
      <c r="N255" s="26"/>
      <c r="O255" s="26"/>
      <c r="P255" s="26"/>
      <c r="Q255" s="26"/>
      <c r="R255" s="556"/>
      <c r="S255" s="322">
        <f>COUNTIF(F255:M255,"&lt;&gt;0")</f>
        <v>2</v>
      </c>
      <c r="T255" s="256">
        <v>1</v>
      </c>
      <c r="U255" s="556"/>
      <c r="V255" s="242">
        <f>SUM(F255:Q255)</f>
        <v>5</v>
      </c>
      <c r="W255" s="247">
        <f>IFERROR(IF(L255=0,V255/(S255*30),V255/(((S255-1)*30)+(T255*7))),0)</f>
        <v>8.3333333333333329E-2</v>
      </c>
      <c r="X255" s="247">
        <f>W255*30</f>
        <v>2.5</v>
      </c>
      <c r="Y255" s="242"/>
      <c r="Z255" s="242">
        <v>0</v>
      </c>
      <c r="AA255" s="243">
        <f>Y255+Z255</f>
        <v>0</v>
      </c>
      <c r="AB255" s="247">
        <f>IFERROR(AA255/W255,"Not Sold")</f>
        <v>0</v>
      </c>
      <c r="AC255" s="247">
        <v>14</v>
      </c>
      <c r="AD255" s="247">
        <f>IFERROR(AB255-AC255,"-")</f>
        <v>-14</v>
      </c>
      <c r="AE255" s="247">
        <f>X255*2</f>
        <v>5</v>
      </c>
      <c r="AF255" s="248">
        <f>IFERROR(AB255+$C$1,"Not Sold")</f>
        <v>43673</v>
      </c>
      <c r="AG255" s="249">
        <f>$C$1+AC255</f>
        <v>43687</v>
      </c>
      <c r="AH255" s="249">
        <f>MAX(AF255,AG255)</f>
        <v>43687</v>
      </c>
      <c r="AI255" s="253">
        <f>W255*AC255</f>
        <v>1.1666666666666665</v>
      </c>
      <c r="AJ255" s="253">
        <f>AA255-AI255</f>
        <v>-1.1666666666666665</v>
      </c>
      <c r="AK255" s="242">
        <v>1</v>
      </c>
      <c r="AL255" s="253">
        <f>IF(AE255-AJ255&lt;1,0,AE255-AJ255)</f>
        <v>6.1666666666666661</v>
      </c>
      <c r="AM255" s="253">
        <f>AL255*D255</f>
        <v>0</v>
      </c>
      <c r="AN255" s="253">
        <f>IFERROR(AL255/W255,"-")</f>
        <v>74</v>
      </c>
      <c r="AO255" s="249">
        <f>IFERROR(AN255+AH255,"-")</f>
        <v>43761</v>
      </c>
      <c r="AP255" s="242"/>
      <c r="AQ255" s="244"/>
    </row>
    <row r="256" spans="1:43" x14ac:dyDescent="0.25">
      <c r="A256" s="550" t="s">
        <v>858</v>
      </c>
      <c r="B256" s="18" t="s">
        <v>859</v>
      </c>
      <c r="C256" s="551">
        <v>6953156283787</v>
      </c>
      <c r="D256" s="58">
        <v>51.31</v>
      </c>
      <c r="E256" s="267"/>
      <c r="F256" s="26">
        <v>0</v>
      </c>
      <c r="G256" s="26">
        <v>0</v>
      </c>
      <c r="H256" s="26">
        <v>0</v>
      </c>
      <c r="I256" s="26">
        <v>0</v>
      </c>
      <c r="J256" s="26">
        <v>1</v>
      </c>
      <c r="K256" s="26">
        <v>0</v>
      </c>
      <c r="L256" s="26">
        <v>2</v>
      </c>
      <c r="M256" s="26">
        <v>0</v>
      </c>
      <c r="N256" s="26"/>
      <c r="O256" s="26"/>
      <c r="P256" s="26"/>
      <c r="Q256" s="26"/>
      <c r="R256" s="556"/>
      <c r="S256" s="322">
        <f>COUNTIF(F256:M256,"&lt;&gt;0")</f>
        <v>2</v>
      </c>
      <c r="T256" s="256">
        <v>1</v>
      </c>
      <c r="U256" s="556"/>
      <c r="V256" s="242">
        <f>SUM(F256:Q256)</f>
        <v>3</v>
      </c>
      <c r="W256" s="247">
        <f>IFERROR(IF(L256=0,V256/(S256*30),V256/(((S256-1)*30)+(T256*7))),0)</f>
        <v>8.1081081081081086E-2</v>
      </c>
      <c r="X256" s="247">
        <f>W256*30</f>
        <v>2.4324324324324325</v>
      </c>
      <c r="Y256" s="242"/>
      <c r="Z256" s="242">
        <v>1</v>
      </c>
      <c r="AA256" s="243">
        <f>Y256+Z256</f>
        <v>1</v>
      </c>
      <c r="AB256" s="247">
        <f>IFERROR(AA256/W256,"Not Sold")</f>
        <v>12.333333333333332</v>
      </c>
      <c r="AC256" s="247">
        <v>14</v>
      </c>
      <c r="AD256" s="247">
        <f>IFERROR(AB256-AC256,"-")</f>
        <v>-1.6666666666666679</v>
      </c>
      <c r="AE256" s="247">
        <f>X256*2</f>
        <v>4.8648648648648649</v>
      </c>
      <c r="AF256" s="248">
        <f>IFERROR(AB256+$C$1,"Not Sold")</f>
        <v>43685.333333333336</v>
      </c>
      <c r="AG256" s="249">
        <f>$C$1+AC256</f>
        <v>43687</v>
      </c>
      <c r="AH256" s="249">
        <f>MAX(AF256,AG256)</f>
        <v>43687</v>
      </c>
      <c r="AI256" s="253">
        <f>W256*AC256</f>
        <v>1.1351351351351351</v>
      </c>
      <c r="AJ256" s="253">
        <f>AA256-AI256</f>
        <v>-0.13513513513513509</v>
      </c>
      <c r="AK256" s="242">
        <v>1</v>
      </c>
      <c r="AL256" s="253">
        <f>IF(AE256-AJ256&lt;1,0,AE256-AJ256)</f>
        <v>5</v>
      </c>
      <c r="AM256" s="253">
        <f>AL256*D256</f>
        <v>256.55</v>
      </c>
      <c r="AN256" s="253">
        <f>IFERROR(AL256/W256,"-")</f>
        <v>61.666666666666664</v>
      </c>
      <c r="AO256" s="249">
        <f>IFERROR(AN256+AH256,"-")</f>
        <v>43748.666666666664</v>
      </c>
      <c r="AP256" s="242"/>
      <c r="AQ256" s="244"/>
    </row>
    <row r="257" spans="1:43" x14ac:dyDescent="0.25">
      <c r="A257" s="550" t="s">
        <v>860</v>
      </c>
      <c r="B257" s="18" t="s">
        <v>861</v>
      </c>
      <c r="C257" s="551">
        <v>6953156283800</v>
      </c>
      <c r="D257" s="58">
        <v>51.310000000000016</v>
      </c>
      <c r="E257" s="267"/>
      <c r="F257" s="26">
        <v>0</v>
      </c>
      <c r="G257" s="26">
        <v>0</v>
      </c>
      <c r="H257" s="26">
        <v>0</v>
      </c>
      <c r="I257" s="26">
        <v>0</v>
      </c>
      <c r="J257" s="26">
        <v>0</v>
      </c>
      <c r="K257" s="26">
        <v>1</v>
      </c>
      <c r="L257" s="26">
        <v>0</v>
      </c>
      <c r="M257" s="26">
        <v>0</v>
      </c>
      <c r="N257" s="26"/>
      <c r="O257" s="26"/>
      <c r="P257" s="26"/>
      <c r="Q257" s="26"/>
      <c r="R257" s="556"/>
      <c r="S257" s="322">
        <f>COUNTIF(F257:M257,"&lt;&gt;0")</f>
        <v>1</v>
      </c>
      <c r="T257" s="256">
        <v>1</v>
      </c>
      <c r="U257" s="556"/>
      <c r="V257" s="242">
        <f>SUM(F257:Q257)</f>
        <v>1</v>
      </c>
      <c r="W257" s="247">
        <f>IFERROR(IF(L257=0,V257/(S257*30),V257/(((S257-1)*30)+(T257*7))),0)</f>
        <v>3.3333333333333333E-2</v>
      </c>
      <c r="X257" s="247">
        <f>W257*30</f>
        <v>1</v>
      </c>
      <c r="Y257" s="242">
        <v>5</v>
      </c>
      <c r="Z257" s="242">
        <v>4</v>
      </c>
      <c r="AA257" s="243">
        <f>Y257+Z257</f>
        <v>9</v>
      </c>
      <c r="AB257" s="247">
        <f>IFERROR(AA257/W257,"Not Sold")</f>
        <v>270</v>
      </c>
      <c r="AC257" s="247">
        <v>14</v>
      </c>
      <c r="AD257" s="247">
        <f>IFERROR(AB257-AC257,"-")</f>
        <v>256</v>
      </c>
      <c r="AE257" s="247">
        <f>X257*2</f>
        <v>2</v>
      </c>
      <c r="AF257" s="248">
        <f>IFERROR(AB257+$C$1,"Not Sold")</f>
        <v>43943</v>
      </c>
      <c r="AG257" s="249">
        <f>$C$1+AC257</f>
        <v>43687</v>
      </c>
      <c r="AH257" s="249">
        <f>MAX(AF257,AG257)</f>
        <v>43943</v>
      </c>
      <c r="AI257" s="253">
        <f>W257*AC257</f>
        <v>0.46666666666666667</v>
      </c>
      <c r="AJ257" s="253">
        <f>AA257-AI257</f>
        <v>8.5333333333333332</v>
      </c>
      <c r="AK257" s="242">
        <v>1</v>
      </c>
      <c r="AL257" s="253">
        <f>IF(AE257-AJ257&lt;1,0,AE257-AJ257)</f>
        <v>0</v>
      </c>
      <c r="AM257" s="253">
        <f>AL257*D257</f>
        <v>0</v>
      </c>
      <c r="AN257" s="253">
        <f>IFERROR(AL257/W257,"-")</f>
        <v>0</v>
      </c>
      <c r="AO257" s="249">
        <f>IFERROR(AN257+AH257,"-")</f>
        <v>43943</v>
      </c>
      <c r="AP257" s="242"/>
      <c r="AQ257" s="244"/>
    </row>
    <row r="258" spans="1:43" x14ac:dyDescent="0.25">
      <c r="A258" s="550" t="s">
        <v>158</v>
      </c>
      <c r="B258" s="18" t="s">
        <v>698</v>
      </c>
      <c r="C258" s="551">
        <v>6953156284234</v>
      </c>
      <c r="D258" s="58">
        <v>12.71</v>
      </c>
      <c r="E258" s="267"/>
      <c r="F258" s="26">
        <v>1</v>
      </c>
      <c r="G258" s="26">
        <v>3</v>
      </c>
      <c r="H258" s="26">
        <v>1</v>
      </c>
      <c r="I258" s="26">
        <v>2</v>
      </c>
      <c r="J258" s="26">
        <v>0</v>
      </c>
      <c r="K258" s="26">
        <v>1</v>
      </c>
      <c r="L258" s="26">
        <v>0</v>
      </c>
      <c r="M258" s="26">
        <v>0</v>
      </c>
      <c r="N258" s="26"/>
      <c r="O258" s="26"/>
      <c r="P258" s="26"/>
      <c r="Q258" s="26"/>
      <c r="R258" s="556"/>
      <c r="S258" s="322">
        <f>COUNTIF(F258:M258,"&lt;&gt;0")</f>
        <v>5</v>
      </c>
      <c r="T258" s="256">
        <v>1</v>
      </c>
      <c r="U258" s="556"/>
      <c r="V258" s="242">
        <f>SUM(F258:Q258)</f>
        <v>8</v>
      </c>
      <c r="W258" s="247">
        <f>IFERROR(IF(L258=0,V258/(S258*30),V258/(((S258-1)*30)+(T258*7))),0)</f>
        <v>5.3333333333333337E-2</v>
      </c>
      <c r="X258" s="247">
        <f>W258*30</f>
        <v>1.6</v>
      </c>
      <c r="Y258" s="242">
        <v>36</v>
      </c>
      <c r="Z258" s="242">
        <v>5</v>
      </c>
      <c r="AA258" s="243">
        <f>Y258+Z258</f>
        <v>41</v>
      </c>
      <c r="AB258" s="247">
        <f>IFERROR(AA258/W258,"Not Sold")</f>
        <v>768.75</v>
      </c>
      <c r="AC258" s="247">
        <v>14</v>
      </c>
      <c r="AD258" s="247">
        <f>IFERROR(AB258-AC258,"-")</f>
        <v>754.75</v>
      </c>
      <c r="AE258" s="247">
        <f>X258*2</f>
        <v>3.2</v>
      </c>
      <c r="AF258" s="248">
        <f>IFERROR(AB258+$C$1,"Not Sold")</f>
        <v>44441.75</v>
      </c>
      <c r="AG258" s="249">
        <f>$C$1+AC258</f>
        <v>43687</v>
      </c>
      <c r="AH258" s="249">
        <f>MAX(AF258,AG258)</f>
        <v>44441.75</v>
      </c>
      <c r="AI258" s="253">
        <f>W258*AC258</f>
        <v>0.7466666666666667</v>
      </c>
      <c r="AJ258" s="253">
        <f>AA258-AI258</f>
        <v>40.25333333333333</v>
      </c>
      <c r="AK258" s="242">
        <v>1</v>
      </c>
      <c r="AL258" s="253">
        <f>IF(AE258-AJ258&lt;1,0,AE258-AJ258)</f>
        <v>0</v>
      </c>
      <c r="AM258" s="253">
        <f>AL258*D258</f>
        <v>0</v>
      </c>
      <c r="AN258" s="253">
        <f>IFERROR(AL258/W258,"-")</f>
        <v>0</v>
      </c>
      <c r="AO258" s="249">
        <f>IFERROR(AN258+AH258,"-")</f>
        <v>44441.75</v>
      </c>
      <c r="AP258" s="242"/>
      <c r="AQ258" s="244"/>
    </row>
    <row r="259" spans="1:43" x14ac:dyDescent="0.25">
      <c r="A259" s="550" t="s">
        <v>159</v>
      </c>
      <c r="B259" s="18" t="s">
        <v>698</v>
      </c>
      <c r="C259" s="551">
        <v>6953156284241</v>
      </c>
      <c r="D259" s="58">
        <v>12.309999999999997</v>
      </c>
      <c r="E259" s="267"/>
      <c r="F259" s="26">
        <v>0</v>
      </c>
      <c r="G259" s="26">
        <v>0</v>
      </c>
      <c r="H259" s="26">
        <v>0</v>
      </c>
      <c r="I259" s="26">
        <v>0</v>
      </c>
      <c r="J259" s="26">
        <v>0</v>
      </c>
      <c r="K259" s="26">
        <v>1</v>
      </c>
      <c r="L259" s="26">
        <v>0</v>
      </c>
      <c r="M259" s="26">
        <v>0</v>
      </c>
      <c r="N259" s="26"/>
      <c r="O259" s="26"/>
      <c r="P259" s="26"/>
      <c r="Q259" s="26"/>
      <c r="R259" s="556"/>
      <c r="S259" s="322">
        <f>COUNTIF(F259:M259,"&lt;&gt;0")</f>
        <v>1</v>
      </c>
      <c r="T259" s="256">
        <v>1</v>
      </c>
      <c r="U259" s="556"/>
      <c r="V259" s="242">
        <f>SUM(F259:Q259)</f>
        <v>1</v>
      </c>
      <c r="W259" s="247">
        <f>IFERROR(IF(L259=0,V259/(S259*30),V259/(((S259-1)*30)+(T259*7))),0)</f>
        <v>3.3333333333333333E-2</v>
      </c>
      <c r="X259" s="247">
        <f>W259*30</f>
        <v>1</v>
      </c>
      <c r="Y259" s="242">
        <v>13</v>
      </c>
      <c r="Z259" s="242">
        <v>1</v>
      </c>
      <c r="AA259" s="243">
        <f>Y259+Z259</f>
        <v>14</v>
      </c>
      <c r="AB259" s="247">
        <f>IFERROR(AA259/W259,"Not Sold")</f>
        <v>420</v>
      </c>
      <c r="AC259" s="247">
        <v>14</v>
      </c>
      <c r="AD259" s="247">
        <f>IFERROR(AB259-AC259,"-")</f>
        <v>406</v>
      </c>
      <c r="AE259" s="247">
        <f>X259*2</f>
        <v>2</v>
      </c>
      <c r="AF259" s="248">
        <f>IFERROR(AB259+$C$1,"Not Sold")</f>
        <v>44093</v>
      </c>
      <c r="AG259" s="249">
        <f>$C$1+AC259</f>
        <v>43687</v>
      </c>
      <c r="AH259" s="249">
        <f>MAX(AF259,AG259)</f>
        <v>44093</v>
      </c>
      <c r="AI259" s="253">
        <f>W259*AC259</f>
        <v>0.46666666666666667</v>
      </c>
      <c r="AJ259" s="253">
        <f>AA259-AI259</f>
        <v>13.533333333333333</v>
      </c>
      <c r="AK259" s="242">
        <v>1</v>
      </c>
      <c r="AL259" s="253">
        <f>IF(AE259-AJ259&lt;1,0,AE259-AJ259)</f>
        <v>0</v>
      </c>
      <c r="AM259" s="253">
        <f>AL259*D259</f>
        <v>0</v>
      </c>
      <c r="AN259" s="253">
        <f>IFERROR(AL259/W259,"-")</f>
        <v>0</v>
      </c>
      <c r="AO259" s="249">
        <f>IFERROR(AN259+AH259,"-")</f>
        <v>44093</v>
      </c>
      <c r="AP259" s="242"/>
      <c r="AQ259" s="244"/>
    </row>
    <row r="260" spans="1:43" x14ac:dyDescent="0.25">
      <c r="A260" s="550" t="s">
        <v>160</v>
      </c>
      <c r="B260" s="18" t="s">
        <v>463</v>
      </c>
      <c r="C260" s="551">
        <v>6953156284258</v>
      </c>
      <c r="D260" s="58">
        <v>12.71</v>
      </c>
      <c r="E260" s="267"/>
      <c r="F260" s="26">
        <v>0</v>
      </c>
      <c r="G260" s="26">
        <v>1</v>
      </c>
      <c r="H260" s="26">
        <v>4</v>
      </c>
      <c r="I260" s="26">
        <v>3</v>
      </c>
      <c r="J260" s="26">
        <v>2</v>
      </c>
      <c r="K260" s="26">
        <v>2</v>
      </c>
      <c r="L260" s="26">
        <v>0</v>
      </c>
      <c r="M260" s="26">
        <v>0</v>
      </c>
      <c r="N260" s="26"/>
      <c r="O260" s="26"/>
      <c r="P260" s="26"/>
      <c r="Q260" s="26"/>
      <c r="R260" s="556"/>
      <c r="S260" s="322">
        <f>COUNTIF(F260:M260,"&lt;&gt;0")</f>
        <v>5</v>
      </c>
      <c r="T260" s="256">
        <v>1</v>
      </c>
      <c r="U260" s="556"/>
      <c r="V260" s="242">
        <f>SUM(F260:Q260)</f>
        <v>12</v>
      </c>
      <c r="W260" s="247">
        <f>IFERROR(IF(L260=0,V260/(S260*30),V260/(((S260-1)*30)+(T260*7))),0)</f>
        <v>0.08</v>
      </c>
      <c r="X260" s="247">
        <f>W260*30</f>
        <v>2.4</v>
      </c>
      <c r="Y260" s="242">
        <v>27</v>
      </c>
      <c r="Z260" s="242">
        <v>1</v>
      </c>
      <c r="AA260" s="243">
        <f>Y260+Z260</f>
        <v>28</v>
      </c>
      <c r="AB260" s="247">
        <f>IFERROR(AA260/W260,"Not Sold")</f>
        <v>350</v>
      </c>
      <c r="AC260" s="247">
        <v>14</v>
      </c>
      <c r="AD260" s="247">
        <f>IFERROR(AB260-AC260,"-")</f>
        <v>336</v>
      </c>
      <c r="AE260" s="247">
        <f>X260*2</f>
        <v>4.8</v>
      </c>
      <c r="AF260" s="248">
        <f>IFERROR(AB260+$C$1,"Not Sold")</f>
        <v>44023</v>
      </c>
      <c r="AG260" s="249">
        <f>$C$1+AC260</f>
        <v>43687</v>
      </c>
      <c r="AH260" s="249">
        <f>MAX(AF260,AG260)</f>
        <v>44023</v>
      </c>
      <c r="AI260" s="253">
        <f>W260*AC260</f>
        <v>1.1200000000000001</v>
      </c>
      <c r="AJ260" s="253">
        <f>AA260-AI260</f>
        <v>26.88</v>
      </c>
      <c r="AK260" s="242">
        <v>1</v>
      </c>
      <c r="AL260" s="253">
        <f>IF(AE260-AJ260&lt;1,0,AE260-AJ260)</f>
        <v>0</v>
      </c>
      <c r="AM260" s="253">
        <f>AL260*D260</f>
        <v>0</v>
      </c>
      <c r="AN260" s="253">
        <f>IFERROR(AL260/W260,"-")</f>
        <v>0</v>
      </c>
      <c r="AO260" s="249">
        <f>IFERROR(AN260+AH260,"-")</f>
        <v>44023</v>
      </c>
      <c r="AP260" s="242"/>
      <c r="AQ260" s="244"/>
    </row>
    <row r="261" spans="1:43" x14ac:dyDescent="0.25">
      <c r="A261" s="547" t="s">
        <v>170</v>
      </c>
      <c r="B261" s="100" t="s">
        <v>699</v>
      </c>
      <c r="C261" s="548">
        <v>6953156284401</v>
      </c>
      <c r="D261" s="112">
        <v>14.474971098265899</v>
      </c>
      <c r="E261" s="267"/>
      <c r="F261" s="103">
        <v>12</v>
      </c>
      <c r="G261" s="103">
        <v>23</v>
      </c>
      <c r="H261" s="103">
        <v>33</v>
      </c>
      <c r="I261" s="103">
        <v>33</v>
      </c>
      <c r="J261" s="103">
        <v>29</v>
      </c>
      <c r="K261" s="103">
        <v>14</v>
      </c>
      <c r="L261" s="103">
        <v>14</v>
      </c>
      <c r="M261" s="103">
        <v>0</v>
      </c>
      <c r="N261" s="103"/>
      <c r="O261" s="103"/>
      <c r="P261" s="103"/>
      <c r="Q261" s="103"/>
      <c r="R261" s="556"/>
      <c r="S261" s="322">
        <f>COUNTIF(F261:M261,"&lt;&gt;0")</f>
        <v>7</v>
      </c>
      <c r="T261" s="256">
        <v>1</v>
      </c>
      <c r="U261" s="556"/>
      <c r="V261" s="242">
        <f>SUM(F261:Q261)</f>
        <v>158</v>
      </c>
      <c r="W261" s="247">
        <f>IFERROR(IF(L261=0,V261/(S261*30),V261/(((S261-1)*30)+(T261*7))),0)</f>
        <v>0.84491978609625673</v>
      </c>
      <c r="X261" s="247">
        <f>W261*30</f>
        <v>25.347593582887701</v>
      </c>
      <c r="Y261" s="242">
        <v>32</v>
      </c>
      <c r="Z261" s="242">
        <v>58</v>
      </c>
      <c r="AA261" s="243">
        <f>Y261+Z261</f>
        <v>90</v>
      </c>
      <c r="AB261" s="247">
        <f>IFERROR(AA261/W261,"Not Sold")</f>
        <v>106.51898734177215</v>
      </c>
      <c r="AC261" s="247">
        <v>14</v>
      </c>
      <c r="AD261" s="247">
        <f>IFERROR(AB261-AC261,"-")</f>
        <v>92.518987341772146</v>
      </c>
      <c r="AE261" s="247">
        <f>X261*2</f>
        <v>50.695187165775401</v>
      </c>
      <c r="AF261" s="248">
        <f>IFERROR(AB261+$C$1,"Not Sold")</f>
        <v>43779.518987341769</v>
      </c>
      <c r="AG261" s="249">
        <f>$C$1+AC261</f>
        <v>43687</v>
      </c>
      <c r="AH261" s="249">
        <f>MAX(AF261,AG261)</f>
        <v>43779.518987341769</v>
      </c>
      <c r="AI261" s="253">
        <f>W261*AC261</f>
        <v>11.828877005347595</v>
      </c>
      <c r="AJ261" s="253">
        <f>AA261-AI261</f>
        <v>78.171122994652407</v>
      </c>
      <c r="AK261" s="242">
        <v>1</v>
      </c>
      <c r="AL261" s="253">
        <f>IF(AE261-AJ261&lt;1,0,AE261-AJ261)</f>
        <v>0</v>
      </c>
      <c r="AM261" s="253">
        <f>AL261*D261</f>
        <v>0</v>
      </c>
      <c r="AN261" s="253">
        <f>IFERROR(AL261/W261,"-")</f>
        <v>0</v>
      </c>
      <c r="AO261" s="249">
        <f>IFERROR(AN261+AH261,"-")</f>
        <v>43779.518987341769</v>
      </c>
      <c r="AP261" s="245"/>
      <c r="AQ261" s="244"/>
    </row>
    <row r="262" spans="1:43" x14ac:dyDescent="0.25">
      <c r="A262" s="550" t="s">
        <v>862</v>
      </c>
      <c r="B262" s="18" t="s">
        <v>863</v>
      </c>
      <c r="C262" s="551">
        <v>6953156284418</v>
      </c>
      <c r="D262" s="58">
        <v>14.58000000000002</v>
      </c>
      <c r="E262" s="267"/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2</v>
      </c>
      <c r="L262" s="26">
        <v>2</v>
      </c>
      <c r="M262" s="26">
        <v>0</v>
      </c>
      <c r="N262" s="26"/>
      <c r="O262" s="26"/>
      <c r="P262" s="26"/>
      <c r="Q262" s="26"/>
      <c r="R262" s="556"/>
      <c r="S262" s="322">
        <f>COUNTIF(F262:M262,"&lt;&gt;0")</f>
        <v>2</v>
      </c>
      <c r="T262" s="256">
        <v>1</v>
      </c>
      <c r="U262" s="556"/>
      <c r="V262" s="242">
        <f>SUM(F262:Q262)</f>
        <v>4</v>
      </c>
      <c r="W262" s="247">
        <f>IFERROR(IF(L262=0,V262/(S262*30),V262/(((S262-1)*30)+(T262*7))),0)</f>
        <v>0.10810810810810811</v>
      </c>
      <c r="X262" s="247">
        <f>W262*30</f>
        <v>3.2432432432432434</v>
      </c>
      <c r="Y262" s="242">
        <v>15</v>
      </c>
      <c r="Z262" s="242">
        <v>5</v>
      </c>
      <c r="AA262" s="243">
        <f>Y262+Z262</f>
        <v>20</v>
      </c>
      <c r="AB262" s="247">
        <f>IFERROR(AA262/W262,"Not Sold")</f>
        <v>185</v>
      </c>
      <c r="AC262" s="247">
        <v>14</v>
      </c>
      <c r="AD262" s="247">
        <f>IFERROR(AB262-AC262,"-")</f>
        <v>171</v>
      </c>
      <c r="AE262" s="247">
        <f>X262*2</f>
        <v>6.4864864864864868</v>
      </c>
      <c r="AF262" s="248">
        <f>IFERROR(AB262+$C$1,"Not Sold")</f>
        <v>43858</v>
      </c>
      <c r="AG262" s="249">
        <f>$C$1+AC262</f>
        <v>43687</v>
      </c>
      <c r="AH262" s="249">
        <f>MAX(AF262,AG262)</f>
        <v>43858</v>
      </c>
      <c r="AI262" s="253">
        <f>W262*AC262</f>
        <v>1.5135135135135136</v>
      </c>
      <c r="AJ262" s="253">
        <f>AA262-AI262</f>
        <v>18.486486486486488</v>
      </c>
      <c r="AK262" s="242">
        <v>1</v>
      </c>
      <c r="AL262" s="253">
        <f>IF(AE262-AJ262&lt;1,0,AE262-AJ262)</f>
        <v>0</v>
      </c>
      <c r="AM262" s="253">
        <f>AL262*D262</f>
        <v>0</v>
      </c>
      <c r="AN262" s="253">
        <f>IFERROR(AL262/W262,"-")</f>
        <v>0</v>
      </c>
      <c r="AO262" s="249">
        <f>IFERROR(AN262+AH262,"-")</f>
        <v>43858</v>
      </c>
      <c r="AP262" s="242"/>
      <c r="AQ262" s="244"/>
    </row>
    <row r="263" spans="1:43" x14ac:dyDescent="0.25">
      <c r="A263" s="547" t="s">
        <v>161</v>
      </c>
      <c r="B263" s="100" t="s">
        <v>700</v>
      </c>
      <c r="C263" s="548">
        <v>6953156284630</v>
      </c>
      <c r="D263" s="112">
        <v>9.3133662145499425</v>
      </c>
      <c r="E263" s="267"/>
      <c r="F263" s="103">
        <v>55</v>
      </c>
      <c r="G263" s="103">
        <v>43</v>
      </c>
      <c r="H263" s="103">
        <v>62</v>
      </c>
      <c r="I263" s="103">
        <v>53</v>
      </c>
      <c r="J263" s="103">
        <v>64</v>
      </c>
      <c r="K263" s="103">
        <v>80</v>
      </c>
      <c r="L263" s="103">
        <v>76</v>
      </c>
      <c r="M263" s="103">
        <v>0</v>
      </c>
      <c r="N263" s="103"/>
      <c r="O263" s="103"/>
      <c r="P263" s="103"/>
      <c r="Q263" s="103"/>
      <c r="R263" s="556"/>
      <c r="S263" s="322">
        <f>COUNTIF(F263:M263,"&lt;&gt;0")</f>
        <v>7</v>
      </c>
      <c r="T263" s="256">
        <v>1</v>
      </c>
      <c r="U263" s="556"/>
      <c r="V263" s="242">
        <f>SUM(F263:Q263)</f>
        <v>433</v>
      </c>
      <c r="W263" s="247">
        <f>IFERROR(IF(L263=0,V263/(S263*30),V263/(((S263-1)*30)+(T263*7))),0)</f>
        <v>2.3155080213903743</v>
      </c>
      <c r="X263" s="247">
        <f>W263*30</f>
        <v>69.465240641711233</v>
      </c>
      <c r="Y263" s="242">
        <v>1</v>
      </c>
      <c r="Z263" s="242">
        <v>78</v>
      </c>
      <c r="AA263" s="243">
        <f>Y263+Z263</f>
        <v>79</v>
      </c>
      <c r="AB263" s="247">
        <f>IFERROR(AA263/W263,"Not Sold")</f>
        <v>34.117782909930717</v>
      </c>
      <c r="AC263" s="247">
        <v>14</v>
      </c>
      <c r="AD263" s="247">
        <f>IFERROR(AB263-AC263,"-")</f>
        <v>20.117782909930717</v>
      </c>
      <c r="AE263" s="247">
        <f>X263*2</f>
        <v>138.93048128342247</v>
      </c>
      <c r="AF263" s="248">
        <f>IFERROR(AB263+$C$1,"Not Sold")</f>
        <v>43707.117782909932</v>
      </c>
      <c r="AG263" s="249">
        <f>$C$1+AC263</f>
        <v>43687</v>
      </c>
      <c r="AH263" s="249">
        <f>MAX(AF263,AG263)</f>
        <v>43707.117782909932</v>
      </c>
      <c r="AI263" s="253">
        <f>W263*AC263</f>
        <v>32.417112299465238</v>
      </c>
      <c r="AJ263" s="253">
        <f>AA263-AI263</f>
        <v>46.582887700534762</v>
      </c>
      <c r="AK263" s="242">
        <v>1</v>
      </c>
      <c r="AL263" s="253">
        <f>IF(AE263-AJ263&lt;1,0,AE263-AJ263)</f>
        <v>92.347593582887697</v>
      </c>
      <c r="AM263" s="253">
        <f>AL263*D263</f>
        <v>860.06695806985533</v>
      </c>
      <c r="AN263" s="253">
        <f>IFERROR(AL263/W263,"-")</f>
        <v>39.882217090069283</v>
      </c>
      <c r="AO263" s="249">
        <f>IFERROR(AN263+AH263,"-")</f>
        <v>43747</v>
      </c>
      <c r="AP263" s="245"/>
      <c r="AQ263" s="244"/>
    </row>
    <row r="264" spans="1:43" x14ac:dyDescent="0.25">
      <c r="A264" s="547" t="s">
        <v>152</v>
      </c>
      <c r="B264" s="100" t="s">
        <v>701</v>
      </c>
      <c r="C264" s="548">
        <v>6953156284647</v>
      </c>
      <c r="D264" s="112">
        <v>9.509999999999998</v>
      </c>
      <c r="E264" s="267"/>
      <c r="F264" s="103">
        <v>89</v>
      </c>
      <c r="G264" s="103">
        <v>46</v>
      </c>
      <c r="H264" s="103">
        <v>53</v>
      </c>
      <c r="I264" s="103">
        <v>44</v>
      </c>
      <c r="J264" s="103">
        <v>53</v>
      </c>
      <c r="K264" s="103">
        <v>54</v>
      </c>
      <c r="L264" s="103">
        <v>43</v>
      </c>
      <c r="M264" s="103">
        <v>0</v>
      </c>
      <c r="N264" s="103"/>
      <c r="O264" s="103"/>
      <c r="P264" s="103"/>
      <c r="Q264" s="103"/>
      <c r="R264" s="556"/>
      <c r="S264" s="322">
        <f>COUNTIF(F264:M264,"&lt;&gt;0")</f>
        <v>7</v>
      </c>
      <c r="T264" s="256">
        <v>1</v>
      </c>
      <c r="U264" s="556"/>
      <c r="V264" s="242">
        <f>SUM(F264:Q264)</f>
        <v>382</v>
      </c>
      <c r="W264" s="247">
        <f>IFERROR(IF(L264=0,V264/(S264*30),V264/(((S264-1)*30)+(T264*7))),0)</f>
        <v>2.0427807486631018</v>
      </c>
      <c r="X264" s="247">
        <f>W264*30</f>
        <v>61.283422459893053</v>
      </c>
      <c r="Y264" s="242">
        <v>14</v>
      </c>
      <c r="Z264" s="242">
        <v>72</v>
      </c>
      <c r="AA264" s="243">
        <f>Y264+Z264</f>
        <v>86</v>
      </c>
      <c r="AB264" s="247">
        <f>IFERROR(AA264/W264,"Not Sold")</f>
        <v>42.099476439790571</v>
      </c>
      <c r="AC264" s="247">
        <v>14</v>
      </c>
      <c r="AD264" s="247">
        <f>IFERROR(AB264-AC264,"-")</f>
        <v>28.099476439790571</v>
      </c>
      <c r="AE264" s="247">
        <f>X264*2</f>
        <v>122.56684491978611</v>
      </c>
      <c r="AF264" s="248">
        <f>IFERROR(AB264+$C$1,"Not Sold")</f>
        <v>43715.099476439791</v>
      </c>
      <c r="AG264" s="249">
        <f>$C$1+AC264</f>
        <v>43687</v>
      </c>
      <c r="AH264" s="249">
        <f>MAX(AF264,AG264)</f>
        <v>43715.099476439791</v>
      </c>
      <c r="AI264" s="253">
        <f>W264*AC264</f>
        <v>28.598930481283425</v>
      </c>
      <c r="AJ264" s="253">
        <f>AA264-AI264</f>
        <v>57.401069518716575</v>
      </c>
      <c r="AK264" s="242">
        <v>1</v>
      </c>
      <c r="AL264" s="253">
        <f>IF(AE264-AJ264&lt;1,0,AE264-AJ264)</f>
        <v>65.165775401069538</v>
      </c>
      <c r="AM264" s="253">
        <f>AL264*D264</f>
        <v>619.72652406417114</v>
      </c>
      <c r="AN264" s="253">
        <f>IFERROR(AL264/W264,"-")</f>
        <v>31.900523560209432</v>
      </c>
      <c r="AO264" s="249">
        <f>IFERROR(AN264+AH264,"-")</f>
        <v>43747</v>
      </c>
      <c r="AP264" s="245"/>
      <c r="AQ264" s="244"/>
    </row>
    <row r="265" spans="1:43" x14ac:dyDescent="0.25">
      <c r="A265" s="547" t="s">
        <v>245</v>
      </c>
      <c r="B265" s="100" t="s">
        <v>539</v>
      </c>
      <c r="C265" s="548">
        <v>6953156284739</v>
      </c>
      <c r="D265" s="112">
        <v>8.43</v>
      </c>
      <c r="E265" s="267"/>
      <c r="F265" s="103">
        <v>0</v>
      </c>
      <c r="G265" s="103">
        <v>0</v>
      </c>
      <c r="H265" s="103">
        <v>0</v>
      </c>
      <c r="I265" s="103">
        <v>0</v>
      </c>
      <c r="J265" s="103">
        <v>5</v>
      </c>
      <c r="K265" s="103">
        <v>10</v>
      </c>
      <c r="L265" s="103">
        <v>12</v>
      </c>
      <c r="M265" s="103">
        <v>0</v>
      </c>
      <c r="N265" s="103"/>
      <c r="O265" s="103"/>
      <c r="P265" s="103"/>
      <c r="Q265" s="103"/>
      <c r="R265" s="556"/>
      <c r="S265" s="322">
        <f>COUNTIF(F265:M265,"&lt;&gt;0")</f>
        <v>3</v>
      </c>
      <c r="T265" s="256">
        <v>1</v>
      </c>
      <c r="U265" s="556"/>
      <c r="V265" s="242">
        <f>SUM(F265:Q265)</f>
        <v>27</v>
      </c>
      <c r="W265" s="247">
        <f>IFERROR(IF(L265=0,V265/(S265*30),V265/(((S265-1)*30)+(T265*7))),0)</f>
        <v>0.40298507462686567</v>
      </c>
      <c r="X265" s="247">
        <f>W265*30</f>
        <v>12.08955223880597</v>
      </c>
      <c r="Y265" s="242">
        <v>143</v>
      </c>
      <c r="Z265" s="242">
        <v>31</v>
      </c>
      <c r="AA265" s="243">
        <f>Y265+Z265</f>
        <v>174</v>
      </c>
      <c r="AB265" s="247">
        <f>IFERROR(AA265/W265,"Not Sold")</f>
        <v>431.77777777777777</v>
      </c>
      <c r="AC265" s="247">
        <v>14</v>
      </c>
      <c r="AD265" s="247">
        <f>IFERROR(AB265-AC265,"-")</f>
        <v>417.77777777777777</v>
      </c>
      <c r="AE265" s="247">
        <f>X265*2</f>
        <v>24.17910447761194</v>
      </c>
      <c r="AF265" s="248">
        <f>IFERROR(AB265+$C$1,"Not Sold")</f>
        <v>44104.777777777781</v>
      </c>
      <c r="AG265" s="249">
        <f>$C$1+AC265</f>
        <v>43687</v>
      </c>
      <c r="AH265" s="249">
        <f>MAX(AF265,AG265)</f>
        <v>44104.777777777781</v>
      </c>
      <c r="AI265" s="253">
        <f>W265*AC265</f>
        <v>5.6417910447761193</v>
      </c>
      <c r="AJ265" s="253">
        <f>AA265-AI265</f>
        <v>168.35820895522389</v>
      </c>
      <c r="AK265" s="242">
        <v>1</v>
      </c>
      <c r="AL265" s="253">
        <f>IF(AE265-AJ265&lt;1,0,AE265-AJ265)</f>
        <v>0</v>
      </c>
      <c r="AM265" s="253">
        <f>AL265*D265</f>
        <v>0</v>
      </c>
      <c r="AN265" s="253">
        <f>IFERROR(AL265/W265,"-")</f>
        <v>0</v>
      </c>
      <c r="AO265" s="249">
        <f>IFERROR(AN265+AH265,"-")</f>
        <v>44104.777777777781</v>
      </c>
      <c r="AP265" s="246"/>
      <c r="AQ265" s="244"/>
    </row>
    <row r="266" spans="1:43" x14ac:dyDescent="0.25">
      <c r="A266" s="547" t="s">
        <v>246</v>
      </c>
      <c r="B266" s="100" t="s">
        <v>540</v>
      </c>
      <c r="C266" s="548">
        <v>6953156284746</v>
      </c>
      <c r="D266" s="112">
        <v>8.43</v>
      </c>
      <c r="E266" s="267"/>
      <c r="F266" s="103">
        <v>0</v>
      </c>
      <c r="G266" s="103">
        <v>0</v>
      </c>
      <c r="H266" s="103">
        <v>0</v>
      </c>
      <c r="I266" s="103">
        <v>0</v>
      </c>
      <c r="J266" s="103">
        <v>2</v>
      </c>
      <c r="K266" s="103">
        <v>7</v>
      </c>
      <c r="L266" s="103">
        <v>11</v>
      </c>
      <c r="M266" s="103">
        <v>0</v>
      </c>
      <c r="N266" s="103"/>
      <c r="O266" s="103"/>
      <c r="P266" s="103"/>
      <c r="Q266" s="103"/>
      <c r="R266" s="556"/>
      <c r="S266" s="322">
        <f>COUNTIF(F266:M266,"&lt;&gt;0")</f>
        <v>3</v>
      </c>
      <c r="T266" s="256">
        <v>1</v>
      </c>
      <c r="U266" s="556"/>
      <c r="V266" s="242">
        <f>SUM(F266:Q266)</f>
        <v>20</v>
      </c>
      <c r="W266" s="247">
        <f>IFERROR(IF(L266=0,V266/(S266*30),V266/(((S266-1)*30)+(T266*7))),0)</f>
        <v>0.29850746268656714</v>
      </c>
      <c r="X266" s="247">
        <f>W266*30</f>
        <v>8.9552238805970141</v>
      </c>
      <c r="Y266" s="242">
        <v>95</v>
      </c>
      <c r="Z266" s="242">
        <v>42</v>
      </c>
      <c r="AA266" s="243">
        <f>Y266+Z266</f>
        <v>137</v>
      </c>
      <c r="AB266" s="247">
        <f>IFERROR(AA266/W266,"Not Sold")</f>
        <v>458.95000000000005</v>
      </c>
      <c r="AC266" s="247">
        <v>14</v>
      </c>
      <c r="AD266" s="247">
        <f>IFERROR(AB266-AC266,"-")</f>
        <v>444.95000000000005</v>
      </c>
      <c r="AE266" s="247">
        <f>X266*2</f>
        <v>17.910447761194028</v>
      </c>
      <c r="AF266" s="248">
        <f>IFERROR(AB266+$C$1,"Not Sold")</f>
        <v>44131.95</v>
      </c>
      <c r="AG266" s="249">
        <f>$C$1+AC266</f>
        <v>43687</v>
      </c>
      <c r="AH266" s="249">
        <f>MAX(AF266,AG266)</f>
        <v>44131.95</v>
      </c>
      <c r="AI266" s="253">
        <f>W266*AC266</f>
        <v>4.1791044776119399</v>
      </c>
      <c r="AJ266" s="253">
        <f>AA266-AI266</f>
        <v>132.82089552238807</v>
      </c>
      <c r="AK266" s="242">
        <v>1</v>
      </c>
      <c r="AL266" s="253">
        <f>IF(AE266-AJ266&lt;1,0,AE266-AJ266)</f>
        <v>0</v>
      </c>
      <c r="AM266" s="253">
        <f>AL266*D266</f>
        <v>0</v>
      </c>
      <c r="AN266" s="253">
        <f>IFERROR(AL266/W266,"-")</f>
        <v>0</v>
      </c>
      <c r="AO266" s="249">
        <f>IFERROR(AN266+AH266,"-")</f>
        <v>44131.95</v>
      </c>
      <c r="AP266" s="246"/>
      <c r="AQ266" s="244"/>
    </row>
    <row r="267" spans="1:43" x14ac:dyDescent="0.25">
      <c r="A267" s="550" t="s">
        <v>178</v>
      </c>
      <c r="B267" s="18" t="s">
        <v>481</v>
      </c>
      <c r="C267" s="551">
        <v>6953156284814</v>
      </c>
      <c r="D267" s="58">
        <v>11.700000000000045</v>
      </c>
      <c r="E267" s="267"/>
      <c r="F267" s="26">
        <v>16</v>
      </c>
      <c r="G267" s="26">
        <v>18</v>
      </c>
      <c r="H267" s="26">
        <v>24</v>
      </c>
      <c r="I267" s="26">
        <v>26</v>
      </c>
      <c r="J267" s="26">
        <v>17</v>
      </c>
      <c r="K267" s="26">
        <v>4</v>
      </c>
      <c r="L267" s="26">
        <v>1</v>
      </c>
      <c r="M267" s="26">
        <v>0</v>
      </c>
      <c r="N267" s="26"/>
      <c r="O267" s="26"/>
      <c r="P267" s="26"/>
      <c r="Q267" s="26"/>
      <c r="R267" s="556"/>
      <c r="S267" s="322">
        <f>COUNTIF(F267:M267,"&lt;&gt;0")</f>
        <v>7</v>
      </c>
      <c r="T267" s="256">
        <v>1</v>
      </c>
      <c r="U267" s="556"/>
      <c r="V267" s="242">
        <f>SUM(F267:Q267)</f>
        <v>106</v>
      </c>
      <c r="W267" s="247">
        <f>IFERROR(IF(L267=0,V267/(S267*30),V267/(((S267-1)*30)+(T267*7))),0)</f>
        <v>0.5668449197860963</v>
      </c>
      <c r="X267" s="247">
        <f>W267*30</f>
        <v>17.00534759358289</v>
      </c>
      <c r="Y267" s="242">
        <v>40</v>
      </c>
      <c r="Z267" s="242">
        <v>4</v>
      </c>
      <c r="AA267" s="243">
        <f>Y267+Z267</f>
        <v>44</v>
      </c>
      <c r="AB267" s="247">
        <f>IFERROR(AA267/W267,"Not Sold")</f>
        <v>77.622641509433961</v>
      </c>
      <c r="AC267" s="247">
        <v>14</v>
      </c>
      <c r="AD267" s="247">
        <f>IFERROR(AB267-AC267,"-")</f>
        <v>63.622641509433961</v>
      </c>
      <c r="AE267" s="247">
        <f>X267*2</f>
        <v>34.01069518716578</v>
      </c>
      <c r="AF267" s="248">
        <f>IFERROR(AB267+$C$1,"Not Sold")</f>
        <v>43750.622641509435</v>
      </c>
      <c r="AG267" s="249">
        <f>$C$1+AC267</f>
        <v>43687</v>
      </c>
      <c r="AH267" s="249">
        <f>MAX(AF267,AG267)</f>
        <v>43750.622641509435</v>
      </c>
      <c r="AI267" s="253">
        <f>W267*AC267</f>
        <v>7.9358288770053482</v>
      </c>
      <c r="AJ267" s="253">
        <f>AA267-AI267</f>
        <v>36.064171122994651</v>
      </c>
      <c r="AK267" s="242">
        <v>1</v>
      </c>
      <c r="AL267" s="253">
        <f>IF(AE267-AJ267&lt;1,0,AE267-AJ267)</f>
        <v>0</v>
      </c>
      <c r="AM267" s="253">
        <f>AL267*D267</f>
        <v>0</v>
      </c>
      <c r="AN267" s="253">
        <f>IFERROR(AL267/W267,"-")</f>
        <v>0</v>
      </c>
      <c r="AO267" s="249">
        <f>IFERROR(AN267+AH267,"-")</f>
        <v>43750.622641509435</v>
      </c>
      <c r="AP267" s="242"/>
      <c r="AQ267" s="244"/>
    </row>
    <row r="268" spans="1:43" x14ac:dyDescent="0.25">
      <c r="A268" s="547" t="s">
        <v>179</v>
      </c>
      <c r="B268" s="100" t="s">
        <v>482</v>
      </c>
      <c r="C268" s="548">
        <v>6953156284821</v>
      </c>
      <c r="D268" s="112">
        <v>12.379999999999997</v>
      </c>
      <c r="E268" s="267"/>
      <c r="F268" s="103">
        <v>15</v>
      </c>
      <c r="G268" s="103">
        <v>8</v>
      </c>
      <c r="H268" s="103">
        <v>11</v>
      </c>
      <c r="I268" s="103">
        <v>15</v>
      </c>
      <c r="J268" s="103">
        <v>12</v>
      </c>
      <c r="K268" s="103">
        <v>12</v>
      </c>
      <c r="L268" s="103">
        <v>7</v>
      </c>
      <c r="M268" s="103">
        <v>0</v>
      </c>
      <c r="N268" s="103"/>
      <c r="O268" s="103"/>
      <c r="P268" s="103"/>
      <c r="Q268" s="103"/>
      <c r="R268" s="556"/>
      <c r="S268" s="322">
        <f>COUNTIF(F268:M268,"&lt;&gt;0")</f>
        <v>7</v>
      </c>
      <c r="T268" s="256">
        <v>1</v>
      </c>
      <c r="U268" s="556"/>
      <c r="V268" s="242">
        <f>SUM(F268:Q268)</f>
        <v>80</v>
      </c>
      <c r="W268" s="247">
        <f>IFERROR(IF(L268=0,V268/(S268*30),V268/(((S268-1)*30)+(T268*7))),0)</f>
        <v>0.42780748663101603</v>
      </c>
      <c r="X268" s="247">
        <f>W268*30</f>
        <v>12.834224598930481</v>
      </c>
      <c r="Y268" s="242"/>
      <c r="Z268" s="242">
        <v>11</v>
      </c>
      <c r="AA268" s="243">
        <f>Y268+Z268</f>
        <v>11</v>
      </c>
      <c r="AB268" s="247">
        <f>IFERROR(AA268/W268,"Not Sold")</f>
        <v>25.712500000000002</v>
      </c>
      <c r="AC268" s="247">
        <v>14</v>
      </c>
      <c r="AD268" s="247">
        <f>IFERROR(AB268-AC268,"-")</f>
        <v>11.712500000000002</v>
      </c>
      <c r="AE268" s="247">
        <f>X268*2</f>
        <v>25.668449197860962</v>
      </c>
      <c r="AF268" s="248">
        <f>IFERROR(AB268+$C$1,"Not Sold")</f>
        <v>43698.712500000001</v>
      </c>
      <c r="AG268" s="249">
        <f>$C$1+AC268</f>
        <v>43687</v>
      </c>
      <c r="AH268" s="249">
        <f>MAX(AF268,AG268)</f>
        <v>43698.712500000001</v>
      </c>
      <c r="AI268" s="253">
        <f>W268*AC268</f>
        <v>5.9893048128342246</v>
      </c>
      <c r="AJ268" s="253">
        <f>AA268-AI268</f>
        <v>5.0106951871657754</v>
      </c>
      <c r="AK268" s="242">
        <v>1</v>
      </c>
      <c r="AL268" s="253">
        <f>IF(AE268-AJ268&lt;1,0,AE268-AJ268)</f>
        <v>20.657754010695186</v>
      </c>
      <c r="AM268" s="253">
        <f>AL268*D268</f>
        <v>255.74299465240634</v>
      </c>
      <c r="AN268" s="253">
        <f>IFERROR(AL268/W268,"-")</f>
        <v>48.287500000000001</v>
      </c>
      <c r="AO268" s="249">
        <f>IFERROR(AN268+AH268,"-")</f>
        <v>43747</v>
      </c>
      <c r="AP268" s="246"/>
      <c r="AQ268" s="244"/>
    </row>
    <row r="269" spans="1:43" x14ac:dyDescent="0.25">
      <c r="A269" s="547" t="s">
        <v>180</v>
      </c>
      <c r="B269" s="100" t="s">
        <v>483</v>
      </c>
      <c r="C269" s="548">
        <v>6953156284838</v>
      </c>
      <c r="D269" s="112">
        <v>12.679999999999998</v>
      </c>
      <c r="E269" s="267"/>
      <c r="F269" s="103">
        <v>16</v>
      </c>
      <c r="G269" s="103">
        <v>17</v>
      </c>
      <c r="H269" s="103">
        <v>19</v>
      </c>
      <c r="I269" s="103">
        <v>26</v>
      </c>
      <c r="J269" s="103">
        <v>19</v>
      </c>
      <c r="K269" s="103">
        <v>2</v>
      </c>
      <c r="L269" s="103">
        <v>1</v>
      </c>
      <c r="M269" s="103">
        <v>0</v>
      </c>
      <c r="N269" s="103"/>
      <c r="O269" s="103"/>
      <c r="P269" s="103"/>
      <c r="Q269" s="103"/>
      <c r="R269" s="556"/>
      <c r="S269" s="322">
        <f>COUNTIF(F269:M269,"&lt;&gt;0")</f>
        <v>7</v>
      </c>
      <c r="T269" s="256">
        <v>1</v>
      </c>
      <c r="U269" s="556"/>
      <c r="V269" s="242">
        <f>SUM(F269:Q269)</f>
        <v>100</v>
      </c>
      <c r="W269" s="247">
        <f>IFERROR(IF(L269=0,V269/(S269*30),V269/(((S269-1)*30)+(T269*7))),0)</f>
        <v>0.53475935828877008</v>
      </c>
      <c r="X269" s="247">
        <f>W269*30</f>
        <v>16.042780748663102</v>
      </c>
      <c r="Y269" s="242">
        <v>3</v>
      </c>
      <c r="Z269" s="242">
        <v>2</v>
      </c>
      <c r="AA269" s="243">
        <f>Y269+Z269</f>
        <v>5</v>
      </c>
      <c r="AB269" s="247">
        <f>IFERROR(AA269/W269,"Not Sold")</f>
        <v>9.35</v>
      </c>
      <c r="AC269" s="247">
        <v>14</v>
      </c>
      <c r="AD269" s="247">
        <f>IFERROR(AB269-AC269,"-")</f>
        <v>-4.6500000000000004</v>
      </c>
      <c r="AE269" s="247">
        <f>X269*2</f>
        <v>32.085561497326204</v>
      </c>
      <c r="AF269" s="248">
        <f>IFERROR(AB269+$C$1,"Not Sold")</f>
        <v>43682.35</v>
      </c>
      <c r="AG269" s="249">
        <f>$C$1+AC269</f>
        <v>43687</v>
      </c>
      <c r="AH269" s="249">
        <f>MAX(AF269,AG269)</f>
        <v>43687</v>
      </c>
      <c r="AI269" s="253">
        <f>W269*AC269</f>
        <v>7.4866310160427814</v>
      </c>
      <c r="AJ269" s="253">
        <f>AA269-AI269</f>
        <v>-2.4866310160427814</v>
      </c>
      <c r="AK269" s="242">
        <v>1</v>
      </c>
      <c r="AL269" s="253">
        <f>IF(AE269-AJ269&lt;1,0,AE269-AJ269)</f>
        <v>34.572192513368982</v>
      </c>
      <c r="AM269" s="253">
        <f>AL269*D269</f>
        <v>438.3754010695186</v>
      </c>
      <c r="AN269" s="253">
        <f>IFERROR(AL269/W269,"-")</f>
        <v>64.649999999999991</v>
      </c>
      <c r="AO269" s="249">
        <f>IFERROR(AN269+AH269,"-")</f>
        <v>43751.65</v>
      </c>
      <c r="AP269" s="246"/>
      <c r="AQ269" s="244"/>
    </row>
    <row r="270" spans="1:43" x14ac:dyDescent="0.25">
      <c r="A270" s="550" t="s">
        <v>181</v>
      </c>
      <c r="B270" s="18" t="s">
        <v>484</v>
      </c>
      <c r="C270" s="551">
        <v>6953156284845</v>
      </c>
      <c r="D270" s="58">
        <v>12.38</v>
      </c>
      <c r="E270" s="267"/>
      <c r="F270" s="26">
        <v>10</v>
      </c>
      <c r="G270" s="26">
        <v>5</v>
      </c>
      <c r="H270" s="26">
        <v>9</v>
      </c>
      <c r="I270" s="26">
        <v>5</v>
      </c>
      <c r="J270" s="26">
        <v>3</v>
      </c>
      <c r="K270" s="26">
        <v>3</v>
      </c>
      <c r="L270" s="26">
        <v>7</v>
      </c>
      <c r="M270" s="26">
        <v>0</v>
      </c>
      <c r="N270" s="26"/>
      <c r="O270" s="26"/>
      <c r="P270" s="26"/>
      <c r="Q270" s="26"/>
      <c r="R270" s="556"/>
      <c r="S270" s="322">
        <f>COUNTIF(F270:M270,"&lt;&gt;0")</f>
        <v>7</v>
      </c>
      <c r="T270" s="256">
        <v>1</v>
      </c>
      <c r="U270" s="556"/>
      <c r="V270" s="242">
        <f>SUM(F270:Q270)</f>
        <v>42</v>
      </c>
      <c r="W270" s="247">
        <f>IFERROR(IF(L270=0,V270/(S270*30),V270/(((S270-1)*30)+(T270*7))),0)</f>
        <v>0.22459893048128343</v>
      </c>
      <c r="X270" s="247">
        <f>W270*30</f>
        <v>6.737967914438503</v>
      </c>
      <c r="Y270" s="242">
        <v>26</v>
      </c>
      <c r="Z270" s="242">
        <v>3</v>
      </c>
      <c r="AA270" s="243">
        <f>Y270+Z270</f>
        <v>29</v>
      </c>
      <c r="AB270" s="247">
        <f>IFERROR(AA270/W270,"Not Sold")</f>
        <v>129.11904761904762</v>
      </c>
      <c r="AC270" s="247">
        <v>14</v>
      </c>
      <c r="AD270" s="247">
        <f>IFERROR(AB270-AC270,"-")</f>
        <v>115.11904761904762</v>
      </c>
      <c r="AE270" s="247">
        <f>X270*2</f>
        <v>13.475935828877006</v>
      </c>
      <c r="AF270" s="248">
        <f>IFERROR(AB270+$C$1,"Not Sold")</f>
        <v>43802.119047619046</v>
      </c>
      <c r="AG270" s="249">
        <f>$C$1+AC270</f>
        <v>43687</v>
      </c>
      <c r="AH270" s="249">
        <f>MAX(AF270,AG270)</f>
        <v>43802.119047619046</v>
      </c>
      <c r="AI270" s="253">
        <f>W270*AC270</f>
        <v>3.144385026737968</v>
      </c>
      <c r="AJ270" s="253">
        <f>AA270-AI270</f>
        <v>25.855614973262032</v>
      </c>
      <c r="AK270" s="242">
        <v>1</v>
      </c>
      <c r="AL270" s="253">
        <f>IF(AE270-AJ270&lt;1,0,AE270-AJ270)</f>
        <v>0</v>
      </c>
      <c r="AM270" s="253">
        <f>AL270*D270</f>
        <v>0</v>
      </c>
      <c r="AN270" s="253">
        <f>IFERROR(AL270/W270,"-")</f>
        <v>0</v>
      </c>
      <c r="AO270" s="249">
        <f>IFERROR(AN270+AH270,"-")</f>
        <v>43802.119047619046</v>
      </c>
      <c r="AP270" s="242"/>
      <c r="AQ270" s="244"/>
    </row>
    <row r="271" spans="1:43" x14ac:dyDescent="0.25">
      <c r="A271" s="550" t="s">
        <v>182</v>
      </c>
      <c r="B271" s="18" t="s">
        <v>485</v>
      </c>
      <c r="C271" s="551">
        <v>6953156284890</v>
      </c>
      <c r="D271" s="58">
        <v>11.99000000000002</v>
      </c>
      <c r="E271" s="267"/>
      <c r="F271" s="26">
        <v>11</v>
      </c>
      <c r="G271" s="26">
        <v>12</v>
      </c>
      <c r="H271" s="26">
        <v>11</v>
      </c>
      <c r="I271" s="26">
        <v>8</v>
      </c>
      <c r="J271" s="26">
        <v>9</v>
      </c>
      <c r="K271" s="26">
        <v>8</v>
      </c>
      <c r="L271" s="26">
        <v>2</v>
      </c>
      <c r="M271" s="26">
        <v>0</v>
      </c>
      <c r="N271" s="26"/>
      <c r="O271" s="26"/>
      <c r="P271" s="26"/>
      <c r="Q271" s="26"/>
      <c r="R271" s="556"/>
      <c r="S271" s="322">
        <f>COUNTIF(F271:M271,"&lt;&gt;0")</f>
        <v>7</v>
      </c>
      <c r="T271" s="256">
        <v>1</v>
      </c>
      <c r="U271" s="556"/>
      <c r="V271" s="242">
        <f>SUM(F271:Q271)</f>
        <v>61</v>
      </c>
      <c r="W271" s="247">
        <f>IFERROR(IF(L271=0,V271/(S271*30),V271/(((S271-1)*30)+(T271*7))),0)</f>
        <v>0.32620320855614976</v>
      </c>
      <c r="X271" s="247">
        <f>W271*30</f>
        <v>9.7860962566844929</v>
      </c>
      <c r="Y271" s="242">
        <v>47</v>
      </c>
      <c r="Z271" s="242">
        <v>6</v>
      </c>
      <c r="AA271" s="243">
        <f>Y271+Z271</f>
        <v>53</v>
      </c>
      <c r="AB271" s="247">
        <f>IFERROR(AA271/W271,"Not Sold")</f>
        <v>162.47540983606555</v>
      </c>
      <c r="AC271" s="247">
        <v>14</v>
      </c>
      <c r="AD271" s="247">
        <f>IFERROR(AB271-AC271,"-")</f>
        <v>148.47540983606555</v>
      </c>
      <c r="AE271" s="247">
        <f>X271*2</f>
        <v>19.572192513368986</v>
      </c>
      <c r="AF271" s="248">
        <f>IFERROR(AB271+$C$1,"Not Sold")</f>
        <v>43835.475409836065</v>
      </c>
      <c r="AG271" s="249">
        <f>$C$1+AC271</f>
        <v>43687</v>
      </c>
      <c r="AH271" s="249">
        <f>MAX(AF271,AG271)</f>
        <v>43835.475409836065</v>
      </c>
      <c r="AI271" s="253">
        <f>W271*AC271</f>
        <v>4.5668449197860967</v>
      </c>
      <c r="AJ271" s="253">
        <f>AA271-AI271</f>
        <v>48.433155080213901</v>
      </c>
      <c r="AK271" s="242">
        <v>1</v>
      </c>
      <c r="AL271" s="253">
        <f>IF(AE271-AJ271&lt;1,0,AE271-AJ271)</f>
        <v>0</v>
      </c>
      <c r="AM271" s="253">
        <f>AL271*D271</f>
        <v>0</v>
      </c>
      <c r="AN271" s="253">
        <f>IFERROR(AL271/W271,"-")</f>
        <v>0</v>
      </c>
      <c r="AO271" s="249">
        <f>IFERROR(AN271+AH271,"-")</f>
        <v>43835.475409836065</v>
      </c>
      <c r="AP271" s="242"/>
      <c r="AQ271" s="244"/>
    </row>
    <row r="272" spans="1:43" x14ac:dyDescent="0.25">
      <c r="A272" s="550" t="s">
        <v>183</v>
      </c>
      <c r="B272" s="18" t="s">
        <v>486</v>
      </c>
      <c r="C272" s="551">
        <v>6953156284906</v>
      </c>
      <c r="D272" s="58">
        <v>11.99</v>
      </c>
      <c r="E272" s="267"/>
      <c r="F272" s="26">
        <v>3</v>
      </c>
      <c r="G272" s="26">
        <v>5</v>
      </c>
      <c r="H272" s="26">
        <v>1</v>
      </c>
      <c r="I272" s="26">
        <v>3</v>
      </c>
      <c r="J272" s="26">
        <v>1</v>
      </c>
      <c r="K272" s="26">
        <v>0</v>
      </c>
      <c r="L272" s="26">
        <v>1</v>
      </c>
      <c r="M272" s="26">
        <v>0</v>
      </c>
      <c r="N272" s="26"/>
      <c r="O272" s="26"/>
      <c r="P272" s="26"/>
      <c r="Q272" s="26"/>
      <c r="R272" s="556"/>
      <c r="S272" s="322">
        <f>COUNTIF(F272:M272,"&lt;&gt;0")</f>
        <v>6</v>
      </c>
      <c r="T272" s="256">
        <v>1</v>
      </c>
      <c r="U272" s="556"/>
      <c r="V272" s="242">
        <f>SUM(F272:Q272)</f>
        <v>14</v>
      </c>
      <c r="W272" s="247">
        <f>IFERROR(IF(L272=0,V272/(S272*30),V272/(((S272-1)*30)+(T272*7))),0)</f>
        <v>8.9171974522292988E-2</v>
      </c>
      <c r="X272" s="247">
        <f>W272*30</f>
        <v>2.6751592356687897</v>
      </c>
      <c r="Y272" s="242">
        <v>60</v>
      </c>
      <c r="Z272" s="242">
        <v>1</v>
      </c>
      <c r="AA272" s="243">
        <f>Y272+Z272</f>
        <v>61</v>
      </c>
      <c r="AB272" s="247">
        <f>IFERROR(AA272/W272,"Not Sold")</f>
        <v>684.07142857142867</v>
      </c>
      <c r="AC272" s="247">
        <v>14</v>
      </c>
      <c r="AD272" s="247">
        <f>IFERROR(AB272-AC272,"-")</f>
        <v>670.07142857142867</v>
      </c>
      <c r="AE272" s="247">
        <f>X272*2</f>
        <v>5.3503184713375793</v>
      </c>
      <c r="AF272" s="248">
        <f>IFERROR(AB272+$C$1,"Not Sold")</f>
        <v>44357.071428571428</v>
      </c>
      <c r="AG272" s="249">
        <f>$C$1+AC272</f>
        <v>43687</v>
      </c>
      <c r="AH272" s="249">
        <f>MAX(AF272,AG272)</f>
        <v>44357.071428571428</v>
      </c>
      <c r="AI272" s="253">
        <f>W272*AC272</f>
        <v>1.2484076433121019</v>
      </c>
      <c r="AJ272" s="253">
        <f>AA272-AI272</f>
        <v>59.751592356687901</v>
      </c>
      <c r="AK272" s="242">
        <v>1</v>
      </c>
      <c r="AL272" s="253">
        <f>IF(AE272-AJ272&lt;1,0,AE272-AJ272)</f>
        <v>0</v>
      </c>
      <c r="AM272" s="253">
        <f>AL272*D272</f>
        <v>0</v>
      </c>
      <c r="AN272" s="253">
        <f>IFERROR(AL272/W272,"-")</f>
        <v>0</v>
      </c>
      <c r="AO272" s="249">
        <f>IFERROR(AN272+AH272,"-")</f>
        <v>44357.071428571428</v>
      </c>
      <c r="AP272" s="242"/>
      <c r="AQ272" s="244"/>
    </row>
    <row r="273" spans="1:43" x14ac:dyDescent="0.25">
      <c r="A273" s="550" t="s">
        <v>184</v>
      </c>
      <c r="B273" s="18" t="s">
        <v>487</v>
      </c>
      <c r="C273" s="551">
        <v>6953156284913</v>
      </c>
      <c r="D273" s="58">
        <v>11.99</v>
      </c>
      <c r="E273" s="267"/>
      <c r="F273" s="26">
        <v>5</v>
      </c>
      <c r="G273" s="26">
        <v>4</v>
      </c>
      <c r="H273" s="26">
        <v>2</v>
      </c>
      <c r="I273" s="26">
        <v>4</v>
      </c>
      <c r="J273" s="26">
        <v>3</v>
      </c>
      <c r="K273" s="26">
        <v>0</v>
      </c>
      <c r="L273" s="26">
        <v>0</v>
      </c>
      <c r="M273" s="26">
        <v>0</v>
      </c>
      <c r="N273" s="26"/>
      <c r="O273" s="26"/>
      <c r="P273" s="26"/>
      <c r="Q273" s="26"/>
      <c r="R273" s="556"/>
      <c r="S273" s="322">
        <f>COUNTIF(F273:M273,"&lt;&gt;0")</f>
        <v>5</v>
      </c>
      <c r="T273" s="256">
        <v>1</v>
      </c>
      <c r="U273" s="556"/>
      <c r="V273" s="242">
        <f>SUM(F273:Q273)</f>
        <v>18</v>
      </c>
      <c r="W273" s="247">
        <f>IFERROR(IF(L273=0,V273/(S273*30),V273/(((S273-1)*30)+(T273*7))),0)</f>
        <v>0.12</v>
      </c>
      <c r="X273" s="247">
        <f>W273*30</f>
        <v>3.5999999999999996</v>
      </c>
      <c r="Y273" s="242">
        <v>33</v>
      </c>
      <c r="Z273" s="242">
        <v>0</v>
      </c>
      <c r="AA273" s="243">
        <f>Y273+Z273</f>
        <v>33</v>
      </c>
      <c r="AB273" s="247">
        <f>IFERROR(AA273/W273,"Not Sold")</f>
        <v>275</v>
      </c>
      <c r="AC273" s="247">
        <v>14</v>
      </c>
      <c r="AD273" s="247">
        <f>IFERROR(AB273-AC273,"-")</f>
        <v>261</v>
      </c>
      <c r="AE273" s="247">
        <f>X273*2</f>
        <v>7.1999999999999993</v>
      </c>
      <c r="AF273" s="248">
        <f>IFERROR(AB273+$C$1,"Not Sold")</f>
        <v>43948</v>
      </c>
      <c r="AG273" s="249">
        <f>$C$1+AC273</f>
        <v>43687</v>
      </c>
      <c r="AH273" s="249">
        <f>MAX(AF273,AG273)</f>
        <v>43948</v>
      </c>
      <c r="AI273" s="253">
        <f>W273*AC273</f>
        <v>1.68</v>
      </c>
      <c r="AJ273" s="253">
        <f>AA273-AI273</f>
        <v>31.32</v>
      </c>
      <c r="AK273" s="242">
        <v>1</v>
      </c>
      <c r="AL273" s="253">
        <f>IF(AE273-AJ273&lt;1,0,AE273-AJ273)</f>
        <v>0</v>
      </c>
      <c r="AM273" s="253">
        <f>AL273*D273</f>
        <v>0</v>
      </c>
      <c r="AN273" s="253">
        <f>IFERROR(AL273/W273,"-")</f>
        <v>0</v>
      </c>
      <c r="AO273" s="249">
        <f>IFERROR(AN273+AH273,"-")</f>
        <v>43948</v>
      </c>
      <c r="AP273" s="242"/>
      <c r="AQ273" s="244"/>
    </row>
    <row r="274" spans="1:43" x14ac:dyDescent="0.25">
      <c r="A274" s="550" t="s">
        <v>185</v>
      </c>
      <c r="B274" s="18" t="s">
        <v>488</v>
      </c>
      <c r="C274" s="551">
        <v>6953156284920</v>
      </c>
      <c r="D274" s="58">
        <v>11.99</v>
      </c>
      <c r="E274" s="267"/>
      <c r="F274" s="26">
        <v>2</v>
      </c>
      <c r="G274" s="26">
        <v>3</v>
      </c>
      <c r="H274" s="26">
        <v>6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/>
      <c r="O274" s="26"/>
      <c r="P274" s="26"/>
      <c r="Q274" s="26"/>
      <c r="R274" s="556"/>
      <c r="S274" s="322">
        <f>COUNTIF(F274:M274,"&lt;&gt;0")</f>
        <v>3</v>
      </c>
      <c r="T274" s="256">
        <v>1</v>
      </c>
      <c r="U274" s="556"/>
      <c r="V274" s="242">
        <f>SUM(F274:Q274)</f>
        <v>11</v>
      </c>
      <c r="W274" s="247">
        <f>IFERROR(IF(L274=0,V274/(S274*30),V274/(((S274-1)*30)+(T274*7))),0)</f>
        <v>0.12222222222222222</v>
      </c>
      <c r="X274" s="247">
        <f>W274*30</f>
        <v>3.6666666666666665</v>
      </c>
      <c r="Y274" s="242">
        <v>51</v>
      </c>
      <c r="Z274" s="242">
        <v>0</v>
      </c>
      <c r="AA274" s="243">
        <f>Y274+Z274</f>
        <v>51</v>
      </c>
      <c r="AB274" s="247">
        <f>IFERROR(AA274/W274,"Not Sold")</f>
        <v>417.27272727272731</v>
      </c>
      <c r="AC274" s="247">
        <v>14</v>
      </c>
      <c r="AD274" s="247">
        <f>IFERROR(AB274-AC274,"-")</f>
        <v>403.27272727272731</v>
      </c>
      <c r="AE274" s="247">
        <f>X274*2</f>
        <v>7.333333333333333</v>
      </c>
      <c r="AF274" s="248">
        <f>IFERROR(AB274+$C$1,"Not Sold")</f>
        <v>44090.272727272728</v>
      </c>
      <c r="AG274" s="249">
        <f>$C$1+AC274</f>
        <v>43687</v>
      </c>
      <c r="AH274" s="249">
        <f>MAX(AF274,AG274)</f>
        <v>44090.272727272728</v>
      </c>
      <c r="AI274" s="253">
        <f>W274*AC274</f>
        <v>1.711111111111111</v>
      </c>
      <c r="AJ274" s="253">
        <f>AA274-AI274</f>
        <v>49.288888888888891</v>
      </c>
      <c r="AK274" s="242">
        <v>1</v>
      </c>
      <c r="AL274" s="253">
        <f>IF(AE274-AJ274&lt;1,0,AE274-AJ274)</f>
        <v>0</v>
      </c>
      <c r="AM274" s="253">
        <f>AL274*D274</f>
        <v>0</v>
      </c>
      <c r="AN274" s="253">
        <f>IFERROR(AL274/W274,"-")</f>
        <v>0</v>
      </c>
      <c r="AO274" s="249">
        <f>IFERROR(AN274+AH274,"-")</f>
        <v>44090.272727272728</v>
      </c>
      <c r="AP274" s="242"/>
      <c r="AQ274" s="244"/>
    </row>
    <row r="275" spans="1:43" x14ac:dyDescent="0.25">
      <c r="A275" s="547" t="s">
        <v>221</v>
      </c>
      <c r="B275" s="100" t="s">
        <v>521</v>
      </c>
      <c r="C275" s="548">
        <v>6953156285101</v>
      </c>
      <c r="D275" s="112">
        <v>52.61</v>
      </c>
      <c r="E275" s="267"/>
      <c r="F275" s="103">
        <v>0</v>
      </c>
      <c r="G275" s="103">
        <v>0</v>
      </c>
      <c r="H275" s="103">
        <v>0</v>
      </c>
      <c r="I275" s="103">
        <v>1</v>
      </c>
      <c r="J275" s="103">
        <v>10</v>
      </c>
      <c r="K275" s="103">
        <v>11</v>
      </c>
      <c r="L275" s="103">
        <v>14</v>
      </c>
      <c r="M275" s="103">
        <v>0</v>
      </c>
      <c r="N275" s="103"/>
      <c r="O275" s="103"/>
      <c r="P275" s="103"/>
      <c r="Q275" s="103"/>
      <c r="R275" s="556"/>
      <c r="S275" s="322">
        <f>COUNTIF(F275:M275,"&lt;&gt;0")</f>
        <v>4</v>
      </c>
      <c r="T275" s="256">
        <v>1</v>
      </c>
      <c r="U275" s="556"/>
      <c r="V275" s="242">
        <f>SUM(F275:Q275)</f>
        <v>36</v>
      </c>
      <c r="W275" s="247">
        <f>IFERROR(IF(L275=0,V275/(S275*30),V275/(((S275-1)*30)+(T275*7))),0)</f>
        <v>0.37113402061855671</v>
      </c>
      <c r="X275" s="247">
        <f>W275*30</f>
        <v>11.134020618556701</v>
      </c>
      <c r="Y275" s="242">
        <v>3</v>
      </c>
      <c r="Z275" s="242">
        <v>31</v>
      </c>
      <c r="AA275" s="243">
        <f>Y275+Z275</f>
        <v>34</v>
      </c>
      <c r="AB275" s="247">
        <f>IFERROR(AA275/W275,"Not Sold")</f>
        <v>91.611111111111114</v>
      </c>
      <c r="AC275" s="247">
        <v>14</v>
      </c>
      <c r="AD275" s="247">
        <f>IFERROR(AB275-AC275,"-")</f>
        <v>77.611111111111114</v>
      </c>
      <c r="AE275" s="247">
        <f>X275*2</f>
        <v>22.268041237113401</v>
      </c>
      <c r="AF275" s="248">
        <f>IFERROR(AB275+$C$1,"Not Sold")</f>
        <v>43764.611111111109</v>
      </c>
      <c r="AG275" s="249">
        <f>$C$1+AC275</f>
        <v>43687</v>
      </c>
      <c r="AH275" s="249">
        <f>MAX(AF275,AG275)</f>
        <v>43764.611111111109</v>
      </c>
      <c r="AI275" s="253">
        <f>W275*AC275</f>
        <v>5.195876288659794</v>
      </c>
      <c r="AJ275" s="253">
        <f>AA275-AI275</f>
        <v>28.804123711340207</v>
      </c>
      <c r="AK275" s="242">
        <v>1</v>
      </c>
      <c r="AL275" s="253">
        <f>IF(AE275-AJ275&lt;1,0,AE275-AJ275)</f>
        <v>0</v>
      </c>
      <c r="AM275" s="253">
        <f>AL275*D275</f>
        <v>0</v>
      </c>
      <c r="AN275" s="253">
        <f>IFERROR(AL275/W275,"-")</f>
        <v>0</v>
      </c>
      <c r="AO275" s="249">
        <f>IFERROR(AN275+AH275,"-")</f>
        <v>43764.611111111109</v>
      </c>
      <c r="AP275" s="246"/>
      <c r="AQ275" s="244"/>
    </row>
    <row r="276" spans="1:43" x14ac:dyDescent="0.25">
      <c r="A276" s="550" t="s">
        <v>190</v>
      </c>
      <c r="B276" s="18" t="s">
        <v>493</v>
      </c>
      <c r="C276" s="551">
        <v>6953156285460</v>
      </c>
      <c r="D276" s="58">
        <v>0</v>
      </c>
      <c r="E276" s="267"/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/>
      <c r="O276" s="26"/>
      <c r="P276" s="26"/>
      <c r="Q276" s="26"/>
      <c r="R276" s="556"/>
      <c r="S276" s="322">
        <f>COUNTIF(F276:M276,"&lt;&gt;0")</f>
        <v>0</v>
      </c>
      <c r="T276" s="256">
        <v>1</v>
      </c>
      <c r="U276" s="556"/>
      <c r="V276" s="242">
        <f>SUM(F276:Q276)</f>
        <v>0</v>
      </c>
      <c r="W276" s="247">
        <f>IFERROR(IF(L276=0,V276/(S276*30),V276/(((S276-1)*30)+(T276*7))),0)</f>
        <v>0</v>
      </c>
      <c r="X276" s="247">
        <f>W276*30</f>
        <v>0</v>
      </c>
      <c r="Y276" s="242"/>
      <c r="Z276" s="242">
        <v>0</v>
      </c>
      <c r="AA276" s="243">
        <f>Y276+Z276</f>
        <v>0</v>
      </c>
      <c r="AB276" s="247" t="str">
        <f>IFERROR(AA276/W276,"Not Sold")</f>
        <v>Not Sold</v>
      </c>
      <c r="AC276" s="247">
        <v>14</v>
      </c>
      <c r="AD276" s="247" t="str">
        <f>IFERROR(AB276-AC276,"-")</f>
        <v>-</v>
      </c>
      <c r="AE276" s="247">
        <f>X276*2</f>
        <v>0</v>
      </c>
      <c r="AF276" s="248" t="str">
        <f>IFERROR(AB276+$C$1,"Not Sold")</f>
        <v>Not Sold</v>
      </c>
      <c r="AG276" s="249">
        <f>$C$1+AC276</f>
        <v>43687</v>
      </c>
      <c r="AH276" s="249">
        <f>MAX(AF276,AG276)</f>
        <v>43687</v>
      </c>
      <c r="AI276" s="253">
        <f>W276*AC276</f>
        <v>0</v>
      </c>
      <c r="AJ276" s="253">
        <f>AA276-AI276</f>
        <v>0</v>
      </c>
      <c r="AK276" s="242">
        <v>1</v>
      </c>
      <c r="AL276" s="253">
        <f>IF(AE276-AJ276&lt;1,0,AE276-AJ276)</f>
        <v>0</v>
      </c>
      <c r="AM276" s="253">
        <f>AL276*D276</f>
        <v>0</v>
      </c>
      <c r="AN276" s="253" t="str">
        <f>IFERROR(AL276/W276,"-")</f>
        <v>-</v>
      </c>
      <c r="AO276" s="249" t="str">
        <f>IFERROR(AN276+AH276,"-")</f>
        <v>-</v>
      </c>
      <c r="AP276" s="242"/>
      <c r="AQ276" s="244"/>
    </row>
    <row r="277" spans="1:43" x14ac:dyDescent="0.25">
      <c r="A277" s="550" t="s">
        <v>186</v>
      </c>
      <c r="B277" s="18" t="s">
        <v>489</v>
      </c>
      <c r="C277" s="551">
        <v>6953156285798</v>
      </c>
      <c r="D277" s="58">
        <v>7.27</v>
      </c>
      <c r="E277" s="267"/>
      <c r="F277" s="26">
        <v>1</v>
      </c>
      <c r="G277" s="26">
        <v>3</v>
      </c>
      <c r="H277" s="26">
        <v>11</v>
      </c>
      <c r="I277" s="26">
        <v>3</v>
      </c>
      <c r="J277" s="26">
        <v>11</v>
      </c>
      <c r="K277" s="26">
        <v>7</v>
      </c>
      <c r="L277" s="26">
        <v>8</v>
      </c>
      <c r="M277" s="26">
        <v>0</v>
      </c>
      <c r="N277" s="26"/>
      <c r="O277" s="26"/>
      <c r="P277" s="26"/>
      <c r="Q277" s="26"/>
      <c r="R277" s="556"/>
      <c r="S277" s="322">
        <f>COUNTIF(F277:M277,"&lt;&gt;0")</f>
        <v>7</v>
      </c>
      <c r="T277" s="256">
        <v>1</v>
      </c>
      <c r="U277" s="556"/>
      <c r="V277" s="242">
        <f>SUM(F277:Q277)</f>
        <v>44</v>
      </c>
      <c r="W277" s="247">
        <f>IFERROR(IF(L277=0,V277/(S277*30),V277/(((S277-1)*30)+(T277*7))),0)</f>
        <v>0.23529411764705882</v>
      </c>
      <c r="X277" s="247">
        <f>W277*30</f>
        <v>7.0588235294117645</v>
      </c>
      <c r="Y277" s="242">
        <v>46</v>
      </c>
      <c r="Z277" s="242">
        <v>16</v>
      </c>
      <c r="AA277" s="243">
        <f>Y277+Z277</f>
        <v>62</v>
      </c>
      <c r="AB277" s="247">
        <f>IFERROR(AA277/W277,"Not Sold")</f>
        <v>263.5</v>
      </c>
      <c r="AC277" s="247">
        <v>14</v>
      </c>
      <c r="AD277" s="247">
        <f>IFERROR(AB277-AC277,"-")</f>
        <v>249.5</v>
      </c>
      <c r="AE277" s="247">
        <f>X277*2</f>
        <v>14.117647058823529</v>
      </c>
      <c r="AF277" s="248">
        <f>IFERROR(AB277+$C$1,"Not Sold")</f>
        <v>43936.5</v>
      </c>
      <c r="AG277" s="249">
        <f>$C$1+AC277</f>
        <v>43687</v>
      </c>
      <c r="AH277" s="249">
        <f>MAX(AF277,AG277)</f>
        <v>43936.5</v>
      </c>
      <c r="AI277" s="253">
        <f>W277*AC277</f>
        <v>3.2941176470588234</v>
      </c>
      <c r="AJ277" s="253">
        <f>AA277-AI277</f>
        <v>58.705882352941174</v>
      </c>
      <c r="AK277" s="242">
        <v>1</v>
      </c>
      <c r="AL277" s="253">
        <f>IF(AE277-AJ277&lt;1,0,AE277-AJ277)</f>
        <v>0</v>
      </c>
      <c r="AM277" s="253">
        <f>AL277*D277</f>
        <v>0</v>
      </c>
      <c r="AN277" s="253">
        <f>IFERROR(AL277/W277,"-")</f>
        <v>0</v>
      </c>
      <c r="AO277" s="249">
        <f>IFERROR(AN277+AH277,"-")</f>
        <v>43936.5</v>
      </c>
      <c r="AP277" s="242"/>
      <c r="AQ277" s="244"/>
    </row>
    <row r="278" spans="1:43" x14ac:dyDescent="0.25">
      <c r="A278" s="550" t="s">
        <v>189</v>
      </c>
      <c r="B278" s="18" t="s">
        <v>492</v>
      </c>
      <c r="C278" s="551">
        <v>6953156285804</v>
      </c>
      <c r="D278" s="58">
        <v>7.27</v>
      </c>
      <c r="E278" s="267"/>
      <c r="F278" s="26">
        <v>10</v>
      </c>
      <c r="G278" s="26">
        <v>3</v>
      </c>
      <c r="H278" s="26">
        <v>5</v>
      </c>
      <c r="I278" s="26">
        <v>1</v>
      </c>
      <c r="J278" s="26">
        <v>4</v>
      </c>
      <c r="K278" s="26">
        <v>7</v>
      </c>
      <c r="L278" s="26">
        <v>3</v>
      </c>
      <c r="M278" s="26">
        <v>0</v>
      </c>
      <c r="N278" s="26"/>
      <c r="O278" s="26"/>
      <c r="P278" s="26"/>
      <c r="Q278" s="26"/>
      <c r="R278" s="556"/>
      <c r="S278" s="322">
        <f>COUNTIF(F278:M278,"&lt;&gt;0")</f>
        <v>7</v>
      </c>
      <c r="T278" s="256">
        <v>1</v>
      </c>
      <c r="U278" s="556"/>
      <c r="V278" s="242">
        <f>SUM(F278:Q278)</f>
        <v>33</v>
      </c>
      <c r="W278" s="247">
        <f>IFERROR(IF(L278=0,V278/(S278*30),V278/(((S278-1)*30)+(T278*7))),0)</f>
        <v>0.17647058823529413</v>
      </c>
      <c r="X278" s="247">
        <f>W278*30</f>
        <v>5.2941176470588243</v>
      </c>
      <c r="Y278" s="242">
        <v>44</v>
      </c>
      <c r="Z278" s="242">
        <v>10</v>
      </c>
      <c r="AA278" s="243">
        <f>Y278+Z278</f>
        <v>54</v>
      </c>
      <c r="AB278" s="247">
        <f>IFERROR(AA278/W278,"Not Sold")</f>
        <v>306</v>
      </c>
      <c r="AC278" s="247">
        <v>14</v>
      </c>
      <c r="AD278" s="247">
        <f>IFERROR(AB278-AC278,"-")</f>
        <v>292</v>
      </c>
      <c r="AE278" s="247">
        <f>X278*2</f>
        <v>10.588235294117649</v>
      </c>
      <c r="AF278" s="248">
        <f>IFERROR(AB278+$C$1,"Not Sold")</f>
        <v>43979</v>
      </c>
      <c r="AG278" s="249">
        <f>$C$1+AC278</f>
        <v>43687</v>
      </c>
      <c r="AH278" s="249">
        <f>MAX(AF278,AG278)</f>
        <v>43979</v>
      </c>
      <c r="AI278" s="253">
        <f>W278*AC278</f>
        <v>2.4705882352941178</v>
      </c>
      <c r="AJ278" s="253">
        <f>AA278-AI278</f>
        <v>51.529411764705884</v>
      </c>
      <c r="AK278" s="242">
        <v>1</v>
      </c>
      <c r="AL278" s="253">
        <f>IF(AE278-AJ278&lt;1,0,AE278-AJ278)</f>
        <v>0</v>
      </c>
      <c r="AM278" s="253">
        <f>AL278*D278</f>
        <v>0</v>
      </c>
      <c r="AN278" s="253">
        <f>IFERROR(AL278/W278,"-")</f>
        <v>0</v>
      </c>
      <c r="AO278" s="249">
        <f>IFERROR(AN278+AH278,"-")</f>
        <v>43979</v>
      </c>
      <c r="AP278" s="242"/>
      <c r="AQ278" s="244"/>
    </row>
    <row r="279" spans="1:43" x14ac:dyDescent="0.25">
      <c r="A279" s="550" t="s">
        <v>864</v>
      </c>
      <c r="B279" s="18" t="s">
        <v>865</v>
      </c>
      <c r="C279" s="551">
        <v>6953156286030</v>
      </c>
      <c r="D279" s="58">
        <v>15.040000000000454</v>
      </c>
      <c r="E279" s="267"/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1</v>
      </c>
      <c r="M279" s="26">
        <v>0</v>
      </c>
      <c r="N279" s="26"/>
      <c r="O279" s="26"/>
      <c r="P279" s="26"/>
      <c r="Q279" s="26"/>
      <c r="R279" s="556"/>
      <c r="S279" s="322">
        <f>COUNTIF(F279:M279,"&lt;&gt;0")</f>
        <v>1</v>
      </c>
      <c r="T279" s="256">
        <v>1</v>
      </c>
      <c r="U279" s="556"/>
      <c r="V279" s="242">
        <f>SUM(F279:Q279)</f>
        <v>1</v>
      </c>
      <c r="W279" s="247">
        <f>IFERROR(IF(L279=0,V279/(S279*30),V279/(((S279-1)*30)+(T279*7))),0)</f>
        <v>0.14285714285714285</v>
      </c>
      <c r="X279" s="247">
        <f>W279*30</f>
        <v>4.2857142857142856</v>
      </c>
      <c r="Y279" s="242">
        <v>1</v>
      </c>
      <c r="Z279" s="242">
        <v>2</v>
      </c>
      <c r="AA279" s="243">
        <f>Y279+Z279</f>
        <v>3</v>
      </c>
      <c r="AB279" s="247">
        <f>IFERROR(AA279/W279,"Not Sold")</f>
        <v>21</v>
      </c>
      <c r="AC279" s="247">
        <v>14</v>
      </c>
      <c r="AD279" s="247">
        <f>IFERROR(AB279-AC279,"-")</f>
        <v>7</v>
      </c>
      <c r="AE279" s="247">
        <f>X279*2</f>
        <v>8.5714285714285712</v>
      </c>
      <c r="AF279" s="248">
        <f>IFERROR(AB279+$C$1,"Not Sold")</f>
        <v>43694</v>
      </c>
      <c r="AG279" s="249">
        <f>$C$1+AC279</f>
        <v>43687</v>
      </c>
      <c r="AH279" s="249">
        <f>MAX(AF279,AG279)</f>
        <v>43694</v>
      </c>
      <c r="AI279" s="253">
        <f>W279*AC279</f>
        <v>2</v>
      </c>
      <c r="AJ279" s="253">
        <f>AA279-AI279</f>
        <v>1</v>
      </c>
      <c r="AK279" s="242">
        <v>1</v>
      </c>
      <c r="AL279" s="253">
        <f>IF(AE279-AJ279&lt;1,0,AE279-AJ279)</f>
        <v>7.5714285714285712</v>
      </c>
      <c r="AM279" s="253">
        <f>AL279*D279</f>
        <v>113.87428571428914</v>
      </c>
      <c r="AN279" s="253">
        <f>IFERROR(AL279/W279,"-")</f>
        <v>53</v>
      </c>
      <c r="AO279" s="249">
        <f>IFERROR(AN279+AH279,"-")</f>
        <v>43747</v>
      </c>
      <c r="AP279" s="242"/>
      <c r="AQ279" s="244"/>
    </row>
    <row r="280" spans="1:43" x14ac:dyDescent="0.25">
      <c r="A280" s="547" t="s">
        <v>576</v>
      </c>
      <c r="B280" s="100" t="s">
        <v>344</v>
      </c>
      <c r="C280" s="548">
        <v>6953156286481</v>
      </c>
      <c r="D280" s="112">
        <v>45.32</v>
      </c>
      <c r="E280" s="267"/>
      <c r="F280" s="103">
        <v>0</v>
      </c>
      <c r="G280" s="103">
        <v>0</v>
      </c>
      <c r="H280" s="103">
        <v>0</v>
      </c>
      <c r="I280" s="103">
        <v>0</v>
      </c>
      <c r="J280" s="103">
        <v>0</v>
      </c>
      <c r="K280" s="103">
        <v>0</v>
      </c>
      <c r="L280" s="103">
        <v>0</v>
      </c>
      <c r="M280" s="103">
        <v>0</v>
      </c>
      <c r="N280" s="103"/>
      <c r="O280" s="103"/>
      <c r="P280" s="103"/>
      <c r="Q280" s="103"/>
      <c r="R280" s="556"/>
      <c r="S280" s="322">
        <f>COUNTIF(F280:M280,"&lt;&gt;0")</f>
        <v>0</v>
      </c>
      <c r="T280" s="256">
        <v>1</v>
      </c>
      <c r="U280" s="556"/>
      <c r="V280" s="242">
        <f>SUM(F280:Q280)</f>
        <v>0</v>
      </c>
      <c r="W280" s="247">
        <f>IFERROR(IF(L280=0,V280/(S280*30),V280/(((S280-1)*30)+(T280*7))),0)</f>
        <v>0</v>
      </c>
      <c r="X280" s="247">
        <f>W280*30</f>
        <v>0</v>
      </c>
      <c r="Y280" s="242"/>
      <c r="Z280" s="242">
        <v>0</v>
      </c>
      <c r="AA280" s="243">
        <f>Y280+Z280</f>
        <v>0</v>
      </c>
      <c r="AB280" s="247" t="str">
        <f>IFERROR(AA280/W280,"Not Sold")</f>
        <v>Not Sold</v>
      </c>
      <c r="AC280" s="247">
        <v>14</v>
      </c>
      <c r="AD280" s="247" t="str">
        <f>IFERROR(AB280-AC280,"-")</f>
        <v>-</v>
      </c>
      <c r="AE280" s="247">
        <f>X280*2</f>
        <v>0</v>
      </c>
      <c r="AF280" s="248" t="str">
        <f>IFERROR(AB280+$C$1,"Not Sold")</f>
        <v>Not Sold</v>
      </c>
      <c r="AG280" s="249">
        <f>$C$1+AC280</f>
        <v>43687</v>
      </c>
      <c r="AH280" s="249">
        <f>MAX(AF280,AG280)</f>
        <v>43687</v>
      </c>
      <c r="AI280" s="253">
        <f>W280*AC280</f>
        <v>0</v>
      </c>
      <c r="AJ280" s="253">
        <f>AA280-AI280</f>
        <v>0</v>
      </c>
      <c r="AK280" s="242">
        <v>1</v>
      </c>
      <c r="AL280" s="253">
        <f>IF(AE280-AJ280&lt;1,0,AE280-AJ280)</f>
        <v>0</v>
      </c>
      <c r="AM280" s="253">
        <f>AL280*D280</f>
        <v>0</v>
      </c>
      <c r="AN280" s="253" t="str">
        <f>IFERROR(AL280/W280,"-")</f>
        <v>-</v>
      </c>
      <c r="AO280" s="249" t="str">
        <f>IFERROR(AN280+AH280,"-")</f>
        <v>-</v>
      </c>
      <c r="AP280" s="246"/>
      <c r="AQ280" s="244"/>
    </row>
    <row r="281" spans="1:43" x14ac:dyDescent="0.25">
      <c r="A281" s="547" t="s">
        <v>575</v>
      </c>
      <c r="B281" s="100" t="s">
        <v>343</v>
      </c>
      <c r="C281" s="548">
        <v>6953156286498</v>
      </c>
      <c r="D281" s="112">
        <v>45.32</v>
      </c>
      <c r="E281" s="267"/>
      <c r="F281" s="103">
        <v>0</v>
      </c>
      <c r="G281" s="103">
        <v>0</v>
      </c>
      <c r="H281" s="103">
        <v>0</v>
      </c>
      <c r="I281" s="103">
        <v>0</v>
      </c>
      <c r="J281" s="103">
        <v>0</v>
      </c>
      <c r="K281" s="103">
        <v>0</v>
      </c>
      <c r="L281" s="103">
        <v>20</v>
      </c>
      <c r="M281" s="103">
        <v>0</v>
      </c>
      <c r="N281" s="103"/>
      <c r="O281" s="103"/>
      <c r="P281" s="103"/>
      <c r="Q281" s="103"/>
      <c r="R281" s="556"/>
      <c r="S281" s="322">
        <f>COUNTIF(F281:M281,"&lt;&gt;0")</f>
        <v>1</v>
      </c>
      <c r="T281" s="256">
        <v>1</v>
      </c>
      <c r="U281" s="556"/>
      <c r="V281" s="242">
        <f>SUM(F281:Q281)</f>
        <v>20</v>
      </c>
      <c r="W281" s="247">
        <f>IFERROR(IF(L281=0,V281/(S281*30),V281/(((S281-1)*30)+(T281*7))),0)</f>
        <v>2.8571428571428572</v>
      </c>
      <c r="X281" s="247">
        <f>W281*30</f>
        <v>85.714285714285722</v>
      </c>
      <c r="Y281" s="242"/>
      <c r="Z281" s="242">
        <v>55</v>
      </c>
      <c r="AA281" s="243">
        <f>Y281+Z281</f>
        <v>55</v>
      </c>
      <c r="AB281" s="247">
        <f>IFERROR(AA281/W281,"Not Sold")</f>
        <v>19.25</v>
      </c>
      <c r="AC281" s="247">
        <v>14</v>
      </c>
      <c r="AD281" s="247">
        <f>IFERROR(AB281-AC281,"-")</f>
        <v>5.25</v>
      </c>
      <c r="AE281" s="247">
        <f>X281*2</f>
        <v>171.42857142857144</v>
      </c>
      <c r="AF281" s="248">
        <f>IFERROR(AB281+$C$1,"Not Sold")</f>
        <v>43692.25</v>
      </c>
      <c r="AG281" s="249">
        <f>$C$1+AC281</f>
        <v>43687</v>
      </c>
      <c r="AH281" s="249">
        <f>MAX(AF281,AG281)</f>
        <v>43692.25</v>
      </c>
      <c r="AI281" s="253">
        <f>W281*AC281</f>
        <v>40</v>
      </c>
      <c r="AJ281" s="253">
        <f>AA281-AI281</f>
        <v>15</v>
      </c>
      <c r="AK281" s="242">
        <v>1</v>
      </c>
      <c r="AL281" s="253">
        <f>IF(AE281-AJ281&lt;1,0,AE281-AJ281)</f>
        <v>156.42857142857144</v>
      </c>
      <c r="AM281" s="253">
        <f>AL281*D281</f>
        <v>7089.3428571428576</v>
      </c>
      <c r="AN281" s="253">
        <f>IFERROR(AL281/W281,"-")</f>
        <v>54.750000000000007</v>
      </c>
      <c r="AO281" s="249">
        <f>IFERROR(AN281+AH281,"-")</f>
        <v>43747</v>
      </c>
      <c r="AP281" s="246"/>
      <c r="AQ281" s="244"/>
    </row>
    <row r="282" spans="1:43" x14ac:dyDescent="0.25">
      <c r="A282" s="547" t="s">
        <v>574</v>
      </c>
      <c r="B282" s="100" t="s">
        <v>342</v>
      </c>
      <c r="C282" s="548">
        <v>6953156286504</v>
      </c>
      <c r="D282" s="112">
        <v>45.32</v>
      </c>
      <c r="E282" s="267"/>
      <c r="F282" s="103">
        <v>0</v>
      </c>
      <c r="G282" s="103">
        <v>0</v>
      </c>
      <c r="H282" s="103">
        <v>0</v>
      </c>
      <c r="I282" s="103">
        <v>0</v>
      </c>
      <c r="J282" s="103">
        <v>0</v>
      </c>
      <c r="K282" s="103">
        <v>0</v>
      </c>
      <c r="L282" s="103">
        <v>0</v>
      </c>
      <c r="M282" s="103">
        <v>0</v>
      </c>
      <c r="N282" s="103"/>
      <c r="O282" s="103"/>
      <c r="P282" s="103"/>
      <c r="Q282" s="103"/>
      <c r="R282" s="556"/>
      <c r="S282" s="322">
        <f>COUNTIF(F282:M282,"&lt;&gt;0")</f>
        <v>0</v>
      </c>
      <c r="T282" s="256">
        <v>1</v>
      </c>
      <c r="U282" s="556"/>
      <c r="V282" s="242">
        <f>SUM(F282:Q282)</f>
        <v>0</v>
      </c>
      <c r="W282" s="247">
        <f>IFERROR(IF(L282=0,V282/(S282*30),V282/(((S282-1)*30)+(T282*7))),0)</f>
        <v>0</v>
      </c>
      <c r="X282" s="247">
        <f>W282*30</f>
        <v>0</v>
      </c>
      <c r="Y282" s="242"/>
      <c r="Z282" s="242">
        <v>0</v>
      </c>
      <c r="AA282" s="243">
        <f>Y282+Z282</f>
        <v>0</v>
      </c>
      <c r="AB282" s="247" t="str">
        <f>IFERROR(AA282/W282,"Not Sold")</f>
        <v>Not Sold</v>
      </c>
      <c r="AC282" s="247">
        <v>14</v>
      </c>
      <c r="AD282" s="247" t="str">
        <f>IFERROR(AB282-AC282,"-")</f>
        <v>-</v>
      </c>
      <c r="AE282" s="247">
        <f>X282*2</f>
        <v>0</v>
      </c>
      <c r="AF282" s="248" t="str">
        <f>IFERROR(AB282+$C$1,"Not Sold")</f>
        <v>Not Sold</v>
      </c>
      <c r="AG282" s="249">
        <f>$C$1+AC282</f>
        <v>43687</v>
      </c>
      <c r="AH282" s="249">
        <f>MAX(AF282,AG282)</f>
        <v>43687</v>
      </c>
      <c r="AI282" s="253">
        <f>W282*AC282</f>
        <v>0</v>
      </c>
      <c r="AJ282" s="253">
        <f>AA282-AI282</f>
        <v>0</v>
      </c>
      <c r="AK282" s="242">
        <v>1</v>
      </c>
      <c r="AL282" s="253">
        <f>IF(AE282-AJ282&lt;1,0,AE282-AJ282)</f>
        <v>0</v>
      </c>
      <c r="AM282" s="253">
        <f>AL282*D282</f>
        <v>0</v>
      </c>
      <c r="AN282" s="253" t="str">
        <f>IFERROR(AL282/W282,"-")</f>
        <v>-</v>
      </c>
      <c r="AO282" s="249" t="str">
        <f>IFERROR(AN282+AH282,"-")</f>
        <v>-</v>
      </c>
      <c r="AP282" s="246"/>
      <c r="AQ282" s="244"/>
    </row>
    <row r="283" spans="1:43" x14ac:dyDescent="0.25">
      <c r="A283" s="550" t="s">
        <v>866</v>
      </c>
      <c r="B283" s="18" t="s">
        <v>867</v>
      </c>
      <c r="C283" s="551">
        <v>6953156286559</v>
      </c>
      <c r="D283" s="58">
        <v>61.889999999999915</v>
      </c>
      <c r="E283" s="267"/>
      <c r="F283" s="26">
        <v>0</v>
      </c>
      <c r="G283" s="26">
        <v>0</v>
      </c>
      <c r="H283" s="26">
        <v>0</v>
      </c>
      <c r="I283" s="26">
        <v>0</v>
      </c>
      <c r="J283" s="26">
        <v>0</v>
      </c>
      <c r="K283" s="26">
        <v>0</v>
      </c>
      <c r="L283" s="26">
        <v>0</v>
      </c>
      <c r="M283" s="26">
        <v>0</v>
      </c>
      <c r="N283" s="26"/>
      <c r="O283" s="26"/>
      <c r="P283" s="26"/>
      <c r="Q283" s="26"/>
      <c r="R283" s="556"/>
      <c r="S283" s="322">
        <f>COUNTIF(F283:M283,"&lt;&gt;0")</f>
        <v>0</v>
      </c>
      <c r="T283" s="256">
        <v>1</v>
      </c>
      <c r="U283" s="556"/>
      <c r="V283" s="242">
        <f>SUM(F283:Q283)</f>
        <v>0</v>
      </c>
      <c r="W283" s="247">
        <f>IFERROR(IF(L283=0,V283/(S283*30),V283/(((S283-1)*30)+(T283*7))),0)</f>
        <v>0</v>
      </c>
      <c r="X283" s="247">
        <f>W283*30</f>
        <v>0</v>
      </c>
      <c r="Y283" s="242"/>
      <c r="Z283" s="242">
        <v>5</v>
      </c>
      <c r="AA283" s="243">
        <f>Y283+Z283</f>
        <v>5</v>
      </c>
      <c r="AB283" s="247" t="str">
        <f>IFERROR(AA283/W283,"Not Sold")</f>
        <v>Not Sold</v>
      </c>
      <c r="AC283" s="247">
        <v>14</v>
      </c>
      <c r="AD283" s="247" t="str">
        <f>IFERROR(AB283-AC283,"-")</f>
        <v>-</v>
      </c>
      <c r="AE283" s="247">
        <f>X283*2</f>
        <v>0</v>
      </c>
      <c r="AF283" s="248" t="str">
        <f>IFERROR(AB283+$C$1,"Not Sold")</f>
        <v>Not Sold</v>
      </c>
      <c r="AG283" s="249">
        <f>$C$1+AC283</f>
        <v>43687</v>
      </c>
      <c r="AH283" s="249">
        <f>MAX(AF283,AG283)</f>
        <v>43687</v>
      </c>
      <c r="AI283" s="253">
        <f>W283*AC283</f>
        <v>0</v>
      </c>
      <c r="AJ283" s="253">
        <f>AA283-AI283</f>
        <v>5</v>
      </c>
      <c r="AK283" s="242">
        <v>1</v>
      </c>
      <c r="AL283" s="253">
        <f>IF(AE283-AJ283&lt;1,0,AE283-AJ283)</f>
        <v>0</v>
      </c>
      <c r="AM283" s="253">
        <f>AL283*D283</f>
        <v>0</v>
      </c>
      <c r="AN283" s="253" t="str">
        <f>IFERROR(AL283/W283,"-")</f>
        <v>-</v>
      </c>
      <c r="AO283" s="249" t="str">
        <f>IFERROR(AN283+AH283,"-")</f>
        <v>-</v>
      </c>
      <c r="AP283" s="242"/>
      <c r="AQ283" s="244"/>
    </row>
    <row r="284" spans="1:43" x14ac:dyDescent="0.25">
      <c r="A284" s="547" t="s">
        <v>162</v>
      </c>
      <c r="B284" s="100" t="s">
        <v>702</v>
      </c>
      <c r="C284" s="548">
        <v>6953156286603</v>
      </c>
      <c r="D284" s="112">
        <v>21.039999999999992</v>
      </c>
      <c r="E284" s="267"/>
      <c r="F284" s="103">
        <v>27</v>
      </c>
      <c r="G284" s="103">
        <v>14</v>
      </c>
      <c r="H284" s="103">
        <v>14</v>
      </c>
      <c r="I284" s="103">
        <v>28</v>
      </c>
      <c r="J284" s="103">
        <v>19</v>
      </c>
      <c r="K284" s="103">
        <v>25</v>
      </c>
      <c r="L284" s="103">
        <v>28</v>
      </c>
      <c r="M284" s="103">
        <v>0</v>
      </c>
      <c r="N284" s="103"/>
      <c r="O284" s="103"/>
      <c r="P284" s="103"/>
      <c r="Q284" s="103"/>
      <c r="R284" s="556"/>
      <c r="S284" s="322">
        <f>COUNTIF(F284:M284,"&lt;&gt;0")</f>
        <v>7</v>
      </c>
      <c r="T284" s="256">
        <v>1</v>
      </c>
      <c r="U284" s="556"/>
      <c r="V284" s="242">
        <f>SUM(F284:Q284)</f>
        <v>155</v>
      </c>
      <c r="W284" s="247">
        <f>IFERROR(IF(L284=0,V284/(S284*30),V284/(((S284-1)*30)+(T284*7))),0)</f>
        <v>0.82887700534759357</v>
      </c>
      <c r="X284" s="247">
        <f>W284*30</f>
        <v>24.866310160427808</v>
      </c>
      <c r="Y284" s="242">
        <v>143</v>
      </c>
      <c r="Z284" s="242">
        <v>41</v>
      </c>
      <c r="AA284" s="243">
        <f>Y284+Z284</f>
        <v>184</v>
      </c>
      <c r="AB284" s="247">
        <f>IFERROR(AA284/W284,"Not Sold")</f>
        <v>221.98709677419356</v>
      </c>
      <c r="AC284" s="247">
        <v>14</v>
      </c>
      <c r="AD284" s="247">
        <f>IFERROR(AB284-AC284,"-")</f>
        <v>207.98709677419356</v>
      </c>
      <c r="AE284" s="247">
        <f>X284*2</f>
        <v>49.732620320855617</v>
      </c>
      <c r="AF284" s="248">
        <f>IFERROR(AB284+$C$1,"Not Sold")</f>
        <v>43894.987096774195</v>
      </c>
      <c r="AG284" s="249">
        <f>$C$1+AC284</f>
        <v>43687</v>
      </c>
      <c r="AH284" s="249">
        <f>MAX(AF284,AG284)</f>
        <v>43894.987096774195</v>
      </c>
      <c r="AI284" s="253">
        <f>W284*AC284</f>
        <v>11.604278074866309</v>
      </c>
      <c r="AJ284" s="253">
        <f>AA284-AI284</f>
        <v>172.3957219251337</v>
      </c>
      <c r="AK284" s="242">
        <v>1</v>
      </c>
      <c r="AL284" s="253">
        <f>IF(AE284-AJ284&lt;1,0,AE284-AJ284)</f>
        <v>0</v>
      </c>
      <c r="AM284" s="253">
        <f>AL284*D284</f>
        <v>0</v>
      </c>
      <c r="AN284" s="253">
        <f>IFERROR(AL284/W284,"-")</f>
        <v>0</v>
      </c>
      <c r="AO284" s="249">
        <f>IFERROR(AN284+AH284,"-")</f>
        <v>43894.987096774195</v>
      </c>
      <c r="AP284" s="246"/>
      <c r="AQ284" s="244"/>
    </row>
    <row r="285" spans="1:43" x14ac:dyDescent="0.25">
      <c r="A285" s="547" t="s">
        <v>243</v>
      </c>
      <c r="B285" s="100" t="s">
        <v>537</v>
      </c>
      <c r="C285" s="548">
        <v>6953156286962</v>
      </c>
      <c r="D285" s="112">
        <v>14.390000000000038</v>
      </c>
      <c r="E285" s="267"/>
      <c r="F285" s="103">
        <v>0</v>
      </c>
      <c r="G285" s="103">
        <v>0</v>
      </c>
      <c r="H285" s="103">
        <v>0</v>
      </c>
      <c r="I285" s="103">
        <v>0</v>
      </c>
      <c r="J285" s="103">
        <v>5</v>
      </c>
      <c r="K285" s="103">
        <v>12</v>
      </c>
      <c r="L285" s="103">
        <v>8</v>
      </c>
      <c r="M285" s="103">
        <v>0</v>
      </c>
      <c r="N285" s="103"/>
      <c r="O285" s="103"/>
      <c r="P285" s="103"/>
      <c r="Q285" s="103"/>
      <c r="R285" s="556"/>
      <c r="S285" s="322">
        <f>COUNTIF(F285:M285,"&lt;&gt;0")</f>
        <v>3</v>
      </c>
      <c r="T285" s="256">
        <v>1</v>
      </c>
      <c r="U285" s="556"/>
      <c r="V285" s="242">
        <f>SUM(F285:Q285)</f>
        <v>25</v>
      </c>
      <c r="W285" s="247">
        <f>IFERROR(IF(L285=0,V285/(S285*30),V285/(((S285-1)*30)+(T285*7))),0)</f>
        <v>0.37313432835820898</v>
      </c>
      <c r="X285" s="247">
        <f>W285*30</f>
        <v>11.194029850746269</v>
      </c>
      <c r="Y285" s="242">
        <v>73</v>
      </c>
      <c r="Z285" s="242">
        <v>48</v>
      </c>
      <c r="AA285" s="243">
        <f>Y285+Z285</f>
        <v>121</v>
      </c>
      <c r="AB285" s="247">
        <f>IFERROR(AA285/W285,"Not Sold")</f>
        <v>324.27999999999997</v>
      </c>
      <c r="AC285" s="247">
        <v>14</v>
      </c>
      <c r="AD285" s="247">
        <f>IFERROR(AB285-AC285,"-")</f>
        <v>310.27999999999997</v>
      </c>
      <c r="AE285" s="247">
        <f>X285*2</f>
        <v>22.388059701492537</v>
      </c>
      <c r="AF285" s="248">
        <f>IFERROR(AB285+$C$1,"Not Sold")</f>
        <v>43997.279999999999</v>
      </c>
      <c r="AG285" s="249">
        <f>$C$1+AC285</f>
        <v>43687</v>
      </c>
      <c r="AH285" s="249">
        <f>MAX(AF285,AG285)</f>
        <v>43997.279999999999</v>
      </c>
      <c r="AI285" s="253">
        <f>W285*AC285</f>
        <v>5.2238805970149258</v>
      </c>
      <c r="AJ285" s="253">
        <f>AA285-AI285</f>
        <v>115.77611940298507</v>
      </c>
      <c r="AK285" s="242">
        <v>1</v>
      </c>
      <c r="AL285" s="253">
        <f>IF(AE285-AJ285&lt;1,0,AE285-AJ285)</f>
        <v>0</v>
      </c>
      <c r="AM285" s="253">
        <f>AL285*D285</f>
        <v>0</v>
      </c>
      <c r="AN285" s="253">
        <f>IFERROR(AL285/W285,"-")</f>
        <v>0</v>
      </c>
      <c r="AO285" s="249">
        <f>IFERROR(AN285+AH285,"-")</f>
        <v>43997.279999999999</v>
      </c>
      <c r="AP285" s="245"/>
      <c r="AQ285" s="244"/>
    </row>
    <row r="286" spans="1:43" x14ac:dyDescent="0.25">
      <c r="A286" s="547" t="s">
        <v>242</v>
      </c>
      <c r="B286" s="100" t="s">
        <v>536</v>
      </c>
      <c r="C286" s="548">
        <v>6953156286979</v>
      </c>
      <c r="D286" s="112">
        <v>14.404375000000011</v>
      </c>
      <c r="E286" s="267"/>
      <c r="F286" s="103">
        <v>0</v>
      </c>
      <c r="G286" s="103">
        <v>0</v>
      </c>
      <c r="H286" s="103">
        <v>0</v>
      </c>
      <c r="I286" s="103">
        <v>0</v>
      </c>
      <c r="J286" s="103">
        <v>0</v>
      </c>
      <c r="K286" s="103">
        <v>6</v>
      </c>
      <c r="L286" s="103">
        <v>3</v>
      </c>
      <c r="M286" s="103">
        <v>0</v>
      </c>
      <c r="N286" s="103"/>
      <c r="O286" s="103"/>
      <c r="P286" s="103"/>
      <c r="Q286" s="103"/>
      <c r="R286" s="556"/>
      <c r="S286" s="322">
        <f>COUNTIF(F286:M286,"&lt;&gt;0")</f>
        <v>2</v>
      </c>
      <c r="T286" s="256">
        <v>1</v>
      </c>
      <c r="U286" s="556"/>
      <c r="V286" s="242">
        <f>SUM(F286:Q286)</f>
        <v>9</v>
      </c>
      <c r="W286" s="247">
        <f>IFERROR(IF(L286=0,V286/(S286*30),V286/(((S286-1)*30)+(T286*7))),0)</f>
        <v>0.24324324324324326</v>
      </c>
      <c r="X286" s="247">
        <f>W286*30</f>
        <v>7.2972972972972974</v>
      </c>
      <c r="Y286" s="242">
        <v>59</v>
      </c>
      <c r="Z286" s="242">
        <v>28</v>
      </c>
      <c r="AA286" s="243">
        <f>Y286+Z286</f>
        <v>87</v>
      </c>
      <c r="AB286" s="247">
        <f>IFERROR(AA286/W286,"Not Sold")</f>
        <v>357.66666666666663</v>
      </c>
      <c r="AC286" s="247">
        <v>14</v>
      </c>
      <c r="AD286" s="247">
        <f>IFERROR(AB286-AC286,"-")</f>
        <v>343.66666666666663</v>
      </c>
      <c r="AE286" s="247">
        <f>X286*2</f>
        <v>14.594594594594595</v>
      </c>
      <c r="AF286" s="248">
        <f>IFERROR(AB286+$C$1,"Not Sold")</f>
        <v>44030.666666666664</v>
      </c>
      <c r="AG286" s="249">
        <f>$C$1+AC286</f>
        <v>43687</v>
      </c>
      <c r="AH286" s="249">
        <f>MAX(AF286,AG286)</f>
        <v>44030.666666666664</v>
      </c>
      <c r="AI286" s="253">
        <f>W286*AC286</f>
        <v>3.4054054054054057</v>
      </c>
      <c r="AJ286" s="253">
        <f>AA286-AI286</f>
        <v>83.594594594594597</v>
      </c>
      <c r="AK286" s="242">
        <v>1</v>
      </c>
      <c r="AL286" s="253">
        <f>IF(AE286-AJ286&lt;1,0,AE286-AJ286)</f>
        <v>0</v>
      </c>
      <c r="AM286" s="253">
        <f>AL286*D286</f>
        <v>0</v>
      </c>
      <c r="AN286" s="253">
        <f>IFERROR(AL286/W286,"-")</f>
        <v>0</v>
      </c>
      <c r="AO286" s="249">
        <f>IFERROR(AN286+AH286,"-")</f>
        <v>44030.666666666664</v>
      </c>
      <c r="AP286" s="245"/>
      <c r="AQ286" s="244"/>
    </row>
    <row r="287" spans="1:43" x14ac:dyDescent="0.25">
      <c r="A287" s="547" t="s">
        <v>244</v>
      </c>
      <c r="B287" s="100" t="s">
        <v>538</v>
      </c>
      <c r="C287" s="548">
        <v>6953156286986</v>
      </c>
      <c r="D287" s="112">
        <v>14.39000000000002</v>
      </c>
      <c r="E287" s="267"/>
      <c r="F287" s="103">
        <v>0</v>
      </c>
      <c r="G287" s="103">
        <v>0</v>
      </c>
      <c r="H287" s="103">
        <v>0</v>
      </c>
      <c r="I287" s="103">
        <v>0</v>
      </c>
      <c r="J287" s="103">
        <v>0</v>
      </c>
      <c r="K287" s="103">
        <v>5</v>
      </c>
      <c r="L287" s="103">
        <v>4</v>
      </c>
      <c r="M287" s="103">
        <v>0</v>
      </c>
      <c r="N287" s="103"/>
      <c r="O287" s="103"/>
      <c r="P287" s="103"/>
      <c r="Q287" s="103"/>
      <c r="R287" s="556"/>
      <c r="S287" s="322">
        <f>COUNTIF(F287:M287,"&lt;&gt;0")</f>
        <v>2</v>
      </c>
      <c r="T287" s="256">
        <v>1</v>
      </c>
      <c r="U287" s="556"/>
      <c r="V287" s="242">
        <f>SUM(F287:Q287)</f>
        <v>9</v>
      </c>
      <c r="W287" s="247">
        <f>IFERROR(IF(L287=0,V287/(S287*30),V287/(((S287-1)*30)+(T287*7))),0)</f>
        <v>0.24324324324324326</v>
      </c>
      <c r="X287" s="247">
        <f>W287*30</f>
        <v>7.2972972972972974</v>
      </c>
      <c r="Y287" s="242">
        <v>39</v>
      </c>
      <c r="Z287" s="242">
        <v>29</v>
      </c>
      <c r="AA287" s="243">
        <f>Y287+Z287</f>
        <v>68</v>
      </c>
      <c r="AB287" s="247">
        <f>IFERROR(AA287/W287,"Not Sold")</f>
        <v>279.55555555555554</v>
      </c>
      <c r="AC287" s="247">
        <v>14</v>
      </c>
      <c r="AD287" s="247">
        <f>IFERROR(AB287-AC287,"-")</f>
        <v>265.55555555555554</v>
      </c>
      <c r="AE287" s="247">
        <f>X287*2</f>
        <v>14.594594594594595</v>
      </c>
      <c r="AF287" s="248">
        <f>IFERROR(AB287+$C$1,"Not Sold")</f>
        <v>43952.555555555555</v>
      </c>
      <c r="AG287" s="249">
        <f>$C$1+AC287</f>
        <v>43687</v>
      </c>
      <c r="AH287" s="249">
        <f>MAX(AF287,AG287)</f>
        <v>43952.555555555555</v>
      </c>
      <c r="AI287" s="253">
        <f>W287*AC287</f>
        <v>3.4054054054054057</v>
      </c>
      <c r="AJ287" s="253">
        <f>AA287-AI287</f>
        <v>64.594594594594597</v>
      </c>
      <c r="AK287" s="242">
        <v>1</v>
      </c>
      <c r="AL287" s="253">
        <f>IF(AE287-AJ287&lt;1,0,AE287-AJ287)</f>
        <v>0</v>
      </c>
      <c r="AM287" s="253">
        <f>AL287*D287</f>
        <v>0</v>
      </c>
      <c r="AN287" s="253">
        <f>IFERROR(AL287/W287,"-")</f>
        <v>0</v>
      </c>
      <c r="AO287" s="249">
        <f>IFERROR(AN287+AH287,"-")</f>
        <v>43952.555555555555</v>
      </c>
      <c r="AP287" s="245"/>
      <c r="AQ287" s="244"/>
    </row>
    <row r="288" spans="1:43" x14ac:dyDescent="0.25">
      <c r="A288" s="550" t="s">
        <v>177</v>
      </c>
      <c r="B288" s="18" t="s">
        <v>480</v>
      </c>
      <c r="C288" s="551">
        <v>6953156287372</v>
      </c>
      <c r="D288" s="58">
        <v>0</v>
      </c>
      <c r="E288" s="267"/>
      <c r="F288" s="26">
        <v>0</v>
      </c>
      <c r="G288" s="26">
        <v>0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/>
      <c r="O288" s="26"/>
      <c r="P288" s="26"/>
      <c r="Q288" s="26"/>
      <c r="R288" s="556"/>
      <c r="S288" s="322">
        <f>COUNTIF(F288:M288,"&lt;&gt;0")</f>
        <v>0</v>
      </c>
      <c r="T288" s="256">
        <v>1</v>
      </c>
      <c r="U288" s="556"/>
      <c r="V288" s="242">
        <f>SUM(F288:Q288)</f>
        <v>0</v>
      </c>
      <c r="W288" s="247">
        <f>IFERROR(IF(L288=0,V288/(S288*30),V288/(((S288-1)*30)+(T288*7))),0)</f>
        <v>0</v>
      </c>
      <c r="X288" s="247">
        <f>W288*30</f>
        <v>0</v>
      </c>
      <c r="Y288" s="242"/>
      <c r="Z288" s="242">
        <v>0</v>
      </c>
      <c r="AA288" s="243">
        <f>Y288+Z288</f>
        <v>0</v>
      </c>
      <c r="AB288" s="247" t="str">
        <f>IFERROR(AA288/W288,"Not Sold")</f>
        <v>Not Sold</v>
      </c>
      <c r="AC288" s="247">
        <v>14</v>
      </c>
      <c r="AD288" s="247" t="str">
        <f>IFERROR(AB288-AC288,"-")</f>
        <v>-</v>
      </c>
      <c r="AE288" s="247">
        <f>X288*2</f>
        <v>0</v>
      </c>
      <c r="AF288" s="248" t="str">
        <f>IFERROR(AB288+$C$1,"Not Sold")</f>
        <v>Not Sold</v>
      </c>
      <c r="AG288" s="249">
        <f>$C$1+AC288</f>
        <v>43687</v>
      </c>
      <c r="AH288" s="249">
        <f>MAX(AF288,AG288)</f>
        <v>43687</v>
      </c>
      <c r="AI288" s="253">
        <f>W288*AC288</f>
        <v>0</v>
      </c>
      <c r="AJ288" s="253">
        <f>AA288-AI288</f>
        <v>0</v>
      </c>
      <c r="AK288" s="242">
        <v>1</v>
      </c>
      <c r="AL288" s="253">
        <f>IF(AE288-AJ288&lt;1,0,AE288-AJ288)</f>
        <v>0</v>
      </c>
      <c r="AM288" s="253">
        <f>AL288*D288</f>
        <v>0</v>
      </c>
      <c r="AN288" s="253" t="str">
        <f>IFERROR(AL288/W288,"-")</f>
        <v>-</v>
      </c>
      <c r="AO288" s="249" t="str">
        <f>IFERROR(AN288+AH288,"-")</f>
        <v>-</v>
      </c>
      <c r="AP288" s="242"/>
      <c r="AQ288" s="244"/>
    </row>
    <row r="289" spans="1:43" x14ac:dyDescent="0.25">
      <c r="A289" s="550" t="s">
        <v>209</v>
      </c>
      <c r="B289" s="18" t="s">
        <v>512</v>
      </c>
      <c r="C289" s="551">
        <v>6953156287884</v>
      </c>
      <c r="D289" s="58">
        <v>13.189999999999635</v>
      </c>
      <c r="E289" s="267"/>
      <c r="F289" s="26">
        <v>0</v>
      </c>
      <c r="G289" s="26">
        <v>21</v>
      </c>
      <c r="H289" s="26">
        <v>40</v>
      </c>
      <c r="I289" s="26">
        <v>30</v>
      </c>
      <c r="J289" s="26">
        <v>16</v>
      </c>
      <c r="K289" s="26">
        <v>6</v>
      </c>
      <c r="L289" s="26">
        <v>2</v>
      </c>
      <c r="M289" s="26">
        <v>0</v>
      </c>
      <c r="N289" s="26"/>
      <c r="O289" s="26"/>
      <c r="P289" s="26"/>
      <c r="Q289" s="26"/>
      <c r="R289" s="556"/>
      <c r="S289" s="322">
        <f>COUNTIF(F289:M289,"&lt;&gt;0")</f>
        <v>6</v>
      </c>
      <c r="T289" s="256">
        <v>1</v>
      </c>
      <c r="U289" s="556"/>
      <c r="V289" s="242">
        <f>SUM(F289:Q289)</f>
        <v>115</v>
      </c>
      <c r="W289" s="247">
        <f>IFERROR(IF(L289=0,V289/(S289*30),V289/(((S289-1)*30)+(T289*7))),0)</f>
        <v>0.73248407643312097</v>
      </c>
      <c r="X289" s="247">
        <f>W289*30</f>
        <v>21.97452229299363</v>
      </c>
      <c r="Y289" s="242">
        <v>28</v>
      </c>
      <c r="Z289" s="242">
        <v>16</v>
      </c>
      <c r="AA289" s="243">
        <f>Y289+Z289</f>
        <v>44</v>
      </c>
      <c r="AB289" s="247">
        <f>IFERROR(AA289/W289,"Not Sold")</f>
        <v>60.069565217391307</v>
      </c>
      <c r="AC289" s="247">
        <v>14</v>
      </c>
      <c r="AD289" s="247">
        <f>IFERROR(AB289-AC289,"-")</f>
        <v>46.069565217391307</v>
      </c>
      <c r="AE289" s="247">
        <f>X289*2</f>
        <v>43.949044585987259</v>
      </c>
      <c r="AF289" s="248">
        <f>IFERROR(AB289+$C$1,"Not Sold")</f>
        <v>43733.069565217389</v>
      </c>
      <c r="AG289" s="249">
        <f>$C$1+AC289</f>
        <v>43687</v>
      </c>
      <c r="AH289" s="249">
        <f>MAX(AF289,AG289)</f>
        <v>43733.069565217389</v>
      </c>
      <c r="AI289" s="253">
        <f>W289*AC289</f>
        <v>10.254777070063694</v>
      </c>
      <c r="AJ289" s="253">
        <f>AA289-AI289</f>
        <v>33.745222929936304</v>
      </c>
      <c r="AK289" s="242">
        <v>1</v>
      </c>
      <c r="AL289" s="253">
        <f>IF(AE289-AJ289&lt;1,0,AE289-AJ289)</f>
        <v>10.203821656050955</v>
      </c>
      <c r="AM289" s="253">
        <f>AL289*D289</f>
        <v>134.58840764330839</v>
      </c>
      <c r="AN289" s="253">
        <f>IFERROR(AL289/W289,"-")</f>
        <v>13.930434782608696</v>
      </c>
      <c r="AO289" s="249">
        <f>IFERROR(AN289+AH289,"-")</f>
        <v>43747</v>
      </c>
      <c r="AP289" s="242"/>
      <c r="AQ289" s="244"/>
    </row>
    <row r="290" spans="1:43" x14ac:dyDescent="0.25">
      <c r="A290" s="550" t="s">
        <v>210</v>
      </c>
      <c r="B290" s="18" t="s">
        <v>513</v>
      </c>
      <c r="C290" s="551">
        <v>6953156287891</v>
      </c>
      <c r="D290" s="58">
        <v>13.95</v>
      </c>
      <c r="E290" s="267"/>
      <c r="F290" s="26">
        <v>0</v>
      </c>
      <c r="G290" s="26">
        <v>37</v>
      </c>
      <c r="H290" s="26">
        <v>52</v>
      </c>
      <c r="I290" s="26">
        <v>11</v>
      </c>
      <c r="J290" s="26">
        <v>6</v>
      </c>
      <c r="K290" s="26">
        <v>0</v>
      </c>
      <c r="L290" s="26">
        <v>0</v>
      </c>
      <c r="M290" s="26">
        <v>0</v>
      </c>
      <c r="N290" s="26"/>
      <c r="O290" s="26"/>
      <c r="P290" s="26"/>
      <c r="Q290" s="26"/>
      <c r="R290" s="556"/>
      <c r="S290" s="322">
        <f>COUNTIF(F290:M290,"&lt;&gt;0")</f>
        <v>4</v>
      </c>
      <c r="T290" s="256">
        <v>1</v>
      </c>
      <c r="U290" s="556"/>
      <c r="V290" s="242">
        <f>SUM(F290:Q290)</f>
        <v>106</v>
      </c>
      <c r="W290" s="247">
        <f>IFERROR(IF(L290=0,V290/(S290*30),V290/(((S290-1)*30)+(T290*7))),0)</f>
        <v>0.8833333333333333</v>
      </c>
      <c r="X290" s="247">
        <f>W290*30</f>
        <v>26.5</v>
      </c>
      <c r="Y290" s="242">
        <v>20</v>
      </c>
      <c r="Z290" s="242">
        <v>6</v>
      </c>
      <c r="AA290" s="243">
        <f>Y290+Z290</f>
        <v>26</v>
      </c>
      <c r="AB290" s="247">
        <f>IFERROR(AA290/W290,"Not Sold")</f>
        <v>29.433962264150946</v>
      </c>
      <c r="AC290" s="247">
        <v>14</v>
      </c>
      <c r="AD290" s="247">
        <f>IFERROR(AB290-AC290,"-")</f>
        <v>15.433962264150946</v>
      </c>
      <c r="AE290" s="247">
        <f>X290*2</f>
        <v>53</v>
      </c>
      <c r="AF290" s="248">
        <f>IFERROR(AB290+$C$1,"Not Sold")</f>
        <v>43702.433962264149</v>
      </c>
      <c r="AG290" s="249">
        <f>$C$1+AC290</f>
        <v>43687</v>
      </c>
      <c r="AH290" s="249">
        <f>MAX(AF290,AG290)</f>
        <v>43702.433962264149</v>
      </c>
      <c r="AI290" s="253">
        <f>W290*AC290</f>
        <v>12.366666666666667</v>
      </c>
      <c r="AJ290" s="253">
        <f>AA290-AI290</f>
        <v>13.633333333333333</v>
      </c>
      <c r="AK290" s="242">
        <v>1</v>
      </c>
      <c r="AL290" s="253">
        <f>IF(AE290-AJ290&lt;1,0,AE290-AJ290)</f>
        <v>39.366666666666667</v>
      </c>
      <c r="AM290" s="253">
        <f>AL290*D290</f>
        <v>549.16499999999996</v>
      </c>
      <c r="AN290" s="253">
        <f>IFERROR(AL290/W290,"-")</f>
        <v>44.566037735849058</v>
      </c>
      <c r="AO290" s="249">
        <f>IFERROR(AN290+AH290,"-")</f>
        <v>43747</v>
      </c>
      <c r="AP290" s="242"/>
      <c r="AQ290" s="244"/>
    </row>
    <row r="291" spans="1:43" x14ac:dyDescent="0.25">
      <c r="A291" s="547" t="s">
        <v>216</v>
      </c>
      <c r="B291" s="100" t="s">
        <v>516</v>
      </c>
      <c r="C291" s="548">
        <v>6953156288126</v>
      </c>
      <c r="D291" s="112">
        <v>7.61</v>
      </c>
      <c r="E291" s="267"/>
      <c r="F291" s="103">
        <v>0</v>
      </c>
      <c r="G291" s="103">
        <v>0</v>
      </c>
      <c r="H291" s="103">
        <v>0</v>
      </c>
      <c r="I291" s="103">
        <v>0</v>
      </c>
      <c r="J291" s="103">
        <v>2</v>
      </c>
      <c r="K291" s="103">
        <v>1</v>
      </c>
      <c r="L291" s="103">
        <v>4</v>
      </c>
      <c r="M291" s="103">
        <v>0</v>
      </c>
      <c r="N291" s="103"/>
      <c r="O291" s="103"/>
      <c r="P291" s="103"/>
      <c r="Q291" s="103"/>
      <c r="R291" s="556"/>
      <c r="S291" s="322">
        <f>COUNTIF(F291:M291,"&lt;&gt;0")</f>
        <v>3</v>
      </c>
      <c r="T291" s="256">
        <v>1</v>
      </c>
      <c r="U291" s="556"/>
      <c r="V291" s="242">
        <f>SUM(F291:Q291)</f>
        <v>7</v>
      </c>
      <c r="W291" s="247">
        <f>IFERROR(IF(L291=0,V291/(S291*30),V291/(((S291-1)*30)+(T291*7))),0)</f>
        <v>0.1044776119402985</v>
      </c>
      <c r="X291" s="247">
        <f>W291*30</f>
        <v>3.1343283582089549</v>
      </c>
      <c r="Y291" s="242">
        <v>21</v>
      </c>
      <c r="Z291" s="242">
        <v>23</v>
      </c>
      <c r="AA291" s="243">
        <f>Y291+Z291</f>
        <v>44</v>
      </c>
      <c r="AB291" s="247">
        <f>IFERROR(AA291/W291,"Not Sold")</f>
        <v>421.14285714285717</v>
      </c>
      <c r="AC291" s="247">
        <v>14</v>
      </c>
      <c r="AD291" s="247">
        <f>IFERROR(AB291-AC291,"-")</f>
        <v>407.14285714285717</v>
      </c>
      <c r="AE291" s="247">
        <f>X291*2</f>
        <v>6.2686567164179099</v>
      </c>
      <c r="AF291" s="248">
        <f>IFERROR(AB291+$C$1,"Not Sold")</f>
        <v>44094.142857142855</v>
      </c>
      <c r="AG291" s="249">
        <f>$C$1+AC291</f>
        <v>43687</v>
      </c>
      <c r="AH291" s="249">
        <f>MAX(AF291,AG291)</f>
        <v>44094.142857142855</v>
      </c>
      <c r="AI291" s="253">
        <f>W291*AC291</f>
        <v>1.4626865671641791</v>
      </c>
      <c r="AJ291" s="253">
        <f>AA291-AI291</f>
        <v>42.537313432835823</v>
      </c>
      <c r="AK291" s="242">
        <v>1</v>
      </c>
      <c r="AL291" s="253">
        <f>IF(AE291-AJ291&lt;1,0,AE291-AJ291)</f>
        <v>0</v>
      </c>
      <c r="AM291" s="253">
        <f>AL291*D291</f>
        <v>0</v>
      </c>
      <c r="AN291" s="253">
        <f>IFERROR(AL291/W291,"-")</f>
        <v>0</v>
      </c>
      <c r="AO291" s="249">
        <f>IFERROR(AN291+AH291,"-")</f>
        <v>44094.142857142855</v>
      </c>
      <c r="AP291" s="245"/>
      <c r="AQ291" s="244"/>
    </row>
    <row r="292" spans="1:43" x14ac:dyDescent="0.25">
      <c r="A292" s="547" t="s">
        <v>217</v>
      </c>
      <c r="B292" s="100" t="s">
        <v>517</v>
      </c>
      <c r="C292" s="548">
        <v>6953156288133</v>
      </c>
      <c r="D292" s="112">
        <v>7.61</v>
      </c>
      <c r="E292" s="267"/>
      <c r="F292" s="103">
        <v>0</v>
      </c>
      <c r="G292" s="103">
        <v>0</v>
      </c>
      <c r="H292" s="103">
        <v>0</v>
      </c>
      <c r="I292" s="103">
        <v>1</v>
      </c>
      <c r="J292" s="103">
        <v>12</v>
      </c>
      <c r="K292" s="103">
        <v>14</v>
      </c>
      <c r="L292" s="103">
        <v>9</v>
      </c>
      <c r="M292" s="103">
        <v>0</v>
      </c>
      <c r="N292" s="103"/>
      <c r="O292" s="103"/>
      <c r="P292" s="103"/>
      <c r="Q292" s="103"/>
      <c r="R292" s="556"/>
      <c r="S292" s="322">
        <f>COUNTIF(F292:M292,"&lt;&gt;0")</f>
        <v>4</v>
      </c>
      <c r="T292" s="256">
        <v>1</v>
      </c>
      <c r="U292" s="556"/>
      <c r="V292" s="242">
        <f>SUM(F292:Q292)</f>
        <v>36</v>
      </c>
      <c r="W292" s="247">
        <f>IFERROR(IF(L292=0,V292/(S292*30),V292/(((S292-1)*30)+(T292*7))),0)</f>
        <v>0.37113402061855671</v>
      </c>
      <c r="X292" s="247">
        <f>W292*30</f>
        <v>11.134020618556701</v>
      </c>
      <c r="Y292" s="242">
        <v>4</v>
      </c>
      <c r="Z292" s="242">
        <v>35</v>
      </c>
      <c r="AA292" s="243">
        <f>Y292+Z292</f>
        <v>39</v>
      </c>
      <c r="AB292" s="247">
        <f>IFERROR(AA292/W292,"Not Sold")</f>
        <v>105.08333333333333</v>
      </c>
      <c r="AC292" s="247">
        <v>14</v>
      </c>
      <c r="AD292" s="247">
        <f>IFERROR(AB292-AC292,"-")</f>
        <v>91.083333333333329</v>
      </c>
      <c r="AE292" s="247">
        <f>X292*2</f>
        <v>22.268041237113401</v>
      </c>
      <c r="AF292" s="248">
        <f>IFERROR(AB292+$C$1,"Not Sold")</f>
        <v>43778.083333333336</v>
      </c>
      <c r="AG292" s="249">
        <f>$C$1+AC292</f>
        <v>43687</v>
      </c>
      <c r="AH292" s="249">
        <f>MAX(AF292,AG292)</f>
        <v>43778.083333333336</v>
      </c>
      <c r="AI292" s="253">
        <f>W292*AC292</f>
        <v>5.195876288659794</v>
      </c>
      <c r="AJ292" s="253">
        <f>AA292-AI292</f>
        <v>33.804123711340203</v>
      </c>
      <c r="AK292" s="242">
        <v>1</v>
      </c>
      <c r="AL292" s="253">
        <f>IF(AE292-AJ292&lt;1,0,AE292-AJ292)</f>
        <v>0</v>
      </c>
      <c r="AM292" s="253">
        <f>AL292*D292</f>
        <v>0</v>
      </c>
      <c r="AN292" s="253">
        <f>IFERROR(AL292/W292,"-")</f>
        <v>0</v>
      </c>
      <c r="AO292" s="249">
        <f>IFERROR(AN292+AH292,"-")</f>
        <v>43778.083333333336</v>
      </c>
      <c r="AP292" s="245"/>
      <c r="AQ292" s="244"/>
    </row>
    <row r="293" spans="1:43" x14ac:dyDescent="0.25">
      <c r="A293" s="550" t="s">
        <v>207</v>
      </c>
      <c r="B293" s="18" t="s">
        <v>510</v>
      </c>
      <c r="C293" s="551">
        <v>6953156288492</v>
      </c>
      <c r="D293" s="58">
        <v>9.509999999999982</v>
      </c>
      <c r="E293" s="267"/>
      <c r="F293" s="26">
        <v>0</v>
      </c>
      <c r="G293" s="26">
        <v>12</v>
      </c>
      <c r="H293" s="26">
        <v>24</v>
      </c>
      <c r="I293" s="26">
        <v>9</v>
      </c>
      <c r="J293" s="26">
        <v>20</v>
      </c>
      <c r="K293" s="26">
        <v>21</v>
      </c>
      <c r="L293" s="26">
        <v>6</v>
      </c>
      <c r="M293" s="26">
        <v>0</v>
      </c>
      <c r="N293" s="26"/>
      <c r="O293" s="26"/>
      <c r="P293" s="26"/>
      <c r="Q293" s="26"/>
      <c r="R293" s="556"/>
      <c r="S293" s="322">
        <f>COUNTIF(F293:M293,"&lt;&gt;0")</f>
        <v>6</v>
      </c>
      <c r="T293" s="256">
        <v>1</v>
      </c>
      <c r="U293" s="556"/>
      <c r="V293" s="242">
        <f>SUM(F293:Q293)</f>
        <v>92</v>
      </c>
      <c r="W293" s="247">
        <f>IFERROR(IF(L293=0,V293/(S293*30),V293/(((S293-1)*30)+(T293*7))),0)</f>
        <v>0.5859872611464968</v>
      </c>
      <c r="X293" s="247">
        <f>W293*30</f>
        <v>17.579617834394902</v>
      </c>
      <c r="Y293" s="242">
        <v>8</v>
      </c>
      <c r="Z293" s="242">
        <v>22</v>
      </c>
      <c r="AA293" s="243">
        <f>Y293+Z293</f>
        <v>30</v>
      </c>
      <c r="AB293" s="247">
        <f>IFERROR(AA293/W293,"Not Sold")</f>
        <v>51.195652173913047</v>
      </c>
      <c r="AC293" s="247">
        <v>14</v>
      </c>
      <c r="AD293" s="247">
        <f>IFERROR(AB293-AC293,"-")</f>
        <v>37.195652173913047</v>
      </c>
      <c r="AE293" s="247">
        <f>X293*2</f>
        <v>35.159235668789805</v>
      </c>
      <c r="AF293" s="248">
        <f>IFERROR(AB293+$C$1,"Not Sold")</f>
        <v>43724.195652173912</v>
      </c>
      <c r="AG293" s="249">
        <f>$C$1+AC293</f>
        <v>43687</v>
      </c>
      <c r="AH293" s="249">
        <f>MAX(AF293,AG293)</f>
        <v>43724.195652173912</v>
      </c>
      <c r="AI293" s="253">
        <f>W293*AC293</f>
        <v>8.2038216560509554</v>
      </c>
      <c r="AJ293" s="253">
        <f>AA293-AI293</f>
        <v>21.796178343949045</v>
      </c>
      <c r="AK293" s="242">
        <v>1</v>
      </c>
      <c r="AL293" s="253">
        <f>IF(AE293-AJ293&lt;1,0,AE293-AJ293)</f>
        <v>13.36305732484076</v>
      </c>
      <c r="AM293" s="253">
        <f>AL293*D293</f>
        <v>127.08267515923539</v>
      </c>
      <c r="AN293" s="253">
        <f>IFERROR(AL293/W293,"-")</f>
        <v>22.80434782608695</v>
      </c>
      <c r="AO293" s="249">
        <f>IFERROR(AN293+AH293,"-")</f>
        <v>43747</v>
      </c>
      <c r="AP293" s="242"/>
      <c r="AQ293" s="244"/>
    </row>
    <row r="294" spans="1:43" x14ac:dyDescent="0.25">
      <c r="A294" s="550" t="s">
        <v>208</v>
      </c>
      <c r="B294" s="18" t="s">
        <v>511</v>
      </c>
      <c r="C294" s="551">
        <v>6953156288508</v>
      </c>
      <c r="D294" s="58">
        <v>9.5099999999999891</v>
      </c>
      <c r="E294" s="267"/>
      <c r="F294" s="26">
        <v>0</v>
      </c>
      <c r="G294" s="26">
        <v>10</v>
      </c>
      <c r="H294" s="26">
        <v>25</v>
      </c>
      <c r="I294" s="26">
        <v>22</v>
      </c>
      <c r="J294" s="26">
        <v>19</v>
      </c>
      <c r="K294" s="26">
        <v>13</v>
      </c>
      <c r="L294" s="26">
        <v>11</v>
      </c>
      <c r="M294" s="26">
        <v>0</v>
      </c>
      <c r="N294" s="26"/>
      <c r="O294" s="26"/>
      <c r="P294" s="26"/>
      <c r="Q294" s="26"/>
      <c r="R294" s="556"/>
      <c r="S294" s="322">
        <f>COUNTIF(F294:M294,"&lt;&gt;0")</f>
        <v>6</v>
      </c>
      <c r="T294" s="256">
        <v>1</v>
      </c>
      <c r="U294" s="556"/>
      <c r="V294" s="242">
        <f>SUM(F294:Q294)</f>
        <v>100</v>
      </c>
      <c r="W294" s="247">
        <f>IFERROR(IF(L294=0,V294/(S294*30),V294/(((S294-1)*30)+(T294*7))),0)</f>
        <v>0.63694267515923564</v>
      </c>
      <c r="X294" s="247">
        <f>W294*30</f>
        <v>19.108280254777068</v>
      </c>
      <c r="Y294" s="242">
        <v>13</v>
      </c>
      <c r="Z294" s="242">
        <v>27</v>
      </c>
      <c r="AA294" s="243">
        <f>Y294+Z294</f>
        <v>40</v>
      </c>
      <c r="AB294" s="247">
        <f>IFERROR(AA294/W294,"Not Sold")</f>
        <v>62.800000000000004</v>
      </c>
      <c r="AC294" s="247">
        <v>14</v>
      </c>
      <c r="AD294" s="247">
        <f>IFERROR(AB294-AC294,"-")</f>
        <v>48.800000000000004</v>
      </c>
      <c r="AE294" s="247">
        <f>X294*2</f>
        <v>38.216560509554135</v>
      </c>
      <c r="AF294" s="248">
        <f>IFERROR(AB294+$C$1,"Not Sold")</f>
        <v>43735.8</v>
      </c>
      <c r="AG294" s="249">
        <f>$C$1+AC294</f>
        <v>43687</v>
      </c>
      <c r="AH294" s="249">
        <f>MAX(AF294,AG294)</f>
        <v>43735.8</v>
      </c>
      <c r="AI294" s="253">
        <f>W294*AC294</f>
        <v>8.9171974522292992</v>
      </c>
      <c r="AJ294" s="253">
        <f>AA294-AI294</f>
        <v>31.082802547770701</v>
      </c>
      <c r="AK294" s="242">
        <v>1</v>
      </c>
      <c r="AL294" s="253">
        <f>IF(AE294-AJ294&lt;1,0,AE294-AJ294)</f>
        <v>7.1337579617834344</v>
      </c>
      <c r="AM294" s="253">
        <f>AL294*D294</f>
        <v>67.842038216560383</v>
      </c>
      <c r="AN294" s="253">
        <f>IFERROR(AL294/W294,"-")</f>
        <v>11.199999999999992</v>
      </c>
      <c r="AO294" s="249">
        <f>IFERROR(AN294+AH294,"-")</f>
        <v>43747</v>
      </c>
      <c r="AP294" s="242"/>
      <c r="AQ294" s="244"/>
    </row>
    <row r="295" spans="1:43" x14ac:dyDescent="0.25">
      <c r="A295" s="547" t="s">
        <v>232</v>
      </c>
      <c r="B295" s="100" t="s">
        <v>531</v>
      </c>
      <c r="C295" s="548">
        <v>6953156288935</v>
      </c>
      <c r="D295" s="112">
        <v>55.18</v>
      </c>
      <c r="E295" s="267"/>
      <c r="F295" s="103">
        <v>0</v>
      </c>
      <c r="G295" s="103">
        <v>0</v>
      </c>
      <c r="H295" s="103">
        <v>0</v>
      </c>
      <c r="I295" s="103">
        <v>0</v>
      </c>
      <c r="J295" s="103">
        <v>0</v>
      </c>
      <c r="K295" s="103">
        <v>0</v>
      </c>
      <c r="L295" s="103">
        <v>0</v>
      </c>
      <c r="M295" s="103">
        <v>0</v>
      </c>
      <c r="N295" s="103"/>
      <c r="O295" s="103"/>
      <c r="P295" s="103"/>
      <c r="Q295" s="103"/>
      <c r="R295" s="556"/>
      <c r="S295" s="322">
        <f>COUNTIF(F295:M295,"&lt;&gt;0")</f>
        <v>0</v>
      </c>
      <c r="T295" s="256">
        <v>1</v>
      </c>
      <c r="U295" s="556"/>
      <c r="V295" s="242">
        <f>SUM(F295:Q295)</f>
        <v>0</v>
      </c>
      <c r="W295" s="247">
        <f>IFERROR(IF(L295=0,V295/(S295*30),V295/(((S295-1)*30)+(T295*7))),0)</f>
        <v>0</v>
      </c>
      <c r="X295" s="247">
        <f>W295*30</f>
        <v>0</v>
      </c>
      <c r="Y295" s="242">
        <v>1</v>
      </c>
      <c r="Z295" s="242">
        <v>0</v>
      </c>
      <c r="AA295" s="243">
        <f>Y295+Z295</f>
        <v>1</v>
      </c>
      <c r="AB295" s="247" t="str">
        <f>IFERROR(AA295/W295,"Not Sold")</f>
        <v>Not Sold</v>
      </c>
      <c r="AC295" s="247">
        <v>14</v>
      </c>
      <c r="AD295" s="247" t="str">
        <f>IFERROR(AB295-AC295,"-")</f>
        <v>-</v>
      </c>
      <c r="AE295" s="247">
        <f>X295*2</f>
        <v>0</v>
      </c>
      <c r="AF295" s="248" t="str">
        <f>IFERROR(AB295+$C$1,"Not Sold")</f>
        <v>Not Sold</v>
      </c>
      <c r="AG295" s="249">
        <f>$C$1+AC295</f>
        <v>43687</v>
      </c>
      <c r="AH295" s="249">
        <f>MAX(AF295,AG295)</f>
        <v>43687</v>
      </c>
      <c r="AI295" s="253">
        <f>W295*AC295</f>
        <v>0</v>
      </c>
      <c r="AJ295" s="253">
        <f>AA295-AI295</f>
        <v>1</v>
      </c>
      <c r="AK295" s="242">
        <v>1</v>
      </c>
      <c r="AL295" s="253">
        <f>IF(AE295-AJ295&lt;1,0,AE295-AJ295)</f>
        <v>0</v>
      </c>
      <c r="AM295" s="253">
        <f>AL295*D295</f>
        <v>0</v>
      </c>
      <c r="AN295" s="253" t="str">
        <f>IFERROR(AL295/W295,"-")</f>
        <v>-</v>
      </c>
      <c r="AO295" s="249" t="str">
        <f>IFERROR(AN295+AH295,"-")</f>
        <v>-</v>
      </c>
      <c r="AP295" s="245"/>
      <c r="AQ295" s="244"/>
    </row>
    <row r="296" spans="1:43" x14ac:dyDescent="0.25">
      <c r="A296" s="550" t="s">
        <v>868</v>
      </c>
      <c r="B296" s="18" t="s">
        <v>869</v>
      </c>
      <c r="C296" s="551">
        <v>6953156289116</v>
      </c>
      <c r="D296" s="58">
        <v>0</v>
      </c>
      <c r="E296" s="267"/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/>
      <c r="O296" s="26"/>
      <c r="P296" s="26"/>
      <c r="Q296" s="26"/>
      <c r="R296" s="556"/>
      <c r="S296" s="322">
        <f>COUNTIF(F296:M296,"&lt;&gt;0")</f>
        <v>0</v>
      </c>
      <c r="T296" s="256">
        <v>1</v>
      </c>
      <c r="U296" s="556"/>
      <c r="V296" s="242">
        <f>SUM(F296:Q296)</f>
        <v>0</v>
      </c>
      <c r="W296" s="247">
        <f>IFERROR(IF(L296=0,V296/(S296*30),V296/(((S296-1)*30)+(T296*7))),0)</f>
        <v>0</v>
      </c>
      <c r="X296" s="247">
        <f>W296*30</f>
        <v>0</v>
      </c>
      <c r="Y296" s="242"/>
      <c r="Z296" s="242">
        <v>5</v>
      </c>
      <c r="AA296" s="243">
        <f>Y296+Z296</f>
        <v>5</v>
      </c>
      <c r="AB296" s="247" t="str">
        <f>IFERROR(AA296/W296,"Not Sold")</f>
        <v>Not Sold</v>
      </c>
      <c r="AC296" s="247">
        <v>14</v>
      </c>
      <c r="AD296" s="247" t="str">
        <f>IFERROR(AB296-AC296,"-")</f>
        <v>-</v>
      </c>
      <c r="AE296" s="247">
        <f>X296*2</f>
        <v>0</v>
      </c>
      <c r="AF296" s="248" t="str">
        <f>IFERROR(AB296+$C$1,"Not Sold")</f>
        <v>Not Sold</v>
      </c>
      <c r="AG296" s="249">
        <f>$C$1+AC296</f>
        <v>43687</v>
      </c>
      <c r="AH296" s="249">
        <f>MAX(AF296,AG296)</f>
        <v>43687</v>
      </c>
      <c r="AI296" s="253">
        <f>W296*AC296</f>
        <v>0</v>
      </c>
      <c r="AJ296" s="253">
        <f>AA296-AI296</f>
        <v>5</v>
      </c>
      <c r="AK296" s="242">
        <v>1</v>
      </c>
      <c r="AL296" s="253">
        <f>IF(AE296-AJ296&lt;1,0,AE296-AJ296)</f>
        <v>0</v>
      </c>
      <c r="AM296" s="253">
        <f>AL296*D296</f>
        <v>0</v>
      </c>
      <c r="AN296" s="253" t="str">
        <f>IFERROR(AL296/W296,"-")</f>
        <v>-</v>
      </c>
      <c r="AO296" s="249" t="str">
        <f>IFERROR(AN296+AH296,"-")</f>
        <v>-</v>
      </c>
      <c r="AP296" s="242"/>
      <c r="AQ296" s="244"/>
    </row>
    <row r="297" spans="1:43" x14ac:dyDescent="0.25">
      <c r="A297" s="547" t="s">
        <v>228</v>
      </c>
      <c r="B297" s="100" t="s">
        <v>527</v>
      </c>
      <c r="C297" s="548">
        <v>6953156289734</v>
      </c>
      <c r="D297" s="112">
        <v>9.66</v>
      </c>
      <c r="E297" s="267"/>
      <c r="F297" s="103">
        <v>0</v>
      </c>
      <c r="G297" s="103">
        <v>0</v>
      </c>
      <c r="H297" s="103">
        <v>0</v>
      </c>
      <c r="I297" s="103">
        <v>0</v>
      </c>
      <c r="J297" s="103">
        <v>10</v>
      </c>
      <c r="K297" s="103">
        <v>23</v>
      </c>
      <c r="L297" s="103">
        <v>26</v>
      </c>
      <c r="M297" s="103">
        <v>0</v>
      </c>
      <c r="N297" s="103"/>
      <c r="O297" s="103"/>
      <c r="P297" s="103"/>
      <c r="Q297" s="103"/>
      <c r="R297" s="556"/>
      <c r="S297" s="322">
        <f>COUNTIF(F297:M297,"&lt;&gt;0")</f>
        <v>3</v>
      </c>
      <c r="T297" s="256">
        <v>1</v>
      </c>
      <c r="U297" s="556"/>
      <c r="V297" s="242">
        <f>SUM(F297:Q297)</f>
        <v>59</v>
      </c>
      <c r="W297" s="247">
        <f>IFERROR(IF(L297=0,V297/(S297*30),V297/(((S297-1)*30)+(T297*7))),0)</f>
        <v>0.88059701492537312</v>
      </c>
      <c r="X297" s="247">
        <f>W297*30</f>
        <v>26.417910447761194</v>
      </c>
      <c r="Y297" s="242">
        <v>8</v>
      </c>
      <c r="Z297" s="242">
        <v>10</v>
      </c>
      <c r="AA297" s="243">
        <f>Y297+Z297</f>
        <v>18</v>
      </c>
      <c r="AB297" s="247">
        <f>IFERROR(AA297/W297,"Not Sold")</f>
        <v>20.440677966101696</v>
      </c>
      <c r="AC297" s="247">
        <v>14</v>
      </c>
      <c r="AD297" s="247">
        <f>IFERROR(AB297-AC297,"-")</f>
        <v>6.4406779661016955</v>
      </c>
      <c r="AE297" s="247">
        <f>X297*2</f>
        <v>52.835820895522389</v>
      </c>
      <c r="AF297" s="248">
        <f>IFERROR(AB297+$C$1,"Not Sold")</f>
        <v>43693.4406779661</v>
      </c>
      <c r="AG297" s="249">
        <f>$C$1+AC297</f>
        <v>43687</v>
      </c>
      <c r="AH297" s="249">
        <f>MAX(AF297,AG297)</f>
        <v>43693.4406779661</v>
      </c>
      <c r="AI297" s="253">
        <f>W297*AC297</f>
        <v>12.328358208955224</v>
      </c>
      <c r="AJ297" s="253">
        <f>AA297-AI297</f>
        <v>5.6716417910447756</v>
      </c>
      <c r="AK297" s="242">
        <v>1</v>
      </c>
      <c r="AL297" s="253">
        <f>IF(AE297-AJ297&lt;1,0,AE297-AJ297)</f>
        <v>47.164179104477611</v>
      </c>
      <c r="AM297" s="253">
        <f>AL297*D297</f>
        <v>455.60597014925372</v>
      </c>
      <c r="AN297" s="253">
        <f>IFERROR(AL297/W297,"-")</f>
        <v>53.559322033898304</v>
      </c>
      <c r="AO297" s="249">
        <f>IFERROR(AN297+AH297,"-")</f>
        <v>43747</v>
      </c>
      <c r="AP297" s="245"/>
      <c r="AQ297" s="244"/>
    </row>
    <row r="298" spans="1:43" x14ac:dyDescent="0.25">
      <c r="A298" s="547" t="s">
        <v>230</v>
      </c>
      <c r="B298" s="100" t="s">
        <v>529</v>
      </c>
      <c r="C298" s="548">
        <v>6953156289758</v>
      </c>
      <c r="D298" s="112">
        <v>15.69</v>
      </c>
      <c r="E298" s="267"/>
      <c r="F298" s="103">
        <v>0</v>
      </c>
      <c r="G298" s="103">
        <v>0</v>
      </c>
      <c r="H298" s="103">
        <v>0</v>
      </c>
      <c r="I298" s="103">
        <v>0</v>
      </c>
      <c r="J298" s="103">
        <v>12</v>
      </c>
      <c r="K298" s="103">
        <v>15</v>
      </c>
      <c r="L298" s="103">
        <v>21</v>
      </c>
      <c r="M298" s="103">
        <v>0</v>
      </c>
      <c r="N298" s="103"/>
      <c r="O298" s="103"/>
      <c r="P298" s="103"/>
      <c r="Q298" s="103"/>
      <c r="R298" s="556"/>
      <c r="S298" s="322">
        <f>COUNTIF(F298:M298,"&lt;&gt;0")</f>
        <v>3</v>
      </c>
      <c r="T298" s="256">
        <v>1</v>
      </c>
      <c r="U298" s="556"/>
      <c r="V298" s="242">
        <f>SUM(F298:Q298)</f>
        <v>48</v>
      </c>
      <c r="W298" s="247">
        <f>IFERROR(IF(L298=0,V298/(S298*30),V298/(((S298-1)*30)+(T298*7))),0)</f>
        <v>0.71641791044776115</v>
      </c>
      <c r="X298" s="247">
        <f>W298*30</f>
        <v>21.492537313432834</v>
      </c>
      <c r="Y298" s="242">
        <v>181</v>
      </c>
      <c r="Z298" s="242">
        <v>39</v>
      </c>
      <c r="AA298" s="243">
        <f>Y298+Z298</f>
        <v>220</v>
      </c>
      <c r="AB298" s="247">
        <f>IFERROR(AA298/W298,"Not Sold")</f>
        <v>307.08333333333337</v>
      </c>
      <c r="AC298" s="247">
        <v>14</v>
      </c>
      <c r="AD298" s="247">
        <f>IFERROR(AB298-AC298,"-")</f>
        <v>293.08333333333337</v>
      </c>
      <c r="AE298" s="247">
        <f>X298*2</f>
        <v>42.985074626865668</v>
      </c>
      <c r="AF298" s="248">
        <f>IFERROR(AB298+$C$1,"Not Sold")</f>
        <v>43980.083333333336</v>
      </c>
      <c r="AG298" s="249">
        <f>$C$1+AC298</f>
        <v>43687</v>
      </c>
      <c r="AH298" s="249">
        <f>MAX(AF298,AG298)</f>
        <v>43980.083333333336</v>
      </c>
      <c r="AI298" s="253">
        <f>W298*AC298</f>
        <v>10.029850746268655</v>
      </c>
      <c r="AJ298" s="253">
        <f>AA298-AI298</f>
        <v>209.97014925373134</v>
      </c>
      <c r="AK298" s="242">
        <v>1</v>
      </c>
      <c r="AL298" s="253">
        <f>IF(AE298-AJ298&lt;1,0,AE298-AJ298)</f>
        <v>0</v>
      </c>
      <c r="AM298" s="253">
        <f>AL298*D298</f>
        <v>0</v>
      </c>
      <c r="AN298" s="253">
        <f>IFERROR(AL298/W298,"-")</f>
        <v>0</v>
      </c>
      <c r="AO298" s="249">
        <f>IFERROR(AN298+AH298,"-")</f>
        <v>43980.083333333336</v>
      </c>
      <c r="AP298" s="246"/>
      <c r="AQ298" s="245"/>
    </row>
    <row r="299" spans="1:43" x14ac:dyDescent="0.25">
      <c r="A299" s="550" t="s">
        <v>229</v>
      </c>
      <c r="B299" s="18" t="s">
        <v>528</v>
      </c>
      <c r="C299" s="551">
        <v>6953156289796</v>
      </c>
      <c r="D299" s="58">
        <v>10.26</v>
      </c>
      <c r="E299" s="267"/>
      <c r="F299" s="26">
        <v>0</v>
      </c>
      <c r="G299" s="26">
        <v>0</v>
      </c>
      <c r="H299" s="26">
        <v>0</v>
      </c>
      <c r="I299" s="26">
        <v>0</v>
      </c>
      <c r="J299" s="26">
        <v>2</v>
      </c>
      <c r="K299" s="26">
        <v>14</v>
      </c>
      <c r="L299" s="26">
        <v>7</v>
      </c>
      <c r="M299" s="26">
        <v>0</v>
      </c>
      <c r="N299" s="26"/>
      <c r="O299" s="26"/>
      <c r="P299" s="26"/>
      <c r="Q299" s="26"/>
      <c r="R299" s="556"/>
      <c r="S299" s="322">
        <f>COUNTIF(F299:M299,"&lt;&gt;0")</f>
        <v>3</v>
      </c>
      <c r="T299" s="256">
        <v>1</v>
      </c>
      <c r="U299" s="556"/>
      <c r="V299" s="242">
        <f>SUM(F299:Q299)</f>
        <v>23</v>
      </c>
      <c r="W299" s="247">
        <f>IFERROR(IF(L299=0,V299/(S299*30),V299/(((S299-1)*30)+(T299*7))),0)</f>
        <v>0.34328358208955223</v>
      </c>
      <c r="X299" s="247">
        <f>W299*30</f>
        <v>10.298507462686567</v>
      </c>
      <c r="Y299" s="242">
        <v>32</v>
      </c>
      <c r="Z299" s="242">
        <v>6</v>
      </c>
      <c r="AA299" s="243">
        <f>Y299+Z299</f>
        <v>38</v>
      </c>
      <c r="AB299" s="247">
        <f>IFERROR(AA299/W299,"Not Sold")</f>
        <v>110.69565217391305</v>
      </c>
      <c r="AC299" s="247">
        <v>14</v>
      </c>
      <c r="AD299" s="247">
        <f>IFERROR(AB299-AC299,"-")</f>
        <v>96.695652173913047</v>
      </c>
      <c r="AE299" s="247">
        <f>X299*2</f>
        <v>20.597014925373134</v>
      </c>
      <c r="AF299" s="248">
        <f>IFERROR(AB299+$C$1,"Not Sold")</f>
        <v>43783.695652173912</v>
      </c>
      <c r="AG299" s="249">
        <f>$C$1+AC299</f>
        <v>43687</v>
      </c>
      <c r="AH299" s="249">
        <f>MAX(AF299,AG299)</f>
        <v>43783.695652173912</v>
      </c>
      <c r="AI299" s="253">
        <f>W299*AC299</f>
        <v>4.8059701492537314</v>
      </c>
      <c r="AJ299" s="253">
        <f>AA299-AI299</f>
        <v>33.194029850746269</v>
      </c>
      <c r="AK299" s="242">
        <v>1</v>
      </c>
      <c r="AL299" s="253">
        <f>IF(AE299-AJ299&lt;1,0,AE299-AJ299)</f>
        <v>0</v>
      </c>
      <c r="AM299" s="253">
        <f>AL299*D299</f>
        <v>0</v>
      </c>
      <c r="AN299" s="253">
        <f>IFERROR(AL299/W299,"-")</f>
        <v>0</v>
      </c>
      <c r="AO299" s="249">
        <f>IFERROR(AN299+AH299,"-")</f>
        <v>43783.695652173912</v>
      </c>
      <c r="AP299" s="242"/>
      <c r="AQ299" s="244"/>
    </row>
    <row r="300" spans="1:43" x14ac:dyDescent="0.25">
      <c r="A300" s="547" t="s">
        <v>231</v>
      </c>
      <c r="B300" s="100" t="s">
        <v>530</v>
      </c>
      <c r="C300" s="548">
        <v>6953156289819</v>
      </c>
      <c r="D300" s="112">
        <v>16</v>
      </c>
      <c r="E300" s="267"/>
      <c r="F300" s="103">
        <v>0</v>
      </c>
      <c r="G300" s="103">
        <v>0</v>
      </c>
      <c r="H300" s="103">
        <v>0</v>
      </c>
      <c r="I300" s="103">
        <v>0</v>
      </c>
      <c r="J300" s="103">
        <v>11</v>
      </c>
      <c r="K300" s="103">
        <v>15</v>
      </c>
      <c r="L300" s="103">
        <v>19</v>
      </c>
      <c r="M300" s="103">
        <v>0</v>
      </c>
      <c r="N300" s="103"/>
      <c r="O300" s="103"/>
      <c r="P300" s="103"/>
      <c r="Q300" s="103"/>
      <c r="R300" s="556"/>
      <c r="S300" s="322">
        <f>COUNTIF(F300:M300,"&lt;&gt;0")</f>
        <v>3</v>
      </c>
      <c r="T300" s="256">
        <v>1</v>
      </c>
      <c r="U300" s="556"/>
      <c r="V300" s="242">
        <f>SUM(F300:Q300)</f>
        <v>45</v>
      </c>
      <c r="W300" s="247">
        <f>IFERROR(IF(L300=0,V300/(S300*30),V300/(((S300-1)*30)+(T300*7))),0)</f>
        <v>0.67164179104477617</v>
      </c>
      <c r="X300" s="247">
        <f>W300*30</f>
        <v>20.149253731343286</v>
      </c>
      <c r="Y300" s="242">
        <v>167</v>
      </c>
      <c r="Z300" s="242">
        <v>33</v>
      </c>
      <c r="AA300" s="243">
        <f>Y300+Z300</f>
        <v>200</v>
      </c>
      <c r="AB300" s="247">
        <f>IFERROR(AA300/W300,"Not Sold")</f>
        <v>297.77777777777777</v>
      </c>
      <c r="AC300" s="247">
        <v>14</v>
      </c>
      <c r="AD300" s="247">
        <f>IFERROR(AB300-AC300,"-")</f>
        <v>283.77777777777777</v>
      </c>
      <c r="AE300" s="247">
        <f>X300*2</f>
        <v>40.298507462686572</v>
      </c>
      <c r="AF300" s="248">
        <f>IFERROR(AB300+$C$1,"Not Sold")</f>
        <v>43970.777777777781</v>
      </c>
      <c r="AG300" s="249">
        <f>$C$1+AC300</f>
        <v>43687</v>
      </c>
      <c r="AH300" s="249">
        <f>MAX(AF300,AG300)</f>
        <v>43970.777777777781</v>
      </c>
      <c r="AI300" s="253">
        <f>W300*AC300</f>
        <v>9.4029850746268657</v>
      </c>
      <c r="AJ300" s="253">
        <f>AA300-AI300</f>
        <v>190.59701492537314</v>
      </c>
      <c r="AK300" s="242">
        <v>1</v>
      </c>
      <c r="AL300" s="253">
        <f>IF(AE300-AJ300&lt;1,0,AE300-AJ300)</f>
        <v>0</v>
      </c>
      <c r="AM300" s="253">
        <f>AL300*D300</f>
        <v>0</v>
      </c>
      <c r="AN300" s="253">
        <f>IFERROR(AL300/W300,"-")</f>
        <v>0</v>
      </c>
      <c r="AO300" s="249">
        <f>IFERROR(AN300+AH300,"-")</f>
        <v>43970.777777777781</v>
      </c>
      <c r="AP300" s="246"/>
      <c r="AQ300" s="244"/>
    </row>
    <row r="301" spans="1:43" x14ac:dyDescent="0.25">
      <c r="A301" s="547" t="s">
        <v>233</v>
      </c>
      <c r="B301" s="100" t="s">
        <v>532</v>
      </c>
      <c r="C301" s="548">
        <v>6953156290488</v>
      </c>
      <c r="D301" s="112">
        <v>18.32</v>
      </c>
      <c r="E301" s="267"/>
      <c r="F301" s="103">
        <v>0</v>
      </c>
      <c r="G301" s="103">
        <v>0</v>
      </c>
      <c r="H301" s="103">
        <v>0</v>
      </c>
      <c r="I301" s="103">
        <v>0</v>
      </c>
      <c r="J301" s="103">
        <v>0</v>
      </c>
      <c r="K301" s="103">
        <v>0</v>
      </c>
      <c r="L301" s="103">
        <v>0</v>
      </c>
      <c r="M301" s="103">
        <v>0</v>
      </c>
      <c r="N301" s="103"/>
      <c r="O301" s="103"/>
      <c r="P301" s="103"/>
      <c r="Q301" s="103"/>
      <c r="R301" s="556"/>
      <c r="S301" s="322">
        <f>COUNTIF(F301:M301,"&lt;&gt;0")</f>
        <v>0</v>
      </c>
      <c r="T301" s="256">
        <v>1</v>
      </c>
      <c r="U301" s="556"/>
      <c r="V301" s="242">
        <f>SUM(F301:Q301)</f>
        <v>0</v>
      </c>
      <c r="W301" s="247">
        <f>IFERROR(IF(L301=0,V301/(S301*30),V301/(((S301-1)*30)+(T301*7))),0)</f>
        <v>0</v>
      </c>
      <c r="X301" s="247">
        <f>W301*30</f>
        <v>0</v>
      </c>
      <c r="Y301" s="242">
        <v>40</v>
      </c>
      <c r="Z301" s="242">
        <v>0</v>
      </c>
      <c r="AA301" s="243">
        <f>Y301+Z301</f>
        <v>40</v>
      </c>
      <c r="AB301" s="247" t="str">
        <f>IFERROR(AA301/W301,"Not Sold")</f>
        <v>Not Sold</v>
      </c>
      <c r="AC301" s="247">
        <v>14</v>
      </c>
      <c r="AD301" s="247" t="str">
        <f>IFERROR(AB301-AC301,"-")</f>
        <v>-</v>
      </c>
      <c r="AE301" s="247">
        <f>X301*2</f>
        <v>0</v>
      </c>
      <c r="AF301" s="248" t="str">
        <f>IFERROR(AB301+$C$1,"Not Sold")</f>
        <v>Not Sold</v>
      </c>
      <c r="AG301" s="249">
        <f>$C$1+AC301</f>
        <v>43687</v>
      </c>
      <c r="AH301" s="249">
        <f>MAX(AF301,AG301)</f>
        <v>43687</v>
      </c>
      <c r="AI301" s="253">
        <f>W301*AC301</f>
        <v>0</v>
      </c>
      <c r="AJ301" s="253">
        <f>AA301-AI301</f>
        <v>40</v>
      </c>
      <c r="AK301" s="242">
        <v>1</v>
      </c>
      <c r="AL301" s="253">
        <f>IF(AE301-AJ301&lt;1,0,AE301-AJ301)</f>
        <v>0</v>
      </c>
      <c r="AM301" s="253">
        <f>AL301*D301</f>
        <v>0</v>
      </c>
      <c r="AN301" s="253" t="str">
        <f>IFERROR(AL301/W301,"-")</f>
        <v>-</v>
      </c>
      <c r="AO301" s="249" t="str">
        <f>IFERROR(AN301+AH301,"-")</f>
        <v>-</v>
      </c>
      <c r="AP301" s="246"/>
      <c r="AQ301" s="244"/>
    </row>
    <row r="302" spans="1:43" x14ac:dyDescent="0.25">
      <c r="A302" s="547" t="s">
        <v>234</v>
      </c>
      <c r="B302" s="100" t="s">
        <v>533</v>
      </c>
      <c r="C302" s="548">
        <v>6953156290495</v>
      </c>
      <c r="D302" s="112">
        <v>18.32</v>
      </c>
      <c r="E302" s="267"/>
      <c r="F302" s="103">
        <v>0</v>
      </c>
      <c r="G302" s="103">
        <v>0</v>
      </c>
      <c r="H302" s="103">
        <v>0</v>
      </c>
      <c r="I302" s="103">
        <v>0</v>
      </c>
      <c r="J302" s="103">
        <v>0</v>
      </c>
      <c r="K302" s="103">
        <v>0</v>
      </c>
      <c r="L302" s="103">
        <v>0</v>
      </c>
      <c r="M302" s="103">
        <v>0</v>
      </c>
      <c r="N302" s="103"/>
      <c r="O302" s="103"/>
      <c r="P302" s="103"/>
      <c r="Q302" s="103"/>
      <c r="R302" s="556"/>
      <c r="S302" s="322">
        <f>COUNTIF(F302:M302,"&lt;&gt;0")</f>
        <v>0</v>
      </c>
      <c r="T302" s="256">
        <v>1</v>
      </c>
      <c r="U302" s="556"/>
      <c r="V302" s="242">
        <f>SUM(F302:Q302)</f>
        <v>0</v>
      </c>
      <c r="W302" s="247">
        <f>IFERROR(IF(L302=0,V302/(S302*30),V302/(((S302-1)*30)+(T302*7))),0)</f>
        <v>0</v>
      </c>
      <c r="X302" s="247">
        <f>W302*30</f>
        <v>0</v>
      </c>
      <c r="Y302" s="242">
        <v>23</v>
      </c>
      <c r="Z302" s="242">
        <v>0</v>
      </c>
      <c r="AA302" s="243">
        <f>Y302+Z302</f>
        <v>23</v>
      </c>
      <c r="AB302" s="247" t="str">
        <f>IFERROR(AA302/W302,"Not Sold")</f>
        <v>Not Sold</v>
      </c>
      <c r="AC302" s="247">
        <v>14</v>
      </c>
      <c r="AD302" s="247" t="str">
        <f>IFERROR(AB302-AC302,"-")</f>
        <v>-</v>
      </c>
      <c r="AE302" s="247">
        <f>X302*2</f>
        <v>0</v>
      </c>
      <c r="AF302" s="248" t="str">
        <f>IFERROR(AB302+$C$1,"Not Sold")</f>
        <v>Not Sold</v>
      </c>
      <c r="AG302" s="249">
        <f>$C$1+AC302</f>
        <v>43687</v>
      </c>
      <c r="AH302" s="249">
        <f>MAX(AF302,AG302)</f>
        <v>43687</v>
      </c>
      <c r="AI302" s="253">
        <f>W302*AC302</f>
        <v>0</v>
      </c>
      <c r="AJ302" s="253">
        <f>AA302-AI302</f>
        <v>23</v>
      </c>
      <c r="AK302" s="242">
        <v>1</v>
      </c>
      <c r="AL302" s="253">
        <f>IF(AE302-AJ302&lt;1,0,AE302-AJ302)</f>
        <v>0</v>
      </c>
      <c r="AM302" s="253">
        <f>AL302*D302</f>
        <v>0</v>
      </c>
      <c r="AN302" s="253" t="str">
        <f>IFERROR(AL302/W302,"-")</f>
        <v>-</v>
      </c>
      <c r="AO302" s="249" t="str">
        <f>IFERROR(AN302+AH302,"-")</f>
        <v>-</v>
      </c>
      <c r="AP302" s="246"/>
      <c r="AQ302" s="244"/>
    </row>
    <row r="303" spans="1:43" x14ac:dyDescent="0.25">
      <c r="A303" s="550" t="s">
        <v>870</v>
      </c>
      <c r="B303" s="18" t="s">
        <v>871</v>
      </c>
      <c r="C303" s="551">
        <v>6953156290501</v>
      </c>
      <c r="D303" s="58">
        <v>6.6899999999999951</v>
      </c>
      <c r="E303" s="267"/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1</v>
      </c>
      <c r="M303" s="26">
        <v>0</v>
      </c>
      <c r="N303" s="26"/>
      <c r="O303" s="26"/>
      <c r="P303" s="26"/>
      <c r="Q303" s="26"/>
      <c r="R303" s="556"/>
      <c r="S303" s="322">
        <f>COUNTIF(F303:M303,"&lt;&gt;0")</f>
        <v>1</v>
      </c>
      <c r="T303" s="256">
        <v>1</v>
      </c>
      <c r="U303" s="556"/>
      <c r="V303" s="242">
        <f>SUM(F303:Q303)</f>
        <v>1</v>
      </c>
      <c r="W303" s="247">
        <f>IFERROR(IF(L303=0,V303/(S303*30),V303/(((S303-1)*30)+(T303*7))),0)</f>
        <v>0.14285714285714285</v>
      </c>
      <c r="X303" s="247">
        <f>W303*30</f>
        <v>4.2857142857142856</v>
      </c>
      <c r="Y303" s="242"/>
      <c r="Z303" s="242">
        <v>4</v>
      </c>
      <c r="AA303" s="243">
        <f>Y303+Z303</f>
        <v>4</v>
      </c>
      <c r="AB303" s="247">
        <f>IFERROR(AA303/W303,"Not Sold")</f>
        <v>28</v>
      </c>
      <c r="AC303" s="247">
        <v>14</v>
      </c>
      <c r="AD303" s="247">
        <f>IFERROR(AB303-AC303,"-")</f>
        <v>14</v>
      </c>
      <c r="AE303" s="247">
        <f>X303*2</f>
        <v>8.5714285714285712</v>
      </c>
      <c r="AF303" s="248">
        <f>IFERROR(AB303+$C$1,"Not Sold")</f>
        <v>43701</v>
      </c>
      <c r="AG303" s="249">
        <f>$C$1+AC303</f>
        <v>43687</v>
      </c>
      <c r="AH303" s="249">
        <f>MAX(AF303,AG303)</f>
        <v>43701</v>
      </c>
      <c r="AI303" s="253">
        <f>W303*AC303</f>
        <v>2</v>
      </c>
      <c r="AJ303" s="253">
        <f>AA303-AI303</f>
        <v>2</v>
      </c>
      <c r="AK303" s="242">
        <v>1</v>
      </c>
      <c r="AL303" s="253">
        <f>IF(AE303-AJ303&lt;1,0,AE303-AJ303)</f>
        <v>6.5714285714285712</v>
      </c>
      <c r="AM303" s="253">
        <f>AL303*D303</f>
        <v>43.962857142857111</v>
      </c>
      <c r="AN303" s="253">
        <f>IFERROR(AL303/W303,"-")</f>
        <v>46</v>
      </c>
      <c r="AO303" s="249">
        <f>IFERROR(AN303+AH303,"-")</f>
        <v>43747</v>
      </c>
      <c r="AP303" s="242"/>
      <c r="AQ303" s="244"/>
    </row>
    <row r="304" spans="1:43" x14ac:dyDescent="0.25">
      <c r="A304" s="547" t="s">
        <v>222</v>
      </c>
      <c r="B304" s="100" t="s">
        <v>522</v>
      </c>
      <c r="C304" s="548">
        <v>6953156290853</v>
      </c>
      <c r="D304" s="112">
        <v>26</v>
      </c>
      <c r="E304" s="267"/>
      <c r="F304" s="103">
        <v>0</v>
      </c>
      <c r="G304" s="103">
        <v>0</v>
      </c>
      <c r="H304" s="103">
        <v>0</v>
      </c>
      <c r="I304" s="103">
        <v>0</v>
      </c>
      <c r="J304" s="103">
        <v>1</v>
      </c>
      <c r="K304" s="103">
        <v>2</v>
      </c>
      <c r="L304" s="103">
        <v>2</v>
      </c>
      <c r="M304" s="103">
        <v>0</v>
      </c>
      <c r="N304" s="103"/>
      <c r="O304" s="103"/>
      <c r="P304" s="103"/>
      <c r="Q304" s="103"/>
      <c r="R304" s="556"/>
      <c r="S304" s="322">
        <f>COUNTIF(F304:M304,"&lt;&gt;0")</f>
        <v>3</v>
      </c>
      <c r="T304" s="256">
        <v>1</v>
      </c>
      <c r="U304" s="556"/>
      <c r="V304" s="242">
        <f>SUM(F304:Q304)</f>
        <v>5</v>
      </c>
      <c r="W304" s="247">
        <f>IFERROR(IF(L304=0,V304/(S304*30),V304/(((S304-1)*30)+(T304*7))),0)</f>
        <v>7.4626865671641784E-2</v>
      </c>
      <c r="X304" s="247">
        <f>W304*30</f>
        <v>2.2388059701492535</v>
      </c>
      <c r="Y304" s="242">
        <v>6</v>
      </c>
      <c r="Z304" s="242">
        <v>11</v>
      </c>
      <c r="AA304" s="243">
        <f>Y304+Z304</f>
        <v>17</v>
      </c>
      <c r="AB304" s="247">
        <f>IFERROR(AA304/W304,"Not Sold")</f>
        <v>227.8</v>
      </c>
      <c r="AC304" s="247">
        <v>14</v>
      </c>
      <c r="AD304" s="247">
        <f>IFERROR(AB304-AC304,"-")</f>
        <v>213.8</v>
      </c>
      <c r="AE304" s="247">
        <f>X304*2</f>
        <v>4.4776119402985071</v>
      </c>
      <c r="AF304" s="248">
        <f>IFERROR(AB304+$C$1,"Not Sold")</f>
        <v>43900.800000000003</v>
      </c>
      <c r="AG304" s="249">
        <f>$C$1+AC304</f>
        <v>43687</v>
      </c>
      <c r="AH304" s="249">
        <f>MAX(AF304,AG304)</f>
        <v>43900.800000000003</v>
      </c>
      <c r="AI304" s="253">
        <f>W304*AC304</f>
        <v>1.044776119402985</v>
      </c>
      <c r="AJ304" s="253">
        <f>AA304-AI304</f>
        <v>15.955223880597014</v>
      </c>
      <c r="AK304" s="242">
        <v>1</v>
      </c>
      <c r="AL304" s="253">
        <f>IF(AE304-AJ304&lt;1,0,AE304-AJ304)</f>
        <v>0</v>
      </c>
      <c r="AM304" s="253">
        <f>AL304*D304</f>
        <v>0</v>
      </c>
      <c r="AN304" s="253">
        <f>IFERROR(AL304/W304,"-")</f>
        <v>0</v>
      </c>
      <c r="AO304" s="249">
        <f>IFERROR(AN304+AH304,"-")</f>
        <v>43900.800000000003</v>
      </c>
      <c r="AP304" s="246"/>
      <c r="AQ304" s="244"/>
    </row>
    <row r="305" spans="1:43" x14ac:dyDescent="0.25">
      <c r="A305" s="547" t="s">
        <v>223</v>
      </c>
      <c r="B305" s="100" t="s">
        <v>523</v>
      </c>
      <c r="C305" s="548">
        <v>6953156290860</v>
      </c>
      <c r="D305" s="112">
        <v>26</v>
      </c>
      <c r="E305" s="267"/>
      <c r="F305" s="103">
        <v>0</v>
      </c>
      <c r="G305" s="103">
        <v>0</v>
      </c>
      <c r="H305" s="103">
        <v>0</v>
      </c>
      <c r="I305" s="103">
        <v>0</v>
      </c>
      <c r="J305" s="103">
        <v>0</v>
      </c>
      <c r="K305" s="103">
        <v>3</v>
      </c>
      <c r="L305" s="103">
        <v>1</v>
      </c>
      <c r="M305" s="103">
        <v>0</v>
      </c>
      <c r="N305" s="103"/>
      <c r="O305" s="103"/>
      <c r="P305" s="103"/>
      <c r="Q305" s="103"/>
      <c r="R305" s="556"/>
      <c r="S305" s="322">
        <f>COUNTIF(F305:M305,"&lt;&gt;0")</f>
        <v>2</v>
      </c>
      <c r="T305" s="256">
        <v>1</v>
      </c>
      <c r="U305" s="556"/>
      <c r="V305" s="242">
        <f>SUM(F305:Q305)</f>
        <v>4</v>
      </c>
      <c r="W305" s="247">
        <f>IFERROR(IF(L305=0,V305/(S305*30),V305/(((S305-1)*30)+(T305*7))),0)</f>
        <v>0.10810810810810811</v>
      </c>
      <c r="X305" s="247">
        <f>W305*30</f>
        <v>3.2432432432432434</v>
      </c>
      <c r="Y305" s="242">
        <v>3</v>
      </c>
      <c r="Z305" s="242">
        <v>9</v>
      </c>
      <c r="AA305" s="243">
        <f>Y305+Z305</f>
        <v>12</v>
      </c>
      <c r="AB305" s="247">
        <f>IFERROR(AA305/W305,"Not Sold")</f>
        <v>111</v>
      </c>
      <c r="AC305" s="247">
        <v>14</v>
      </c>
      <c r="AD305" s="247">
        <f>IFERROR(AB305-AC305,"-")</f>
        <v>97</v>
      </c>
      <c r="AE305" s="247">
        <f>X305*2</f>
        <v>6.4864864864864868</v>
      </c>
      <c r="AF305" s="248">
        <f>IFERROR(AB305+$C$1,"Not Sold")</f>
        <v>43784</v>
      </c>
      <c r="AG305" s="249">
        <f>$C$1+AC305</f>
        <v>43687</v>
      </c>
      <c r="AH305" s="249">
        <f>MAX(AF305,AG305)</f>
        <v>43784</v>
      </c>
      <c r="AI305" s="253">
        <f>W305*AC305</f>
        <v>1.5135135135135136</v>
      </c>
      <c r="AJ305" s="253">
        <f>AA305-AI305</f>
        <v>10.486486486486486</v>
      </c>
      <c r="AK305" s="242">
        <v>1</v>
      </c>
      <c r="AL305" s="253">
        <f>IF(AE305-AJ305&lt;1,0,AE305-AJ305)</f>
        <v>0</v>
      </c>
      <c r="AM305" s="253">
        <f>AL305*D305</f>
        <v>0</v>
      </c>
      <c r="AN305" s="253">
        <f>IFERROR(AL305/W305,"-")</f>
        <v>0</v>
      </c>
      <c r="AO305" s="249">
        <f>IFERROR(AN305+AH305,"-")</f>
        <v>43784</v>
      </c>
      <c r="AP305" s="246"/>
      <c r="AQ305" s="244"/>
    </row>
    <row r="306" spans="1:43" x14ac:dyDescent="0.25">
      <c r="A306" s="547" t="s">
        <v>240</v>
      </c>
      <c r="B306" s="100" t="s">
        <v>534</v>
      </c>
      <c r="C306" s="548">
        <v>6953156291492</v>
      </c>
      <c r="D306" s="112">
        <v>107.83999999999989</v>
      </c>
      <c r="E306" s="267"/>
      <c r="F306" s="103">
        <v>0</v>
      </c>
      <c r="G306" s="103">
        <v>0</v>
      </c>
      <c r="H306" s="103">
        <v>0</v>
      </c>
      <c r="I306" s="103">
        <v>0</v>
      </c>
      <c r="J306" s="103">
        <v>0</v>
      </c>
      <c r="K306" s="103">
        <v>0</v>
      </c>
      <c r="L306" s="103">
        <v>0</v>
      </c>
      <c r="M306" s="103">
        <v>0</v>
      </c>
      <c r="N306" s="103"/>
      <c r="O306" s="103"/>
      <c r="P306" s="103"/>
      <c r="Q306" s="103"/>
      <c r="R306" s="556"/>
      <c r="S306" s="322">
        <f>COUNTIF(F306:M306,"&lt;&gt;0")</f>
        <v>0</v>
      </c>
      <c r="T306" s="256">
        <v>1</v>
      </c>
      <c r="U306" s="556"/>
      <c r="V306" s="242">
        <f>SUM(F306:Q306)</f>
        <v>0</v>
      </c>
      <c r="W306" s="247">
        <f>IFERROR(IF(L306=0,V306/(S306*30),V306/(((S306-1)*30)+(T306*7))),0)</f>
        <v>0</v>
      </c>
      <c r="X306" s="247">
        <f>W306*30</f>
        <v>0</v>
      </c>
      <c r="Y306" s="242">
        <v>2</v>
      </c>
      <c r="Z306" s="242">
        <v>0</v>
      </c>
      <c r="AA306" s="243">
        <f>Y306+Z306</f>
        <v>2</v>
      </c>
      <c r="AB306" s="247" t="str">
        <f>IFERROR(AA306/W306,"Not Sold")</f>
        <v>Not Sold</v>
      </c>
      <c r="AC306" s="247">
        <v>14</v>
      </c>
      <c r="AD306" s="247" t="str">
        <f>IFERROR(AB306-AC306,"-")</f>
        <v>-</v>
      </c>
      <c r="AE306" s="247">
        <f>X306*2</f>
        <v>0</v>
      </c>
      <c r="AF306" s="248" t="str">
        <f>IFERROR(AB306+$C$1,"Not Sold")</f>
        <v>Not Sold</v>
      </c>
      <c r="AG306" s="249">
        <f>$C$1+AC306</f>
        <v>43687</v>
      </c>
      <c r="AH306" s="249">
        <f>MAX(AF306,AG306)</f>
        <v>43687</v>
      </c>
      <c r="AI306" s="253">
        <f>W306*AC306</f>
        <v>0</v>
      </c>
      <c r="AJ306" s="253">
        <f>AA306-AI306</f>
        <v>2</v>
      </c>
      <c r="AK306" s="242">
        <v>1</v>
      </c>
      <c r="AL306" s="253">
        <f>IF(AE306-AJ306&lt;1,0,AE306-AJ306)</f>
        <v>0</v>
      </c>
      <c r="AM306" s="253">
        <f>AL306*D306</f>
        <v>0</v>
      </c>
      <c r="AN306" s="253" t="str">
        <f>IFERROR(AL306/W306,"-")</f>
        <v>-</v>
      </c>
      <c r="AO306" s="249" t="str">
        <f>IFERROR(AN306+AH306,"-")</f>
        <v>-</v>
      </c>
      <c r="AP306" s="246"/>
      <c r="AQ306" s="244"/>
    </row>
    <row r="307" spans="1:43" x14ac:dyDescent="0.25">
      <c r="A307" s="547" t="s">
        <v>241</v>
      </c>
      <c r="B307" s="100" t="s">
        <v>535</v>
      </c>
      <c r="C307" s="548">
        <v>6953156291638</v>
      </c>
      <c r="D307" s="112">
        <v>21.070000000000007</v>
      </c>
      <c r="E307" s="267"/>
      <c r="F307" s="103">
        <v>0</v>
      </c>
      <c r="G307" s="103">
        <v>0</v>
      </c>
      <c r="H307" s="103">
        <v>0</v>
      </c>
      <c r="I307" s="103">
        <v>0</v>
      </c>
      <c r="J307" s="103">
        <v>0</v>
      </c>
      <c r="K307" s="103">
        <v>13</v>
      </c>
      <c r="L307" s="103">
        <v>30</v>
      </c>
      <c r="M307" s="103">
        <v>0</v>
      </c>
      <c r="N307" s="103"/>
      <c r="O307" s="103"/>
      <c r="P307" s="103"/>
      <c r="Q307" s="103"/>
      <c r="R307" s="556"/>
      <c r="S307" s="322">
        <f>COUNTIF(F307:M307,"&lt;&gt;0")</f>
        <v>2</v>
      </c>
      <c r="T307" s="256">
        <v>1</v>
      </c>
      <c r="U307" s="556"/>
      <c r="V307" s="242">
        <f>SUM(F307:Q307)</f>
        <v>43</v>
      </c>
      <c r="W307" s="247">
        <f>IFERROR(IF(L307=0,V307/(S307*30),V307/(((S307-1)*30)+(T307*7))),0)</f>
        <v>1.1621621621621621</v>
      </c>
      <c r="X307" s="247">
        <f>W307*30</f>
        <v>34.864864864864863</v>
      </c>
      <c r="Y307" s="242"/>
      <c r="Z307" s="242">
        <v>36</v>
      </c>
      <c r="AA307" s="243">
        <f>Y307+Z307</f>
        <v>36</v>
      </c>
      <c r="AB307" s="247">
        <f>IFERROR(AA307/W307,"Not Sold")</f>
        <v>30.976744186046513</v>
      </c>
      <c r="AC307" s="247">
        <v>14</v>
      </c>
      <c r="AD307" s="247">
        <f>IFERROR(AB307-AC307,"-")</f>
        <v>16.976744186046513</v>
      </c>
      <c r="AE307" s="247">
        <f>X307*2</f>
        <v>69.729729729729726</v>
      </c>
      <c r="AF307" s="248">
        <f>IFERROR(AB307+$C$1,"Not Sold")</f>
        <v>43703.976744186046</v>
      </c>
      <c r="AG307" s="249">
        <f>$C$1+AC307</f>
        <v>43687</v>
      </c>
      <c r="AH307" s="249">
        <f>MAX(AF307,AG307)</f>
        <v>43703.976744186046</v>
      </c>
      <c r="AI307" s="253">
        <f>W307*AC307</f>
        <v>16.27027027027027</v>
      </c>
      <c r="AJ307" s="253">
        <f>AA307-AI307</f>
        <v>19.72972972972973</v>
      </c>
      <c r="AK307" s="242">
        <v>1</v>
      </c>
      <c r="AL307" s="253">
        <f>IF(AE307-AJ307&lt;1,0,AE307-AJ307)</f>
        <v>50</v>
      </c>
      <c r="AM307" s="253">
        <f>AL307*D307</f>
        <v>1053.5000000000005</v>
      </c>
      <c r="AN307" s="253">
        <f>IFERROR(AL307/W307,"-")</f>
        <v>43.02325581395349</v>
      </c>
      <c r="AO307" s="249">
        <f>IFERROR(AN307+AH307,"-")</f>
        <v>43747</v>
      </c>
      <c r="AP307" s="246"/>
      <c r="AQ307" s="244"/>
    </row>
    <row r="308" spans="1:43" x14ac:dyDescent="0.25">
      <c r="A308" s="547" t="s">
        <v>573</v>
      </c>
      <c r="B308" s="100" t="s">
        <v>703</v>
      </c>
      <c r="C308" s="548">
        <v>6953156292079</v>
      </c>
      <c r="D308" s="112">
        <v>88.91</v>
      </c>
      <c r="E308" s="267"/>
      <c r="F308" s="103">
        <v>0</v>
      </c>
      <c r="G308" s="103">
        <v>0</v>
      </c>
      <c r="H308" s="103">
        <v>0</v>
      </c>
      <c r="I308" s="103">
        <v>0</v>
      </c>
      <c r="J308" s="103">
        <v>0</v>
      </c>
      <c r="K308" s="103">
        <v>0</v>
      </c>
      <c r="L308" s="103">
        <v>0</v>
      </c>
      <c r="M308" s="103">
        <v>0</v>
      </c>
      <c r="N308" s="103"/>
      <c r="O308" s="103"/>
      <c r="P308" s="103"/>
      <c r="Q308" s="103"/>
      <c r="R308" s="556"/>
      <c r="S308" s="322">
        <f>COUNTIF(F308:M308,"&lt;&gt;0")</f>
        <v>0</v>
      </c>
      <c r="T308" s="256">
        <v>1</v>
      </c>
      <c r="U308" s="556"/>
      <c r="V308" s="242">
        <f>SUM(F308:Q308)</f>
        <v>0</v>
      </c>
      <c r="W308" s="247">
        <f>IFERROR(IF(L308=0,V308/(S308*30),V308/(((S308-1)*30)+(T308*7))),0)</f>
        <v>0</v>
      </c>
      <c r="X308" s="247">
        <f>W308*30</f>
        <v>0</v>
      </c>
      <c r="Y308" s="242"/>
      <c r="Z308" s="242">
        <v>5</v>
      </c>
      <c r="AA308" s="243">
        <f>Y308+Z308</f>
        <v>5</v>
      </c>
      <c r="AB308" s="247" t="str">
        <f>IFERROR(AA308/W308,"Not Sold")</f>
        <v>Not Sold</v>
      </c>
      <c r="AC308" s="247">
        <v>14</v>
      </c>
      <c r="AD308" s="247" t="str">
        <f>IFERROR(AB308-AC308,"-")</f>
        <v>-</v>
      </c>
      <c r="AE308" s="247">
        <f>X308*2</f>
        <v>0</v>
      </c>
      <c r="AF308" s="248" t="str">
        <f>IFERROR(AB308+$C$1,"Not Sold")</f>
        <v>Not Sold</v>
      </c>
      <c r="AG308" s="249">
        <f>$C$1+AC308</f>
        <v>43687</v>
      </c>
      <c r="AH308" s="249">
        <f>MAX(AF308,AG308)</f>
        <v>43687</v>
      </c>
      <c r="AI308" s="253">
        <f>W308*AC308</f>
        <v>0</v>
      </c>
      <c r="AJ308" s="253">
        <f>AA308-AI308</f>
        <v>5</v>
      </c>
      <c r="AK308" s="242">
        <v>1</v>
      </c>
      <c r="AL308" s="253">
        <f>IF(AE308-AJ308&lt;1,0,AE308-AJ308)</f>
        <v>0</v>
      </c>
      <c r="AM308" s="253">
        <f>AL308*D308</f>
        <v>0</v>
      </c>
      <c r="AN308" s="253" t="str">
        <f>IFERROR(AL308/W308,"-")</f>
        <v>-</v>
      </c>
      <c r="AO308" s="249" t="str">
        <f>IFERROR(AN308+AH308,"-")</f>
        <v>-</v>
      </c>
      <c r="AP308" s="246"/>
      <c r="AQ308" s="244"/>
    </row>
    <row r="309" spans="1:43" x14ac:dyDescent="0.25">
      <c r="A309" s="547" t="s">
        <v>565</v>
      </c>
      <c r="B309" s="100" t="s">
        <v>333</v>
      </c>
      <c r="C309" s="548">
        <v>6953156292314</v>
      </c>
      <c r="D309" s="112">
        <v>18.130000000000013</v>
      </c>
      <c r="E309" s="267"/>
      <c r="F309" s="103">
        <v>0</v>
      </c>
      <c r="G309" s="103">
        <v>0</v>
      </c>
      <c r="H309" s="103">
        <v>0</v>
      </c>
      <c r="I309" s="103">
        <v>0</v>
      </c>
      <c r="J309" s="103">
        <v>0</v>
      </c>
      <c r="K309" s="103">
        <v>0</v>
      </c>
      <c r="L309" s="103">
        <v>9</v>
      </c>
      <c r="M309" s="103">
        <v>0</v>
      </c>
      <c r="N309" s="103"/>
      <c r="O309" s="103"/>
      <c r="P309" s="103"/>
      <c r="Q309" s="103"/>
      <c r="R309" s="556"/>
      <c r="S309" s="322">
        <f>COUNTIF(F309:M309,"&lt;&gt;0")</f>
        <v>1</v>
      </c>
      <c r="T309" s="256">
        <v>1</v>
      </c>
      <c r="U309" s="556"/>
      <c r="V309" s="242">
        <f>SUM(F309:Q309)</f>
        <v>9</v>
      </c>
      <c r="W309" s="247">
        <f>IFERROR(IF(L309=0,V309/(S309*30),V309/(((S309-1)*30)+(T309*7))),0)</f>
        <v>1.2857142857142858</v>
      </c>
      <c r="X309" s="247">
        <f>W309*30</f>
        <v>38.571428571428577</v>
      </c>
      <c r="Y309" s="242"/>
      <c r="Z309" s="242">
        <v>75</v>
      </c>
      <c r="AA309" s="243">
        <f>Y309+Z309</f>
        <v>75</v>
      </c>
      <c r="AB309" s="247">
        <f>IFERROR(AA309/W309,"Not Sold")</f>
        <v>58.333333333333329</v>
      </c>
      <c r="AC309" s="247">
        <v>14</v>
      </c>
      <c r="AD309" s="247">
        <f>IFERROR(AB309-AC309,"-")</f>
        <v>44.333333333333329</v>
      </c>
      <c r="AE309" s="247">
        <f>X309*2</f>
        <v>77.142857142857153</v>
      </c>
      <c r="AF309" s="248">
        <f>IFERROR(AB309+$C$1,"Not Sold")</f>
        <v>43731.333333333336</v>
      </c>
      <c r="AG309" s="249">
        <f>$C$1+AC309</f>
        <v>43687</v>
      </c>
      <c r="AH309" s="249">
        <f>MAX(AF309,AG309)</f>
        <v>43731.333333333336</v>
      </c>
      <c r="AI309" s="253">
        <f>W309*AC309</f>
        <v>18</v>
      </c>
      <c r="AJ309" s="253">
        <f>AA309-AI309</f>
        <v>57</v>
      </c>
      <c r="AK309" s="242">
        <v>1</v>
      </c>
      <c r="AL309" s="253">
        <f>IF(AE309-AJ309&lt;1,0,AE309-AJ309)</f>
        <v>20.142857142857153</v>
      </c>
      <c r="AM309" s="253">
        <f>AL309*D309</f>
        <v>365.19000000000045</v>
      </c>
      <c r="AN309" s="253">
        <f>IFERROR(AL309/W309,"-")</f>
        <v>15.666666666666673</v>
      </c>
      <c r="AO309" s="249">
        <f>IFERROR(AN309+AH309,"-")</f>
        <v>43747</v>
      </c>
      <c r="AP309" s="246"/>
      <c r="AQ309" s="244"/>
    </row>
    <row r="310" spans="1:43" x14ac:dyDescent="0.25">
      <c r="A310" s="547" t="s">
        <v>566</v>
      </c>
      <c r="B310" s="100" t="s">
        <v>334</v>
      </c>
      <c r="C310" s="548">
        <v>6953156292321</v>
      </c>
      <c r="D310" s="112">
        <v>18.13</v>
      </c>
      <c r="E310" s="267"/>
      <c r="F310" s="103">
        <v>0</v>
      </c>
      <c r="G310" s="103">
        <v>0</v>
      </c>
      <c r="H310" s="103">
        <v>0</v>
      </c>
      <c r="I310" s="103">
        <v>0</v>
      </c>
      <c r="J310" s="103">
        <v>0</v>
      </c>
      <c r="K310" s="103">
        <v>0</v>
      </c>
      <c r="L310" s="103">
        <v>8</v>
      </c>
      <c r="M310" s="103">
        <v>0</v>
      </c>
      <c r="N310" s="103"/>
      <c r="O310" s="103"/>
      <c r="P310" s="103"/>
      <c r="Q310" s="103"/>
      <c r="R310" s="556"/>
      <c r="S310" s="322">
        <f>COUNTIF(F310:M310,"&lt;&gt;0")</f>
        <v>1</v>
      </c>
      <c r="T310" s="256">
        <v>1</v>
      </c>
      <c r="U310" s="556"/>
      <c r="V310" s="242">
        <f>SUM(F310:Q310)</f>
        <v>8</v>
      </c>
      <c r="W310" s="247">
        <f>IFERROR(IF(L310=0,V310/(S310*30),V310/(((S310-1)*30)+(T310*7))),0)</f>
        <v>1.1428571428571428</v>
      </c>
      <c r="X310" s="247">
        <f>W310*30</f>
        <v>34.285714285714285</v>
      </c>
      <c r="Y310" s="242">
        <v>5</v>
      </c>
      <c r="Z310" s="242">
        <v>86</v>
      </c>
      <c r="AA310" s="243">
        <f>Y310+Z310</f>
        <v>91</v>
      </c>
      <c r="AB310" s="247">
        <f>IFERROR(AA310/W310,"Not Sold")</f>
        <v>79.625</v>
      </c>
      <c r="AC310" s="247">
        <v>14</v>
      </c>
      <c r="AD310" s="247">
        <f>IFERROR(AB310-AC310,"-")</f>
        <v>65.625</v>
      </c>
      <c r="AE310" s="247">
        <f>X310*2</f>
        <v>68.571428571428569</v>
      </c>
      <c r="AF310" s="248">
        <f>IFERROR(AB310+$C$1,"Not Sold")</f>
        <v>43752.625</v>
      </c>
      <c r="AG310" s="249">
        <f>$C$1+AC310</f>
        <v>43687</v>
      </c>
      <c r="AH310" s="249">
        <f>MAX(AF310,AG310)</f>
        <v>43752.625</v>
      </c>
      <c r="AI310" s="253">
        <f>W310*AC310</f>
        <v>16</v>
      </c>
      <c r="AJ310" s="253">
        <f>AA310-AI310</f>
        <v>75</v>
      </c>
      <c r="AK310" s="242">
        <v>1</v>
      </c>
      <c r="AL310" s="253">
        <f>IF(AE310-AJ310&lt;1,0,AE310-AJ310)</f>
        <v>0</v>
      </c>
      <c r="AM310" s="253">
        <f>AL310*D310</f>
        <v>0</v>
      </c>
      <c r="AN310" s="253">
        <f>IFERROR(AL310/W310,"-")</f>
        <v>0</v>
      </c>
      <c r="AO310" s="249">
        <f>IFERROR(AN310+AH310,"-")</f>
        <v>43752.625</v>
      </c>
      <c r="AP310" s="246"/>
      <c r="AQ310" s="244"/>
    </row>
    <row r="311" spans="1:43" x14ac:dyDescent="0.25">
      <c r="A311" s="550" t="s">
        <v>872</v>
      </c>
      <c r="B311" s="18" t="s">
        <v>873</v>
      </c>
      <c r="C311" s="551">
        <v>6953156292338</v>
      </c>
      <c r="D311" s="58">
        <v>0</v>
      </c>
      <c r="E311" s="267"/>
      <c r="F311" s="26">
        <v>0</v>
      </c>
      <c r="G311" s="26">
        <v>0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/>
      <c r="O311" s="26"/>
      <c r="P311" s="26"/>
      <c r="Q311" s="26"/>
      <c r="R311" s="556"/>
      <c r="S311" s="322">
        <f>COUNTIF(F311:M311,"&lt;&gt;0")</f>
        <v>0</v>
      </c>
      <c r="T311" s="256">
        <v>1</v>
      </c>
      <c r="U311" s="556"/>
      <c r="V311" s="242">
        <f>SUM(F311:Q311)</f>
        <v>0</v>
      </c>
      <c r="W311" s="247">
        <f>IFERROR(IF(L311=0,V311/(S311*30),V311/(((S311-1)*30)+(T311*7))),0)</f>
        <v>0</v>
      </c>
      <c r="X311" s="247">
        <f>W311*30</f>
        <v>0</v>
      </c>
      <c r="Y311" s="242">
        <v>45</v>
      </c>
      <c r="Z311" s="242">
        <v>5</v>
      </c>
      <c r="AA311" s="243">
        <f>Y311+Z311</f>
        <v>50</v>
      </c>
      <c r="AB311" s="247" t="str">
        <f>IFERROR(AA311/W311,"Not Sold")</f>
        <v>Not Sold</v>
      </c>
      <c r="AC311" s="247">
        <v>14</v>
      </c>
      <c r="AD311" s="247" t="str">
        <f>IFERROR(AB311-AC311,"-")</f>
        <v>-</v>
      </c>
      <c r="AE311" s="247">
        <f>X311*2</f>
        <v>0</v>
      </c>
      <c r="AF311" s="248" t="str">
        <f>IFERROR(AB311+$C$1,"Not Sold")</f>
        <v>Not Sold</v>
      </c>
      <c r="AG311" s="249">
        <f>$C$1+AC311</f>
        <v>43687</v>
      </c>
      <c r="AH311" s="249">
        <f>MAX(AF311,AG311)</f>
        <v>43687</v>
      </c>
      <c r="AI311" s="253">
        <f>W311*AC311</f>
        <v>0</v>
      </c>
      <c r="AJ311" s="253">
        <f>AA311-AI311</f>
        <v>50</v>
      </c>
      <c r="AK311" s="242">
        <v>1</v>
      </c>
      <c r="AL311" s="253">
        <f>IF(AE311-AJ311&lt;1,0,AE311-AJ311)</f>
        <v>0</v>
      </c>
      <c r="AM311" s="253">
        <f>AL311*D311</f>
        <v>0</v>
      </c>
      <c r="AN311" s="253" t="str">
        <f>IFERROR(AL311/W311,"-")</f>
        <v>-</v>
      </c>
      <c r="AO311" s="249" t="str">
        <f>IFERROR(AN311+AH311,"-")</f>
        <v>-</v>
      </c>
      <c r="AP311" s="242"/>
      <c r="AQ311" s="244"/>
    </row>
    <row r="312" spans="1:43" x14ac:dyDescent="0.25">
      <c r="A312" s="550" t="s">
        <v>874</v>
      </c>
      <c r="B312" s="18" t="s">
        <v>875</v>
      </c>
      <c r="C312" s="551">
        <v>6953156292345</v>
      </c>
      <c r="D312" s="58">
        <v>0</v>
      </c>
      <c r="E312" s="267"/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/>
      <c r="O312" s="26"/>
      <c r="P312" s="26"/>
      <c r="Q312" s="26"/>
      <c r="R312" s="556"/>
      <c r="S312" s="322">
        <f>COUNTIF(F312:M312,"&lt;&gt;0")</f>
        <v>0</v>
      </c>
      <c r="T312" s="256">
        <v>1</v>
      </c>
      <c r="U312" s="556"/>
      <c r="V312" s="242">
        <f>SUM(F312:Q312)</f>
        <v>0</v>
      </c>
      <c r="W312" s="247">
        <f>IFERROR(IF(L312=0,V312/(S312*30),V312/(((S312-1)*30)+(T312*7))),0)</f>
        <v>0</v>
      </c>
      <c r="X312" s="247">
        <f>W312*30</f>
        <v>0</v>
      </c>
      <c r="Y312" s="242">
        <v>12</v>
      </c>
      <c r="Z312" s="242">
        <v>5</v>
      </c>
      <c r="AA312" s="243">
        <f>Y312+Z312</f>
        <v>17</v>
      </c>
      <c r="AB312" s="247" t="str">
        <f>IFERROR(AA312/W312,"Not Sold")</f>
        <v>Not Sold</v>
      </c>
      <c r="AC312" s="247">
        <v>14</v>
      </c>
      <c r="AD312" s="247" t="str">
        <f>IFERROR(AB312-AC312,"-")</f>
        <v>-</v>
      </c>
      <c r="AE312" s="247">
        <f>X312*2</f>
        <v>0</v>
      </c>
      <c r="AF312" s="248" t="str">
        <f>IFERROR(AB312+$C$1,"Not Sold")</f>
        <v>Not Sold</v>
      </c>
      <c r="AG312" s="249">
        <f>$C$1+AC312</f>
        <v>43687</v>
      </c>
      <c r="AH312" s="249">
        <f>MAX(AF312,AG312)</f>
        <v>43687</v>
      </c>
      <c r="AI312" s="253">
        <f>W312*AC312</f>
        <v>0</v>
      </c>
      <c r="AJ312" s="253">
        <f>AA312-AI312</f>
        <v>17</v>
      </c>
      <c r="AK312" s="242">
        <v>1</v>
      </c>
      <c r="AL312" s="253">
        <f>IF(AE312-AJ312&lt;1,0,AE312-AJ312)</f>
        <v>0</v>
      </c>
      <c r="AM312" s="253">
        <f>AL312*D312</f>
        <v>0</v>
      </c>
      <c r="AN312" s="253" t="str">
        <f>IFERROR(AL312/W312,"-")</f>
        <v>-</v>
      </c>
      <c r="AO312" s="249" t="str">
        <f>IFERROR(AN312+AH312,"-")</f>
        <v>-</v>
      </c>
      <c r="AP312" s="242"/>
      <c r="AQ312" s="244"/>
    </row>
    <row r="313" spans="1:43" x14ac:dyDescent="0.25">
      <c r="A313" s="547" t="s">
        <v>564</v>
      </c>
      <c r="B313" s="100" t="s">
        <v>332</v>
      </c>
      <c r="C313" s="548">
        <v>6953156293014</v>
      </c>
      <c r="D313" s="112">
        <v>102.13</v>
      </c>
      <c r="E313" s="267"/>
      <c r="F313" s="103">
        <v>0</v>
      </c>
      <c r="G313" s="103">
        <v>0</v>
      </c>
      <c r="H313" s="103">
        <v>0</v>
      </c>
      <c r="I313" s="103">
        <v>0</v>
      </c>
      <c r="J313" s="103">
        <v>0</v>
      </c>
      <c r="K313" s="103">
        <v>0</v>
      </c>
      <c r="L313" s="103">
        <v>3</v>
      </c>
      <c r="M313" s="103">
        <v>0</v>
      </c>
      <c r="N313" s="103"/>
      <c r="O313" s="103"/>
      <c r="P313" s="103"/>
      <c r="Q313" s="103"/>
      <c r="R313" s="556"/>
      <c r="S313" s="322">
        <f>COUNTIF(F313:M313,"&lt;&gt;0")</f>
        <v>1</v>
      </c>
      <c r="T313" s="256">
        <v>1</v>
      </c>
      <c r="U313" s="556"/>
      <c r="V313" s="242">
        <f>SUM(F313:Q313)</f>
        <v>3</v>
      </c>
      <c r="W313" s="247">
        <f>IFERROR(IF(L313=0,V313/(S313*30),V313/(((S313-1)*30)+(T313*7))),0)</f>
        <v>0.42857142857142855</v>
      </c>
      <c r="X313" s="247">
        <f>W313*30</f>
        <v>12.857142857142856</v>
      </c>
      <c r="Y313" s="242">
        <v>53</v>
      </c>
      <c r="Z313" s="242">
        <v>72</v>
      </c>
      <c r="AA313" s="243">
        <f>Y313+Z313</f>
        <v>125</v>
      </c>
      <c r="AB313" s="247">
        <f>IFERROR(AA313/W313,"Not Sold")</f>
        <v>291.66666666666669</v>
      </c>
      <c r="AC313" s="247">
        <v>14</v>
      </c>
      <c r="AD313" s="247">
        <f>IFERROR(AB313-AC313,"-")</f>
        <v>277.66666666666669</v>
      </c>
      <c r="AE313" s="247">
        <f>X313*2</f>
        <v>25.714285714285712</v>
      </c>
      <c r="AF313" s="248">
        <f>IFERROR(AB313+$C$1,"Not Sold")</f>
        <v>43964.666666666664</v>
      </c>
      <c r="AG313" s="249">
        <f>$C$1+AC313</f>
        <v>43687</v>
      </c>
      <c r="AH313" s="249">
        <f>MAX(AF313,AG313)</f>
        <v>43964.666666666664</v>
      </c>
      <c r="AI313" s="253">
        <f>W313*AC313</f>
        <v>6</v>
      </c>
      <c r="AJ313" s="253">
        <f>AA313-AI313</f>
        <v>119</v>
      </c>
      <c r="AK313" s="242">
        <v>1</v>
      </c>
      <c r="AL313" s="253">
        <f>IF(AE313-AJ313&lt;1,0,AE313-AJ313)</f>
        <v>0</v>
      </c>
      <c r="AM313" s="253">
        <f>AL313*D313</f>
        <v>0</v>
      </c>
      <c r="AN313" s="253">
        <f>IFERROR(AL313/W313,"-")</f>
        <v>0</v>
      </c>
      <c r="AO313" s="249">
        <f>IFERROR(AN313+AH313,"-")</f>
        <v>43964.666666666664</v>
      </c>
      <c r="AP313" s="246"/>
      <c r="AQ313" s="244"/>
    </row>
    <row r="314" spans="1:43" x14ac:dyDescent="0.25">
      <c r="A314" s="550" t="s">
        <v>876</v>
      </c>
      <c r="B314" s="18" t="s">
        <v>877</v>
      </c>
      <c r="C314" s="551">
        <v>6953156293038</v>
      </c>
      <c r="D314" s="58">
        <v>0</v>
      </c>
      <c r="E314" s="267"/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/>
      <c r="O314" s="26"/>
      <c r="P314" s="26"/>
      <c r="Q314" s="26"/>
      <c r="R314" s="556"/>
      <c r="S314" s="322">
        <f>COUNTIF(F314:M314,"&lt;&gt;0")</f>
        <v>0</v>
      </c>
      <c r="T314" s="256">
        <v>1</v>
      </c>
      <c r="U314" s="556"/>
      <c r="V314" s="242">
        <f>SUM(F314:Q314)</f>
        <v>0</v>
      </c>
      <c r="W314" s="247">
        <f>IFERROR(IF(L314=0,V314/(S314*30),V314/(((S314-1)*30)+(T314*7))),0)</f>
        <v>0</v>
      </c>
      <c r="X314" s="247">
        <f>W314*30</f>
        <v>0</v>
      </c>
      <c r="Y314" s="242">
        <v>12</v>
      </c>
      <c r="Z314" s="242">
        <v>5</v>
      </c>
      <c r="AA314" s="243">
        <f>Y314+Z314</f>
        <v>17</v>
      </c>
      <c r="AB314" s="247" t="str">
        <f>IFERROR(AA314/W314,"Not Sold")</f>
        <v>Not Sold</v>
      </c>
      <c r="AC314" s="247">
        <v>14</v>
      </c>
      <c r="AD314" s="247" t="str">
        <f>IFERROR(AB314-AC314,"-")</f>
        <v>-</v>
      </c>
      <c r="AE314" s="247">
        <f>X314*2</f>
        <v>0</v>
      </c>
      <c r="AF314" s="248" t="str">
        <f>IFERROR(AB314+$C$1,"Not Sold")</f>
        <v>Not Sold</v>
      </c>
      <c r="AG314" s="249">
        <f>$C$1+AC314</f>
        <v>43687</v>
      </c>
      <c r="AH314" s="249">
        <f>MAX(AF314,AG314)</f>
        <v>43687</v>
      </c>
      <c r="AI314" s="253">
        <f>W314*AC314</f>
        <v>0</v>
      </c>
      <c r="AJ314" s="253">
        <f>AA314-AI314</f>
        <v>17</v>
      </c>
      <c r="AK314" s="242">
        <v>1</v>
      </c>
      <c r="AL314" s="253">
        <f>IF(AE314-AJ314&lt;1,0,AE314-AJ314)</f>
        <v>0</v>
      </c>
      <c r="AM314" s="253">
        <f>AL314*D314</f>
        <v>0</v>
      </c>
      <c r="AN314" s="253" t="str">
        <f>IFERROR(AL314/W314,"-")</f>
        <v>-</v>
      </c>
      <c r="AO314" s="249" t="str">
        <f>IFERROR(AN314+AH314,"-")</f>
        <v>-</v>
      </c>
      <c r="AP314" s="242"/>
      <c r="AQ314" s="244"/>
    </row>
    <row r="315" spans="1:43" x14ac:dyDescent="0.25">
      <c r="A315" s="550" t="s">
        <v>878</v>
      </c>
      <c r="B315" s="18" t="s">
        <v>879</v>
      </c>
      <c r="C315" s="551">
        <v>6953156293045</v>
      </c>
      <c r="D315" s="58">
        <v>0</v>
      </c>
      <c r="E315" s="267"/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/>
      <c r="O315" s="26"/>
      <c r="P315" s="26"/>
      <c r="Q315" s="26"/>
      <c r="R315" s="556"/>
      <c r="S315" s="322">
        <f>COUNTIF(F315:M315,"&lt;&gt;0")</f>
        <v>0</v>
      </c>
      <c r="T315" s="256">
        <v>1</v>
      </c>
      <c r="U315" s="556"/>
      <c r="V315" s="242">
        <f>SUM(F315:Q315)</f>
        <v>0</v>
      </c>
      <c r="W315" s="247">
        <f>IFERROR(IF(L315=0,V315/(S315*30),V315/(((S315-1)*30)+(T315*7))),0)</f>
        <v>0</v>
      </c>
      <c r="X315" s="247">
        <f>W315*30</f>
        <v>0</v>
      </c>
      <c r="Y315" s="242">
        <v>21</v>
      </c>
      <c r="Z315" s="242">
        <v>5</v>
      </c>
      <c r="AA315" s="243">
        <f>Y315+Z315</f>
        <v>26</v>
      </c>
      <c r="AB315" s="247" t="str">
        <f>IFERROR(AA315/W315,"Not Sold")</f>
        <v>Not Sold</v>
      </c>
      <c r="AC315" s="247">
        <v>14</v>
      </c>
      <c r="AD315" s="247" t="str">
        <f>IFERROR(AB315-AC315,"-")</f>
        <v>-</v>
      </c>
      <c r="AE315" s="247">
        <f>X315*2</f>
        <v>0</v>
      </c>
      <c r="AF315" s="248" t="str">
        <f>IFERROR(AB315+$C$1,"Not Sold")</f>
        <v>Not Sold</v>
      </c>
      <c r="AG315" s="249">
        <f>$C$1+AC315</f>
        <v>43687</v>
      </c>
      <c r="AH315" s="249">
        <f>MAX(AF315,AG315)</f>
        <v>43687</v>
      </c>
      <c r="AI315" s="253">
        <f>W315*AC315</f>
        <v>0</v>
      </c>
      <c r="AJ315" s="253">
        <f>AA315-AI315</f>
        <v>26</v>
      </c>
      <c r="AK315" s="242">
        <v>1</v>
      </c>
      <c r="AL315" s="253">
        <f>IF(AE315-AJ315&lt;1,0,AE315-AJ315)</f>
        <v>0</v>
      </c>
      <c r="AM315" s="253">
        <f>AL315*D315</f>
        <v>0</v>
      </c>
      <c r="AN315" s="253" t="str">
        <f>IFERROR(AL315/W315,"-")</f>
        <v>-</v>
      </c>
      <c r="AO315" s="249" t="str">
        <f>IFERROR(AN315+AH315,"-")</f>
        <v>-</v>
      </c>
      <c r="AP315" s="242"/>
      <c r="AQ315" s="244"/>
    </row>
    <row r="316" spans="1:43" x14ac:dyDescent="0.25">
      <c r="A316" s="550" t="s">
        <v>880</v>
      </c>
      <c r="B316" s="18" t="s">
        <v>881</v>
      </c>
      <c r="C316" s="551">
        <v>6953156293052</v>
      </c>
      <c r="D316" s="58">
        <v>0</v>
      </c>
      <c r="E316" s="267"/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/>
      <c r="O316" s="26"/>
      <c r="P316" s="26"/>
      <c r="Q316" s="26"/>
      <c r="R316" s="556"/>
      <c r="S316" s="322">
        <f>COUNTIF(F316:M316,"&lt;&gt;0")</f>
        <v>0</v>
      </c>
      <c r="T316" s="256">
        <v>1</v>
      </c>
      <c r="U316" s="556"/>
      <c r="V316" s="242">
        <f>SUM(F316:Q316)</f>
        <v>0</v>
      </c>
      <c r="W316" s="247">
        <f>IFERROR(IF(L316=0,V316/(S316*30),V316/(((S316-1)*30)+(T316*7))),0)</f>
        <v>0</v>
      </c>
      <c r="X316" s="247">
        <f>W316*30</f>
        <v>0</v>
      </c>
      <c r="Y316" s="242">
        <v>3</v>
      </c>
      <c r="Z316" s="242">
        <v>5</v>
      </c>
      <c r="AA316" s="243">
        <f>Y316+Z316</f>
        <v>8</v>
      </c>
      <c r="AB316" s="247" t="str">
        <f>IFERROR(AA316/W316,"Not Sold")</f>
        <v>Not Sold</v>
      </c>
      <c r="AC316" s="247">
        <v>14</v>
      </c>
      <c r="AD316" s="247" t="str">
        <f>IFERROR(AB316-AC316,"-")</f>
        <v>-</v>
      </c>
      <c r="AE316" s="247">
        <f>X316*2</f>
        <v>0</v>
      </c>
      <c r="AF316" s="248" t="str">
        <f>IFERROR(AB316+$C$1,"Not Sold")</f>
        <v>Not Sold</v>
      </c>
      <c r="AG316" s="249">
        <f>$C$1+AC316</f>
        <v>43687</v>
      </c>
      <c r="AH316" s="249">
        <f>MAX(AF316,AG316)</f>
        <v>43687</v>
      </c>
      <c r="AI316" s="253">
        <f>W316*AC316</f>
        <v>0</v>
      </c>
      <c r="AJ316" s="253">
        <f>AA316-AI316</f>
        <v>8</v>
      </c>
      <c r="AK316" s="242">
        <v>1</v>
      </c>
      <c r="AL316" s="253">
        <f>IF(AE316-AJ316&lt;1,0,AE316-AJ316)</f>
        <v>0</v>
      </c>
      <c r="AM316" s="253">
        <f>AL316*D316</f>
        <v>0</v>
      </c>
      <c r="AN316" s="253" t="str">
        <f>IFERROR(AL316/W316,"-")</f>
        <v>-</v>
      </c>
      <c r="AO316" s="249" t="str">
        <f>IFERROR(AN316+AH316,"-")</f>
        <v>-</v>
      </c>
      <c r="AP316" s="242"/>
      <c r="AQ316" s="244"/>
    </row>
    <row r="317" spans="1:43" x14ac:dyDescent="0.25">
      <c r="A317" s="547" t="s">
        <v>569</v>
      </c>
      <c r="B317" s="100" t="s">
        <v>704</v>
      </c>
      <c r="C317" s="548">
        <v>6953156293243</v>
      </c>
      <c r="D317" s="112">
        <v>30.820000000000391</v>
      </c>
      <c r="E317" s="267"/>
      <c r="F317" s="103">
        <v>0</v>
      </c>
      <c r="G317" s="103">
        <v>0</v>
      </c>
      <c r="H317" s="103">
        <v>0</v>
      </c>
      <c r="I317" s="103">
        <v>0</v>
      </c>
      <c r="J317" s="103">
        <v>0</v>
      </c>
      <c r="K317" s="103">
        <v>0</v>
      </c>
      <c r="L317" s="103">
        <v>14</v>
      </c>
      <c r="M317" s="103">
        <v>0</v>
      </c>
      <c r="N317" s="103"/>
      <c r="O317" s="103"/>
      <c r="P317" s="103"/>
      <c r="Q317" s="103"/>
      <c r="R317" s="556"/>
      <c r="S317" s="322">
        <f>COUNTIF(F317:M317,"&lt;&gt;0")</f>
        <v>1</v>
      </c>
      <c r="T317" s="256">
        <v>1</v>
      </c>
      <c r="U317" s="556"/>
      <c r="V317" s="242">
        <f>SUM(F317:Q317)</f>
        <v>14</v>
      </c>
      <c r="W317" s="247">
        <f>IFERROR(IF(L317=0,V317/(S317*30),V317/(((S317-1)*30)+(T317*7))),0)</f>
        <v>2</v>
      </c>
      <c r="X317" s="247">
        <f>W317*30</f>
        <v>60</v>
      </c>
      <c r="Y317" s="242">
        <v>1</v>
      </c>
      <c r="Z317" s="242">
        <v>39</v>
      </c>
      <c r="AA317" s="243">
        <f>Y317+Z317</f>
        <v>40</v>
      </c>
      <c r="AB317" s="247">
        <f>IFERROR(AA317/W317,"Not Sold")</f>
        <v>20</v>
      </c>
      <c r="AC317" s="247">
        <v>14</v>
      </c>
      <c r="AD317" s="247">
        <f>IFERROR(AB317-AC317,"-")</f>
        <v>6</v>
      </c>
      <c r="AE317" s="247">
        <f>X317*2</f>
        <v>120</v>
      </c>
      <c r="AF317" s="248">
        <f>IFERROR(AB317+$C$1,"Not Sold")</f>
        <v>43693</v>
      </c>
      <c r="AG317" s="249">
        <f>$C$1+AC317</f>
        <v>43687</v>
      </c>
      <c r="AH317" s="249">
        <f>MAX(AF317,AG317)</f>
        <v>43693</v>
      </c>
      <c r="AI317" s="253">
        <f>W317*AC317</f>
        <v>28</v>
      </c>
      <c r="AJ317" s="253">
        <f>AA317-AI317</f>
        <v>12</v>
      </c>
      <c r="AK317" s="242">
        <v>1</v>
      </c>
      <c r="AL317" s="253">
        <f>IF(AE317-AJ317&lt;1,0,AE317-AJ317)</f>
        <v>108</v>
      </c>
      <c r="AM317" s="253">
        <f>AL317*D317</f>
        <v>3328.5600000000422</v>
      </c>
      <c r="AN317" s="253">
        <f>IFERROR(AL317/W317,"-")</f>
        <v>54</v>
      </c>
      <c r="AO317" s="249">
        <f>IFERROR(AN317+AH317,"-")</f>
        <v>43747</v>
      </c>
      <c r="AP317" s="246"/>
      <c r="AQ317" s="244"/>
    </row>
    <row r="318" spans="1:43" x14ac:dyDescent="0.25">
      <c r="A318" s="547" t="s">
        <v>570</v>
      </c>
      <c r="B318" s="100" t="s">
        <v>705</v>
      </c>
      <c r="C318" s="548">
        <v>6953156293250</v>
      </c>
      <c r="D318" s="112">
        <v>27.19</v>
      </c>
      <c r="E318" s="267"/>
      <c r="F318" s="103">
        <v>0</v>
      </c>
      <c r="G318" s="103">
        <v>0</v>
      </c>
      <c r="H318" s="103">
        <v>0</v>
      </c>
      <c r="I318" s="103">
        <v>0</v>
      </c>
      <c r="J318" s="103">
        <v>0</v>
      </c>
      <c r="K318" s="103">
        <v>0</v>
      </c>
      <c r="L318" s="103">
        <v>12</v>
      </c>
      <c r="M318" s="103">
        <v>0</v>
      </c>
      <c r="N318" s="103"/>
      <c r="O318" s="103"/>
      <c r="P318" s="103"/>
      <c r="Q318" s="103"/>
      <c r="R318" s="556"/>
      <c r="S318" s="322">
        <f>COUNTIF(F318:M318,"&lt;&gt;0")</f>
        <v>1</v>
      </c>
      <c r="T318" s="256">
        <v>1</v>
      </c>
      <c r="U318" s="556"/>
      <c r="V318" s="242">
        <f>SUM(F318:Q318)</f>
        <v>12</v>
      </c>
      <c r="W318" s="247">
        <f>IFERROR(IF(L318=0,V318/(S318*30),V318/(((S318-1)*30)+(T318*7))),0)</f>
        <v>1.7142857142857142</v>
      </c>
      <c r="X318" s="247">
        <f>W318*30</f>
        <v>51.428571428571423</v>
      </c>
      <c r="Y318" s="242">
        <v>21</v>
      </c>
      <c r="Z318" s="242">
        <v>85</v>
      </c>
      <c r="AA318" s="243">
        <f>Y318+Z318</f>
        <v>106</v>
      </c>
      <c r="AB318" s="247">
        <f>IFERROR(AA318/W318,"Not Sold")</f>
        <v>61.833333333333336</v>
      </c>
      <c r="AC318" s="247">
        <v>14</v>
      </c>
      <c r="AD318" s="247">
        <f>IFERROR(AB318-AC318,"-")</f>
        <v>47.833333333333336</v>
      </c>
      <c r="AE318" s="247">
        <f>X318*2</f>
        <v>102.85714285714285</v>
      </c>
      <c r="AF318" s="248">
        <f>IFERROR(AB318+$C$1,"Not Sold")</f>
        <v>43734.833333333336</v>
      </c>
      <c r="AG318" s="249">
        <f>$C$1+AC318</f>
        <v>43687</v>
      </c>
      <c r="AH318" s="249">
        <f>MAX(AF318,AG318)</f>
        <v>43734.833333333336</v>
      </c>
      <c r="AI318" s="253">
        <f>W318*AC318</f>
        <v>24</v>
      </c>
      <c r="AJ318" s="253">
        <f>AA318-AI318</f>
        <v>82</v>
      </c>
      <c r="AK318" s="242">
        <v>1</v>
      </c>
      <c r="AL318" s="253">
        <f>IF(AE318-AJ318&lt;1,0,AE318-AJ318)</f>
        <v>20.857142857142847</v>
      </c>
      <c r="AM318" s="253">
        <f>AL318*D318</f>
        <v>567.10571428571404</v>
      </c>
      <c r="AN318" s="253">
        <f>IFERROR(AL318/W318,"-")</f>
        <v>12.166666666666661</v>
      </c>
      <c r="AO318" s="249">
        <f>IFERROR(AN318+AH318,"-")</f>
        <v>43747</v>
      </c>
      <c r="AP318" s="246"/>
      <c r="AQ318" s="244"/>
    </row>
    <row r="319" spans="1:43" x14ac:dyDescent="0.25">
      <c r="A319" s="547" t="s">
        <v>567</v>
      </c>
      <c r="B319" s="100" t="s">
        <v>335</v>
      </c>
      <c r="C319" s="548">
        <v>6953156293267</v>
      </c>
      <c r="D319" s="112">
        <v>66.22</v>
      </c>
      <c r="E319" s="267"/>
      <c r="F319" s="103">
        <v>0</v>
      </c>
      <c r="G319" s="103">
        <v>0</v>
      </c>
      <c r="H319" s="103">
        <v>0</v>
      </c>
      <c r="I319" s="103">
        <v>0</v>
      </c>
      <c r="J319" s="103">
        <v>0</v>
      </c>
      <c r="K319" s="103">
        <v>0</v>
      </c>
      <c r="L319" s="103">
        <v>5</v>
      </c>
      <c r="M319" s="103">
        <v>0</v>
      </c>
      <c r="N319" s="103"/>
      <c r="O319" s="103"/>
      <c r="P319" s="103"/>
      <c r="Q319" s="103"/>
      <c r="R319" s="556"/>
      <c r="S319" s="322">
        <f>COUNTIF(F319:M319,"&lt;&gt;0")</f>
        <v>1</v>
      </c>
      <c r="T319" s="256">
        <v>1</v>
      </c>
      <c r="U319" s="556"/>
      <c r="V319" s="242">
        <f>SUM(F319:Q319)</f>
        <v>5</v>
      </c>
      <c r="W319" s="247">
        <f>IFERROR(IF(L319=0,V319/(S319*30),V319/(((S319-1)*30)+(T319*7))),0)</f>
        <v>0.7142857142857143</v>
      </c>
      <c r="X319" s="247">
        <f>W319*30</f>
        <v>21.428571428571431</v>
      </c>
      <c r="Y319" s="242">
        <v>16</v>
      </c>
      <c r="Z319" s="242">
        <v>87</v>
      </c>
      <c r="AA319" s="243">
        <f>Y319+Z319</f>
        <v>103</v>
      </c>
      <c r="AB319" s="247">
        <f>IFERROR(AA319/W319,"Not Sold")</f>
        <v>144.19999999999999</v>
      </c>
      <c r="AC319" s="247">
        <v>14</v>
      </c>
      <c r="AD319" s="247">
        <f>IFERROR(AB319-AC319,"-")</f>
        <v>130.19999999999999</v>
      </c>
      <c r="AE319" s="247">
        <f>X319*2</f>
        <v>42.857142857142861</v>
      </c>
      <c r="AF319" s="248">
        <f>IFERROR(AB319+$C$1,"Not Sold")</f>
        <v>43817.2</v>
      </c>
      <c r="AG319" s="249">
        <f>$C$1+AC319</f>
        <v>43687</v>
      </c>
      <c r="AH319" s="249">
        <f>MAX(AF319,AG319)</f>
        <v>43817.2</v>
      </c>
      <c r="AI319" s="253">
        <f>W319*AC319</f>
        <v>10</v>
      </c>
      <c r="AJ319" s="253">
        <f>AA319-AI319</f>
        <v>93</v>
      </c>
      <c r="AK319" s="242">
        <v>1</v>
      </c>
      <c r="AL319" s="253">
        <f>IF(AE319-AJ319&lt;1,0,AE319-AJ319)</f>
        <v>0</v>
      </c>
      <c r="AM319" s="253">
        <f>AL319*D319</f>
        <v>0</v>
      </c>
      <c r="AN319" s="253">
        <f>IFERROR(AL319/W319,"-")</f>
        <v>0</v>
      </c>
      <c r="AO319" s="249">
        <f>IFERROR(AN319+AH319,"-")</f>
        <v>43817.2</v>
      </c>
      <c r="AP319" s="246"/>
      <c r="AQ319" s="244"/>
    </row>
    <row r="320" spans="1:43" x14ac:dyDescent="0.25">
      <c r="A320" s="547" t="s">
        <v>568</v>
      </c>
      <c r="B320" s="100" t="s">
        <v>336</v>
      </c>
      <c r="C320" s="548">
        <v>6953156293274</v>
      </c>
      <c r="D320" s="112">
        <v>66.220000000000013</v>
      </c>
      <c r="E320" s="267"/>
      <c r="F320" s="103">
        <v>0</v>
      </c>
      <c r="G320" s="103">
        <v>0</v>
      </c>
      <c r="H320" s="103">
        <v>0</v>
      </c>
      <c r="I320" s="103">
        <v>0</v>
      </c>
      <c r="J320" s="103">
        <v>0</v>
      </c>
      <c r="K320" s="103">
        <v>4</v>
      </c>
      <c r="L320" s="103">
        <v>4</v>
      </c>
      <c r="M320" s="103">
        <v>0</v>
      </c>
      <c r="N320" s="103"/>
      <c r="O320" s="103"/>
      <c r="P320" s="103"/>
      <c r="Q320" s="103"/>
      <c r="R320" s="556"/>
      <c r="S320" s="322">
        <f>COUNTIF(F320:M320,"&lt;&gt;0")</f>
        <v>2</v>
      </c>
      <c r="T320" s="256">
        <v>1</v>
      </c>
      <c r="U320" s="556"/>
      <c r="V320" s="242">
        <f>SUM(F320:Q320)</f>
        <v>8</v>
      </c>
      <c r="W320" s="247">
        <f>IFERROR(IF(L320=0,V320/(S320*30),V320/(((S320-1)*30)+(T320*7))),0)</f>
        <v>0.21621621621621623</v>
      </c>
      <c r="X320" s="247">
        <f>W320*30</f>
        <v>6.4864864864864868</v>
      </c>
      <c r="Y320" s="242">
        <v>38</v>
      </c>
      <c r="Z320" s="242">
        <v>84</v>
      </c>
      <c r="AA320" s="243">
        <f>Y320+Z320</f>
        <v>122</v>
      </c>
      <c r="AB320" s="247">
        <f>IFERROR(AA320/W320,"Not Sold")</f>
        <v>564.25</v>
      </c>
      <c r="AC320" s="247">
        <v>14</v>
      </c>
      <c r="AD320" s="247">
        <f>IFERROR(AB320-AC320,"-")</f>
        <v>550.25</v>
      </c>
      <c r="AE320" s="247">
        <f>X320*2</f>
        <v>12.972972972972974</v>
      </c>
      <c r="AF320" s="248">
        <f>IFERROR(AB320+$C$1,"Not Sold")</f>
        <v>44237.25</v>
      </c>
      <c r="AG320" s="249">
        <f>$C$1+AC320</f>
        <v>43687</v>
      </c>
      <c r="AH320" s="249">
        <f>MAX(AF320,AG320)</f>
        <v>44237.25</v>
      </c>
      <c r="AI320" s="253">
        <f>W320*AC320</f>
        <v>3.0270270270270272</v>
      </c>
      <c r="AJ320" s="253">
        <f>AA320-AI320</f>
        <v>118.97297297297297</v>
      </c>
      <c r="AK320" s="242">
        <v>1</v>
      </c>
      <c r="AL320" s="253">
        <f>IF(AE320-AJ320&lt;1,0,AE320-AJ320)</f>
        <v>0</v>
      </c>
      <c r="AM320" s="253">
        <f>AL320*D320</f>
        <v>0</v>
      </c>
      <c r="AN320" s="253">
        <f>IFERROR(AL320/W320,"-")</f>
        <v>0</v>
      </c>
      <c r="AO320" s="249">
        <f>IFERROR(AN320+AH320,"-")</f>
        <v>44237.25</v>
      </c>
      <c r="AP320" s="246"/>
      <c r="AQ320" s="244"/>
    </row>
    <row r="321" spans="1:43" x14ac:dyDescent="0.25">
      <c r="A321" s="550" t="s">
        <v>882</v>
      </c>
      <c r="B321" s="18" t="s">
        <v>883</v>
      </c>
      <c r="C321" s="551">
        <v>6953156293427</v>
      </c>
      <c r="D321" s="58">
        <v>0</v>
      </c>
      <c r="E321" s="267"/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/>
      <c r="O321" s="26"/>
      <c r="P321" s="26"/>
      <c r="Q321" s="26"/>
      <c r="R321" s="556"/>
      <c r="S321" s="322">
        <f>COUNTIF(F321:M321,"&lt;&gt;0")</f>
        <v>0</v>
      </c>
      <c r="T321" s="256">
        <v>1</v>
      </c>
      <c r="U321" s="556"/>
      <c r="V321" s="242">
        <f>SUM(F321:Q321)</f>
        <v>0</v>
      </c>
      <c r="W321" s="247">
        <f>IFERROR(IF(L321=0,V321/(S321*30),V321/(((S321-1)*30)+(T321*7))),0)</f>
        <v>0</v>
      </c>
      <c r="X321" s="247">
        <f>W321*30</f>
        <v>0</v>
      </c>
      <c r="Y321" s="242">
        <v>7</v>
      </c>
      <c r="Z321" s="242">
        <v>10</v>
      </c>
      <c r="AA321" s="243">
        <f>Y321+Z321</f>
        <v>17</v>
      </c>
      <c r="AB321" s="247" t="str">
        <f>IFERROR(AA321/W321,"Not Sold")</f>
        <v>Not Sold</v>
      </c>
      <c r="AC321" s="247">
        <v>14</v>
      </c>
      <c r="AD321" s="247" t="str">
        <f>IFERROR(AB321-AC321,"-")</f>
        <v>-</v>
      </c>
      <c r="AE321" s="247">
        <f>X321*2</f>
        <v>0</v>
      </c>
      <c r="AF321" s="248" t="str">
        <f>IFERROR(AB321+$C$1,"Not Sold")</f>
        <v>Not Sold</v>
      </c>
      <c r="AG321" s="249">
        <f>$C$1+AC321</f>
        <v>43687</v>
      </c>
      <c r="AH321" s="249">
        <f>MAX(AF321,AG321)</f>
        <v>43687</v>
      </c>
      <c r="AI321" s="253">
        <f>W321*AC321</f>
        <v>0</v>
      </c>
      <c r="AJ321" s="253">
        <f>AA321-AI321</f>
        <v>17</v>
      </c>
      <c r="AK321" s="242">
        <v>1</v>
      </c>
      <c r="AL321" s="253">
        <f>IF(AE321-AJ321&lt;1,0,AE321-AJ321)</f>
        <v>0</v>
      </c>
      <c r="AM321" s="253">
        <f>AL321*D321</f>
        <v>0</v>
      </c>
      <c r="AN321" s="253" t="str">
        <f>IFERROR(AL321/W321,"-")</f>
        <v>-</v>
      </c>
      <c r="AO321" s="249" t="str">
        <f>IFERROR(AN321+AH321,"-")</f>
        <v>-</v>
      </c>
      <c r="AP321" s="242"/>
      <c r="AQ321" s="244"/>
    </row>
    <row r="322" spans="1:43" x14ac:dyDescent="0.25">
      <c r="A322" s="550" t="s">
        <v>884</v>
      </c>
      <c r="B322" s="18" t="s">
        <v>885</v>
      </c>
      <c r="C322" s="551">
        <v>6953156293434</v>
      </c>
      <c r="D322" s="58">
        <v>0</v>
      </c>
      <c r="E322" s="267"/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/>
      <c r="O322" s="26"/>
      <c r="P322" s="26"/>
      <c r="Q322" s="26"/>
      <c r="R322" s="556"/>
      <c r="S322" s="322">
        <f>COUNTIF(F322:M322,"&lt;&gt;0")</f>
        <v>0</v>
      </c>
      <c r="T322" s="256">
        <v>1</v>
      </c>
      <c r="U322" s="556"/>
      <c r="V322" s="242">
        <f>SUM(F322:Q322)</f>
        <v>0</v>
      </c>
      <c r="W322" s="247">
        <f>IFERROR(IF(L322=0,V322/(S322*30),V322/(((S322-1)*30)+(T322*7))),0)</f>
        <v>0</v>
      </c>
      <c r="X322" s="247">
        <f>W322*30</f>
        <v>0</v>
      </c>
      <c r="Y322" s="242">
        <v>22</v>
      </c>
      <c r="Z322" s="242">
        <v>10</v>
      </c>
      <c r="AA322" s="243">
        <f>Y322+Z322</f>
        <v>32</v>
      </c>
      <c r="AB322" s="247" t="str">
        <f>IFERROR(AA322/W322,"Not Sold")</f>
        <v>Not Sold</v>
      </c>
      <c r="AC322" s="247">
        <v>14</v>
      </c>
      <c r="AD322" s="247" t="str">
        <f>IFERROR(AB322-AC322,"-")</f>
        <v>-</v>
      </c>
      <c r="AE322" s="247">
        <f>X322*2</f>
        <v>0</v>
      </c>
      <c r="AF322" s="248" t="str">
        <f>IFERROR(AB322+$C$1,"Not Sold")</f>
        <v>Not Sold</v>
      </c>
      <c r="AG322" s="249">
        <f>$C$1+AC322</f>
        <v>43687</v>
      </c>
      <c r="AH322" s="249">
        <f>MAX(AF322,AG322)</f>
        <v>43687</v>
      </c>
      <c r="AI322" s="253">
        <f>W322*AC322</f>
        <v>0</v>
      </c>
      <c r="AJ322" s="253">
        <f>AA322-AI322</f>
        <v>32</v>
      </c>
      <c r="AK322" s="242">
        <v>1</v>
      </c>
      <c r="AL322" s="253">
        <f>IF(AE322-AJ322&lt;1,0,AE322-AJ322)</f>
        <v>0</v>
      </c>
      <c r="AM322" s="253">
        <f>AL322*D322</f>
        <v>0</v>
      </c>
      <c r="AN322" s="253" t="str">
        <f>IFERROR(AL322/W322,"-")</f>
        <v>-</v>
      </c>
      <c r="AO322" s="249" t="str">
        <f>IFERROR(AN322+AH322,"-")</f>
        <v>-</v>
      </c>
      <c r="AP322" s="242"/>
      <c r="AQ322" s="244"/>
    </row>
    <row r="323" spans="1:43" x14ac:dyDescent="0.25">
      <c r="A323" s="547" t="s">
        <v>311</v>
      </c>
      <c r="B323" s="100" t="s">
        <v>706</v>
      </c>
      <c r="C323" s="548">
        <v>6953156293618</v>
      </c>
      <c r="D323" s="112">
        <v>28.962539682539674</v>
      </c>
      <c r="E323" s="267"/>
      <c r="F323" s="103">
        <v>0</v>
      </c>
      <c r="G323" s="103">
        <v>0</v>
      </c>
      <c r="H323" s="103">
        <v>0</v>
      </c>
      <c r="I323" s="103">
        <v>0</v>
      </c>
      <c r="J323" s="103">
        <v>0</v>
      </c>
      <c r="K323" s="103">
        <v>0</v>
      </c>
      <c r="L323" s="103">
        <v>0</v>
      </c>
      <c r="M323" s="103">
        <v>0</v>
      </c>
      <c r="N323" s="103"/>
      <c r="O323" s="103"/>
      <c r="P323" s="103"/>
      <c r="Q323" s="103"/>
      <c r="R323" s="556"/>
      <c r="S323" s="322">
        <f>COUNTIF(F323:M323,"&lt;&gt;0")</f>
        <v>0</v>
      </c>
      <c r="T323" s="256">
        <v>1</v>
      </c>
      <c r="U323" s="556"/>
      <c r="V323" s="242">
        <f>SUM(F323:Q323)</f>
        <v>0</v>
      </c>
      <c r="W323" s="247">
        <f>IFERROR(IF(L323=0,V323/(S323*30),V323/(((S323-1)*30)+(T323*7))),0)</f>
        <v>0</v>
      </c>
      <c r="X323" s="247">
        <f>W323*30</f>
        <v>0</v>
      </c>
      <c r="Y323" s="242">
        <v>115</v>
      </c>
      <c r="Z323" s="242">
        <v>10</v>
      </c>
      <c r="AA323" s="243">
        <f>Y323+Z323</f>
        <v>125</v>
      </c>
      <c r="AB323" s="247" t="str">
        <f>IFERROR(AA323/W323,"Not Sold")</f>
        <v>Not Sold</v>
      </c>
      <c r="AC323" s="247">
        <v>14</v>
      </c>
      <c r="AD323" s="247" t="str">
        <f>IFERROR(AB323-AC323,"-")</f>
        <v>-</v>
      </c>
      <c r="AE323" s="247">
        <f>X323*2</f>
        <v>0</v>
      </c>
      <c r="AF323" s="248" t="str">
        <f>IFERROR(AB323+$C$1,"Not Sold")</f>
        <v>Not Sold</v>
      </c>
      <c r="AG323" s="249">
        <f>$C$1+AC323</f>
        <v>43687</v>
      </c>
      <c r="AH323" s="249">
        <f>MAX(AF323,AG323)</f>
        <v>43687</v>
      </c>
      <c r="AI323" s="253">
        <f>W323*AC323</f>
        <v>0</v>
      </c>
      <c r="AJ323" s="253">
        <f>AA323-AI323</f>
        <v>125</v>
      </c>
      <c r="AK323" s="242">
        <v>1</v>
      </c>
      <c r="AL323" s="253">
        <f>IF(AE323-AJ323&lt;1,0,AE323-AJ323)</f>
        <v>0</v>
      </c>
      <c r="AM323" s="253">
        <f>AL323*D323</f>
        <v>0</v>
      </c>
      <c r="AN323" s="253" t="str">
        <f>IFERROR(AL323/W323,"-")</f>
        <v>-</v>
      </c>
      <c r="AO323" s="249" t="str">
        <f>IFERROR(AN323+AH323,"-")</f>
        <v>-</v>
      </c>
      <c r="AP323" s="246"/>
      <c r="AQ323" s="244"/>
    </row>
    <row r="324" spans="1:43" x14ac:dyDescent="0.25">
      <c r="A324" s="550" t="s">
        <v>886</v>
      </c>
      <c r="B324" s="18" t="s">
        <v>887</v>
      </c>
      <c r="C324" s="551">
        <v>6953156293632</v>
      </c>
      <c r="D324" s="58">
        <v>0</v>
      </c>
      <c r="E324" s="267"/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/>
      <c r="O324" s="26"/>
      <c r="P324" s="26"/>
      <c r="Q324" s="26"/>
      <c r="R324" s="556"/>
      <c r="S324" s="322">
        <f>COUNTIF(F324:M324,"&lt;&gt;0")</f>
        <v>0</v>
      </c>
      <c r="T324" s="256">
        <v>1</v>
      </c>
      <c r="U324" s="556"/>
      <c r="V324" s="242">
        <f>SUM(F324:Q324)</f>
        <v>0</v>
      </c>
      <c r="W324" s="247">
        <f>IFERROR(IF(L324=0,V324/(S324*30),V324/(((S324-1)*30)+(T324*7))),0)</f>
        <v>0</v>
      </c>
      <c r="X324" s="247">
        <f>W324*30</f>
        <v>0</v>
      </c>
      <c r="Y324" s="242">
        <v>41</v>
      </c>
      <c r="Z324" s="242">
        <v>5</v>
      </c>
      <c r="AA324" s="243">
        <f>Y324+Z324</f>
        <v>46</v>
      </c>
      <c r="AB324" s="247" t="str">
        <f>IFERROR(AA324/W324,"Not Sold")</f>
        <v>Not Sold</v>
      </c>
      <c r="AC324" s="247">
        <v>14</v>
      </c>
      <c r="AD324" s="247" t="str">
        <f>IFERROR(AB324-AC324,"-")</f>
        <v>-</v>
      </c>
      <c r="AE324" s="247">
        <f>X324*2</f>
        <v>0</v>
      </c>
      <c r="AF324" s="248" t="str">
        <f>IFERROR(AB324+$C$1,"Not Sold")</f>
        <v>Not Sold</v>
      </c>
      <c r="AG324" s="249">
        <f>$C$1+AC324</f>
        <v>43687</v>
      </c>
      <c r="AH324" s="249">
        <f>MAX(AF324,AG324)</f>
        <v>43687</v>
      </c>
      <c r="AI324" s="253">
        <f>W324*AC324</f>
        <v>0</v>
      </c>
      <c r="AJ324" s="253">
        <f>AA324-AI324</f>
        <v>46</v>
      </c>
      <c r="AK324" s="242">
        <v>1</v>
      </c>
      <c r="AL324" s="253">
        <f>IF(AE324-AJ324&lt;1,0,AE324-AJ324)</f>
        <v>0</v>
      </c>
      <c r="AM324" s="253">
        <f>AL324*D324</f>
        <v>0</v>
      </c>
      <c r="AN324" s="253" t="str">
        <f>IFERROR(AL324/W324,"-")</f>
        <v>-</v>
      </c>
      <c r="AO324" s="249" t="str">
        <f>IFERROR(AN324+AH324,"-")</f>
        <v>-</v>
      </c>
      <c r="AP324" s="242"/>
      <c r="AQ324" s="244"/>
    </row>
    <row r="325" spans="1:43" x14ac:dyDescent="0.25">
      <c r="A325" s="550" t="s">
        <v>888</v>
      </c>
      <c r="B325" s="18" t="s">
        <v>889</v>
      </c>
      <c r="C325" s="551">
        <v>6953156293649</v>
      </c>
      <c r="D325" s="58">
        <v>0</v>
      </c>
      <c r="E325" s="267"/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/>
      <c r="O325" s="26"/>
      <c r="P325" s="26"/>
      <c r="Q325" s="26"/>
      <c r="R325" s="556"/>
      <c r="S325" s="322">
        <f>COUNTIF(F325:M325,"&lt;&gt;0")</f>
        <v>0</v>
      </c>
      <c r="T325" s="256">
        <v>1</v>
      </c>
      <c r="U325" s="556"/>
      <c r="V325" s="242">
        <f>SUM(F325:Q325)</f>
        <v>0</v>
      </c>
      <c r="W325" s="247">
        <f>IFERROR(IF(L325=0,V325/(S325*30),V325/(((S325-1)*30)+(T325*7))),0)</f>
        <v>0</v>
      </c>
      <c r="X325" s="247">
        <f>W325*30</f>
        <v>0</v>
      </c>
      <c r="Y325" s="242">
        <v>6</v>
      </c>
      <c r="Z325" s="242">
        <v>5</v>
      </c>
      <c r="AA325" s="243">
        <f>Y325+Z325</f>
        <v>11</v>
      </c>
      <c r="AB325" s="247" t="str">
        <f>IFERROR(AA325/W325,"Not Sold")</f>
        <v>Not Sold</v>
      </c>
      <c r="AC325" s="247">
        <v>14</v>
      </c>
      <c r="AD325" s="247" t="str">
        <f>IFERROR(AB325-AC325,"-")</f>
        <v>-</v>
      </c>
      <c r="AE325" s="247">
        <f>X325*2</f>
        <v>0</v>
      </c>
      <c r="AF325" s="248" t="str">
        <f>IFERROR(AB325+$C$1,"Not Sold")</f>
        <v>Not Sold</v>
      </c>
      <c r="AG325" s="249">
        <f>$C$1+AC325</f>
        <v>43687</v>
      </c>
      <c r="AH325" s="249">
        <f>MAX(AF325,AG325)</f>
        <v>43687</v>
      </c>
      <c r="AI325" s="253">
        <f>W325*AC325</f>
        <v>0</v>
      </c>
      <c r="AJ325" s="253">
        <f>AA325-AI325</f>
        <v>11</v>
      </c>
      <c r="AK325" s="242">
        <v>1</v>
      </c>
      <c r="AL325" s="253">
        <f>IF(AE325-AJ325&lt;1,0,AE325-AJ325)</f>
        <v>0</v>
      </c>
      <c r="AM325" s="253">
        <f>AL325*D325</f>
        <v>0</v>
      </c>
      <c r="AN325" s="253" t="str">
        <f>IFERROR(AL325/W325,"-")</f>
        <v>-</v>
      </c>
      <c r="AO325" s="249" t="str">
        <f>IFERROR(AN325+AH325,"-")</f>
        <v>-</v>
      </c>
      <c r="AP325" s="242"/>
      <c r="AQ325" s="244"/>
    </row>
    <row r="326" spans="1:43" x14ac:dyDescent="0.25">
      <c r="A326" s="550" t="s">
        <v>890</v>
      </c>
      <c r="B326" s="18" t="s">
        <v>891</v>
      </c>
      <c r="C326" s="551">
        <v>6953156293892</v>
      </c>
      <c r="D326" s="58">
        <v>0</v>
      </c>
      <c r="E326" s="267"/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/>
      <c r="O326" s="26"/>
      <c r="P326" s="26"/>
      <c r="Q326" s="26"/>
      <c r="R326" s="556"/>
      <c r="S326" s="322">
        <f>COUNTIF(F326:M326,"&lt;&gt;0")</f>
        <v>0</v>
      </c>
      <c r="T326" s="256">
        <v>1</v>
      </c>
      <c r="U326" s="556"/>
      <c r="V326" s="242">
        <f>SUM(F326:Q326)</f>
        <v>0</v>
      </c>
      <c r="W326" s="247">
        <f>IFERROR(IF(L326=0,V326/(S326*30),V326/(((S326-1)*30)+(T326*7))),0)</f>
        <v>0</v>
      </c>
      <c r="X326" s="247">
        <f>W326*30</f>
        <v>0</v>
      </c>
      <c r="Y326" s="242">
        <v>4</v>
      </c>
      <c r="Z326" s="242">
        <v>5</v>
      </c>
      <c r="AA326" s="243">
        <f>Y326+Z326</f>
        <v>9</v>
      </c>
      <c r="AB326" s="247" t="str">
        <f>IFERROR(AA326/W326,"Not Sold")</f>
        <v>Not Sold</v>
      </c>
      <c r="AC326" s="247">
        <v>14</v>
      </c>
      <c r="AD326" s="247" t="str">
        <f>IFERROR(AB326-AC326,"-")</f>
        <v>-</v>
      </c>
      <c r="AE326" s="247">
        <f>X326*2</f>
        <v>0</v>
      </c>
      <c r="AF326" s="248" t="str">
        <f>IFERROR(AB326+$C$1,"Not Sold")</f>
        <v>Not Sold</v>
      </c>
      <c r="AG326" s="249">
        <f>$C$1+AC326</f>
        <v>43687</v>
      </c>
      <c r="AH326" s="249">
        <f>MAX(AF326,AG326)</f>
        <v>43687</v>
      </c>
      <c r="AI326" s="253">
        <f>W326*AC326</f>
        <v>0</v>
      </c>
      <c r="AJ326" s="253">
        <f>AA326-AI326</f>
        <v>9</v>
      </c>
      <c r="AK326" s="242">
        <v>1</v>
      </c>
      <c r="AL326" s="253">
        <f>IF(AE326-AJ326&lt;1,0,AE326-AJ326)</f>
        <v>0</v>
      </c>
      <c r="AM326" s="253">
        <f>AL326*D326</f>
        <v>0</v>
      </c>
      <c r="AN326" s="253" t="str">
        <f>IFERROR(AL326/W326,"-")</f>
        <v>-</v>
      </c>
      <c r="AO326" s="249" t="str">
        <f>IFERROR(AN326+AH326,"-")</f>
        <v>-</v>
      </c>
      <c r="AP326" s="242"/>
      <c r="AQ326" s="244"/>
    </row>
    <row r="327" spans="1:43" x14ac:dyDescent="0.25">
      <c r="A327" s="547" t="s">
        <v>571</v>
      </c>
      <c r="B327" s="100" t="s">
        <v>707</v>
      </c>
      <c r="C327" s="548">
        <v>6953156294073</v>
      </c>
      <c r="D327" s="112">
        <v>23.570000000000004</v>
      </c>
      <c r="E327" s="267"/>
      <c r="F327" s="103">
        <v>0</v>
      </c>
      <c r="G327" s="103">
        <v>0</v>
      </c>
      <c r="H327" s="103">
        <v>0</v>
      </c>
      <c r="I327" s="103">
        <v>0</v>
      </c>
      <c r="J327" s="103">
        <v>0</v>
      </c>
      <c r="K327" s="103">
        <v>1</v>
      </c>
      <c r="L327" s="103">
        <v>14</v>
      </c>
      <c r="M327" s="103">
        <v>0</v>
      </c>
      <c r="N327" s="103"/>
      <c r="O327" s="103"/>
      <c r="P327" s="103"/>
      <c r="Q327" s="103"/>
      <c r="R327" s="556"/>
      <c r="S327" s="322">
        <f>COUNTIF(F327:M327,"&lt;&gt;0")</f>
        <v>2</v>
      </c>
      <c r="T327" s="256">
        <v>1</v>
      </c>
      <c r="U327" s="556"/>
      <c r="V327" s="242">
        <f>SUM(F327:Q327)</f>
        <v>15</v>
      </c>
      <c r="W327" s="247">
        <f>IFERROR(IF(L327=0,V327/(S327*30),V327/(((S327-1)*30)+(T327*7))),0)</f>
        <v>0.40540540540540543</v>
      </c>
      <c r="X327" s="247">
        <f>W327*30</f>
        <v>12.162162162162163</v>
      </c>
      <c r="Y327" s="242">
        <v>18</v>
      </c>
      <c r="Z327" s="242">
        <v>82</v>
      </c>
      <c r="AA327" s="243">
        <f>Y327+Z327</f>
        <v>100</v>
      </c>
      <c r="AB327" s="247">
        <f>IFERROR(AA327/W327,"Not Sold")</f>
        <v>246.66666666666666</v>
      </c>
      <c r="AC327" s="247">
        <v>14</v>
      </c>
      <c r="AD327" s="247">
        <f>IFERROR(AB327-AC327,"-")</f>
        <v>232.66666666666666</v>
      </c>
      <c r="AE327" s="247">
        <f>X327*2</f>
        <v>24.324324324324326</v>
      </c>
      <c r="AF327" s="248">
        <f>IFERROR(AB327+$C$1,"Not Sold")</f>
        <v>43919.666666666664</v>
      </c>
      <c r="AG327" s="249">
        <f>$C$1+AC327</f>
        <v>43687</v>
      </c>
      <c r="AH327" s="249">
        <f>MAX(AF327,AG327)</f>
        <v>43919.666666666664</v>
      </c>
      <c r="AI327" s="253">
        <f>W327*AC327</f>
        <v>5.6756756756756763</v>
      </c>
      <c r="AJ327" s="253">
        <f>AA327-AI327</f>
        <v>94.324324324324323</v>
      </c>
      <c r="AK327" s="242">
        <v>1</v>
      </c>
      <c r="AL327" s="253">
        <f>IF(AE327-AJ327&lt;1,0,AE327-AJ327)</f>
        <v>0</v>
      </c>
      <c r="AM327" s="253">
        <f>AL327*D327</f>
        <v>0</v>
      </c>
      <c r="AN327" s="253">
        <f>IFERROR(AL327/W327,"-")</f>
        <v>0</v>
      </c>
      <c r="AO327" s="249">
        <f>IFERROR(AN327+AH327,"-")</f>
        <v>43919.666666666664</v>
      </c>
      <c r="AP327" s="246"/>
      <c r="AQ327" s="244"/>
    </row>
    <row r="328" spans="1:43" x14ac:dyDescent="0.25">
      <c r="A328" s="547" t="s">
        <v>572</v>
      </c>
      <c r="B328" s="100" t="s">
        <v>340</v>
      </c>
      <c r="C328" s="548">
        <v>6953156294080</v>
      </c>
      <c r="D328" s="112">
        <v>23.569999999999997</v>
      </c>
      <c r="E328" s="267"/>
      <c r="F328" s="103">
        <v>0</v>
      </c>
      <c r="G328" s="103">
        <v>0</v>
      </c>
      <c r="H328" s="103">
        <v>0</v>
      </c>
      <c r="I328" s="103">
        <v>0</v>
      </c>
      <c r="J328" s="103">
        <v>0</v>
      </c>
      <c r="K328" s="103">
        <v>0</v>
      </c>
      <c r="L328" s="103">
        <v>10</v>
      </c>
      <c r="M328" s="103">
        <v>0</v>
      </c>
      <c r="N328" s="103"/>
      <c r="O328" s="103"/>
      <c r="P328" s="103"/>
      <c r="Q328" s="103"/>
      <c r="R328" s="556"/>
      <c r="S328" s="322">
        <f>COUNTIF(F328:M328,"&lt;&gt;0")</f>
        <v>1</v>
      </c>
      <c r="T328" s="256">
        <v>1</v>
      </c>
      <c r="U328" s="556"/>
      <c r="V328" s="242">
        <f>SUM(F328:Q328)</f>
        <v>10</v>
      </c>
      <c r="W328" s="247">
        <f>IFERROR(IF(L328=0,V328/(S328*30),V328/(((S328-1)*30)+(T328*7))),0)</f>
        <v>1.4285714285714286</v>
      </c>
      <c r="X328" s="247">
        <f>W328*30</f>
        <v>42.857142857142861</v>
      </c>
      <c r="Y328" s="242">
        <v>19</v>
      </c>
      <c r="Z328" s="242">
        <v>73</v>
      </c>
      <c r="AA328" s="243">
        <f>Y328+Z328</f>
        <v>92</v>
      </c>
      <c r="AB328" s="247">
        <f>IFERROR(AA328/W328,"Not Sold")</f>
        <v>64.399999999999991</v>
      </c>
      <c r="AC328" s="247">
        <v>14</v>
      </c>
      <c r="AD328" s="247">
        <f>IFERROR(AB328-AC328,"-")</f>
        <v>50.399999999999991</v>
      </c>
      <c r="AE328" s="247">
        <f>X328*2</f>
        <v>85.714285714285722</v>
      </c>
      <c r="AF328" s="248">
        <f>IFERROR(AB328+$C$1,"Not Sold")</f>
        <v>43737.4</v>
      </c>
      <c r="AG328" s="249">
        <f>$C$1+AC328</f>
        <v>43687</v>
      </c>
      <c r="AH328" s="249">
        <f>MAX(AF328,AG328)</f>
        <v>43737.4</v>
      </c>
      <c r="AI328" s="253">
        <f>W328*AC328</f>
        <v>20</v>
      </c>
      <c r="AJ328" s="253">
        <f>AA328-AI328</f>
        <v>72</v>
      </c>
      <c r="AK328" s="242">
        <v>1</v>
      </c>
      <c r="AL328" s="253">
        <f>IF(AE328-AJ328&lt;1,0,AE328-AJ328)</f>
        <v>13.714285714285722</v>
      </c>
      <c r="AM328" s="253">
        <f>AL328*D328</f>
        <v>323.24571428571443</v>
      </c>
      <c r="AN328" s="253">
        <f>IFERROR(AL328/W328,"-")</f>
        <v>9.600000000000005</v>
      </c>
      <c r="AO328" s="249">
        <f>IFERROR(AN328+AH328,"-")</f>
        <v>43747</v>
      </c>
      <c r="AP328" s="246"/>
      <c r="AQ328" s="244"/>
    </row>
    <row r="329" spans="1:43" x14ac:dyDescent="0.25">
      <c r="A329" s="547" t="s">
        <v>312</v>
      </c>
      <c r="B329" s="100" t="s">
        <v>708</v>
      </c>
      <c r="C329" s="548">
        <v>6953156295117</v>
      </c>
      <c r="D329" s="112">
        <v>6.5999999999999979</v>
      </c>
      <c r="E329" s="267"/>
      <c r="F329" s="103">
        <v>0</v>
      </c>
      <c r="G329" s="103">
        <v>0</v>
      </c>
      <c r="H329" s="103">
        <v>0</v>
      </c>
      <c r="I329" s="103">
        <v>0</v>
      </c>
      <c r="J329" s="103">
        <v>0</v>
      </c>
      <c r="K329" s="103">
        <v>0</v>
      </c>
      <c r="L329" s="103">
        <v>8</v>
      </c>
      <c r="M329" s="103">
        <v>0</v>
      </c>
      <c r="N329" s="103"/>
      <c r="O329" s="103"/>
      <c r="P329" s="103"/>
      <c r="Q329" s="103"/>
      <c r="R329" s="556"/>
      <c r="S329" s="322">
        <f>COUNTIF(F329:M329,"&lt;&gt;0")</f>
        <v>1</v>
      </c>
      <c r="T329" s="256">
        <v>1</v>
      </c>
      <c r="U329" s="556"/>
      <c r="V329" s="242">
        <f>SUM(F329:Q329)</f>
        <v>8</v>
      </c>
      <c r="W329" s="247">
        <f>IFERROR(IF(L329=0,V329/(S329*30),V329/(((S329-1)*30)+(T329*7))),0)</f>
        <v>1.1428571428571428</v>
      </c>
      <c r="X329" s="247">
        <f>W329*30</f>
        <v>34.285714285714285</v>
      </c>
      <c r="Y329" s="242"/>
      <c r="Z329" s="242">
        <v>75</v>
      </c>
      <c r="AA329" s="243">
        <f>Y329+Z329</f>
        <v>75</v>
      </c>
      <c r="AB329" s="247">
        <f>IFERROR(AA329/W329,"Not Sold")</f>
        <v>65.625</v>
      </c>
      <c r="AC329" s="247">
        <v>14</v>
      </c>
      <c r="AD329" s="247">
        <f>IFERROR(AB329-AC329,"-")</f>
        <v>51.625</v>
      </c>
      <c r="AE329" s="247">
        <f>X329*2</f>
        <v>68.571428571428569</v>
      </c>
      <c r="AF329" s="248">
        <f>IFERROR(AB329+$C$1,"Not Sold")</f>
        <v>43738.625</v>
      </c>
      <c r="AG329" s="249">
        <f>$C$1+AC329</f>
        <v>43687</v>
      </c>
      <c r="AH329" s="249">
        <f>MAX(AF329,AG329)</f>
        <v>43738.625</v>
      </c>
      <c r="AI329" s="253">
        <f>W329*AC329</f>
        <v>16</v>
      </c>
      <c r="AJ329" s="253">
        <f>AA329-AI329</f>
        <v>59</v>
      </c>
      <c r="AK329" s="242">
        <v>1</v>
      </c>
      <c r="AL329" s="253">
        <f>IF(AE329-AJ329&lt;1,0,AE329-AJ329)</f>
        <v>9.5714285714285694</v>
      </c>
      <c r="AM329" s="253">
        <f>AL329*D329</f>
        <v>63.171428571428535</v>
      </c>
      <c r="AN329" s="253">
        <f>IFERROR(AL329/W329,"-")</f>
        <v>8.3749999999999982</v>
      </c>
      <c r="AO329" s="249">
        <f>IFERROR(AN329+AH329,"-")</f>
        <v>43747</v>
      </c>
      <c r="AP329" s="246"/>
      <c r="AQ329" s="244"/>
    </row>
    <row r="330" spans="1:43" x14ac:dyDescent="0.25">
      <c r="A330" s="547" t="s">
        <v>313</v>
      </c>
      <c r="B330" s="100" t="s">
        <v>709</v>
      </c>
      <c r="C330" s="548">
        <v>6953156295124</v>
      </c>
      <c r="D330" s="112">
        <v>6.5999999999999988</v>
      </c>
      <c r="E330" s="267"/>
      <c r="F330" s="103">
        <v>0</v>
      </c>
      <c r="G330" s="103">
        <v>0</v>
      </c>
      <c r="H330" s="103">
        <v>0</v>
      </c>
      <c r="I330" s="103">
        <v>0</v>
      </c>
      <c r="J330" s="103">
        <v>0</v>
      </c>
      <c r="K330" s="103">
        <v>0</v>
      </c>
      <c r="L330" s="103">
        <v>9</v>
      </c>
      <c r="M330" s="103">
        <v>0</v>
      </c>
      <c r="N330" s="103"/>
      <c r="O330" s="103"/>
      <c r="P330" s="103"/>
      <c r="Q330" s="103"/>
      <c r="R330" s="556"/>
      <c r="S330" s="322">
        <f>COUNTIF(F330:M330,"&lt;&gt;0")</f>
        <v>1</v>
      </c>
      <c r="T330" s="256">
        <v>1</v>
      </c>
      <c r="U330" s="556"/>
      <c r="V330" s="242">
        <f>SUM(F330:Q330)</f>
        <v>9</v>
      </c>
      <c r="W330" s="247">
        <f>IFERROR(IF(L330=0,V330/(S330*30),V330/(((S330-1)*30)+(T330*7))),0)</f>
        <v>1.2857142857142858</v>
      </c>
      <c r="X330" s="247">
        <f>W330*30</f>
        <v>38.571428571428577</v>
      </c>
      <c r="Y330" s="242">
        <v>6</v>
      </c>
      <c r="Z330" s="242">
        <v>70</v>
      </c>
      <c r="AA330" s="243">
        <f>Y330+Z330</f>
        <v>76</v>
      </c>
      <c r="AB330" s="247">
        <f>IFERROR(AA330/W330,"Not Sold")</f>
        <v>59.111111111111107</v>
      </c>
      <c r="AC330" s="247">
        <v>14</v>
      </c>
      <c r="AD330" s="247">
        <f>IFERROR(AB330-AC330,"-")</f>
        <v>45.111111111111107</v>
      </c>
      <c r="AE330" s="247">
        <f>X330*2</f>
        <v>77.142857142857153</v>
      </c>
      <c r="AF330" s="248">
        <f>IFERROR(AB330+$C$1,"Not Sold")</f>
        <v>43732.111111111109</v>
      </c>
      <c r="AG330" s="249">
        <f>$C$1+AC330</f>
        <v>43687</v>
      </c>
      <c r="AH330" s="249">
        <f>MAX(AF330,AG330)</f>
        <v>43732.111111111109</v>
      </c>
      <c r="AI330" s="253">
        <f>W330*AC330</f>
        <v>18</v>
      </c>
      <c r="AJ330" s="253">
        <f>AA330-AI330</f>
        <v>58</v>
      </c>
      <c r="AK330" s="242">
        <v>1</v>
      </c>
      <c r="AL330" s="253">
        <f>IF(AE330-AJ330&lt;1,0,AE330-AJ330)</f>
        <v>19.142857142857153</v>
      </c>
      <c r="AM330" s="253">
        <f>AL330*D330</f>
        <v>126.34285714285718</v>
      </c>
      <c r="AN330" s="253">
        <f>IFERROR(AL330/W330,"-")</f>
        <v>14.888888888888896</v>
      </c>
      <c r="AO330" s="249">
        <f>IFERROR(AN330+AH330,"-")</f>
        <v>43747</v>
      </c>
      <c r="AP330" s="246"/>
      <c r="AQ330" s="244"/>
    </row>
    <row r="331" spans="1:43" x14ac:dyDescent="0.25">
      <c r="A331" s="550" t="s">
        <v>892</v>
      </c>
      <c r="B331" s="18" t="s">
        <v>893</v>
      </c>
      <c r="C331" s="551">
        <v>6953156295131</v>
      </c>
      <c r="D331" s="58">
        <v>0</v>
      </c>
      <c r="E331" s="267"/>
      <c r="F331" s="26">
        <v>0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5</v>
      </c>
      <c r="M331" s="26">
        <v>0</v>
      </c>
      <c r="N331" s="26"/>
      <c r="O331" s="26"/>
      <c r="P331" s="26"/>
      <c r="Q331" s="26"/>
      <c r="R331" s="556"/>
      <c r="S331" s="322">
        <f>COUNTIF(F331:M331,"&lt;&gt;0")</f>
        <v>1</v>
      </c>
      <c r="T331" s="256">
        <v>1</v>
      </c>
      <c r="U331" s="556"/>
      <c r="V331" s="242">
        <f>SUM(F331:Q331)</f>
        <v>5</v>
      </c>
      <c r="W331" s="247">
        <f>IFERROR(IF(L331=0,V331/(S331*30),V331/(((S331-1)*30)+(T331*7))),0)</f>
        <v>0.7142857142857143</v>
      </c>
      <c r="X331" s="247">
        <f>W331*30</f>
        <v>21.428571428571431</v>
      </c>
      <c r="Y331" s="242">
        <v>15</v>
      </c>
      <c r="Z331" s="242">
        <v>5</v>
      </c>
      <c r="AA331" s="243">
        <f>Y331+Z331</f>
        <v>20</v>
      </c>
      <c r="AB331" s="247">
        <f>IFERROR(AA331/W331,"Not Sold")</f>
        <v>28</v>
      </c>
      <c r="AC331" s="247">
        <v>14</v>
      </c>
      <c r="AD331" s="247">
        <f>IFERROR(AB331-AC331,"-")</f>
        <v>14</v>
      </c>
      <c r="AE331" s="247">
        <f>X331*2</f>
        <v>42.857142857142861</v>
      </c>
      <c r="AF331" s="248">
        <f>IFERROR(AB331+$C$1,"Not Sold")</f>
        <v>43701</v>
      </c>
      <c r="AG331" s="249">
        <f>$C$1+AC331</f>
        <v>43687</v>
      </c>
      <c r="AH331" s="249">
        <f>MAX(AF331,AG331)</f>
        <v>43701</v>
      </c>
      <c r="AI331" s="253">
        <f>W331*AC331</f>
        <v>10</v>
      </c>
      <c r="AJ331" s="253">
        <f>AA331-AI331</f>
        <v>10</v>
      </c>
      <c r="AK331" s="242">
        <v>1</v>
      </c>
      <c r="AL331" s="253">
        <f>IF(AE331-AJ331&lt;1,0,AE331-AJ331)</f>
        <v>32.857142857142861</v>
      </c>
      <c r="AM331" s="253">
        <f>AL331*D331</f>
        <v>0</v>
      </c>
      <c r="AN331" s="253">
        <f>IFERROR(AL331/W331,"-")</f>
        <v>46.000000000000007</v>
      </c>
      <c r="AO331" s="249">
        <f>IFERROR(AN331+AH331,"-")</f>
        <v>43747</v>
      </c>
      <c r="AP331" s="242"/>
      <c r="AQ331" s="244"/>
    </row>
    <row r="332" spans="1:43" x14ac:dyDescent="0.25">
      <c r="A332" s="550" t="s">
        <v>894</v>
      </c>
      <c r="B332" s="18" t="s">
        <v>895</v>
      </c>
      <c r="C332" s="551">
        <v>6953156295148</v>
      </c>
      <c r="D332" s="58">
        <v>0</v>
      </c>
      <c r="E332" s="267"/>
      <c r="F332" s="26">
        <v>0</v>
      </c>
      <c r="G332" s="26">
        <v>0</v>
      </c>
      <c r="H332" s="26">
        <v>0</v>
      </c>
      <c r="I332" s="26">
        <v>0</v>
      </c>
      <c r="J332" s="26">
        <v>0</v>
      </c>
      <c r="K332" s="26">
        <v>0</v>
      </c>
      <c r="L332" s="26">
        <v>5</v>
      </c>
      <c r="M332" s="26">
        <v>0</v>
      </c>
      <c r="N332" s="26"/>
      <c r="O332" s="26"/>
      <c r="P332" s="26"/>
      <c r="Q332" s="26"/>
      <c r="R332" s="556"/>
      <c r="S332" s="322">
        <f>COUNTIF(F332:M332,"&lt;&gt;0")</f>
        <v>1</v>
      </c>
      <c r="T332" s="256">
        <v>1</v>
      </c>
      <c r="U332" s="556"/>
      <c r="V332" s="242">
        <f>SUM(F332:Q332)</f>
        <v>5</v>
      </c>
      <c r="W332" s="247">
        <f>IFERROR(IF(L332=0,V332/(S332*30),V332/(((S332-1)*30)+(T332*7))),0)</f>
        <v>0.7142857142857143</v>
      </c>
      <c r="X332" s="247">
        <f>W332*30</f>
        <v>21.428571428571431</v>
      </c>
      <c r="Y332" s="242">
        <v>40</v>
      </c>
      <c r="Z332" s="242">
        <v>0</v>
      </c>
      <c r="AA332" s="243">
        <f>Y332+Z332</f>
        <v>40</v>
      </c>
      <c r="AB332" s="247">
        <f>IFERROR(AA332/W332,"Not Sold")</f>
        <v>56</v>
      </c>
      <c r="AC332" s="247">
        <v>14</v>
      </c>
      <c r="AD332" s="247">
        <f>IFERROR(AB332-AC332,"-")</f>
        <v>42</v>
      </c>
      <c r="AE332" s="247">
        <f>X332*2</f>
        <v>42.857142857142861</v>
      </c>
      <c r="AF332" s="248">
        <f>IFERROR(AB332+$C$1,"Not Sold")</f>
        <v>43729</v>
      </c>
      <c r="AG332" s="249">
        <f>$C$1+AC332</f>
        <v>43687</v>
      </c>
      <c r="AH332" s="249">
        <f>MAX(AF332,AG332)</f>
        <v>43729</v>
      </c>
      <c r="AI332" s="253">
        <f>W332*AC332</f>
        <v>10</v>
      </c>
      <c r="AJ332" s="253">
        <f>AA332-AI332</f>
        <v>30</v>
      </c>
      <c r="AK332" s="242">
        <v>1</v>
      </c>
      <c r="AL332" s="253">
        <f>IF(AE332-AJ332&lt;1,0,AE332-AJ332)</f>
        <v>12.857142857142861</v>
      </c>
      <c r="AM332" s="253">
        <f>AL332*D332</f>
        <v>0</v>
      </c>
      <c r="AN332" s="253">
        <f>IFERROR(AL332/W332,"-")</f>
        <v>18.000000000000004</v>
      </c>
      <c r="AO332" s="249">
        <f>IFERROR(AN332+AH332,"-")</f>
        <v>43747</v>
      </c>
      <c r="AP332" s="242"/>
      <c r="AQ332" s="244"/>
    </row>
    <row r="333" spans="1:43" x14ac:dyDescent="0.25">
      <c r="A333" s="550" t="s">
        <v>896</v>
      </c>
      <c r="B333" s="18" t="s">
        <v>897</v>
      </c>
      <c r="C333" s="551">
        <v>6953156295162</v>
      </c>
      <c r="D333" s="58">
        <v>0</v>
      </c>
      <c r="E333" s="267"/>
      <c r="F333" s="26">
        <v>0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1</v>
      </c>
      <c r="M333" s="26">
        <v>0</v>
      </c>
      <c r="N333" s="26"/>
      <c r="O333" s="26"/>
      <c r="P333" s="26"/>
      <c r="Q333" s="26"/>
      <c r="R333" s="556"/>
      <c r="S333" s="322">
        <f>COUNTIF(F333:M333,"&lt;&gt;0")</f>
        <v>1</v>
      </c>
      <c r="T333" s="256">
        <v>1</v>
      </c>
      <c r="U333" s="556"/>
      <c r="V333" s="242">
        <f>SUM(F333:Q333)</f>
        <v>1</v>
      </c>
      <c r="W333" s="247">
        <f>IFERROR(IF(L333=0,V333/(S333*30),V333/(((S333-1)*30)+(T333*7))),0)</f>
        <v>0.14285714285714285</v>
      </c>
      <c r="X333" s="247">
        <f>W333*30</f>
        <v>4.2857142857142856</v>
      </c>
      <c r="Y333" s="242">
        <v>32</v>
      </c>
      <c r="Z333" s="242">
        <v>4</v>
      </c>
      <c r="AA333" s="243">
        <f>Y333+Z333</f>
        <v>36</v>
      </c>
      <c r="AB333" s="247">
        <f>IFERROR(AA333/W333,"Not Sold")</f>
        <v>252</v>
      </c>
      <c r="AC333" s="247">
        <v>14</v>
      </c>
      <c r="AD333" s="247">
        <f>IFERROR(AB333-AC333,"-")</f>
        <v>238</v>
      </c>
      <c r="AE333" s="247">
        <f>X333*2</f>
        <v>8.5714285714285712</v>
      </c>
      <c r="AF333" s="248">
        <f>IFERROR(AB333+$C$1,"Not Sold")</f>
        <v>43925</v>
      </c>
      <c r="AG333" s="249">
        <f>$C$1+AC333</f>
        <v>43687</v>
      </c>
      <c r="AH333" s="249">
        <f>MAX(AF333,AG333)</f>
        <v>43925</v>
      </c>
      <c r="AI333" s="253">
        <f>W333*AC333</f>
        <v>2</v>
      </c>
      <c r="AJ333" s="253">
        <f>AA333-AI333</f>
        <v>34</v>
      </c>
      <c r="AK333" s="242">
        <v>1</v>
      </c>
      <c r="AL333" s="253">
        <f>IF(AE333-AJ333&lt;1,0,AE333-AJ333)</f>
        <v>0</v>
      </c>
      <c r="AM333" s="253">
        <f>AL333*D333</f>
        <v>0</v>
      </c>
      <c r="AN333" s="253">
        <f>IFERROR(AL333/W333,"-")</f>
        <v>0</v>
      </c>
      <c r="AO333" s="249">
        <f>IFERROR(AN333+AH333,"-")</f>
        <v>43925</v>
      </c>
      <c r="AP333" s="242"/>
      <c r="AQ333" s="244"/>
    </row>
    <row r="334" spans="1:43" x14ac:dyDescent="0.25">
      <c r="A334" s="550" t="s">
        <v>898</v>
      </c>
      <c r="B334" s="18" t="s">
        <v>899</v>
      </c>
      <c r="C334" s="551">
        <v>6953156295179</v>
      </c>
      <c r="D334" s="58">
        <v>0</v>
      </c>
      <c r="E334" s="267"/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/>
      <c r="O334" s="26"/>
      <c r="P334" s="26"/>
      <c r="Q334" s="26"/>
      <c r="R334" s="556"/>
      <c r="S334" s="322">
        <f>COUNTIF(F334:M334,"&lt;&gt;0")</f>
        <v>0</v>
      </c>
      <c r="T334" s="256">
        <v>1</v>
      </c>
      <c r="U334" s="556"/>
      <c r="V334" s="242">
        <f>SUM(F334:Q334)</f>
        <v>0</v>
      </c>
      <c r="W334" s="247">
        <f>IFERROR(IF(L334=0,V334/(S334*30),V334/(((S334-1)*30)+(T334*7))),0)</f>
        <v>0</v>
      </c>
      <c r="X334" s="247">
        <f>W334*30</f>
        <v>0</v>
      </c>
      <c r="Y334" s="242">
        <v>15</v>
      </c>
      <c r="Z334" s="242">
        <v>5</v>
      </c>
      <c r="AA334" s="243">
        <f>Y334+Z334</f>
        <v>20</v>
      </c>
      <c r="AB334" s="247" t="str">
        <f>IFERROR(AA334/W334,"Not Sold")</f>
        <v>Not Sold</v>
      </c>
      <c r="AC334" s="247">
        <v>14</v>
      </c>
      <c r="AD334" s="247" t="str">
        <f>IFERROR(AB334-AC334,"-")</f>
        <v>-</v>
      </c>
      <c r="AE334" s="247">
        <f>X334*2</f>
        <v>0</v>
      </c>
      <c r="AF334" s="248" t="str">
        <f>IFERROR(AB334+$C$1,"Not Sold")</f>
        <v>Not Sold</v>
      </c>
      <c r="AG334" s="249">
        <f>$C$1+AC334</f>
        <v>43687</v>
      </c>
      <c r="AH334" s="249">
        <f>MAX(AF334,AG334)</f>
        <v>43687</v>
      </c>
      <c r="AI334" s="253">
        <f>W334*AC334</f>
        <v>0</v>
      </c>
      <c r="AJ334" s="253">
        <f>AA334-AI334</f>
        <v>20</v>
      </c>
      <c r="AK334" s="242">
        <v>1</v>
      </c>
      <c r="AL334" s="253">
        <f>IF(AE334-AJ334&lt;1,0,AE334-AJ334)</f>
        <v>0</v>
      </c>
      <c r="AM334" s="253">
        <f>AL334*D334</f>
        <v>0</v>
      </c>
      <c r="AN334" s="253" t="str">
        <f>IFERROR(AL334/W334,"-")</f>
        <v>-</v>
      </c>
      <c r="AO334" s="249" t="str">
        <f>IFERROR(AN334+AH334,"-")</f>
        <v>-</v>
      </c>
      <c r="AP334" s="242"/>
      <c r="AQ334" s="244"/>
    </row>
    <row r="335" spans="1:43" x14ac:dyDescent="0.25">
      <c r="A335" s="547" t="s">
        <v>309</v>
      </c>
      <c r="B335" s="100" t="s">
        <v>710</v>
      </c>
      <c r="C335" s="548">
        <v>6953156295483</v>
      </c>
      <c r="D335" s="112">
        <v>51.18</v>
      </c>
      <c r="E335" s="267"/>
      <c r="F335" s="103">
        <v>0</v>
      </c>
      <c r="G335" s="103">
        <v>0</v>
      </c>
      <c r="H335" s="103">
        <v>0</v>
      </c>
      <c r="I335" s="103">
        <v>0</v>
      </c>
      <c r="J335" s="103">
        <v>0</v>
      </c>
      <c r="K335" s="103">
        <v>0</v>
      </c>
      <c r="L335" s="103">
        <v>10</v>
      </c>
      <c r="M335" s="103">
        <v>0</v>
      </c>
      <c r="N335" s="103"/>
      <c r="O335" s="103"/>
      <c r="P335" s="103"/>
      <c r="Q335" s="103"/>
      <c r="R335" s="556"/>
      <c r="S335" s="322">
        <f>COUNTIF(F335:M335,"&lt;&gt;0")</f>
        <v>1</v>
      </c>
      <c r="T335" s="256">
        <v>1</v>
      </c>
      <c r="U335" s="556"/>
      <c r="V335" s="242">
        <f>SUM(F335:Q335)</f>
        <v>10</v>
      </c>
      <c r="W335" s="247">
        <f>IFERROR(IF(L335=0,V335/(S335*30),V335/(((S335-1)*30)+(T335*7))),0)</f>
        <v>1.4285714285714286</v>
      </c>
      <c r="X335" s="247">
        <f>W335*30</f>
        <v>42.857142857142861</v>
      </c>
      <c r="Y335" s="242">
        <v>9</v>
      </c>
      <c r="Z335" s="242">
        <v>40</v>
      </c>
      <c r="AA335" s="243">
        <f>Y335+Z335</f>
        <v>49</v>
      </c>
      <c r="AB335" s="247">
        <f>IFERROR(AA335/W335,"Not Sold")</f>
        <v>34.299999999999997</v>
      </c>
      <c r="AC335" s="247">
        <v>14</v>
      </c>
      <c r="AD335" s="247">
        <f>IFERROR(AB335-AC335,"-")</f>
        <v>20.299999999999997</v>
      </c>
      <c r="AE335" s="247">
        <f>X335*2</f>
        <v>85.714285714285722</v>
      </c>
      <c r="AF335" s="248">
        <f>IFERROR(AB335+$C$1,"Not Sold")</f>
        <v>43707.3</v>
      </c>
      <c r="AG335" s="249">
        <f>$C$1+AC335</f>
        <v>43687</v>
      </c>
      <c r="AH335" s="249">
        <f>MAX(AF335,AG335)</f>
        <v>43707.3</v>
      </c>
      <c r="AI335" s="253">
        <f>W335*AC335</f>
        <v>20</v>
      </c>
      <c r="AJ335" s="253">
        <f>AA335-AI335</f>
        <v>29</v>
      </c>
      <c r="AK335" s="242">
        <v>1</v>
      </c>
      <c r="AL335" s="253">
        <f>IF(AE335-AJ335&lt;1,0,AE335-AJ335)</f>
        <v>56.714285714285722</v>
      </c>
      <c r="AM335" s="253">
        <f>AL335*D335</f>
        <v>2902.6371428571433</v>
      </c>
      <c r="AN335" s="253">
        <f>IFERROR(AL335/W335,"-")</f>
        <v>39.700000000000003</v>
      </c>
      <c r="AO335" s="249">
        <f>IFERROR(AN335+AH335,"-")</f>
        <v>43747</v>
      </c>
      <c r="AP335" s="246"/>
      <c r="AQ335" s="244"/>
    </row>
    <row r="336" spans="1:43" x14ac:dyDescent="0.25">
      <c r="A336" s="547" t="s">
        <v>310</v>
      </c>
      <c r="B336" s="100" t="s">
        <v>711</v>
      </c>
      <c r="C336" s="548">
        <v>6953156295490</v>
      </c>
      <c r="D336" s="112">
        <v>55.169999999999845</v>
      </c>
      <c r="E336" s="267"/>
      <c r="F336" s="103">
        <v>0</v>
      </c>
      <c r="G336" s="103">
        <v>0</v>
      </c>
      <c r="H336" s="103">
        <v>0</v>
      </c>
      <c r="I336" s="103">
        <v>0</v>
      </c>
      <c r="J336" s="103">
        <v>0</v>
      </c>
      <c r="K336" s="103">
        <v>0</v>
      </c>
      <c r="L336" s="103">
        <v>8</v>
      </c>
      <c r="M336" s="103">
        <v>0</v>
      </c>
      <c r="N336" s="103"/>
      <c r="O336" s="103"/>
      <c r="P336" s="103"/>
      <c r="Q336" s="103"/>
      <c r="R336" s="556"/>
      <c r="S336" s="322">
        <f>COUNTIF(F336:M336,"&lt;&gt;0")</f>
        <v>1</v>
      </c>
      <c r="T336" s="256">
        <v>1</v>
      </c>
      <c r="U336" s="556"/>
      <c r="V336" s="242">
        <f>SUM(F336:Q336)</f>
        <v>8</v>
      </c>
      <c r="W336" s="247">
        <f>IFERROR(IF(L336=0,V336/(S336*30),V336/(((S336-1)*30)+(T336*7))),0)</f>
        <v>1.1428571428571428</v>
      </c>
      <c r="X336" s="247">
        <f>W336*30</f>
        <v>34.285714285714285</v>
      </c>
      <c r="Y336" s="242">
        <v>4</v>
      </c>
      <c r="Z336" s="242">
        <v>55</v>
      </c>
      <c r="AA336" s="243">
        <f>Y336+Z336</f>
        <v>59</v>
      </c>
      <c r="AB336" s="247">
        <f>IFERROR(AA336/W336,"Not Sold")</f>
        <v>51.625</v>
      </c>
      <c r="AC336" s="247">
        <v>14</v>
      </c>
      <c r="AD336" s="247">
        <f>IFERROR(AB336-AC336,"-")</f>
        <v>37.625</v>
      </c>
      <c r="AE336" s="247">
        <f>X336*2</f>
        <v>68.571428571428569</v>
      </c>
      <c r="AF336" s="248">
        <f>IFERROR(AB336+$C$1,"Not Sold")</f>
        <v>43724.625</v>
      </c>
      <c r="AG336" s="249">
        <f>$C$1+AC336</f>
        <v>43687</v>
      </c>
      <c r="AH336" s="249">
        <f>MAX(AF336,AG336)</f>
        <v>43724.625</v>
      </c>
      <c r="AI336" s="253">
        <f>W336*AC336</f>
        <v>16</v>
      </c>
      <c r="AJ336" s="253">
        <f>AA336-AI336</f>
        <v>43</v>
      </c>
      <c r="AK336" s="242">
        <v>1</v>
      </c>
      <c r="AL336" s="253">
        <f>IF(AE336-AJ336&lt;1,0,AE336-AJ336)</f>
        <v>25.571428571428569</v>
      </c>
      <c r="AM336" s="253">
        <f>AL336*D336</f>
        <v>1410.7757142857101</v>
      </c>
      <c r="AN336" s="253">
        <f>IFERROR(AL336/W336,"-")</f>
        <v>22.375</v>
      </c>
      <c r="AO336" s="249">
        <f>IFERROR(AN336+AH336,"-")</f>
        <v>43747</v>
      </c>
      <c r="AP336" s="246"/>
      <c r="AQ336" s="244"/>
    </row>
    <row r="337" spans="1:43" x14ac:dyDescent="0.25">
      <c r="A337" s="550" t="s">
        <v>171</v>
      </c>
      <c r="B337" s="18" t="s">
        <v>474</v>
      </c>
      <c r="C337" s="551">
        <v>6958444961736</v>
      </c>
      <c r="D337" s="58">
        <v>45</v>
      </c>
      <c r="E337" s="267"/>
      <c r="F337" s="26">
        <v>34</v>
      </c>
      <c r="G337" s="26">
        <v>9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/>
      <c r="O337" s="26"/>
      <c r="P337" s="26"/>
      <c r="Q337" s="26"/>
      <c r="R337" s="556"/>
      <c r="S337" s="322">
        <f>COUNTIF(F337:M337,"&lt;&gt;0")</f>
        <v>2</v>
      </c>
      <c r="T337" s="256">
        <v>1</v>
      </c>
      <c r="U337" s="556"/>
      <c r="V337" s="242">
        <f>SUM(F337:Q337)</f>
        <v>43</v>
      </c>
      <c r="W337" s="247">
        <f>IFERROR(IF(L337=0,V337/(S337*30),V337/(((S337-1)*30)+(T337*7))),0)</f>
        <v>0.71666666666666667</v>
      </c>
      <c r="X337" s="247">
        <f>W337*30</f>
        <v>21.5</v>
      </c>
      <c r="Y337" s="242"/>
      <c r="Z337" s="242">
        <v>0</v>
      </c>
      <c r="AA337" s="243">
        <f>Y337+Z337</f>
        <v>0</v>
      </c>
      <c r="AB337" s="247">
        <f>IFERROR(AA337/W337,"Not Sold")</f>
        <v>0</v>
      </c>
      <c r="AC337" s="247">
        <v>14</v>
      </c>
      <c r="AD337" s="247">
        <f>IFERROR(AB337-AC337,"-")</f>
        <v>-14</v>
      </c>
      <c r="AE337" s="247">
        <f>X337*2</f>
        <v>43</v>
      </c>
      <c r="AF337" s="248">
        <f>IFERROR(AB337+$C$1,"Not Sold")</f>
        <v>43673</v>
      </c>
      <c r="AG337" s="249">
        <f>$C$1+AC337</f>
        <v>43687</v>
      </c>
      <c r="AH337" s="249">
        <f>MAX(AF337,AG337)</f>
        <v>43687</v>
      </c>
      <c r="AI337" s="253">
        <f>W337*AC337</f>
        <v>10.033333333333333</v>
      </c>
      <c r="AJ337" s="253">
        <f>AA337-AI337</f>
        <v>-10.033333333333333</v>
      </c>
      <c r="AK337" s="242">
        <v>1</v>
      </c>
      <c r="AL337" s="253">
        <f>IF(AE337-AJ337&lt;1,0,AE337-AJ337)</f>
        <v>53.033333333333331</v>
      </c>
      <c r="AM337" s="253">
        <f>AL337*D337</f>
        <v>2386.5</v>
      </c>
      <c r="AN337" s="253">
        <f>IFERROR(AL337/W337,"-")</f>
        <v>74</v>
      </c>
      <c r="AO337" s="249">
        <f>IFERROR(AN337+AH337,"-")</f>
        <v>43761</v>
      </c>
      <c r="AP337" s="242"/>
      <c r="AQ337" s="244"/>
    </row>
    <row r="338" spans="1:43" x14ac:dyDescent="0.25">
      <c r="A338" s="547" t="s">
        <v>226</v>
      </c>
      <c r="B338" s="100" t="s">
        <v>526</v>
      </c>
      <c r="C338" s="548">
        <v>6971680477397</v>
      </c>
      <c r="D338" s="112">
        <v>18</v>
      </c>
      <c r="E338" s="267"/>
      <c r="F338" s="103">
        <v>0</v>
      </c>
      <c r="G338" s="103">
        <v>0</v>
      </c>
      <c r="H338" s="103">
        <v>0</v>
      </c>
      <c r="I338" s="103">
        <v>0</v>
      </c>
      <c r="J338" s="103">
        <v>0</v>
      </c>
      <c r="K338" s="103">
        <v>0</v>
      </c>
      <c r="L338" s="103">
        <v>0</v>
      </c>
      <c r="M338" s="103">
        <v>0</v>
      </c>
      <c r="N338" s="103"/>
      <c r="O338" s="103"/>
      <c r="P338" s="103"/>
      <c r="Q338" s="103"/>
      <c r="R338" s="556"/>
      <c r="S338" s="322">
        <f>COUNTIF(F338:M338,"&lt;&gt;0")</f>
        <v>0</v>
      </c>
      <c r="T338" s="256">
        <v>1</v>
      </c>
      <c r="U338" s="556"/>
      <c r="V338" s="242">
        <f>SUM(F338:Q338)</f>
        <v>0</v>
      </c>
      <c r="W338" s="247">
        <f>IFERROR(IF(L338=0,V338/(S338*30),V338/(((S338-1)*30)+(T338*7))),0)</f>
        <v>0</v>
      </c>
      <c r="X338" s="247">
        <f>W338*30</f>
        <v>0</v>
      </c>
      <c r="Y338" s="242"/>
      <c r="Z338" s="242">
        <v>0</v>
      </c>
      <c r="AA338" s="243">
        <f>Y338+Z338</f>
        <v>0</v>
      </c>
      <c r="AB338" s="247" t="str">
        <f>IFERROR(AA338/W338,"Not Sold")</f>
        <v>Not Sold</v>
      </c>
      <c r="AC338" s="247">
        <v>14</v>
      </c>
      <c r="AD338" s="247" t="str">
        <f>IFERROR(AB338-AC338,"-")</f>
        <v>-</v>
      </c>
      <c r="AE338" s="247">
        <f>X338*2</f>
        <v>0</v>
      </c>
      <c r="AF338" s="248" t="str">
        <f>IFERROR(AB338+$C$1,"Not Sold")</f>
        <v>Not Sold</v>
      </c>
      <c r="AG338" s="249">
        <f>$C$1+AC338</f>
        <v>43687</v>
      </c>
      <c r="AH338" s="249">
        <f>MAX(AF338,AG338)</f>
        <v>43687</v>
      </c>
      <c r="AI338" s="253">
        <f>W338*AC338</f>
        <v>0</v>
      </c>
      <c r="AJ338" s="253">
        <f>AA338-AI338</f>
        <v>0</v>
      </c>
      <c r="AK338" s="242">
        <v>1</v>
      </c>
      <c r="AL338" s="253">
        <f>IF(AE338-AJ338&lt;1,0,AE338-AJ338)</f>
        <v>0</v>
      </c>
      <c r="AM338" s="253">
        <f>AL338*D338</f>
        <v>0</v>
      </c>
      <c r="AN338" s="253" t="str">
        <f>IFERROR(AL338/W338,"-")</f>
        <v>-</v>
      </c>
      <c r="AO338" s="249" t="str">
        <f>IFERROR(AN338+AH338,"-")</f>
        <v>-</v>
      </c>
      <c r="AP338" s="246"/>
      <c r="AQ338" s="244"/>
    </row>
    <row r="339" spans="1:43" x14ac:dyDescent="0.25">
      <c r="A339" s="547" t="s">
        <v>577</v>
      </c>
      <c r="B339" s="100" t="s">
        <v>712</v>
      </c>
      <c r="C339" s="548">
        <v>7447902860074</v>
      </c>
      <c r="D339" s="112">
        <v>15.43</v>
      </c>
      <c r="E339" s="267"/>
      <c r="F339" s="103">
        <v>0</v>
      </c>
      <c r="G339" s="103">
        <v>0</v>
      </c>
      <c r="H339" s="103">
        <v>0</v>
      </c>
      <c r="I339" s="103">
        <v>0</v>
      </c>
      <c r="J339" s="103">
        <v>0</v>
      </c>
      <c r="K339" s="103">
        <v>5</v>
      </c>
      <c r="L339" s="103">
        <v>41</v>
      </c>
      <c r="M339" s="103">
        <v>0</v>
      </c>
      <c r="N339" s="103"/>
      <c r="O339" s="103"/>
      <c r="P339" s="103"/>
      <c r="Q339" s="103"/>
      <c r="R339" s="556"/>
      <c r="S339" s="322">
        <f>COUNTIF(F339:M339,"&lt;&gt;0")</f>
        <v>2</v>
      </c>
      <c r="T339" s="256">
        <v>1</v>
      </c>
      <c r="U339" s="556"/>
      <c r="V339" s="242">
        <f>SUM(F339:Q339)</f>
        <v>46</v>
      </c>
      <c r="W339" s="247">
        <f>IFERROR(IF(L339=0,V339/(S339*30),V339/(((S339-1)*30)+(T339*7))),0)</f>
        <v>1.2432432432432432</v>
      </c>
      <c r="X339" s="247">
        <f>W339*30</f>
        <v>37.297297297297298</v>
      </c>
      <c r="Y339" s="242">
        <v>2680</v>
      </c>
      <c r="Z339" s="242">
        <v>87</v>
      </c>
      <c r="AA339" s="243">
        <f>Y339+Z339</f>
        <v>2767</v>
      </c>
      <c r="AB339" s="247">
        <f>IFERROR(AA339/W339,"Not Sold")</f>
        <v>2225.630434782609</v>
      </c>
      <c r="AC339" s="247">
        <v>14</v>
      </c>
      <c r="AD339" s="247">
        <f>IFERROR(AB339-AC339,"-")</f>
        <v>2211.630434782609</v>
      </c>
      <c r="AE339" s="247">
        <f>X339*2</f>
        <v>74.594594594594597</v>
      </c>
      <c r="AF339" s="248">
        <f>IFERROR(AB339+$C$1,"Not Sold")</f>
        <v>45898.630434782608</v>
      </c>
      <c r="AG339" s="249">
        <f>$C$1+AC339</f>
        <v>43687</v>
      </c>
      <c r="AH339" s="249">
        <f>MAX(AF339,AG339)</f>
        <v>45898.630434782608</v>
      </c>
      <c r="AI339" s="253">
        <f>W339*AC339</f>
        <v>17.405405405405403</v>
      </c>
      <c r="AJ339" s="253">
        <f>AA339-AI339</f>
        <v>2749.5945945945946</v>
      </c>
      <c r="AK339" s="242">
        <v>1</v>
      </c>
      <c r="AL339" s="253">
        <f>IF(AE339-AJ339&lt;1,0,AE339-AJ339)</f>
        <v>0</v>
      </c>
      <c r="AM339" s="253">
        <f>AL339*D339</f>
        <v>0</v>
      </c>
      <c r="AN339" s="253">
        <f>IFERROR(AL339/W339,"-")</f>
        <v>0</v>
      </c>
      <c r="AO339" s="249">
        <f>IFERROR(AN339+AH339,"-")</f>
        <v>45898.630434782608</v>
      </c>
      <c r="AP339" s="246"/>
      <c r="AQ339" s="244"/>
    </row>
    <row r="340" spans="1:43" x14ac:dyDescent="0.25">
      <c r="A340" s="550" t="s">
        <v>201</v>
      </c>
      <c r="B340" s="18" t="s">
        <v>713</v>
      </c>
      <c r="C340" s="551">
        <v>7447902860388</v>
      </c>
      <c r="D340" s="58">
        <v>197.68</v>
      </c>
      <c r="E340" s="267"/>
      <c r="F340" s="26">
        <v>0</v>
      </c>
      <c r="G340" s="26">
        <v>1</v>
      </c>
      <c r="H340" s="26">
        <v>0</v>
      </c>
      <c r="I340" s="26">
        <v>1</v>
      </c>
      <c r="J340" s="26">
        <v>1</v>
      </c>
      <c r="K340" s="26">
        <v>0</v>
      </c>
      <c r="L340" s="26">
        <v>0</v>
      </c>
      <c r="M340" s="26">
        <v>0</v>
      </c>
      <c r="N340" s="26"/>
      <c r="O340" s="26"/>
      <c r="P340" s="26"/>
      <c r="Q340" s="26"/>
      <c r="R340" s="556"/>
      <c r="S340" s="322">
        <f>COUNTIF(F340:M340,"&lt;&gt;0")</f>
        <v>3</v>
      </c>
      <c r="T340" s="256">
        <v>1</v>
      </c>
      <c r="U340" s="556"/>
      <c r="V340" s="242">
        <f>SUM(F340:Q340)</f>
        <v>3</v>
      </c>
      <c r="W340" s="247">
        <f>IFERROR(IF(L340=0,V340/(S340*30),V340/(((S340-1)*30)+(T340*7))),0)</f>
        <v>3.3333333333333333E-2</v>
      </c>
      <c r="X340" s="247">
        <f>W340*30</f>
        <v>1</v>
      </c>
      <c r="Y340" s="242">
        <v>87</v>
      </c>
      <c r="Z340" s="242">
        <v>5</v>
      </c>
      <c r="AA340" s="243">
        <f>Y340+Z340</f>
        <v>92</v>
      </c>
      <c r="AB340" s="247">
        <f>IFERROR(AA340/W340,"Not Sold")</f>
        <v>2760</v>
      </c>
      <c r="AC340" s="247">
        <v>14</v>
      </c>
      <c r="AD340" s="247">
        <f>IFERROR(AB340-AC340,"-")</f>
        <v>2746</v>
      </c>
      <c r="AE340" s="247">
        <f>X340*2</f>
        <v>2</v>
      </c>
      <c r="AF340" s="248">
        <f>IFERROR(AB340+$C$1,"Not Sold")</f>
        <v>46433</v>
      </c>
      <c r="AG340" s="249">
        <f>$C$1+AC340</f>
        <v>43687</v>
      </c>
      <c r="AH340" s="249">
        <f>MAX(AF340,AG340)</f>
        <v>46433</v>
      </c>
      <c r="AI340" s="253">
        <f>W340*AC340</f>
        <v>0.46666666666666667</v>
      </c>
      <c r="AJ340" s="253">
        <f>AA340-AI340</f>
        <v>91.533333333333331</v>
      </c>
      <c r="AK340" s="242">
        <v>1</v>
      </c>
      <c r="AL340" s="253">
        <f>IF(AE340-AJ340&lt;1,0,AE340-AJ340)</f>
        <v>0</v>
      </c>
      <c r="AM340" s="253">
        <f>AL340*D340</f>
        <v>0</v>
      </c>
      <c r="AN340" s="253">
        <f>IFERROR(AL340/W340,"-")</f>
        <v>0</v>
      </c>
      <c r="AO340" s="249">
        <f>IFERROR(AN340+AH340,"-")</f>
        <v>46433</v>
      </c>
      <c r="AP340" s="242"/>
      <c r="AQ340" s="244"/>
    </row>
    <row r="341" spans="1:43" x14ac:dyDescent="0.25">
      <c r="A341" s="550" t="s">
        <v>200</v>
      </c>
      <c r="B341" s="18" t="s">
        <v>714</v>
      </c>
      <c r="C341" s="551">
        <v>7447902860456</v>
      </c>
      <c r="D341" s="58">
        <v>197.68</v>
      </c>
      <c r="E341" s="267"/>
      <c r="F341" s="26">
        <v>1</v>
      </c>
      <c r="G341" s="26">
        <v>2</v>
      </c>
      <c r="H341" s="26">
        <v>1</v>
      </c>
      <c r="I341" s="26">
        <v>3</v>
      </c>
      <c r="J341" s="26">
        <v>0</v>
      </c>
      <c r="K341" s="26">
        <v>6</v>
      </c>
      <c r="L341" s="26">
        <v>2</v>
      </c>
      <c r="M341" s="26">
        <v>0</v>
      </c>
      <c r="N341" s="26"/>
      <c r="O341" s="26"/>
      <c r="P341" s="26"/>
      <c r="Q341" s="26"/>
      <c r="R341" s="556"/>
      <c r="S341" s="322">
        <f>COUNTIF(F341:M341,"&lt;&gt;0")</f>
        <v>6</v>
      </c>
      <c r="T341" s="256">
        <v>1</v>
      </c>
      <c r="U341" s="556"/>
      <c r="V341" s="242">
        <f>SUM(F341:Q341)</f>
        <v>15</v>
      </c>
      <c r="W341" s="247">
        <f>IFERROR(IF(L341=0,V341/(S341*30),V341/(((S341-1)*30)+(T341*7))),0)</f>
        <v>9.5541401273885357E-2</v>
      </c>
      <c r="X341" s="247">
        <f>W341*30</f>
        <v>2.8662420382165608</v>
      </c>
      <c r="Y341" s="242">
        <v>28</v>
      </c>
      <c r="Z341" s="242">
        <v>3</v>
      </c>
      <c r="AA341" s="243">
        <f>Y341+Z341</f>
        <v>31</v>
      </c>
      <c r="AB341" s="247">
        <f>IFERROR(AA341/W341,"Not Sold")</f>
        <v>324.46666666666664</v>
      </c>
      <c r="AC341" s="247">
        <v>14</v>
      </c>
      <c r="AD341" s="247">
        <f>IFERROR(AB341-AC341,"-")</f>
        <v>310.46666666666664</v>
      </c>
      <c r="AE341" s="247">
        <f>X341*2</f>
        <v>5.7324840764331215</v>
      </c>
      <c r="AF341" s="248">
        <f>IFERROR(AB341+$C$1,"Not Sold")</f>
        <v>43997.466666666667</v>
      </c>
      <c r="AG341" s="249">
        <f>$C$1+AC341</f>
        <v>43687</v>
      </c>
      <c r="AH341" s="249">
        <f>MAX(AF341,AG341)</f>
        <v>43997.466666666667</v>
      </c>
      <c r="AI341" s="253">
        <f>W341*AC341</f>
        <v>1.3375796178343951</v>
      </c>
      <c r="AJ341" s="253">
        <f>AA341-AI341</f>
        <v>29.662420382165607</v>
      </c>
      <c r="AK341" s="242">
        <v>1</v>
      </c>
      <c r="AL341" s="253">
        <f>IF(AE341-AJ341&lt;1,0,AE341-AJ341)</f>
        <v>0</v>
      </c>
      <c r="AM341" s="253">
        <f>AL341*D341</f>
        <v>0</v>
      </c>
      <c r="AN341" s="253">
        <f>IFERROR(AL341/W341,"-")</f>
        <v>0</v>
      </c>
      <c r="AO341" s="249">
        <f>IFERROR(AN341+AH341,"-")</f>
        <v>43997.466666666667</v>
      </c>
      <c r="AP341" s="242"/>
      <c r="AQ341" s="244"/>
    </row>
    <row r="342" spans="1:43" x14ac:dyDescent="0.25">
      <c r="A342" s="550" t="s">
        <v>199</v>
      </c>
      <c r="B342" s="18" t="s">
        <v>715</v>
      </c>
      <c r="C342" s="551">
        <v>7447902860524</v>
      </c>
      <c r="D342" s="58">
        <v>197.68</v>
      </c>
      <c r="E342" s="267"/>
      <c r="F342" s="26">
        <v>0</v>
      </c>
      <c r="G342" s="26">
        <v>0</v>
      </c>
      <c r="H342" s="26">
        <v>1</v>
      </c>
      <c r="I342" s="26">
        <v>2</v>
      </c>
      <c r="J342" s="26">
        <v>0</v>
      </c>
      <c r="K342" s="26">
        <v>0</v>
      </c>
      <c r="L342" s="26">
        <v>0</v>
      </c>
      <c r="M342" s="26">
        <v>0</v>
      </c>
      <c r="N342" s="26"/>
      <c r="O342" s="26"/>
      <c r="P342" s="26"/>
      <c r="Q342" s="26"/>
      <c r="R342" s="556"/>
      <c r="S342" s="322">
        <f>COUNTIF(F342:M342,"&lt;&gt;0")</f>
        <v>2</v>
      </c>
      <c r="T342" s="256">
        <v>1</v>
      </c>
      <c r="U342" s="556"/>
      <c r="V342" s="242">
        <f>SUM(F342:Q342)</f>
        <v>3</v>
      </c>
      <c r="W342" s="247">
        <f>IFERROR(IF(L342=0,V342/(S342*30),V342/(((S342-1)*30)+(T342*7))),0)</f>
        <v>0.05</v>
      </c>
      <c r="X342" s="247">
        <f>W342*30</f>
        <v>1.5</v>
      </c>
      <c r="Y342" s="242">
        <v>33</v>
      </c>
      <c r="Z342" s="242">
        <v>0</v>
      </c>
      <c r="AA342" s="243">
        <f>Y342+Z342</f>
        <v>33</v>
      </c>
      <c r="AB342" s="247">
        <f>IFERROR(AA342/W342,"Not Sold")</f>
        <v>660</v>
      </c>
      <c r="AC342" s="247">
        <v>14</v>
      </c>
      <c r="AD342" s="247">
        <f>IFERROR(AB342-AC342,"-")</f>
        <v>646</v>
      </c>
      <c r="AE342" s="247">
        <f>X342*2</f>
        <v>3</v>
      </c>
      <c r="AF342" s="248">
        <f>IFERROR(AB342+$C$1,"Not Sold")</f>
        <v>44333</v>
      </c>
      <c r="AG342" s="249">
        <f>$C$1+AC342</f>
        <v>43687</v>
      </c>
      <c r="AH342" s="249">
        <f>MAX(AF342,AG342)</f>
        <v>44333</v>
      </c>
      <c r="AI342" s="253">
        <f>W342*AC342</f>
        <v>0.70000000000000007</v>
      </c>
      <c r="AJ342" s="253">
        <f>AA342-AI342</f>
        <v>32.299999999999997</v>
      </c>
      <c r="AK342" s="242">
        <v>1</v>
      </c>
      <c r="AL342" s="253">
        <f>IF(AE342-AJ342&lt;1,0,AE342-AJ342)</f>
        <v>0</v>
      </c>
      <c r="AM342" s="253">
        <f>AL342*D342</f>
        <v>0</v>
      </c>
      <c r="AN342" s="253">
        <f>IFERROR(AL342/W342,"-")</f>
        <v>0</v>
      </c>
      <c r="AO342" s="249">
        <f>IFERROR(AN342+AH342,"-")</f>
        <v>44333</v>
      </c>
      <c r="AP342" s="242"/>
      <c r="AQ342" s="244"/>
    </row>
    <row r="343" spans="1:43" x14ac:dyDescent="0.25">
      <c r="A343" s="550" t="s">
        <v>198</v>
      </c>
      <c r="B343" s="18" t="s">
        <v>716</v>
      </c>
      <c r="C343" s="551">
        <v>7447902860692</v>
      </c>
      <c r="D343" s="58">
        <v>197.68</v>
      </c>
      <c r="E343" s="267"/>
      <c r="F343" s="26">
        <v>1</v>
      </c>
      <c r="G343" s="26">
        <v>5</v>
      </c>
      <c r="H343" s="26">
        <v>0</v>
      </c>
      <c r="I343" s="26">
        <v>2</v>
      </c>
      <c r="J343" s="26">
        <v>0</v>
      </c>
      <c r="K343" s="26">
        <v>3</v>
      </c>
      <c r="L343" s="26">
        <v>1</v>
      </c>
      <c r="M343" s="26">
        <v>0</v>
      </c>
      <c r="N343" s="26"/>
      <c r="O343" s="26"/>
      <c r="P343" s="26"/>
      <c r="Q343" s="26"/>
      <c r="R343" s="556"/>
      <c r="S343" s="322">
        <f>COUNTIF(F343:M343,"&lt;&gt;0")</f>
        <v>5</v>
      </c>
      <c r="T343" s="256">
        <v>1</v>
      </c>
      <c r="U343" s="556"/>
      <c r="V343" s="242">
        <f>SUM(F343:Q343)</f>
        <v>12</v>
      </c>
      <c r="W343" s="247">
        <f>IFERROR(IF(L343=0,V343/(S343*30),V343/(((S343-1)*30)+(T343*7))),0)</f>
        <v>9.4488188976377951E-2</v>
      </c>
      <c r="X343" s="247">
        <f>W343*30</f>
        <v>2.8346456692913384</v>
      </c>
      <c r="Y343" s="242">
        <v>101</v>
      </c>
      <c r="Z343" s="242">
        <v>1</v>
      </c>
      <c r="AA343" s="243">
        <f>Y343+Z343</f>
        <v>102</v>
      </c>
      <c r="AB343" s="247">
        <f>IFERROR(AA343/W343,"Not Sold")</f>
        <v>1079.5</v>
      </c>
      <c r="AC343" s="247">
        <v>14</v>
      </c>
      <c r="AD343" s="247">
        <f>IFERROR(AB343-AC343,"-")</f>
        <v>1065.5</v>
      </c>
      <c r="AE343" s="247">
        <f>X343*2</f>
        <v>5.6692913385826769</v>
      </c>
      <c r="AF343" s="248">
        <f>IFERROR(AB343+$C$1,"Not Sold")</f>
        <v>44752.5</v>
      </c>
      <c r="AG343" s="249">
        <f>$C$1+AC343</f>
        <v>43687</v>
      </c>
      <c r="AH343" s="249">
        <f>MAX(AF343,AG343)</f>
        <v>44752.5</v>
      </c>
      <c r="AI343" s="253">
        <f>W343*AC343</f>
        <v>1.3228346456692912</v>
      </c>
      <c r="AJ343" s="253">
        <f>AA343-AI343</f>
        <v>100.67716535433071</v>
      </c>
      <c r="AK343" s="242">
        <v>1</v>
      </c>
      <c r="AL343" s="253">
        <f>IF(AE343-AJ343&lt;1,0,AE343-AJ343)</f>
        <v>0</v>
      </c>
      <c r="AM343" s="253">
        <f>AL343*D343</f>
        <v>0</v>
      </c>
      <c r="AN343" s="253">
        <f>IFERROR(AL343/W343,"-")</f>
        <v>0</v>
      </c>
      <c r="AO343" s="249">
        <f>IFERROR(AN343+AH343,"-")</f>
        <v>44752.5</v>
      </c>
      <c r="AP343" s="242"/>
      <c r="AQ343" s="244"/>
    </row>
    <row r="344" spans="1:43" x14ac:dyDescent="0.25">
      <c r="A344" s="550" t="s">
        <v>197</v>
      </c>
      <c r="B344" s="18" t="s">
        <v>717</v>
      </c>
      <c r="C344" s="551">
        <v>7447902860838</v>
      </c>
      <c r="D344" s="58">
        <v>197.68</v>
      </c>
      <c r="E344" s="267"/>
      <c r="F344" s="26">
        <v>1</v>
      </c>
      <c r="G344" s="26">
        <v>3</v>
      </c>
      <c r="H344" s="26">
        <v>0</v>
      </c>
      <c r="I344" s="26">
        <v>3</v>
      </c>
      <c r="J344" s="26">
        <v>1</v>
      </c>
      <c r="K344" s="26">
        <v>3</v>
      </c>
      <c r="L344" s="26">
        <v>1</v>
      </c>
      <c r="M344" s="26">
        <v>0</v>
      </c>
      <c r="N344" s="26"/>
      <c r="O344" s="26"/>
      <c r="P344" s="26"/>
      <c r="Q344" s="26"/>
      <c r="R344" s="556"/>
      <c r="S344" s="322">
        <f>COUNTIF(F344:M344,"&lt;&gt;0")</f>
        <v>6</v>
      </c>
      <c r="T344" s="256">
        <v>1</v>
      </c>
      <c r="U344" s="556"/>
      <c r="V344" s="242">
        <f>SUM(F344:Q344)</f>
        <v>12</v>
      </c>
      <c r="W344" s="247">
        <f>IFERROR(IF(L344=0,V344/(S344*30),V344/(((S344-1)*30)+(T344*7))),0)</f>
        <v>7.6433121019108277E-2</v>
      </c>
      <c r="X344" s="247">
        <f>W344*30</f>
        <v>2.2929936305732483</v>
      </c>
      <c r="Y344" s="242">
        <v>141</v>
      </c>
      <c r="Z344" s="242">
        <v>4</v>
      </c>
      <c r="AA344" s="243">
        <f>Y344+Z344</f>
        <v>145</v>
      </c>
      <c r="AB344" s="247">
        <f>IFERROR(AA344/W344,"Not Sold")</f>
        <v>1897.0833333333335</v>
      </c>
      <c r="AC344" s="247">
        <v>14</v>
      </c>
      <c r="AD344" s="247">
        <f>IFERROR(AB344-AC344,"-")</f>
        <v>1883.0833333333335</v>
      </c>
      <c r="AE344" s="247">
        <f>X344*2</f>
        <v>4.5859872611464967</v>
      </c>
      <c r="AF344" s="248">
        <f>IFERROR(AB344+$C$1,"Not Sold")</f>
        <v>45570.083333333336</v>
      </c>
      <c r="AG344" s="249">
        <f>$C$1+AC344</f>
        <v>43687</v>
      </c>
      <c r="AH344" s="249">
        <f>MAX(AF344,AG344)</f>
        <v>45570.083333333336</v>
      </c>
      <c r="AI344" s="253">
        <f>W344*AC344</f>
        <v>1.0700636942675159</v>
      </c>
      <c r="AJ344" s="253">
        <f>AA344-AI344</f>
        <v>143.9299363057325</v>
      </c>
      <c r="AK344" s="242">
        <v>1</v>
      </c>
      <c r="AL344" s="253">
        <f>IF(AE344-AJ344&lt;1,0,AE344-AJ344)</f>
        <v>0</v>
      </c>
      <c r="AM344" s="253">
        <f>AL344*D344</f>
        <v>0</v>
      </c>
      <c r="AN344" s="253">
        <f>IFERROR(AL344/W344,"-")</f>
        <v>0</v>
      </c>
      <c r="AO344" s="249">
        <f>IFERROR(AN344+AH344,"-")</f>
        <v>45570.083333333336</v>
      </c>
      <c r="AP344" s="242"/>
      <c r="AQ344" s="244"/>
    </row>
    <row r="345" spans="1:43" x14ac:dyDescent="0.25">
      <c r="A345" s="547" t="s">
        <v>247</v>
      </c>
      <c r="B345" s="100" t="s">
        <v>541</v>
      </c>
      <c r="C345" s="548">
        <v>7447902861064</v>
      </c>
      <c r="D345" s="112">
        <v>13.44</v>
      </c>
      <c r="E345" s="267"/>
      <c r="F345" s="103">
        <v>0</v>
      </c>
      <c r="G345" s="103">
        <v>0</v>
      </c>
      <c r="H345" s="103">
        <v>0</v>
      </c>
      <c r="I345" s="103">
        <v>0</v>
      </c>
      <c r="J345" s="103">
        <v>11</v>
      </c>
      <c r="K345" s="103">
        <v>17</v>
      </c>
      <c r="L345" s="103">
        <v>21</v>
      </c>
      <c r="M345" s="103">
        <v>0</v>
      </c>
      <c r="N345" s="103"/>
      <c r="O345" s="103"/>
      <c r="P345" s="103"/>
      <c r="Q345" s="103"/>
      <c r="R345" s="556"/>
      <c r="S345" s="322">
        <f>COUNTIF(F345:M345,"&lt;&gt;0")</f>
        <v>3</v>
      </c>
      <c r="T345" s="256">
        <v>1</v>
      </c>
      <c r="U345" s="556"/>
      <c r="V345" s="242">
        <f>SUM(F345:Q345)</f>
        <v>49</v>
      </c>
      <c r="W345" s="247">
        <f>IFERROR(IF(L345=0,V345/(S345*30),V345/(((S345-1)*30)+(T345*7))),0)</f>
        <v>0.73134328358208955</v>
      </c>
      <c r="X345" s="247">
        <f>W345*30</f>
        <v>21.940298507462686</v>
      </c>
      <c r="Y345" s="242">
        <v>1684</v>
      </c>
      <c r="Z345" s="242">
        <v>56</v>
      </c>
      <c r="AA345" s="243">
        <f>Y345+Z345</f>
        <v>1740</v>
      </c>
      <c r="AB345" s="247">
        <f>IFERROR(AA345/W345,"Not Sold")</f>
        <v>2379.1836734693879</v>
      </c>
      <c r="AC345" s="247">
        <v>14</v>
      </c>
      <c r="AD345" s="247">
        <f>IFERROR(AB345-AC345,"-")</f>
        <v>2365.1836734693879</v>
      </c>
      <c r="AE345" s="247">
        <f>X345*2</f>
        <v>43.880597014925371</v>
      </c>
      <c r="AF345" s="248">
        <f>IFERROR(AB345+$C$1,"Not Sold")</f>
        <v>46052.183673469386</v>
      </c>
      <c r="AG345" s="249">
        <f>$C$1+AC345</f>
        <v>43687</v>
      </c>
      <c r="AH345" s="249">
        <f>MAX(AF345,AG345)</f>
        <v>46052.183673469386</v>
      </c>
      <c r="AI345" s="253">
        <f>W345*AC345</f>
        <v>10.238805970149254</v>
      </c>
      <c r="AJ345" s="253">
        <f>AA345-AI345</f>
        <v>1729.7611940298507</v>
      </c>
      <c r="AK345" s="242">
        <v>1</v>
      </c>
      <c r="AL345" s="253">
        <f>IF(AE345-AJ345&lt;1,0,AE345-AJ345)</f>
        <v>0</v>
      </c>
      <c r="AM345" s="253">
        <f>AL345*D345</f>
        <v>0</v>
      </c>
      <c r="AN345" s="253">
        <f>IFERROR(AL345/W345,"-")</f>
        <v>0</v>
      </c>
      <c r="AO345" s="249">
        <f>IFERROR(AN345+AH345,"-")</f>
        <v>46052.183673469386</v>
      </c>
      <c r="AP345" s="246"/>
      <c r="AQ345" s="244"/>
    </row>
    <row r="346" spans="1:43" x14ac:dyDescent="0.25">
      <c r="A346" s="547" t="s">
        <v>214</v>
      </c>
      <c r="B346" s="100" t="s">
        <v>718</v>
      </c>
      <c r="C346" s="548">
        <v>7447902861996</v>
      </c>
      <c r="D346" s="112">
        <v>23</v>
      </c>
      <c r="E346" s="267"/>
      <c r="F346" s="103">
        <v>0</v>
      </c>
      <c r="G346" s="103">
        <v>0</v>
      </c>
      <c r="H346" s="103">
        <v>0</v>
      </c>
      <c r="I346" s="103">
        <v>2</v>
      </c>
      <c r="J346" s="103">
        <v>14</v>
      </c>
      <c r="K346" s="103">
        <v>36</v>
      </c>
      <c r="L346" s="103">
        <v>29</v>
      </c>
      <c r="M346" s="103">
        <v>0</v>
      </c>
      <c r="N346" s="103"/>
      <c r="O346" s="103"/>
      <c r="P346" s="103"/>
      <c r="Q346" s="103"/>
      <c r="R346" s="556"/>
      <c r="S346" s="322">
        <f>COUNTIF(F346:M346,"&lt;&gt;0")</f>
        <v>4</v>
      </c>
      <c r="T346" s="256">
        <v>1</v>
      </c>
      <c r="U346" s="556"/>
      <c r="V346" s="242">
        <f>SUM(F346:Q346)</f>
        <v>81</v>
      </c>
      <c r="W346" s="247">
        <f>IFERROR(IF(L346=0,V346/(S346*30),V346/(((S346-1)*30)+(T346*7))),0)</f>
        <v>0.83505154639175261</v>
      </c>
      <c r="X346" s="247">
        <f>W346*30</f>
        <v>25.051546391752577</v>
      </c>
      <c r="Y346" s="242"/>
      <c r="Z346" s="242">
        <v>54</v>
      </c>
      <c r="AA346" s="243">
        <f>Y346+Z346</f>
        <v>54</v>
      </c>
      <c r="AB346" s="247">
        <f>IFERROR(AA346/W346,"Not Sold")</f>
        <v>64.666666666666657</v>
      </c>
      <c r="AC346" s="247">
        <v>14</v>
      </c>
      <c r="AD346" s="247">
        <f>IFERROR(AB346-AC346,"-")</f>
        <v>50.666666666666657</v>
      </c>
      <c r="AE346" s="247">
        <f>X346*2</f>
        <v>50.103092783505154</v>
      </c>
      <c r="AF346" s="248">
        <f>IFERROR(AB346+$C$1,"Not Sold")</f>
        <v>43737.666666666664</v>
      </c>
      <c r="AG346" s="249">
        <f>$C$1+AC346</f>
        <v>43687</v>
      </c>
      <c r="AH346" s="249">
        <f>MAX(AF346,AG346)</f>
        <v>43737.666666666664</v>
      </c>
      <c r="AI346" s="253">
        <f>W346*AC346</f>
        <v>11.690721649484537</v>
      </c>
      <c r="AJ346" s="253">
        <f>AA346-AI346</f>
        <v>42.309278350515463</v>
      </c>
      <c r="AK346" s="242">
        <v>1</v>
      </c>
      <c r="AL346" s="253">
        <f>IF(AE346-AJ346&lt;1,0,AE346-AJ346)</f>
        <v>7.7938144329896915</v>
      </c>
      <c r="AM346" s="253">
        <f>AL346*D346</f>
        <v>179.25773195876292</v>
      </c>
      <c r="AN346" s="253">
        <f>IFERROR(AL346/W346,"-")</f>
        <v>9.3333333333333339</v>
      </c>
      <c r="AO346" s="249">
        <f>IFERROR(AN346+AH346,"-")</f>
        <v>43747</v>
      </c>
      <c r="AP346" s="246"/>
      <c r="AQ346" s="244"/>
    </row>
    <row r="347" spans="1:43" x14ac:dyDescent="0.25">
      <c r="A347" s="547" t="s">
        <v>227</v>
      </c>
      <c r="B347" s="100" t="s">
        <v>499</v>
      </c>
      <c r="C347" s="548">
        <v>7447902862290</v>
      </c>
      <c r="D347" s="112">
        <v>12</v>
      </c>
      <c r="E347" s="267"/>
      <c r="F347" s="103">
        <v>0</v>
      </c>
      <c r="G347" s="103">
        <v>0</v>
      </c>
      <c r="H347" s="103">
        <v>0</v>
      </c>
      <c r="I347" s="103">
        <v>0</v>
      </c>
      <c r="J347" s="103">
        <v>33</v>
      </c>
      <c r="K347" s="103">
        <v>67</v>
      </c>
      <c r="L347" s="103">
        <v>50</v>
      </c>
      <c r="M347" s="103">
        <v>0</v>
      </c>
      <c r="N347" s="103"/>
      <c r="O347" s="103"/>
      <c r="P347" s="103"/>
      <c r="Q347" s="103"/>
      <c r="R347" s="556"/>
      <c r="S347" s="322">
        <f>COUNTIF(F347:M347,"&lt;&gt;0")</f>
        <v>3</v>
      </c>
      <c r="T347" s="256">
        <v>1</v>
      </c>
      <c r="U347" s="556"/>
      <c r="V347" s="242">
        <f>SUM(F347:Q347)</f>
        <v>150</v>
      </c>
      <c r="W347" s="247">
        <f>IFERROR(IF(L347=0,V347/(S347*30),V347/(((S347-1)*30)+(T347*7))),0)</f>
        <v>2.2388059701492535</v>
      </c>
      <c r="X347" s="247">
        <f>W347*30</f>
        <v>67.164179104477611</v>
      </c>
      <c r="Y347" s="242">
        <v>1645</v>
      </c>
      <c r="Z347" s="242">
        <v>51</v>
      </c>
      <c r="AA347" s="243">
        <f>Y347+Z347</f>
        <v>1696</v>
      </c>
      <c r="AB347" s="247">
        <f>IFERROR(AA347/W347,"Not Sold")</f>
        <v>757.54666666666674</v>
      </c>
      <c r="AC347" s="247">
        <v>14</v>
      </c>
      <c r="AD347" s="247">
        <f>IFERROR(AB347-AC347,"-")</f>
        <v>743.54666666666674</v>
      </c>
      <c r="AE347" s="247">
        <f>X347*2</f>
        <v>134.32835820895522</v>
      </c>
      <c r="AF347" s="248">
        <f>IFERROR(AB347+$C$1,"Not Sold")</f>
        <v>44430.546666666669</v>
      </c>
      <c r="AG347" s="249">
        <f>$C$1+AC347</f>
        <v>43687</v>
      </c>
      <c r="AH347" s="249">
        <f>MAX(AF347,AG347)</f>
        <v>44430.546666666669</v>
      </c>
      <c r="AI347" s="253">
        <f>W347*AC347</f>
        <v>31.343283582089548</v>
      </c>
      <c r="AJ347" s="253">
        <f>AA347-AI347</f>
        <v>1664.6567164179105</v>
      </c>
      <c r="AK347" s="242">
        <v>1</v>
      </c>
      <c r="AL347" s="253">
        <f>IF(AE347-AJ347&lt;1,0,AE347-AJ347)</f>
        <v>0</v>
      </c>
      <c r="AM347" s="253">
        <f>AL347*D347</f>
        <v>0</v>
      </c>
      <c r="AN347" s="253">
        <f>IFERROR(AL347/W347,"-")</f>
        <v>0</v>
      </c>
      <c r="AO347" s="249">
        <f>IFERROR(AN347+AH347,"-")</f>
        <v>44430.546666666669</v>
      </c>
      <c r="AP347" s="246"/>
      <c r="AQ347" s="244"/>
    </row>
    <row r="348" spans="1:43" x14ac:dyDescent="0.25">
      <c r="A348" s="547" t="s">
        <v>578</v>
      </c>
      <c r="B348" s="100" t="s">
        <v>719</v>
      </c>
      <c r="C348" s="548">
        <v>7447902862818</v>
      </c>
      <c r="D348" s="112">
        <v>15.43</v>
      </c>
      <c r="E348" s="267"/>
      <c r="F348" s="103">
        <v>0</v>
      </c>
      <c r="G348" s="103">
        <v>0</v>
      </c>
      <c r="H348" s="103">
        <v>0</v>
      </c>
      <c r="I348" s="103">
        <v>0</v>
      </c>
      <c r="J348" s="103">
        <v>0</v>
      </c>
      <c r="K348" s="103">
        <v>5</v>
      </c>
      <c r="L348" s="103">
        <v>44</v>
      </c>
      <c r="M348" s="103">
        <v>0</v>
      </c>
      <c r="N348" s="103"/>
      <c r="O348" s="103"/>
      <c r="P348" s="103"/>
      <c r="Q348" s="103"/>
      <c r="R348" s="556"/>
      <c r="S348" s="322">
        <f>COUNTIF(F348:M348,"&lt;&gt;0")</f>
        <v>2</v>
      </c>
      <c r="T348" s="256">
        <v>1</v>
      </c>
      <c r="U348" s="556"/>
      <c r="V348" s="242">
        <f>SUM(F348:Q348)</f>
        <v>49</v>
      </c>
      <c r="W348" s="247">
        <f>IFERROR(IF(L348=0,V348/(S348*30),V348/(((S348-1)*30)+(T348*7))),0)</f>
        <v>1.3243243243243243</v>
      </c>
      <c r="X348" s="247">
        <f>W348*30</f>
        <v>39.729729729729733</v>
      </c>
      <c r="Y348" s="242">
        <v>2623</v>
      </c>
      <c r="Z348" s="242">
        <v>80</v>
      </c>
      <c r="AA348" s="243">
        <f>Y348+Z348</f>
        <v>2703</v>
      </c>
      <c r="AB348" s="247">
        <f>IFERROR(AA348/W348,"Not Sold")</f>
        <v>2041.0408163265306</v>
      </c>
      <c r="AC348" s="247">
        <v>14</v>
      </c>
      <c r="AD348" s="247">
        <f>IFERROR(AB348-AC348,"-")</f>
        <v>2027.0408163265306</v>
      </c>
      <c r="AE348" s="247">
        <f>X348*2</f>
        <v>79.459459459459467</v>
      </c>
      <c r="AF348" s="248">
        <f>IFERROR(AB348+$C$1,"Not Sold")</f>
        <v>45714.040816326531</v>
      </c>
      <c r="AG348" s="249">
        <f>$C$1+AC348</f>
        <v>43687</v>
      </c>
      <c r="AH348" s="249">
        <f>MAX(AF348,AG348)</f>
        <v>45714.040816326531</v>
      </c>
      <c r="AI348" s="253">
        <f>W348*AC348</f>
        <v>18.54054054054054</v>
      </c>
      <c r="AJ348" s="253">
        <f>AA348-AI348</f>
        <v>2684.4594594594596</v>
      </c>
      <c r="AK348" s="242">
        <v>1</v>
      </c>
      <c r="AL348" s="253">
        <f>IF(AE348-AJ348&lt;1,0,AE348-AJ348)</f>
        <v>0</v>
      </c>
      <c r="AM348" s="253">
        <f>AL348*D348</f>
        <v>0</v>
      </c>
      <c r="AN348" s="253">
        <f>IFERROR(AL348/W348,"-")</f>
        <v>0</v>
      </c>
      <c r="AO348" s="249">
        <f>IFERROR(AN348+AH348,"-")</f>
        <v>45714.040816326531</v>
      </c>
      <c r="AP348" s="246"/>
      <c r="AQ348" s="244"/>
    </row>
    <row r="349" spans="1:43" x14ac:dyDescent="0.25">
      <c r="A349" s="550"/>
      <c r="B349" s="18"/>
      <c r="C349" s="557"/>
      <c r="D349" s="58"/>
      <c r="E349" s="267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556"/>
      <c r="S349" s="558"/>
      <c r="T349" s="558"/>
      <c r="U349" s="556"/>
      <c r="V349" s="242"/>
      <c r="W349" s="247"/>
      <c r="X349" s="247"/>
      <c r="Y349" s="242"/>
      <c r="Z349" s="242"/>
      <c r="AA349" s="243"/>
      <c r="AB349" s="247"/>
      <c r="AC349" s="247"/>
      <c r="AD349" s="247"/>
      <c r="AE349" s="247"/>
      <c r="AF349" s="248"/>
      <c r="AG349" s="249"/>
      <c r="AH349" s="249"/>
      <c r="AI349" s="253"/>
      <c r="AJ349" s="253"/>
      <c r="AK349" s="242"/>
      <c r="AL349" s="253"/>
      <c r="AM349" s="253"/>
      <c r="AN349" s="253"/>
      <c r="AO349" s="249"/>
      <c r="AP349" s="242"/>
      <c r="AQ349" s="244"/>
    </row>
    <row r="350" spans="1:43" hidden="1" x14ac:dyDescent="0.25">
      <c r="A350" s="550"/>
      <c r="B350" s="18"/>
      <c r="C350" s="557"/>
      <c r="D350" s="58"/>
      <c r="E350" s="267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556"/>
      <c r="S350" s="558"/>
      <c r="T350" s="558"/>
      <c r="U350" s="556"/>
      <c r="V350" s="242"/>
      <c r="W350" s="247"/>
      <c r="X350" s="247"/>
      <c r="Y350" s="242"/>
      <c r="Z350" s="242"/>
      <c r="AA350" s="243"/>
      <c r="AB350" s="247"/>
      <c r="AC350" s="247"/>
      <c r="AD350" s="247"/>
      <c r="AE350" s="247"/>
      <c r="AF350" s="248"/>
      <c r="AG350" s="249"/>
      <c r="AH350" s="249"/>
      <c r="AI350" s="253"/>
      <c r="AJ350" s="253"/>
      <c r="AK350" s="242"/>
      <c r="AL350" s="253"/>
      <c r="AM350" s="253"/>
      <c r="AN350" s="253"/>
      <c r="AO350" s="249"/>
      <c r="AP350" s="242"/>
      <c r="AQ350" s="244"/>
    </row>
    <row r="351" spans="1:43" hidden="1" x14ac:dyDescent="0.25">
      <c r="A351" s="550"/>
      <c r="B351" s="18"/>
      <c r="C351" s="557"/>
      <c r="D351" s="58"/>
      <c r="E351" s="267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556"/>
      <c r="S351" s="558"/>
      <c r="T351" s="558"/>
      <c r="U351" s="556"/>
      <c r="V351" s="242"/>
      <c r="W351" s="247"/>
      <c r="X351" s="247"/>
      <c r="Y351" s="242"/>
      <c r="Z351" s="242"/>
      <c r="AA351" s="243"/>
      <c r="AB351" s="247"/>
      <c r="AC351" s="247"/>
      <c r="AD351" s="247"/>
      <c r="AE351" s="247"/>
      <c r="AF351" s="248"/>
      <c r="AG351" s="249"/>
      <c r="AH351" s="249"/>
      <c r="AI351" s="253"/>
      <c r="AJ351" s="253"/>
      <c r="AK351" s="242"/>
      <c r="AL351" s="253"/>
      <c r="AM351" s="253"/>
      <c r="AN351" s="253"/>
      <c r="AO351" s="249"/>
      <c r="AP351" s="242"/>
      <c r="AQ351" s="244"/>
    </row>
    <row r="352" spans="1:43" hidden="1" x14ac:dyDescent="0.25">
      <c r="A352" s="550"/>
      <c r="B352" s="18"/>
      <c r="C352" s="557"/>
      <c r="D352" s="58"/>
      <c r="E352" s="267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556"/>
      <c r="S352" s="558"/>
      <c r="T352" s="558"/>
      <c r="U352" s="556"/>
      <c r="V352" s="242"/>
      <c r="W352" s="247"/>
      <c r="X352" s="247"/>
      <c r="Y352" s="242"/>
      <c r="Z352" s="242"/>
      <c r="AA352" s="243"/>
      <c r="AB352" s="247"/>
      <c r="AC352" s="247"/>
      <c r="AD352" s="247"/>
      <c r="AE352" s="247"/>
      <c r="AF352" s="248"/>
      <c r="AG352" s="249"/>
      <c r="AH352" s="249"/>
      <c r="AI352" s="253"/>
      <c r="AJ352" s="253"/>
      <c r="AK352" s="242"/>
      <c r="AL352" s="253"/>
      <c r="AM352" s="253"/>
      <c r="AN352" s="253"/>
      <c r="AO352" s="249"/>
      <c r="AP352" s="242"/>
      <c r="AQ352" s="244"/>
    </row>
    <row r="353" spans="1:43" hidden="1" x14ac:dyDescent="0.25">
      <c r="A353" s="550"/>
      <c r="B353" s="18"/>
      <c r="C353" s="557"/>
      <c r="D353" s="58"/>
      <c r="E353" s="267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556"/>
      <c r="S353" s="558"/>
      <c r="T353" s="558"/>
      <c r="U353" s="556"/>
      <c r="V353" s="242"/>
      <c r="W353" s="247"/>
      <c r="X353" s="247"/>
      <c r="Y353" s="242"/>
      <c r="Z353" s="242"/>
      <c r="AA353" s="243"/>
      <c r="AB353" s="247"/>
      <c r="AC353" s="247"/>
      <c r="AD353" s="247"/>
      <c r="AE353" s="247"/>
      <c r="AF353" s="248"/>
      <c r="AG353" s="249"/>
      <c r="AH353" s="249"/>
      <c r="AI353" s="253"/>
      <c r="AJ353" s="253"/>
      <c r="AK353" s="242"/>
      <c r="AL353" s="253"/>
      <c r="AM353" s="253"/>
      <c r="AN353" s="253"/>
      <c r="AO353" s="249"/>
      <c r="AP353" s="242"/>
      <c r="AQ353" s="244"/>
    </row>
    <row r="354" spans="1:43" hidden="1" x14ac:dyDescent="0.25">
      <c r="A354" s="550"/>
      <c r="B354" s="18"/>
      <c r="C354" s="557"/>
      <c r="D354" s="58"/>
      <c r="E354" s="267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556"/>
      <c r="S354" s="558"/>
      <c r="T354" s="558"/>
      <c r="U354" s="556"/>
      <c r="V354" s="242"/>
      <c r="W354" s="247"/>
      <c r="X354" s="247"/>
      <c r="Y354" s="242"/>
      <c r="Z354" s="242"/>
      <c r="AA354" s="243"/>
      <c r="AB354" s="247"/>
      <c r="AC354" s="247"/>
      <c r="AD354" s="247"/>
      <c r="AE354" s="247"/>
      <c r="AF354" s="248"/>
      <c r="AG354" s="249"/>
      <c r="AH354" s="249"/>
      <c r="AI354" s="253"/>
      <c r="AJ354" s="253"/>
      <c r="AK354" s="242"/>
      <c r="AL354" s="253"/>
      <c r="AM354" s="253"/>
      <c r="AN354" s="253"/>
      <c r="AO354" s="249"/>
      <c r="AP354" s="242"/>
      <c r="AQ354" s="244"/>
    </row>
    <row r="355" spans="1:43" hidden="1" x14ac:dyDescent="0.25">
      <c r="A355" s="550"/>
      <c r="B355" s="18"/>
      <c r="C355" s="557"/>
      <c r="D355" s="58"/>
      <c r="E355" s="267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556"/>
      <c r="S355" s="558"/>
      <c r="T355" s="558"/>
      <c r="U355" s="556"/>
      <c r="V355" s="242"/>
      <c r="W355" s="247"/>
      <c r="X355" s="247"/>
      <c r="Y355" s="242"/>
      <c r="Z355" s="242"/>
      <c r="AA355" s="243"/>
      <c r="AB355" s="247"/>
      <c r="AC355" s="247"/>
      <c r="AD355" s="247"/>
      <c r="AE355" s="247"/>
      <c r="AF355" s="248"/>
      <c r="AG355" s="249"/>
      <c r="AH355" s="249"/>
      <c r="AI355" s="253"/>
      <c r="AJ355" s="253"/>
      <c r="AK355" s="242"/>
      <c r="AL355" s="253"/>
      <c r="AM355" s="253"/>
      <c r="AN355" s="253"/>
      <c r="AO355" s="249"/>
      <c r="AP355" s="242"/>
      <c r="AQ355" s="244"/>
    </row>
    <row r="356" spans="1:43" hidden="1" x14ac:dyDescent="0.25">
      <c r="A356" s="550"/>
      <c r="B356" s="18"/>
      <c r="C356" s="557"/>
      <c r="D356" s="58"/>
      <c r="E356" s="267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556"/>
      <c r="S356" s="558"/>
      <c r="T356" s="558"/>
      <c r="U356" s="556"/>
      <c r="V356" s="242"/>
      <c r="W356" s="247"/>
      <c r="X356" s="247"/>
      <c r="Y356" s="242"/>
      <c r="Z356" s="242"/>
      <c r="AA356" s="243"/>
      <c r="AB356" s="247"/>
      <c r="AC356" s="247"/>
      <c r="AD356" s="247"/>
      <c r="AE356" s="247"/>
      <c r="AF356" s="248"/>
      <c r="AG356" s="249"/>
      <c r="AH356" s="249"/>
      <c r="AI356" s="253"/>
      <c r="AJ356" s="253"/>
      <c r="AK356" s="242"/>
      <c r="AL356" s="253"/>
      <c r="AM356" s="253"/>
      <c r="AN356" s="253"/>
      <c r="AO356" s="249"/>
      <c r="AP356" s="242"/>
      <c r="AQ356" s="244"/>
    </row>
    <row r="357" spans="1:43" hidden="1" x14ac:dyDescent="0.25">
      <c r="A357" s="550"/>
      <c r="B357" s="18"/>
      <c r="C357" s="557"/>
      <c r="D357" s="58"/>
      <c r="E357" s="267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556"/>
      <c r="S357" s="558"/>
      <c r="T357" s="558"/>
      <c r="U357" s="556"/>
      <c r="V357" s="242"/>
      <c r="W357" s="247"/>
      <c r="X357" s="247"/>
      <c r="Y357" s="242"/>
      <c r="Z357" s="242"/>
      <c r="AA357" s="243"/>
      <c r="AB357" s="247"/>
      <c r="AC357" s="247"/>
      <c r="AD357" s="247"/>
      <c r="AE357" s="247"/>
      <c r="AF357" s="248"/>
      <c r="AG357" s="249"/>
      <c r="AH357" s="249"/>
      <c r="AI357" s="253"/>
      <c r="AJ357" s="253"/>
      <c r="AK357" s="242"/>
      <c r="AL357" s="253"/>
      <c r="AM357" s="253"/>
      <c r="AN357" s="253"/>
      <c r="AO357" s="249"/>
      <c r="AP357" s="242"/>
      <c r="AQ357" s="244"/>
    </row>
    <row r="358" spans="1:43" hidden="1" x14ac:dyDescent="0.25">
      <c r="A358" s="550"/>
      <c r="B358" s="18"/>
      <c r="C358" s="557"/>
      <c r="D358" s="58"/>
      <c r="E358" s="267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556"/>
      <c r="S358" s="558"/>
      <c r="T358" s="558"/>
      <c r="U358" s="556"/>
      <c r="V358" s="242"/>
      <c r="W358" s="247"/>
      <c r="X358" s="247"/>
      <c r="Y358" s="242"/>
      <c r="Z358" s="242"/>
      <c r="AA358" s="243"/>
      <c r="AB358" s="247"/>
      <c r="AC358" s="247"/>
      <c r="AD358" s="247"/>
      <c r="AE358" s="247"/>
      <c r="AF358" s="248"/>
      <c r="AG358" s="249"/>
      <c r="AH358" s="249"/>
      <c r="AI358" s="253"/>
      <c r="AJ358" s="253"/>
      <c r="AK358" s="242"/>
      <c r="AL358" s="253"/>
      <c r="AM358" s="253"/>
      <c r="AN358" s="253"/>
      <c r="AO358" s="249"/>
      <c r="AP358" s="242"/>
      <c r="AQ358" s="244"/>
    </row>
    <row r="359" spans="1:43" hidden="1" x14ac:dyDescent="0.25">
      <c r="A359" s="550"/>
      <c r="B359" s="18"/>
      <c r="C359" s="557"/>
      <c r="D359" s="58"/>
      <c r="E359" s="267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556"/>
      <c r="S359" s="558"/>
      <c r="T359" s="558"/>
      <c r="U359" s="556"/>
      <c r="V359" s="242"/>
      <c r="W359" s="247"/>
      <c r="X359" s="247"/>
      <c r="Y359" s="242"/>
      <c r="Z359" s="242"/>
      <c r="AA359" s="243"/>
      <c r="AB359" s="247"/>
      <c r="AC359" s="247"/>
      <c r="AD359" s="247"/>
      <c r="AE359" s="247"/>
      <c r="AF359" s="248"/>
      <c r="AG359" s="249"/>
      <c r="AH359" s="249"/>
      <c r="AI359" s="253"/>
      <c r="AJ359" s="253"/>
      <c r="AK359" s="242"/>
      <c r="AL359" s="253"/>
      <c r="AM359" s="253"/>
      <c r="AN359" s="253"/>
      <c r="AO359" s="249"/>
      <c r="AP359" s="242"/>
      <c r="AQ359" s="244"/>
    </row>
    <row r="360" spans="1:43" hidden="1" x14ac:dyDescent="0.25">
      <c r="A360" s="550"/>
      <c r="B360" s="18"/>
      <c r="C360" s="557"/>
      <c r="D360" s="58"/>
      <c r="E360" s="267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556"/>
      <c r="S360" s="558"/>
      <c r="T360" s="558"/>
      <c r="U360" s="556"/>
      <c r="V360" s="242"/>
      <c r="W360" s="247"/>
      <c r="X360" s="247"/>
      <c r="Y360" s="242"/>
      <c r="Z360" s="242"/>
      <c r="AA360" s="243"/>
      <c r="AB360" s="247"/>
      <c r="AC360" s="247"/>
      <c r="AD360" s="247"/>
      <c r="AE360" s="247"/>
      <c r="AF360" s="248"/>
      <c r="AG360" s="249"/>
      <c r="AH360" s="249"/>
      <c r="AI360" s="253"/>
      <c r="AJ360" s="253"/>
      <c r="AK360" s="242"/>
      <c r="AL360" s="253"/>
      <c r="AM360" s="253"/>
      <c r="AN360" s="253"/>
      <c r="AO360" s="249"/>
      <c r="AP360" s="242"/>
      <c r="AQ360" s="244"/>
    </row>
    <row r="361" spans="1:43" hidden="1" x14ac:dyDescent="0.25">
      <c r="A361" s="550"/>
      <c r="B361" s="18"/>
      <c r="C361" s="557"/>
      <c r="D361" s="58"/>
      <c r="E361" s="267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556"/>
      <c r="S361" s="558"/>
      <c r="T361" s="558"/>
      <c r="U361" s="556"/>
      <c r="V361" s="242"/>
      <c r="W361" s="247"/>
      <c r="X361" s="247"/>
      <c r="Y361" s="242"/>
      <c r="Z361" s="242"/>
      <c r="AA361" s="243"/>
      <c r="AB361" s="247"/>
      <c r="AC361" s="247"/>
      <c r="AD361" s="247"/>
      <c r="AE361" s="247"/>
      <c r="AF361" s="248"/>
      <c r="AG361" s="249"/>
      <c r="AH361" s="249"/>
      <c r="AI361" s="253"/>
      <c r="AJ361" s="253"/>
      <c r="AK361" s="242"/>
      <c r="AL361" s="253"/>
      <c r="AM361" s="253"/>
      <c r="AN361" s="253"/>
      <c r="AO361" s="249"/>
      <c r="AP361" s="242"/>
      <c r="AQ361" s="244"/>
    </row>
    <row r="362" spans="1:43" hidden="1" x14ac:dyDescent="0.25">
      <c r="A362" s="550"/>
      <c r="B362" s="18"/>
      <c r="C362" s="557"/>
      <c r="D362" s="58"/>
      <c r="E362" s="267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556"/>
      <c r="S362" s="558"/>
      <c r="T362" s="558"/>
      <c r="U362" s="556"/>
      <c r="V362" s="242"/>
      <c r="W362" s="247"/>
      <c r="X362" s="247"/>
      <c r="Y362" s="242"/>
      <c r="Z362" s="242"/>
      <c r="AA362" s="243"/>
      <c r="AB362" s="247"/>
      <c r="AC362" s="247"/>
      <c r="AD362" s="247"/>
      <c r="AE362" s="247"/>
      <c r="AF362" s="248"/>
      <c r="AG362" s="249"/>
      <c r="AH362" s="249"/>
      <c r="AI362" s="253"/>
      <c r="AJ362" s="253"/>
      <c r="AK362" s="242"/>
      <c r="AL362" s="253"/>
      <c r="AM362" s="253"/>
      <c r="AN362" s="253"/>
      <c r="AO362" s="249"/>
      <c r="AP362" s="242"/>
      <c r="AQ362" s="244"/>
    </row>
    <row r="363" spans="1:43" hidden="1" x14ac:dyDescent="0.25">
      <c r="A363" s="550"/>
      <c r="B363" s="18"/>
      <c r="C363" s="557"/>
      <c r="D363" s="58"/>
      <c r="E363" s="267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556"/>
      <c r="S363" s="558"/>
      <c r="T363" s="558"/>
      <c r="U363" s="556"/>
      <c r="V363" s="242"/>
      <c r="W363" s="247"/>
      <c r="X363" s="247"/>
      <c r="Y363" s="242"/>
      <c r="Z363" s="242"/>
      <c r="AA363" s="243"/>
      <c r="AB363" s="247"/>
      <c r="AC363" s="247"/>
      <c r="AD363" s="247"/>
      <c r="AE363" s="247"/>
      <c r="AF363" s="248"/>
      <c r="AG363" s="249"/>
      <c r="AH363" s="249"/>
      <c r="AI363" s="253"/>
      <c r="AJ363" s="253"/>
      <c r="AK363" s="242"/>
      <c r="AL363" s="253"/>
      <c r="AM363" s="253"/>
      <c r="AN363" s="253"/>
      <c r="AO363" s="249"/>
      <c r="AP363" s="242"/>
      <c r="AQ363" s="244"/>
    </row>
    <row r="364" spans="1:43" hidden="1" x14ac:dyDescent="0.25">
      <c r="A364" s="550"/>
      <c r="B364" s="18"/>
      <c r="C364" s="557"/>
      <c r="D364" s="58"/>
      <c r="E364" s="267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556"/>
      <c r="S364" s="558"/>
      <c r="T364" s="558"/>
      <c r="U364" s="556"/>
      <c r="V364" s="242"/>
      <c r="W364" s="247"/>
      <c r="X364" s="247"/>
      <c r="Y364" s="242"/>
      <c r="Z364" s="242"/>
      <c r="AA364" s="243"/>
      <c r="AB364" s="247"/>
      <c r="AC364" s="247"/>
      <c r="AD364" s="247"/>
      <c r="AE364" s="247"/>
      <c r="AF364" s="248"/>
      <c r="AG364" s="249"/>
      <c r="AH364" s="249"/>
      <c r="AI364" s="253"/>
      <c r="AJ364" s="253"/>
      <c r="AK364" s="242"/>
      <c r="AL364" s="253"/>
      <c r="AM364" s="253"/>
      <c r="AN364" s="253"/>
      <c r="AO364" s="249"/>
      <c r="AP364" s="242"/>
      <c r="AQ364" s="244"/>
    </row>
    <row r="365" spans="1:43" hidden="1" x14ac:dyDescent="0.25">
      <c r="A365" s="550"/>
      <c r="B365" s="18"/>
      <c r="C365" s="557"/>
      <c r="D365" s="58"/>
      <c r="E365" s="267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556"/>
      <c r="S365" s="558"/>
      <c r="T365" s="558"/>
      <c r="U365" s="556"/>
      <c r="V365" s="242"/>
      <c r="W365" s="247"/>
      <c r="X365" s="247"/>
      <c r="Y365" s="242"/>
      <c r="Z365" s="242"/>
      <c r="AA365" s="243"/>
      <c r="AB365" s="247"/>
      <c r="AC365" s="247"/>
      <c r="AD365" s="247"/>
      <c r="AE365" s="247"/>
      <c r="AF365" s="248"/>
      <c r="AG365" s="249"/>
      <c r="AH365" s="249"/>
      <c r="AI365" s="253"/>
      <c r="AJ365" s="253"/>
      <c r="AK365" s="242"/>
      <c r="AL365" s="253"/>
      <c r="AM365" s="253"/>
      <c r="AN365" s="253"/>
      <c r="AO365" s="249"/>
      <c r="AP365" s="242"/>
      <c r="AQ365" s="244"/>
    </row>
    <row r="366" spans="1:43" hidden="1" x14ac:dyDescent="0.25">
      <c r="A366" s="550"/>
      <c r="B366" s="18"/>
      <c r="C366" s="557"/>
      <c r="D366" s="58"/>
      <c r="E366" s="267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556"/>
      <c r="S366" s="558"/>
      <c r="T366" s="558"/>
      <c r="U366" s="556"/>
      <c r="V366" s="242"/>
      <c r="W366" s="247"/>
      <c r="X366" s="247"/>
      <c r="Y366" s="242"/>
      <c r="Z366" s="242"/>
      <c r="AA366" s="243"/>
      <c r="AB366" s="247"/>
      <c r="AC366" s="247"/>
      <c r="AD366" s="247"/>
      <c r="AE366" s="247"/>
      <c r="AF366" s="248"/>
      <c r="AG366" s="249"/>
      <c r="AH366" s="249"/>
      <c r="AI366" s="253"/>
      <c r="AJ366" s="253"/>
      <c r="AK366" s="242"/>
      <c r="AL366" s="253"/>
      <c r="AM366" s="253"/>
      <c r="AN366" s="253"/>
      <c r="AO366" s="249"/>
      <c r="AP366" s="242"/>
      <c r="AQ366" s="244"/>
    </row>
    <row r="367" spans="1:43" hidden="1" x14ac:dyDescent="0.25">
      <c r="A367" s="550"/>
      <c r="B367" s="18"/>
      <c r="C367" s="557"/>
      <c r="D367" s="58"/>
      <c r="E367" s="267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556"/>
      <c r="S367" s="558"/>
      <c r="T367" s="558"/>
      <c r="U367" s="556"/>
      <c r="V367" s="242"/>
      <c r="W367" s="247"/>
      <c r="X367" s="247"/>
      <c r="Y367" s="242"/>
      <c r="Z367" s="242"/>
      <c r="AA367" s="243"/>
      <c r="AB367" s="247"/>
      <c r="AC367" s="247"/>
      <c r="AD367" s="247"/>
      <c r="AE367" s="247"/>
      <c r="AF367" s="248"/>
      <c r="AG367" s="249"/>
      <c r="AH367" s="249"/>
      <c r="AI367" s="253"/>
      <c r="AJ367" s="253"/>
      <c r="AK367" s="242"/>
      <c r="AL367" s="253"/>
      <c r="AM367" s="253"/>
      <c r="AN367" s="253"/>
      <c r="AO367" s="249"/>
      <c r="AP367" s="242"/>
      <c r="AQ367" s="244"/>
    </row>
    <row r="368" spans="1:43" hidden="1" x14ac:dyDescent="0.25">
      <c r="A368" s="550"/>
      <c r="B368" s="18"/>
      <c r="C368" s="557"/>
      <c r="D368" s="58"/>
      <c r="E368" s="267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556"/>
      <c r="S368" s="558"/>
      <c r="T368" s="558"/>
      <c r="U368" s="556"/>
      <c r="V368" s="242"/>
      <c r="W368" s="247"/>
      <c r="X368" s="247"/>
      <c r="Y368" s="242"/>
      <c r="Z368" s="242"/>
      <c r="AA368" s="243"/>
      <c r="AB368" s="247"/>
      <c r="AC368" s="247"/>
      <c r="AD368" s="247"/>
      <c r="AE368" s="247"/>
      <c r="AF368" s="248"/>
      <c r="AG368" s="249"/>
      <c r="AH368" s="249"/>
      <c r="AI368" s="253"/>
      <c r="AJ368" s="253"/>
      <c r="AK368" s="242"/>
      <c r="AL368" s="253"/>
      <c r="AM368" s="253"/>
      <c r="AN368" s="253"/>
      <c r="AO368" s="249"/>
      <c r="AP368" s="242"/>
      <c r="AQ368" s="244"/>
    </row>
    <row r="369" spans="1:43" hidden="1" x14ac:dyDescent="0.25">
      <c r="A369" s="550"/>
      <c r="B369" s="18"/>
      <c r="C369" s="557"/>
      <c r="D369" s="58"/>
      <c r="E369" s="267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556"/>
      <c r="S369" s="558"/>
      <c r="T369" s="558"/>
      <c r="U369" s="556"/>
      <c r="V369" s="242"/>
      <c r="W369" s="247"/>
      <c r="X369" s="247"/>
      <c r="Y369" s="242"/>
      <c r="Z369" s="242"/>
      <c r="AA369" s="243"/>
      <c r="AB369" s="247"/>
      <c r="AC369" s="247"/>
      <c r="AD369" s="247"/>
      <c r="AE369" s="247"/>
      <c r="AF369" s="248"/>
      <c r="AG369" s="249"/>
      <c r="AH369" s="249"/>
      <c r="AI369" s="253"/>
      <c r="AJ369" s="253"/>
      <c r="AK369" s="242"/>
      <c r="AL369" s="253"/>
      <c r="AM369" s="253"/>
      <c r="AN369" s="253"/>
      <c r="AO369" s="249"/>
      <c r="AP369" s="242"/>
      <c r="AQ369" s="244"/>
    </row>
    <row r="370" spans="1:43" hidden="1" x14ac:dyDescent="0.25">
      <c r="A370" s="550"/>
      <c r="B370" s="18"/>
      <c r="C370" s="557"/>
      <c r="D370" s="58"/>
      <c r="E370" s="267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556"/>
      <c r="S370" s="558"/>
      <c r="T370" s="558"/>
      <c r="U370" s="556"/>
      <c r="V370" s="242"/>
      <c r="W370" s="247"/>
      <c r="X370" s="247"/>
      <c r="Y370" s="242"/>
      <c r="Z370" s="242"/>
      <c r="AA370" s="243"/>
      <c r="AB370" s="247"/>
      <c r="AC370" s="247"/>
      <c r="AD370" s="247"/>
      <c r="AE370" s="247"/>
      <c r="AF370" s="248"/>
      <c r="AG370" s="249"/>
      <c r="AH370" s="249"/>
      <c r="AI370" s="253"/>
      <c r="AJ370" s="253"/>
      <c r="AK370" s="242"/>
      <c r="AL370" s="253"/>
      <c r="AM370" s="253"/>
      <c r="AN370" s="253"/>
      <c r="AO370" s="249"/>
      <c r="AP370" s="242"/>
      <c r="AQ370" s="244"/>
    </row>
    <row r="371" spans="1:43" hidden="1" x14ac:dyDescent="0.25">
      <c r="A371" s="550"/>
      <c r="B371" s="18"/>
      <c r="C371" s="557"/>
      <c r="D371" s="58"/>
      <c r="E371" s="267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556"/>
      <c r="S371" s="558"/>
      <c r="T371" s="558"/>
      <c r="U371" s="556"/>
      <c r="V371" s="242"/>
      <c r="W371" s="247"/>
      <c r="X371" s="247"/>
      <c r="Y371" s="242"/>
      <c r="Z371" s="242"/>
      <c r="AA371" s="243"/>
      <c r="AB371" s="247"/>
      <c r="AC371" s="247"/>
      <c r="AD371" s="247"/>
      <c r="AE371" s="247"/>
      <c r="AF371" s="248"/>
      <c r="AG371" s="249"/>
      <c r="AH371" s="249"/>
      <c r="AI371" s="253"/>
      <c r="AJ371" s="253"/>
      <c r="AK371" s="242"/>
      <c r="AL371" s="253"/>
      <c r="AM371" s="253"/>
      <c r="AN371" s="253"/>
      <c r="AO371" s="249"/>
      <c r="AP371" s="242"/>
      <c r="AQ371" s="244"/>
    </row>
    <row r="372" spans="1:43" hidden="1" x14ac:dyDescent="0.25">
      <c r="A372" s="550"/>
      <c r="B372" s="18"/>
      <c r="C372" s="557"/>
      <c r="D372" s="58"/>
      <c r="E372" s="267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556"/>
      <c r="S372" s="558"/>
      <c r="T372" s="558"/>
      <c r="U372" s="556"/>
      <c r="V372" s="242"/>
      <c r="W372" s="247"/>
      <c r="X372" s="247"/>
      <c r="Y372" s="242"/>
      <c r="Z372" s="242"/>
      <c r="AA372" s="243"/>
      <c r="AB372" s="247"/>
      <c r="AC372" s="247"/>
      <c r="AD372" s="247"/>
      <c r="AE372" s="247"/>
      <c r="AF372" s="248"/>
      <c r="AG372" s="249"/>
      <c r="AH372" s="249"/>
      <c r="AI372" s="253"/>
      <c r="AJ372" s="253"/>
      <c r="AK372" s="242"/>
      <c r="AL372" s="253"/>
      <c r="AM372" s="253"/>
      <c r="AN372" s="253"/>
      <c r="AO372" s="249"/>
      <c r="AP372" s="242"/>
      <c r="AQ372" s="244"/>
    </row>
    <row r="373" spans="1:43" hidden="1" x14ac:dyDescent="0.25">
      <c r="A373" s="550"/>
      <c r="B373" s="18"/>
      <c r="C373" s="557"/>
      <c r="D373" s="58"/>
      <c r="E373" s="267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556"/>
      <c r="S373" s="558"/>
      <c r="T373" s="558"/>
      <c r="U373" s="556"/>
      <c r="V373" s="242"/>
      <c r="W373" s="247"/>
      <c r="X373" s="247"/>
      <c r="Y373" s="242"/>
      <c r="Z373" s="242"/>
      <c r="AA373" s="243"/>
      <c r="AB373" s="247"/>
      <c r="AC373" s="247"/>
      <c r="AD373" s="247"/>
      <c r="AE373" s="247"/>
      <c r="AF373" s="248"/>
      <c r="AG373" s="249"/>
      <c r="AH373" s="249"/>
      <c r="AI373" s="253"/>
      <c r="AJ373" s="253"/>
      <c r="AK373" s="242"/>
      <c r="AL373" s="253"/>
      <c r="AM373" s="253"/>
      <c r="AN373" s="253"/>
      <c r="AO373" s="249"/>
      <c r="AP373" s="242"/>
      <c r="AQ373" s="244"/>
    </row>
    <row r="374" spans="1:43" hidden="1" x14ac:dyDescent="0.25">
      <c r="A374" s="550"/>
      <c r="B374" s="18"/>
      <c r="C374" s="557"/>
      <c r="D374" s="58"/>
      <c r="E374" s="267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7"/>
      <c r="S374" s="43"/>
      <c r="T374" s="43"/>
      <c r="U374" s="267"/>
      <c r="V374" s="242"/>
      <c r="W374" s="247"/>
      <c r="X374" s="247"/>
      <c r="Y374" s="242"/>
      <c r="Z374" s="242"/>
      <c r="AA374" s="243"/>
      <c r="AB374" s="247"/>
      <c r="AC374" s="247"/>
      <c r="AD374" s="247"/>
      <c r="AE374" s="247"/>
      <c r="AF374" s="248"/>
      <c r="AG374" s="249"/>
      <c r="AH374" s="249"/>
      <c r="AI374" s="253"/>
      <c r="AJ374" s="253"/>
      <c r="AK374" s="242"/>
      <c r="AL374" s="253"/>
      <c r="AM374" s="253"/>
      <c r="AN374" s="242"/>
      <c r="AO374" s="249"/>
      <c r="AP374" s="242"/>
      <c r="AQ374" s="244"/>
    </row>
    <row r="375" spans="1:43" hidden="1" x14ac:dyDescent="0.25">
      <c r="A375" s="550"/>
      <c r="B375" s="18"/>
      <c r="C375" s="557"/>
      <c r="D375" s="58"/>
      <c r="E375" s="267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7"/>
      <c r="S375" s="43"/>
      <c r="T375" s="43"/>
      <c r="U375" s="267"/>
      <c r="V375" s="242"/>
      <c r="W375" s="247"/>
      <c r="X375" s="247"/>
      <c r="Y375" s="242"/>
      <c r="Z375" s="242"/>
      <c r="AA375" s="243"/>
      <c r="AB375" s="247"/>
      <c r="AC375" s="247"/>
      <c r="AD375" s="247"/>
      <c r="AE375" s="247"/>
      <c r="AF375" s="248"/>
      <c r="AG375" s="249"/>
      <c r="AH375" s="249"/>
      <c r="AI375" s="253"/>
      <c r="AJ375" s="253"/>
      <c r="AK375" s="242"/>
      <c r="AL375" s="253"/>
      <c r="AM375" s="253"/>
      <c r="AN375" s="242"/>
      <c r="AO375" s="249"/>
      <c r="AP375" s="242"/>
      <c r="AQ375" s="244"/>
    </row>
    <row r="376" spans="1:43" hidden="1" x14ac:dyDescent="0.25">
      <c r="A376" s="550"/>
      <c r="B376" s="18"/>
      <c r="C376" s="557"/>
      <c r="D376" s="58"/>
      <c r="E376" s="267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7"/>
      <c r="S376" s="43"/>
      <c r="T376" s="43"/>
      <c r="U376" s="267"/>
      <c r="V376" s="242"/>
      <c r="W376" s="247"/>
      <c r="X376" s="247"/>
      <c r="Y376" s="242"/>
      <c r="Z376" s="242"/>
      <c r="AA376" s="243"/>
      <c r="AB376" s="247"/>
      <c r="AC376" s="247"/>
      <c r="AD376" s="247"/>
      <c r="AE376" s="247"/>
      <c r="AF376" s="248"/>
      <c r="AG376" s="249"/>
      <c r="AH376" s="249"/>
      <c r="AI376" s="253"/>
      <c r="AJ376" s="253"/>
      <c r="AK376" s="242"/>
      <c r="AL376" s="253"/>
      <c r="AM376" s="253"/>
      <c r="AN376" s="242"/>
      <c r="AO376" s="249"/>
      <c r="AP376" s="242"/>
      <c r="AQ376" s="244"/>
    </row>
    <row r="377" spans="1:43" x14ac:dyDescent="0.25">
      <c r="A377" s="559"/>
      <c r="B377" s="43"/>
      <c r="C377" s="560"/>
      <c r="D377" s="561"/>
      <c r="E377" s="267"/>
      <c r="F377" s="561"/>
      <c r="G377" s="561"/>
      <c r="H377" s="561"/>
      <c r="I377" s="561"/>
      <c r="J377" s="561"/>
      <c r="K377" s="561"/>
      <c r="L377" s="561"/>
      <c r="M377" s="561"/>
      <c r="N377" s="561"/>
      <c r="O377" s="561"/>
      <c r="P377" s="561"/>
      <c r="Q377" s="561"/>
      <c r="R377" s="267"/>
      <c r="S377" s="43"/>
      <c r="T377" s="43"/>
      <c r="U377" s="267"/>
      <c r="V377" s="562"/>
      <c r="W377" s="562"/>
      <c r="X377" s="562"/>
      <c r="Y377" s="562"/>
      <c r="Z377" s="562"/>
      <c r="AA377" s="562"/>
      <c r="AB377" s="562"/>
      <c r="AC377" s="562"/>
      <c r="AD377" s="562"/>
      <c r="AE377" s="562"/>
      <c r="AF377" s="562"/>
      <c r="AG377" s="562"/>
      <c r="AH377" s="562"/>
      <c r="AI377" s="562"/>
      <c r="AJ377" s="562"/>
      <c r="AK377" s="562"/>
      <c r="AL377" s="562"/>
      <c r="AM377" s="254"/>
      <c r="AN377" s="257"/>
      <c r="AO377" s="252"/>
      <c r="AP377" s="562"/>
      <c r="AQ377" s="562"/>
    </row>
    <row r="378" spans="1:43" x14ac:dyDescent="0.25">
      <c r="A378" s="12"/>
      <c r="B378" s="12" t="s">
        <v>4</v>
      </c>
      <c r="C378" s="563"/>
      <c r="D378" s="255"/>
      <c r="E378" s="267"/>
      <c r="F378" s="25">
        <f t="shared" ref="F378:L378" si="0">SUM(F5:F376)</f>
        <v>961</v>
      </c>
      <c r="G378" s="25">
        <f t="shared" si="0"/>
        <v>928</v>
      </c>
      <c r="H378" s="25">
        <f t="shared" si="0"/>
        <v>1175</v>
      </c>
      <c r="I378" s="25">
        <f t="shared" si="0"/>
        <v>1111</v>
      </c>
      <c r="J378" s="25">
        <f t="shared" si="0"/>
        <v>1096</v>
      </c>
      <c r="K378" s="25">
        <f t="shared" si="0"/>
        <v>1222</v>
      </c>
      <c r="L378" s="25">
        <f t="shared" si="0"/>
        <v>1552</v>
      </c>
      <c r="M378" s="25"/>
      <c r="N378" s="25"/>
      <c r="O378" s="25"/>
      <c r="P378" s="25"/>
      <c r="Q378" s="25"/>
      <c r="R378" s="267"/>
      <c r="S378" s="43"/>
      <c r="T378" s="43"/>
      <c r="U378" s="267"/>
      <c r="V378" s="25">
        <f t="shared" ref="V378:AC378" si="1">SUM(V5:V376)</f>
        <v>8295</v>
      </c>
      <c r="W378" s="25">
        <f t="shared" si="1"/>
        <v>88.608724664700219</v>
      </c>
      <c r="X378" s="25">
        <f t="shared" si="1"/>
        <v>2658.2617399410055</v>
      </c>
      <c r="Y378" s="25">
        <f t="shared" si="1"/>
        <v>24171</v>
      </c>
      <c r="Z378" s="25">
        <f t="shared" si="1"/>
        <v>4677</v>
      </c>
      <c r="AA378" s="25">
        <f t="shared" si="1"/>
        <v>28848</v>
      </c>
      <c r="AB378" s="25">
        <f t="shared" si="1"/>
        <v>124488.19854046719</v>
      </c>
      <c r="AC378" s="25">
        <f t="shared" si="1"/>
        <v>4816</v>
      </c>
      <c r="AD378" s="562"/>
      <c r="AE378" s="562"/>
      <c r="AF378" s="562"/>
      <c r="AG378" s="562"/>
      <c r="AH378" s="562"/>
      <c r="AI378" s="562"/>
      <c r="AJ378" s="562"/>
      <c r="AK378" s="562"/>
      <c r="AL378" s="25">
        <f t="shared" ref="AL378:AM378" si="2">SUM(AL5:AL376)</f>
        <v>1680.2966213381703</v>
      </c>
      <c r="AM378" s="25">
        <f t="shared" si="2"/>
        <v>31816.022756688246</v>
      </c>
      <c r="AN378" s="562"/>
      <c r="AO378" s="562"/>
      <c r="AP378" s="562"/>
      <c r="AQ378" s="562"/>
    </row>
    <row r="379" spans="1:43" x14ac:dyDescent="0.25">
      <c r="A379" s="559"/>
      <c r="B379" s="43"/>
      <c r="C379" s="560"/>
      <c r="D379" s="561"/>
      <c r="E379" s="267"/>
      <c r="F379" s="561"/>
      <c r="G379" s="561"/>
      <c r="H379" s="561"/>
      <c r="I379" s="561"/>
      <c r="J379" s="561"/>
      <c r="K379" s="561"/>
      <c r="L379" s="561"/>
      <c r="M379" s="561"/>
      <c r="N379" s="561"/>
      <c r="O379" s="561"/>
      <c r="P379" s="561"/>
      <c r="Q379" s="561"/>
      <c r="R379" s="267"/>
      <c r="S379" s="43"/>
      <c r="T379" s="43"/>
      <c r="U379" s="267"/>
      <c r="V379" s="562"/>
      <c r="W379" s="562"/>
      <c r="X379" s="562"/>
      <c r="Y379" s="562"/>
      <c r="Z379" s="562"/>
      <c r="AA379" s="564"/>
      <c r="AB379" s="562"/>
      <c r="AC379" s="562"/>
      <c r="AD379" s="562"/>
      <c r="AE379" s="562"/>
      <c r="AF379" s="562"/>
      <c r="AG379" s="562"/>
      <c r="AH379" s="562"/>
      <c r="AI379" s="562"/>
      <c r="AJ379" s="562"/>
      <c r="AK379" s="562"/>
      <c r="AL379" s="562"/>
      <c r="AM379" s="562"/>
      <c r="AN379" s="562"/>
      <c r="AO379" s="562"/>
      <c r="AP379" s="562"/>
      <c r="AQ379" s="562"/>
    </row>
  </sheetData>
  <autoFilter ref="A4:AQ4">
    <sortState ref="A5:AQ348">
      <sortCondition ref="C4"/>
    </sortState>
  </autoFilter>
  <mergeCells count="18">
    <mergeCell ref="Q1:Q3"/>
    <mergeCell ref="S1:T3"/>
    <mergeCell ref="V1:AQ3"/>
    <mergeCell ref="J2:J3"/>
    <mergeCell ref="K2:K3"/>
    <mergeCell ref="C1:D1"/>
    <mergeCell ref="N1:N3"/>
    <mergeCell ref="O1:O3"/>
    <mergeCell ref="P1:P3"/>
    <mergeCell ref="L2:L3"/>
    <mergeCell ref="C3:D3"/>
    <mergeCell ref="C2:D2"/>
    <mergeCell ref="F2:F3"/>
    <mergeCell ref="G2:G3"/>
    <mergeCell ref="H2:H3"/>
    <mergeCell ref="I2:I3"/>
    <mergeCell ref="M2:M3"/>
    <mergeCell ref="F1:M1"/>
  </mergeCells>
  <conditionalFormatting sqref="A40">
    <cfRule type="duplicateValues" dxfId="3233" priority="26"/>
  </conditionalFormatting>
  <conditionalFormatting sqref="A62:A65">
    <cfRule type="duplicateValues" dxfId="3232" priority="25"/>
  </conditionalFormatting>
  <conditionalFormatting sqref="A67">
    <cfRule type="duplicateValues" dxfId="3231" priority="24"/>
  </conditionalFormatting>
  <conditionalFormatting sqref="A69">
    <cfRule type="duplicateValues" dxfId="3230" priority="23"/>
  </conditionalFormatting>
  <conditionalFormatting sqref="A73">
    <cfRule type="duplicateValues" dxfId="3229" priority="22"/>
  </conditionalFormatting>
  <conditionalFormatting sqref="A74:A76">
    <cfRule type="duplicateValues" dxfId="3228" priority="21"/>
  </conditionalFormatting>
  <conditionalFormatting sqref="A78:A88">
    <cfRule type="duplicateValues" dxfId="3227" priority="20"/>
  </conditionalFormatting>
  <conditionalFormatting sqref="A91:A99">
    <cfRule type="duplicateValues" dxfId="3226" priority="19"/>
  </conditionalFormatting>
  <conditionalFormatting sqref="A90">
    <cfRule type="duplicateValues" dxfId="3225" priority="18"/>
  </conditionalFormatting>
  <conditionalFormatting sqref="A101">
    <cfRule type="duplicateValues" dxfId="3224" priority="17"/>
  </conditionalFormatting>
  <conditionalFormatting sqref="A103:A104">
    <cfRule type="duplicateValues" dxfId="3223" priority="16"/>
  </conditionalFormatting>
  <conditionalFormatting sqref="A108:A112">
    <cfRule type="duplicateValues" dxfId="3222" priority="15"/>
  </conditionalFormatting>
  <conditionalFormatting sqref="A113:A117">
    <cfRule type="duplicateValues" dxfId="3221" priority="14"/>
  </conditionalFormatting>
  <conditionalFormatting sqref="A90:A99">
    <cfRule type="duplicateValues" dxfId="3220" priority="13"/>
  </conditionalFormatting>
  <conditionalFormatting sqref="A68:A76">
    <cfRule type="duplicateValues" dxfId="3219" priority="12"/>
  </conditionalFormatting>
  <conditionalFormatting sqref="A84:A112">
    <cfRule type="duplicateValues" dxfId="3218" priority="11"/>
  </conditionalFormatting>
  <conditionalFormatting sqref="A114:A118">
    <cfRule type="duplicateValues" dxfId="3217" priority="10"/>
  </conditionalFormatting>
  <conditionalFormatting sqref="A378">
    <cfRule type="duplicateValues" dxfId="3216" priority="9"/>
  </conditionalFormatting>
  <conditionalFormatting sqref="A224 A215:A221">
    <cfRule type="duplicateValues" dxfId="3215" priority="8"/>
  </conditionalFormatting>
  <conditionalFormatting sqref="A211:A212">
    <cfRule type="duplicateValues" dxfId="3214" priority="7"/>
  </conditionalFormatting>
  <conditionalFormatting sqref="A206:A207 A210">
    <cfRule type="duplicateValues" dxfId="3213" priority="6"/>
  </conditionalFormatting>
  <conditionalFormatting sqref="A220:A221">
    <cfRule type="duplicateValues" dxfId="3212" priority="5"/>
  </conditionalFormatting>
  <conditionalFormatting sqref="A37">
    <cfRule type="duplicateValues" dxfId="3211" priority="3"/>
  </conditionalFormatting>
  <conditionalFormatting sqref="A37">
    <cfRule type="duplicateValues" dxfId="3210" priority="4"/>
  </conditionalFormatting>
  <conditionalFormatting sqref="A234:A373">
    <cfRule type="duplicateValues" dxfId="3209" priority="27"/>
  </conditionalFormatting>
  <conditionalFormatting sqref="A1">
    <cfRule type="duplicateValues" dxfId="3208" priority="2"/>
  </conditionalFormatting>
  <conditionalFormatting sqref="A2">
    <cfRule type="duplicateValues" dxfId="3207" priority="1"/>
  </conditionalFormatting>
  <conditionalFormatting sqref="A375:A379 A225:A226 A4:A36 A38:A203">
    <cfRule type="duplicateValues" dxfId="3206" priority="28"/>
  </conditionalFormatting>
  <conditionalFormatting sqref="A38:A233 A4:A36 A374:A379">
    <cfRule type="duplicateValues" dxfId="3205" priority="29"/>
  </conditionalFormatting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A133"/>
  <sheetViews>
    <sheetView zoomScale="85" zoomScaleNormal="85" workbookViewId="0">
      <selection activeCell="O5" sqref="O5:O23"/>
    </sheetView>
  </sheetViews>
  <sheetFormatPr defaultRowHeight="27.75" x14ac:dyDescent="0.4"/>
  <cols>
    <col min="1" max="1" width="2.5703125" style="657" customWidth="1"/>
    <col min="2" max="2" width="5.85546875" style="653" customWidth="1"/>
    <col min="3" max="3" width="4.85546875" style="654" bestFit="1" customWidth="1"/>
    <col min="4" max="4" width="8" style="655" bestFit="1" customWidth="1"/>
    <col min="5" max="9" width="4.42578125" style="656" bestFit="1" customWidth="1"/>
    <col min="10" max="10" width="5.42578125" style="657" customWidth="1"/>
    <col min="11" max="11" width="13.7109375" style="657" bestFit="1" customWidth="1"/>
    <col min="12" max="12" width="8.5703125" style="657" bestFit="1" customWidth="1"/>
    <col min="13" max="13" width="7.85546875" style="657" bestFit="1" customWidth="1"/>
    <col min="14" max="14" width="1.28515625" style="657" customWidth="1"/>
    <col min="15" max="15" width="6.5703125" style="657" bestFit="1" customWidth="1"/>
    <col min="16" max="16" width="4.85546875" style="654" bestFit="1" customWidth="1"/>
    <col min="17" max="17" width="8" style="655" bestFit="1" customWidth="1"/>
    <col min="18" max="21" width="4.42578125" style="657" bestFit="1" customWidth="1"/>
    <col min="22" max="22" width="3.5703125" style="657" customWidth="1"/>
    <col min="23" max="23" width="4.42578125" style="657" bestFit="1" customWidth="1"/>
    <col min="24" max="24" width="10.140625" style="657" bestFit="1" customWidth="1"/>
    <col min="25" max="25" width="8.5703125" style="657" bestFit="1" customWidth="1"/>
    <col min="26" max="26" width="8.42578125" style="657" bestFit="1" customWidth="1"/>
    <col min="27" max="27" width="2.28515625" style="657" customWidth="1"/>
    <col min="28" max="258" width="9.140625" style="657"/>
    <col min="259" max="259" width="5" style="657" customWidth="1"/>
    <col min="260" max="514" width="9.140625" style="657"/>
    <col min="515" max="515" width="5" style="657" customWidth="1"/>
    <col min="516" max="770" width="9.140625" style="657"/>
    <col min="771" max="771" width="5" style="657" customWidth="1"/>
    <col min="772" max="1026" width="9.140625" style="657"/>
    <col min="1027" max="1027" width="5" style="657" customWidth="1"/>
    <col min="1028" max="1282" width="9.140625" style="657"/>
    <col min="1283" max="1283" width="5" style="657" customWidth="1"/>
    <col min="1284" max="1538" width="9.140625" style="657"/>
    <col min="1539" max="1539" width="5" style="657" customWidth="1"/>
    <col min="1540" max="1794" width="9.140625" style="657"/>
    <col min="1795" max="1795" width="5" style="657" customWidth="1"/>
    <col min="1796" max="2050" width="9.140625" style="657"/>
    <col min="2051" max="2051" width="5" style="657" customWidth="1"/>
    <col min="2052" max="2306" width="9.140625" style="657"/>
    <col min="2307" max="2307" width="5" style="657" customWidth="1"/>
    <col min="2308" max="2562" width="9.140625" style="657"/>
    <col min="2563" max="2563" width="5" style="657" customWidth="1"/>
    <col min="2564" max="2818" width="9.140625" style="657"/>
    <col min="2819" max="2819" width="5" style="657" customWidth="1"/>
    <col min="2820" max="3074" width="9.140625" style="657"/>
    <col min="3075" max="3075" width="5" style="657" customWidth="1"/>
    <col min="3076" max="3330" width="9.140625" style="657"/>
    <col min="3331" max="3331" width="5" style="657" customWidth="1"/>
    <col min="3332" max="3586" width="9.140625" style="657"/>
    <col min="3587" max="3587" width="5" style="657" customWidth="1"/>
    <col min="3588" max="3842" width="9.140625" style="657"/>
    <col min="3843" max="3843" width="5" style="657" customWidth="1"/>
    <col min="3844" max="4098" width="9.140625" style="657"/>
    <col min="4099" max="4099" width="5" style="657" customWidth="1"/>
    <col min="4100" max="4354" width="9.140625" style="657"/>
    <col min="4355" max="4355" width="5" style="657" customWidth="1"/>
    <col min="4356" max="4610" width="9.140625" style="657"/>
    <col min="4611" max="4611" width="5" style="657" customWidth="1"/>
    <col min="4612" max="4866" width="9.140625" style="657"/>
    <col min="4867" max="4867" width="5" style="657" customWidth="1"/>
    <col min="4868" max="5122" width="9.140625" style="657"/>
    <col min="5123" max="5123" width="5" style="657" customWidth="1"/>
    <col min="5124" max="5378" width="9.140625" style="657"/>
    <col min="5379" max="5379" width="5" style="657" customWidth="1"/>
    <col min="5380" max="5634" width="9.140625" style="657"/>
    <col min="5635" max="5635" width="5" style="657" customWidth="1"/>
    <col min="5636" max="5890" width="9.140625" style="657"/>
    <col min="5891" max="5891" width="5" style="657" customWidth="1"/>
    <col min="5892" max="6146" width="9.140625" style="657"/>
    <col min="6147" max="6147" width="5" style="657" customWidth="1"/>
    <col min="6148" max="6402" width="9.140625" style="657"/>
    <col min="6403" max="6403" width="5" style="657" customWidth="1"/>
    <col min="6404" max="6658" width="9.140625" style="657"/>
    <col min="6659" max="6659" width="5" style="657" customWidth="1"/>
    <col min="6660" max="6914" width="9.140625" style="657"/>
    <col min="6915" max="6915" width="5" style="657" customWidth="1"/>
    <col min="6916" max="7170" width="9.140625" style="657"/>
    <col min="7171" max="7171" width="5" style="657" customWidth="1"/>
    <col min="7172" max="7426" width="9.140625" style="657"/>
    <col min="7427" max="7427" width="5" style="657" customWidth="1"/>
    <col min="7428" max="7682" width="9.140625" style="657"/>
    <col min="7683" max="7683" width="5" style="657" customWidth="1"/>
    <col min="7684" max="7938" width="9.140625" style="657"/>
    <col min="7939" max="7939" width="5" style="657" customWidth="1"/>
    <col min="7940" max="8194" width="9.140625" style="657"/>
    <col min="8195" max="8195" width="5" style="657" customWidth="1"/>
    <col min="8196" max="8450" width="9.140625" style="657"/>
    <col min="8451" max="8451" width="5" style="657" customWidth="1"/>
    <col min="8452" max="8706" width="9.140625" style="657"/>
    <col min="8707" max="8707" width="5" style="657" customWidth="1"/>
    <col min="8708" max="8962" width="9.140625" style="657"/>
    <col min="8963" max="8963" width="5" style="657" customWidth="1"/>
    <col min="8964" max="9218" width="9.140625" style="657"/>
    <col min="9219" max="9219" width="5" style="657" customWidth="1"/>
    <col min="9220" max="9474" width="9.140625" style="657"/>
    <col min="9475" max="9475" width="5" style="657" customWidth="1"/>
    <col min="9476" max="9730" width="9.140625" style="657"/>
    <col min="9731" max="9731" width="5" style="657" customWidth="1"/>
    <col min="9732" max="9986" width="9.140625" style="657"/>
    <col min="9987" max="9987" width="5" style="657" customWidth="1"/>
    <col min="9988" max="10242" width="9.140625" style="657"/>
    <col min="10243" max="10243" width="5" style="657" customWidth="1"/>
    <col min="10244" max="10498" width="9.140625" style="657"/>
    <col min="10499" max="10499" width="5" style="657" customWidth="1"/>
    <col min="10500" max="10754" width="9.140625" style="657"/>
    <col min="10755" max="10755" width="5" style="657" customWidth="1"/>
    <col min="10756" max="11010" width="9.140625" style="657"/>
    <col min="11011" max="11011" width="5" style="657" customWidth="1"/>
    <col min="11012" max="11266" width="9.140625" style="657"/>
    <col min="11267" max="11267" width="5" style="657" customWidth="1"/>
    <col min="11268" max="11522" width="9.140625" style="657"/>
    <col min="11523" max="11523" width="5" style="657" customWidth="1"/>
    <col min="11524" max="11778" width="9.140625" style="657"/>
    <col min="11779" max="11779" width="5" style="657" customWidth="1"/>
    <col min="11780" max="12034" width="9.140625" style="657"/>
    <col min="12035" max="12035" width="5" style="657" customWidth="1"/>
    <col min="12036" max="12290" width="9.140625" style="657"/>
    <col min="12291" max="12291" width="5" style="657" customWidth="1"/>
    <col min="12292" max="12546" width="9.140625" style="657"/>
    <col min="12547" max="12547" width="5" style="657" customWidth="1"/>
    <col min="12548" max="12802" width="9.140625" style="657"/>
    <col min="12803" max="12803" width="5" style="657" customWidth="1"/>
    <col min="12804" max="13058" width="9.140625" style="657"/>
    <col min="13059" max="13059" width="5" style="657" customWidth="1"/>
    <col min="13060" max="13314" width="9.140625" style="657"/>
    <col min="13315" max="13315" width="5" style="657" customWidth="1"/>
    <col min="13316" max="13570" width="9.140625" style="657"/>
    <col min="13571" max="13571" width="5" style="657" customWidth="1"/>
    <col min="13572" max="13826" width="9.140625" style="657"/>
    <col min="13827" max="13827" width="5" style="657" customWidth="1"/>
    <col min="13828" max="14082" width="9.140625" style="657"/>
    <col min="14083" max="14083" width="5" style="657" customWidth="1"/>
    <col min="14084" max="14338" width="9.140625" style="657"/>
    <col min="14339" max="14339" width="5" style="657" customWidth="1"/>
    <col min="14340" max="14594" width="9.140625" style="657"/>
    <col min="14595" max="14595" width="5" style="657" customWidth="1"/>
    <col min="14596" max="14850" width="9.140625" style="657"/>
    <col min="14851" max="14851" width="5" style="657" customWidth="1"/>
    <col min="14852" max="15106" width="9.140625" style="657"/>
    <col min="15107" max="15107" width="5" style="657" customWidth="1"/>
    <col min="15108" max="15362" width="9.140625" style="657"/>
    <col min="15363" max="15363" width="5" style="657" customWidth="1"/>
    <col min="15364" max="15618" width="9.140625" style="657"/>
    <col min="15619" max="15619" width="5" style="657" customWidth="1"/>
    <col min="15620" max="15874" width="9.140625" style="657"/>
    <col min="15875" max="15875" width="5" style="657" customWidth="1"/>
    <col min="15876" max="16130" width="9.140625" style="657"/>
    <col min="16131" max="16131" width="5" style="657" customWidth="1"/>
    <col min="16132" max="16384" width="9.140625" style="657"/>
  </cols>
  <sheetData>
    <row r="1" spans="1:27" ht="14.25" customHeight="1" x14ac:dyDescent="0.4"/>
    <row r="2" spans="1:27" ht="14.25" customHeight="1" x14ac:dyDescent="0.4"/>
    <row r="3" spans="1:27" ht="14.25" customHeight="1" x14ac:dyDescent="0.4"/>
    <row r="4" spans="1:27" ht="9.75" customHeight="1" thickBot="1" x14ac:dyDescent="0.45">
      <c r="A4" s="719"/>
      <c r="B4" s="720"/>
      <c r="C4" s="721"/>
      <c r="D4" s="722"/>
      <c r="E4" s="723"/>
      <c r="F4" s="723"/>
      <c r="G4" s="723"/>
      <c r="H4" s="723"/>
      <c r="I4" s="723"/>
      <c r="J4" s="719"/>
      <c r="K4" s="719"/>
      <c r="L4" s="719"/>
      <c r="M4" s="719"/>
      <c r="N4" s="719"/>
      <c r="O4" s="719"/>
      <c r="P4" s="721"/>
      <c r="Q4" s="722"/>
      <c r="R4" s="719"/>
      <c r="S4" s="719"/>
      <c r="T4" s="719"/>
      <c r="U4" s="719"/>
      <c r="V4" s="719"/>
      <c r="W4" s="719"/>
      <c r="X4" s="719"/>
      <c r="Y4" s="719"/>
      <c r="Z4" s="719"/>
      <c r="AA4" s="719"/>
    </row>
    <row r="5" spans="1:27" ht="57.75" customHeight="1" x14ac:dyDescent="0.25">
      <c r="A5" s="719"/>
      <c r="B5" s="918" t="s">
        <v>591</v>
      </c>
      <c r="C5" s="920">
        <v>43647</v>
      </c>
      <c r="D5" s="921"/>
      <c r="E5" s="928" t="s">
        <v>931</v>
      </c>
      <c r="F5" s="928" t="s">
        <v>932</v>
      </c>
      <c r="G5" s="928" t="s">
        <v>933</v>
      </c>
      <c r="H5" s="928" t="s">
        <v>934</v>
      </c>
      <c r="I5" s="930" t="s">
        <v>935</v>
      </c>
      <c r="J5" s="912" t="s">
        <v>909</v>
      </c>
      <c r="K5" s="914" t="s">
        <v>910</v>
      </c>
      <c r="L5" s="914" t="s">
        <v>911</v>
      </c>
      <c r="M5" s="904" t="s">
        <v>912</v>
      </c>
      <c r="N5" s="719"/>
      <c r="O5" s="918" t="s">
        <v>592</v>
      </c>
      <c r="P5" s="920">
        <v>43678</v>
      </c>
      <c r="Q5" s="921"/>
      <c r="R5" s="908" t="s">
        <v>983</v>
      </c>
      <c r="S5" s="908" t="s">
        <v>984</v>
      </c>
      <c r="T5" s="908" t="s">
        <v>985</v>
      </c>
      <c r="U5" s="908" t="s">
        <v>986</v>
      </c>
      <c r="V5" s="910"/>
      <c r="W5" s="912" t="s">
        <v>909</v>
      </c>
      <c r="X5" s="914" t="s">
        <v>910</v>
      </c>
      <c r="Y5" s="914" t="s">
        <v>911</v>
      </c>
      <c r="Z5" s="904" t="s">
        <v>912</v>
      </c>
      <c r="AA5" s="719"/>
    </row>
    <row r="6" spans="1:27" ht="15" x14ac:dyDescent="0.25">
      <c r="A6" s="719"/>
      <c r="B6" s="918"/>
      <c r="C6" s="922"/>
      <c r="D6" s="923"/>
      <c r="E6" s="929"/>
      <c r="F6" s="929"/>
      <c r="G6" s="929"/>
      <c r="H6" s="929"/>
      <c r="I6" s="931"/>
      <c r="J6" s="913"/>
      <c r="K6" s="915"/>
      <c r="L6" s="915"/>
      <c r="M6" s="905"/>
      <c r="N6" s="719"/>
      <c r="O6" s="918"/>
      <c r="P6" s="922"/>
      <c r="Q6" s="923"/>
      <c r="R6" s="909"/>
      <c r="S6" s="909"/>
      <c r="T6" s="909"/>
      <c r="U6" s="909"/>
      <c r="V6" s="911"/>
      <c r="W6" s="913"/>
      <c r="X6" s="915"/>
      <c r="Y6" s="915"/>
      <c r="Z6" s="905"/>
      <c r="AA6" s="719"/>
    </row>
    <row r="7" spans="1:27" ht="15" x14ac:dyDescent="0.25">
      <c r="A7" s="719"/>
      <c r="B7" s="918"/>
      <c r="C7" s="658" t="s">
        <v>936</v>
      </c>
      <c r="D7" s="659" t="s">
        <v>937</v>
      </c>
      <c r="E7" s="660" t="s">
        <v>915</v>
      </c>
      <c r="F7" s="660" t="s">
        <v>915</v>
      </c>
      <c r="G7" s="660" t="s">
        <v>915</v>
      </c>
      <c r="H7" s="660" t="s">
        <v>915</v>
      </c>
      <c r="I7" s="660" t="s">
        <v>915</v>
      </c>
      <c r="J7" s="913"/>
      <c r="K7" s="915"/>
      <c r="L7" s="915"/>
      <c r="M7" s="905"/>
      <c r="N7" s="719"/>
      <c r="O7" s="918"/>
      <c r="P7" s="658" t="s">
        <v>936</v>
      </c>
      <c r="Q7" s="659" t="s">
        <v>937</v>
      </c>
      <c r="R7" s="660" t="s">
        <v>915</v>
      </c>
      <c r="S7" s="660" t="s">
        <v>915</v>
      </c>
      <c r="T7" s="660" t="s">
        <v>915</v>
      </c>
      <c r="U7" s="660" t="s">
        <v>915</v>
      </c>
      <c r="V7" s="660" t="s">
        <v>915</v>
      </c>
      <c r="W7" s="913"/>
      <c r="X7" s="915"/>
      <c r="Y7" s="915"/>
      <c r="Z7" s="905"/>
      <c r="AA7" s="719"/>
    </row>
    <row r="8" spans="1:27" ht="15" x14ac:dyDescent="0.25">
      <c r="A8" s="719"/>
      <c r="B8" s="918"/>
      <c r="C8" s="661">
        <v>401</v>
      </c>
      <c r="D8" s="662" t="s">
        <v>938</v>
      </c>
      <c r="E8" s="663">
        <v>6</v>
      </c>
      <c r="F8" s="663">
        <v>6</v>
      </c>
      <c r="G8" s="663">
        <v>4</v>
      </c>
      <c r="H8" s="663">
        <v>4</v>
      </c>
      <c r="I8" s="664">
        <v>9</v>
      </c>
      <c r="J8" s="665">
        <f>SUM(E8:I8)</f>
        <v>29</v>
      </c>
      <c r="K8" s="666">
        <v>1207.5</v>
      </c>
      <c r="L8" s="666">
        <v>2478</v>
      </c>
      <c r="M8" s="667">
        <f>AVERAGE(E8:I8)</f>
        <v>5.8</v>
      </c>
      <c r="N8" s="719"/>
      <c r="O8" s="918"/>
      <c r="P8" s="661">
        <v>401</v>
      </c>
      <c r="Q8" s="662" t="s">
        <v>938</v>
      </c>
      <c r="R8" s="663">
        <v>6</v>
      </c>
      <c r="S8" s="663">
        <v>3</v>
      </c>
      <c r="T8" s="663"/>
      <c r="U8" s="663"/>
      <c r="V8" s="664"/>
      <c r="W8" s="665">
        <f>SUM(R8:V8)</f>
        <v>9</v>
      </c>
      <c r="X8" s="666">
        <v>451.5</v>
      </c>
      <c r="Y8" s="666">
        <v>931</v>
      </c>
      <c r="Z8" s="667">
        <f>AVERAGE(R8:U8)</f>
        <v>4.5</v>
      </c>
      <c r="AA8" s="719"/>
    </row>
    <row r="9" spans="1:27" ht="15" x14ac:dyDescent="0.25">
      <c r="A9" s="719"/>
      <c r="B9" s="918"/>
      <c r="C9" s="661">
        <v>402</v>
      </c>
      <c r="D9" s="662" t="s">
        <v>939</v>
      </c>
      <c r="E9" s="663">
        <v>1</v>
      </c>
      <c r="F9" s="663">
        <v>3</v>
      </c>
      <c r="G9" s="663">
        <v>3</v>
      </c>
      <c r="H9" s="663">
        <v>9</v>
      </c>
      <c r="I9" s="664">
        <v>2</v>
      </c>
      <c r="J9" s="665">
        <f t="shared" ref="J9:J20" si="0">SUM(E9:I9)</f>
        <v>18</v>
      </c>
      <c r="K9" s="668">
        <v>718</v>
      </c>
      <c r="L9" s="668">
        <v>1475</v>
      </c>
      <c r="M9" s="667">
        <f t="shared" ref="M9:M20" si="1">AVERAGE(E9:I9)</f>
        <v>3.6</v>
      </c>
      <c r="N9" s="719"/>
      <c r="O9" s="918"/>
      <c r="P9" s="661">
        <v>402</v>
      </c>
      <c r="Q9" s="662" t="s">
        <v>939</v>
      </c>
      <c r="R9" s="663">
        <v>6</v>
      </c>
      <c r="S9" s="663">
        <v>5</v>
      </c>
      <c r="T9" s="663"/>
      <c r="U9" s="663"/>
      <c r="V9" s="664"/>
      <c r="W9" s="665">
        <f t="shared" ref="W9:W20" si="2">SUM(R9:V9)</f>
        <v>11</v>
      </c>
      <c r="X9" s="668">
        <v>524.5</v>
      </c>
      <c r="Y9" s="668">
        <v>1079</v>
      </c>
      <c r="Z9" s="667">
        <f t="shared" ref="Z9:Z20" si="3">AVERAGE(R9:U9)</f>
        <v>5.5</v>
      </c>
      <c r="AA9" s="719"/>
    </row>
    <row r="10" spans="1:27" ht="15" x14ac:dyDescent="0.25">
      <c r="A10" s="719"/>
      <c r="B10" s="918"/>
      <c r="C10" s="661">
        <v>404</v>
      </c>
      <c r="D10" s="662" t="s">
        <v>940</v>
      </c>
      <c r="E10" s="663">
        <v>8</v>
      </c>
      <c r="F10" s="663">
        <v>2</v>
      </c>
      <c r="G10" s="663">
        <v>2</v>
      </c>
      <c r="H10" s="663">
        <v>5</v>
      </c>
      <c r="I10" s="664">
        <v>2</v>
      </c>
      <c r="J10" s="665">
        <f t="shared" si="0"/>
        <v>19</v>
      </c>
      <c r="K10" s="666">
        <v>754.85</v>
      </c>
      <c r="L10" s="666">
        <v>1488</v>
      </c>
      <c r="M10" s="667">
        <f t="shared" si="1"/>
        <v>3.8</v>
      </c>
      <c r="N10" s="719"/>
      <c r="O10" s="918"/>
      <c r="P10" s="661">
        <v>404</v>
      </c>
      <c r="Q10" s="662" t="s">
        <v>940</v>
      </c>
      <c r="R10" s="663">
        <v>3</v>
      </c>
      <c r="S10" s="663">
        <v>0</v>
      </c>
      <c r="T10" s="663"/>
      <c r="U10" s="663"/>
      <c r="V10" s="664"/>
      <c r="W10" s="665">
        <f t="shared" si="2"/>
        <v>3</v>
      </c>
      <c r="X10" s="666">
        <v>194</v>
      </c>
      <c r="Y10" s="666">
        <v>407</v>
      </c>
      <c r="Z10" s="667">
        <f t="shared" si="3"/>
        <v>1.5</v>
      </c>
      <c r="AA10" s="719"/>
    </row>
    <row r="11" spans="1:27" ht="15" x14ac:dyDescent="0.25">
      <c r="A11" s="719"/>
      <c r="B11" s="918"/>
      <c r="C11" s="661">
        <v>405</v>
      </c>
      <c r="D11" s="662" t="s">
        <v>941</v>
      </c>
      <c r="E11" s="663">
        <v>19</v>
      </c>
      <c r="F11" s="663">
        <v>17</v>
      </c>
      <c r="G11" s="663">
        <v>8</v>
      </c>
      <c r="H11" s="663">
        <v>13</v>
      </c>
      <c r="I11" s="664">
        <v>12</v>
      </c>
      <c r="J11" s="665">
        <f t="shared" si="0"/>
        <v>69</v>
      </c>
      <c r="K11" s="666">
        <v>2646</v>
      </c>
      <c r="L11" s="666">
        <v>5444</v>
      </c>
      <c r="M11" s="667">
        <f t="shared" si="1"/>
        <v>13.8</v>
      </c>
      <c r="N11" s="719"/>
      <c r="O11" s="918"/>
      <c r="P11" s="661">
        <v>405</v>
      </c>
      <c r="Q11" s="662" t="s">
        <v>941</v>
      </c>
      <c r="R11" s="663">
        <v>19</v>
      </c>
      <c r="S11" s="663">
        <v>14</v>
      </c>
      <c r="T11" s="663"/>
      <c r="U11" s="663"/>
      <c r="V11" s="664"/>
      <c r="W11" s="665">
        <f t="shared" si="2"/>
        <v>33</v>
      </c>
      <c r="X11" s="666">
        <v>1522.5</v>
      </c>
      <c r="Y11" s="666">
        <v>3170</v>
      </c>
      <c r="Z11" s="667">
        <f t="shared" si="3"/>
        <v>16.5</v>
      </c>
      <c r="AA11" s="719"/>
    </row>
    <row r="12" spans="1:27" ht="15" x14ac:dyDescent="0.25">
      <c r="A12" s="719"/>
      <c r="B12" s="918"/>
      <c r="C12" s="661">
        <v>412</v>
      </c>
      <c r="D12" s="662" t="s">
        <v>942</v>
      </c>
      <c r="E12" s="663">
        <v>8</v>
      </c>
      <c r="F12" s="663">
        <v>13</v>
      </c>
      <c r="G12" s="663">
        <v>3</v>
      </c>
      <c r="H12" s="663">
        <v>4</v>
      </c>
      <c r="I12" s="664">
        <v>11</v>
      </c>
      <c r="J12" s="665">
        <f t="shared" si="0"/>
        <v>39</v>
      </c>
      <c r="K12" s="666">
        <v>1767.85</v>
      </c>
      <c r="L12" s="666">
        <v>3579</v>
      </c>
      <c r="M12" s="667">
        <f t="shared" si="1"/>
        <v>7.8</v>
      </c>
      <c r="N12" s="719"/>
      <c r="O12" s="918"/>
      <c r="P12" s="661">
        <v>412</v>
      </c>
      <c r="Q12" s="662" t="s">
        <v>942</v>
      </c>
      <c r="R12" s="663">
        <v>5</v>
      </c>
      <c r="S12" s="663">
        <v>7</v>
      </c>
      <c r="T12" s="663"/>
      <c r="U12" s="663"/>
      <c r="V12" s="664"/>
      <c r="W12" s="665">
        <f t="shared" si="2"/>
        <v>12</v>
      </c>
      <c r="X12" s="666">
        <v>801.35</v>
      </c>
      <c r="Y12" s="666">
        <v>1618</v>
      </c>
      <c r="Z12" s="667">
        <f t="shared" si="3"/>
        <v>6</v>
      </c>
      <c r="AA12" s="719"/>
    </row>
    <row r="13" spans="1:27" ht="15" x14ac:dyDescent="0.25">
      <c r="A13" s="719"/>
      <c r="B13" s="918"/>
      <c r="C13" s="661">
        <v>416</v>
      </c>
      <c r="D13" s="662" t="s">
        <v>943</v>
      </c>
      <c r="E13" s="663">
        <v>156</v>
      </c>
      <c r="F13" s="663">
        <v>145</v>
      </c>
      <c r="G13" s="663">
        <v>94</v>
      </c>
      <c r="H13" s="663">
        <v>141</v>
      </c>
      <c r="I13" s="664">
        <v>130</v>
      </c>
      <c r="J13" s="665">
        <f t="shared" si="0"/>
        <v>666</v>
      </c>
      <c r="K13" s="666">
        <v>29621.699999999997</v>
      </c>
      <c r="L13" s="666">
        <v>61113</v>
      </c>
      <c r="M13" s="667">
        <f t="shared" si="1"/>
        <v>133.19999999999999</v>
      </c>
      <c r="N13" s="719"/>
      <c r="O13" s="918"/>
      <c r="P13" s="661">
        <v>416</v>
      </c>
      <c r="Q13" s="662" t="s">
        <v>943</v>
      </c>
      <c r="R13" s="663">
        <v>92</v>
      </c>
      <c r="S13" s="663">
        <v>170</v>
      </c>
      <c r="T13" s="663"/>
      <c r="U13" s="663"/>
      <c r="V13" s="664"/>
      <c r="W13" s="665">
        <f t="shared" si="2"/>
        <v>262</v>
      </c>
      <c r="X13" s="666">
        <v>262</v>
      </c>
      <c r="Y13" s="666">
        <v>11516</v>
      </c>
      <c r="Z13" s="667">
        <f t="shared" si="3"/>
        <v>131</v>
      </c>
      <c r="AA13" s="719"/>
    </row>
    <row r="14" spans="1:27" ht="15" x14ac:dyDescent="0.25">
      <c r="A14" s="719"/>
      <c r="B14" s="918"/>
      <c r="C14" s="661">
        <v>417</v>
      </c>
      <c r="D14" s="662" t="s">
        <v>944</v>
      </c>
      <c r="E14" s="663">
        <v>8</v>
      </c>
      <c r="F14" s="663">
        <v>7</v>
      </c>
      <c r="G14" s="663">
        <v>7</v>
      </c>
      <c r="H14" s="663">
        <v>8</v>
      </c>
      <c r="I14" s="664">
        <v>13</v>
      </c>
      <c r="J14" s="665">
        <f t="shared" si="0"/>
        <v>43</v>
      </c>
      <c r="K14" s="666">
        <v>1531.5</v>
      </c>
      <c r="L14" s="666">
        <v>3117</v>
      </c>
      <c r="M14" s="667">
        <f t="shared" si="1"/>
        <v>8.6</v>
      </c>
      <c r="N14" s="719"/>
      <c r="O14" s="918"/>
      <c r="P14" s="661">
        <v>417</v>
      </c>
      <c r="Q14" s="662" t="s">
        <v>944</v>
      </c>
      <c r="R14" s="663">
        <v>9</v>
      </c>
      <c r="S14" s="663">
        <v>16</v>
      </c>
      <c r="T14" s="663"/>
      <c r="U14" s="663"/>
      <c r="V14" s="664"/>
      <c r="W14" s="665">
        <f t="shared" si="2"/>
        <v>25</v>
      </c>
      <c r="X14" s="666">
        <v>1482.6999999999998</v>
      </c>
      <c r="Y14" s="666">
        <v>2949</v>
      </c>
      <c r="Z14" s="667">
        <f t="shared" si="3"/>
        <v>12.5</v>
      </c>
      <c r="AA14" s="719"/>
    </row>
    <row r="15" spans="1:27" ht="15" x14ac:dyDescent="0.25">
      <c r="A15" s="719"/>
      <c r="B15" s="918"/>
      <c r="C15" s="661">
        <v>423</v>
      </c>
      <c r="D15" s="662" t="s">
        <v>945</v>
      </c>
      <c r="E15" s="663">
        <v>3</v>
      </c>
      <c r="F15" s="663">
        <v>5</v>
      </c>
      <c r="G15" s="663">
        <v>1</v>
      </c>
      <c r="H15" s="663">
        <v>5</v>
      </c>
      <c r="I15" s="664">
        <v>2</v>
      </c>
      <c r="J15" s="665">
        <f t="shared" si="0"/>
        <v>16</v>
      </c>
      <c r="K15" s="666">
        <v>762.5</v>
      </c>
      <c r="L15" s="666">
        <v>1564</v>
      </c>
      <c r="M15" s="667">
        <f t="shared" si="1"/>
        <v>3.2</v>
      </c>
      <c r="N15" s="719"/>
      <c r="O15" s="918"/>
      <c r="P15" s="661">
        <v>423</v>
      </c>
      <c r="Q15" s="662" t="s">
        <v>945</v>
      </c>
      <c r="R15" s="663">
        <v>1</v>
      </c>
      <c r="S15" s="663">
        <v>1</v>
      </c>
      <c r="T15" s="663"/>
      <c r="U15" s="663"/>
      <c r="V15" s="664"/>
      <c r="W15" s="665">
        <f t="shared" si="2"/>
        <v>2</v>
      </c>
      <c r="X15" s="666">
        <v>79</v>
      </c>
      <c r="Y15" s="666">
        <v>168</v>
      </c>
      <c r="Z15" s="667">
        <f t="shared" si="3"/>
        <v>1</v>
      </c>
      <c r="AA15" s="719"/>
    </row>
    <row r="16" spans="1:27" ht="15" x14ac:dyDescent="0.25">
      <c r="A16" s="719"/>
      <c r="B16" s="918"/>
      <c r="C16" s="661">
        <v>424</v>
      </c>
      <c r="D16" s="662" t="s">
        <v>946</v>
      </c>
      <c r="E16" s="663">
        <v>32</v>
      </c>
      <c r="F16" s="663">
        <v>21</v>
      </c>
      <c r="G16" s="663">
        <v>13</v>
      </c>
      <c r="H16" s="663">
        <v>12</v>
      </c>
      <c r="I16" s="664">
        <v>15</v>
      </c>
      <c r="J16" s="665">
        <f t="shared" si="0"/>
        <v>93</v>
      </c>
      <c r="K16" s="666">
        <v>3371</v>
      </c>
      <c r="L16" s="666">
        <v>6997</v>
      </c>
      <c r="M16" s="667">
        <f t="shared" si="1"/>
        <v>18.600000000000001</v>
      </c>
      <c r="N16" s="719"/>
      <c r="O16" s="918"/>
      <c r="P16" s="661">
        <v>424</v>
      </c>
      <c r="Q16" s="662" t="s">
        <v>946</v>
      </c>
      <c r="R16" s="663">
        <v>14</v>
      </c>
      <c r="S16" s="663">
        <v>21</v>
      </c>
      <c r="T16" s="663"/>
      <c r="U16" s="663"/>
      <c r="V16" s="664"/>
      <c r="W16" s="665">
        <f t="shared" si="2"/>
        <v>35</v>
      </c>
      <c r="X16" s="666">
        <v>1713.2</v>
      </c>
      <c r="Y16" s="666">
        <v>3465</v>
      </c>
      <c r="Z16" s="667">
        <f t="shared" si="3"/>
        <v>17.5</v>
      </c>
      <c r="AA16" s="719"/>
    </row>
    <row r="17" spans="1:27" ht="15" x14ac:dyDescent="0.25">
      <c r="A17" s="719"/>
      <c r="B17" s="918"/>
      <c r="C17" s="661">
        <v>425</v>
      </c>
      <c r="D17" s="662" t="s">
        <v>947</v>
      </c>
      <c r="E17" s="663">
        <v>1</v>
      </c>
      <c r="F17" s="663">
        <v>2</v>
      </c>
      <c r="G17" s="663">
        <v>3</v>
      </c>
      <c r="H17" s="663">
        <v>2</v>
      </c>
      <c r="I17" s="664">
        <v>1</v>
      </c>
      <c r="J17" s="665">
        <f t="shared" si="0"/>
        <v>9</v>
      </c>
      <c r="K17" s="666">
        <v>337</v>
      </c>
      <c r="L17" s="666">
        <v>681</v>
      </c>
      <c r="M17" s="667">
        <f t="shared" si="1"/>
        <v>1.8</v>
      </c>
      <c r="N17" s="719"/>
      <c r="O17" s="918"/>
      <c r="P17" s="661">
        <v>425</v>
      </c>
      <c r="Q17" s="662" t="s">
        <v>947</v>
      </c>
      <c r="R17" s="663">
        <v>4</v>
      </c>
      <c r="S17" s="663">
        <v>1</v>
      </c>
      <c r="T17" s="663"/>
      <c r="U17" s="663"/>
      <c r="V17" s="664"/>
      <c r="W17" s="665">
        <f t="shared" si="2"/>
        <v>5</v>
      </c>
      <c r="X17" s="666">
        <v>217.5</v>
      </c>
      <c r="Y17" s="666">
        <v>455</v>
      </c>
      <c r="Z17" s="667">
        <f t="shared" si="3"/>
        <v>2.5</v>
      </c>
      <c r="AA17" s="719"/>
    </row>
    <row r="18" spans="1:27" ht="15" x14ac:dyDescent="0.25">
      <c r="A18" s="719"/>
      <c r="B18" s="918"/>
      <c r="C18" s="661">
        <v>426</v>
      </c>
      <c r="D18" s="662" t="s">
        <v>948</v>
      </c>
      <c r="E18" s="663">
        <v>6</v>
      </c>
      <c r="F18" s="663">
        <v>9</v>
      </c>
      <c r="G18" s="663">
        <v>3</v>
      </c>
      <c r="H18" s="663">
        <v>8</v>
      </c>
      <c r="I18" s="664">
        <v>6</v>
      </c>
      <c r="J18" s="665">
        <f t="shared" si="0"/>
        <v>32</v>
      </c>
      <c r="K18" s="666">
        <v>1021</v>
      </c>
      <c r="L18" s="666">
        <v>1996</v>
      </c>
      <c r="M18" s="667">
        <f t="shared" si="1"/>
        <v>6.4</v>
      </c>
      <c r="N18" s="719"/>
      <c r="O18" s="918"/>
      <c r="P18" s="661">
        <v>426</v>
      </c>
      <c r="Q18" s="662" t="s">
        <v>948</v>
      </c>
      <c r="R18" s="663">
        <v>3</v>
      </c>
      <c r="S18" s="663">
        <v>7</v>
      </c>
      <c r="T18" s="663"/>
      <c r="U18" s="663"/>
      <c r="V18" s="664"/>
      <c r="W18" s="665">
        <f t="shared" si="2"/>
        <v>10</v>
      </c>
      <c r="X18" s="666">
        <v>402.5</v>
      </c>
      <c r="Y18" s="666">
        <v>820</v>
      </c>
      <c r="Z18" s="667">
        <f t="shared" si="3"/>
        <v>5</v>
      </c>
      <c r="AA18" s="719"/>
    </row>
    <row r="19" spans="1:27" ht="15" x14ac:dyDescent="0.25">
      <c r="A19" s="719"/>
      <c r="B19" s="918"/>
      <c r="C19" s="661">
        <v>429</v>
      </c>
      <c r="D19" s="662" t="s">
        <v>949</v>
      </c>
      <c r="E19" s="663">
        <v>3</v>
      </c>
      <c r="F19" s="663">
        <v>5</v>
      </c>
      <c r="G19" s="663">
        <v>2</v>
      </c>
      <c r="H19" s="663">
        <v>0</v>
      </c>
      <c r="I19" s="664">
        <v>3</v>
      </c>
      <c r="J19" s="665">
        <f t="shared" si="0"/>
        <v>13</v>
      </c>
      <c r="K19" s="666">
        <v>655</v>
      </c>
      <c r="L19" s="666">
        <v>1374</v>
      </c>
      <c r="M19" s="667">
        <f t="shared" si="1"/>
        <v>2.6</v>
      </c>
      <c r="N19" s="719"/>
      <c r="O19" s="918"/>
      <c r="P19" s="661">
        <v>429</v>
      </c>
      <c r="Q19" s="662" t="s">
        <v>949</v>
      </c>
      <c r="R19" s="663">
        <v>2</v>
      </c>
      <c r="S19" s="663">
        <v>2</v>
      </c>
      <c r="T19" s="663"/>
      <c r="U19" s="663"/>
      <c r="V19" s="664"/>
      <c r="W19" s="665">
        <f t="shared" si="2"/>
        <v>4</v>
      </c>
      <c r="X19" s="666">
        <v>188.5</v>
      </c>
      <c r="Y19" s="666">
        <v>400</v>
      </c>
      <c r="Z19" s="667">
        <f t="shared" si="3"/>
        <v>2</v>
      </c>
      <c r="AA19" s="719"/>
    </row>
    <row r="20" spans="1:27" ht="15" x14ac:dyDescent="0.25">
      <c r="A20" s="719"/>
      <c r="B20" s="918"/>
      <c r="C20" s="661">
        <v>444</v>
      </c>
      <c r="D20" s="662" t="s">
        <v>950</v>
      </c>
      <c r="E20" s="663">
        <v>0</v>
      </c>
      <c r="F20" s="663">
        <v>1</v>
      </c>
      <c r="G20" s="663">
        <v>0</v>
      </c>
      <c r="H20" s="663">
        <v>0</v>
      </c>
      <c r="I20" s="664">
        <v>0</v>
      </c>
      <c r="J20" s="665">
        <f t="shared" si="0"/>
        <v>1</v>
      </c>
      <c r="K20" s="669">
        <v>34.5</v>
      </c>
      <c r="L20" s="669">
        <v>69</v>
      </c>
      <c r="M20" s="667">
        <f t="shared" si="1"/>
        <v>0.2</v>
      </c>
      <c r="N20" s="719"/>
      <c r="O20" s="918"/>
      <c r="P20" s="661">
        <v>444</v>
      </c>
      <c r="Q20" s="662" t="s">
        <v>950</v>
      </c>
      <c r="R20" s="663">
        <v>0</v>
      </c>
      <c r="S20" s="663">
        <v>0</v>
      </c>
      <c r="T20" s="663"/>
      <c r="U20" s="663"/>
      <c r="V20" s="664"/>
      <c r="W20" s="665">
        <f t="shared" si="2"/>
        <v>0</v>
      </c>
      <c r="X20" s="669">
        <v>0</v>
      </c>
      <c r="Y20" s="669">
        <v>0</v>
      </c>
      <c r="Z20" s="667">
        <f t="shared" si="3"/>
        <v>0</v>
      </c>
      <c r="AA20" s="719"/>
    </row>
    <row r="21" spans="1:27" ht="15" x14ac:dyDescent="0.25">
      <c r="A21" s="719"/>
      <c r="B21" s="918"/>
      <c r="C21" s="1054"/>
      <c r="D21" s="1055"/>
      <c r="E21" s="1056"/>
      <c r="F21" s="1056"/>
      <c r="G21" s="1056"/>
      <c r="H21" s="1056"/>
      <c r="I21" s="1057"/>
      <c r="J21" s="1058"/>
      <c r="K21" s="1059"/>
      <c r="L21" s="1059"/>
      <c r="M21" s="1060"/>
      <c r="N21" s="719"/>
      <c r="O21" s="918"/>
      <c r="P21" s="1054">
        <v>433</v>
      </c>
      <c r="Q21" s="1055"/>
      <c r="R21" s="663">
        <v>0</v>
      </c>
      <c r="S21" s="663">
        <v>0</v>
      </c>
      <c r="T21" s="1056"/>
      <c r="U21" s="1056"/>
      <c r="V21" s="1057"/>
      <c r="W21" s="665">
        <f t="shared" ref="W21:W22" si="4">SUM(R21:V21)</f>
        <v>0</v>
      </c>
      <c r="X21" s="669">
        <v>0</v>
      </c>
      <c r="Y21" s="669">
        <v>0</v>
      </c>
      <c r="Z21" s="667">
        <f t="shared" ref="Z21:Z22" si="5">AVERAGE(R21:U21)</f>
        <v>0</v>
      </c>
      <c r="AA21" s="719"/>
    </row>
    <row r="22" spans="1:27" ht="15" x14ac:dyDescent="0.25">
      <c r="A22" s="719"/>
      <c r="B22" s="918"/>
      <c r="C22" s="1054"/>
      <c r="D22" s="1055"/>
      <c r="E22" s="1056"/>
      <c r="F22" s="1056"/>
      <c r="G22" s="1056"/>
      <c r="H22" s="1056"/>
      <c r="I22" s="1057"/>
      <c r="J22" s="1058"/>
      <c r="K22" s="1059"/>
      <c r="L22" s="1059"/>
      <c r="M22" s="1060"/>
      <c r="N22" s="719"/>
      <c r="O22" s="918"/>
      <c r="P22" s="1054">
        <v>492</v>
      </c>
      <c r="Q22" s="1055"/>
      <c r="R22" s="663">
        <v>0</v>
      </c>
      <c r="S22" s="663">
        <v>0</v>
      </c>
      <c r="T22" s="1056"/>
      <c r="U22" s="1056"/>
      <c r="V22" s="1057"/>
      <c r="W22" s="665">
        <f t="shared" si="4"/>
        <v>0</v>
      </c>
      <c r="X22" s="669">
        <v>0</v>
      </c>
      <c r="Y22" s="669">
        <v>0</v>
      </c>
      <c r="Z22" s="667">
        <f t="shared" si="5"/>
        <v>0</v>
      </c>
      <c r="AA22" s="719"/>
    </row>
    <row r="23" spans="1:27" ht="15.75" thickBot="1" x14ac:dyDescent="0.3">
      <c r="A23" s="719"/>
      <c r="B23" s="919"/>
      <c r="C23" s="906" t="s">
        <v>951</v>
      </c>
      <c r="D23" s="907"/>
      <c r="E23" s="670">
        <f>SUM(E8:E20)</f>
        <v>251</v>
      </c>
      <c r="F23" s="670">
        <f>SUM(F8:F20)</f>
        <v>236</v>
      </c>
      <c r="G23" s="670">
        <f>SUM(G8:G20)</f>
        <v>143</v>
      </c>
      <c r="H23" s="670">
        <f>SUM(H8:H20)</f>
        <v>211</v>
      </c>
      <c r="I23" s="671">
        <f>SUM(I8:I20)</f>
        <v>206</v>
      </c>
      <c r="J23" s="672">
        <f t="shared" ref="J23" si="6">SUM(J8:J20)</f>
        <v>1047</v>
      </c>
      <c r="K23" s="673">
        <f>SUM(K8:K20)</f>
        <v>44428.399999999994</v>
      </c>
      <c r="L23" s="673">
        <f t="shared" ref="L23:M23" si="7">SUM(L8:L20)</f>
        <v>91375</v>
      </c>
      <c r="M23" s="674">
        <f t="shared" si="7"/>
        <v>209.39999999999998</v>
      </c>
      <c r="N23" s="719"/>
      <c r="O23" s="919"/>
      <c r="P23" s="906" t="s">
        <v>951</v>
      </c>
      <c r="Q23" s="907"/>
      <c r="R23" s="670">
        <f>SUM(R8:R20)</f>
        <v>164</v>
      </c>
      <c r="S23" s="670">
        <f>SUM(S8:S20)</f>
        <v>247</v>
      </c>
      <c r="T23" s="670">
        <f>SUM(T8:T20)</f>
        <v>0</v>
      </c>
      <c r="U23" s="670">
        <f>SUM(U8:U20)</f>
        <v>0</v>
      </c>
      <c r="V23" s="671">
        <f>SUM(V8:V20)</f>
        <v>0</v>
      </c>
      <c r="W23" s="672">
        <f t="shared" ref="W23" si="8">SUM(W8:W20)</f>
        <v>411</v>
      </c>
      <c r="X23" s="673">
        <f>SUM(X8:X20)</f>
        <v>7839.2499999999991</v>
      </c>
      <c r="Y23" s="673">
        <f t="shared" ref="Y23:Z23" si="9">SUM(Y8:Y20)</f>
        <v>26978</v>
      </c>
      <c r="Z23" s="674">
        <f t="shared" si="9"/>
        <v>205.5</v>
      </c>
      <c r="AA23" s="719"/>
    </row>
    <row r="24" spans="1:27" ht="5.25" customHeight="1" thickBot="1" x14ac:dyDescent="0.45">
      <c r="A24" s="719"/>
      <c r="B24" s="720"/>
      <c r="C24" s="721"/>
      <c r="D24" s="722"/>
      <c r="E24" s="723"/>
      <c r="F24" s="723"/>
      <c r="G24" s="723"/>
      <c r="H24" s="723"/>
      <c r="I24" s="723"/>
      <c r="J24" s="719"/>
      <c r="K24" s="719"/>
      <c r="L24" s="719"/>
      <c r="M24" s="719"/>
      <c r="N24" s="719"/>
      <c r="O24" s="719"/>
      <c r="P24" s="721"/>
      <c r="Q24" s="722"/>
      <c r="R24" s="719"/>
      <c r="S24" s="719"/>
      <c r="T24" s="719"/>
      <c r="U24" s="719"/>
      <c r="V24" s="719"/>
      <c r="W24" s="719"/>
      <c r="X24" s="719"/>
      <c r="Y24" s="719"/>
      <c r="Z24" s="719"/>
      <c r="AA24" s="719"/>
    </row>
    <row r="25" spans="1:27" ht="36" customHeight="1" x14ac:dyDescent="0.25">
      <c r="A25" s="719"/>
      <c r="B25" s="918" t="s">
        <v>589</v>
      </c>
      <c r="C25" s="920">
        <v>43586</v>
      </c>
      <c r="D25" s="921"/>
      <c r="E25" s="928" t="s">
        <v>952</v>
      </c>
      <c r="F25" s="928" t="s">
        <v>953</v>
      </c>
      <c r="G25" s="928" t="s">
        <v>954</v>
      </c>
      <c r="H25" s="928" t="s">
        <v>955</v>
      </c>
      <c r="I25" s="930" t="s">
        <v>956</v>
      </c>
      <c r="J25" s="912" t="s">
        <v>909</v>
      </c>
      <c r="K25" s="914" t="s">
        <v>910</v>
      </c>
      <c r="L25" s="914" t="s">
        <v>911</v>
      </c>
      <c r="M25" s="904" t="s">
        <v>912</v>
      </c>
      <c r="N25" s="719"/>
      <c r="O25" s="918" t="s">
        <v>590</v>
      </c>
      <c r="P25" s="920">
        <v>43617</v>
      </c>
      <c r="Q25" s="921"/>
      <c r="R25" s="928" t="s">
        <v>957</v>
      </c>
      <c r="S25" s="928" t="s">
        <v>958</v>
      </c>
      <c r="T25" s="928" t="s">
        <v>959</v>
      </c>
      <c r="U25" s="928" t="s">
        <v>960</v>
      </c>
      <c r="V25" s="910"/>
      <c r="W25" s="912" t="s">
        <v>909</v>
      </c>
      <c r="X25" s="914" t="s">
        <v>910</v>
      </c>
      <c r="Y25" s="914" t="s">
        <v>911</v>
      </c>
      <c r="Z25" s="904" t="s">
        <v>912</v>
      </c>
      <c r="AA25" s="719"/>
    </row>
    <row r="26" spans="1:27" ht="36" customHeight="1" x14ac:dyDescent="0.25">
      <c r="A26" s="719"/>
      <c r="B26" s="918"/>
      <c r="C26" s="922"/>
      <c r="D26" s="923"/>
      <c r="E26" s="929"/>
      <c r="F26" s="929"/>
      <c r="G26" s="929"/>
      <c r="H26" s="929"/>
      <c r="I26" s="931"/>
      <c r="J26" s="913"/>
      <c r="K26" s="915"/>
      <c r="L26" s="915"/>
      <c r="M26" s="905"/>
      <c r="N26" s="719"/>
      <c r="O26" s="918"/>
      <c r="P26" s="922"/>
      <c r="Q26" s="923"/>
      <c r="R26" s="929"/>
      <c r="S26" s="929"/>
      <c r="T26" s="929"/>
      <c r="U26" s="929"/>
      <c r="V26" s="911"/>
      <c r="W26" s="913"/>
      <c r="X26" s="915"/>
      <c r="Y26" s="915"/>
      <c r="Z26" s="905"/>
      <c r="AA26" s="719"/>
    </row>
    <row r="27" spans="1:27" ht="15" x14ac:dyDescent="0.25">
      <c r="A27" s="719"/>
      <c r="B27" s="918"/>
      <c r="C27" s="658" t="s">
        <v>936</v>
      </c>
      <c r="D27" s="659" t="s">
        <v>937</v>
      </c>
      <c r="E27" s="660" t="s">
        <v>915</v>
      </c>
      <c r="F27" s="660" t="s">
        <v>915</v>
      </c>
      <c r="G27" s="660" t="s">
        <v>915</v>
      </c>
      <c r="H27" s="660" t="s">
        <v>915</v>
      </c>
      <c r="I27" s="660" t="s">
        <v>915</v>
      </c>
      <c r="J27" s="913"/>
      <c r="K27" s="915"/>
      <c r="L27" s="915"/>
      <c r="M27" s="905"/>
      <c r="N27" s="719"/>
      <c r="O27" s="918"/>
      <c r="P27" s="658" t="s">
        <v>936</v>
      </c>
      <c r="Q27" s="659" t="s">
        <v>937</v>
      </c>
      <c r="R27" s="660" t="s">
        <v>915</v>
      </c>
      <c r="S27" s="660" t="s">
        <v>915</v>
      </c>
      <c r="T27" s="660" t="s">
        <v>915</v>
      </c>
      <c r="U27" s="660" t="s">
        <v>915</v>
      </c>
      <c r="V27" s="660" t="s">
        <v>915</v>
      </c>
      <c r="W27" s="913"/>
      <c r="X27" s="915"/>
      <c r="Y27" s="915"/>
      <c r="Z27" s="905"/>
      <c r="AA27" s="719"/>
    </row>
    <row r="28" spans="1:27" ht="15" x14ac:dyDescent="0.25">
      <c r="A28" s="719"/>
      <c r="B28" s="918"/>
      <c r="C28" s="661">
        <v>401</v>
      </c>
      <c r="D28" s="662" t="s">
        <v>938</v>
      </c>
      <c r="E28" s="663">
        <v>10</v>
      </c>
      <c r="F28" s="663">
        <v>9</v>
      </c>
      <c r="G28" s="663">
        <v>7</v>
      </c>
      <c r="H28" s="663">
        <v>7</v>
      </c>
      <c r="I28" s="664">
        <v>7</v>
      </c>
      <c r="J28" s="665">
        <f>SUM(E28:I28)</f>
        <v>40</v>
      </c>
      <c r="K28" s="666">
        <v>1352</v>
      </c>
      <c r="L28" s="666">
        <v>2766</v>
      </c>
      <c r="M28" s="667">
        <f>AVERAGE(E28:H28)</f>
        <v>8.25</v>
      </c>
      <c r="N28" s="719"/>
      <c r="O28" s="918"/>
      <c r="P28" s="661">
        <v>401</v>
      </c>
      <c r="Q28" s="662" t="s">
        <v>938</v>
      </c>
      <c r="R28" s="663">
        <v>11</v>
      </c>
      <c r="S28" s="663">
        <v>11</v>
      </c>
      <c r="T28" s="663">
        <v>0</v>
      </c>
      <c r="U28" s="663">
        <v>13</v>
      </c>
      <c r="V28" s="664"/>
      <c r="W28" s="665">
        <f>SUM(R28:V28)</f>
        <v>35</v>
      </c>
      <c r="X28" s="666">
        <v>1299.5</v>
      </c>
      <c r="Y28" s="666">
        <v>2666</v>
      </c>
      <c r="Z28" s="667">
        <f>AVERAGE(R28:U28)</f>
        <v>8.75</v>
      </c>
      <c r="AA28" s="719"/>
    </row>
    <row r="29" spans="1:27" ht="15" x14ac:dyDescent="0.25">
      <c r="A29" s="719"/>
      <c r="B29" s="918"/>
      <c r="C29" s="661">
        <v>402</v>
      </c>
      <c r="D29" s="662" t="s">
        <v>939</v>
      </c>
      <c r="E29" s="663">
        <v>4</v>
      </c>
      <c r="F29" s="663">
        <v>1</v>
      </c>
      <c r="G29" s="663">
        <v>1</v>
      </c>
      <c r="H29" s="663">
        <v>4</v>
      </c>
      <c r="I29" s="664">
        <v>6</v>
      </c>
      <c r="J29" s="665">
        <f t="shared" ref="J29:J40" si="10">SUM(E29:I29)</f>
        <v>16</v>
      </c>
      <c r="K29" s="668">
        <v>539</v>
      </c>
      <c r="L29" s="668">
        <v>1114</v>
      </c>
      <c r="M29" s="667">
        <f t="shared" ref="M29:M40" si="11">AVERAGE(E29:H29)</f>
        <v>2.5</v>
      </c>
      <c r="N29" s="719"/>
      <c r="O29" s="918"/>
      <c r="P29" s="661">
        <v>402</v>
      </c>
      <c r="Q29" s="662" t="s">
        <v>939</v>
      </c>
      <c r="R29" s="663">
        <v>4</v>
      </c>
      <c r="S29" s="663">
        <v>6</v>
      </c>
      <c r="T29" s="663">
        <v>1</v>
      </c>
      <c r="U29" s="663">
        <v>5</v>
      </c>
      <c r="V29" s="664"/>
      <c r="W29" s="665">
        <f t="shared" ref="W29:W40" si="12">SUM(R29:V29)</f>
        <v>16</v>
      </c>
      <c r="X29" s="668">
        <v>724.2</v>
      </c>
      <c r="Y29" s="668">
        <v>1344</v>
      </c>
      <c r="Z29" s="667">
        <f t="shared" ref="Z29:Z40" si="13">AVERAGE(R29:U29)</f>
        <v>4</v>
      </c>
      <c r="AA29" s="719"/>
    </row>
    <row r="30" spans="1:27" ht="15" x14ac:dyDescent="0.25">
      <c r="A30" s="719"/>
      <c r="B30" s="918"/>
      <c r="C30" s="661">
        <v>404</v>
      </c>
      <c r="D30" s="662" t="s">
        <v>940</v>
      </c>
      <c r="E30" s="663">
        <v>5</v>
      </c>
      <c r="F30" s="663">
        <v>1</v>
      </c>
      <c r="G30" s="663">
        <v>5</v>
      </c>
      <c r="H30" s="663">
        <v>6</v>
      </c>
      <c r="I30" s="664">
        <v>4</v>
      </c>
      <c r="J30" s="665">
        <f t="shared" si="10"/>
        <v>21</v>
      </c>
      <c r="K30" s="666">
        <v>883</v>
      </c>
      <c r="L30" s="666">
        <v>1785</v>
      </c>
      <c r="M30" s="667">
        <f t="shared" si="11"/>
        <v>4.25</v>
      </c>
      <c r="N30" s="719"/>
      <c r="O30" s="918"/>
      <c r="P30" s="661">
        <v>404</v>
      </c>
      <c r="Q30" s="662" t="s">
        <v>940</v>
      </c>
      <c r="R30" s="663">
        <v>11</v>
      </c>
      <c r="S30" s="663">
        <v>2</v>
      </c>
      <c r="T30" s="663">
        <v>11</v>
      </c>
      <c r="U30" s="663">
        <v>13</v>
      </c>
      <c r="V30" s="664"/>
      <c r="W30" s="665">
        <f t="shared" si="12"/>
        <v>37</v>
      </c>
      <c r="X30" s="666">
        <v>724.2</v>
      </c>
      <c r="Y30" s="666">
        <v>1344</v>
      </c>
      <c r="Z30" s="667">
        <f t="shared" si="13"/>
        <v>9.25</v>
      </c>
      <c r="AA30" s="719"/>
    </row>
    <row r="31" spans="1:27" ht="15" x14ac:dyDescent="0.25">
      <c r="A31" s="719"/>
      <c r="B31" s="918"/>
      <c r="C31" s="661">
        <v>405</v>
      </c>
      <c r="D31" s="662" t="s">
        <v>941</v>
      </c>
      <c r="E31" s="663">
        <v>30</v>
      </c>
      <c r="F31" s="663">
        <v>17</v>
      </c>
      <c r="G31" s="663">
        <v>26</v>
      </c>
      <c r="H31" s="663">
        <v>16</v>
      </c>
      <c r="I31" s="664">
        <v>27</v>
      </c>
      <c r="J31" s="665">
        <f t="shared" si="10"/>
        <v>116</v>
      </c>
      <c r="K31" s="666">
        <v>4691.5</v>
      </c>
      <c r="L31" s="666">
        <v>9630</v>
      </c>
      <c r="M31" s="667">
        <f t="shared" si="11"/>
        <v>22.25</v>
      </c>
      <c r="N31" s="719"/>
      <c r="O31" s="918"/>
      <c r="P31" s="661">
        <v>405</v>
      </c>
      <c r="Q31" s="662" t="s">
        <v>941</v>
      </c>
      <c r="R31" s="663">
        <v>26</v>
      </c>
      <c r="S31" s="663">
        <v>17</v>
      </c>
      <c r="T31" s="663">
        <v>6</v>
      </c>
      <c r="U31" s="663">
        <v>14</v>
      </c>
      <c r="V31" s="664"/>
      <c r="W31" s="665">
        <f t="shared" si="12"/>
        <v>63</v>
      </c>
      <c r="X31" s="666">
        <v>2505</v>
      </c>
      <c r="Y31" s="666">
        <v>5172</v>
      </c>
      <c r="Z31" s="667">
        <f t="shared" si="13"/>
        <v>15.75</v>
      </c>
      <c r="AA31" s="719"/>
    </row>
    <row r="32" spans="1:27" ht="15" x14ac:dyDescent="0.25">
      <c r="A32" s="719"/>
      <c r="B32" s="918"/>
      <c r="C32" s="661">
        <v>412</v>
      </c>
      <c r="D32" s="662" t="s">
        <v>942</v>
      </c>
      <c r="E32" s="663">
        <v>11</v>
      </c>
      <c r="F32" s="663">
        <v>7</v>
      </c>
      <c r="G32" s="663">
        <v>4</v>
      </c>
      <c r="H32" s="663">
        <v>13</v>
      </c>
      <c r="I32" s="664">
        <v>13</v>
      </c>
      <c r="J32" s="665">
        <f t="shared" si="10"/>
        <v>48</v>
      </c>
      <c r="K32" s="666">
        <v>1893</v>
      </c>
      <c r="L32" s="666">
        <v>3849</v>
      </c>
      <c r="M32" s="667">
        <f t="shared" si="11"/>
        <v>8.75</v>
      </c>
      <c r="N32" s="719"/>
      <c r="O32" s="918"/>
      <c r="P32" s="661">
        <v>412</v>
      </c>
      <c r="Q32" s="662" t="s">
        <v>942</v>
      </c>
      <c r="R32" s="663">
        <v>9</v>
      </c>
      <c r="S32" s="663">
        <v>14</v>
      </c>
      <c r="T32" s="663">
        <v>6</v>
      </c>
      <c r="U32" s="663">
        <v>12</v>
      </c>
      <c r="V32" s="664"/>
      <c r="W32" s="665">
        <f t="shared" si="12"/>
        <v>41</v>
      </c>
      <c r="X32" s="666">
        <v>1991.3999999999999</v>
      </c>
      <c r="Y32" s="666">
        <v>3862</v>
      </c>
      <c r="Z32" s="667">
        <f t="shared" si="13"/>
        <v>10.25</v>
      </c>
      <c r="AA32" s="719"/>
    </row>
    <row r="33" spans="1:27" ht="15" x14ac:dyDescent="0.25">
      <c r="A33" s="719"/>
      <c r="B33" s="918"/>
      <c r="C33" s="661">
        <v>416</v>
      </c>
      <c r="D33" s="662" t="s">
        <v>943</v>
      </c>
      <c r="E33" s="663">
        <v>132</v>
      </c>
      <c r="F33" s="663">
        <v>88</v>
      </c>
      <c r="G33" s="663">
        <v>54</v>
      </c>
      <c r="H33" s="663">
        <v>75</v>
      </c>
      <c r="I33" s="664">
        <v>58</v>
      </c>
      <c r="J33" s="665">
        <f t="shared" si="10"/>
        <v>407</v>
      </c>
      <c r="K33" s="666">
        <v>20193</v>
      </c>
      <c r="L33" s="666">
        <v>41962</v>
      </c>
      <c r="M33" s="667">
        <f t="shared" si="11"/>
        <v>87.25</v>
      </c>
      <c r="N33" s="719"/>
      <c r="O33" s="918"/>
      <c r="P33" s="661">
        <v>416</v>
      </c>
      <c r="Q33" s="662" t="s">
        <v>943</v>
      </c>
      <c r="R33" s="663">
        <v>158</v>
      </c>
      <c r="S33" s="663">
        <v>95</v>
      </c>
      <c r="T33" s="663">
        <v>105</v>
      </c>
      <c r="U33" s="663">
        <v>147</v>
      </c>
      <c r="V33" s="664"/>
      <c r="W33" s="665">
        <f t="shared" si="12"/>
        <v>505</v>
      </c>
      <c r="X33" s="666">
        <v>22296.35</v>
      </c>
      <c r="Y33" s="666">
        <v>45951</v>
      </c>
      <c r="Z33" s="667">
        <f t="shared" si="13"/>
        <v>126.25</v>
      </c>
      <c r="AA33" s="719"/>
    </row>
    <row r="34" spans="1:27" ht="15" x14ac:dyDescent="0.25">
      <c r="A34" s="719"/>
      <c r="B34" s="918"/>
      <c r="C34" s="661">
        <v>417</v>
      </c>
      <c r="D34" s="662" t="s">
        <v>944</v>
      </c>
      <c r="E34" s="663">
        <v>5</v>
      </c>
      <c r="F34" s="663">
        <v>4</v>
      </c>
      <c r="G34" s="663">
        <v>2</v>
      </c>
      <c r="H34" s="663">
        <v>6</v>
      </c>
      <c r="I34" s="664">
        <v>9</v>
      </c>
      <c r="J34" s="665">
        <f t="shared" si="10"/>
        <v>26</v>
      </c>
      <c r="K34" s="666">
        <v>757.5</v>
      </c>
      <c r="L34" s="666">
        <v>1533</v>
      </c>
      <c r="M34" s="667">
        <f t="shared" si="11"/>
        <v>4.25</v>
      </c>
      <c r="N34" s="719"/>
      <c r="O34" s="918"/>
      <c r="P34" s="661">
        <v>417</v>
      </c>
      <c r="Q34" s="662" t="s">
        <v>944</v>
      </c>
      <c r="R34" s="663">
        <v>9</v>
      </c>
      <c r="S34" s="663">
        <v>7</v>
      </c>
      <c r="T34" s="663">
        <v>7</v>
      </c>
      <c r="U34" s="663">
        <v>4</v>
      </c>
      <c r="V34" s="664"/>
      <c r="W34" s="665">
        <f t="shared" si="12"/>
        <v>27</v>
      </c>
      <c r="X34" s="666">
        <v>836</v>
      </c>
      <c r="Y34" s="666">
        <v>1684</v>
      </c>
      <c r="Z34" s="667">
        <f t="shared" si="13"/>
        <v>6.75</v>
      </c>
      <c r="AA34" s="719"/>
    </row>
    <row r="35" spans="1:27" ht="15" x14ac:dyDescent="0.25">
      <c r="A35" s="719"/>
      <c r="B35" s="918"/>
      <c r="C35" s="661">
        <v>423</v>
      </c>
      <c r="D35" s="662" t="s">
        <v>945</v>
      </c>
      <c r="E35" s="663">
        <v>10</v>
      </c>
      <c r="F35" s="663">
        <v>2</v>
      </c>
      <c r="G35" s="663">
        <v>0</v>
      </c>
      <c r="H35" s="663">
        <v>1</v>
      </c>
      <c r="I35" s="664">
        <v>4</v>
      </c>
      <c r="J35" s="665">
        <f t="shared" si="10"/>
        <v>17</v>
      </c>
      <c r="K35" s="666">
        <v>612.5</v>
      </c>
      <c r="L35" s="666">
        <v>1249</v>
      </c>
      <c r="M35" s="667">
        <f t="shared" si="11"/>
        <v>3.25</v>
      </c>
      <c r="N35" s="719"/>
      <c r="O35" s="918"/>
      <c r="P35" s="661">
        <v>423</v>
      </c>
      <c r="Q35" s="662" t="s">
        <v>945</v>
      </c>
      <c r="R35" s="663">
        <v>1</v>
      </c>
      <c r="S35" s="663">
        <v>0</v>
      </c>
      <c r="T35" s="663">
        <v>1</v>
      </c>
      <c r="U35" s="663">
        <v>1</v>
      </c>
      <c r="V35" s="664"/>
      <c r="W35" s="665">
        <f t="shared" si="12"/>
        <v>3</v>
      </c>
      <c r="X35" s="666">
        <v>108.5</v>
      </c>
      <c r="Y35" s="666">
        <v>221</v>
      </c>
      <c r="Z35" s="667">
        <f t="shared" si="13"/>
        <v>0.75</v>
      </c>
      <c r="AA35" s="719"/>
    </row>
    <row r="36" spans="1:27" ht="15" x14ac:dyDescent="0.25">
      <c r="A36" s="719"/>
      <c r="B36" s="918"/>
      <c r="C36" s="661">
        <v>424</v>
      </c>
      <c r="D36" s="662" t="s">
        <v>946</v>
      </c>
      <c r="E36" s="663">
        <v>29</v>
      </c>
      <c r="F36" s="663">
        <v>16</v>
      </c>
      <c r="G36" s="663">
        <v>12</v>
      </c>
      <c r="H36" s="663">
        <v>15</v>
      </c>
      <c r="I36" s="664">
        <v>23</v>
      </c>
      <c r="J36" s="665">
        <f t="shared" si="10"/>
        <v>95</v>
      </c>
      <c r="K36" s="666">
        <v>3120.5</v>
      </c>
      <c r="L36" s="666">
        <v>6388</v>
      </c>
      <c r="M36" s="667">
        <f t="shared" si="11"/>
        <v>18</v>
      </c>
      <c r="N36" s="719"/>
      <c r="O36" s="918"/>
      <c r="P36" s="661">
        <v>424</v>
      </c>
      <c r="Q36" s="662" t="s">
        <v>946</v>
      </c>
      <c r="R36" s="663">
        <v>38</v>
      </c>
      <c r="S36" s="663">
        <v>19</v>
      </c>
      <c r="T36" s="663">
        <v>13</v>
      </c>
      <c r="U36" s="663">
        <v>37</v>
      </c>
      <c r="V36" s="664"/>
      <c r="W36" s="665">
        <f t="shared" si="12"/>
        <v>107</v>
      </c>
      <c r="X36" s="666">
        <v>3702.5</v>
      </c>
      <c r="Y36" s="666">
        <v>7638</v>
      </c>
      <c r="Z36" s="667">
        <f t="shared" si="13"/>
        <v>26.75</v>
      </c>
      <c r="AA36" s="719"/>
    </row>
    <row r="37" spans="1:27" ht="15" x14ac:dyDescent="0.25">
      <c r="A37" s="719"/>
      <c r="B37" s="918"/>
      <c r="C37" s="661">
        <v>425</v>
      </c>
      <c r="D37" s="662" t="s">
        <v>947</v>
      </c>
      <c r="E37" s="663">
        <v>1</v>
      </c>
      <c r="F37" s="663">
        <v>2</v>
      </c>
      <c r="G37" s="663">
        <v>0</v>
      </c>
      <c r="H37" s="663">
        <v>2</v>
      </c>
      <c r="I37" s="664">
        <v>3</v>
      </c>
      <c r="J37" s="665">
        <f t="shared" si="10"/>
        <v>8</v>
      </c>
      <c r="K37" s="666">
        <v>272</v>
      </c>
      <c r="L37" s="666">
        <v>557</v>
      </c>
      <c r="M37" s="667">
        <f t="shared" si="11"/>
        <v>1.25</v>
      </c>
      <c r="N37" s="719"/>
      <c r="O37" s="918"/>
      <c r="P37" s="661">
        <v>425</v>
      </c>
      <c r="Q37" s="662" t="s">
        <v>947</v>
      </c>
      <c r="R37" s="663">
        <v>3</v>
      </c>
      <c r="S37" s="663">
        <v>2</v>
      </c>
      <c r="T37" s="663">
        <v>0</v>
      </c>
      <c r="U37" s="663">
        <v>2</v>
      </c>
      <c r="V37" s="664"/>
      <c r="W37" s="665">
        <f t="shared" si="12"/>
        <v>7</v>
      </c>
      <c r="X37" s="666">
        <v>248</v>
      </c>
      <c r="Y37" s="666">
        <v>506</v>
      </c>
      <c r="Z37" s="667">
        <f t="shared" si="13"/>
        <v>1.75</v>
      </c>
      <c r="AA37" s="719"/>
    </row>
    <row r="38" spans="1:27" ht="15" x14ac:dyDescent="0.25">
      <c r="A38" s="719"/>
      <c r="B38" s="918"/>
      <c r="C38" s="661">
        <v>426</v>
      </c>
      <c r="D38" s="662" t="s">
        <v>948</v>
      </c>
      <c r="E38" s="663">
        <v>2</v>
      </c>
      <c r="F38" s="663">
        <v>2</v>
      </c>
      <c r="G38" s="663">
        <v>5</v>
      </c>
      <c r="H38" s="663">
        <v>6</v>
      </c>
      <c r="I38" s="664">
        <v>1</v>
      </c>
      <c r="J38" s="665">
        <f t="shared" si="10"/>
        <v>16</v>
      </c>
      <c r="K38" s="666">
        <v>483</v>
      </c>
      <c r="L38" s="666">
        <v>968</v>
      </c>
      <c r="M38" s="667">
        <f t="shared" si="11"/>
        <v>3.75</v>
      </c>
      <c r="N38" s="719"/>
      <c r="O38" s="918"/>
      <c r="P38" s="661">
        <v>426</v>
      </c>
      <c r="Q38" s="662" t="s">
        <v>948</v>
      </c>
      <c r="R38" s="663">
        <v>8</v>
      </c>
      <c r="S38" s="663">
        <v>4</v>
      </c>
      <c r="T38" s="663">
        <v>6</v>
      </c>
      <c r="U38" s="663">
        <v>12</v>
      </c>
      <c r="V38" s="664"/>
      <c r="W38" s="665">
        <f t="shared" si="12"/>
        <v>30</v>
      </c>
      <c r="X38" s="666">
        <v>1014.5</v>
      </c>
      <c r="Y38" s="666">
        <v>2066</v>
      </c>
      <c r="Z38" s="667">
        <f t="shared" si="13"/>
        <v>7.5</v>
      </c>
      <c r="AA38" s="719"/>
    </row>
    <row r="39" spans="1:27" ht="15" x14ac:dyDescent="0.25">
      <c r="A39" s="719"/>
      <c r="B39" s="918"/>
      <c r="C39" s="661">
        <v>429</v>
      </c>
      <c r="D39" s="662" t="s">
        <v>949</v>
      </c>
      <c r="E39" s="663">
        <v>5</v>
      </c>
      <c r="F39" s="663">
        <v>5</v>
      </c>
      <c r="G39" s="663">
        <v>0</v>
      </c>
      <c r="H39" s="663">
        <v>1</v>
      </c>
      <c r="I39" s="664">
        <v>2</v>
      </c>
      <c r="J39" s="665">
        <f t="shared" si="10"/>
        <v>13</v>
      </c>
      <c r="K39" s="666">
        <v>637.5</v>
      </c>
      <c r="L39" s="666">
        <v>1310</v>
      </c>
      <c r="M39" s="667">
        <f t="shared" si="11"/>
        <v>2.75</v>
      </c>
      <c r="N39" s="719"/>
      <c r="O39" s="918"/>
      <c r="P39" s="661">
        <v>429</v>
      </c>
      <c r="Q39" s="662" t="s">
        <v>949</v>
      </c>
      <c r="R39" s="663">
        <v>9</v>
      </c>
      <c r="S39" s="663">
        <v>0</v>
      </c>
      <c r="T39" s="663">
        <v>1</v>
      </c>
      <c r="U39" s="663">
        <v>4</v>
      </c>
      <c r="V39" s="664"/>
      <c r="W39" s="665">
        <f t="shared" si="12"/>
        <v>14</v>
      </c>
      <c r="X39" s="666">
        <v>474.5</v>
      </c>
      <c r="Y39" s="666">
        <v>963</v>
      </c>
      <c r="Z39" s="667">
        <f t="shared" si="13"/>
        <v>3.5</v>
      </c>
      <c r="AA39" s="719"/>
    </row>
    <row r="40" spans="1:27" ht="15" x14ac:dyDescent="0.25">
      <c r="A40" s="719"/>
      <c r="B40" s="918"/>
      <c r="C40" s="661">
        <v>444</v>
      </c>
      <c r="D40" s="662" t="s">
        <v>950</v>
      </c>
      <c r="E40" s="663">
        <v>0</v>
      </c>
      <c r="F40" s="663">
        <v>1</v>
      </c>
      <c r="G40" s="663">
        <v>0</v>
      </c>
      <c r="H40" s="663">
        <v>0</v>
      </c>
      <c r="I40" s="664">
        <v>0</v>
      </c>
      <c r="J40" s="665">
        <f t="shared" si="10"/>
        <v>1</v>
      </c>
      <c r="K40" s="669">
        <v>34.5</v>
      </c>
      <c r="L40" s="669">
        <v>69</v>
      </c>
      <c r="M40" s="667">
        <f t="shared" si="11"/>
        <v>0.25</v>
      </c>
      <c r="N40" s="719"/>
      <c r="O40" s="918"/>
      <c r="P40" s="661">
        <v>444</v>
      </c>
      <c r="Q40" s="662" t="s">
        <v>950</v>
      </c>
      <c r="R40" s="663">
        <v>1</v>
      </c>
      <c r="S40" s="663">
        <v>0</v>
      </c>
      <c r="T40" s="663">
        <v>0</v>
      </c>
      <c r="U40" s="663">
        <v>0</v>
      </c>
      <c r="V40" s="664"/>
      <c r="W40" s="665">
        <f t="shared" si="12"/>
        <v>1</v>
      </c>
      <c r="X40" s="669">
        <v>29.5</v>
      </c>
      <c r="Y40" s="669">
        <v>59</v>
      </c>
      <c r="Z40" s="667">
        <f t="shared" si="13"/>
        <v>0.25</v>
      </c>
      <c r="AA40" s="719"/>
    </row>
    <row r="41" spans="1:27" ht="15.75" thickBot="1" x14ac:dyDescent="0.3">
      <c r="A41" s="719"/>
      <c r="B41" s="919"/>
      <c r="C41" s="906" t="s">
        <v>951</v>
      </c>
      <c r="D41" s="907"/>
      <c r="E41" s="670">
        <f>SUM(E28:E40)</f>
        <v>244</v>
      </c>
      <c r="F41" s="670">
        <f>SUM(F28:F40)</f>
        <v>155</v>
      </c>
      <c r="G41" s="670">
        <f>SUM(G28:G40)</f>
        <v>116</v>
      </c>
      <c r="H41" s="670">
        <f>SUM(H28:H40)</f>
        <v>152</v>
      </c>
      <c r="I41" s="671">
        <f>SUM(I28:I40)</f>
        <v>157</v>
      </c>
      <c r="J41" s="672">
        <f t="shared" ref="J41" si="14">SUM(J28:J40)</f>
        <v>824</v>
      </c>
      <c r="K41" s="673">
        <f>SUM(K28:K40)</f>
        <v>35469</v>
      </c>
      <c r="L41" s="673">
        <f t="shared" ref="L41:M41" si="15">SUM(L28:L40)</f>
        <v>73180</v>
      </c>
      <c r="M41" s="674">
        <f t="shared" si="15"/>
        <v>166.75</v>
      </c>
      <c r="N41" s="719"/>
      <c r="O41" s="919"/>
      <c r="P41" s="906" t="s">
        <v>951</v>
      </c>
      <c r="Q41" s="907"/>
      <c r="R41" s="670">
        <f>SUM(R28:R40)</f>
        <v>288</v>
      </c>
      <c r="S41" s="670">
        <f>SUM(S28:S40)</f>
        <v>177</v>
      </c>
      <c r="T41" s="670">
        <f>SUM(T28:T40)</f>
        <v>157</v>
      </c>
      <c r="U41" s="670">
        <f>SUM(U28:U40)</f>
        <v>264</v>
      </c>
      <c r="V41" s="671">
        <f>SUM(V28:V40)</f>
        <v>0</v>
      </c>
      <c r="W41" s="672">
        <f t="shared" ref="W41" si="16">SUM(W28:W40)</f>
        <v>886</v>
      </c>
      <c r="X41" s="673">
        <f>SUM(X28:X40)</f>
        <v>35954.149999999994</v>
      </c>
      <c r="Y41" s="673">
        <f t="shared" ref="Y41:Z41" si="17">SUM(Y28:Y40)</f>
        <v>73476</v>
      </c>
      <c r="Z41" s="674">
        <f t="shared" si="17"/>
        <v>221.5</v>
      </c>
      <c r="AA41" s="719"/>
    </row>
    <row r="42" spans="1:27" ht="6.75" customHeight="1" thickBot="1" x14ac:dyDescent="0.45">
      <c r="A42" s="719"/>
      <c r="B42" s="720"/>
      <c r="C42" s="721"/>
      <c r="D42" s="722"/>
      <c r="E42" s="723"/>
      <c r="F42" s="723"/>
      <c r="G42" s="723"/>
      <c r="H42" s="723"/>
      <c r="I42" s="723"/>
      <c r="J42" s="719"/>
      <c r="K42" s="719"/>
      <c r="L42" s="719"/>
      <c r="M42" s="719"/>
      <c r="N42" s="719"/>
      <c r="O42" s="719"/>
      <c r="P42" s="721"/>
      <c r="Q42" s="722"/>
      <c r="R42" s="719"/>
      <c r="S42" s="719"/>
      <c r="T42" s="719"/>
      <c r="U42" s="719"/>
      <c r="V42" s="719"/>
      <c r="W42" s="719"/>
      <c r="X42" s="719"/>
      <c r="Y42" s="719"/>
      <c r="Z42" s="719"/>
      <c r="AA42" s="719"/>
    </row>
    <row r="43" spans="1:27" ht="40.5" customHeight="1" x14ac:dyDescent="0.25">
      <c r="A43" s="719"/>
      <c r="B43" s="918" t="s">
        <v>587</v>
      </c>
      <c r="C43" s="924">
        <v>43525</v>
      </c>
      <c r="D43" s="925"/>
      <c r="E43" s="928" t="s">
        <v>961</v>
      </c>
      <c r="F43" s="928" t="s">
        <v>962</v>
      </c>
      <c r="G43" s="928" t="s">
        <v>963</v>
      </c>
      <c r="H43" s="928" t="s">
        <v>964</v>
      </c>
      <c r="I43" s="930"/>
      <c r="J43" s="912" t="s">
        <v>909</v>
      </c>
      <c r="K43" s="914" t="s">
        <v>910</v>
      </c>
      <c r="L43" s="914" t="s">
        <v>911</v>
      </c>
      <c r="M43" s="904" t="s">
        <v>912</v>
      </c>
      <c r="N43" s="719"/>
      <c r="O43" s="918" t="s">
        <v>588</v>
      </c>
      <c r="P43" s="924">
        <v>43556</v>
      </c>
      <c r="Q43" s="925"/>
      <c r="R43" s="928" t="s">
        <v>965</v>
      </c>
      <c r="S43" s="928" t="s">
        <v>966</v>
      </c>
      <c r="T43" s="928" t="s">
        <v>967</v>
      </c>
      <c r="U43" s="928" t="s">
        <v>968</v>
      </c>
      <c r="V43" s="930"/>
      <c r="W43" s="912" t="s">
        <v>909</v>
      </c>
      <c r="X43" s="914" t="s">
        <v>910</v>
      </c>
      <c r="Y43" s="914" t="s">
        <v>911</v>
      </c>
      <c r="Z43" s="904" t="s">
        <v>912</v>
      </c>
      <c r="AA43" s="719"/>
    </row>
    <row r="44" spans="1:27" ht="40.5" customHeight="1" x14ac:dyDescent="0.25">
      <c r="A44" s="719"/>
      <c r="B44" s="918"/>
      <c r="C44" s="926"/>
      <c r="D44" s="927"/>
      <c r="E44" s="929"/>
      <c r="F44" s="929"/>
      <c r="G44" s="929"/>
      <c r="H44" s="929"/>
      <c r="I44" s="931"/>
      <c r="J44" s="913"/>
      <c r="K44" s="915"/>
      <c r="L44" s="915"/>
      <c r="M44" s="905"/>
      <c r="N44" s="719"/>
      <c r="O44" s="918"/>
      <c r="P44" s="926"/>
      <c r="Q44" s="927"/>
      <c r="R44" s="929"/>
      <c r="S44" s="929"/>
      <c r="T44" s="929"/>
      <c r="U44" s="929"/>
      <c r="V44" s="931"/>
      <c r="W44" s="913"/>
      <c r="X44" s="915"/>
      <c r="Y44" s="915"/>
      <c r="Z44" s="905"/>
      <c r="AA44" s="719"/>
    </row>
    <row r="45" spans="1:27" ht="15" x14ac:dyDescent="0.25">
      <c r="A45" s="719"/>
      <c r="B45" s="918"/>
      <c r="C45" s="658" t="s">
        <v>936</v>
      </c>
      <c r="D45" s="659" t="s">
        <v>937</v>
      </c>
      <c r="E45" s="660" t="s">
        <v>915</v>
      </c>
      <c r="F45" s="660" t="s">
        <v>915</v>
      </c>
      <c r="G45" s="660" t="s">
        <v>915</v>
      </c>
      <c r="H45" s="660" t="s">
        <v>915</v>
      </c>
      <c r="I45" s="675"/>
      <c r="J45" s="913"/>
      <c r="K45" s="915"/>
      <c r="L45" s="915"/>
      <c r="M45" s="905"/>
      <c r="N45" s="719"/>
      <c r="O45" s="918"/>
      <c r="P45" s="658" t="s">
        <v>936</v>
      </c>
      <c r="Q45" s="659" t="s">
        <v>937</v>
      </c>
      <c r="R45" s="660" t="s">
        <v>915</v>
      </c>
      <c r="S45" s="660" t="s">
        <v>915</v>
      </c>
      <c r="T45" s="660" t="s">
        <v>915</v>
      </c>
      <c r="U45" s="660" t="s">
        <v>915</v>
      </c>
      <c r="V45" s="675"/>
      <c r="W45" s="913"/>
      <c r="X45" s="915"/>
      <c r="Y45" s="915"/>
      <c r="Z45" s="905"/>
      <c r="AA45" s="719"/>
    </row>
    <row r="46" spans="1:27" ht="15" x14ac:dyDescent="0.25">
      <c r="A46" s="719"/>
      <c r="B46" s="918"/>
      <c r="C46" s="661">
        <v>401</v>
      </c>
      <c r="D46" s="662" t="s">
        <v>938</v>
      </c>
      <c r="E46" s="663">
        <v>22</v>
      </c>
      <c r="F46" s="663">
        <v>14</v>
      </c>
      <c r="G46" s="663">
        <v>7</v>
      </c>
      <c r="H46" s="663">
        <v>22</v>
      </c>
      <c r="I46" s="664"/>
      <c r="J46" s="676">
        <f t="shared" ref="J46:J58" si="18">SUM(E46:H46)</f>
        <v>65</v>
      </c>
      <c r="K46" s="677">
        <v>2127.5</v>
      </c>
      <c r="L46" s="677">
        <v>4315</v>
      </c>
      <c r="M46" s="678">
        <f t="shared" ref="M46:M58" si="19">AVERAGE(E46:H46)</f>
        <v>16.25</v>
      </c>
      <c r="N46" s="719"/>
      <c r="O46" s="918"/>
      <c r="P46" s="661">
        <v>401</v>
      </c>
      <c r="Q46" s="662" t="s">
        <v>938</v>
      </c>
      <c r="R46" s="663">
        <v>16</v>
      </c>
      <c r="S46" s="663">
        <v>6</v>
      </c>
      <c r="T46" s="663">
        <v>14</v>
      </c>
      <c r="U46" s="663">
        <v>6</v>
      </c>
      <c r="V46" s="664"/>
      <c r="W46" s="665">
        <f>SUM(R46:U46)</f>
        <v>42</v>
      </c>
      <c r="X46" s="679">
        <v>1460</v>
      </c>
      <c r="Y46" s="679">
        <v>2978</v>
      </c>
      <c r="Z46" s="678">
        <f>AVERAGE(R46:U46)</f>
        <v>10.5</v>
      </c>
      <c r="AA46" s="719"/>
    </row>
    <row r="47" spans="1:27" ht="15" x14ac:dyDescent="0.25">
      <c r="A47" s="719"/>
      <c r="B47" s="918"/>
      <c r="C47" s="661">
        <v>402</v>
      </c>
      <c r="D47" s="662" t="s">
        <v>939</v>
      </c>
      <c r="E47" s="663">
        <v>10</v>
      </c>
      <c r="F47" s="663">
        <v>9</v>
      </c>
      <c r="G47" s="663">
        <v>4</v>
      </c>
      <c r="H47" s="663">
        <v>5</v>
      </c>
      <c r="I47" s="664"/>
      <c r="J47" s="676">
        <f t="shared" si="18"/>
        <v>28</v>
      </c>
      <c r="K47" s="677">
        <v>1066.5</v>
      </c>
      <c r="L47" s="677">
        <v>1962</v>
      </c>
      <c r="M47" s="678">
        <f t="shared" si="19"/>
        <v>7</v>
      </c>
      <c r="N47" s="719"/>
      <c r="O47" s="918"/>
      <c r="P47" s="661">
        <v>402</v>
      </c>
      <c r="Q47" s="662" t="s">
        <v>939</v>
      </c>
      <c r="R47" s="663">
        <v>6</v>
      </c>
      <c r="S47" s="663">
        <v>2</v>
      </c>
      <c r="T47" s="663">
        <v>2</v>
      </c>
      <c r="U47" s="663">
        <v>1</v>
      </c>
      <c r="V47" s="664"/>
      <c r="W47" s="665">
        <f>SUM(R47:U47)</f>
        <v>11</v>
      </c>
      <c r="X47" s="680">
        <v>309.5</v>
      </c>
      <c r="Y47" s="680">
        <v>520</v>
      </c>
      <c r="Z47" s="678">
        <f t="shared" ref="Z47:Z58" si="20">AVERAGE(R47:U47)</f>
        <v>2.75</v>
      </c>
      <c r="AA47" s="719"/>
    </row>
    <row r="48" spans="1:27" ht="15" x14ac:dyDescent="0.25">
      <c r="A48" s="719"/>
      <c r="B48" s="918"/>
      <c r="C48" s="661">
        <v>404</v>
      </c>
      <c r="D48" s="662" t="s">
        <v>940</v>
      </c>
      <c r="E48" s="663">
        <v>1</v>
      </c>
      <c r="F48" s="663">
        <v>4</v>
      </c>
      <c r="G48" s="663">
        <v>7</v>
      </c>
      <c r="H48" s="663">
        <v>11</v>
      </c>
      <c r="I48" s="664"/>
      <c r="J48" s="676">
        <f t="shared" si="18"/>
        <v>23</v>
      </c>
      <c r="K48" s="677">
        <v>1069.5</v>
      </c>
      <c r="L48" s="677">
        <v>2197</v>
      </c>
      <c r="M48" s="678">
        <f t="shared" si="19"/>
        <v>5.75</v>
      </c>
      <c r="N48" s="719"/>
      <c r="O48" s="918"/>
      <c r="P48" s="661">
        <v>404</v>
      </c>
      <c r="Q48" s="662" t="s">
        <v>940</v>
      </c>
      <c r="R48" s="663">
        <v>7</v>
      </c>
      <c r="S48" s="663">
        <v>3</v>
      </c>
      <c r="T48" s="663">
        <v>4</v>
      </c>
      <c r="U48" s="663">
        <v>7</v>
      </c>
      <c r="V48" s="664"/>
      <c r="W48" s="665">
        <f>SUM(R48:U48)</f>
        <v>21</v>
      </c>
      <c r="X48" s="679">
        <v>1131.5</v>
      </c>
      <c r="Y48" s="679">
        <v>2329</v>
      </c>
      <c r="Z48" s="678">
        <f t="shared" si="20"/>
        <v>5.25</v>
      </c>
      <c r="AA48" s="719"/>
    </row>
    <row r="49" spans="1:27" ht="15" x14ac:dyDescent="0.25">
      <c r="A49" s="719"/>
      <c r="B49" s="918"/>
      <c r="C49" s="661">
        <v>405</v>
      </c>
      <c r="D49" s="662" t="s">
        <v>941</v>
      </c>
      <c r="E49" s="663">
        <v>11</v>
      </c>
      <c r="F49" s="663">
        <v>28</v>
      </c>
      <c r="G49" s="663">
        <v>33</v>
      </c>
      <c r="H49" s="663">
        <v>44</v>
      </c>
      <c r="I49" s="664"/>
      <c r="J49" s="676">
        <f t="shared" si="18"/>
        <v>116</v>
      </c>
      <c r="K49" s="677">
        <v>5205.8500000000004</v>
      </c>
      <c r="L49" s="677">
        <v>10234</v>
      </c>
      <c r="M49" s="678">
        <f t="shared" si="19"/>
        <v>29</v>
      </c>
      <c r="N49" s="719"/>
      <c r="O49" s="918"/>
      <c r="P49" s="661">
        <v>405</v>
      </c>
      <c r="Q49" s="662" t="s">
        <v>941</v>
      </c>
      <c r="R49" s="663">
        <v>36</v>
      </c>
      <c r="S49" s="663">
        <v>28</v>
      </c>
      <c r="T49" s="663">
        <v>10</v>
      </c>
      <c r="U49" s="663">
        <v>17</v>
      </c>
      <c r="V49" s="664"/>
      <c r="W49" s="665">
        <f t="shared" ref="W49:W57" si="21">SUM(R49:U49)</f>
        <v>91</v>
      </c>
      <c r="X49" s="679">
        <v>5433.85</v>
      </c>
      <c r="Y49" s="679">
        <v>9926</v>
      </c>
      <c r="Z49" s="678">
        <f t="shared" si="20"/>
        <v>22.75</v>
      </c>
      <c r="AA49" s="719"/>
    </row>
    <row r="50" spans="1:27" ht="15" x14ac:dyDescent="0.25">
      <c r="A50" s="719"/>
      <c r="B50" s="918"/>
      <c r="C50" s="661">
        <v>412</v>
      </c>
      <c r="D50" s="662" t="s">
        <v>942</v>
      </c>
      <c r="E50" s="663">
        <v>13</v>
      </c>
      <c r="F50" s="663">
        <v>9</v>
      </c>
      <c r="G50" s="663">
        <v>8</v>
      </c>
      <c r="H50" s="663">
        <v>12</v>
      </c>
      <c r="I50" s="664"/>
      <c r="J50" s="676">
        <f t="shared" si="18"/>
        <v>42</v>
      </c>
      <c r="K50" s="677">
        <v>1942</v>
      </c>
      <c r="L50" s="677">
        <v>3819</v>
      </c>
      <c r="M50" s="678">
        <f t="shared" si="19"/>
        <v>10.5</v>
      </c>
      <c r="N50" s="719"/>
      <c r="O50" s="918"/>
      <c r="P50" s="661">
        <v>412</v>
      </c>
      <c r="Q50" s="662" t="s">
        <v>942</v>
      </c>
      <c r="R50" s="663">
        <v>14</v>
      </c>
      <c r="S50" s="663">
        <v>15</v>
      </c>
      <c r="T50" s="663">
        <v>6</v>
      </c>
      <c r="U50" s="663">
        <v>13</v>
      </c>
      <c r="V50" s="664"/>
      <c r="W50" s="665">
        <f t="shared" si="21"/>
        <v>48</v>
      </c>
      <c r="X50" s="679">
        <v>1983.5</v>
      </c>
      <c r="Y50" s="679">
        <v>3505</v>
      </c>
      <c r="Z50" s="678">
        <f t="shared" si="20"/>
        <v>12</v>
      </c>
      <c r="AA50" s="719"/>
    </row>
    <row r="51" spans="1:27" ht="15" x14ac:dyDescent="0.25">
      <c r="A51" s="719"/>
      <c r="B51" s="918"/>
      <c r="C51" s="661">
        <v>416</v>
      </c>
      <c r="D51" s="662" t="s">
        <v>943</v>
      </c>
      <c r="E51" s="663">
        <v>110</v>
      </c>
      <c r="F51" s="663">
        <v>113</v>
      </c>
      <c r="G51" s="663">
        <v>60</v>
      </c>
      <c r="H51" s="663">
        <v>101</v>
      </c>
      <c r="I51" s="664"/>
      <c r="J51" s="676">
        <f t="shared" si="18"/>
        <v>384</v>
      </c>
      <c r="K51" s="677">
        <v>17863.849999999999</v>
      </c>
      <c r="L51" s="677">
        <v>34224</v>
      </c>
      <c r="M51" s="678">
        <f t="shared" si="19"/>
        <v>96</v>
      </c>
      <c r="N51" s="719"/>
      <c r="O51" s="918"/>
      <c r="P51" s="661">
        <v>416</v>
      </c>
      <c r="Q51" s="662" t="s">
        <v>943</v>
      </c>
      <c r="R51" s="663">
        <v>104</v>
      </c>
      <c r="S51" s="663">
        <v>92</v>
      </c>
      <c r="T51" s="663">
        <v>84</v>
      </c>
      <c r="U51" s="663">
        <v>108</v>
      </c>
      <c r="V51" s="664"/>
      <c r="W51" s="665">
        <f t="shared" si="21"/>
        <v>388</v>
      </c>
      <c r="X51" s="679">
        <v>19800.5</v>
      </c>
      <c r="Y51" s="679">
        <v>37144</v>
      </c>
      <c r="Z51" s="678">
        <f t="shared" si="20"/>
        <v>97</v>
      </c>
      <c r="AA51" s="719"/>
    </row>
    <row r="52" spans="1:27" ht="15" x14ac:dyDescent="0.25">
      <c r="A52" s="719"/>
      <c r="B52" s="918"/>
      <c r="C52" s="661">
        <v>417</v>
      </c>
      <c r="D52" s="662" t="s">
        <v>944</v>
      </c>
      <c r="E52" s="663">
        <v>9</v>
      </c>
      <c r="F52" s="663">
        <v>8</v>
      </c>
      <c r="G52" s="663">
        <v>11</v>
      </c>
      <c r="H52" s="663">
        <v>6</v>
      </c>
      <c r="I52" s="664"/>
      <c r="J52" s="676">
        <f t="shared" si="18"/>
        <v>34</v>
      </c>
      <c r="K52" s="677">
        <v>1408.5</v>
      </c>
      <c r="L52" s="677">
        <v>2671</v>
      </c>
      <c r="M52" s="678">
        <f t="shared" si="19"/>
        <v>8.5</v>
      </c>
      <c r="N52" s="719"/>
      <c r="O52" s="918"/>
      <c r="P52" s="661">
        <v>417</v>
      </c>
      <c r="Q52" s="662" t="s">
        <v>944</v>
      </c>
      <c r="R52" s="663">
        <v>11</v>
      </c>
      <c r="S52" s="663">
        <v>10</v>
      </c>
      <c r="T52" s="663">
        <v>4</v>
      </c>
      <c r="U52" s="663">
        <v>9</v>
      </c>
      <c r="V52" s="664"/>
      <c r="W52" s="665">
        <f t="shared" si="21"/>
        <v>34</v>
      </c>
      <c r="X52" s="679">
        <v>1258.5</v>
      </c>
      <c r="Y52" s="679">
        <v>2556</v>
      </c>
      <c r="Z52" s="678">
        <f t="shared" si="20"/>
        <v>8.5</v>
      </c>
      <c r="AA52" s="719"/>
    </row>
    <row r="53" spans="1:27" ht="15" x14ac:dyDescent="0.25">
      <c r="A53" s="719"/>
      <c r="B53" s="918"/>
      <c r="C53" s="661">
        <v>423</v>
      </c>
      <c r="D53" s="662" t="s">
        <v>945</v>
      </c>
      <c r="E53" s="663">
        <v>10</v>
      </c>
      <c r="F53" s="663">
        <v>7</v>
      </c>
      <c r="G53" s="663">
        <v>0</v>
      </c>
      <c r="H53" s="663">
        <v>9</v>
      </c>
      <c r="I53" s="664"/>
      <c r="J53" s="676">
        <f t="shared" si="18"/>
        <v>26</v>
      </c>
      <c r="K53" s="677">
        <v>1187.5</v>
      </c>
      <c r="L53" s="677">
        <v>2434</v>
      </c>
      <c r="M53" s="678">
        <f t="shared" si="19"/>
        <v>6.5</v>
      </c>
      <c r="N53" s="719"/>
      <c r="O53" s="918"/>
      <c r="P53" s="661">
        <v>423</v>
      </c>
      <c r="Q53" s="662" t="s">
        <v>945</v>
      </c>
      <c r="R53" s="663">
        <v>6</v>
      </c>
      <c r="S53" s="663">
        <v>1</v>
      </c>
      <c r="T53" s="663">
        <v>3</v>
      </c>
      <c r="U53" s="663">
        <v>4</v>
      </c>
      <c r="V53" s="664"/>
      <c r="W53" s="665">
        <f t="shared" si="21"/>
        <v>14</v>
      </c>
      <c r="X53" s="679">
        <v>503</v>
      </c>
      <c r="Y53" s="679">
        <v>995</v>
      </c>
      <c r="Z53" s="678">
        <f t="shared" si="20"/>
        <v>3.5</v>
      </c>
      <c r="AA53" s="719"/>
    </row>
    <row r="54" spans="1:27" ht="15" x14ac:dyDescent="0.25">
      <c r="A54" s="719"/>
      <c r="B54" s="918"/>
      <c r="C54" s="661">
        <v>424</v>
      </c>
      <c r="D54" s="662" t="s">
        <v>946</v>
      </c>
      <c r="E54" s="663">
        <v>25</v>
      </c>
      <c r="F54" s="663">
        <v>24</v>
      </c>
      <c r="G54" s="663">
        <v>12</v>
      </c>
      <c r="H54" s="663">
        <v>36</v>
      </c>
      <c r="I54" s="664"/>
      <c r="J54" s="676">
        <f t="shared" si="18"/>
        <v>97</v>
      </c>
      <c r="K54" s="677">
        <v>3086</v>
      </c>
      <c r="L54" s="677">
        <v>6223</v>
      </c>
      <c r="M54" s="678">
        <f t="shared" si="19"/>
        <v>24.25</v>
      </c>
      <c r="N54" s="719"/>
      <c r="O54" s="918"/>
      <c r="P54" s="661">
        <v>424</v>
      </c>
      <c r="Q54" s="662" t="s">
        <v>946</v>
      </c>
      <c r="R54" s="663">
        <v>31</v>
      </c>
      <c r="S54" s="663">
        <v>24</v>
      </c>
      <c r="T54" s="663">
        <v>23</v>
      </c>
      <c r="U54" s="663">
        <v>26</v>
      </c>
      <c r="V54" s="664"/>
      <c r="W54" s="665">
        <f t="shared" si="21"/>
        <v>104</v>
      </c>
      <c r="X54" s="679">
        <v>4568</v>
      </c>
      <c r="Y54" s="679">
        <v>8423</v>
      </c>
      <c r="Z54" s="678">
        <f t="shared" si="20"/>
        <v>26</v>
      </c>
      <c r="AA54" s="719"/>
    </row>
    <row r="55" spans="1:27" ht="15" x14ac:dyDescent="0.25">
      <c r="A55" s="719"/>
      <c r="B55" s="918"/>
      <c r="C55" s="661">
        <v>425</v>
      </c>
      <c r="D55" s="662" t="s">
        <v>947</v>
      </c>
      <c r="E55" s="663">
        <v>4</v>
      </c>
      <c r="F55" s="663">
        <v>4</v>
      </c>
      <c r="G55" s="663">
        <v>3</v>
      </c>
      <c r="H55" s="663">
        <v>1</v>
      </c>
      <c r="I55" s="664"/>
      <c r="J55" s="676">
        <f t="shared" si="18"/>
        <v>12</v>
      </c>
      <c r="K55" s="677">
        <v>489</v>
      </c>
      <c r="L55" s="677">
        <v>1008</v>
      </c>
      <c r="M55" s="678">
        <f t="shared" si="19"/>
        <v>3</v>
      </c>
      <c r="N55" s="719"/>
      <c r="O55" s="918"/>
      <c r="P55" s="661">
        <v>425</v>
      </c>
      <c r="Q55" s="662" t="s">
        <v>947</v>
      </c>
      <c r="R55" s="663">
        <v>2</v>
      </c>
      <c r="S55" s="663">
        <v>3</v>
      </c>
      <c r="T55" s="663">
        <v>1</v>
      </c>
      <c r="U55" s="663">
        <v>1</v>
      </c>
      <c r="V55" s="664"/>
      <c r="W55" s="665">
        <f t="shared" si="21"/>
        <v>7</v>
      </c>
      <c r="X55" s="679">
        <v>236.5</v>
      </c>
      <c r="Y55" s="679">
        <v>373</v>
      </c>
      <c r="Z55" s="678">
        <f t="shared" si="20"/>
        <v>1.75</v>
      </c>
      <c r="AA55" s="719"/>
    </row>
    <row r="56" spans="1:27" ht="15" x14ac:dyDescent="0.25">
      <c r="A56" s="719"/>
      <c r="B56" s="918"/>
      <c r="C56" s="661">
        <v>426</v>
      </c>
      <c r="D56" s="662" t="s">
        <v>948</v>
      </c>
      <c r="E56" s="663">
        <v>11</v>
      </c>
      <c r="F56" s="663">
        <v>6</v>
      </c>
      <c r="G56" s="663">
        <v>3</v>
      </c>
      <c r="H56" s="663">
        <v>4</v>
      </c>
      <c r="I56" s="664"/>
      <c r="J56" s="676">
        <f t="shared" si="18"/>
        <v>24</v>
      </c>
      <c r="K56" s="677">
        <v>1064</v>
      </c>
      <c r="L56" s="677">
        <v>2166</v>
      </c>
      <c r="M56" s="678">
        <f t="shared" si="19"/>
        <v>6</v>
      </c>
      <c r="N56" s="719"/>
      <c r="O56" s="918"/>
      <c r="P56" s="661">
        <v>426</v>
      </c>
      <c r="Q56" s="662" t="s">
        <v>948</v>
      </c>
      <c r="R56" s="663">
        <v>8</v>
      </c>
      <c r="S56" s="663">
        <v>3</v>
      </c>
      <c r="T56" s="663">
        <v>8</v>
      </c>
      <c r="U56" s="663">
        <v>4</v>
      </c>
      <c r="V56" s="664"/>
      <c r="W56" s="665">
        <f t="shared" si="21"/>
        <v>23</v>
      </c>
      <c r="X56" s="679">
        <v>658.5</v>
      </c>
      <c r="Y56" s="679">
        <v>1317</v>
      </c>
      <c r="Z56" s="678">
        <f t="shared" si="20"/>
        <v>5.75</v>
      </c>
      <c r="AA56" s="719"/>
    </row>
    <row r="57" spans="1:27" ht="15" x14ac:dyDescent="0.25">
      <c r="A57" s="719"/>
      <c r="B57" s="918"/>
      <c r="C57" s="661">
        <v>429</v>
      </c>
      <c r="D57" s="662" t="s">
        <v>949</v>
      </c>
      <c r="E57" s="663">
        <v>1</v>
      </c>
      <c r="F57" s="663">
        <v>2</v>
      </c>
      <c r="G57" s="663">
        <v>6</v>
      </c>
      <c r="H57" s="663">
        <v>4</v>
      </c>
      <c r="I57" s="664"/>
      <c r="J57" s="676">
        <f t="shared" si="18"/>
        <v>13</v>
      </c>
      <c r="K57" s="677">
        <v>398.5</v>
      </c>
      <c r="L57" s="677">
        <v>747</v>
      </c>
      <c r="M57" s="678">
        <f t="shared" si="19"/>
        <v>3.25</v>
      </c>
      <c r="N57" s="719"/>
      <c r="O57" s="918"/>
      <c r="P57" s="661">
        <v>429</v>
      </c>
      <c r="Q57" s="662" t="s">
        <v>949</v>
      </c>
      <c r="R57" s="663">
        <v>4</v>
      </c>
      <c r="S57" s="663">
        <v>6</v>
      </c>
      <c r="T57" s="663">
        <v>6</v>
      </c>
      <c r="U57" s="663">
        <v>5</v>
      </c>
      <c r="V57" s="664"/>
      <c r="W57" s="665">
        <f t="shared" si="21"/>
        <v>21</v>
      </c>
      <c r="X57" s="679">
        <v>754.5</v>
      </c>
      <c r="Y57" s="679">
        <v>1546</v>
      </c>
      <c r="Z57" s="678">
        <f t="shared" si="20"/>
        <v>5.25</v>
      </c>
      <c r="AA57" s="719"/>
    </row>
    <row r="58" spans="1:27" ht="15" x14ac:dyDescent="0.25">
      <c r="A58" s="719"/>
      <c r="B58" s="918"/>
      <c r="C58" s="661">
        <v>444</v>
      </c>
      <c r="D58" s="662" t="s">
        <v>950</v>
      </c>
      <c r="E58" s="663">
        <v>0</v>
      </c>
      <c r="F58" s="663">
        <v>3</v>
      </c>
      <c r="G58" s="663">
        <v>1</v>
      </c>
      <c r="H58" s="663">
        <v>1</v>
      </c>
      <c r="I58" s="664"/>
      <c r="J58" s="676">
        <f t="shared" si="18"/>
        <v>5</v>
      </c>
      <c r="K58" s="669">
        <v>184.04618473895582</v>
      </c>
      <c r="L58" s="677">
        <v>345</v>
      </c>
      <c r="M58" s="667">
        <f t="shared" si="19"/>
        <v>1.25</v>
      </c>
      <c r="N58" s="719"/>
      <c r="O58" s="918"/>
      <c r="P58" s="661">
        <v>444</v>
      </c>
      <c r="Q58" s="662" t="s">
        <v>950</v>
      </c>
      <c r="R58" s="663">
        <v>1</v>
      </c>
      <c r="S58" s="663">
        <v>0</v>
      </c>
      <c r="T58" s="663">
        <v>0</v>
      </c>
      <c r="U58" s="663">
        <v>0</v>
      </c>
      <c r="V58" s="664"/>
      <c r="W58" s="676">
        <v>1</v>
      </c>
      <c r="X58" s="677">
        <v>38.299999999999997</v>
      </c>
      <c r="Y58" s="677">
        <v>69</v>
      </c>
      <c r="Z58" s="678">
        <f t="shared" si="20"/>
        <v>0.25</v>
      </c>
      <c r="AA58" s="719"/>
    </row>
    <row r="59" spans="1:27" ht="15.75" thickBot="1" x14ac:dyDescent="0.3">
      <c r="A59" s="719"/>
      <c r="B59" s="919"/>
      <c r="C59" s="906" t="s">
        <v>951</v>
      </c>
      <c r="D59" s="907"/>
      <c r="E59" s="670">
        <f>SUM(E46:E58)</f>
        <v>227</v>
      </c>
      <c r="F59" s="670">
        <f>SUM(F46:F58)</f>
        <v>231</v>
      </c>
      <c r="G59" s="670">
        <f>SUM(G46:G58)</f>
        <v>155</v>
      </c>
      <c r="H59" s="670">
        <f>SUM(H46:H58)</f>
        <v>256</v>
      </c>
      <c r="I59" s="671"/>
      <c r="J59" s="672">
        <f>SUM(J46:J58)</f>
        <v>869</v>
      </c>
      <c r="K59" s="673">
        <f>SUM(K46:K58)</f>
        <v>37092.74618473895</v>
      </c>
      <c r="L59" s="673">
        <f>SUM(L46:L58)</f>
        <v>72345</v>
      </c>
      <c r="M59" s="681">
        <f>SUM(M46:M58)</f>
        <v>217.25</v>
      </c>
      <c r="N59" s="719"/>
      <c r="O59" s="919"/>
      <c r="P59" s="906" t="s">
        <v>951</v>
      </c>
      <c r="Q59" s="907"/>
      <c r="R59" s="670">
        <f>SUM(R46:R58)</f>
        <v>246</v>
      </c>
      <c r="S59" s="670">
        <f>SUM(S46:S58)</f>
        <v>193</v>
      </c>
      <c r="T59" s="670">
        <f>SUM(T46:T58)</f>
        <v>165</v>
      </c>
      <c r="U59" s="670">
        <f>SUM(U46:U58)</f>
        <v>201</v>
      </c>
      <c r="V59" s="671"/>
      <c r="W59" s="672">
        <f t="shared" ref="W59:Z59" si="22">SUM(W46:W58)</f>
        <v>805</v>
      </c>
      <c r="X59" s="673">
        <f>SUM(X46:X58)</f>
        <v>38136.15</v>
      </c>
      <c r="Y59" s="673">
        <f t="shared" si="22"/>
        <v>71681</v>
      </c>
      <c r="Z59" s="674">
        <f t="shared" si="22"/>
        <v>201.25</v>
      </c>
      <c r="AA59" s="719"/>
    </row>
    <row r="60" spans="1:27" ht="5.25" customHeight="1" thickBot="1" x14ac:dyDescent="0.45">
      <c r="A60" s="719"/>
      <c r="B60" s="720"/>
      <c r="C60" s="721"/>
      <c r="D60" s="722"/>
      <c r="E60" s="723"/>
      <c r="F60" s="723"/>
      <c r="G60" s="723"/>
      <c r="H60" s="723"/>
      <c r="I60" s="723"/>
      <c r="J60" s="719"/>
      <c r="K60" s="719"/>
      <c r="L60" s="719"/>
      <c r="M60" s="719"/>
      <c r="N60" s="719"/>
      <c r="O60" s="719"/>
      <c r="P60" s="721"/>
      <c r="Q60" s="722"/>
      <c r="R60" s="719"/>
      <c r="S60" s="719"/>
      <c r="T60" s="719"/>
      <c r="U60" s="719"/>
      <c r="V60" s="719"/>
      <c r="W60" s="719"/>
      <c r="X60" s="719"/>
      <c r="Y60" s="719"/>
      <c r="Z60" s="719"/>
      <c r="AA60" s="719"/>
    </row>
    <row r="61" spans="1:27" ht="48" customHeight="1" x14ac:dyDescent="0.25">
      <c r="A61" s="719"/>
      <c r="B61" s="934" t="s">
        <v>585</v>
      </c>
      <c r="C61" s="924">
        <v>43466</v>
      </c>
      <c r="D61" s="925"/>
      <c r="E61" s="928" t="s">
        <v>969</v>
      </c>
      <c r="F61" s="928" t="s">
        <v>970</v>
      </c>
      <c r="G61" s="928" t="s">
        <v>971</v>
      </c>
      <c r="H61" s="928" t="s">
        <v>972</v>
      </c>
      <c r="I61" s="932" t="s">
        <v>973</v>
      </c>
      <c r="J61" s="912" t="s">
        <v>909</v>
      </c>
      <c r="K61" s="914" t="s">
        <v>910</v>
      </c>
      <c r="L61" s="914" t="s">
        <v>911</v>
      </c>
      <c r="M61" s="904" t="s">
        <v>912</v>
      </c>
      <c r="N61" s="719"/>
      <c r="O61" s="934" t="s">
        <v>586</v>
      </c>
      <c r="P61" s="924">
        <v>43497</v>
      </c>
      <c r="Q61" s="925"/>
      <c r="R61" s="928" t="s">
        <v>974</v>
      </c>
      <c r="S61" s="928" t="s">
        <v>975</v>
      </c>
      <c r="T61" s="928" t="s">
        <v>976</v>
      </c>
      <c r="U61" s="928" t="s">
        <v>977</v>
      </c>
      <c r="V61" s="930"/>
      <c r="W61" s="912" t="s">
        <v>909</v>
      </c>
      <c r="X61" s="914" t="s">
        <v>910</v>
      </c>
      <c r="Y61" s="914" t="s">
        <v>911</v>
      </c>
      <c r="Z61" s="904" t="s">
        <v>912</v>
      </c>
      <c r="AA61" s="719"/>
    </row>
    <row r="62" spans="1:27" ht="48" customHeight="1" x14ac:dyDescent="0.25">
      <c r="A62" s="719"/>
      <c r="B62" s="935"/>
      <c r="C62" s="926"/>
      <c r="D62" s="927"/>
      <c r="E62" s="929"/>
      <c r="F62" s="929"/>
      <c r="G62" s="929"/>
      <c r="H62" s="929"/>
      <c r="I62" s="933"/>
      <c r="J62" s="913"/>
      <c r="K62" s="915"/>
      <c r="L62" s="915"/>
      <c r="M62" s="905"/>
      <c r="N62" s="719"/>
      <c r="O62" s="935"/>
      <c r="P62" s="926"/>
      <c r="Q62" s="927"/>
      <c r="R62" s="929"/>
      <c r="S62" s="929"/>
      <c r="T62" s="929"/>
      <c r="U62" s="929"/>
      <c r="V62" s="931"/>
      <c r="W62" s="913"/>
      <c r="X62" s="915"/>
      <c r="Y62" s="915"/>
      <c r="Z62" s="905"/>
      <c r="AA62" s="719"/>
    </row>
    <row r="63" spans="1:27" ht="15" customHeight="1" x14ac:dyDescent="0.25">
      <c r="A63" s="719"/>
      <c r="B63" s="935"/>
      <c r="C63" s="658" t="s">
        <v>936</v>
      </c>
      <c r="D63" s="659" t="s">
        <v>937</v>
      </c>
      <c r="E63" s="660" t="s">
        <v>915</v>
      </c>
      <c r="F63" s="660" t="s">
        <v>915</v>
      </c>
      <c r="G63" s="660" t="s">
        <v>915</v>
      </c>
      <c r="H63" s="660" t="s">
        <v>915</v>
      </c>
      <c r="I63" s="682" t="s">
        <v>915</v>
      </c>
      <c r="J63" s="913"/>
      <c r="K63" s="915"/>
      <c r="L63" s="915"/>
      <c r="M63" s="905"/>
      <c r="N63" s="719"/>
      <c r="O63" s="935"/>
      <c r="P63" s="658" t="s">
        <v>936</v>
      </c>
      <c r="Q63" s="659" t="s">
        <v>937</v>
      </c>
      <c r="R63" s="660" t="s">
        <v>915</v>
      </c>
      <c r="S63" s="660" t="s">
        <v>915</v>
      </c>
      <c r="T63" s="660" t="s">
        <v>915</v>
      </c>
      <c r="U63" s="660" t="s">
        <v>915</v>
      </c>
      <c r="V63" s="682"/>
      <c r="W63" s="913"/>
      <c r="X63" s="915"/>
      <c r="Y63" s="915"/>
      <c r="Z63" s="905"/>
      <c r="AA63" s="719"/>
    </row>
    <row r="64" spans="1:27" ht="15" x14ac:dyDescent="0.25">
      <c r="A64" s="719"/>
      <c r="B64" s="935"/>
      <c r="C64" s="661">
        <v>401</v>
      </c>
      <c r="D64" s="662" t="s">
        <v>938</v>
      </c>
      <c r="E64" s="663">
        <v>15</v>
      </c>
      <c r="F64" s="663">
        <v>10</v>
      </c>
      <c r="G64" s="663">
        <v>16</v>
      </c>
      <c r="H64" s="663">
        <v>6</v>
      </c>
      <c r="I64" s="683">
        <v>11</v>
      </c>
      <c r="J64" s="684">
        <f t="shared" ref="J64:J75" si="23">E64+F64+G64+H64+I64</f>
        <v>58</v>
      </c>
      <c r="K64" s="685">
        <v>2096.5</v>
      </c>
      <c r="L64" s="685">
        <v>4302</v>
      </c>
      <c r="M64" s="686">
        <f t="shared" ref="M64:M75" si="24">AVERAGE(I64,H64,G64,F64,E64)</f>
        <v>11.6</v>
      </c>
      <c r="N64" s="719"/>
      <c r="O64" s="935"/>
      <c r="P64" s="661">
        <v>401</v>
      </c>
      <c r="Q64" s="662" t="s">
        <v>938</v>
      </c>
      <c r="R64" s="663">
        <v>17</v>
      </c>
      <c r="S64" s="663">
        <v>12</v>
      </c>
      <c r="T64" s="663">
        <v>13</v>
      </c>
      <c r="U64" s="663">
        <v>11</v>
      </c>
      <c r="V64" s="683"/>
      <c r="W64" s="687">
        <f>SUM(R64:U64)</f>
        <v>53</v>
      </c>
      <c r="X64" s="688">
        <v>1474</v>
      </c>
      <c r="Y64" s="688">
        <v>3609</v>
      </c>
      <c r="Z64" s="689">
        <f>AVERAGE(R64:U64)</f>
        <v>13.25</v>
      </c>
      <c r="AA64" s="719"/>
    </row>
    <row r="65" spans="1:27" ht="15" x14ac:dyDescent="0.25">
      <c r="A65" s="719"/>
      <c r="B65" s="935"/>
      <c r="C65" s="661">
        <v>402</v>
      </c>
      <c r="D65" s="662" t="s">
        <v>939</v>
      </c>
      <c r="E65" s="663">
        <v>17</v>
      </c>
      <c r="F65" s="663">
        <v>6</v>
      </c>
      <c r="G65" s="663">
        <v>15</v>
      </c>
      <c r="H65" s="663">
        <v>8</v>
      </c>
      <c r="I65" s="683">
        <v>10</v>
      </c>
      <c r="J65" s="676">
        <f t="shared" si="23"/>
        <v>56</v>
      </c>
      <c r="K65" s="677">
        <v>2417.5</v>
      </c>
      <c r="L65" s="677">
        <v>4964</v>
      </c>
      <c r="M65" s="678">
        <f t="shared" si="24"/>
        <v>11.2</v>
      </c>
      <c r="N65" s="719"/>
      <c r="O65" s="935"/>
      <c r="P65" s="661">
        <v>402</v>
      </c>
      <c r="Q65" s="662" t="s">
        <v>939</v>
      </c>
      <c r="R65" s="663">
        <v>9</v>
      </c>
      <c r="S65" s="663">
        <v>10</v>
      </c>
      <c r="T65" s="663">
        <v>15</v>
      </c>
      <c r="U65" s="663">
        <v>7</v>
      </c>
      <c r="V65" s="683"/>
      <c r="W65" s="687">
        <f t="shared" ref="W65:W75" si="25">SUM(R65:U65)</f>
        <v>41</v>
      </c>
      <c r="X65" s="679">
        <v>1248.5</v>
      </c>
      <c r="Y65" s="679">
        <v>2889</v>
      </c>
      <c r="Z65" s="689">
        <f t="shared" ref="Z65:Z75" si="26">AVERAGE(R65:U65)</f>
        <v>10.25</v>
      </c>
      <c r="AA65" s="719"/>
    </row>
    <row r="66" spans="1:27" ht="15" x14ac:dyDescent="0.25">
      <c r="A66" s="719"/>
      <c r="B66" s="935"/>
      <c r="C66" s="661">
        <v>404</v>
      </c>
      <c r="D66" s="662" t="s">
        <v>940</v>
      </c>
      <c r="E66" s="663">
        <v>12</v>
      </c>
      <c r="F66" s="663">
        <v>5</v>
      </c>
      <c r="G66" s="663">
        <v>14</v>
      </c>
      <c r="H66" s="663">
        <v>9</v>
      </c>
      <c r="I66" s="683">
        <v>5</v>
      </c>
      <c r="J66" s="676">
        <f t="shared" si="23"/>
        <v>45</v>
      </c>
      <c r="K66" s="677">
        <v>2214.5</v>
      </c>
      <c r="L66" s="677">
        <v>4575</v>
      </c>
      <c r="M66" s="678">
        <f t="shared" si="24"/>
        <v>9</v>
      </c>
      <c r="N66" s="719"/>
      <c r="O66" s="935"/>
      <c r="P66" s="661">
        <v>404</v>
      </c>
      <c r="Q66" s="662" t="s">
        <v>940</v>
      </c>
      <c r="R66" s="663">
        <v>5</v>
      </c>
      <c r="S66" s="663">
        <v>3</v>
      </c>
      <c r="T66" s="663">
        <v>15</v>
      </c>
      <c r="U66" s="663">
        <v>6</v>
      </c>
      <c r="V66" s="683"/>
      <c r="W66" s="687">
        <f t="shared" si="25"/>
        <v>29</v>
      </c>
      <c r="X66" s="679">
        <v>1122</v>
      </c>
      <c r="Y66" s="679">
        <v>2511</v>
      </c>
      <c r="Z66" s="689">
        <f t="shared" si="26"/>
        <v>7.25</v>
      </c>
      <c r="AA66" s="719"/>
    </row>
    <row r="67" spans="1:27" ht="15" x14ac:dyDescent="0.25">
      <c r="A67" s="719"/>
      <c r="B67" s="935"/>
      <c r="C67" s="661">
        <v>405</v>
      </c>
      <c r="D67" s="662" t="s">
        <v>941</v>
      </c>
      <c r="E67" s="663">
        <v>69</v>
      </c>
      <c r="F67" s="663">
        <v>17</v>
      </c>
      <c r="G67" s="663">
        <v>42</v>
      </c>
      <c r="H67" s="663">
        <v>39</v>
      </c>
      <c r="I67" s="683">
        <v>23</v>
      </c>
      <c r="J67" s="676">
        <f t="shared" si="23"/>
        <v>190</v>
      </c>
      <c r="K67" s="677">
        <v>8123.7000000000007</v>
      </c>
      <c r="L67" s="677">
        <v>16628</v>
      </c>
      <c r="M67" s="678">
        <f t="shared" si="24"/>
        <v>38</v>
      </c>
      <c r="N67" s="719"/>
      <c r="O67" s="935"/>
      <c r="P67" s="661">
        <v>405</v>
      </c>
      <c r="Q67" s="662" t="s">
        <v>941</v>
      </c>
      <c r="R67" s="663">
        <v>32</v>
      </c>
      <c r="S67" s="663">
        <v>10</v>
      </c>
      <c r="T67" s="663">
        <v>11</v>
      </c>
      <c r="U67" s="663">
        <v>18</v>
      </c>
      <c r="V67" s="683"/>
      <c r="W67" s="687">
        <f t="shared" si="25"/>
        <v>71</v>
      </c>
      <c r="X67" s="679">
        <v>4203.5</v>
      </c>
      <c r="Y67" s="679">
        <v>8199</v>
      </c>
      <c r="Z67" s="689">
        <f t="shared" si="26"/>
        <v>17.75</v>
      </c>
      <c r="AA67" s="719"/>
    </row>
    <row r="68" spans="1:27" ht="15" x14ac:dyDescent="0.25">
      <c r="A68" s="719"/>
      <c r="B68" s="935"/>
      <c r="C68" s="661">
        <v>412</v>
      </c>
      <c r="D68" s="662" t="s">
        <v>942</v>
      </c>
      <c r="E68" s="663">
        <v>25</v>
      </c>
      <c r="F68" s="663">
        <v>14</v>
      </c>
      <c r="G68" s="663">
        <v>9</v>
      </c>
      <c r="H68" s="663">
        <v>5</v>
      </c>
      <c r="I68" s="683">
        <v>17</v>
      </c>
      <c r="J68" s="676">
        <f t="shared" si="23"/>
        <v>70</v>
      </c>
      <c r="K68" s="677">
        <v>2993</v>
      </c>
      <c r="L68" s="677">
        <v>8500</v>
      </c>
      <c r="M68" s="678">
        <f t="shared" si="24"/>
        <v>14</v>
      </c>
      <c r="N68" s="719"/>
      <c r="O68" s="935"/>
      <c r="P68" s="661">
        <v>412</v>
      </c>
      <c r="Q68" s="662" t="s">
        <v>942</v>
      </c>
      <c r="R68" s="663">
        <v>17</v>
      </c>
      <c r="S68" s="663">
        <v>4</v>
      </c>
      <c r="T68" s="663">
        <v>13</v>
      </c>
      <c r="U68" s="663">
        <v>10</v>
      </c>
      <c r="V68" s="683"/>
      <c r="W68" s="687">
        <f t="shared" si="25"/>
        <v>44</v>
      </c>
      <c r="X68" s="679">
        <v>1980.5</v>
      </c>
      <c r="Y68" s="679">
        <v>3983</v>
      </c>
      <c r="Z68" s="689">
        <f t="shared" si="26"/>
        <v>11</v>
      </c>
      <c r="AA68" s="719"/>
    </row>
    <row r="69" spans="1:27" ht="15" x14ac:dyDescent="0.25">
      <c r="A69" s="719"/>
      <c r="B69" s="935"/>
      <c r="C69" s="661">
        <v>416</v>
      </c>
      <c r="D69" s="662" t="s">
        <v>943</v>
      </c>
      <c r="E69" s="663">
        <v>53</v>
      </c>
      <c r="F69" s="663">
        <v>53</v>
      </c>
      <c r="G69" s="663">
        <v>40</v>
      </c>
      <c r="H69" s="663">
        <v>50</v>
      </c>
      <c r="I69" s="683">
        <v>46</v>
      </c>
      <c r="J69" s="676">
        <f t="shared" si="23"/>
        <v>242</v>
      </c>
      <c r="K69" s="677">
        <v>12584.5</v>
      </c>
      <c r="L69" s="677">
        <v>25036</v>
      </c>
      <c r="M69" s="678">
        <f t="shared" si="24"/>
        <v>48.4</v>
      </c>
      <c r="N69" s="719"/>
      <c r="O69" s="935"/>
      <c r="P69" s="661">
        <v>416</v>
      </c>
      <c r="Q69" s="662" t="s">
        <v>943</v>
      </c>
      <c r="R69" s="663">
        <v>21</v>
      </c>
      <c r="S69" s="663">
        <v>32</v>
      </c>
      <c r="T69" s="663">
        <v>18</v>
      </c>
      <c r="U69" s="663">
        <v>112</v>
      </c>
      <c r="V69" s="683"/>
      <c r="W69" s="687">
        <f t="shared" si="25"/>
        <v>183</v>
      </c>
      <c r="X69" s="679">
        <v>11680</v>
      </c>
      <c r="Y69" s="679">
        <v>21697</v>
      </c>
      <c r="Z69" s="689">
        <f t="shared" si="26"/>
        <v>45.75</v>
      </c>
      <c r="AA69" s="719"/>
    </row>
    <row r="70" spans="1:27" ht="15" x14ac:dyDescent="0.25">
      <c r="A70" s="719"/>
      <c r="B70" s="935"/>
      <c r="C70" s="661">
        <v>417</v>
      </c>
      <c r="D70" s="662" t="s">
        <v>944</v>
      </c>
      <c r="E70" s="663">
        <v>20</v>
      </c>
      <c r="F70" s="663">
        <v>15</v>
      </c>
      <c r="G70" s="663">
        <v>8</v>
      </c>
      <c r="H70" s="663">
        <v>9</v>
      </c>
      <c r="I70" s="683">
        <v>8</v>
      </c>
      <c r="J70" s="676">
        <f t="shared" si="23"/>
        <v>60</v>
      </c>
      <c r="K70" s="677">
        <v>2879.35</v>
      </c>
      <c r="L70" s="677">
        <v>5810</v>
      </c>
      <c r="M70" s="678">
        <f t="shared" si="24"/>
        <v>12</v>
      </c>
      <c r="N70" s="719"/>
      <c r="O70" s="935"/>
      <c r="P70" s="661">
        <v>417</v>
      </c>
      <c r="Q70" s="662" t="s">
        <v>944</v>
      </c>
      <c r="R70" s="663">
        <v>8</v>
      </c>
      <c r="S70" s="663">
        <v>15</v>
      </c>
      <c r="T70" s="663">
        <v>10</v>
      </c>
      <c r="U70" s="663">
        <v>12</v>
      </c>
      <c r="V70" s="683"/>
      <c r="W70" s="687">
        <f t="shared" si="25"/>
        <v>45</v>
      </c>
      <c r="X70" s="679">
        <v>1653.5</v>
      </c>
      <c r="Y70" s="679">
        <v>3345</v>
      </c>
      <c r="Z70" s="689">
        <f t="shared" si="26"/>
        <v>11.25</v>
      </c>
      <c r="AA70" s="719"/>
    </row>
    <row r="71" spans="1:27" ht="15" x14ac:dyDescent="0.25">
      <c r="A71" s="719"/>
      <c r="B71" s="935"/>
      <c r="C71" s="661">
        <v>423</v>
      </c>
      <c r="D71" s="662" t="s">
        <v>945</v>
      </c>
      <c r="E71" s="663">
        <v>7</v>
      </c>
      <c r="F71" s="663">
        <v>5</v>
      </c>
      <c r="G71" s="663">
        <v>5</v>
      </c>
      <c r="H71" s="663">
        <v>6</v>
      </c>
      <c r="I71" s="683">
        <v>7</v>
      </c>
      <c r="J71" s="676">
        <f t="shared" si="23"/>
        <v>30</v>
      </c>
      <c r="K71" s="677">
        <v>1620</v>
      </c>
      <c r="L71" s="677">
        <v>3410</v>
      </c>
      <c r="M71" s="678">
        <f t="shared" si="24"/>
        <v>6</v>
      </c>
      <c r="N71" s="719"/>
      <c r="O71" s="935"/>
      <c r="P71" s="661">
        <v>423</v>
      </c>
      <c r="Q71" s="662" t="s">
        <v>945</v>
      </c>
      <c r="R71" s="663">
        <v>8</v>
      </c>
      <c r="S71" s="663">
        <v>11</v>
      </c>
      <c r="T71" s="663">
        <v>3</v>
      </c>
      <c r="U71" s="663">
        <v>6</v>
      </c>
      <c r="V71" s="683"/>
      <c r="W71" s="687">
        <f t="shared" si="25"/>
        <v>28</v>
      </c>
      <c r="X71" s="679">
        <v>718</v>
      </c>
      <c r="Y71" s="679">
        <v>2142</v>
      </c>
      <c r="Z71" s="689">
        <f t="shared" si="26"/>
        <v>7</v>
      </c>
      <c r="AA71" s="719"/>
    </row>
    <row r="72" spans="1:27" ht="15" x14ac:dyDescent="0.25">
      <c r="A72" s="719"/>
      <c r="B72" s="935"/>
      <c r="C72" s="661">
        <v>424</v>
      </c>
      <c r="D72" s="662" t="s">
        <v>946</v>
      </c>
      <c r="E72" s="663">
        <v>30</v>
      </c>
      <c r="F72" s="663">
        <v>20</v>
      </c>
      <c r="G72" s="663">
        <v>13</v>
      </c>
      <c r="H72" s="663">
        <v>21</v>
      </c>
      <c r="I72" s="683">
        <v>25</v>
      </c>
      <c r="J72" s="676">
        <f t="shared" si="23"/>
        <v>109</v>
      </c>
      <c r="K72" s="677">
        <v>4229.3500000000004</v>
      </c>
      <c r="L72" s="677">
        <v>8651</v>
      </c>
      <c r="M72" s="678">
        <f t="shared" si="24"/>
        <v>21.8</v>
      </c>
      <c r="N72" s="719"/>
      <c r="O72" s="935"/>
      <c r="P72" s="661">
        <v>424</v>
      </c>
      <c r="Q72" s="662" t="s">
        <v>946</v>
      </c>
      <c r="R72" s="663">
        <v>24</v>
      </c>
      <c r="S72" s="663">
        <v>16</v>
      </c>
      <c r="T72" s="663">
        <v>27</v>
      </c>
      <c r="U72" s="663">
        <v>28</v>
      </c>
      <c r="V72" s="683"/>
      <c r="W72" s="687">
        <f t="shared" si="25"/>
        <v>95</v>
      </c>
      <c r="X72" s="679">
        <v>3529.0499999999997</v>
      </c>
      <c r="Y72" s="679">
        <v>7065</v>
      </c>
      <c r="Z72" s="689">
        <f t="shared" si="26"/>
        <v>23.75</v>
      </c>
      <c r="AA72" s="719"/>
    </row>
    <row r="73" spans="1:27" ht="15" x14ac:dyDescent="0.25">
      <c r="A73" s="719"/>
      <c r="B73" s="935"/>
      <c r="C73" s="661">
        <v>425</v>
      </c>
      <c r="D73" s="662" t="s">
        <v>947</v>
      </c>
      <c r="E73" s="663">
        <v>4</v>
      </c>
      <c r="F73" s="663">
        <v>5</v>
      </c>
      <c r="G73" s="663">
        <v>1</v>
      </c>
      <c r="H73" s="663">
        <v>3</v>
      </c>
      <c r="I73" s="683">
        <v>2</v>
      </c>
      <c r="J73" s="676">
        <f t="shared" si="23"/>
        <v>15</v>
      </c>
      <c r="K73" s="677">
        <v>467.5</v>
      </c>
      <c r="L73" s="677">
        <v>923</v>
      </c>
      <c r="M73" s="678">
        <f t="shared" si="24"/>
        <v>3</v>
      </c>
      <c r="N73" s="719"/>
      <c r="O73" s="935"/>
      <c r="P73" s="661">
        <v>425</v>
      </c>
      <c r="Q73" s="662" t="s">
        <v>947</v>
      </c>
      <c r="R73" s="663">
        <v>2</v>
      </c>
      <c r="S73" s="663">
        <v>1</v>
      </c>
      <c r="T73" s="663">
        <v>0</v>
      </c>
      <c r="U73" s="663">
        <v>3</v>
      </c>
      <c r="V73" s="683"/>
      <c r="W73" s="687">
        <f t="shared" si="25"/>
        <v>6</v>
      </c>
      <c r="X73" s="679">
        <v>357.5</v>
      </c>
      <c r="Y73" s="679">
        <v>734</v>
      </c>
      <c r="Z73" s="689">
        <f t="shared" si="26"/>
        <v>1.5</v>
      </c>
      <c r="AA73" s="719"/>
    </row>
    <row r="74" spans="1:27" ht="15" x14ac:dyDescent="0.25">
      <c r="A74" s="719"/>
      <c r="B74" s="935"/>
      <c r="C74" s="661">
        <v>426</v>
      </c>
      <c r="D74" s="662" t="s">
        <v>948</v>
      </c>
      <c r="E74" s="663">
        <v>10</v>
      </c>
      <c r="F74" s="663">
        <v>13</v>
      </c>
      <c r="G74" s="663">
        <v>4</v>
      </c>
      <c r="H74" s="663">
        <v>6</v>
      </c>
      <c r="I74" s="683">
        <v>14</v>
      </c>
      <c r="J74" s="676">
        <f t="shared" si="23"/>
        <v>47</v>
      </c>
      <c r="K74" s="677">
        <v>2017.5</v>
      </c>
      <c r="L74" s="677">
        <v>4123</v>
      </c>
      <c r="M74" s="678">
        <f t="shared" si="24"/>
        <v>9.4</v>
      </c>
      <c r="N74" s="719"/>
      <c r="O74" s="935"/>
      <c r="P74" s="661">
        <v>426</v>
      </c>
      <c r="Q74" s="662" t="s">
        <v>948</v>
      </c>
      <c r="R74" s="663">
        <v>8</v>
      </c>
      <c r="S74" s="663">
        <v>5</v>
      </c>
      <c r="T74" s="663">
        <v>4</v>
      </c>
      <c r="U74" s="663">
        <v>1</v>
      </c>
      <c r="V74" s="683"/>
      <c r="W74" s="687">
        <f t="shared" si="25"/>
        <v>18</v>
      </c>
      <c r="X74" s="679">
        <v>651</v>
      </c>
      <c r="Y74" s="679">
        <v>1342</v>
      </c>
      <c r="Z74" s="689">
        <f t="shared" si="26"/>
        <v>4.5</v>
      </c>
      <c r="AA74" s="719"/>
    </row>
    <row r="75" spans="1:27" ht="15" x14ac:dyDescent="0.25">
      <c r="A75" s="719"/>
      <c r="B75" s="935"/>
      <c r="C75" s="661">
        <v>429</v>
      </c>
      <c r="D75" s="662" t="s">
        <v>949</v>
      </c>
      <c r="E75" s="663">
        <v>9</v>
      </c>
      <c r="F75" s="663">
        <v>13</v>
      </c>
      <c r="G75" s="663">
        <v>6</v>
      </c>
      <c r="H75" s="663">
        <v>6</v>
      </c>
      <c r="I75" s="683">
        <v>5</v>
      </c>
      <c r="J75" s="676">
        <f t="shared" si="23"/>
        <v>39</v>
      </c>
      <c r="K75" s="677">
        <v>1866</v>
      </c>
      <c r="L75" s="677">
        <v>3850</v>
      </c>
      <c r="M75" s="678">
        <f t="shared" si="24"/>
        <v>7.8</v>
      </c>
      <c r="N75" s="719"/>
      <c r="O75" s="935"/>
      <c r="P75" s="661">
        <v>429</v>
      </c>
      <c r="Q75" s="662" t="s">
        <v>949</v>
      </c>
      <c r="R75" s="663">
        <v>4</v>
      </c>
      <c r="S75" s="663">
        <v>4</v>
      </c>
      <c r="T75" s="663">
        <v>5</v>
      </c>
      <c r="U75" s="663">
        <v>3</v>
      </c>
      <c r="V75" s="683"/>
      <c r="W75" s="687">
        <f t="shared" si="25"/>
        <v>16</v>
      </c>
      <c r="X75" s="679">
        <v>552</v>
      </c>
      <c r="Y75" s="679">
        <v>1124</v>
      </c>
      <c r="Z75" s="689">
        <f t="shared" si="26"/>
        <v>4</v>
      </c>
      <c r="AA75" s="719"/>
    </row>
    <row r="76" spans="1:27" ht="15" x14ac:dyDescent="0.25">
      <c r="A76" s="719"/>
      <c r="B76" s="935"/>
      <c r="C76" s="661">
        <v>444</v>
      </c>
      <c r="D76" s="662" t="s">
        <v>950</v>
      </c>
      <c r="E76" s="663"/>
      <c r="F76" s="663"/>
      <c r="G76" s="663"/>
      <c r="H76" s="663"/>
      <c r="I76" s="683"/>
      <c r="J76" s="676"/>
      <c r="K76" s="677"/>
      <c r="L76" s="677"/>
      <c r="M76" s="678"/>
      <c r="N76" s="719"/>
      <c r="O76" s="935"/>
      <c r="P76" s="661">
        <v>444</v>
      </c>
      <c r="Q76" s="662" t="s">
        <v>950</v>
      </c>
      <c r="R76" s="663"/>
      <c r="S76" s="663"/>
      <c r="T76" s="663"/>
      <c r="U76" s="663"/>
      <c r="V76" s="683"/>
      <c r="W76" s="665"/>
      <c r="X76" s="679"/>
      <c r="Y76" s="679"/>
      <c r="Z76" s="690"/>
      <c r="AA76" s="719"/>
    </row>
    <row r="77" spans="1:27" ht="15.75" thickBot="1" x14ac:dyDescent="0.3">
      <c r="A77" s="719"/>
      <c r="B77" s="936"/>
      <c r="C77" s="906" t="s">
        <v>951</v>
      </c>
      <c r="D77" s="907"/>
      <c r="E77" s="670">
        <f>SUM(E64:E76)</f>
        <v>271</v>
      </c>
      <c r="F77" s="670">
        <f t="shared" ref="F77:M77" si="27">SUM(F64:F76)</f>
        <v>176</v>
      </c>
      <c r="G77" s="670">
        <f t="shared" si="27"/>
        <v>173</v>
      </c>
      <c r="H77" s="670">
        <f t="shared" si="27"/>
        <v>168</v>
      </c>
      <c r="I77" s="691">
        <f t="shared" si="27"/>
        <v>173</v>
      </c>
      <c r="J77" s="672">
        <f>SUM(J64:J76)</f>
        <v>961</v>
      </c>
      <c r="K77" s="673">
        <f t="shared" si="27"/>
        <v>43509.4</v>
      </c>
      <c r="L77" s="673">
        <f>SUM(L64:L76)</f>
        <v>90772</v>
      </c>
      <c r="M77" s="674">
        <f t="shared" si="27"/>
        <v>192.20000000000002</v>
      </c>
      <c r="N77" s="719"/>
      <c r="O77" s="936"/>
      <c r="P77" s="906" t="s">
        <v>951</v>
      </c>
      <c r="Q77" s="907"/>
      <c r="R77" s="670">
        <f>SUM(R64:R76)</f>
        <v>155</v>
      </c>
      <c r="S77" s="670">
        <f>SUM(S64:S76)</f>
        <v>123</v>
      </c>
      <c r="T77" s="670">
        <f>SUM(T64:T76)</f>
        <v>134</v>
      </c>
      <c r="U77" s="670">
        <f>SUM(U64:U76)</f>
        <v>217</v>
      </c>
      <c r="V77" s="691"/>
      <c r="W77" s="672">
        <f t="shared" ref="W77:Z77" si="28">SUM(W64:W76)</f>
        <v>629</v>
      </c>
      <c r="X77" s="673">
        <f t="shared" si="28"/>
        <v>29169.55</v>
      </c>
      <c r="Y77" s="673">
        <f t="shared" si="28"/>
        <v>58640</v>
      </c>
      <c r="Z77" s="674">
        <f t="shared" si="28"/>
        <v>157.25</v>
      </c>
      <c r="AA77" s="719"/>
    </row>
    <row r="78" spans="1:27" ht="10.5" customHeight="1" x14ac:dyDescent="0.4">
      <c r="A78" s="719"/>
      <c r="B78" s="720"/>
      <c r="C78" s="721"/>
      <c r="D78" s="722"/>
      <c r="E78" s="723"/>
      <c r="F78" s="723"/>
      <c r="G78" s="723"/>
      <c r="H78" s="723"/>
      <c r="I78" s="723"/>
      <c r="J78" s="719"/>
      <c r="K78" s="719"/>
      <c r="L78" s="719"/>
      <c r="M78" s="719"/>
      <c r="N78" s="719"/>
      <c r="O78" s="719"/>
      <c r="P78" s="721"/>
      <c r="Q78" s="722"/>
      <c r="R78" s="719"/>
      <c r="S78" s="719"/>
      <c r="T78" s="719"/>
      <c r="U78" s="719"/>
      <c r="V78" s="719"/>
      <c r="W78" s="719"/>
      <c r="X78" s="719"/>
      <c r="Y78" s="719"/>
      <c r="Z78" s="719"/>
      <c r="AA78" s="719"/>
    </row>
    <row r="79" spans="1:27" ht="12.75" customHeight="1" x14ac:dyDescent="0.4"/>
    <row r="80" spans="1:27" ht="75.75" customHeight="1" x14ac:dyDescent="0.25">
      <c r="B80" s="657"/>
      <c r="C80" s="657"/>
      <c r="D80" s="657"/>
      <c r="E80" s="657"/>
      <c r="F80" s="657"/>
      <c r="G80" s="657"/>
      <c r="H80" s="657"/>
      <c r="I80" s="657"/>
      <c r="P80" s="657"/>
      <c r="Q80" s="657"/>
    </row>
    <row r="81" spans="2:17" ht="15.75" customHeight="1" x14ac:dyDescent="0.25">
      <c r="B81" s="657"/>
      <c r="C81" s="657"/>
      <c r="D81" s="657"/>
      <c r="E81" s="657"/>
      <c r="F81" s="657"/>
      <c r="G81" s="657"/>
      <c r="H81" s="657"/>
      <c r="I81" s="657"/>
      <c r="P81" s="657"/>
      <c r="Q81" s="657"/>
    </row>
    <row r="82" spans="2:17" ht="15" customHeight="1" x14ac:dyDescent="0.25">
      <c r="B82" s="657"/>
      <c r="C82" s="657"/>
      <c r="D82" s="657"/>
      <c r="E82" s="657"/>
      <c r="F82" s="657"/>
      <c r="G82" s="657"/>
      <c r="H82" s="657"/>
      <c r="I82" s="657"/>
      <c r="P82" s="657"/>
      <c r="Q82" s="657"/>
    </row>
    <row r="83" spans="2:17" ht="15" x14ac:dyDescent="0.25">
      <c r="B83" s="657"/>
      <c r="C83" s="657"/>
      <c r="D83" s="657"/>
      <c r="E83" s="657"/>
      <c r="F83" s="657"/>
      <c r="G83" s="657"/>
      <c r="H83" s="657"/>
      <c r="I83" s="657"/>
      <c r="P83" s="657"/>
      <c r="Q83" s="657"/>
    </row>
    <row r="84" spans="2:17" ht="15" x14ac:dyDescent="0.25">
      <c r="B84" s="657"/>
      <c r="C84" s="657"/>
      <c r="D84" s="657"/>
      <c r="E84" s="657"/>
      <c r="F84" s="657"/>
      <c r="G84" s="657"/>
      <c r="H84" s="657"/>
      <c r="I84" s="657"/>
      <c r="P84" s="657"/>
      <c r="Q84" s="657"/>
    </row>
    <row r="85" spans="2:17" ht="15" x14ac:dyDescent="0.25">
      <c r="B85" s="657"/>
      <c r="C85" s="657"/>
      <c r="D85" s="657"/>
      <c r="E85" s="657"/>
      <c r="F85" s="657"/>
      <c r="G85" s="657"/>
      <c r="H85" s="657"/>
      <c r="I85" s="657"/>
      <c r="P85" s="657"/>
      <c r="Q85" s="657"/>
    </row>
    <row r="86" spans="2:17" ht="15" x14ac:dyDescent="0.25">
      <c r="B86" s="657"/>
      <c r="C86" s="657"/>
      <c r="D86" s="657"/>
      <c r="E86" s="657"/>
      <c r="F86" s="657"/>
      <c r="G86" s="657"/>
      <c r="H86" s="657"/>
      <c r="I86" s="657"/>
      <c r="P86" s="657"/>
      <c r="Q86" s="657"/>
    </row>
    <row r="87" spans="2:17" ht="15" x14ac:dyDescent="0.25">
      <c r="B87" s="657"/>
      <c r="C87" s="657"/>
      <c r="D87" s="657"/>
      <c r="E87" s="657"/>
      <c r="F87" s="657"/>
      <c r="G87" s="657"/>
      <c r="H87" s="657"/>
      <c r="I87" s="657"/>
      <c r="P87" s="657"/>
      <c r="Q87" s="657"/>
    </row>
    <row r="88" spans="2:17" ht="15" x14ac:dyDescent="0.25">
      <c r="B88" s="657"/>
      <c r="C88" s="657"/>
      <c r="D88" s="657"/>
      <c r="E88" s="657"/>
      <c r="F88" s="657"/>
      <c r="G88" s="657"/>
      <c r="H88" s="657"/>
      <c r="I88" s="657"/>
      <c r="P88" s="657"/>
      <c r="Q88" s="657"/>
    </row>
    <row r="89" spans="2:17" ht="15" x14ac:dyDescent="0.25">
      <c r="B89" s="657"/>
      <c r="C89" s="657"/>
      <c r="D89" s="657"/>
      <c r="E89" s="657"/>
      <c r="F89" s="657"/>
      <c r="G89" s="657"/>
      <c r="H89" s="657"/>
      <c r="I89" s="657"/>
      <c r="P89" s="657"/>
      <c r="Q89" s="657"/>
    </row>
    <row r="90" spans="2:17" ht="15" x14ac:dyDescent="0.25">
      <c r="B90" s="657"/>
      <c r="C90" s="657"/>
      <c r="D90" s="657"/>
      <c r="E90" s="657"/>
      <c r="F90" s="657"/>
      <c r="G90" s="657"/>
      <c r="H90" s="657"/>
      <c r="I90" s="657"/>
      <c r="P90" s="657"/>
      <c r="Q90" s="657"/>
    </row>
    <row r="91" spans="2:17" ht="15" x14ac:dyDescent="0.25">
      <c r="B91" s="657"/>
      <c r="C91" s="657"/>
      <c r="D91" s="657"/>
      <c r="E91" s="657"/>
      <c r="F91" s="657"/>
      <c r="G91" s="657"/>
      <c r="H91" s="657"/>
      <c r="I91" s="657"/>
      <c r="P91" s="657"/>
      <c r="Q91" s="657"/>
    </row>
    <row r="92" spans="2:17" ht="15" x14ac:dyDescent="0.25">
      <c r="B92" s="657"/>
      <c r="C92" s="657"/>
      <c r="D92" s="657"/>
      <c r="E92" s="657"/>
      <c r="F92" s="657"/>
      <c r="G92" s="657"/>
      <c r="H92" s="657"/>
      <c r="I92" s="657"/>
      <c r="P92" s="657"/>
      <c r="Q92" s="657"/>
    </row>
    <row r="93" spans="2:17" ht="15" x14ac:dyDescent="0.25">
      <c r="B93" s="657"/>
      <c r="C93" s="657"/>
      <c r="D93" s="657"/>
      <c r="E93" s="657"/>
      <c r="F93" s="657"/>
      <c r="G93" s="657"/>
      <c r="H93" s="657"/>
      <c r="I93" s="657"/>
      <c r="P93" s="657"/>
      <c r="Q93" s="657"/>
    </row>
    <row r="94" spans="2:17" ht="15" x14ac:dyDescent="0.25">
      <c r="B94" s="657"/>
      <c r="C94" s="657"/>
      <c r="D94" s="657"/>
      <c r="E94" s="657"/>
      <c r="F94" s="657"/>
      <c r="G94" s="657"/>
      <c r="H94" s="657"/>
      <c r="I94" s="657"/>
      <c r="P94" s="657"/>
      <c r="Q94" s="657"/>
    </row>
    <row r="95" spans="2:17" ht="15" x14ac:dyDescent="0.25">
      <c r="B95" s="657"/>
      <c r="C95" s="657"/>
      <c r="D95" s="657"/>
      <c r="E95" s="657"/>
      <c r="F95" s="657"/>
      <c r="G95" s="657"/>
      <c r="H95" s="657"/>
      <c r="I95" s="657"/>
      <c r="N95" s="692"/>
      <c r="P95" s="657"/>
      <c r="Q95" s="657"/>
    </row>
    <row r="96" spans="2:17" ht="15" x14ac:dyDescent="0.25">
      <c r="B96" s="657"/>
      <c r="C96" s="657"/>
      <c r="D96" s="657"/>
      <c r="E96" s="657"/>
      <c r="F96" s="657"/>
      <c r="G96" s="657"/>
      <c r="H96" s="657"/>
      <c r="I96" s="657"/>
      <c r="P96" s="657"/>
      <c r="Q96" s="657"/>
    </row>
    <row r="97" spans="2:17" ht="10.5" customHeight="1" x14ac:dyDescent="0.4"/>
    <row r="98" spans="2:17" ht="10.5" customHeight="1" x14ac:dyDescent="0.4">
      <c r="E98" s="693"/>
      <c r="F98" s="693"/>
      <c r="G98" s="693"/>
      <c r="H98" s="693"/>
      <c r="I98" s="693"/>
    </row>
    <row r="99" spans="2:17" ht="37.5" customHeight="1" x14ac:dyDescent="0.25">
      <c r="B99" s="657"/>
      <c r="C99" s="657"/>
      <c r="D99" s="657"/>
      <c r="E99" s="657"/>
      <c r="F99" s="657"/>
      <c r="G99" s="657"/>
      <c r="H99" s="657"/>
      <c r="I99" s="657"/>
      <c r="P99" s="657"/>
      <c r="Q99" s="657"/>
    </row>
    <row r="100" spans="2:17" ht="15" x14ac:dyDescent="0.25">
      <c r="B100" s="657"/>
      <c r="C100" s="657"/>
      <c r="D100" s="657"/>
      <c r="E100" s="657"/>
      <c r="F100" s="657"/>
      <c r="G100" s="657"/>
      <c r="H100" s="657"/>
      <c r="I100" s="657"/>
      <c r="P100" s="657"/>
      <c r="Q100" s="657"/>
    </row>
    <row r="101" spans="2:17" ht="15" customHeight="1" x14ac:dyDescent="0.25">
      <c r="B101" s="657"/>
      <c r="C101" s="657"/>
      <c r="D101" s="657"/>
      <c r="E101" s="657"/>
      <c r="F101" s="657"/>
      <c r="G101" s="657"/>
      <c r="H101" s="657"/>
      <c r="I101" s="657"/>
      <c r="P101" s="657"/>
      <c r="Q101" s="657"/>
    </row>
    <row r="102" spans="2:17" ht="15" x14ac:dyDescent="0.25">
      <c r="B102" s="657"/>
      <c r="C102" s="657"/>
      <c r="D102" s="657"/>
      <c r="E102" s="657"/>
      <c r="F102" s="657"/>
      <c r="G102" s="657"/>
      <c r="H102" s="657"/>
      <c r="I102" s="657"/>
      <c r="P102" s="657"/>
      <c r="Q102" s="657"/>
    </row>
    <row r="103" spans="2:17" ht="15" x14ac:dyDescent="0.25">
      <c r="B103" s="657"/>
      <c r="C103" s="657"/>
      <c r="D103" s="657"/>
      <c r="E103" s="657"/>
      <c r="F103" s="657"/>
      <c r="G103" s="657"/>
      <c r="H103" s="657"/>
      <c r="I103" s="657"/>
      <c r="P103" s="657"/>
      <c r="Q103" s="657"/>
    </row>
    <row r="104" spans="2:17" ht="15" x14ac:dyDescent="0.25">
      <c r="B104" s="657"/>
      <c r="C104" s="657"/>
      <c r="D104" s="657"/>
      <c r="E104" s="657"/>
      <c r="F104" s="657"/>
      <c r="G104" s="657"/>
      <c r="H104" s="657"/>
      <c r="I104" s="657"/>
      <c r="P104" s="657"/>
      <c r="Q104" s="657"/>
    </row>
    <row r="105" spans="2:17" ht="15" x14ac:dyDescent="0.25">
      <c r="B105" s="657"/>
      <c r="C105" s="657"/>
      <c r="D105" s="657"/>
      <c r="E105" s="657"/>
      <c r="F105" s="657"/>
      <c r="G105" s="657"/>
      <c r="H105" s="657"/>
      <c r="I105" s="657"/>
      <c r="P105" s="657"/>
      <c r="Q105" s="657"/>
    </row>
    <row r="106" spans="2:17" ht="15" x14ac:dyDescent="0.25">
      <c r="B106" s="657"/>
      <c r="C106" s="657"/>
      <c r="D106" s="657"/>
      <c r="E106" s="657"/>
      <c r="F106" s="657"/>
      <c r="G106" s="657"/>
      <c r="H106" s="657"/>
      <c r="I106" s="657"/>
      <c r="P106" s="657"/>
      <c r="Q106" s="657"/>
    </row>
    <row r="107" spans="2:17" ht="15" x14ac:dyDescent="0.25">
      <c r="B107" s="657"/>
      <c r="C107" s="657"/>
      <c r="D107" s="657"/>
      <c r="E107" s="657"/>
      <c r="F107" s="657"/>
      <c r="G107" s="657"/>
      <c r="H107" s="657"/>
      <c r="I107" s="657"/>
      <c r="P107" s="657"/>
      <c r="Q107" s="657"/>
    </row>
    <row r="108" spans="2:17" ht="15" x14ac:dyDescent="0.25">
      <c r="B108" s="657"/>
      <c r="C108" s="657"/>
      <c r="D108" s="657"/>
      <c r="E108" s="657"/>
      <c r="F108" s="657"/>
      <c r="G108" s="657"/>
      <c r="H108" s="657"/>
      <c r="I108" s="657"/>
      <c r="P108" s="657"/>
      <c r="Q108" s="657"/>
    </row>
    <row r="109" spans="2:17" ht="15" x14ac:dyDescent="0.25">
      <c r="B109" s="657"/>
      <c r="C109" s="657"/>
      <c r="D109" s="657"/>
      <c r="E109" s="657"/>
      <c r="F109" s="657"/>
      <c r="G109" s="657"/>
      <c r="H109" s="657"/>
      <c r="I109" s="657"/>
      <c r="P109" s="657"/>
      <c r="Q109" s="657"/>
    </row>
    <row r="110" spans="2:17" ht="15" x14ac:dyDescent="0.25">
      <c r="B110" s="657"/>
      <c r="C110" s="657"/>
      <c r="D110" s="657"/>
      <c r="E110" s="657"/>
      <c r="F110" s="657"/>
      <c r="G110" s="657"/>
      <c r="H110" s="657"/>
      <c r="I110" s="657"/>
      <c r="P110" s="657"/>
      <c r="Q110" s="657"/>
    </row>
    <row r="111" spans="2:17" ht="15" x14ac:dyDescent="0.25">
      <c r="B111" s="657"/>
      <c r="C111" s="657"/>
      <c r="D111" s="657"/>
      <c r="E111" s="657"/>
      <c r="F111" s="657"/>
      <c r="G111" s="657"/>
      <c r="H111" s="657"/>
      <c r="I111" s="657"/>
      <c r="P111" s="657"/>
      <c r="Q111" s="657"/>
    </row>
    <row r="112" spans="2:17" ht="15" x14ac:dyDescent="0.25">
      <c r="B112" s="657"/>
      <c r="C112" s="657"/>
      <c r="D112" s="657"/>
      <c r="E112" s="657"/>
      <c r="F112" s="657"/>
      <c r="G112" s="657"/>
      <c r="H112" s="657"/>
      <c r="I112" s="657"/>
      <c r="P112" s="657"/>
      <c r="Q112" s="657"/>
    </row>
    <row r="113" spans="2:17" ht="15" x14ac:dyDescent="0.25">
      <c r="B113" s="657"/>
      <c r="C113" s="657"/>
      <c r="D113" s="657"/>
      <c r="E113" s="657"/>
      <c r="F113" s="657"/>
      <c r="G113" s="657"/>
      <c r="H113" s="657"/>
      <c r="I113" s="657"/>
      <c r="P113" s="657"/>
      <c r="Q113" s="657"/>
    </row>
    <row r="114" spans="2:17" ht="15" x14ac:dyDescent="0.25">
      <c r="B114" s="657"/>
      <c r="C114" s="657"/>
      <c r="D114" s="657"/>
      <c r="E114" s="657"/>
      <c r="F114" s="657"/>
      <c r="G114" s="657"/>
      <c r="H114" s="657"/>
      <c r="I114" s="657"/>
      <c r="P114" s="657"/>
      <c r="Q114" s="657"/>
    </row>
    <row r="115" spans="2:17" ht="15" x14ac:dyDescent="0.25">
      <c r="B115" s="657"/>
      <c r="C115" s="657"/>
      <c r="D115" s="657"/>
      <c r="E115" s="657"/>
      <c r="F115" s="657"/>
      <c r="G115" s="657"/>
      <c r="H115" s="657"/>
      <c r="I115" s="657"/>
      <c r="P115" s="657"/>
      <c r="Q115" s="657"/>
    </row>
    <row r="116" spans="2:17" ht="9" customHeight="1" x14ac:dyDescent="0.4"/>
    <row r="117" spans="2:17" ht="27.75" customHeight="1" x14ac:dyDescent="0.25">
      <c r="B117" s="657"/>
      <c r="C117" s="657"/>
      <c r="D117" s="657"/>
      <c r="E117" s="657"/>
      <c r="F117" s="657"/>
      <c r="G117" s="657"/>
      <c r="H117" s="657"/>
      <c r="I117" s="657"/>
      <c r="P117" s="916"/>
      <c r="Q117" s="916"/>
    </row>
    <row r="118" spans="2:17" ht="15" x14ac:dyDescent="0.25">
      <c r="B118" s="657"/>
      <c r="C118" s="657"/>
      <c r="D118" s="657"/>
      <c r="E118" s="657"/>
      <c r="F118" s="657"/>
      <c r="G118" s="657"/>
      <c r="H118" s="657"/>
      <c r="I118" s="657"/>
      <c r="P118" s="916"/>
      <c r="Q118" s="916"/>
    </row>
    <row r="119" spans="2:17" ht="15" customHeight="1" x14ac:dyDescent="0.25">
      <c r="B119" s="657"/>
      <c r="C119" s="657"/>
      <c r="D119" s="657"/>
      <c r="E119" s="657"/>
      <c r="F119" s="657"/>
      <c r="G119" s="657"/>
      <c r="H119" s="657"/>
      <c r="I119" s="657"/>
      <c r="P119" s="694"/>
      <c r="Q119" s="695"/>
    </row>
    <row r="120" spans="2:17" ht="15" x14ac:dyDescent="0.25">
      <c r="B120" s="657"/>
      <c r="C120" s="657"/>
      <c r="D120" s="657"/>
      <c r="E120" s="657"/>
      <c r="F120" s="657"/>
      <c r="G120" s="657"/>
      <c r="H120" s="657"/>
      <c r="I120" s="657"/>
      <c r="P120" s="694"/>
      <c r="Q120" s="695"/>
    </row>
    <row r="121" spans="2:17" ht="15" x14ac:dyDescent="0.25">
      <c r="B121" s="657"/>
      <c r="C121" s="657"/>
      <c r="D121" s="657"/>
      <c r="E121" s="657"/>
      <c r="F121" s="657"/>
      <c r="G121" s="657"/>
      <c r="H121" s="657"/>
      <c r="I121" s="657"/>
      <c r="P121" s="694"/>
      <c r="Q121" s="695"/>
    </row>
    <row r="122" spans="2:17" ht="15" x14ac:dyDescent="0.25">
      <c r="B122" s="657"/>
      <c r="C122" s="657"/>
      <c r="D122" s="657"/>
      <c r="E122" s="657"/>
      <c r="F122" s="657"/>
      <c r="G122" s="657"/>
      <c r="H122" s="657"/>
      <c r="I122" s="657"/>
      <c r="P122" s="694"/>
      <c r="Q122" s="695"/>
    </row>
    <row r="123" spans="2:17" ht="15" x14ac:dyDescent="0.25">
      <c r="B123" s="657"/>
      <c r="C123" s="657"/>
      <c r="D123" s="657"/>
      <c r="E123" s="657"/>
      <c r="F123" s="657"/>
      <c r="G123" s="657"/>
      <c r="H123" s="657"/>
      <c r="I123" s="657"/>
      <c r="P123" s="694"/>
      <c r="Q123" s="695"/>
    </row>
    <row r="124" spans="2:17" ht="15" x14ac:dyDescent="0.25">
      <c r="B124" s="657"/>
      <c r="C124" s="657"/>
      <c r="D124" s="657"/>
      <c r="E124" s="657"/>
      <c r="F124" s="657"/>
      <c r="G124" s="657"/>
      <c r="H124" s="657"/>
      <c r="I124" s="657"/>
      <c r="P124" s="694"/>
      <c r="Q124" s="695"/>
    </row>
    <row r="125" spans="2:17" ht="15" x14ac:dyDescent="0.25">
      <c r="B125" s="657"/>
      <c r="C125" s="657"/>
      <c r="D125" s="657"/>
      <c r="E125" s="657"/>
      <c r="F125" s="657"/>
      <c r="G125" s="657"/>
      <c r="H125" s="657"/>
      <c r="I125" s="657"/>
      <c r="P125" s="694"/>
      <c r="Q125" s="695"/>
    </row>
    <row r="126" spans="2:17" ht="15" x14ac:dyDescent="0.25">
      <c r="B126" s="657"/>
      <c r="C126" s="657"/>
      <c r="D126" s="657"/>
      <c r="E126" s="657"/>
      <c r="F126" s="657"/>
      <c r="G126" s="657"/>
      <c r="H126" s="657"/>
      <c r="I126" s="657"/>
      <c r="P126" s="694"/>
      <c r="Q126" s="695"/>
    </row>
    <row r="127" spans="2:17" ht="15" x14ac:dyDescent="0.25">
      <c r="B127" s="657"/>
      <c r="C127" s="657"/>
      <c r="D127" s="657"/>
      <c r="E127" s="657"/>
      <c r="F127" s="657"/>
      <c r="G127" s="657"/>
      <c r="H127" s="657"/>
      <c r="I127" s="657"/>
      <c r="P127" s="694"/>
      <c r="Q127" s="695"/>
    </row>
    <row r="128" spans="2:17" ht="15" x14ac:dyDescent="0.25">
      <c r="B128" s="657"/>
      <c r="C128" s="657"/>
      <c r="D128" s="657"/>
      <c r="E128" s="657"/>
      <c r="F128" s="657"/>
      <c r="G128" s="657"/>
      <c r="H128" s="657"/>
      <c r="I128" s="657"/>
      <c r="P128" s="694"/>
      <c r="Q128" s="695"/>
    </row>
    <row r="129" spans="2:17" ht="15" x14ac:dyDescent="0.25">
      <c r="B129" s="657"/>
      <c r="C129" s="657"/>
      <c r="D129" s="657"/>
      <c r="E129" s="657"/>
      <c r="F129" s="657"/>
      <c r="G129" s="657"/>
      <c r="H129" s="657"/>
      <c r="I129" s="657"/>
      <c r="P129" s="694"/>
      <c r="Q129" s="695"/>
    </row>
    <row r="130" spans="2:17" ht="15" x14ac:dyDescent="0.25">
      <c r="B130" s="657"/>
      <c r="C130" s="657"/>
      <c r="D130" s="657"/>
      <c r="E130" s="657"/>
      <c r="F130" s="657"/>
      <c r="G130" s="657"/>
      <c r="H130" s="657"/>
      <c r="I130" s="657"/>
      <c r="P130" s="694"/>
      <c r="Q130" s="695"/>
    </row>
    <row r="131" spans="2:17" ht="15" x14ac:dyDescent="0.25">
      <c r="B131" s="657"/>
      <c r="C131" s="657"/>
      <c r="D131" s="657"/>
      <c r="E131" s="657"/>
      <c r="F131" s="657"/>
      <c r="G131" s="657"/>
      <c r="H131" s="657"/>
      <c r="I131" s="657"/>
      <c r="P131" s="694"/>
      <c r="Q131" s="695"/>
    </row>
    <row r="132" spans="2:17" ht="15" x14ac:dyDescent="0.25">
      <c r="B132" s="657"/>
      <c r="C132" s="657"/>
      <c r="D132" s="657"/>
      <c r="E132" s="657"/>
      <c r="F132" s="657"/>
      <c r="G132" s="657"/>
      <c r="H132" s="657"/>
      <c r="I132" s="657"/>
      <c r="P132" s="694"/>
      <c r="Q132" s="695"/>
    </row>
    <row r="133" spans="2:17" ht="15" x14ac:dyDescent="0.25">
      <c r="B133" s="657"/>
      <c r="C133" s="657"/>
      <c r="D133" s="657"/>
      <c r="E133" s="657"/>
      <c r="F133" s="657"/>
      <c r="G133" s="657"/>
      <c r="H133" s="657"/>
      <c r="I133" s="657"/>
      <c r="P133" s="917"/>
      <c r="Q133" s="917"/>
    </row>
  </sheetData>
  <mergeCells count="98">
    <mergeCell ref="G5:G6"/>
    <mergeCell ref="H5:H6"/>
    <mergeCell ref="C23:D23"/>
    <mergeCell ref="B5:B23"/>
    <mergeCell ref="C5:D6"/>
    <mergeCell ref="E5:E6"/>
    <mergeCell ref="F5:F6"/>
    <mergeCell ref="I5:I6"/>
    <mergeCell ref="J5:J7"/>
    <mergeCell ref="K5:K7"/>
    <mergeCell ref="L5:L7"/>
    <mergeCell ref="M5:M7"/>
    <mergeCell ref="M25:M27"/>
    <mergeCell ref="O25:O41"/>
    <mergeCell ref="B25:B41"/>
    <mergeCell ref="C25:D26"/>
    <mergeCell ref="E25:E26"/>
    <mergeCell ref="F25:F26"/>
    <mergeCell ref="G25:G26"/>
    <mergeCell ref="H25:H26"/>
    <mergeCell ref="W25:W27"/>
    <mergeCell ref="X25:X27"/>
    <mergeCell ref="Y25:Y27"/>
    <mergeCell ref="Z25:Z27"/>
    <mergeCell ref="C41:D41"/>
    <mergeCell ref="P41:Q41"/>
    <mergeCell ref="P25:Q26"/>
    <mergeCell ref="R25:R26"/>
    <mergeCell ref="S25:S26"/>
    <mergeCell ref="T25:T26"/>
    <mergeCell ref="U25:U26"/>
    <mergeCell ref="V25:V26"/>
    <mergeCell ref="I25:I26"/>
    <mergeCell ref="J25:J27"/>
    <mergeCell ref="K25:K27"/>
    <mergeCell ref="L25:L27"/>
    <mergeCell ref="M43:M45"/>
    <mergeCell ref="O43:O59"/>
    <mergeCell ref="B43:B59"/>
    <mergeCell ref="C43:D44"/>
    <mergeCell ref="E43:E44"/>
    <mergeCell ref="F43:F44"/>
    <mergeCell ref="G43:G44"/>
    <mergeCell ref="H43:H44"/>
    <mergeCell ref="W43:W45"/>
    <mergeCell ref="X43:X45"/>
    <mergeCell ref="Y43:Y45"/>
    <mergeCell ref="Z43:Z45"/>
    <mergeCell ref="C59:D59"/>
    <mergeCell ref="P59:Q59"/>
    <mergeCell ref="P43:Q44"/>
    <mergeCell ref="R43:R44"/>
    <mergeCell ref="S43:S44"/>
    <mergeCell ref="T43:T44"/>
    <mergeCell ref="U43:U44"/>
    <mergeCell ref="V43:V44"/>
    <mergeCell ref="I43:I44"/>
    <mergeCell ref="J43:J45"/>
    <mergeCell ref="K43:K45"/>
    <mergeCell ref="L43:L45"/>
    <mergeCell ref="M61:M63"/>
    <mergeCell ref="O61:O77"/>
    <mergeCell ref="B61:B77"/>
    <mergeCell ref="C61:D62"/>
    <mergeCell ref="E61:E62"/>
    <mergeCell ref="F61:F62"/>
    <mergeCell ref="G61:G62"/>
    <mergeCell ref="H61:H62"/>
    <mergeCell ref="W61:W63"/>
    <mergeCell ref="X61:X63"/>
    <mergeCell ref="Y61:Y63"/>
    <mergeCell ref="Z61:Z63"/>
    <mergeCell ref="C77:D77"/>
    <mergeCell ref="P77:Q77"/>
    <mergeCell ref="P61:Q62"/>
    <mergeCell ref="R61:R62"/>
    <mergeCell ref="S61:S62"/>
    <mergeCell ref="T61:T62"/>
    <mergeCell ref="U61:U62"/>
    <mergeCell ref="V61:V62"/>
    <mergeCell ref="I61:I62"/>
    <mergeCell ref="J61:J63"/>
    <mergeCell ref="K61:K63"/>
    <mergeCell ref="L61:L63"/>
    <mergeCell ref="P117:Q118"/>
    <mergeCell ref="P133:Q133"/>
    <mergeCell ref="O5:O23"/>
    <mergeCell ref="P5:Q6"/>
    <mergeCell ref="R5:R6"/>
    <mergeCell ref="Z5:Z7"/>
    <mergeCell ref="P23:Q23"/>
    <mergeCell ref="T5:T6"/>
    <mergeCell ref="U5:U6"/>
    <mergeCell ref="V5:V6"/>
    <mergeCell ref="W5:W7"/>
    <mergeCell ref="X5:X7"/>
    <mergeCell ref="Y5:Y7"/>
    <mergeCell ref="S5:S6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A40"/>
  <sheetViews>
    <sheetView topLeftCell="J1" zoomScale="115" zoomScaleNormal="115" workbookViewId="0">
      <selection activeCell="S12" sqref="S12"/>
    </sheetView>
  </sheetViews>
  <sheetFormatPr defaultRowHeight="26.25" x14ac:dyDescent="0.4"/>
  <cols>
    <col min="1" max="1" width="1.5703125" style="657" customWidth="1"/>
    <col min="2" max="2" width="3.5703125" style="725" customWidth="1"/>
    <col min="3" max="3" width="6" style="692" bestFit="1" customWidth="1"/>
    <col min="4" max="4" width="7.140625" style="657" bestFit="1" customWidth="1"/>
    <col min="5" max="5" width="4.140625" style="656" bestFit="1" customWidth="1"/>
    <col min="6" max="6" width="4.42578125" style="656" bestFit="1" customWidth="1"/>
    <col min="7" max="7" width="4.140625" style="656" bestFit="1" customWidth="1"/>
    <col min="8" max="8" width="4.42578125" style="656" bestFit="1" customWidth="1"/>
    <col min="9" max="9" width="5.42578125" style="656" customWidth="1"/>
    <col min="10" max="10" width="4.42578125" style="657" bestFit="1" customWidth="1"/>
    <col min="11" max="12" width="9.5703125" style="657" bestFit="1" customWidth="1"/>
    <col min="13" max="13" width="6.7109375" style="657" bestFit="1" customWidth="1"/>
    <col min="14" max="14" width="2.28515625" style="657" customWidth="1"/>
    <col min="15" max="15" width="5" style="724" customWidth="1"/>
    <col min="16" max="16" width="6" style="657" bestFit="1" customWidth="1"/>
    <col min="17" max="17" width="7.140625" style="657" bestFit="1" customWidth="1"/>
    <col min="18" max="22" width="4.140625" style="657" bestFit="1" customWidth="1"/>
    <col min="23" max="23" width="4.42578125" style="657" bestFit="1" customWidth="1"/>
    <col min="24" max="24" width="8.42578125" style="657" bestFit="1" customWidth="1"/>
    <col min="25" max="25" width="9.140625" style="657"/>
    <col min="26" max="26" width="6.140625" style="657" bestFit="1" customWidth="1"/>
    <col min="27" max="27" width="2.85546875" style="657" customWidth="1"/>
    <col min="28" max="258" width="9.140625" style="657"/>
    <col min="259" max="259" width="5" style="657" customWidth="1"/>
    <col min="260" max="514" width="9.140625" style="657"/>
    <col min="515" max="515" width="5" style="657" customWidth="1"/>
    <col min="516" max="770" width="9.140625" style="657"/>
    <col min="771" max="771" width="5" style="657" customWidth="1"/>
    <col min="772" max="1026" width="9.140625" style="657"/>
    <col min="1027" max="1027" width="5" style="657" customWidth="1"/>
    <col min="1028" max="1282" width="9.140625" style="657"/>
    <col min="1283" max="1283" width="5" style="657" customWidth="1"/>
    <col min="1284" max="1538" width="9.140625" style="657"/>
    <col min="1539" max="1539" width="5" style="657" customWidth="1"/>
    <col min="1540" max="1794" width="9.140625" style="657"/>
    <col min="1795" max="1795" width="5" style="657" customWidth="1"/>
    <col min="1796" max="2050" width="9.140625" style="657"/>
    <col min="2051" max="2051" width="5" style="657" customWidth="1"/>
    <col min="2052" max="2306" width="9.140625" style="657"/>
    <col min="2307" max="2307" width="5" style="657" customWidth="1"/>
    <col min="2308" max="2562" width="9.140625" style="657"/>
    <col min="2563" max="2563" width="5" style="657" customWidth="1"/>
    <col min="2564" max="2818" width="9.140625" style="657"/>
    <col min="2819" max="2819" width="5" style="657" customWidth="1"/>
    <col min="2820" max="3074" width="9.140625" style="657"/>
    <col min="3075" max="3075" width="5" style="657" customWidth="1"/>
    <col min="3076" max="3330" width="9.140625" style="657"/>
    <col min="3331" max="3331" width="5" style="657" customWidth="1"/>
    <col min="3332" max="3586" width="9.140625" style="657"/>
    <col min="3587" max="3587" width="5" style="657" customWidth="1"/>
    <col min="3588" max="3842" width="9.140625" style="657"/>
    <col min="3843" max="3843" width="5" style="657" customWidth="1"/>
    <col min="3844" max="4098" width="9.140625" style="657"/>
    <col min="4099" max="4099" width="5" style="657" customWidth="1"/>
    <col min="4100" max="4354" width="9.140625" style="657"/>
    <col min="4355" max="4355" width="5" style="657" customWidth="1"/>
    <col min="4356" max="4610" width="9.140625" style="657"/>
    <col min="4611" max="4611" width="5" style="657" customWidth="1"/>
    <col min="4612" max="4866" width="9.140625" style="657"/>
    <col min="4867" max="4867" width="5" style="657" customWidth="1"/>
    <col min="4868" max="5122" width="9.140625" style="657"/>
    <col min="5123" max="5123" width="5" style="657" customWidth="1"/>
    <col min="5124" max="5378" width="9.140625" style="657"/>
    <col min="5379" max="5379" width="5" style="657" customWidth="1"/>
    <col min="5380" max="5634" width="9.140625" style="657"/>
    <col min="5635" max="5635" width="5" style="657" customWidth="1"/>
    <col min="5636" max="5890" width="9.140625" style="657"/>
    <col min="5891" max="5891" width="5" style="657" customWidth="1"/>
    <col min="5892" max="6146" width="9.140625" style="657"/>
    <col min="6147" max="6147" width="5" style="657" customWidth="1"/>
    <col min="6148" max="6402" width="9.140625" style="657"/>
    <col min="6403" max="6403" width="5" style="657" customWidth="1"/>
    <col min="6404" max="6658" width="9.140625" style="657"/>
    <col min="6659" max="6659" width="5" style="657" customWidth="1"/>
    <col min="6660" max="6914" width="9.140625" style="657"/>
    <col min="6915" max="6915" width="5" style="657" customWidth="1"/>
    <col min="6916" max="7170" width="9.140625" style="657"/>
    <col min="7171" max="7171" width="5" style="657" customWidth="1"/>
    <col min="7172" max="7426" width="9.140625" style="657"/>
    <col min="7427" max="7427" width="5" style="657" customWidth="1"/>
    <col min="7428" max="7682" width="9.140625" style="657"/>
    <col min="7683" max="7683" width="5" style="657" customWidth="1"/>
    <col min="7684" max="7938" width="9.140625" style="657"/>
    <col min="7939" max="7939" width="5" style="657" customWidth="1"/>
    <col min="7940" max="8194" width="9.140625" style="657"/>
    <col min="8195" max="8195" width="5" style="657" customWidth="1"/>
    <col min="8196" max="8450" width="9.140625" style="657"/>
    <col min="8451" max="8451" width="5" style="657" customWidth="1"/>
    <col min="8452" max="8706" width="9.140625" style="657"/>
    <col min="8707" max="8707" width="5" style="657" customWidth="1"/>
    <col min="8708" max="8962" width="9.140625" style="657"/>
    <col min="8963" max="8963" width="5" style="657" customWidth="1"/>
    <col min="8964" max="9218" width="9.140625" style="657"/>
    <col min="9219" max="9219" width="5" style="657" customWidth="1"/>
    <col min="9220" max="9474" width="9.140625" style="657"/>
    <col min="9475" max="9475" width="5" style="657" customWidth="1"/>
    <col min="9476" max="9730" width="9.140625" style="657"/>
    <col min="9731" max="9731" width="5" style="657" customWidth="1"/>
    <col min="9732" max="9986" width="9.140625" style="657"/>
    <col min="9987" max="9987" width="5" style="657" customWidth="1"/>
    <col min="9988" max="10242" width="9.140625" style="657"/>
    <col min="10243" max="10243" width="5" style="657" customWidth="1"/>
    <col min="10244" max="10498" width="9.140625" style="657"/>
    <col min="10499" max="10499" width="5" style="657" customWidth="1"/>
    <col min="10500" max="10754" width="9.140625" style="657"/>
    <col min="10755" max="10755" width="5" style="657" customWidth="1"/>
    <col min="10756" max="11010" width="9.140625" style="657"/>
    <col min="11011" max="11011" width="5" style="657" customWidth="1"/>
    <col min="11012" max="11266" width="9.140625" style="657"/>
    <col min="11267" max="11267" width="5" style="657" customWidth="1"/>
    <col min="11268" max="11522" width="9.140625" style="657"/>
    <col min="11523" max="11523" width="5" style="657" customWidth="1"/>
    <col min="11524" max="11778" width="9.140625" style="657"/>
    <col min="11779" max="11779" width="5" style="657" customWidth="1"/>
    <col min="11780" max="12034" width="9.140625" style="657"/>
    <col min="12035" max="12035" width="5" style="657" customWidth="1"/>
    <col min="12036" max="12290" width="9.140625" style="657"/>
    <col min="12291" max="12291" width="5" style="657" customWidth="1"/>
    <col min="12292" max="12546" width="9.140625" style="657"/>
    <col min="12547" max="12547" width="5" style="657" customWidth="1"/>
    <col min="12548" max="12802" width="9.140625" style="657"/>
    <col min="12803" max="12803" width="5" style="657" customWidth="1"/>
    <col min="12804" max="13058" width="9.140625" style="657"/>
    <col min="13059" max="13059" width="5" style="657" customWidth="1"/>
    <col min="13060" max="13314" width="9.140625" style="657"/>
    <col min="13315" max="13315" width="5" style="657" customWidth="1"/>
    <col min="13316" max="13570" width="9.140625" style="657"/>
    <col min="13571" max="13571" width="5" style="657" customWidth="1"/>
    <col min="13572" max="13826" width="9.140625" style="657"/>
    <col min="13827" max="13827" width="5" style="657" customWidth="1"/>
    <col min="13828" max="14082" width="9.140625" style="657"/>
    <col min="14083" max="14083" width="5" style="657" customWidth="1"/>
    <col min="14084" max="14338" width="9.140625" style="657"/>
    <col min="14339" max="14339" width="5" style="657" customWidth="1"/>
    <col min="14340" max="14594" width="9.140625" style="657"/>
    <col min="14595" max="14595" width="5" style="657" customWidth="1"/>
    <col min="14596" max="14850" width="9.140625" style="657"/>
    <col min="14851" max="14851" width="5" style="657" customWidth="1"/>
    <col min="14852" max="15106" width="9.140625" style="657"/>
    <col min="15107" max="15107" width="5" style="657" customWidth="1"/>
    <col min="15108" max="15362" width="9.140625" style="657"/>
    <col min="15363" max="15363" width="5" style="657" customWidth="1"/>
    <col min="15364" max="15618" width="9.140625" style="657"/>
    <col min="15619" max="15619" width="5" style="657" customWidth="1"/>
    <col min="15620" max="15874" width="9.140625" style="657"/>
    <col min="15875" max="15875" width="5" style="657" customWidth="1"/>
    <col min="15876" max="16130" width="9.140625" style="657"/>
    <col min="16131" max="16131" width="5" style="657" customWidth="1"/>
    <col min="16132" max="16384" width="9.140625" style="657"/>
  </cols>
  <sheetData>
    <row r="1" spans="1:27" ht="15" customHeight="1" x14ac:dyDescent="0.4"/>
    <row r="2" spans="1:27" ht="15" customHeight="1" x14ac:dyDescent="0.4"/>
    <row r="3" spans="1:27" ht="12" customHeight="1" x14ac:dyDescent="0.4"/>
    <row r="4" spans="1:27" s="696" customFormat="1" ht="8.25" customHeight="1" thickBot="1" x14ac:dyDescent="0.45">
      <c r="A4" s="719"/>
      <c r="B4" s="726"/>
      <c r="C4" s="727"/>
      <c r="D4" s="719"/>
      <c r="E4" s="723"/>
      <c r="F4" s="723"/>
      <c r="G4" s="723"/>
      <c r="H4" s="723"/>
      <c r="I4" s="723"/>
      <c r="J4" s="719"/>
      <c r="K4" s="719"/>
      <c r="L4" s="719"/>
      <c r="M4" s="719"/>
      <c r="N4" s="719"/>
      <c r="O4" s="728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</row>
    <row r="5" spans="1:27" ht="37.5" customHeight="1" x14ac:dyDescent="0.25">
      <c r="A5" s="719"/>
      <c r="B5" s="961">
        <v>43647</v>
      </c>
      <c r="C5" s="961"/>
      <c r="D5" s="962"/>
      <c r="E5" s="928" t="s">
        <v>931</v>
      </c>
      <c r="F5" s="928" t="s">
        <v>932</v>
      </c>
      <c r="G5" s="928" t="s">
        <v>933</v>
      </c>
      <c r="H5" s="928" t="s">
        <v>934</v>
      </c>
      <c r="I5" s="930" t="s">
        <v>935</v>
      </c>
      <c r="J5" s="912" t="s">
        <v>909</v>
      </c>
      <c r="K5" s="914" t="s">
        <v>910</v>
      </c>
      <c r="L5" s="914" t="s">
        <v>911</v>
      </c>
      <c r="M5" s="904" t="s">
        <v>912</v>
      </c>
      <c r="N5" s="719"/>
      <c r="O5" s="942">
        <v>43678</v>
      </c>
      <c r="P5" s="942"/>
      <c r="Q5" s="943"/>
      <c r="R5" s="928" t="s">
        <v>983</v>
      </c>
      <c r="S5" s="928" t="s">
        <v>984</v>
      </c>
      <c r="T5" s="928" t="s">
        <v>985</v>
      </c>
      <c r="U5" s="928" t="s">
        <v>986</v>
      </c>
      <c r="V5" s="930"/>
      <c r="W5" s="912" t="s">
        <v>909</v>
      </c>
      <c r="X5" s="914" t="s">
        <v>910</v>
      </c>
      <c r="Y5" s="914" t="s">
        <v>911</v>
      </c>
      <c r="Z5" s="904" t="s">
        <v>912</v>
      </c>
      <c r="AA5" s="719"/>
    </row>
    <row r="6" spans="1:27" ht="37.5" customHeight="1" thickBot="1" x14ac:dyDescent="0.3">
      <c r="A6" s="719"/>
      <c r="B6" s="961"/>
      <c r="C6" s="961"/>
      <c r="D6" s="962"/>
      <c r="E6" s="929"/>
      <c r="F6" s="929"/>
      <c r="G6" s="929"/>
      <c r="H6" s="929"/>
      <c r="I6" s="931"/>
      <c r="J6" s="913"/>
      <c r="K6" s="915"/>
      <c r="L6" s="915"/>
      <c r="M6" s="905"/>
      <c r="N6" s="719"/>
      <c r="O6" s="942"/>
      <c r="P6" s="942"/>
      <c r="Q6" s="943"/>
      <c r="R6" s="929"/>
      <c r="S6" s="929"/>
      <c r="T6" s="929"/>
      <c r="U6" s="929"/>
      <c r="V6" s="931"/>
      <c r="W6" s="913"/>
      <c r="X6" s="915"/>
      <c r="Y6" s="915"/>
      <c r="Z6" s="905"/>
      <c r="AA6" s="719"/>
    </row>
    <row r="7" spans="1:27" ht="23.25" x14ac:dyDescent="0.25">
      <c r="A7" s="719"/>
      <c r="B7" s="937" t="s">
        <v>591</v>
      </c>
      <c r="C7" s="697" t="s">
        <v>936</v>
      </c>
      <c r="D7" s="698" t="s">
        <v>937</v>
      </c>
      <c r="E7" s="699" t="s">
        <v>915</v>
      </c>
      <c r="F7" s="699" t="s">
        <v>915</v>
      </c>
      <c r="G7" s="699" t="s">
        <v>915</v>
      </c>
      <c r="H7" s="699" t="s">
        <v>915</v>
      </c>
      <c r="I7" s="699" t="s">
        <v>915</v>
      </c>
      <c r="J7" s="913"/>
      <c r="K7" s="915"/>
      <c r="L7" s="915"/>
      <c r="M7" s="905"/>
      <c r="N7" s="719"/>
      <c r="O7" s="937" t="s">
        <v>592</v>
      </c>
      <c r="P7" s="697" t="s">
        <v>936</v>
      </c>
      <c r="Q7" s="698" t="s">
        <v>937</v>
      </c>
      <c r="R7" s="699" t="s">
        <v>915</v>
      </c>
      <c r="S7" s="699" t="s">
        <v>915</v>
      </c>
      <c r="T7" s="699" t="s">
        <v>915</v>
      </c>
      <c r="U7" s="699" t="s">
        <v>915</v>
      </c>
      <c r="V7" s="699" t="s">
        <v>915</v>
      </c>
      <c r="W7" s="913"/>
      <c r="X7" s="915"/>
      <c r="Y7" s="915"/>
      <c r="Z7" s="905"/>
      <c r="AA7" s="719"/>
    </row>
    <row r="8" spans="1:27" ht="15" x14ac:dyDescent="0.25">
      <c r="A8" s="719"/>
      <c r="B8" s="938"/>
      <c r="C8" s="700">
        <v>301</v>
      </c>
      <c r="D8" s="701" t="s">
        <v>978</v>
      </c>
      <c r="E8" s="663">
        <v>20</v>
      </c>
      <c r="F8" s="663">
        <v>14</v>
      </c>
      <c r="G8" s="663">
        <v>18</v>
      </c>
      <c r="H8" s="663">
        <v>13</v>
      </c>
      <c r="I8" s="664">
        <v>28</v>
      </c>
      <c r="J8" s="665">
        <f>SUM(E8:I8)</f>
        <v>93</v>
      </c>
      <c r="K8" s="666">
        <v>4573.5</v>
      </c>
      <c r="L8" s="666">
        <v>9117</v>
      </c>
      <c r="M8" s="667">
        <f>AVERAGE(E8:H8)</f>
        <v>16.25</v>
      </c>
      <c r="N8" s="719"/>
      <c r="O8" s="938"/>
      <c r="P8" s="700">
        <v>301</v>
      </c>
      <c r="Q8" s="701" t="s">
        <v>978</v>
      </c>
      <c r="R8" s="663">
        <v>25</v>
      </c>
      <c r="S8" s="663">
        <v>23</v>
      </c>
      <c r="T8" s="663"/>
      <c r="U8" s="663"/>
      <c r="V8" s="664"/>
      <c r="W8" s="665">
        <f>SUM(R8:V8)</f>
        <v>48</v>
      </c>
      <c r="X8" s="666">
        <v>2111</v>
      </c>
      <c r="Y8" s="666">
        <v>4192</v>
      </c>
      <c r="Z8" s="667">
        <f>AVERAGE(R8:U8)</f>
        <v>24</v>
      </c>
      <c r="AA8" s="719"/>
    </row>
    <row r="9" spans="1:27" ht="15" x14ac:dyDescent="0.25">
      <c r="A9" s="719"/>
      <c r="B9" s="938"/>
      <c r="C9" s="700">
        <v>302</v>
      </c>
      <c r="D9" s="701" t="s">
        <v>979</v>
      </c>
      <c r="E9" s="663">
        <v>26</v>
      </c>
      <c r="F9" s="663">
        <v>18</v>
      </c>
      <c r="G9" s="663">
        <v>13</v>
      </c>
      <c r="H9" s="663">
        <v>14</v>
      </c>
      <c r="I9" s="664">
        <v>20</v>
      </c>
      <c r="J9" s="665">
        <f t="shared" ref="J9:J11" si="0">SUM(E9:I9)</f>
        <v>91</v>
      </c>
      <c r="K9" s="668">
        <v>3622</v>
      </c>
      <c r="L9" s="668">
        <v>7239</v>
      </c>
      <c r="M9" s="667">
        <f t="shared" ref="M9:M11" si="1">AVERAGE(E9:H9)</f>
        <v>17.75</v>
      </c>
      <c r="N9" s="719"/>
      <c r="O9" s="938"/>
      <c r="P9" s="700">
        <v>302</v>
      </c>
      <c r="Q9" s="701" t="s">
        <v>979</v>
      </c>
      <c r="R9" s="663">
        <v>22</v>
      </c>
      <c r="S9" s="663">
        <v>19</v>
      </c>
      <c r="T9" s="663"/>
      <c r="U9" s="663"/>
      <c r="V9" s="664"/>
      <c r="W9" s="665">
        <f t="shared" ref="W9:W11" si="2">SUM(R9:V9)</f>
        <v>41</v>
      </c>
      <c r="X9" s="668">
        <v>2195</v>
      </c>
      <c r="Y9" s="668">
        <v>4389</v>
      </c>
      <c r="Z9" s="667">
        <f t="shared" ref="Z9:Z11" si="3">AVERAGE(R9:U9)</f>
        <v>20.5</v>
      </c>
      <c r="AA9" s="719"/>
    </row>
    <row r="10" spans="1:27" ht="15" x14ac:dyDescent="0.25">
      <c r="A10" s="719"/>
      <c r="B10" s="938"/>
      <c r="C10" s="700">
        <v>306</v>
      </c>
      <c r="D10" s="701" t="s">
        <v>288</v>
      </c>
      <c r="E10" s="663">
        <v>16</v>
      </c>
      <c r="F10" s="663">
        <v>16</v>
      </c>
      <c r="G10" s="663">
        <v>6</v>
      </c>
      <c r="H10" s="663">
        <v>12</v>
      </c>
      <c r="I10" s="664">
        <v>18</v>
      </c>
      <c r="J10" s="665">
        <f t="shared" si="0"/>
        <v>68</v>
      </c>
      <c r="K10" s="666">
        <v>2693.5</v>
      </c>
      <c r="L10" s="666">
        <v>5382</v>
      </c>
      <c r="M10" s="667">
        <f t="shared" si="1"/>
        <v>12.5</v>
      </c>
      <c r="N10" s="719"/>
      <c r="O10" s="938"/>
      <c r="P10" s="700">
        <v>306</v>
      </c>
      <c r="Q10" s="701" t="s">
        <v>288</v>
      </c>
      <c r="R10" s="663">
        <v>9</v>
      </c>
      <c r="S10" s="663">
        <v>18</v>
      </c>
      <c r="T10" s="663"/>
      <c r="U10" s="663"/>
      <c r="V10" s="664"/>
      <c r="W10" s="665">
        <f t="shared" si="2"/>
        <v>27</v>
      </c>
      <c r="X10" s="666">
        <v>1513</v>
      </c>
      <c r="Y10" s="666">
        <v>3023</v>
      </c>
      <c r="Z10" s="667">
        <f t="shared" si="3"/>
        <v>13.5</v>
      </c>
      <c r="AA10" s="719"/>
    </row>
    <row r="11" spans="1:27" ht="15" x14ac:dyDescent="0.25">
      <c r="A11" s="719"/>
      <c r="B11" s="938"/>
      <c r="C11" s="700">
        <v>307</v>
      </c>
      <c r="D11" s="701" t="s">
        <v>980</v>
      </c>
      <c r="E11" s="663">
        <v>17</v>
      </c>
      <c r="F11" s="663">
        <v>18</v>
      </c>
      <c r="G11" s="663">
        <v>20</v>
      </c>
      <c r="H11" s="663">
        <v>14</v>
      </c>
      <c r="I11" s="664">
        <v>37</v>
      </c>
      <c r="J11" s="665">
        <f t="shared" si="0"/>
        <v>106</v>
      </c>
      <c r="K11" s="666">
        <v>4447.5</v>
      </c>
      <c r="L11" s="666">
        <v>8884</v>
      </c>
      <c r="M11" s="667">
        <f t="shared" si="1"/>
        <v>17.25</v>
      </c>
      <c r="N11" s="719"/>
      <c r="O11" s="938"/>
      <c r="P11" s="700">
        <v>307</v>
      </c>
      <c r="Q11" s="701" t="s">
        <v>980</v>
      </c>
      <c r="R11" s="663">
        <v>30</v>
      </c>
      <c r="S11" s="663">
        <v>28</v>
      </c>
      <c r="T11" s="663"/>
      <c r="U11" s="663"/>
      <c r="V11" s="664"/>
      <c r="W11" s="665">
        <f t="shared" si="2"/>
        <v>58</v>
      </c>
      <c r="X11" s="666">
        <v>2839</v>
      </c>
      <c r="Y11" s="666">
        <v>5672</v>
      </c>
      <c r="Z11" s="667">
        <f t="shared" si="3"/>
        <v>29</v>
      </c>
      <c r="AA11" s="719"/>
    </row>
    <row r="12" spans="1:27" ht="15.75" thickBot="1" x14ac:dyDescent="0.3">
      <c r="A12" s="719"/>
      <c r="B12" s="939"/>
      <c r="C12" s="940" t="s">
        <v>951</v>
      </c>
      <c r="D12" s="941"/>
      <c r="E12" s="670">
        <f t="shared" ref="E12:M12" si="4">SUM(E8:E11)</f>
        <v>79</v>
      </c>
      <c r="F12" s="670">
        <f t="shared" si="4"/>
        <v>66</v>
      </c>
      <c r="G12" s="670">
        <f t="shared" si="4"/>
        <v>57</v>
      </c>
      <c r="H12" s="670">
        <f t="shared" si="4"/>
        <v>53</v>
      </c>
      <c r="I12" s="671">
        <f t="shared" si="4"/>
        <v>103</v>
      </c>
      <c r="J12" s="672">
        <f t="shared" si="4"/>
        <v>358</v>
      </c>
      <c r="K12" s="702">
        <f t="shared" si="4"/>
        <v>15336.5</v>
      </c>
      <c r="L12" s="702">
        <f t="shared" si="4"/>
        <v>30622</v>
      </c>
      <c r="M12" s="681">
        <f t="shared" si="4"/>
        <v>63.75</v>
      </c>
      <c r="N12" s="719"/>
      <c r="O12" s="939"/>
      <c r="P12" s="940" t="s">
        <v>951</v>
      </c>
      <c r="Q12" s="941"/>
      <c r="R12" s="670">
        <f t="shared" ref="R12:Z12" si="5">SUM(R8:R11)</f>
        <v>86</v>
      </c>
      <c r="S12" s="670">
        <f t="shared" si="5"/>
        <v>88</v>
      </c>
      <c r="T12" s="670">
        <f t="shared" si="5"/>
        <v>0</v>
      </c>
      <c r="U12" s="670">
        <f t="shared" si="5"/>
        <v>0</v>
      </c>
      <c r="V12" s="671">
        <f t="shared" si="5"/>
        <v>0</v>
      </c>
      <c r="W12" s="672">
        <f t="shared" si="5"/>
        <v>174</v>
      </c>
      <c r="X12" s="702">
        <f t="shared" si="5"/>
        <v>8658</v>
      </c>
      <c r="Y12" s="702">
        <f t="shared" si="5"/>
        <v>17276</v>
      </c>
      <c r="Z12" s="681">
        <f t="shared" si="5"/>
        <v>87</v>
      </c>
      <c r="AA12" s="719"/>
    </row>
    <row r="13" spans="1:27" ht="12" customHeight="1" thickBot="1" x14ac:dyDescent="0.45">
      <c r="A13" s="719"/>
      <c r="B13" s="726"/>
      <c r="C13" s="727"/>
      <c r="D13" s="719"/>
      <c r="E13" s="723"/>
      <c r="F13" s="723"/>
      <c r="G13" s="723"/>
      <c r="H13" s="723"/>
      <c r="I13" s="723"/>
      <c r="J13" s="719"/>
      <c r="K13" s="719"/>
      <c r="L13" s="719"/>
      <c r="M13" s="719"/>
      <c r="N13" s="719"/>
      <c r="O13" s="728"/>
      <c r="P13" s="719"/>
      <c r="Q13" s="719"/>
      <c r="R13" s="719"/>
      <c r="S13" s="719"/>
      <c r="T13" s="719"/>
      <c r="U13" s="719"/>
      <c r="V13" s="719"/>
      <c r="W13" s="719"/>
      <c r="X13" s="719"/>
      <c r="Y13" s="719"/>
      <c r="Z13" s="719"/>
      <c r="AA13" s="719"/>
    </row>
    <row r="14" spans="1:27" ht="34.5" customHeight="1" x14ac:dyDescent="0.25">
      <c r="A14" s="719"/>
      <c r="B14" s="942">
        <v>43617</v>
      </c>
      <c r="C14" s="942"/>
      <c r="D14" s="943"/>
      <c r="E14" s="928" t="s">
        <v>957</v>
      </c>
      <c r="F14" s="928" t="s">
        <v>958</v>
      </c>
      <c r="G14" s="928" t="s">
        <v>959</v>
      </c>
      <c r="H14" s="928" t="s">
        <v>960</v>
      </c>
      <c r="I14" s="930"/>
      <c r="J14" s="912" t="s">
        <v>909</v>
      </c>
      <c r="K14" s="914" t="s">
        <v>910</v>
      </c>
      <c r="L14" s="914" t="s">
        <v>911</v>
      </c>
      <c r="M14" s="904" t="s">
        <v>912</v>
      </c>
      <c r="N14" s="719"/>
      <c r="O14" s="942">
        <v>43586</v>
      </c>
      <c r="P14" s="942"/>
      <c r="Q14" s="943"/>
      <c r="R14" s="928" t="s">
        <v>952</v>
      </c>
      <c r="S14" s="928" t="s">
        <v>953</v>
      </c>
      <c r="T14" s="928" t="s">
        <v>954</v>
      </c>
      <c r="U14" s="928" t="s">
        <v>955</v>
      </c>
      <c r="V14" s="930" t="s">
        <v>956</v>
      </c>
      <c r="W14" s="912" t="s">
        <v>909</v>
      </c>
      <c r="X14" s="914" t="s">
        <v>910</v>
      </c>
      <c r="Y14" s="914" t="s">
        <v>911</v>
      </c>
      <c r="Z14" s="904" t="s">
        <v>912</v>
      </c>
      <c r="AA14" s="719"/>
    </row>
    <row r="15" spans="1:27" ht="34.5" customHeight="1" thickBot="1" x14ac:dyDescent="0.3">
      <c r="A15" s="719"/>
      <c r="B15" s="942"/>
      <c r="C15" s="942"/>
      <c r="D15" s="943"/>
      <c r="E15" s="929"/>
      <c r="F15" s="929"/>
      <c r="G15" s="929"/>
      <c r="H15" s="929"/>
      <c r="I15" s="931"/>
      <c r="J15" s="913"/>
      <c r="K15" s="915"/>
      <c r="L15" s="915"/>
      <c r="M15" s="905"/>
      <c r="N15" s="719"/>
      <c r="O15" s="942"/>
      <c r="P15" s="942"/>
      <c r="Q15" s="943"/>
      <c r="R15" s="929"/>
      <c r="S15" s="929"/>
      <c r="T15" s="929"/>
      <c r="U15" s="929"/>
      <c r="V15" s="931"/>
      <c r="W15" s="913"/>
      <c r="X15" s="915"/>
      <c r="Y15" s="915"/>
      <c r="Z15" s="905"/>
      <c r="AA15" s="719"/>
    </row>
    <row r="16" spans="1:27" ht="23.25" customHeight="1" x14ac:dyDescent="0.25">
      <c r="A16" s="719"/>
      <c r="B16" s="937" t="s">
        <v>590</v>
      </c>
      <c r="C16" s="697" t="s">
        <v>936</v>
      </c>
      <c r="D16" s="698" t="s">
        <v>937</v>
      </c>
      <c r="E16" s="699" t="s">
        <v>915</v>
      </c>
      <c r="F16" s="699" t="s">
        <v>915</v>
      </c>
      <c r="G16" s="699" t="s">
        <v>915</v>
      </c>
      <c r="H16" s="699" t="s">
        <v>915</v>
      </c>
      <c r="I16" s="699" t="s">
        <v>915</v>
      </c>
      <c r="J16" s="913"/>
      <c r="K16" s="915"/>
      <c r="L16" s="915"/>
      <c r="M16" s="905"/>
      <c r="N16" s="719"/>
      <c r="O16" s="958" t="s">
        <v>589</v>
      </c>
      <c r="P16" s="697" t="s">
        <v>936</v>
      </c>
      <c r="Q16" s="698" t="s">
        <v>937</v>
      </c>
      <c r="R16" s="699" t="s">
        <v>915</v>
      </c>
      <c r="S16" s="699" t="s">
        <v>915</v>
      </c>
      <c r="T16" s="699" t="s">
        <v>915</v>
      </c>
      <c r="U16" s="699" t="s">
        <v>915</v>
      </c>
      <c r="V16" s="699" t="s">
        <v>915</v>
      </c>
      <c r="W16" s="913"/>
      <c r="X16" s="915"/>
      <c r="Y16" s="915"/>
      <c r="Z16" s="905"/>
      <c r="AA16" s="719"/>
    </row>
    <row r="17" spans="1:27" ht="15" x14ac:dyDescent="0.25">
      <c r="A17" s="719"/>
      <c r="B17" s="938"/>
      <c r="C17" s="700">
        <v>301</v>
      </c>
      <c r="D17" s="701" t="s">
        <v>978</v>
      </c>
      <c r="E17" s="663">
        <v>11</v>
      </c>
      <c r="F17" s="663">
        <v>8</v>
      </c>
      <c r="G17" s="663">
        <v>17</v>
      </c>
      <c r="H17" s="663">
        <v>23</v>
      </c>
      <c r="I17" s="664"/>
      <c r="J17" s="665">
        <f>SUM(E17:I17)</f>
        <v>59</v>
      </c>
      <c r="K17" s="666">
        <v>2337.5</v>
      </c>
      <c r="L17" s="666">
        <v>4671</v>
      </c>
      <c r="M17" s="667">
        <f>AVERAGE(E17:H17)</f>
        <v>14.75</v>
      </c>
      <c r="N17" s="719"/>
      <c r="O17" s="959"/>
      <c r="P17" s="700">
        <v>301</v>
      </c>
      <c r="Q17" s="701" t="s">
        <v>978</v>
      </c>
      <c r="R17" s="663">
        <v>22</v>
      </c>
      <c r="S17" s="663">
        <v>15</v>
      </c>
      <c r="T17" s="663">
        <v>10</v>
      </c>
      <c r="U17" s="663">
        <v>13</v>
      </c>
      <c r="V17" s="664">
        <v>19</v>
      </c>
      <c r="W17" s="665">
        <f>SUM(R17:V17)</f>
        <v>79</v>
      </c>
      <c r="X17" s="666">
        <v>3060.5</v>
      </c>
      <c r="Y17" s="666">
        <v>6121</v>
      </c>
      <c r="Z17" s="667">
        <f>AVERAGE(R17:V17)</f>
        <v>15.8</v>
      </c>
      <c r="AA17" s="719"/>
    </row>
    <row r="18" spans="1:27" ht="15" x14ac:dyDescent="0.25">
      <c r="A18" s="719"/>
      <c r="B18" s="938"/>
      <c r="C18" s="700">
        <v>302</v>
      </c>
      <c r="D18" s="701" t="s">
        <v>979</v>
      </c>
      <c r="E18" s="663">
        <v>13</v>
      </c>
      <c r="F18" s="663">
        <v>10</v>
      </c>
      <c r="G18" s="663">
        <v>5</v>
      </c>
      <c r="H18" s="663">
        <v>20</v>
      </c>
      <c r="I18" s="664"/>
      <c r="J18" s="665">
        <f t="shared" ref="J18:J20" si="6">SUM(E18:I18)</f>
        <v>48</v>
      </c>
      <c r="K18" s="668">
        <v>2218</v>
      </c>
      <c r="L18" s="668">
        <v>4432</v>
      </c>
      <c r="M18" s="667">
        <f t="shared" ref="M18:M20" si="7">AVERAGE(E18:H18)</f>
        <v>12</v>
      </c>
      <c r="N18" s="719"/>
      <c r="O18" s="959"/>
      <c r="P18" s="700">
        <v>302</v>
      </c>
      <c r="Q18" s="701" t="s">
        <v>979</v>
      </c>
      <c r="R18" s="663">
        <v>17</v>
      </c>
      <c r="S18" s="663">
        <v>13</v>
      </c>
      <c r="T18" s="663">
        <v>7</v>
      </c>
      <c r="U18" s="663">
        <v>4</v>
      </c>
      <c r="V18" s="664">
        <v>25</v>
      </c>
      <c r="W18" s="665">
        <f t="shared" ref="W18:W20" si="8">SUM(R18:V18)</f>
        <v>66</v>
      </c>
      <c r="X18" s="668">
        <v>2652</v>
      </c>
      <c r="Y18" s="668">
        <v>5304</v>
      </c>
      <c r="Z18" s="667">
        <f t="shared" ref="Z18:Z20" si="9">AVERAGE(R18:V18)</f>
        <v>13.2</v>
      </c>
      <c r="AA18" s="719"/>
    </row>
    <row r="19" spans="1:27" ht="15" x14ac:dyDescent="0.25">
      <c r="A19" s="719"/>
      <c r="B19" s="938"/>
      <c r="C19" s="700">
        <v>306</v>
      </c>
      <c r="D19" s="701" t="s">
        <v>288</v>
      </c>
      <c r="E19" s="663">
        <v>19</v>
      </c>
      <c r="F19" s="663">
        <v>10</v>
      </c>
      <c r="G19" s="663">
        <v>4</v>
      </c>
      <c r="H19" s="663">
        <v>24</v>
      </c>
      <c r="I19" s="664"/>
      <c r="J19" s="665">
        <f t="shared" si="6"/>
        <v>57</v>
      </c>
      <c r="K19" s="666">
        <v>2231</v>
      </c>
      <c r="L19" s="666">
        <v>4433</v>
      </c>
      <c r="M19" s="667">
        <f t="shared" si="7"/>
        <v>14.25</v>
      </c>
      <c r="N19" s="719"/>
      <c r="O19" s="959"/>
      <c r="P19" s="700">
        <v>306</v>
      </c>
      <c r="Q19" s="701" t="s">
        <v>288</v>
      </c>
      <c r="R19" s="663">
        <v>8</v>
      </c>
      <c r="S19" s="663">
        <v>5</v>
      </c>
      <c r="T19" s="663">
        <v>3</v>
      </c>
      <c r="U19" s="663">
        <v>7</v>
      </c>
      <c r="V19" s="664">
        <v>8</v>
      </c>
      <c r="W19" s="665">
        <f t="shared" si="8"/>
        <v>31</v>
      </c>
      <c r="X19" s="666">
        <v>1139.5</v>
      </c>
      <c r="Y19" s="666">
        <v>2279</v>
      </c>
      <c r="Z19" s="667">
        <f t="shared" si="9"/>
        <v>6.2</v>
      </c>
      <c r="AA19" s="719"/>
    </row>
    <row r="20" spans="1:27" ht="15" x14ac:dyDescent="0.25">
      <c r="A20" s="719"/>
      <c r="B20" s="938"/>
      <c r="C20" s="700">
        <v>307</v>
      </c>
      <c r="D20" s="701" t="s">
        <v>980</v>
      </c>
      <c r="E20" s="663">
        <v>14</v>
      </c>
      <c r="F20" s="663">
        <v>9</v>
      </c>
      <c r="G20" s="663">
        <v>13</v>
      </c>
      <c r="H20" s="663">
        <v>21</v>
      </c>
      <c r="I20" s="664"/>
      <c r="J20" s="665">
        <f t="shared" si="6"/>
        <v>57</v>
      </c>
      <c r="K20" s="666">
        <v>2429.5</v>
      </c>
      <c r="L20" s="666">
        <v>4853</v>
      </c>
      <c r="M20" s="667">
        <f t="shared" si="7"/>
        <v>14.25</v>
      </c>
      <c r="N20" s="719"/>
      <c r="O20" s="959"/>
      <c r="P20" s="700">
        <v>307</v>
      </c>
      <c r="Q20" s="701" t="s">
        <v>980</v>
      </c>
      <c r="R20" s="663">
        <v>15</v>
      </c>
      <c r="S20" s="663">
        <v>7</v>
      </c>
      <c r="T20" s="663">
        <v>15</v>
      </c>
      <c r="U20" s="663">
        <v>8</v>
      </c>
      <c r="V20" s="664">
        <v>5</v>
      </c>
      <c r="W20" s="665">
        <f t="shared" si="8"/>
        <v>50</v>
      </c>
      <c r="X20" s="666">
        <v>1830</v>
      </c>
      <c r="Y20" s="666">
        <v>3660</v>
      </c>
      <c r="Z20" s="667">
        <f t="shared" si="9"/>
        <v>10</v>
      </c>
      <c r="AA20" s="719"/>
    </row>
    <row r="21" spans="1:27" ht="15.75" thickBot="1" x14ac:dyDescent="0.3">
      <c r="A21" s="719"/>
      <c r="B21" s="939"/>
      <c r="C21" s="940" t="s">
        <v>951</v>
      </c>
      <c r="D21" s="941"/>
      <c r="E21" s="670">
        <f t="shared" ref="E21:M21" si="10">SUM(E17:E20)</f>
        <v>57</v>
      </c>
      <c r="F21" s="670">
        <f t="shared" si="10"/>
        <v>37</v>
      </c>
      <c r="G21" s="670">
        <f t="shared" si="10"/>
        <v>39</v>
      </c>
      <c r="H21" s="670">
        <f t="shared" si="10"/>
        <v>88</v>
      </c>
      <c r="I21" s="671">
        <f t="shared" si="10"/>
        <v>0</v>
      </c>
      <c r="J21" s="672">
        <f t="shared" si="10"/>
        <v>221</v>
      </c>
      <c r="K21" s="702">
        <f t="shared" si="10"/>
        <v>9216</v>
      </c>
      <c r="L21" s="702">
        <f t="shared" si="10"/>
        <v>18389</v>
      </c>
      <c r="M21" s="681">
        <f t="shared" si="10"/>
        <v>55.25</v>
      </c>
      <c r="N21" s="719"/>
      <c r="O21" s="960"/>
      <c r="P21" s="940" t="s">
        <v>951</v>
      </c>
      <c r="Q21" s="941"/>
      <c r="R21" s="670">
        <f t="shared" ref="R21:Z21" si="11">SUM(R17:R20)</f>
        <v>62</v>
      </c>
      <c r="S21" s="670">
        <f t="shared" si="11"/>
        <v>40</v>
      </c>
      <c r="T21" s="670">
        <f t="shared" si="11"/>
        <v>35</v>
      </c>
      <c r="U21" s="670">
        <f t="shared" si="11"/>
        <v>32</v>
      </c>
      <c r="V21" s="671">
        <f t="shared" si="11"/>
        <v>57</v>
      </c>
      <c r="W21" s="672">
        <f t="shared" si="11"/>
        <v>226</v>
      </c>
      <c r="X21" s="702">
        <f t="shared" si="11"/>
        <v>8682</v>
      </c>
      <c r="Y21" s="702">
        <f t="shared" si="11"/>
        <v>17364</v>
      </c>
      <c r="Z21" s="681">
        <f t="shared" si="11"/>
        <v>45.2</v>
      </c>
      <c r="AA21" s="719"/>
    </row>
    <row r="22" spans="1:27" ht="9" customHeight="1" thickBot="1" x14ac:dyDescent="0.45">
      <c r="A22" s="719"/>
      <c r="B22" s="726"/>
      <c r="C22" s="727"/>
      <c r="D22" s="719"/>
      <c r="E22" s="723"/>
      <c r="F22" s="723"/>
      <c r="G22" s="723"/>
      <c r="H22" s="723"/>
      <c r="I22" s="723"/>
      <c r="J22" s="719"/>
      <c r="K22" s="719"/>
      <c r="L22" s="719"/>
      <c r="M22" s="719"/>
      <c r="N22" s="719"/>
      <c r="O22" s="728"/>
      <c r="P22" s="719"/>
      <c r="Q22" s="719"/>
      <c r="R22" s="719"/>
      <c r="S22" s="719"/>
      <c r="T22" s="719"/>
      <c r="U22" s="719"/>
      <c r="V22" s="719"/>
      <c r="W22" s="719"/>
      <c r="X22" s="719"/>
      <c r="Y22" s="719"/>
      <c r="Z22" s="719"/>
      <c r="AA22" s="719"/>
    </row>
    <row r="23" spans="1:27" ht="26.25" customHeight="1" x14ac:dyDescent="0.25">
      <c r="A23" s="719"/>
      <c r="B23" s="942">
        <v>43556</v>
      </c>
      <c r="C23" s="942"/>
      <c r="D23" s="943"/>
      <c r="E23" s="928" t="s">
        <v>965</v>
      </c>
      <c r="F23" s="928" t="s">
        <v>966</v>
      </c>
      <c r="G23" s="928" t="s">
        <v>967</v>
      </c>
      <c r="H23" s="928" t="s">
        <v>968</v>
      </c>
      <c r="I23" s="930"/>
      <c r="J23" s="912" t="s">
        <v>909</v>
      </c>
      <c r="K23" s="914" t="s">
        <v>910</v>
      </c>
      <c r="L23" s="914" t="s">
        <v>911</v>
      </c>
      <c r="M23" s="904" t="s">
        <v>912</v>
      </c>
      <c r="N23" s="719"/>
      <c r="O23" s="942">
        <v>43525</v>
      </c>
      <c r="P23" s="942"/>
      <c r="Q23" s="943"/>
      <c r="R23" s="928" t="s">
        <v>961</v>
      </c>
      <c r="S23" s="928" t="s">
        <v>962</v>
      </c>
      <c r="T23" s="928" t="s">
        <v>963</v>
      </c>
      <c r="U23" s="928" t="s">
        <v>964</v>
      </c>
      <c r="V23" s="930"/>
      <c r="W23" s="944" t="s">
        <v>909</v>
      </c>
      <c r="X23" s="947" t="s">
        <v>910</v>
      </c>
      <c r="Y23" s="947" t="s">
        <v>911</v>
      </c>
      <c r="Z23" s="950" t="s">
        <v>912</v>
      </c>
      <c r="AA23" s="719"/>
    </row>
    <row r="24" spans="1:27" ht="27" customHeight="1" thickBot="1" x14ac:dyDescent="0.3">
      <c r="A24" s="719"/>
      <c r="B24" s="942"/>
      <c r="C24" s="942"/>
      <c r="D24" s="943"/>
      <c r="E24" s="929"/>
      <c r="F24" s="929"/>
      <c r="G24" s="929"/>
      <c r="H24" s="929"/>
      <c r="I24" s="931"/>
      <c r="J24" s="913"/>
      <c r="K24" s="915"/>
      <c r="L24" s="915"/>
      <c r="M24" s="905"/>
      <c r="N24" s="719"/>
      <c r="O24" s="942"/>
      <c r="P24" s="942"/>
      <c r="Q24" s="943"/>
      <c r="R24" s="929"/>
      <c r="S24" s="929"/>
      <c r="T24" s="929"/>
      <c r="U24" s="929"/>
      <c r="V24" s="931"/>
      <c r="W24" s="945"/>
      <c r="X24" s="948"/>
      <c r="Y24" s="948"/>
      <c r="Z24" s="951"/>
      <c r="AA24" s="719"/>
    </row>
    <row r="25" spans="1:27" ht="23.25" x14ac:dyDescent="0.25">
      <c r="A25" s="719"/>
      <c r="B25" s="937" t="s">
        <v>588</v>
      </c>
      <c r="C25" s="697" t="s">
        <v>936</v>
      </c>
      <c r="D25" s="698" t="s">
        <v>937</v>
      </c>
      <c r="E25" s="699" t="s">
        <v>915</v>
      </c>
      <c r="F25" s="699" t="s">
        <v>915</v>
      </c>
      <c r="G25" s="699" t="s">
        <v>915</v>
      </c>
      <c r="H25" s="699" t="s">
        <v>915</v>
      </c>
      <c r="I25" s="703"/>
      <c r="J25" s="913"/>
      <c r="K25" s="915"/>
      <c r="L25" s="915"/>
      <c r="M25" s="905"/>
      <c r="N25" s="719"/>
      <c r="O25" s="958" t="s">
        <v>587</v>
      </c>
      <c r="P25" s="697" t="s">
        <v>936</v>
      </c>
      <c r="Q25" s="698" t="s">
        <v>937</v>
      </c>
      <c r="R25" s="699" t="s">
        <v>915</v>
      </c>
      <c r="S25" s="699" t="s">
        <v>915</v>
      </c>
      <c r="T25" s="699" t="s">
        <v>915</v>
      </c>
      <c r="U25" s="699" t="s">
        <v>915</v>
      </c>
      <c r="V25" s="703"/>
      <c r="W25" s="946"/>
      <c r="X25" s="949"/>
      <c r="Y25" s="949"/>
      <c r="Z25" s="952"/>
      <c r="AA25" s="719"/>
    </row>
    <row r="26" spans="1:27" ht="15" x14ac:dyDescent="0.25">
      <c r="A26" s="719"/>
      <c r="B26" s="938"/>
      <c r="C26" s="700">
        <v>301</v>
      </c>
      <c r="D26" s="701" t="s">
        <v>978</v>
      </c>
      <c r="E26" s="663">
        <v>16</v>
      </c>
      <c r="F26" s="663">
        <v>20</v>
      </c>
      <c r="G26" s="663">
        <v>17</v>
      </c>
      <c r="H26" s="663">
        <v>17</v>
      </c>
      <c r="I26" s="664"/>
      <c r="J26" s="665">
        <f>SUM(E26:H26)</f>
        <v>70</v>
      </c>
      <c r="K26" s="666">
        <v>3015</v>
      </c>
      <c r="L26" s="666">
        <v>6030</v>
      </c>
      <c r="M26" s="667">
        <f>AVERAGE(E26:H26)</f>
        <v>17.5</v>
      </c>
      <c r="N26" s="719"/>
      <c r="O26" s="959"/>
      <c r="P26" s="700">
        <v>301</v>
      </c>
      <c r="Q26" s="701" t="s">
        <v>978</v>
      </c>
      <c r="R26" s="663">
        <v>29</v>
      </c>
      <c r="S26" s="663">
        <v>23</v>
      </c>
      <c r="T26" s="663">
        <v>16</v>
      </c>
      <c r="U26" s="663">
        <v>18</v>
      </c>
      <c r="V26" s="664"/>
      <c r="W26" s="676">
        <f>SUM(R26:U26)</f>
        <v>86</v>
      </c>
      <c r="X26" s="677">
        <v>4292</v>
      </c>
      <c r="Y26" s="677">
        <v>8584</v>
      </c>
      <c r="Z26" s="678">
        <f>AVERAGE(R26:U26)</f>
        <v>21.5</v>
      </c>
      <c r="AA26" s="719"/>
    </row>
    <row r="27" spans="1:27" ht="15" x14ac:dyDescent="0.25">
      <c r="A27" s="719"/>
      <c r="B27" s="938"/>
      <c r="C27" s="700">
        <v>302</v>
      </c>
      <c r="D27" s="701" t="s">
        <v>979</v>
      </c>
      <c r="E27" s="663">
        <v>34</v>
      </c>
      <c r="F27" s="663">
        <v>22</v>
      </c>
      <c r="G27" s="663">
        <v>9</v>
      </c>
      <c r="H27" s="663">
        <v>24</v>
      </c>
      <c r="I27" s="664"/>
      <c r="J27" s="665">
        <f>SUM(E27:H27)</f>
        <v>89</v>
      </c>
      <c r="K27" s="668">
        <v>3805.5</v>
      </c>
      <c r="L27" s="668">
        <v>7611</v>
      </c>
      <c r="M27" s="667">
        <f t="shared" ref="M27:M29" si="12">AVERAGE(E27:H27)</f>
        <v>22.25</v>
      </c>
      <c r="N27" s="719"/>
      <c r="O27" s="959"/>
      <c r="P27" s="700">
        <v>302</v>
      </c>
      <c r="Q27" s="701" t="s">
        <v>979</v>
      </c>
      <c r="R27" s="663">
        <v>19</v>
      </c>
      <c r="S27" s="663">
        <v>10</v>
      </c>
      <c r="T27" s="663">
        <v>12</v>
      </c>
      <c r="U27" s="663">
        <v>24</v>
      </c>
      <c r="V27" s="664"/>
      <c r="W27" s="676">
        <f>SUM(R27:U27)</f>
        <v>65</v>
      </c>
      <c r="X27" s="677">
        <v>2952.5</v>
      </c>
      <c r="Y27" s="677">
        <v>5905</v>
      </c>
      <c r="Z27" s="678">
        <f t="shared" ref="Z27:Z29" si="13">AVERAGE(R27:U27)</f>
        <v>16.25</v>
      </c>
      <c r="AA27" s="719"/>
    </row>
    <row r="28" spans="1:27" ht="15" x14ac:dyDescent="0.25">
      <c r="A28" s="719"/>
      <c r="B28" s="938"/>
      <c r="C28" s="700">
        <v>306</v>
      </c>
      <c r="D28" s="701" t="s">
        <v>288</v>
      </c>
      <c r="E28" s="663">
        <v>10</v>
      </c>
      <c r="F28" s="663">
        <v>14</v>
      </c>
      <c r="G28" s="663">
        <v>8</v>
      </c>
      <c r="H28" s="663">
        <v>8</v>
      </c>
      <c r="I28" s="664"/>
      <c r="J28" s="665">
        <f>SUM(E28:H28)</f>
        <v>40</v>
      </c>
      <c r="K28" s="666">
        <v>1820</v>
      </c>
      <c r="L28" s="666">
        <v>3640</v>
      </c>
      <c r="M28" s="667">
        <f t="shared" si="12"/>
        <v>10</v>
      </c>
      <c r="N28" s="719"/>
      <c r="O28" s="959"/>
      <c r="P28" s="700">
        <v>306</v>
      </c>
      <c r="Q28" s="701" t="s">
        <v>288</v>
      </c>
      <c r="R28" s="663">
        <v>16</v>
      </c>
      <c r="S28" s="663">
        <v>18</v>
      </c>
      <c r="T28" s="663">
        <v>8</v>
      </c>
      <c r="U28" s="663">
        <v>13</v>
      </c>
      <c r="V28" s="664"/>
      <c r="W28" s="676">
        <f>SUM(R28:U28)</f>
        <v>55</v>
      </c>
      <c r="X28" s="677">
        <v>1847.5</v>
      </c>
      <c r="Y28" s="677">
        <v>3695</v>
      </c>
      <c r="Z28" s="678">
        <f t="shared" si="13"/>
        <v>13.75</v>
      </c>
      <c r="AA28" s="719"/>
    </row>
    <row r="29" spans="1:27" ht="15" x14ac:dyDescent="0.25">
      <c r="A29" s="719"/>
      <c r="B29" s="938"/>
      <c r="C29" s="700">
        <v>307</v>
      </c>
      <c r="D29" s="701" t="s">
        <v>980</v>
      </c>
      <c r="E29" s="663">
        <v>12</v>
      </c>
      <c r="F29" s="663">
        <v>24</v>
      </c>
      <c r="G29" s="663">
        <v>23</v>
      </c>
      <c r="H29" s="663">
        <v>14</v>
      </c>
      <c r="I29" s="664"/>
      <c r="J29" s="665">
        <f>SUM(E29:H29)</f>
        <v>73</v>
      </c>
      <c r="K29" s="666">
        <v>2493.5</v>
      </c>
      <c r="L29" s="666">
        <v>4987</v>
      </c>
      <c r="M29" s="667">
        <f t="shared" si="12"/>
        <v>18.25</v>
      </c>
      <c r="N29" s="719"/>
      <c r="O29" s="959"/>
      <c r="P29" s="700">
        <v>307</v>
      </c>
      <c r="Q29" s="701" t="s">
        <v>980</v>
      </c>
      <c r="R29" s="663">
        <v>24</v>
      </c>
      <c r="S29" s="663">
        <v>16</v>
      </c>
      <c r="T29" s="663">
        <v>21</v>
      </c>
      <c r="U29" s="663">
        <v>11</v>
      </c>
      <c r="V29" s="664"/>
      <c r="W29" s="676">
        <f>SUM(R29:U29)</f>
        <v>72</v>
      </c>
      <c r="X29" s="677">
        <v>3199</v>
      </c>
      <c r="Y29" s="677">
        <v>6398</v>
      </c>
      <c r="Z29" s="678">
        <f t="shared" si="13"/>
        <v>18</v>
      </c>
      <c r="AA29" s="719"/>
    </row>
    <row r="30" spans="1:27" ht="15.75" thickBot="1" x14ac:dyDescent="0.3">
      <c r="A30" s="719"/>
      <c r="B30" s="939"/>
      <c r="C30" s="940" t="s">
        <v>951</v>
      </c>
      <c r="D30" s="941"/>
      <c r="E30" s="670">
        <f>SUM(E26:E29)</f>
        <v>72</v>
      </c>
      <c r="F30" s="670">
        <f>SUM(F26:F29)</f>
        <v>80</v>
      </c>
      <c r="G30" s="670">
        <f>SUM(G26:G29)</f>
        <v>57</v>
      </c>
      <c r="H30" s="670">
        <f>SUM(H26:H29)</f>
        <v>63</v>
      </c>
      <c r="I30" s="671"/>
      <c r="J30" s="672">
        <f>SUM(J26:J29)</f>
        <v>272</v>
      </c>
      <c r="K30" s="702">
        <f>SUM(K26:K29)</f>
        <v>11134</v>
      </c>
      <c r="L30" s="702">
        <f>SUM(L26:L29)</f>
        <v>22268</v>
      </c>
      <c r="M30" s="681">
        <f>SUM(M26:M29)</f>
        <v>68</v>
      </c>
      <c r="N30" s="719"/>
      <c r="O30" s="960"/>
      <c r="P30" s="940" t="s">
        <v>951</v>
      </c>
      <c r="Q30" s="941"/>
      <c r="R30" s="670">
        <f>SUM(R26:R29)</f>
        <v>88</v>
      </c>
      <c r="S30" s="670">
        <f>SUM(S26:S29)</f>
        <v>67</v>
      </c>
      <c r="T30" s="670">
        <f>SUM(T26:T29)</f>
        <v>57</v>
      </c>
      <c r="U30" s="670">
        <f>SUM(U26:U29)</f>
        <v>66</v>
      </c>
      <c r="V30" s="671"/>
      <c r="W30" s="672">
        <f>SUM(W26:W29)</f>
        <v>278</v>
      </c>
      <c r="X30" s="673">
        <f>SUM(X26:X29)</f>
        <v>12291</v>
      </c>
      <c r="Y30" s="673">
        <f>SUM(Y26:Y29)</f>
        <v>24582</v>
      </c>
      <c r="Z30" s="674">
        <f>SUM(Z26:Z29)</f>
        <v>69.5</v>
      </c>
      <c r="AA30" s="719"/>
    </row>
    <row r="31" spans="1:27" ht="12" customHeight="1" thickBot="1" x14ac:dyDescent="0.45">
      <c r="A31" s="719"/>
      <c r="B31" s="726"/>
      <c r="C31" s="727"/>
      <c r="D31" s="719"/>
      <c r="E31" s="723"/>
      <c r="F31" s="723"/>
      <c r="G31" s="723"/>
      <c r="H31" s="723"/>
      <c r="I31" s="723"/>
      <c r="J31" s="719"/>
      <c r="K31" s="719"/>
      <c r="L31" s="719"/>
      <c r="M31" s="719"/>
      <c r="N31" s="719"/>
      <c r="O31" s="728"/>
      <c r="P31" s="719"/>
      <c r="Q31" s="719"/>
      <c r="R31" s="719"/>
      <c r="S31" s="719"/>
      <c r="T31" s="719"/>
      <c r="U31" s="719"/>
      <c r="V31" s="719"/>
      <c r="W31" s="719"/>
      <c r="X31" s="719"/>
      <c r="Y31" s="719"/>
      <c r="Z31" s="719"/>
      <c r="AA31" s="719"/>
    </row>
    <row r="32" spans="1:27" ht="45.75" customHeight="1" x14ac:dyDescent="0.4">
      <c r="A32" s="719"/>
      <c r="B32" s="937" t="s">
        <v>586</v>
      </c>
      <c r="C32" s="954">
        <v>43497</v>
      </c>
      <c r="D32" s="955"/>
      <c r="E32" s="928" t="s">
        <v>974</v>
      </c>
      <c r="F32" s="928" t="s">
        <v>975</v>
      </c>
      <c r="G32" s="928" t="s">
        <v>976</v>
      </c>
      <c r="H32" s="928" t="s">
        <v>977</v>
      </c>
      <c r="I32" s="930"/>
      <c r="J32" s="944" t="s">
        <v>909</v>
      </c>
      <c r="K32" s="947" t="s">
        <v>910</v>
      </c>
      <c r="L32" s="947" t="s">
        <v>911</v>
      </c>
      <c r="M32" s="950" t="s">
        <v>912</v>
      </c>
      <c r="N32" s="719"/>
      <c r="AA32" s="719"/>
    </row>
    <row r="33" spans="1:27" ht="45.75" customHeight="1" x14ac:dyDescent="0.4">
      <c r="A33" s="719"/>
      <c r="B33" s="938"/>
      <c r="C33" s="956"/>
      <c r="D33" s="957"/>
      <c r="E33" s="929"/>
      <c r="F33" s="929"/>
      <c r="G33" s="929"/>
      <c r="H33" s="929"/>
      <c r="I33" s="931"/>
      <c r="J33" s="945"/>
      <c r="K33" s="948"/>
      <c r="L33" s="948"/>
      <c r="M33" s="951"/>
      <c r="N33" s="719"/>
      <c r="AA33" s="719"/>
    </row>
    <row r="34" spans="1:27" x14ac:dyDescent="0.4">
      <c r="A34" s="719"/>
      <c r="B34" s="938"/>
      <c r="C34" s="704" t="s">
        <v>936</v>
      </c>
      <c r="D34" s="698" t="s">
        <v>937</v>
      </c>
      <c r="E34" s="699" t="s">
        <v>915</v>
      </c>
      <c r="F34" s="699" t="s">
        <v>915</v>
      </c>
      <c r="G34" s="699" t="s">
        <v>915</v>
      </c>
      <c r="H34" s="699" t="s">
        <v>915</v>
      </c>
      <c r="I34" s="703"/>
      <c r="J34" s="946"/>
      <c r="K34" s="949"/>
      <c r="L34" s="949"/>
      <c r="M34" s="952"/>
      <c r="N34" s="719"/>
      <c r="AA34" s="719"/>
    </row>
    <row r="35" spans="1:27" x14ac:dyDescent="0.4">
      <c r="A35" s="719"/>
      <c r="B35" s="938"/>
      <c r="C35" s="705">
        <v>301</v>
      </c>
      <c r="D35" s="701" t="s">
        <v>978</v>
      </c>
      <c r="E35" s="663">
        <v>0</v>
      </c>
      <c r="F35" s="663">
        <v>31</v>
      </c>
      <c r="G35" s="663">
        <v>24</v>
      </c>
      <c r="H35" s="663">
        <v>31</v>
      </c>
      <c r="I35" s="683"/>
      <c r="J35" s="687">
        <f>SUM(E35:H35)</f>
        <v>86</v>
      </c>
      <c r="K35" s="688">
        <v>3237</v>
      </c>
      <c r="L35" s="688">
        <v>6474</v>
      </c>
      <c r="M35" s="689">
        <f>AVERAGE(E35:H35)</f>
        <v>21.5</v>
      </c>
      <c r="N35" s="719"/>
      <c r="AA35" s="719"/>
    </row>
    <row r="36" spans="1:27" x14ac:dyDescent="0.4">
      <c r="A36" s="719"/>
      <c r="B36" s="938"/>
      <c r="C36" s="705">
        <v>302</v>
      </c>
      <c r="D36" s="701" t="s">
        <v>979</v>
      </c>
      <c r="E36" s="663">
        <v>0</v>
      </c>
      <c r="F36" s="663">
        <v>28</v>
      </c>
      <c r="G36" s="663">
        <v>31</v>
      </c>
      <c r="H36" s="663">
        <v>18</v>
      </c>
      <c r="I36" s="683"/>
      <c r="J36" s="687">
        <f>SUM(E36:H36)</f>
        <v>77</v>
      </c>
      <c r="K36" s="679">
        <v>2786.5</v>
      </c>
      <c r="L36" s="679">
        <v>5573</v>
      </c>
      <c r="M36" s="689">
        <f t="shared" ref="M36:M38" si="14">AVERAGE(E36:H36)</f>
        <v>19.25</v>
      </c>
      <c r="N36" s="719"/>
      <c r="AA36" s="719"/>
    </row>
    <row r="37" spans="1:27" x14ac:dyDescent="0.4">
      <c r="A37" s="719"/>
      <c r="B37" s="938"/>
      <c r="C37" s="705">
        <v>306</v>
      </c>
      <c r="D37" s="701" t="s">
        <v>288</v>
      </c>
      <c r="E37" s="663">
        <v>0</v>
      </c>
      <c r="F37" s="663">
        <v>23</v>
      </c>
      <c r="G37" s="663">
        <v>13</v>
      </c>
      <c r="H37" s="663">
        <v>16</v>
      </c>
      <c r="I37" s="683"/>
      <c r="J37" s="687">
        <f>SUM(E37:H37)</f>
        <v>52</v>
      </c>
      <c r="K37" s="679">
        <v>2219</v>
      </c>
      <c r="L37" s="679">
        <v>4438</v>
      </c>
      <c r="M37" s="689">
        <f t="shared" si="14"/>
        <v>13</v>
      </c>
      <c r="N37" s="719"/>
      <c r="AA37" s="719"/>
    </row>
    <row r="38" spans="1:27" x14ac:dyDescent="0.4">
      <c r="A38" s="719"/>
      <c r="B38" s="938"/>
      <c r="C38" s="705">
        <v>307</v>
      </c>
      <c r="D38" s="701" t="s">
        <v>980</v>
      </c>
      <c r="E38" s="663">
        <v>0</v>
      </c>
      <c r="F38" s="663">
        <v>32</v>
      </c>
      <c r="G38" s="663">
        <v>17</v>
      </c>
      <c r="H38" s="663">
        <v>35</v>
      </c>
      <c r="I38" s="683"/>
      <c r="J38" s="687">
        <f>SUM(E38:H38)</f>
        <v>84</v>
      </c>
      <c r="K38" s="679">
        <v>3473</v>
      </c>
      <c r="L38" s="679">
        <v>6946</v>
      </c>
      <c r="M38" s="689">
        <f t="shared" si="14"/>
        <v>21</v>
      </c>
      <c r="N38" s="719"/>
      <c r="AA38" s="719"/>
    </row>
    <row r="39" spans="1:27" ht="27" thickBot="1" x14ac:dyDescent="0.45">
      <c r="A39" s="719"/>
      <c r="B39" s="939"/>
      <c r="C39" s="953" t="s">
        <v>951</v>
      </c>
      <c r="D39" s="941"/>
      <c r="E39" s="670">
        <f>SUM(E35:E38)</f>
        <v>0</v>
      </c>
      <c r="F39" s="670">
        <f>SUM(F35:F38)</f>
        <v>114</v>
      </c>
      <c r="G39" s="670">
        <f>SUM(G35:G38)</f>
        <v>85</v>
      </c>
      <c r="H39" s="670">
        <f>SUM(H35:H38)</f>
        <v>100</v>
      </c>
      <c r="I39" s="691"/>
      <c r="J39" s="672">
        <f>SUM(J35:J38)</f>
        <v>299</v>
      </c>
      <c r="K39" s="673">
        <f>SUM(K35:K38)</f>
        <v>11715.5</v>
      </c>
      <c r="L39" s="673">
        <f>SUM(L35:L38)</f>
        <v>23431</v>
      </c>
      <c r="M39" s="674">
        <f>SUM(M35:M38)</f>
        <v>74.75</v>
      </c>
      <c r="N39" s="719"/>
      <c r="AA39" s="719"/>
    </row>
    <row r="40" spans="1:27" ht="12.75" customHeight="1" x14ac:dyDescent="0.4">
      <c r="A40" s="719"/>
      <c r="B40" s="726"/>
      <c r="C40" s="727"/>
      <c r="D40" s="719"/>
      <c r="E40" s="723"/>
      <c r="F40" s="723"/>
      <c r="G40" s="723"/>
      <c r="H40" s="723"/>
      <c r="I40" s="723"/>
      <c r="J40" s="719"/>
      <c r="K40" s="719"/>
      <c r="L40" s="719"/>
      <c r="M40" s="719"/>
      <c r="N40" s="719"/>
      <c r="O40" s="728"/>
      <c r="P40" s="719"/>
      <c r="Q40" s="719"/>
      <c r="R40" s="719"/>
      <c r="S40" s="719"/>
      <c r="T40" s="719"/>
      <c r="U40" s="719"/>
      <c r="V40" s="719"/>
      <c r="W40" s="719"/>
      <c r="X40" s="719"/>
      <c r="Y40" s="719"/>
      <c r="Z40" s="719"/>
      <c r="AA40" s="719"/>
    </row>
  </sheetData>
  <mergeCells count="84">
    <mergeCell ref="J5:J7"/>
    <mergeCell ref="K5:K7"/>
    <mergeCell ref="L5:L7"/>
    <mergeCell ref="M5:M7"/>
    <mergeCell ref="B7:B12"/>
    <mergeCell ref="C12:D12"/>
    <mergeCell ref="B5:D6"/>
    <mergeCell ref="E5:E6"/>
    <mergeCell ref="F5:F6"/>
    <mergeCell ref="G5:G6"/>
    <mergeCell ref="H5:H6"/>
    <mergeCell ref="I5:I6"/>
    <mergeCell ref="L14:L16"/>
    <mergeCell ref="M14:M16"/>
    <mergeCell ref="R14:R15"/>
    <mergeCell ref="E14:E15"/>
    <mergeCell ref="F14:F15"/>
    <mergeCell ref="G14:G15"/>
    <mergeCell ref="H14:H15"/>
    <mergeCell ref="I14:I15"/>
    <mergeCell ref="Y14:Y16"/>
    <mergeCell ref="Z14:Z16"/>
    <mergeCell ref="B16:B21"/>
    <mergeCell ref="O16:O21"/>
    <mergeCell ref="C21:D21"/>
    <mergeCell ref="P21:Q21"/>
    <mergeCell ref="O14:Q15"/>
    <mergeCell ref="B14:D15"/>
    <mergeCell ref="S14:S15"/>
    <mergeCell ref="T14:T15"/>
    <mergeCell ref="U14:U15"/>
    <mergeCell ref="V14:V15"/>
    <mergeCell ref="W14:W16"/>
    <mergeCell ref="X14:X16"/>
    <mergeCell ref="J14:J16"/>
    <mergeCell ref="K14:K16"/>
    <mergeCell ref="E23:E24"/>
    <mergeCell ref="F23:F24"/>
    <mergeCell ref="G23:G24"/>
    <mergeCell ref="H23:H24"/>
    <mergeCell ref="I23:I24"/>
    <mergeCell ref="J23:J25"/>
    <mergeCell ref="K23:K25"/>
    <mergeCell ref="L23:L25"/>
    <mergeCell ref="M23:M25"/>
    <mergeCell ref="R23:R24"/>
    <mergeCell ref="G32:G33"/>
    <mergeCell ref="H32:H33"/>
    <mergeCell ref="Y23:Y25"/>
    <mergeCell ref="Z23:Z25"/>
    <mergeCell ref="B25:B30"/>
    <mergeCell ref="O25:O30"/>
    <mergeCell ref="C30:D30"/>
    <mergeCell ref="P30:Q30"/>
    <mergeCell ref="O23:Q24"/>
    <mergeCell ref="B23:D24"/>
    <mergeCell ref="S23:S24"/>
    <mergeCell ref="T23:T24"/>
    <mergeCell ref="U23:U24"/>
    <mergeCell ref="V23:V24"/>
    <mergeCell ref="W23:W25"/>
    <mergeCell ref="X23:X25"/>
    <mergeCell ref="C39:D39"/>
    <mergeCell ref="B32:B39"/>
    <mergeCell ref="C32:D33"/>
    <mergeCell ref="E32:E33"/>
    <mergeCell ref="F32:F33"/>
    <mergeCell ref="I32:I33"/>
    <mergeCell ref="J32:J34"/>
    <mergeCell ref="K32:K34"/>
    <mergeCell ref="L32:L34"/>
    <mergeCell ref="M32:M34"/>
    <mergeCell ref="W5:W7"/>
    <mergeCell ref="X5:X7"/>
    <mergeCell ref="Y5:Y7"/>
    <mergeCell ref="Z5:Z7"/>
    <mergeCell ref="O7:O12"/>
    <mergeCell ref="P12:Q12"/>
    <mergeCell ref="O5:Q6"/>
    <mergeCell ref="R5:R6"/>
    <mergeCell ref="S5:S6"/>
    <mergeCell ref="T5:T6"/>
    <mergeCell ref="U5:U6"/>
    <mergeCell ref="V5:V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S65"/>
  <sheetViews>
    <sheetView tabSelected="1" topLeftCell="G1" zoomScale="85" zoomScaleNormal="85" zoomScaleSheetLayoutView="85" workbookViewId="0">
      <selection activeCell="U9" sqref="U9"/>
    </sheetView>
  </sheetViews>
  <sheetFormatPr defaultRowHeight="15" x14ac:dyDescent="0.25"/>
  <cols>
    <col min="1" max="1" width="1.85546875" style="569" customWidth="1"/>
    <col min="2" max="2" width="9.28515625" style="569" customWidth="1"/>
    <col min="3" max="3" width="16.85546875" style="569" customWidth="1"/>
    <col min="4" max="4" width="17.140625" style="569" bestFit="1" customWidth="1"/>
    <col min="5" max="5" width="14.5703125" style="569" customWidth="1"/>
    <col min="6" max="6" width="20.140625" style="569" bestFit="1" customWidth="1"/>
    <col min="7" max="7" width="14.5703125" style="569" customWidth="1"/>
    <col min="8" max="8" width="15.7109375" style="569" bestFit="1" customWidth="1"/>
    <col min="9" max="10" width="14.5703125" style="569" customWidth="1"/>
    <col min="11" max="11" width="20.140625" style="569" customWidth="1"/>
    <col min="12" max="12" width="8.28515625" style="569" customWidth="1"/>
    <col min="13" max="13" width="2.85546875" style="569" customWidth="1"/>
    <col min="14" max="16384" width="9.140625" style="569"/>
  </cols>
  <sheetData>
    <row r="1" spans="2:12" ht="9" customHeight="1" thickBot="1" x14ac:dyDescent="0.3"/>
    <row r="2" spans="2:12" ht="26.25" customHeight="1" thickBot="1" x14ac:dyDescent="0.3">
      <c r="B2" s="567" t="s">
        <v>906</v>
      </c>
      <c r="C2" s="568"/>
      <c r="D2" s="568"/>
      <c r="E2" s="568"/>
      <c r="F2" s="568"/>
      <c r="G2" s="981" t="s">
        <v>907</v>
      </c>
      <c r="H2" s="982"/>
      <c r="I2" s="982"/>
      <c r="J2" s="983"/>
    </row>
    <row r="3" spans="2:12" ht="6" customHeight="1" thickBot="1" x14ac:dyDescent="0.3">
      <c r="B3" s="570"/>
      <c r="C3" s="570"/>
      <c r="D3" s="570"/>
      <c r="E3" s="570"/>
      <c r="F3" s="570"/>
      <c r="G3" s="570"/>
      <c r="H3" s="570"/>
      <c r="I3" s="570"/>
      <c r="J3" s="570"/>
      <c r="L3" s="570"/>
    </row>
    <row r="4" spans="2:12" ht="24.75" customHeight="1" thickBot="1" x14ac:dyDescent="0.3">
      <c r="B4" s="984" t="s">
        <v>599</v>
      </c>
      <c r="C4" s="986" t="s">
        <v>637</v>
      </c>
      <c r="D4" s="986"/>
      <c r="E4" s="986"/>
      <c r="F4" s="987"/>
      <c r="G4" s="988" t="s">
        <v>908</v>
      </c>
      <c r="H4" s="986"/>
      <c r="I4" s="986"/>
      <c r="J4" s="987"/>
    </row>
    <row r="5" spans="2:12" ht="15.75" thickBot="1" x14ac:dyDescent="0.3">
      <c r="B5" s="985"/>
      <c r="C5" s="738" t="s">
        <v>909</v>
      </c>
      <c r="D5" s="739" t="s">
        <v>910</v>
      </c>
      <c r="E5" s="739" t="s">
        <v>911</v>
      </c>
      <c r="F5" s="740" t="s">
        <v>912</v>
      </c>
      <c r="G5" s="738" t="s">
        <v>909</v>
      </c>
      <c r="H5" s="739" t="s">
        <v>910</v>
      </c>
      <c r="I5" s="739" t="s">
        <v>911</v>
      </c>
      <c r="J5" s="740" t="s">
        <v>912</v>
      </c>
    </row>
    <row r="6" spans="2:12" x14ac:dyDescent="0.25">
      <c r="B6" s="573" t="s">
        <v>644</v>
      </c>
      <c r="C6" s="571">
        <v>961</v>
      </c>
      <c r="D6" s="574">
        <v>43509.4</v>
      </c>
      <c r="E6" s="571">
        <v>90772</v>
      </c>
      <c r="F6" s="575">
        <v>192.20000000000002</v>
      </c>
      <c r="G6" s="571" t="s">
        <v>602</v>
      </c>
      <c r="H6" s="571" t="s">
        <v>602</v>
      </c>
      <c r="I6" s="571" t="s">
        <v>602</v>
      </c>
      <c r="J6" s="572" t="s">
        <v>602</v>
      </c>
    </row>
    <row r="7" spans="2:12" x14ac:dyDescent="0.25">
      <c r="B7" s="576" t="s">
        <v>625</v>
      </c>
      <c r="C7" s="571">
        <v>629</v>
      </c>
      <c r="D7" s="571">
        <v>29169.55</v>
      </c>
      <c r="E7" s="571">
        <v>58640</v>
      </c>
      <c r="F7" s="572">
        <v>157.25</v>
      </c>
      <c r="G7" s="571">
        <v>299</v>
      </c>
      <c r="H7" s="571">
        <v>11715.5</v>
      </c>
      <c r="I7" s="571">
        <v>23431</v>
      </c>
      <c r="J7" s="572">
        <v>74.75</v>
      </c>
    </row>
    <row r="8" spans="2:12" x14ac:dyDescent="0.25">
      <c r="B8" s="576" t="s">
        <v>901</v>
      </c>
      <c r="C8" s="571">
        <v>869</v>
      </c>
      <c r="D8" s="574">
        <v>37092.74618473895</v>
      </c>
      <c r="E8" s="571">
        <v>72345</v>
      </c>
      <c r="F8" s="572">
        <v>217.25</v>
      </c>
      <c r="G8" s="571">
        <v>278</v>
      </c>
      <c r="H8" s="571">
        <v>12291</v>
      </c>
      <c r="I8" s="571">
        <v>24582</v>
      </c>
      <c r="J8" s="572">
        <v>69.5</v>
      </c>
    </row>
    <row r="9" spans="2:12" x14ac:dyDescent="0.25">
      <c r="B9" s="576" t="s">
        <v>902</v>
      </c>
      <c r="C9" s="571">
        <v>805</v>
      </c>
      <c r="D9" s="571">
        <v>38136.15</v>
      </c>
      <c r="E9" s="571">
        <v>71681</v>
      </c>
      <c r="F9" s="572">
        <v>201.25</v>
      </c>
      <c r="G9" s="571">
        <v>272</v>
      </c>
      <c r="H9" s="571">
        <v>11134</v>
      </c>
      <c r="I9" s="571">
        <v>22268</v>
      </c>
      <c r="J9" s="572">
        <v>68</v>
      </c>
    </row>
    <row r="10" spans="2:12" x14ac:dyDescent="0.25">
      <c r="B10" s="576" t="s">
        <v>589</v>
      </c>
      <c r="C10" s="577">
        <v>824</v>
      </c>
      <c r="D10" s="574">
        <v>35469</v>
      </c>
      <c r="E10" s="577">
        <v>73180</v>
      </c>
      <c r="F10" s="575">
        <v>166.75</v>
      </c>
      <c r="G10" s="571">
        <v>137</v>
      </c>
      <c r="H10" s="571">
        <v>5096.5</v>
      </c>
      <c r="I10" s="571">
        <v>10193</v>
      </c>
      <c r="J10" s="575">
        <v>45.666666666666671</v>
      </c>
    </row>
    <row r="11" spans="2:12" x14ac:dyDescent="0.25">
      <c r="B11" s="576" t="s">
        <v>903</v>
      </c>
      <c r="C11" s="577">
        <v>886</v>
      </c>
      <c r="D11" s="574">
        <v>35954.149999999994</v>
      </c>
      <c r="E11" s="577">
        <v>73476</v>
      </c>
      <c r="F11" s="575">
        <v>221.5</v>
      </c>
      <c r="G11" s="571">
        <v>221</v>
      </c>
      <c r="H11" s="571">
        <v>9216</v>
      </c>
      <c r="I11" s="571">
        <v>18389</v>
      </c>
      <c r="J11" s="575">
        <v>55.25</v>
      </c>
    </row>
    <row r="12" spans="2:12" x14ac:dyDescent="0.25">
      <c r="B12" s="576" t="s">
        <v>904</v>
      </c>
      <c r="C12" s="579">
        <v>1080</v>
      </c>
      <c r="D12" s="580">
        <v>44428.4</v>
      </c>
      <c r="E12" s="579">
        <v>91375</v>
      </c>
      <c r="F12" s="581">
        <v>216</v>
      </c>
      <c r="G12" s="582">
        <v>358</v>
      </c>
      <c r="H12" s="582">
        <v>15336.5</v>
      </c>
      <c r="I12" s="582">
        <v>30622</v>
      </c>
      <c r="J12" s="581">
        <v>63.8</v>
      </c>
    </row>
    <row r="13" spans="2:12" ht="15.75" thickBot="1" x14ac:dyDescent="0.3">
      <c r="B13" s="578" t="s">
        <v>630</v>
      </c>
      <c r="C13" s="729">
        <v>164</v>
      </c>
      <c r="D13" s="730">
        <v>7607.5</v>
      </c>
      <c r="E13" s="729">
        <v>15794</v>
      </c>
      <c r="F13" s="731">
        <v>164</v>
      </c>
      <c r="G13" s="732">
        <v>86</v>
      </c>
      <c r="H13" s="732">
        <v>4510.5</v>
      </c>
      <c r="I13" s="732">
        <v>9014</v>
      </c>
      <c r="J13" s="731">
        <v>86</v>
      </c>
    </row>
    <row r="14" spans="2:12" ht="20.25" thickBot="1" x14ac:dyDescent="0.3">
      <c r="B14" s="583" t="s">
        <v>597</v>
      </c>
      <c r="C14" s="584">
        <f>SUM(C6:C13)</f>
        <v>6218</v>
      </c>
      <c r="D14" s="584">
        <f t="shared" ref="D14:J14" si="0">SUM(D6:D13)</f>
        <v>271366.89618473896</v>
      </c>
      <c r="E14" s="584">
        <f t="shared" si="0"/>
        <v>547263</v>
      </c>
      <c r="F14" s="585">
        <f>SUM(F6:F13)</f>
        <v>1536.2</v>
      </c>
      <c r="G14" s="586">
        <f t="shared" si="0"/>
        <v>1651</v>
      </c>
      <c r="H14" s="586">
        <f t="shared" si="0"/>
        <v>69300</v>
      </c>
      <c r="I14" s="586">
        <f t="shared" si="0"/>
        <v>138499</v>
      </c>
      <c r="J14" s="585">
        <f t="shared" si="0"/>
        <v>462.9666666666667</v>
      </c>
    </row>
    <row r="15" spans="2:12" ht="9" customHeight="1" thickBot="1" x14ac:dyDescent="0.3">
      <c r="B15" s="587"/>
      <c r="C15" s="587"/>
      <c r="D15" s="587"/>
      <c r="E15" s="587"/>
      <c r="F15" s="587"/>
      <c r="G15" s="587"/>
      <c r="H15" s="587"/>
      <c r="I15" s="588"/>
    </row>
    <row r="16" spans="2:12" ht="41.25" customHeight="1" x14ac:dyDescent="0.25">
      <c r="B16" s="989" t="s">
        <v>599</v>
      </c>
      <c r="C16" s="992" t="s">
        <v>913</v>
      </c>
      <c r="D16" s="993"/>
      <c r="E16" s="994"/>
      <c r="F16" s="998" t="s">
        <v>914</v>
      </c>
      <c r="G16" s="999"/>
      <c r="H16" s="1000"/>
      <c r="I16" s="992" t="s">
        <v>635</v>
      </c>
      <c r="J16" s="994"/>
    </row>
    <row r="17" spans="2:12" ht="25.5" customHeight="1" thickBot="1" x14ac:dyDescent="0.3">
      <c r="B17" s="990"/>
      <c r="C17" s="995"/>
      <c r="D17" s="996"/>
      <c r="E17" s="997"/>
      <c r="F17" s="1001"/>
      <c r="G17" s="1002"/>
      <c r="H17" s="1003"/>
      <c r="I17" s="995"/>
      <c r="J17" s="997"/>
    </row>
    <row r="18" spans="2:12" ht="23.25" customHeight="1" thickBot="1" x14ac:dyDescent="0.3">
      <c r="B18" s="991"/>
      <c r="C18" s="589" t="s">
        <v>915</v>
      </c>
      <c r="D18" s="589" t="s">
        <v>916</v>
      </c>
      <c r="E18" s="589" t="s">
        <v>917</v>
      </c>
      <c r="F18" s="590" t="s">
        <v>918</v>
      </c>
      <c r="G18" s="591" t="s">
        <v>916</v>
      </c>
      <c r="H18" s="590" t="s">
        <v>917</v>
      </c>
      <c r="I18" s="592" t="s">
        <v>918</v>
      </c>
      <c r="J18" s="593" t="s">
        <v>916</v>
      </c>
    </row>
    <row r="19" spans="2:12" ht="18" customHeight="1" x14ac:dyDescent="0.25">
      <c r="B19" s="576" t="s">
        <v>644</v>
      </c>
      <c r="C19" s="594">
        <v>75</v>
      </c>
      <c r="D19" s="595">
        <v>1415.6623444754714</v>
      </c>
      <c r="E19" s="596">
        <v>5490.5500000000011</v>
      </c>
      <c r="F19" s="597">
        <v>0</v>
      </c>
      <c r="G19" s="598">
        <v>0</v>
      </c>
      <c r="H19" s="596">
        <v>0</v>
      </c>
      <c r="I19" s="599">
        <v>0</v>
      </c>
      <c r="J19" s="600">
        <v>0</v>
      </c>
    </row>
    <row r="20" spans="2:12" x14ac:dyDescent="0.25">
      <c r="B20" s="576" t="s">
        <v>625</v>
      </c>
      <c r="C20" s="601">
        <v>44</v>
      </c>
      <c r="D20" s="595">
        <v>800.30633508549113</v>
      </c>
      <c r="E20" s="602">
        <v>2903.849999999999</v>
      </c>
      <c r="F20" s="603">
        <v>0</v>
      </c>
      <c r="G20" s="604">
        <v>0</v>
      </c>
      <c r="H20" s="602">
        <v>0</v>
      </c>
      <c r="I20" s="603">
        <v>0</v>
      </c>
      <c r="J20" s="602">
        <v>0</v>
      </c>
    </row>
    <row r="21" spans="2:12" x14ac:dyDescent="0.25">
      <c r="B21" s="576" t="s">
        <v>901</v>
      </c>
      <c r="C21" s="601">
        <v>11</v>
      </c>
      <c r="D21" s="595">
        <v>32.062173913043665</v>
      </c>
      <c r="E21" s="602">
        <v>870.35000000000014</v>
      </c>
      <c r="F21" s="603">
        <v>33</v>
      </c>
      <c r="G21" s="604">
        <v>1969.4565000000002</v>
      </c>
      <c r="H21" s="602">
        <v>3617</v>
      </c>
      <c r="I21" s="603">
        <v>0</v>
      </c>
      <c r="J21" s="602">
        <v>0</v>
      </c>
    </row>
    <row r="22" spans="2:12" x14ac:dyDescent="0.25">
      <c r="B22" s="576" t="s">
        <v>902</v>
      </c>
      <c r="C22" s="601">
        <v>20</v>
      </c>
      <c r="D22" s="595">
        <v>514.5</v>
      </c>
      <c r="E22" s="602">
        <v>1804.15</v>
      </c>
      <c r="F22" s="603">
        <v>21</v>
      </c>
      <c r="G22" s="604">
        <v>1804.2750000000001</v>
      </c>
      <c r="H22" s="602">
        <v>3169</v>
      </c>
      <c r="I22" s="603">
        <v>0</v>
      </c>
      <c r="J22" s="602">
        <v>0</v>
      </c>
    </row>
    <row r="23" spans="2:12" x14ac:dyDescent="0.25">
      <c r="B23" s="576" t="s">
        <v>589</v>
      </c>
      <c r="C23" s="601">
        <v>5</v>
      </c>
      <c r="D23" s="595">
        <v>112.37000000000006</v>
      </c>
      <c r="E23" s="602">
        <v>354.25</v>
      </c>
      <c r="F23" s="603">
        <v>24</v>
      </c>
      <c r="G23" s="604">
        <v>983.36700000000019</v>
      </c>
      <c r="H23" s="602">
        <v>1824.0600000000002</v>
      </c>
      <c r="I23" s="603">
        <v>17</v>
      </c>
      <c r="J23" s="602">
        <v>1327.95</v>
      </c>
    </row>
    <row r="24" spans="2:12" x14ac:dyDescent="0.25">
      <c r="B24" s="576" t="s">
        <v>903</v>
      </c>
      <c r="C24" s="601">
        <v>0</v>
      </c>
      <c r="D24" s="595">
        <v>0</v>
      </c>
      <c r="E24" s="602">
        <v>0</v>
      </c>
      <c r="F24" s="603">
        <v>60</v>
      </c>
      <c r="G24" s="604">
        <v>5092.8074999999999</v>
      </c>
      <c r="H24" s="602">
        <v>8716.2999999999993</v>
      </c>
      <c r="I24" s="603">
        <v>55</v>
      </c>
      <c r="J24" s="602">
        <v>4675.05</v>
      </c>
    </row>
    <row r="25" spans="2:12" x14ac:dyDescent="0.25">
      <c r="B25" s="576" t="s">
        <v>904</v>
      </c>
      <c r="C25" s="601">
        <v>0</v>
      </c>
      <c r="D25" s="595">
        <v>0</v>
      </c>
      <c r="E25" s="602">
        <v>0</v>
      </c>
      <c r="F25" s="603">
        <v>54</v>
      </c>
      <c r="G25" s="604">
        <v>1109.691</v>
      </c>
      <c r="H25" s="602">
        <v>3254.2200000000003</v>
      </c>
      <c r="I25" s="603">
        <v>57</v>
      </c>
      <c r="J25" s="602">
        <v>2752.7</v>
      </c>
    </row>
    <row r="26" spans="2:12" ht="15.75" thickBot="1" x14ac:dyDescent="0.3">
      <c r="B26" s="578" t="s">
        <v>630</v>
      </c>
      <c r="C26" s="605"/>
      <c r="D26" s="595"/>
      <c r="E26" s="606"/>
      <c r="F26" s="607"/>
      <c r="G26" s="608"/>
      <c r="H26" s="606"/>
      <c r="I26" s="607"/>
      <c r="J26" s="606"/>
    </row>
    <row r="27" spans="2:12" ht="19.5" thickBot="1" x14ac:dyDescent="0.3">
      <c r="B27" s="609" t="s">
        <v>7</v>
      </c>
      <c r="C27" s="610">
        <f>SUM(C19:C25)</f>
        <v>155</v>
      </c>
      <c r="D27" s="610">
        <f>SUM(D19:D25)</f>
        <v>2874.900853474006</v>
      </c>
      <c r="E27" s="611">
        <f>SUM(E19:E25)</f>
        <v>11423.15</v>
      </c>
      <c r="F27" s="611">
        <f>SUM(F19:F25)</f>
        <v>192</v>
      </c>
      <c r="G27" s="612">
        <f t="shared" ref="G27:H27" si="1">SUM(G19:G25)</f>
        <v>10959.597</v>
      </c>
      <c r="H27" s="613">
        <f t="shared" si="1"/>
        <v>20580.580000000002</v>
      </c>
      <c r="I27" s="614">
        <f>SUM(I19:I26)</f>
        <v>129</v>
      </c>
      <c r="J27" s="612">
        <f>SUM(J19:J26)</f>
        <v>8755.7000000000007</v>
      </c>
    </row>
    <row r="28" spans="2:12" ht="12.75" customHeight="1" x14ac:dyDescent="0.25">
      <c r="B28" s="615"/>
      <c r="C28" s="616"/>
      <c r="D28" s="616"/>
      <c r="E28" s="616"/>
      <c r="F28" s="616"/>
      <c r="G28" s="617"/>
      <c r="H28" s="617"/>
      <c r="I28" s="616"/>
      <c r="J28" s="617"/>
    </row>
    <row r="29" spans="2:12" ht="15.75" customHeight="1" thickBot="1" x14ac:dyDescent="0.3">
      <c r="B29" s="615"/>
      <c r="C29" s="616"/>
      <c r="D29" s="616"/>
      <c r="E29" s="616"/>
      <c r="F29" s="616"/>
      <c r="H29" s="615"/>
      <c r="I29" s="616"/>
      <c r="L29" s="616"/>
    </row>
    <row r="30" spans="2:12" ht="21.75" customHeight="1" thickBot="1" x14ac:dyDescent="0.3">
      <c r="B30" s="1004" t="s">
        <v>919</v>
      </c>
      <c r="C30" s="1005"/>
      <c r="D30" s="1005"/>
      <c r="E30" s="1005"/>
      <c r="F30" s="1005"/>
      <c r="G30" s="1006"/>
      <c r="H30" s="1004" t="s">
        <v>920</v>
      </c>
      <c r="I30" s="1005"/>
      <c r="J30" s="1006"/>
    </row>
    <row r="31" spans="2:12" ht="15.75" customHeight="1" thickBot="1" x14ac:dyDescent="0.3">
      <c r="B31" s="741" t="s">
        <v>599</v>
      </c>
      <c r="C31" s="1007" t="s">
        <v>921</v>
      </c>
      <c r="D31" s="1008"/>
      <c r="E31" s="618" t="s">
        <v>922</v>
      </c>
      <c r="F31" s="619" t="s">
        <v>923</v>
      </c>
      <c r="G31" s="619" t="s">
        <v>924</v>
      </c>
      <c r="H31" s="741" t="s">
        <v>599</v>
      </c>
      <c r="I31" s="589" t="s">
        <v>915</v>
      </c>
      <c r="J31" s="751" t="s">
        <v>925</v>
      </c>
    </row>
    <row r="32" spans="2:12" x14ac:dyDescent="0.25">
      <c r="B32" s="742" t="s">
        <v>644</v>
      </c>
      <c r="C32" s="620" t="s">
        <v>926</v>
      </c>
      <c r="D32" s="621"/>
      <c r="E32" s="622">
        <v>617</v>
      </c>
      <c r="F32" s="623">
        <v>488.96000000000004</v>
      </c>
      <c r="G32" s="743">
        <f>SUM(F32:F33)</f>
        <v>488.96000000000004</v>
      </c>
      <c r="H32" s="752" t="s">
        <v>644</v>
      </c>
      <c r="I32" s="624">
        <v>0</v>
      </c>
      <c r="J32" s="753">
        <v>0</v>
      </c>
    </row>
    <row r="33" spans="2:12" ht="15.75" thickBot="1" x14ac:dyDescent="0.3">
      <c r="B33" s="744"/>
      <c r="C33" s="625" t="s">
        <v>927</v>
      </c>
      <c r="D33" s="626"/>
      <c r="E33" s="627" t="s">
        <v>602</v>
      </c>
      <c r="F33" s="628" t="s">
        <v>602</v>
      </c>
      <c r="G33" s="745"/>
      <c r="H33" s="754"/>
      <c r="I33" s="629"/>
      <c r="J33" s="755"/>
      <c r="K33" s="630"/>
      <c r="L33" s="630"/>
    </row>
    <row r="34" spans="2:12" x14ac:dyDescent="0.25">
      <c r="B34" s="742" t="s">
        <v>625</v>
      </c>
      <c r="C34" s="625" t="s">
        <v>926</v>
      </c>
      <c r="D34" s="626"/>
      <c r="E34" s="627">
        <v>447</v>
      </c>
      <c r="F34" s="628">
        <v>412.93000000000012</v>
      </c>
      <c r="G34" s="743">
        <f t="shared" ref="G34" si="2">SUM(F34:F35)</f>
        <v>412.93000000000012</v>
      </c>
      <c r="H34" s="752" t="s">
        <v>625</v>
      </c>
      <c r="I34" s="631">
        <v>0</v>
      </c>
      <c r="J34" s="756">
        <v>0</v>
      </c>
      <c r="K34" s="630"/>
      <c r="L34" s="630"/>
    </row>
    <row r="35" spans="2:12" ht="15.75" thickBot="1" x14ac:dyDescent="0.3">
      <c r="B35" s="744"/>
      <c r="C35" s="625" t="s">
        <v>927</v>
      </c>
      <c r="D35" s="626"/>
      <c r="E35" s="627" t="s">
        <v>602</v>
      </c>
      <c r="F35" s="628" t="s">
        <v>602</v>
      </c>
      <c r="G35" s="745"/>
      <c r="H35" s="754"/>
      <c r="I35" s="629"/>
      <c r="J35" s="755"/>
      <c r="K35" s="630"/>
      <c r="L35" s="630"/>
    </row>
    <row r="36" spans="2:12" x14ac:dyDescent="0.25">
      <c r="B36" s="742" t="s">
        <v>587</v>
      </c>
      <c r="C36" s="625" t="s">
        <v>926</v>
      </c>
      <c r="D36" s="626"/>
      <c r="E36" s="627">
        <v>87</v>
      </c>
      <c r="F36" s="628">
        <v>80.38</v>
      </c>
      <c r="G36" s="743">
        <f t="shared" ref="G36" si="3">SUM(F36:F37)</f>
        <v>80.38</v>
      </c>
      <c r="H36" s="752" t="s">
        <v>587</v>
      </c>
      <c r="I36" s="631">
        <v>0</v>
      </c>
      <c r="J36" s="756">
        <v>0</v>
      </c>
      <c r="K36" s="630"/>
      <c r="L36" s="630"/>
    </row>
    <row r="37" spans="2:12" ht="15.75" thickBot="1" x14ac:dyDescent="0.3">
      <c r="B37" s="744"/>
      <c r="C37" s="625" t="s">
        <v>927</v>
      </c>
      <c r="D37" s="626"/>
      <c r="E37" s="627" t="s">
        <v>602</v>
      </c>
      <c r="F37" s="628" t="s">
        <v>602</v>
      </c>
      <c r="G37" s="745"/>
      <c r="H37" s="754"/>
      <c r="I37" s="629"/>
      <c r="J37" s="755"/>
      <c r="K37" s="630"/>
      <c r="L37" s="630"/>
    </row>
    <row r="38" spans="2:12" x14ac:dyDescent="0.25">
      <c r="B38" s="742" t="s">
        <v>588</v>
      </c>
      <c r="C38" s="625" t="s">
        <v>926</v>
      </c>
      <c r="D38" s="626"/>
      <c r="E38" s="627">
        <v>425</v>
      </c>
      <c r="F38" s="628">
        <v>360.3</v>
      </c>
      <c r="G38" s="743">
        <f t="shared" ref="G38" si="4">SUM(F38:F39)</f>
        <v>883.2</v>
      </c>
      <c r="H38" s="752" t="s">
        <v>588</v>
      </c>
      <c r="I38" s="631">
        <v>0</v>
      </c>
      <c r="J38" s="756">
        <v>0</v>
      </c>
      <c r="K38" s="630"/>
      <c r="L38" s="630"/>
    </row>
    <row r="39" spans="2:12" ht="15.75" thickBot="1" x14ac:dyDescent="0.3">
      <c r="B39" s="744"/>
      <c r="C39" s="625" t="s">
        <v>927</v>
      </c>
      <c r="D39" s="626"/>
      <c r="E39" s="627">
        <v>610</v>
      </c>
      <c r="F39" s="628">
        <v>522.9</v>
      </c>
      <c r="G39" s="745"/>
      <c r="H39" s="754"/>
      <c r="I39" s="629"/>
      <c r="J39" s="755"/>
      <c r="K39" s="630"/>
      <c r="L39" s="630"/>
    </row>
    <row r="40" spans="2:12" x14ac:dyDescent="0.25">
      <c r="B40" s="742" t="s">
        <v>589</v>
      </c>
      <c r="C40" s="625" t="s">
        <v>926</v>
      </c>
      <c r="D40" s="626"/>
      <c r="E40" s="627">
        <v>1194</v>
      </c>
      <c r="F40" s="628">
        <v>1099.05</v>
      </c>
      <c r="G40" s="743">
        <f t="shared" ref="G40" si="5">SUM(F40:F41)</f>
        <v>1438.1499999999999</v>
      </c>
      <c r="H40" s="752" t="s">
        <v>589</v>
      </c>
      <c r="I40" s="631">
        <v>8</v>
      </c>
      <c r="J40" s="756">
        <v>777</v>
      </c>
    </row>
    <row r="41" spans="2:12" ht="15.75" thickBot="1" x14ac:dyDescent="0.3">
      <c r="B41" s="744"/>
      <c r="C41" s="625" t="s">
        <v>927</v>
      </c>
      <c r="D41" s="626"/>
      <c r="E41" s="627">
        <v>433</v>
      </c>
      <c r="F41" s="628">
        <v>339.09999999999997</v>
      </c>
      <c r="G41" s="745"/>
      <c r="H41" s="754"/>
      <c r="I41" s="629"/>
      <c r="J41" s="755"/>
    </row>
    <row r="42" spans="2:12" x14ac:dyDescent="0.25">
      <c r="B42" s="742" t="s">
        <v>590</v>
      </c>
      <c r="C42" s="625" t="s">
        <v>926</v>
      </c>
      <c r="D42" s="626"/>
      <c r="E42" s="627">
        <v>773</v>
      </c>
      <c r="F42" s="628">
        <v>714.11999999999989</v>
      </c>
      <c r="G42" s="743">
        <f t="shared" ref="G42" si="6">SUM(F42:F43)</f>
        <v>1033.2399999999998</v>
      </c>
      <c r="H42" s="752" t="s">
        <v>590</v>
      </c>
      <c r="I42" s="631">
        <v>13</v>
      </c>
      <c r="J42" s="756">
        <v>770.2</v>
      </c>
    </row>
    <row r="43" spans="2:12" ht="15.75" thickBot="1" x14ac:dyDescent="0.3">
      <c r="B43" s="744"/>
      <c r="C43" s="625" t="s">
        <v>927</v>
      </c>
      <c r="D43" s="626"/>
      <c r="E43" s="627">
        <v>377</v>
      </c>
      <c r="F43" s="628">
        <v>319.12</v>
      </c>
      <c r="G43" s="745"/>
      <c r="H43" s="754"/>
      <c r="I43" s="629"/>
      <c r="J43" s="755"/>
    </row>
    <row r="44" spans="2:12" x14ac:dyDescent="0.25">
      <c r="B44" s="742" t="s">
        <v>591</v>
      </c>
      <c r="C44" s="625" t="s">
        <v>926</v>
      </c>
      <c r="D44" s="626"/>
      <c r="E44" s="627">
        <v>1807</v>
      </c>
      <c r="F44" s="628">
        <v>1468.15</v>
      </c>
      <c r="G44" s="743">
        <f t="shared" ref="G44" si="7">SUM(F44:F45)</f>
        <v>2075.9900000000002</v>
      </c>
      <c r="H44" s="752" t="s">
        <v>591</v>
      </c>
      <c r="I44" s="631">
        <v>20</v>
      </c>
      <c r="J44" s="756">
        <v>624</v>
      </c>
    </row>
    <row r="45" spans="2:12" ht="15.75" thickBot="1" x14ac:dyDescent="0.3">
      <c r="B45" s="744"/>
      <c r="C45" s="632" t="s">
        <v>927</v>
      </c>
      <c r="D45" s="633"/>
      <c r="E45" s="634">
        <v>1000</v>
      </c>
      <c r="F45" s="635">
        <v>607.84</v>
      </c>
      <c r="G45" s="745"/>
      <c r="H45" s="754"/>
      <c r="I45" s="629"/>
      <c r="J45" s="755"/>
    </row>
    <row r="46" spans="2:12" x14ac:dyDescent="0.25">
      <c r="B46" s="746" t="s">
        <v>630</v>
      </c>
      <c r="C46" s="625" t="s">
        <v>926</v>
      </c>
      <c r="D46" s="626"/>
      <c r="E46" s="627">
        <v>644</v>
      </c>
      <c r="F46" s="628">
        <v>377.94</v>
      </c>
      <c r="G46" s="747">
        <f>SUM(F46:F47)</f>
        <v>798.37</v>
      </c>
      <c r="H46" s="736" t="s">
        <v>630</v>
      </c>
      <c r="I46" s="631">
        <v>7</v>
      </c>
      <c r="J46" s="756">
        <v>297</v>
      </c>
    </row>
    <row r="47" spans="2:12" ht="15.75" thickBot="1" x14ac:dyDescent="0.3">
      <c r="B47" s="746"/>
      <c r="C47" s="733" t="s">
        <v>927</v>
      </c>
      <c r="D47" s="734"/>
      <c r="E47" s="638">
        <v>489</v>
      </c>
      <c r="F47" s="639">
        <v>420.43</v>
      </c>
      <c r="G47" s="747"/>
      <c r="H47" s="737"/>
      <c r="I47" s="629"/>
      <c r="J47" s="755"/>
    </row>
    <row r="48" spans="2:12" ht="16.5" customHeight="1" thickBot="1" x14ac:dyDescent="0.3">
      <c r="B48" s="1009" t="s">
        <v>597</v>
      </c>
      <c r="C48" s="1011" t="s">
        <v>926</v>
      </c>
      <c r="D48" s="1012"/>
      <c r="E48" s="636">
        <f>SUM(E40,E38,E36,E34,E32,E44,E42,E46)</f>
        <v>5994</v>
      </c>
      <c r="F48" s="637">
        <f>SUM(F40,F38,F36,F34,F32,F44,F42,F46)</f>
        <v>5001.829999999999</v>
      </c>
      <c r="G48" s="748">
        <f>SUM(E48:F48)</f>
        <v>10995.829999999998</v>
      </c>
      <c r="H48" s="973"/>
      <c r="I48" s="974"/>
      <c r="J48" s="975"/>
    </row>
    <row r="49" spans="2:19" ht="16.5" customHeight="1" thickBot="1" x14ac:dyDescent="0.3">
      <c r="B49" s="1010"/>
      <c r="C49" s="1013" t="s">
        <v>927</v>
      </c>
      <c r="D49" s="1014"/>
      <c r="E49" s="638">
        <f>SUM(E41,E39,E37,E35,E33,E45,E43,E47)</f>
        <v>2909</v>
      </c>
      <c r="F49" s="639">
        <f>SUM(F41,F39,F37,F35,F33,F45,F43,F47)</f>
        <v>2209.39</v>
      </c>
      <c r="G49" s="749">
        <f>SUM(E49:F49)</f>
        <v>5118.3899999999994</v>
      </c>
      <c r="H49" s="976"/>
      <c r="I49" s="977"/>
      <c r="J49" s="978"/>
    </row>
    <row r="50" spans="2:19" ht="24" thickBot="1" x14ac:dyDescent="0.3">
      <c r="B50" s="1015" t="s">
        <v>928</v>
      </c>
      <c r="C50" s="1016"/>
      <c r="D50" s="1017"/>
      <c r="E50" s="750">
        <f>SUM(E48:E49)</f>
        <v>8903</v>
      </c>
      <c r="F50" s="963">
        <f>SUM(F48:F49)</f>
        <v>7211.2199999999993</v>
      </c>
      <c r="G50" s="964"/>
      <c r="H50" s="757" t="s">
        <v>928</v>
      </c>
      <c r="I50" s="758">
        <f>SUM(I32:I49)</f>
        <v>48</v>
      </c>
      <c r="J50" s="759">
        <f>SUM(J32:J49)</f>
        <v>2468.1999999999998</v>
      </c>
      <c r="K50" s="979" t="s">
        <v>987</v>
      </c>
      <c r="L50" s="980"/>
      <c r="M50" s="980"/>
      <c r="N50" s="980"/>
      <c r="O50" s="980"/>
      <c r="P50" s="980"/>
      <c r="Q50" s="980"/>
      <c r="R50" s="980"/>
      <c r="S50" s="980"/>
    </row>
    <row r="51" spans="2:19" ht="7.5" customHeight="1" x14ac:dyDescent="0.25">
      <c r="B51" s="640"/>
      <c r="C51" s="640"/>
      <c r="D51" s="640"/>
      <c r="E51" s="641"/>
      <c r="F51" s="641"/>
      <c r="G51" s="640"/>
      <c r="H51" s="641"/>
      <c r="I51" s="641"/>
    </row>
    <row r="52" spans="2:19" ht="18.75" x14ac:dyDescent="0.25">
      <c r="D52" s="615"/>
      <c r="F52" s="615"/>
      <c r="G52" s="616"/>
      <c r="H52" s="617"/>
      <c r="I52" s="617"/>
      <c r="J52" s="616"/>
    </row>
    <row r="53" spans="2:19" ht="15.75" thickBot="1" x14ac:dyDescent="0.3"/>
    <row r="54" spans="2:19" ht="20.25" customHeight="1" x14ac:dyDescent="0.25">
      <c r="B54" s="965" t="s">
        <v>929</v>
      </c>
      <c r="C54" s="966"/>
      <c r="D54" s="967"/>
    </row>
    <row r="55" spans="2:19" ht="15.75" thickBot="1" x14ac:dyDescent="0.3">
      <c r="B55" s="968"/>
      <c r="C55" s="969"/>
      <c r="D55" s="970"/>
    </row>
    <row r="56" spans="2:19" ht="23.25" thickBot="1" x14ac:dyDescent="0.3">
      <c r="B56" s="642" t="s">
        <v>599</v>
      </c>
      <c r="C56" s="643" t="s">
        <v>930</v>
      </c>
      <c r="D56" s="644"/>
    </row>
    <row r="57" spans="2:19" ht="24" thickBot="1" x14ac:dyDescent="0.3">
      <c r="B57" s="645" t="s">
        <v>644</v>
      </c>
      <c r="C57" s="646">
        <f>SUM(D6,H6,G19,E19,F32,F33,J19,J32)</f>
        <v>49488.91</v>
      </c>
      <c r="D57" s="647"/>
    </row>
    <row r="58" spans="2:19" ht="24" thickBot="1" x14ac:dyDescent="0.3">
      <c r="B58" s="648" t="s">
        <v>625</v>
      </c>
      <c r="C58" s="646">
        <f>SUM(D7,H7,E20,G20,F34,F35,J20,J34)</f>
        <v>44201.83</v>
      </c>
      <c r="D58" s="647"/>
    </row>
    <row r="59" spans="2:19" ht="24" thickBot="1" x14ac:dyDescent="0.3">
      <c r="B59" s="648" t="s">
        <v>587</v>
      </c>
      <c r="C59" s="646">
        <f>SUM(D8,H8,E21,G21,F36:F37,J21,J36)</f>
        <v>52303.932684738946</v>
      </c>
      <c r="D59" s="647"/>
    </row>
    <row r="60" spans="2:19" ht="24" thickBot="1" x14ac:dyDescent="0.3">
      <c r="B60" s="648" t="s">
        <v>588</v>
      </c>
      <c r="C60" s="646">
        <f>SUM(D9,H9,E22,G22,F38:F39,J38,J22)</f>
        <v>53761.775000000009</v>
      </c>
      <c r="D60" s="647"/>
    </row>
    <row r="61" spans="2:19" ht="29.25" customHeight="1" thickBot="1" x14ac:dyDescent="0.3">
      <c r="B61" s="648" t="s">
        <v>589</v>
      </c>
      <c r="C61" s="646">
        <f>SUM(D10,H10,E23,G23,F40:F41,J23,J40)</f>
        <v>45446.216999999997</v>
      </c>
      <c r="D61" s="647"/>
    </row>
    <row r="62" spans="2:19" ht="24" thickBot="1" x14ac:dyDescent="0.3">
      <c r="B62" s="649" t="s">
        <v>590</v>
      </c>
      <c r="C62" s="646">
        <f>SUM(D11,H11,E24,G24,F42:F43,J24,J42)</f>
        <v>56741.447500000002</v>
      </c>
      <c r="D62" s="647"/>
    </row>
    <row r="63" spans="2:19" ht="24" thickBot="1" x14ac:dyDescent="0.3">
      <c r="B63" s="649" t="s">
        <v>591</v>
      </c>
      <c r="C63" s="650">
        <f>SUM(D12,H12,E25,G25,F44:F45,J25,J44)</f>
        <v>66327.281000000003</v>
      </c>
      <c r="D63" s="651"/>
    </row>
    <row r="64" spans="2:19" ht="24" thickBot="1" x14ac:dyDescent="0.3">
      <c r="B64" s="735" t="s">
        <v>630</v>
      </c>
      <c r="C64" s="650">
        <f>SUM(D13,H13,E26,G26,F46:F47,J26,J46)</f>
        <v>13213.37</v>
      </c>
      <c r="D64" s="651"/>
    </row>
    <row r="65" spans="2:4" ht="24" thickBot="1" x14ac:dyDescent="0.3">
      <c r="B65" s="652" t="s">
        <v>597</v>
      </c>
      <c r="C65" s="971">
        <f>SUM(B54:D60)</f>
        <v>199756.44768473896</v>
      </c>
      <c r="D65" s="972"/>
    </row>
  </sheetData>
  <mergeCells count="20">
    <mergeCell ref="B30:G30"/>
    <mergeCell ref="H30:J30"/>
    <mergeCell ref="C31:D31"/>
    <mergeCell ref="B48:B49"/>
    <mergeCell ref="C48:D48"/>
    <mergeCell ref="C49:D49"/>
    <mergeCell ref="G2:J2"/>
    <mergeCell ref="B4:B5"/>
    <mergeCell ref="C4:F4"/>
    <mergeCell ref="G4:J4"/>
    <mergeCell ref="B16:B18"/>
    <mergeCell ref="C16:E17"/>
    <mergeCell ref="F16:H17"/>
    <mergeCell ref="I16:J17"/>
    <mergeCell ref="F50:G50"/>
    <mergeCell ref="B54:D55"/>
    <mergeCell ref="C65:D65"/>
    <mergeCell ref="H48:J49"/>
    <mergeCell ref="K50:S50"/>
    <mergeCell ref="B50:D50"/>
  </mergeCells>
  <printOptions horizontalCentered="1" verticalCentered="1"/>
  <pageMargins left="0.7" right="0.7" top="0.75" bottom="0.75" header="0.3" footer="0.3"/>
  <pageSetup paperSize="9" scale="48" orientation="landscape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F236"/>
  <sheetViews>
    <sheetView workbookViewId="0">
      <selection activeCell="D36" sqref="D36"/>
    </sheetView>
  </sheetViews>
  <sheetFormatPr defaultRowHeight="15" x14ac:dyDescent="0.25"/>
  <cols>
    <col min="1" max="1" width="4" style="716" bestFit="1" customWidth="1"/>
    <col min="2" max="2" width="7" style="717" bestFit="1" customWidth="1"/>
    <col min="3" max="3" width="14.140625" style="717" bestFit="1" customWidth="1"/>
    <col min="4" max="4" width="15.5703125" style="717" bestFit="1" customWidth="1"/>
    <col min="5" max="5" width="47.7109375" style="717" customWidth="1"/>
    <col min="6" max="6" width="12" style="718" bestFit="1" customWidth="1"/>
  </cols>
  <sheetData>
    <row r="1" spans="1:6" ht="15.75" thickBot="1" x14ac:dyDescent="0.3">
      <c r="A1" s="706" t="s">
        <v>981</v>
      </c>
      <c r="B1" s="706" t="s">
        <v>2</v>
      </c>
      <c r="C1" s="706" t="s">
        <v>982</v>
      </c>
      <c r="D1" s="706" t="s">
        <v>610</v>
      </c>
      <c r="E1" s="706" t="s">
        <v>314</v>
      </c>
      <c r="F1" s="706" t="s">
        <v>611</v>
      </c>
    </row>
    <row r="2" spans="1:6" x14ac:dyDescent="0.25">
      <c r="A2" s="707">
        <v>1</v>
      </c>
      <c r="B2" s="708">
        <v>317277</v>
      </c>
      <c r="C2" s="709">
        <v>4716076166958</v>
      </c>
      <c r="D2" s="708" t="s">
        <v>548</v>
      </c>
      <c r="E2" s="708" t="s">
        <v>316</v>
      </c>
      <c r="F2" s="710">
        <v>23.16</v>
      </c>
    </row>
    <row r="3" spans="1:6" x14ac:dyDescent="0.25">
      <c r="A3" s="707">
        <v>2</v>
      </c>
      <c r="B3" s="708">
        <v>317278</v>
      </c>
      <c r="C3" s="709">
        <v>4716076166941</v>
      </c>
      <c r="D3" s="708" t="s">
        <v>548</v>
      </c>
      <c r="E3" s="708" t="s">
        <v>316</v>
      </c>
      <c r="F3" s="710">
        <v>23.16</v>
      </c>
    </row>
    <row r="4" spans="1:6" x14ac:dyDescent="0.25">
      <c r="A4" s="707">
        <v>3</v>
      </c>
      <c r="B4" s="708">
        <v>317280</v>
      </c>
      <c r="C4" s="709">
        <v>4716076166965</v>
      </c>
      <c r="D4" s="708" t="s">
        <v>549</v>
      </c>
      <c r="E4" s="708" t="s">
        <v>317</v>
      </c>
      <c r="F4" s="710">
        <v>23.16</v>
      </c>
    </row>
    <row r="5" spans="1:6" x14ac:dyDescent="0.25">
      <c r="A5" s="707">
        <v>4</v>
      </c>
      <c r="B5" s="708">
        <v>317296</v>
      </c>
      <c r="C5" s="709">
        <v>4716076167474</v>
      </c>
      <c r="D5" s="708" t="s">
        <v>550</v>
      </c>
      <c r="E5" s="708" t="s">
        <v>318</v>
      </c>
      <c r="F5" s="710">
        <v>28.95</v>
      </c>
    </row>
    <row r="6" spans="1:6" x14ac:dyDescent="0.25">
      <c r="A6" s="707">
        <v>5</v>
      </c>
      <c r="B6" s="708">
        <v>317301</v>
      </c>
      <c r="C6" s="709">
        <v>4716076167450</v>
      </c>
      <c r="D6" s="708" t="s">
        <v>551</v>
      </c>
      <c r="E6" s="708" t="s">
        <v>319</v>
      </c>
      <c r="F6" s="710">
        <v>28.950000000000003</v>
      </c>
    </row>
    <row r="7" spans="1:6" x14ac:dyDescent="0.25">
      <c r="A7" s="707">
        <v>6</v>
      </c>
      <c r="B7" s="708">
        <v>317311</v>
      </c>
      <c r="C7" s="709">
        <v>4716076168341</v>
      </c>
      <c r="D7" s="708" t="s">
        <v>552</v>
      </c>
      <c r="E7" s="708" t="s">
        <v>320</v>
      </c>
      <c r="F7" s="710">
        <v>22.39</v>
      </c>
    </row>
    <row r="8" spans="1:6" x14ac:dyDescent="0.25">
      <c r="A8" s="707">
        <v>7</v>
      </c>
      <c r="B8" s="708">
        <v>317312</v>
      </c>
      <c r="C8" s="709">
        <v>4716076168358</v>
      </c>
      <c r="D8" s="708" t="s">
        <v>553</v>
      </c>
      <c r="E8" s="708" t="s">
        <v>321</v>
      </c>
      <c r="F8" s="710">
        <v>22.39</v>
      </c>
    </row>
    <row r="9" spans="1:6" x14ac:dyDescent="0.25">
      <c r="A9" s="707">
        <v>8</v>
      </c>
      <c r="B9" s="708">
        <v>317316</v>
      </c>
      <c r="C9" s="709">
        <v>4716076168365</v>
      </c>
      <c r="D9" s="708" t="s">
        <v>554</v>
      </c>
      <c r="E9" s="708" t="s">
        <v>322</v>
      </c>
      <c r="F9" s="710">
        <v>22.39</v>
      </c>
    </row>
    <row r="10" spans="1:6" x14ac:dyDescent="0.25">
      <c r="A10" s="707">
        <v>9</v>
      </c>
      <c r="B10" s="708">
        <v>317320</v>
      </c>
      <c r="C10" s="709">
        <v>4716076167856</v>
      </c>
      <c r="D10" s="708" t="s">
        <v>555</v>
      </c>
      <c r="E10" s="708" t="s">
        <v>323</v>
      </c>
      <c r="F10" s="710">
        <v>21.229999999999997</v>
      </c>
    </row>
    <row r="11" spans="1:6" x14ac:dyDescent="0.25">
      <c r="A11" s="707">
        <v>10</v>
      </c>
      <c r="B11" s="708">
        <v>317324</v>
      </c>
      <c r="C11" s="709">
        <v>4716076167863</v>
      </c>
      <c r="D11" s="708" t="s">
        <v>556</v>
      </c>
      <c r="E11" s="708" t="s">
        <v>324</v>
      </c>
      <c r="F11" s="710">
        <v>21.229999999999997</v>
      </c>
    </row>
    <row r="12" spans="1:6" x14ac:dyDescent="0.25">
      <c r="A12" s="707">
        <v>11</v>
      </c>
      <c r="B12" s="708">
        <v>317327</v>
      </c>
      <c r="C12" s="709">
        <v>4716076167870</v>
      </c>
      <c r="D12" s="708" t="s">
        <v>557</v>
      </c>
      <c r="E12" s="708" t="s">
        <v>325</v>
      </c>
      <c r="F12" s="710">
        <v>21.229999999999997</v>
      </c>
    </row>
    <row r="13" spans="1:6" x14ac:dyDescent="0.25">
      <c r="A13" s="707">
        <v>12</v>
      </c>
      <c r="B13" s="708">
        <v>317333</v>
      </c>
      <c r="C13" s="709">
        <v>4716076167924</v>
      </c>
      <c r="D13" s="708" t="s">
        <v>558</v>
      </c>
      <c r="E13" s="708" t="s">
        <v>326</v>
      </c>
      <c r="F13" s="710">
        <v>22.39</v>
      </c>
    </row>
    <row r="14" spans="1:6" x14ac:dyDescent="0.25">
      <c r="A14" s="707">
        <v>13</v>
      </c>
      <c r="B14" s="708">
        <v>317335</v>
      </c>
      <c r="C14" s="709">
        <v>4716076167931</v>
      </c>
      <c r="D14" s="708" t="s">
        <v>559</v>
      </c>
      <c r="E14" s="708" t="s">
        <v>327</v>
      </c>
      <c r="F14" s="710">
        <v>22.39</v>
      </c>
    </row>
    <row r="15" spans="1:6" x14ac:dyDescent="0.25">
      <c r="A15" s="707">
        <v>14</v>
      </c>
      <c r="B15" s="708">
        <v>317336</v>
      </c>
      <c r="C15" s="709">
        <v>4716076167948</v>
      </c>
      <c r="D15" s="708" t="s">
        <v>560</v>
      </c>
      <c r="E15" s="708" t="s">
        <v>328</v>
      </c>
      <c r="F15" s="710">
        <v>22.39</v>
      </c>
    </row>
    <row r="16" spans="1:6" x14ac:dyDescent="0.25">
      <c r="A16" s="707">
        <v>15</v>
      </c>
      <c r="B16" s="708">
        <v>317339</v>
      </c>
      <c r="C16" s="709">
        <v>4716076167955</v>
      </c>
      <c r="D16" s="708" t="s">
        <v>561</v>
      </c>
      <c r="E16" s="708" t="s">
        <v>329</v>
      </c>
      <c r="F16" s="710">
        <v>22.39</v>
      </c>
    </row>
    <row r="17" spans="1:6" x14ac:dyDescent="0.25">
      <c r="A17" s="707">
        <v>16</v>
      </c>
      <c r="B17" s="708">
        <v>317343</v>
      </c>
      <c r="C17" s="709">
        <v>4716076167979</v>
      </c>
      <c r="D17" s="708" t="s">
        <v>562</v>
      </c>
      <c r="E17" s="708" t="s">
        <v>330</v>
      </c>
      <c r="F17" s="710">
        <v>22.39</v>
      </c>
    </row>
    <row r="18" spans="1:6" x14ac:dyDescent="0.25">
      <c r="A18" s="707">
        <v>17</v>
      </c>
      <c r="B18" s="708">
        <v>317345</v>
      </c>
      <c r="C18" s="709">
        <v>4716076167993</v>
      </c>
      <c r="D18" s="708" t="s">
        <v>563</v>
      </c>
      <c r="E18" s="708" t="s">
        <v>331</v>
      </c>
      <c r="F18" s="710">
        <v>22.39</v>
      </c>
    </row>
    <row r="19" spans="1:6" x14ac:dyDescent="0.25">
      <c r="A19" s="707">
        <v>18</v>
      </c>
      <c r="B19" s="708">
        <v>663479</v>
      </c>
      <c r="C19" s="709">
        <v>6953156293014</v>
      </c>
      <c r="D19" s="708" t="s">
        <v>564</v>
      </c>
      <c r="E19" s="708" t="s">
        <v>332</v>
      </c>
      <c r="F19" s="710">
        <v>102.13</v>
      </c>
    </row>
    <row r="20" spans="1:6" x14ac:dyDescent="0.25">
      <c r="A20" s="707">
        <v>19</v>
      </c>
      <c r="B20" s="708">
        <v>663480</v>
      </c>
      <c r="C20" s="709">
        <v>6953156292314</v>
      </c>
      <c r="D20" s="708" t="s">
        <v>565</v>
      </c>
      <c r="E20" s="708" t="s">
        <v>333</v>
      </c>
      <c r="F20" s="710">
        <v>18.130000000000013</v>
      </c>
    </row>
    <row r="21" spans="1:6" x14ac:dyDescent="0.25">
      <c r="A21" s="707">
        <v>20</v>
      </c>
      <c r="B21" s="708">
        <v>663481</v>
      </c>
      <c r="C21" s="709">
        <v>6953156292321</v>
      </c>
      <c r="D21" s="708" t="s">
        <v>566</v>
      </c>
      <c r="E21" s="708" t="s">
        <v>334</v>
      </c>
      <c r="F21" s="710">
        <v>18.13</v>
      </c>
    </row>
    <row r="22" spans="1:6" x14ac:dyDescent="0.25">
      <c r="A22" s="707">
        <v>21</v>
      </c>
      <c r="B22" s="708">
        <v>663501</v>
      </c>
      <c r="C22" s="709">
        <v>6953156293267</v>
      </c>
      <c r="D22" s="708" t="s">
        <v>567</v>
      </c>
      <c r="E22" s="708" t="s">
        <v>335</v>
      </c>
      <c r="F22" s="710">
        <v>66.22</v>
      </c>
    </row>
    <row r="23" spans="1:6" x14ac:dyDescent="0.25">
      <c r="A23" s="707">
        <v>22</v>
      </c>
      <c r="B23" s="708">
        <v>665858</v>
      </c>
      <c r="C23" s="709">
        <v>6953156293274</v>
      </c>
      <c r="D23" s="708" t="s">
        <v>568</v>
      </c>
      <c r="E23" s="708" t="s">
        <v>336</v>
      </c>
      <c r="F23" s="710">
        <v>66.220000000000013</v>
      </c>
    </row>
    <row r="24" spans="1:6" x14ac:dyDescent="0.25">
      <c r="A24" s="707">
        <v>23</v>
      </c>
      <c r="B24" s="708">
        <v>665859</v>
      </c>
      <c r="C24" s="709">
        <v>6953156293243</v>
      </c>
      <c r="D24" s="708" t="s">
        <v>569</v>
      </c>
      <c r="E24" s="708" t="s">
        <v>337</v>
      </c>
      <c r="F24" s="710">
        <v>30.820000000000391</v>
      </c>
    </row>
    <row r="25" spans="1:6" x14ac:dyDescent="0.25">
      <c r="A25" s="707">
        <v>24</v>
      </c>
      <c r="B25" s="708">
        <v>665860</v>
      </c>
      <c r="C25" s="709">
        <v>6953156293250</v>
      </c>
      <c r="D25" s="708" t="s">
        <v>570</v>
      </c>
      <c r="E25" s="708" t="s">
        <v>338</v>
      </c>
      <c r="F25" s="710">
        <v>27.19</v>
      </c>
    </row>
    <row r="26" spans="1:6" x14ac:dyDescent="0.25">
      <c r="A26" s="707">
        <v>25</v>
      </c>
      <c r="B26" s="708">
        <v>665862</v>
      </c>
      <c r="C26" s="709">
        <v>6953156294073</v>
      </c>
      <c r="D26" s="708" t="s">
        <v>571</v>
      </c>
      <c r="E26" s="708" t="s">
        <v>339</v>
      </c>
      <c r="F26" s="710">
        <v>23.570000000000004</v>
      </c>
    </row>
    <row r="27" spans="1:6" x14ac:dyDescent="0.25">
      <c r="A27" s="707">
        <v>26</v>
      </c>
      <c r="B27" s="708">
        <v>671807</v>
      </c>
      <c r="C27" s="709">
        <v>6953156294080</v>
      </c>
      <c r="D27" s="708" t="s">
        <v>572</v>
      </c>
      <c r="E27" s="708" t="s">
        <v>340</v>
      </c>
      <c r="F27" s="710">
        <v>23.569999999999997</v>
      </c>
    </row>
    <row r="28" spans="1:6" x14ac:dyDescent="0.25">
      <c r="A28" s="707">
        <v>27</v>
      </c>
      <c r="B28" s="708">
        <v>671812</v>
      </c>
      <c r="C28" s="709">
        <v>6953156292079</v>
      </c>
      <c r="D28" s="708" t="s">
        <v>573</v>
      </c>
      <c r="E28" s="708" t="s">
        <v>341</v>
      </c>
      <c r="F28" s="710">
        <v>88.91</v>
      </c>
    </row>
    <row r="29" spans="1:6" x14ac:dyDescent="0.25">
      <c r="A29" s="707">
        <v>28</v>
      </c>
      <c r="B29" s="708">
        <v>674011</v>
      </c>
      <c r="C29" s="709">
        <v>6953156286504</v>
      </c>
      <c r="D29" s="708" t="s">
        <v>574</v>
      </c>
      <c r="E29" s="708" t="s">
        <v>342</v>
      </c>
      <c r="F29" s="710">
        <v>45.32</v>
      </c>
    </row>
    <row r="30" spans="1:6" x14ac:dyDescent="0.25">
      <c r="A30" s="707">
        <v>29</v>
      </c>
      <c r="B30" s="708">
        <v>676636</v>
      </c>
      <c r="C30" s="709">
        <v>6953156286498</v>
      </c>
      <c r="D30" s="708" t="s">
        <v>575</v>
      </c>
      <c r="E30" s="708" t="s">
        <v>343</v>
      </c>
      <c r="F30" s="710">
        <v>45.32</v>
      </c>
    </row>
    <row r="31" spans="1:6" x14ac:dyDescent="0.25">
      <c r="A31" s="707">
        <v>30</v>
      </c>
      <c r="B31" s="708">
        <v>676638</v>
      </c>
      <c r="C31" s="709">
        <v>6953156286481</v>
      </c>
      <c r="D31" s="708" t="s">
        <v>576</v>
      </c>
      <c r="E31" s="708" t="s">
        <v>344</v>
      </c>
      <c r="F31" s="710">
        <v>45.32</v>
      </c>
    </row>
    <row r="32" spans="1:6" x14ac:dyDescent="0.25">
      <c r="A32" s="707">
        <v>31</v>
      </c>
      <c r="B32" s="708">
        <v>676641</v>
      </c>
      <c r="C32" s="709">
        <v>7447902860074</v>
      </c>
      <c r="D32" s="708" t="s">
        <v>577</v>
      </c>
      <c r="E32" s="708" t="s">
        <v>345</v>
      </c>
      <c r="F32" s="710">
        <v>15.43</v>
      </c>
    </row>
    <row r="33" spans="1:6" x14ac:dyDescent="0.25">
      <c r="A33" s="707">
        <v>32</v>
      </c>
      <c r="B33" s="708">
        <v>676642</v>
      </c>
      <c r="C33" s="709">
        <v>7447902862818</v>
      </c>
      <c r="D33" s="708" t="s">
        <v>578</v>
      </c>
      <c r="E33" s="708" t="s">
        <v>346</v>
      </c>
      <c r="F33" s="710">
        <v>15.43</v>
      </c>
    </row>
    <row r="34" spans="1:6" x14ac:dyDescent="0.25">
      <c r="A34" s="707">
        <v>33</v>
      </c>
      <c r="B34" s="708">
        <v>734835</v>
      </c>
      <c r="C34" s="709">
        <v>6953156282308</v>
      </c>
      <c r="D34" s="708" t="s">
        <v>42</v>
      </c>
      <c r="E34" s="708" t="s">
        <v>347</v>
      </c>
      <c r="F34" s="711">
        <v>34.569999999999986</v>
      </c>
    </row>
    <row r="35" spans="1:6" x14ac:dyDescent="0.25">
      <c r="A35" s="707">
        <v>34</v>
      </c>
      <c r="B35" s="708">
        <v>734836</v>
      </c>
      <c r="C35" s="709">
        <v>6953156281479</v>
      </c>
      <c r="D35" s="708" t="s">
        <v>43</v>
      </c>
      <c r="E35" s="708" t="s">
        <v>348</v>
      </c>
      <c r="F35" s="711">
        <v>51.990000000000009</v>
      </c>
    </row>
    <row r="36" spans="1:6" x14ac:dyDescent="0.25">
      <c r="A36" s="707">
        <v>35</v>
      </c>
      <c r="B36" s="708">
        <v>734837</v>
      </c>
      <c r="C36" s="709">
        <v>6953156282964</v>
      </c>
      <c r="D36" s="708" t="s">
        <v>44</v>
      </c>
      <c r="E36" s="708" t="s">
        <v>349</v>
      </c>
      <c r="F36" s="711">
        <v>5.2600000000000016</v>
      </c>
    </row>
    <row r="37" spans="1:6" x14ac:dyDescent="0.25">
      <c r="A37" s="707">
        <v>36</v>
      </c>
      <c r="B37" s="708">
        <v>734838</v>
      </c>
      <c r="C37" s="709">
        <v>6953156282971</v>
      </c>
      <c r="D37" s="708" t="s">
        <v>45</v>
      </c>
      <c r="E37" s="708" t="s">
        <v>350</v>
      </c>
      <c r="F37" s="711">
        <v>5.3899999999999917</v>
      </c>
    </row>
    <row r="38" spans="1:6" x14ac:dyDescent="0.25">
      <c r="A38" s="707">
        <v>37</v>
      </c>
      <c r="B38" s="708">
        <v>734839</v>
      </c>
      <c r="C38" s="709">
        <v>6953156278806</v>
      </c>
      <c r="D38" s="708" t="s">
        <v>46</v>
      </c>
      <c r="E38" s="708" t="s">
        <v>351</v>
      </c>
      <c r="F38" s="711">
        <v>67.549999999999912</v>
      </c>
    </row>
    <row r="39" spans="1:6" x14ac:dyDescent="0.25">
      <c r="A39" s="707">
        <v>38</v>
      </c>
      <c r="B39" s="708">
        <v>734840</v>
      </c>
      <c r="C39" s="709">
        <v>6953156278813</v>
      </c>
      <c r="D39" s="708" t="s">
        <v>47</v>
      </c>
      <c r="E39" s="708" t="s">
        <v>352</v>
      </c>
      <c r="F39" s="710">
        <v>67.55</v>
      </c>
    </row>
    <row r="40" spans="1:6" x14ac:dyDescent="0.25">
      <c r="A40" s="707">
        <v>39</v>
      </c>
      <c r="B40" s="708">
        <v>734841</v>
      </c>
      <c r="C40" s="709">
        <v>6953156280540</v>
      </c>
      <c r="D40" s="708" t="s">
        <v>48</v>
      </c>
      <c r="E40" s="708" t="s">
        <v>353</v>
      </c>
      <c r="F40" s="710" t="e">
        <v>#N/A</v>
      </c>
    </row>
    <row r="41" spans="1:6" x14ac:dyDescent="0.25">
      <c r="A41" s="707">
        <v>40</v>
      </c>
      <c r="B41" s="708">
        <v>734843</v>
      </c>
      <c r="C41" s="709">
        <v>6953156280557</v>
      </c>
      <c r="D41" s="708" t="s">
        <v>49</v>
      </c>
      <c r="E41" s="708" t="s">
        <v>354</v>
      </c>
      <c r="F41" s="710" t="e">
        <v>#N/A</v>
      </c>
    </row>
    <row r="42" spans="1:6" x14ac:dyDescent="0.25">
      <c r="A42" s="707">
        <v>41</v>
      </c>
      <c r="B42" s="708">
        <v>734845</v>
      </c>
      <c r="C42" s="709">
        <v>6953156280564</v>
      </c>
      <c r="D42" s="708" t="s">
        <v>50</v>
      </c>
      <c r="E42" s="708" t="s">
        <v>355</v>
      </c>
      <c r="F42" s="710" t="e">
        <v>#N/A</v>
      </c>
    </row>
    <row r="43" spans="1:6" x14ac:dyDescent="0.25">
      <c r="A43" s="707">
        <v>42</v>
      </c>
      <c r="B43" s="708">
        <v>734848</v>
      </c>
      <c r="C43" s="709">
        <v>6953156280571</v>
      </c>
      <c r="D43" s="708" t="s">
        <v>51</v>
      </c>
      <c r="E43" s="708" t="s">
        <v>356</v>
      </c>
      <c r="F43" s="710" t="e">
        <v>#N/A</v>
      </c>
    </row>
    <row r="44" spans="1:6" x14ac:dyDescent="0.25">
      <c r="A44" s="707">
        <v>43</v>
      </c>
      <c r="B44" s="708">
        <v>734864</v>
      </c>
      <c r="C44" s="709">
        <v>6953156278554</v>
      </c>
      <c r="D44" s="708" t="s">
        <v>52</v>
      </c>
      <c r="E44" s="708" t="s">
        <v>357</v>
      </c>
      <c r="F44" s="711">
        <v>9.3699999999999992</v>
      </c>
    </row>
    <row r="45" spans="1:6" x14ac:dyDescent="0.25">
      <c r="A45" s="707">
        <v>44</v>
      </c>
      <c r="B45" s="708">
        <v>734865</v>
      </c>
      <c r="C45" s="709">
        <v>6953156278547</v>
      </c>
      <c r="D45" s="708" t="s">
        <v>53</v>
      </c>
      <c r="E45" s="708" t="s">
        <v>358</v>
      </c>
      <c r="F45" s="711">
        <v>9.3699999999999974</v>
      </c>
    </row>
    <row r="46" spans="1:6" x14ac:dyDescent="0.25">
      <c r="A46" s="707">
        <v>45</v>
      </c>
      <c r="B46" s="708">
        <v>734866</v>
      </c>
      <c r="C46" s="709">
        <v>6953156278561</v>
      </c>
      <c r="D46" s="708" t="s">
        <v>54</v>
      </c>
      <c r="E46" s="708" t="s">
        <v>359</v>
      </c>
      <c r="F46" s="711">
        <v>9.3699999999999974</v>
      </c>
    </row>
    <row r="47" spans="1:6" x14ac:dyDescent="0.25">
      <c r="A47" s="707">
        <v>46</v>
      </c>
      <c r="B47" s="708">
        <v>734867</v>
      </c>
      <c r="C47" s="709">
        <v>6953156273887</v>
      </c>
      <c r="D47" s="708" t="s">
        <v>55</v>
      </c>
      <c r="E47" s="708" t="s">
        <v>360</v>
      </c>
      <c r="F47" s="711">
        <v>57.060000000000038</v>
      </c>
    </row>
    <row r="48" spans="1:6" x14ac:dyDescent="0.25">
      <c r="A48" s="707">
        <v>47</v>
      </c>
      <c r="B48" s="708">
        <v>734868</v>
      </c>
      <c r="C48" s="709">
        <v>6953156273894</v>
      </c>
      <c r="D48" s="708" t="s">
        <v>56</v>
      </c>
      <c r="E48" s="708" t="s">
        <v>361</v>
      </c>
      <c r="F48" s="711">
        <v>53.97</v>
      </c>
    </row>
    <row r="49" spans="1:6" x14ac:dyDescent="0.25">
      <c r="A49" s="707">
        <v>48</v>
      </c>
      <c r="B49" s="708">
        <v>734869</v>
      </c>
      <c r="C49" s="709">
        <v>6953156264519</v>
      </c>
      <c r="D49" s="708" t="s">
        <v>57</v>
      </c>
      <c r="E49" s="708" t="s">
        <v>362</v>
      </c>
      <c r="F49" s="711">
        <v>46.64</v>
      </c>
    </row>
    <row r="50" spans="1:6" x14ac:dyDescent="0.25">
      <c r="A50" s="707">
        <v>49</v>
      </c>
      <c r="B50" s="708">
        <v>734870</v>
      </c>
      <c r="C50" s="709">
        <v>6953156264502</v>
      </c>
      <c r="D50" s="708" t="s">
        <v>58</v>
      </c>
      <c r="E50" s="708" t="s">
        <v>363</v>
      </c>
      <c r="F50" s="711">
        <v>46.370000000000033</v>
      </c>
    </row>
    <row r="51" spans="1:6" x14ac:dyDescent="0.25">
      <c r="A51" s="707">
        <v>50</v>
      </c>
      <c r="B51" s="708">
        <v>734871</v>
      </c>
      <c r="C51" s="709">
        <v>6953156271685</v>
      </c>
      <c r="D51" s="708" t="s">
        <v>59</v>
      </c>
      <c r="E51" s="708" t="s">
        <v>364</v>
      </c>
      <c r="F51" s="711">
        <v>31.09</v>
      </c>
    </row>
    <row r="52" spans="1:6" x14ac:dyDescent="0.25">
      <c r="A52" s="707">
        <v>51</v>
      </c>
      <c r="B52" s="708">
        <v>734872</v>
      </c>
      <c r="C52" s="709">
        <v>6953156271692</v>
      </c>
      <c r="D52" s="708" t="s">
        <v>60</v>
      </c>
      <c r="E52" s="708" t="s">
        <v>365</v>
      </c>
      <c r="F52" s="711">
        <v>31.03</v>
      </c>
    </row>
    <row r="53" spans="1:6" x14ac:dyDescent="0.25">
      <c r="A53" s="707">
        <v>52</v>
      </c>
      <c r="B53" s="708">
        <v>734873</v>
      </c>
      <c r="C53" s="709">
        <v>6953156277953</v>
      </c>
      <c r="D53" s="708" t="s">
        <v>61</v>
      </c>
      <c r="E53" s="708" t="s">
        <v>366</v>
      </c>
      <c r="F53" s="711">
        <v>20.21</v>
      </c>
    </row>
    <row r="54" spans="1:6" x14ac:dyDescent="0.25">
      <c r="A54" s="707">
        <v>53</v>
      </c>
      <c r="B54" s="708">
        <v>734874</v>
      </c>
      <c r="C54" s="709">
        <v>6953156277960</v>
      </c>
      <c r="D54" s="708" t="s">
        <v>62</v>
      </c>
      <c r="E54" s="708" t="s">
        <v>367</v>
      </c>
      <c r="F54" s="711">
        <v>20.25</v>
      </c>
    </row>
    <row r="55" spans="1:6" x14ac:dyDescent="0.25">
      <c r="A55" s="707">
        <v>54</v>
      </c>
      <c r="B55" s="708">
        <v>734875</v>
      </c>
      <c r="C55" s="709">
        <v>6953156277977</v>
      </c>
      <c r="D55" s="708" t="s">
        <v>63</v>
      </c>
      <c r="E55" s="708" t="s">
        <v>368</v>
      </c>
      <c r="F55" s="710">
        <v>20.25</v>
      </c>
    </row>
    <row r="56" spans="1:6" x14ac:dyDescent="0.25">
      <c r="A56" s="707">
        <v>55</v>
      </c>
      <c r="B56" s="708">
        <v>734876</v>
      </c>
      <c r="C56" s="709">
        <v>6953156272965</v>
      </c>
      <c r="D56" s="708" t="s">
        <v>64</v>
      </c>
      <c r="E56" s="708" t="s">
        <v>369</v>
      </c>
      <c r="F56" s="711">
        <v>25.97</v>
      </c>
    </row>
    <row r="57" spans="1:6" x14ac:dyDescent="0.25">
      <c r="A57" s="707">
        <v>56</v>
      </c>
      <c r="B57" s="708">
        <v>734877</v>
      </c>
      <c r="C57" s="709">
        <v>6953156272972</v>
      </c>
      <c r="D57" s="708" t="s">
        <v>65</v>
      </c>
      <c r="E57" s="708" t="s">
        <v>370</v>
      </c>
      <c r="F57" s="711">
        <v>25.65</v>
      </c>
    </row>
    <row r="58" spans="1:6" x14ac:dyDescent="0.25">
      <c r="A58" s="707">
        <v>57</v>
      </c>
      <c r="B58" s="708">
        <v>734878</v>
      </c>
      <c r="C58" s="709">
        <v>6953156273825</v>
      </c>
      <c r="D58" s="708" t="s">
        <v>66</v>
      </c>
      <c r="E58" s="708" t="s">
        <v>371</v>
      </c>
      <c r="F58" s="711">
        <v>24.62</v>
      </c>
    </row>
    <row r="59" spans="1:6" x14ac:dyDescent="0.25">
      <c r="A59" s="707">
        <v>58</v>
      </c>
      <c r="B59" s="708">
        <v>734879</v>
      </c>
      <c r="C59" s="709">
        <v>6953156276390</v>
      </c>
      <c r="D59" s="708" t="s">
        <v>67</v>
      </c>
      <c r="E59" s="708" t="s">
        <v>372</v>
      </c>
      <c r="F59" s="711">
        <v>77.209999999999994</v>
      </c>
    </row>
    <row r="60" spans="1:6" x14ac:dyDescent="0.25">
      <c r="A60" s="707">
        <v>59</v>
      </c>
      <c r="B60" s="708">
        <v>734880</v>
      </c>
      <c r="C60" s="709">
        <v>6953156276406</v>
      </c>
      <c r="D60" s="708" t="s">
        <v>68</v>
      </c>
      <c r="E60" s="708" t="s">
        <v>373</v>
      </c>
      <c r="F60" s="711">
        <v>76.08</v>
      </c>
    </row>
    <row r="61" spans="1:6" x14ac:dyDescent="0.25">
      <c r="A61" s="707">
        <v>60</v>
      </c>
      <c r="B61" s="708">
        <v>734881</v>
      </c>
      <c r="C61" s="709">
        <v>6953156280243</v>
      </c>
      <c r="D61" s="708" t="s">
        <v>69</v>
      </c>
      <c r="E61" s="708" t="s">
        <v>374</v>
      </c>
      <c r="F61" s="711">
        <v>41.149999999999771</v>
      </c>
    </row>
    <row r="62" spans="1:6" x14ac:dyDescent="0.25">
      <c r="A62" s="707">
        <v>61</v>
      </c>
      <c r="B62" s="708">
        <v>734882</v>
      </c>
      <c r="C62" s="709">
        <v>6953156278844</v>
      </c>
      <c r="D62" s="708" t="s">
        <v>70</v>
      </c>
      <c r="E62" s="708" t="s">
        <v>375</v>
      </c>
      <c r="F62" s="711">
        <v>37.618672566371679</v>
      </c>
    </row>
    <row r="63" spans="1:6" x14ac:dyDescent="0.25">
      <c r="A63" s="707">
        <v>62</v>
      </c>
      <c r="B63" s="708">
        <v>734883</v>
      </c>
      <c r="C63" s="709">
        <v>6953156278851</v>
      </c>
      <c r="D63" s="708" t="s">
        <v>71</v>
      </c>
      <c r="E63" s="708" t="s">
        <v>376</v>
      </c>
      <c r="F63" s="711">
        <v>31.070000000000004</v>
      </c>
    </row>
    <row r="64" spans="1:6" x14ac:dyDescent="0.25">
      <c r="A64" s="707">
        <v>63</v>
      </c>
      <c r="B64" s="708">
        <v>734884</v>
      </c>
      <c r="C64" s="709">
        <v>6953156273016</v>
      </c>
      <c r="D64" s="708" t="s">
        <v>72</v>
      </c>
      <c r="E64" s="708" t="s">
        <v>377</v>
      </c>
      <c r="F64" s="711">
        <v>43.38</v>
      </c>
    </row>
    <row r="65" spans="1:6" x14ac:dyDescent="0.25">
      <c r="A65" s="707">
        <v>64</v>
      </c>
      <c r="B65" s="708">
        <v>734885</v>
      </c>
      <c r="C65" s="709">
        <v>6953156273023</v>
      </c>
      <c r="D65" s="708" t="s">
        <v>73</v>
      </c>
      <c r="E65" s="708" t="s">
        <v>378</v>
      </c>
      <c r="F65" s="711">
        <v>43.134477611940298</v>
      </c>
    </row>
    <row r="66" spans="1:6" x14ac:dyDescent="0.25">
      <c r="A66" s="707">
        <v>65</v>
      </c>
      <c r="B66" s="708">
        <v>734886</v>
      </c>
      <c r="C66" s="709">
        <v>6953156273665</v>
      </c>
      <c r="D66" s="708" t="s">
        <v>74</v>
      </c>
      <c r="E66" s="708" t="s">
        <v>379</v>
      </c>
      <c r="F66" s="711">
        <v>26.900000000000013</v>
      </c>
    </row>
    <row r="67" spans="1:6" x14ac:dyDescent="0.25">
      <c r="A67" s="707">
        <v>66</v>
      </c>
      <c r="B67" s="708">
        <v>734887</v>
      </c>
      <c r="C67" s="709">
        <v>6953156273672</v>
      </c>
      <c r="D67" s="708" t="s">
        <v>75</v>
      </c>
      <c r="E67" s="708" t="s">
        <v>380</v>
      </c>
      <c r="F67" s="711">
        <v>26.9</v>
      </c>
    </row>
    <row r="68" spans="1:6" x14ac:dyDescent="0.25">
      <c r="A68" s="707">
        <v>67</v>
      </c>
      <c r="B68" s="708">
        <v>734888</v>
      </c>
      <c r="C68" s="709">
        <v>6953156273689</v>
      </c>
      <c r="D68" s="708" t="s">
        <v>76</v>
      </c>
      <c r="E68" s="708" t="s">
        <v>381</v>
      </c>
      <c r="F68" s="711">
        <v>26.960000000000004</v>
      </c>
    </row>
    <row r="69" spans="1:6" x14ac:dyDescent="0.25">
      <c r="A69" s="707">
        <v>68</v>
      </c>
      <c r="B69" s="708">
        <v>734889</v>
      </c>
      <c r="C69" s="709">
        <v>6953156271197</v>
      </c>
      <c r="D69" s="708" t="s">
        <v>77</v>
      </c>
      <c r="E69" s="708" t="s">
        <v>382</v>
      </c>
      <c r="F69" s="711">
        <v>61.89</v>
      </c>
    </row>
    <row r="70" spans="1:6" x14ac:dyDescent="0.25">
      <c r="A70" s="707">
        <v>69</v>
      </c>
      <c r="B70" s="708">
        <v>734890</v>
      </c>
      <c r="C70" s="709">
        <v>6953156271203</v>
      </c>
      <c r="D70" s="708" t="s">
        <v>78</v>
      </c>
      <c r="E70" s="708" t="s">
        <v>383</v>
      </c>
      <c r="F70" s="711">
        <v>63.400000000000006</v>
      </c>
    </row>
    <row r="71" spans="1:6" x14ac:dyDescent="0.25">
      <c r="A71" s="707">
        <v>70</v>
      </c>
      <c r="B71" s="708">
        <v>734891</v>
      </c>
      <c r="C71" s="709">
        <v>6953156271210</v>
      </c>
      <c r="D71" s="708" t="s">
        <v>79</v>
      </c>
      <c r="E71" s="708" t="s">
        <v>384</v>
      </c>
      <c r="F71" s="711">
        <v>63.400000000000006</v>
      </c>
    </row>
    <row r="72" spans="1:6" x14ac:dyDescent="0.25">
      <c r="A72" s="707">
        <v>71</v>
      </c>
      <c r="B72" s="708">
        <v>734892</v>
      </c>
      <c r="C72" s="709">
        <v>6953156275188</v>
      </c>
      <c r="D72" s="708" t="s">
        <v>80</v>
      </c>
      <c r="E72" s="708" t="s">
        <v>385</v>
      </c>
      <c r="F72" s="711">
        <v>50.97</v>
      </c>
    </row>
    <row r="73" spans="1:6" x14ac:dyDescent="0.25">
      <c r="A73" s="707">
        <v>72</v>
      </c>
      <c r="B73" s="708">
        <v>734893</v>
      </c>
      <c r="C73" s="709">
        <v>6953156275195</v>
      </c>
      <c r="D73" s="708" t="s">
        <v>81</v>
      </c>
      <c r="E73" s="708" t="s">
        <v>386</v>
      </c>
      <c r="F73" s="711">
        <v>49.81</v>
      </c>
    </row>
    <row r="74" spans="1:6" x14ac:dyDescent="0.25">
      <c r="A74" s="707">
        <v>73</v>
      </c>
      <c r="B74" s="708">
        <v>734894</v>
      </c>
      <c r="C74" s="709">
        <v>6953156275201</v>
      </c>
      <c r="D74" s="708" t="s">
        <v>82</v>
      </c>
      <c r="E74" s="708" t="s">
        <v>387</v>
      </c>
      <c r="F74" s="711">
        <v>49.81</v>
      </c>
    </row>
    <row r="75" spans="1:6" x14ac:dyDescent="0.25">
      <c r="A75" s="707">
        <v>74</v>
      </c>
      <c r="B75" s="708">
        <v>734895</v>
      </c>
      <c r="C75" s="709">
        <v>6953156276413</v>
      </c>
      <c r="D75" s="708" t="s">
        <v>83</v>
      </c>
      <c r="E75" s="708" t="s">
        <v>388</v>
      </c>
      <c r="F75" s="711">
        <v>24.729999999999976</v>
      </c>
    </row>
    <row r="76" spans="1:6" x14ac:dyDescent="0.25">
      <c r="A76" s="707">
        <v>75</v>
      </c>
      <c r="B76" s="708">
        <v>734896</v>
      </c>
      <c r="C76" s="709">
        <v>6953156278721</v>
      </c>
      <c r="D76" s="708" t="s">
        <v>84</v>
      </c>
      <c r="E76" s="708" t="s">
        <v>389</v>
      </c>
      <c r="F76" s="711">
        <v>24.02</v>
      </c>
    </row>
    <row r="77" spans="1:6" x14ac:dyDescent="0.25">
      <c r="A77" s="707">
        <v>76</v>
      </c>
      <c r="B77" s="708">
        <v>734897</v>
      </c>
      <c r="C77" s="709">
        <v>6953156278738</v>
      </c>
      <c r="D77" s="708" t="s">
        <v>85</v>
      </c>
      <c r="E77" s="708" t="s">
        <v>390</v>
      </c>
      <c r="F77" s="711">
        <v>23.39</v>
      </c>
    </row>
    <row r="78" spans="1:6" x14ac:dyDescent="0.25">
      <c r="A78" s="707">
        <v>77</v>
      </c>
      <c r="B78" s="708">
        <v>734898</v>
      </c>
      <c r="C78" s="709">
        <v>6953156278745</v>
      </c>
      <c r="D78" s="708" t="s">
        <v>86</v>
      </c>
      <c r="E78" s="708" t="s">
        <v>391</v>
      </c>
      <c r="F78" s="711">
        <v>22.859999999999964</v>
      </c>
    </row>
    <row r="79" spans="1:6" x14ac:dyDescent="0.25">
      <c r="A79" s="707">
        <v>78</v>
      </c>
      <c r="B79" s="708">
        <v>734899</v>
      </c>
      <c r="C79" s="709">
        <v>6953156273030</v>
      </c>
      <c r="D79" s="708" t="s">
        <v>87</v>
      </c>
      <c r="E79" s="708" t="s">
        <v>392</v>
      </c>
      <c r="F79" s="711">
        <v>25.360000000000003</v>
      </c>
    </row>
    <row r="80" spans="1:6" x14ac:dyDescent="0.25">
      <c r="A80" s="707">
        <v>79</v>
      </c>
      <c r="B80" s="708">
        <v>734900</v>
      </c>
      <c r="C80" s="709">
        <v>6953156278523</v>
      </c>
      <c r="D80" s="708" t="s">
        <v>88</v>
      </c>
      <c r="E80" s="708" t="s">
        <v>393</v>
      </c>
      <c r="F80" s="711">
        <v>17.549999999999994</v>
      </c>
    </row>
    <row r="81" spans="1:6" x14ac:dyDescent="0.25">
      <c r="A81" s="707">
        <v>80</v>
      </c>
      <c r="B81" s="708">
        <v>734901</v>
      </c>
      <c r="C81" s="709">
        <v>6953156278530</v>
      </c>
      <c r="D81" s="708" t="s">
        <v>89</v>
      </c>
      <c r="E81" s="708" t="s">
        <v>394</v>
      </c>
      <c r="F81" s="711">
        <v>17.55</v>
      </c>
    </row>
    <row r="82" spans="1:6" x14ac:dyDescent="0.25">
      <c r="A82" s="707">
        <v>81</v>
      </c>
      <c r="B82" s="708">
        <v>734902</v>
      </c>
      <c r="C82" s="709">
        <v>6953156267503</v>
      </c>
      <c r="D82" s="708" t="s">
        <v>90</v>
      </c>
      <c r="E82" s="708" t="s">
        <v>395</v>
      </c>
      <c r="F82" s="711">
        <v>47.3</v>
      </c>
    </row>
    <row r="83" spans="1:6" x14ac:dyDescent="0.25">
      <c r="A83" s="707">
        <v>82</v>
      </c>
      <c r="B83" s="708">
        <v>734903</v>
      </c>
      <c r="C83" s="709">
        <v>6953156276420</v>
      </c>
      <c r="D83" s="708" t="s">
        <v>91</v>
      </c>
      <c r="E83" s="708" t="s">
        <v>396</v>
      </c>
      <c r="F83" s="711">
        <v>79.89</v>
      </c>
    </row>
    <row r="84" spans="1:6" x14ac:dyDescent="0.25">
      <c r="A84" s="707">
        <v>83</v>
      </c>
      <c r="B84" s="708">
        <v>734904</v>
      </c>
      <c r="C84" s="709">
        <v>6953156278622</v>
      </c>
      <c r="D84" s="708" t="s">
        <v>92</v>
      </c>
      <c r="E84" s="708" t="s">
        <v>397</v>
      </c>
      <c r="F84" s="711">
        <v>27</v>
      </c>
    </row>
    <row r="85" spans="1:6" x14ac:dyDescent="0.25">
      <c r="A85" s="707">
        <v>84</v>
      </c>
      <c r="B85" s="708">
        <v>734905</v>
      </c>
      <c r="C85" s="709">
        <v>6953156278639</v>
      </c>
      <c r="D85" s="708" t="s">
        <v>93</v>
      </c>
      <c r="E85" s="708" t="s">
        <v>398</v>
      </c>
      <c r="F85" s="711">
        <v>55.699999999999989</v>
      </c>
    </row>
    <row r="86" spans="1:6" x14ac:dyDescent="0.25">
      <c r="A86" s="707">
        <v>85</v>
      </c>
      <c r="B86" s="708">
        <v>734906</v>
      </c>
      <c r="C86" s="709">
        <v>6953156265608</v>
      </c>
      <c r="D86" s="708" t="s">
        <v>94</v>
      </c>
      <c r="E86" s="708" t="s">
        <v>399</v>
      </c>
      <c r="F86" s="711">
        <v>11.770000000000003</v>
      </c>
    </row>
    <row r="87" spans="1:6" x14ac:dyDescent="0.25">
      <c r="A87" s="707">
        <v>86</v>
      </c>
      <c r="B87" s="708">
        <v>734907</v>
      </c>
      <c r="C87" s="709">
        <v>6953156255814</v>
      </c>
      <c r="D87" s="708" t="s">
        <v>95</v>
      </c>
      <c r="E87" s="708" t="s">
        <v>400</v>
      </c>
      <c r="F87" s="711">
        <v>11</v>
      </c>
    </row>
    <row r="88" spans="1:6" x14ac:dyDescent="0.25">
      <c r="A88" s="707">
        <v>87</v>
      </c>
      <c r="B88" s="708">
        <v>734909</v>
      </c>
      <c r="C88" s="709">
        <v>6953156253025</v>
      </c>
      <c r="D88" s="708" t="s">
        <v>96</v>
      </c>
      <c r="E88" s="708" t="s">
        <v>401</v>
      </c>
      <c r="F88" s="711">
        <v>11.76</v>
      </c>
    </row>
    <row r="89" spans="1:6" x14ac:dyDescent="0.25">
      <c r="A89" s="707">
        <v>88</v>
      </c>
      <c r="B89" s="708">
        <v>734910</v>
      </c>
      <c r="C89" s="709">
        <v>6953156253049</v>
      </c>
      <c r="D89" s="708" t="s">
        <v>97</v>
      </c>
      <c r="E89" s="708" t="s">
        <v>402</v>
      </c>
      <c r="F89" s="711">
        <v>11.109999999999998</v>
      </c>
    </row>
    <row r="90" spans="1:6" x14ac:dyDescent="0.25">
      <c r="A90" s="707">
        <v>89</v>
      </c>
      <c r="B90" s="708">
        <v>734911</v>
      </c>
      <c r="C90" s="709">
        <v>6953156253032</v>
      </c>
      <c r="D90" s="708" t="s">
        <v>98</v>
      </c>
      <c r="E90" s="708" t="s">
        <v>403</v>
      </c>
      <c r="F90" s="711">
        <v>12.049999999999997</v>
      </c>
    </row>
    <row r="91" spans="1:6" x14ac:dyDescent="0.25">
      <c r="A91" s="707">
        <v>90</v>
      </c>
      <c r="B91" s="708">
        <v>734912</v>
      </c>
      <c r="C91" s="709">
        <v>6953156259362</v>
      </c>
      <c r="D91" s="708" t="s">
        <v>99</v>
      </c>
      <c r="E91" s="708" t="s">
        <v>404</v>
      </c>
      <c r="F91" s="711">
        <v>11.109999999999989</v>
      </c>
    </row>
    <row r="92" spans="1:6" x14ac:dyDescent="0.25">
      <c r="A92" s="707">
        <v>91</v>
      </c>
      <c r="B92" s="708">
        <v>734913</v>
      </c>
      <c r="C92" s="709">
        <v>6953156253056</v>
      </c>
      <c r="D92" s="708" t="s">
        <v>100</v>
      </c>
      <c r="E92" s="708" t="s">
        <v>402</v>
      </c>
      <c r="F92" s="711">
        <v>11.109999999999996</v>
      </c>
    </row>
    <row r="93" spans="1:6" x14ac:dyDescent="0.25">
      <c r="A93" s="707">
        <v>92</v>
      </c>
      <c r="B93" s="708">
        <v>734914</v>
      </c>
      <c r="C93" s="709">
        <v>6953156280526</v>
      </c>
      <c r="D93" s="708" t="s">
        <v>101</v>
      </c>
      <c r="E93" s="708" t="s">
        <v>405</v>
      </c>
      <c r="F93" s="711">
        <v>10.259999999999996</v>
      </c>
    </row>
    <row r="94" spans="1:6" x14ac:dyDescent="0.25">
      <c r="A94" s="707">
        <v>93</v>
      </c>
      <c r="B94" s="708">
        <v>734915</v>
      </c>
      <c r="C94" s="709">
        <v>6953156280533</v>
      </c>
      <c r="D94" s="708" t="s">
        <v>102</v>
      </c>
      <c r="E94" s="708" t="s">
        <v>406</v>
      </c>
      <c r="F94" s="711">
        <v>10.199999999999999</v>
      </c>
    </row>
    <row r="95" spans="1:6" x14ac:dyDescent="0.25">
      <c r="A95" s="707">
        <v>94</v>
      </c>
      <c r="B95" s="708">
        <v>734916</v>
      </c>
      <c r="C95" s="709">
        <v>6953156259850</v>
      </c>
      <c r="D95" s="708" t="s">
        <v>103</v>
      </c>
      <c r="E95" s="708" t="s">
        <v>407</v>
      </c>
      <c r="F95" s="711">
        <v>13.479999999999993</v>
      </c>
    </row>
    <row r="96" spans="1:6" x14ac:dyDescent="0.25">
      <c r="A96" s="707">
        <v>95</v>
      </c>
      <c r="B96" s="708">
        <v>734917</v>
      </c>
      <c r="C96" s="709">
        <v>6953156259867</v>
      </c>
      <c r="D96" s="708" t="s">
        <v>104</v>
      </c>
      <c r="E96" s="708" t="s">
        <v>408</v>
      </c>
      <c r="F96" s="711">
        <v>13.51</v>
      </c>
    </row>
    <row r="97" spans="1:6" x14ac:dyDescent="0.25">
      <c r="A97" s="707">
        <v>96</v>
      </c>
      <c r="B97" s="708">
        <v>734918</v>
      </c>
      <c r="C97" s="709">
        <v>6953156276468</v>
      </c>
      <c r="D97" s="708" t="s">
        <v>105</v>
      </c>
      <c r="E97" s="708" t="s">
        <v>409</v>
      </c>
      <c r="F97" s="711">
        <v>22</v>
      </c>
    </row>
    <row r="98" spans="1:6" x14ac:dyDescent="0.25">
      <c r="A98" s="707">
        <v>97</v>
      </c>
      <c r="B98" s="708">
        <v>734920</v>
      </c>
      <c r="C98" s="709">
        <v>6953156273085</v>
      </c>
      <c r="D98" s="708" t="s">
        <v>106</v>
      </c>
      <c r="E98" s="708" t="s">
        <v>410</v>
      </c>
      <c r="F98" s="711">
        <v>13.620000000000053</v>
      </c>
    </row>
    <row r="99" spans="1:6" x14ac:dyDescent="0.25">
      <c r="A99" s="707">
        <v>98</v>
      </c>
      <c r="B99" s="708">
        <v>734921</v>
      </c>
      <c r="C99" s="709">
        <v>6953156273092</v>
      </c>
      <c r="D99" s="708" t="s">
        <v>107</v>
      </c>
      <c r="E99" s="708" t="s">
        <v>411</v>
      </c>
      <c r="F99" s="711">
        <v>13.949999999999998</v>
      </c>
    </row>
    <row r="100" spans="1:6" x14ac:dyDescent="0.25">
      <c r="A100" s="707">
        <v>99</v>
      </c>
      <c r="B100" s="708">
        <v>734922</v>
      </c>
      <c r="C100" s="709">
        <v>6953156273108</v>
      </c>
      <c r="D100" s="708" t="s">
        <v>108</v>
      </c>
      <c r="E100" s="708" t="s">
        <v>412</v>
      </c>
      <c r="F100" s="711">
        <v>13.950000000000014</v>
      </c>
    </row>
    <row r="101" spans="1:6" x14ac:dyDescent="0.25">
      <c r="A101" s="707">
        <v>100</v>
      </c>
      <c r="B101" s="708">
        <v>734923</v>
      </c>
      <c r="C101" s="709">
        <v>6953156260573</v>
      </c>
      <c r="D101" s="708" t="s">
        <v>109</v>
      </c>
      <c r="E101" s="708" t="s">
        <v>413</v>
      </c>
      <c r="F101" s="711">
        <v>12.04999999999999</v>
      </c>
    </row>
    <row r="102" spans="1:6" x14ac:dyDescent="0.25">
      <c r="A102" s="707">
        <v>101</v>
      </c>
      <c r="B102" s="708">
        <v>734924</v>
      </c>
      <c r="C102" s="709">
        <v>6953156260580</v>
      </c>
      <c r="D102" s="708" t="s">
        <v>110</v>
      </c>
      <c r="E102" s="708" t="s">
        <v>414</v>
      </c>
      <c r="F102" s="711">
        <v>11.760000000000034</v>
      </c>
    </row>
    <row r="103" spans="1:6" x14ac:dyDescent="0.25">
      <c r="A103" s="707">
        <v>102</v>
      </c>
      <c r="B103" s="708">
        <v>734925</v>
      </c>
      <c r="C103" s="709">
        <v>6953156260597</v>
      </c>
      <c r="D103" s="708" t="s">
        <v>111</v>
      </c>
      <c r="E103" s="708" t="s">
        <v>415</v>
      </c>
      <c r="F103" s="711">
        <v>11.65</v>
      </c>
    </row>
    <row r="104" spans="1:6" x14ac:dyDescent="0.25">
      <c r="A104" s="707">
        <v>103</v>
      </c>
      <c r="B104" s="708">
        <v>734926</v>
      </c>
      <c r="C104" s="709">
        <v>6953156260603</v>
      </c>
      <c r="D104" s="708" t="s">
        <v>112</v>
      </c>
      <c r="E104" s="708" t="s">
        <v>416</v>
      </c>
      <c r="F104" s="711">
        <v>11.699999999999987</v>
      </c>
    </row>
    <row r="105" spans="1:6" x14ac:dyDescent="0.25">
      <c r="A105" s="707">
        <v>104</v>
      </c>
      <c r="B105" s="708">
        <v>734927</v>
      </c>
      <c r="C105" s="709">
        <v>6953156253063</v>
      </c>
      <c r="D105" s="708" t="s">
        <v>113</v>
      </c>
      <c r="E105" s="708" t="s">
        <v>417</v>
      </c>
      <c r="F105" s="711">
        <v>11.760000000000007</v>
      </c>
    </row>
    <row r="106" spans="1:6" x14ac:dyDescent="0.25">
      <c r="A106" s="707">
        <v>105</v>
      </c>
      <c r="B106" s="708">
        <v>734928</v>
      </c>
      <c r="C106" s="709">
        <v>6953156253070</v>
      </c>
      <c r="D106" s="708" t="s">
        <v>114</v>
      </c>
      <c r="E106" s="708" t="s">
        <v>418</v>
      </c>
      <c r="F106" s="711">
        <v>11.76</v>
      </c>
    </row>
    <row r="107" spans="1:6" x14ac:dyDescent="0.25">
      <c r="A107" s="707">
        <v>106</v>
      </c>
      <c r="B107" s="708">
        <v>734929</v>
      </c>
      <c r="C107" s="709">
        <v>6953156259379</v>
      </c>
      <c r="D107" s="708" t="s">
        <v>115</v>
      </c>
      <c r="E107" s="708" t="s">
        <v>419</v>
      </c>
      <c r="F107" s="711">
        <v>11.76</v>
      </c>
    </row>
    <row r="108" spans="1:6" x14ac:dyDescent="0.25">
      <c r="A108" s="707">
        <v>107</v>
      </c>
      <c r="B108" s="708">
        <v>734930</v>
      </c>
      <c r="C108" s="709">
        <v>6953156253094</v>
      </c>
      <c r="D108" s="708" t="s">
        <v>116</v>
      </c>
      <c r="E108" s="708" t="s">
        <v>420</v>
      </c>
      <c r="F108" s="711">
        <v>12.049999999999988</v>
      </c>
    </row>
    <row r="109" spans="1:6" x14ac:dyDescent="0.25">
      <c r="A109" s="707">
        <v>108</v>
      </c>
      <c r="B109" s="708">
        <v>734931</v>
      </c>
      <c r="C109" s="709">
        <v>6953156282001</v>
      </c>
      <c r="D109" s="708" t="s">
        <v>117</v>
      </c>
      <c r="E109" s="708" t="s">
        <v>421</v>
      </c>
      <c r="F109" s="711">
        <v>7.8399999999999883</v>
      </c>
    </row>
    <row r="110" spans="1:6" x14ac:dyDescent="0.25">
      <c r="A110" s="707">
        <v>109</v>
      </c>
      <c r="B110" s="708">
        <v>734933</v>
      </c>
      <c r="C110" s="709">
        <v>6953156282018</v>
      </c>
      <c r="D110" s="708" t="s">
        <v>118</v>
      </c>
      <c r="E110" s="708" t="s">
        <v>422</v>
      </c>
      <c r="F110" s="711">
        <v>7.84</v>
      </c>
    </row>
    <row r="111" spans="1:6" x14ac:dyDescent="0.25">
      <c r="A111" s="707">
        <v>110</v>
      </c>
      <c r="B111" s="708">
        <v>734934</v>
      </c>
      <c r="C111" s="709">
        <v>6953156282025</v>
      </c>
      <c r="D111" s="708" t="s">
        <v>119</v>
      </c>
      <c r="E111" s="708" t="s">
        <v>423</v>
      </c>
      <c r="F111" s="711">
        <v>7.8400000000000007</v>
      </c>
    </row>
    <row r="112" spans="1:6" x14ac:dyDescent="0.25">
      <c r="A112" s="707">
        <v>111</v>
      </c>
      <c r="B112" s="708">
        <v>734935</v>
      </c>
      <c r="C112" s="709">
        <v>6953156280977</v>
      </c>
      <c r="D112" s="708" t="s">
        <v>120</v>
      </c>
      <c r="E112" s="708" t="s">
        <v>424</v>
      </c>
      <c r="F112" s="711">
        <v>15.690000000000003</v>
      </c>
    </row>
    <row r="113" spans="1:6" x14ac:dyDescent="0.25">
      <c r="A113" s="707">
        <v>112</v>
      </c>
      <c r="B113" s="708">
        <v>734936</v>
      </c>
      <c r="C113" s="709">
        <v>6953156280984</v>
      </c>
      <c r="D113" s="708" t="s">
        <v>121</v>
      </c>
      <c r="E113" s="708" t="s">
        <v>425</v>
      </c>
      <c r="F113" s="711">
        <v>15.599999999999998</v>
      </c>
    </row>
    <row r="114" spans="1:6" x14ac:dyDescent="0.25">
      <c r="A114" s="707">
        <v>113</v>
      </c>
      <c r="B114" s="708">
        <v>734937</v>
      </c>
      <c r="C114" s="709">
        <v>6953156282315</v>
      </c>
      <c r="D114" s="708" t="s">
        <v>122</v>
      </c>
      <c r="E114" s="708" t="s">
        <v>426</v>
      </c>
      <c r="F114" s="711">
        <v>34.520000000000017</v>
      </c>
    </row>
    <row r="115" spans="1:6" x14ac:dyDescent="0.25">
      <c r="A115" s="707">
        <v>114</v>
      </c>
      <c r="B115" s="708">
        <v>734938</v>
      </c>
      <c r="C115" s="709">
        <v>6953156282322</v>
      </c>
      <c r="D115" s="708" t="s">
        <v>123</v>
      </c>
      <c r="E115" s="708" t="s">
        <v>427</v>
      </c>
      <c r="F115" s="711">
        <v>34.520000000000003</v>
      </c>
    </row>
    <row r="116" spans="1:6" x14ac:dyDescent="0.25">
      <c r="A116" s="707">
        <v>115</v>
      </c>
      <c r="B116" s="708">
        <v>734939</v>
      </c>
      <c r="C116" s="709">
        <v>6953156278790</v>
      </c>
      <c r="D116" s="708" t="s">
        <v>124</v>
      </c>
      <c r="E116" s="708" t="s">
        <v>428</v>
      </c>
      <c r="F116" s="711">
        <v>54.330000000000013</v>
      </c>
    </row>
    <row r="117" spans="1:6" x14ac:dyDescent="0.25">
      <c r="A117" s="707">
        <v>116</v>
      </c>
      <c r="B117" s="708">
        <v>734940</v>
      </c>
      <c r="C117" s="709">
        <v>6953156281707</v>
      </c>
      <c r="D117" s="708" t="s">
        <v>125</v>
      </c>
      <c r="E117" s="708" t="s">
        <v>429</v>
      </c>
      <c r="F117" s="711">
        <v>20.910000000000014</v>
      </c>
    </row>
    <row r="118" spans="1:6" x14ac:dyDescent="0.25">
      <c r="A118" s="707">
        <v>117</v>
      </c>
      <c r="B118" s="708">
        <v>734941</v>
      </c>
      <c r="C118" s="709">
        <v>6953156281691</v>
      </c>
      <c r="D118" s="708" t="s">
        <v>126</v>
      </c>
      <c r="E118" s="708" t="s">
        <v>430</v>
      </c>
      <c r="F118" s="711">
        <v>22.190000000000005</v>
      </c>
    </row>
    <row r="119" spans="1:6" x14ac:dyDescent="0.25">
      <c r="A119" s="707">
        <v>118</v>
      </c>
      <c r="B119" s="708">
        <v>734942</v>
      </c>
      <c r="C119" s="709">
        <v>6953156281370</v>
      </c>
      <c r="D119" s="708" t="s">
        <v>127</v>
      </c>
      <c r="E119" s="708" t="s">
        <v>431</v>
      </c>
      <c r="F119" s="711">
        <v>7.4611494252873589</v>
      </c>
    </row>
    <row r="120" spans="1:6" x14ac:dyDescent="0.25">
      <c r="A120" s="707">
        <v>119</v>
      </c>
      <c r="B120" s="708">
        <v>734943</v>
      </c>
      <c r="C120" s="709">
        <v>6953156281363</v>
      </c>
      <c r="D120" s="708" t="s">
        <v>128</v>
      </c>
      <c r="E120" s="708" t="s">
        <v>432</v>
      </c>
      <c r="F120" s="711">
        <v>7.6100000000000083</v>
      </c>
    </row>
    <row r="121" spans="1:6" x14ac:dyDescent="0.25">
      <c r="A121" s="707">
        <v>120</v>
      </c>
      <c r="B121" s="708">
        <v>734944</v>
      </c>
      <c r="C121" s="709">
        <v>6953156281387</v>
      </c>
      <c r="D121" s="708" t="s">
        <v>129</v>
      </c>
      <c r="E121" s="708" t="s">
        <v>433</v>
      </c>
      <c r="F121" s="711">
        <v>7.6100000000000083</v>
      </c>
    </row>
    <row r="122" spans="1:6" x14ac:dyDescent="0.25">
      <c r="A122" s="707">
        <v>121</v>
      </c>
      <c r="B122" s="708">
        <v>734945</v>
      </c>
      <c r="C122" s="709">
        <v>6953156280250</v>
      </c>
      <c r="D122" s="708" t="s">
        <v>130</v>
      </c>
      <c r="E122" s="708" t="s">
        <v>434</v>
      </c>
      <c r="F122" s="711">
        <v>11.14</v>
      </c>
    </row>
    <row r="123" spans="1:6" x14ac:dyDescent="0.25">
      <c r="A123" s="707">
        <v>122</v>
      </c>
      <c r="B123" s="708">
        <v>734947</v>
      </c>
      <c r="C123" s="709">
        <v>6953156280267</v>
      </c>
      <c r="D123" s="708" t="s">
        <v>131</v>
      </c>
      <c r="E123" s="708" t="s">
        <v>435</v>
      </c>
      <c r="F123" s="711">
        <v>11.140000000000002</v>
      </c>
    </row>
    <row r="124" spans="1:6" x14ac:dyDescent="0.25">
      <c r="A124" s="707">
        <v>123</v>
      </c>
      <c r="B124" s="708">
        <v>734948</v>
      </c>
      <c r="C124" s="709">
        <v>6953156276673</v>
      </c>
      <c r="D124" s="708" t="s">
        <v>132</v>
      </c>
      <c r="E124" s="708" t="s">
        <v>436</v>
      </c>
      <c r="F124" s="711">
        <v>24.140000000000008</v>
      </c>
    </row>
    <row r="125" spans="1:6" x14ac:dyDescent="0.25">
      <c r="A125" s="707">
        <v>124</v>
      </c>
      <c r="B125" s="708">
        <v>734966</v>
      </c>
      <c r="C125" s="709">
        <v>6953156282032</v>
      </c>
      <c r="D125" s="708" t="s">
        <v>133</v>
      </c>
      <c r="E125" s="708" t="s">
        <v>437</v>
      </c>
      <c r="F125" s="711">
        <v>7.8400000000000007</v>
      </c>
    </row>
    <row r="126" spans="1:6" x14ac:dyDescent="0.25">
      <c r="A126" s="707">
        <v>125</v>
      </c>
      <c r="B126" s="708">
        <v>734968</v>
      </c>
      <c r="C126" s="709">
        <v>6953156282049</v>
      </c>
      <c r="D126" s="708" t="s">
        <v>134</v>
      </c>
      <c r="E126" s="708" t="s">
        <v>438</v>
      </c>
      <c r="F126" s="711">
        <v>7.839999999999999</v>
      </c>
    </row>
    <row r="127" spans="1:6" x14ac:dyDescent="0.25">
      <c r="A127" s="707">
        <v>126</v>
      </c>
      <c r="B127" s="708">
        <v>734970</v>
      </c>
      <c r="C127" s="709">
        <v>6953156282056</v>
      </c>
      <c r="D127" s="708" t="s">
        <v>135</v>
      </c>
      <c r="E127" s="708" t="s">
        <v>439</v>
      </c>
      <c r="F127" s="711">
        <v>7.84</v>
      </c>
    </row>
    <row r="128" spans="1:6" x14ac:dyDescent="0.25">
      <c r="A128" s="707">
        <v>127</v>
      </c>
      <c r="B128" s="708">
        <v>734971</v>
      </c>
      <c r="C128" s="709">
        <v>6953156282063</v>
      </c>
      <c r="D128" s="708" t="s">
        <v>136</v>
      </c>
      <c r="E128" s="708" t="s">
        <v>440</v>
      </c>
      <c r="F128" s="711">
        <v>7.6199999999999992</v>
      </c>
    </row>
    <row r="129" spans="1:6" x14ac:dyDescent="0.25">
      <c r="A129" s="707">
        <v>128</v>
      </c>
      <c r="B129" s="708">
        <v>734973</v>
      </c>
      <c r="C129" s="709">
        <v>6953156282070</v>
      </c>
      <c r="D129" s="708" t="s">
        <v>137</v>
      </c>
      <c r="E129" s="708" t="s">
        <v>441</v>
      </c>
      <c r="F129" s="711">
        <v>7.62</v>
      </c>
    </row>
    <row r="130" spans="1:6" x14ac:dyDescent="0.25">
      <c r="A130" s="707">
        <v>129</v>
      </c>
      <c r="B130" s="708">
        <v>734975</v>
      </c>
      <c r="C130" s="709">
        <v>6953156282087</v>
      </c>
      <c r="D130" s="708" t="s">
        <v>138</v>
      </c>
      <c r="E130" s="708" t="s">
        <v>442</v>
      </c>
      <c r="F130" s="711">
        <v>7.7100000000000009</v>
      </c>
    </row>
    <row r="131" spans="1:6" x14ac:dyDescent="0.25">
      <c r="A131" s="707">
        <v>130</v>
      </c>
      <c r="B131" s="708">
        <v>734976</v>
      </c>
      <c r="C131" s="709">
        <v>6953156281738</v>
      </c>
      <c r="D131" s="708" t="s">
        <v>139</v>
      </c>
      <c r="E131" s="708" t="s">
        <v>443</v>
      </c>
      <c r="F131" s="711">
        <v>14.32</v>
      </c>
    </row>
    <row r="132" spans="1:6" x14ac:dyDescent="0.25">
      <c r="A132" s="707">
        <v>131</v>
      </c>
      <c r="B132" s="708">
        <v>734981</v>
      </c>
      <c r="C132" s="709">
        <v>6953156281745</v>
      </c>
      <c r="D132" s="708" t="s">
        <v>140</v>
      </c>
      <c r="E132" s="708" t="s">
        <v>444</v>
      </c>
      <c r="F132" s="711">
        <v>14.320000000000004</v>
      </c>
    </row>
    <row r="133" spans="1:6" x14ac:dyDescent="0.25">
      <c r="A133" s="707">
        <v>132</v>
      </c>
      <c r="B133" s="708">
        <v>735669</v>
      </c>
      <c r="C133" s="709">
        <v>6953156253087</v>
      </c>
      <c r="D133" s="708" t="s">
        <v>141</v>
      </c>
      <c r="E133" s="708" t="s">
        <v>420</v>
      </c>
      <c r="F133" s="711">
        <v>11.760000000000002</v>
      </c>
    </row>
    <row r="134" spans="1:6" x14ac:dyDescent="0.25">
      <c r="A134" s="707">
        <v>133</v>
      </c>
      <c r="B134" s="708">
        <v>735670</v>
      </c>
      <c r="C134" s="709">
        <v>6953156277526</v>
      </c>
      <c r="D134" s="708" t="s">
        <v>142</v>
      </c>
      <c r="E134" s="708" t="s">
        <v>445</v>
      </c>
      <c r="F134" s="711">
        <v>7.44</v>
      </c>
    </row>
    <row r="135" spans="1:6" x14ac:dyDescent="0.25">
      <c r="A135" s="707">
        <v>134</v>
      </c>
      <c r="B135" s="708">
        <v>738068</v>
      </c>
      <c r="C135" s="709">
        <v>6953156275522</v>
      </c>
      <c r="D135" s="708" t="s">
        <v>143</v>
      </c>
      <c r="E135" s="708" t="s">
        <v>446</v>
      </c>
      <c r="F135" s="711">
        <v>28.72</v>
      </c>
    </row>
    <row r="136" spans="1:6" x14ac:dyDescent="0.25">
      <c r="A136" s="707">
        <v>135</v>
      </c>
      <c r="B136" s="708">
        <v>738069</v>
      </c>
      <c r="C136" s="709">
        <v>6953156275515</v>
      </c>
      <c r="D136" s="708" t="s">
        <v>144</v>
      </c>
      <c r="E136" s="708" t="s">
        <v>447</v>
      </c>
      <c r="F136" s="711">
        <v>28.719999999999995</v>
      </c>
    </row>
    <row r="137" spans="1:6" x14ac:dyDescent="0.25">
      <c r="A137" s="707">
        <v>136</v>
      </c>
      <c r="B137" s="708">
        <v>738071</v>
      </c>
      <c r="C137" s="709">
        <v>6953156280816</v>
      </c>
      <c r="D137" s="708" t="s">
        <v>145</v>
      </c>
      <c r="E137" s="708" t="s">
        <v>448</v>
      </c>
      <c r="F137" s="711">
        <v>12.619999999999996</v>
      </c>
    </row>
    <row r="138" spans="1:6" x14ac:dyDescent="0.25">
      <c r="A138" s="707">
        <v>137</v>
      </c>
      <c r="B138" s="708">
        <v>738072</v>
      </c>
      <c r="C138" s="709">
        <v>6953156280809</v>
      </c>
      <c r="D138" s="708" t="s">
        <v>146</v>
      </c>
      <c r="E138" s="708" t="s">
        <v>449</v>
      </c>
      <c r="F138" s="711">
        <v>12.62</v>
      </c>
    </row>
    <row r="139" spans="1:6" x14ac:dyDescent="0.25">
      <c r="A139" s="707">
        <v>138</v>
      </c>
      <c r="B139" s="708">
        <v>738073</v>
      </c>
      <c r="C139" s="709">
        <v>6953156280793</v>
      </c>
      <c r="D139" s="708" t="s">
        <v>147</v>
      </c>
      <c r="E139" s="708" t="s">
        <v>450</v>
      </c>
      <c r="F139" s="711">
        <v>12.63</v>
      </c>
    </row>
    <row r="140" spans="1:6" x14ac:dyDescent="0.25">
      <c r="A140" s="707">
        <v>139</v>
      </c>
      <c r="B140" s="708">
        <v>738074</v>
      </c>
      <c r="C140" s="709">
        <v>6953156270961</v>
      </c>
      <c r="D140" s="708" t="s">
        <v>148</v>
      </c>
      <c r="E140" s="708" t="s">
        <v>451</v>
      </c>
      <c r="F140" s="711">
        <v>161.90999999999917</v>
      </c>
    </row>
    <row r="141" spans="1:6" x14ac:dyDescent="0.25">
      <c r="A141" s="707">
        <v>140</v>
      </c>
      <c r="B141" s="708">
        <v>738075</v>
      </c>
      <c r="C141" s="709">
        <v>6953156261631</v>
      </c>
      <c r="D141" s="708" t="s">
        <v>149</v>
      </c>
      <c r="E141" s="708" t="s">
        <v>452</v>
      </c>
      <c r="F141" s="711">
        <v>65</v>
      </c>
    </row>
    <row r="142" spans="1:6" x14ac:dyDescent="0.25">
      <c r="A142" s="707">
        <v>141</v>
      </c>
      <c r="B142" s="708">
        <v>738076</v>
      </c>
      <c r="C142" s="709">
        <v>6953156258396</v>
      </c>
      <c r="D142" s="708" t="s">
        <v>150</v>
      </c>
      <c r="E142" s="708" t="s">
        <v>453</v>
      </c>
      <c r="F142" s="711">
        <v>61</v>
      </c>
    </row>
    <row r="143" spans="1:6" x14ac:dyDescent="0.25">
      <c r="A143" s="707">
        <v>142</v>
      </c>
      <c r="B143" s="708">
        <v>738077</v>
      </c>
      <c r="C143" s="709">
        <v>6953156270954</v>
      </c>
      <c r="D143" s="708" t="s">
        <v>151</v>
      </c>
      <c r="E143" s="708" t="s">
        <v>454</v>
      </c>
      <c r="F143" s="711">
        <v>40.99</v>
      </c>
    </row>
    <row r="144" spans="1:6" x14ac:dyDescent="0.25">
      <c r="A144" s="707">
        <v>143</v>
      </c>
      <c r="B144" s="708">
        <v>738078</v>
      </c>
      <c r="C144" s="709">
        <v>6953156284647</v>
      </c>
      <c r="D144" s="708" t="s">
        <v>152</v>
      </c>
      <c r="E144" s="708" t="s">
        <v>455</v>
      </c>
      <c r="F144" s="711">
        <v>9.509999999999998</v>
      </c>
    </row>
    <row r="145" spans="1:6" x14ac:dyDescent="0.25">
      <c r="A145" s="707">
        <v>144</v>
      </c>
      <c r="B145" s="708">
        <v>738079</v>
      </c>
      <c r="C145" s="709">
        <v>6953156282926</v>
      </c>
      <c r="D145" s="708" t="s">
        <v>153</v>
      </c>
      <c r="E145" s="708" t="s">
        <v>456</v>
      </c>
      <c r="F145" s="711">
        <v>23.460000000000004</v>
      </c>
    </row>
    <row r="146" spans="1:6" x14ac:dyDescent="0.25">
      <c r="A146" s="707">
        <v>145</v>
      </c>
      <c r="B146" s="708">
        <v>738080</v>
      </c>
      <c r="C146" s="709">
        <v>6953156282933</v>
      </c>
      <c r="D146" s="708" t="s">
        <v>154</v>
      </c>
      <c r="E146" s="708" t="s">
        <v>457</v>
      </c>
      <c r="F146" s="711">
        <v>23.46</v>
      </c>
    </row>
    <row r="147" spans="1:6" x14ac:dyDescent="0.25">
      <c r="A147" s="707">
        <v>146</v>
      </c>
      <c r="B147" s="708">
        <v>738081</v>
      </c>
      <c r="C147" s="709">
        <v>6953156280274</v>
      </c>
      <c r="D147" s="708" t="s">
        <v>155</v>
      </c>
      <c r="E147" s="708" t="s">
        <v>458</v>
      </c>
      <c r="F147" s="711">
        <v>36.140000000000015</v>
      </c>
    </row>
    <row r="148" spans="1:6" x14ac:dyDescent="0.25">
      <c r="A148" s="707">
        <v>147</v>
      </c>
      <c r="B148" s="708">
        <v>739727</v>
      </c>
      <c r="C148" s="709">
        <v>6953156282940</v>
      </c>
      <c r="D148" s="708" t="s">
        <v>156</v>
      </c>
      <c r="E148" s="708" t="s">
        <v>459</v>
      </c>
      <c r="F148" s="711">
        <v>17.329999999999998</v>
      </c>
    </row>
    <row r="149" spans="1:6" x14ac:dyDescent="0.25">
      <c r="A149" s="707">
        <v>148</v>
      </c>
      <c r="B149" s="708">
        <v>739728</v>
      </c>
      <c r="C149" s="709">
        <v>6953156282957</v>
      </c>
      <c r="D149" s="708" t="s">
        <v>157</v>
      </c>
      <c r="E149" s="708" t="s">
        <v>460</v>
      </c>
      <c r="F149" s="711">
        <v>17.329999999999998</v>
      </c>
    </row>
    <row r="150" spans="1:6" x14ac:dyDescent="0.25">
      <c r="A150" s="707">
        <v>149</v>
      </c>
      <c r="B150" s="708">
        <v>742244</v>
      </c>
      <c r="C150" s="709">
        <v>6953156284234</v>
      </c>
      <c r="D150" s="708" t="s">
        <v>158</v>
      </c>
      <c r="E150" s="708" t="s">
        <v>461</v>
      </c>
      <c r="F150" s="711">
        <v>12.71</v>
      </c>
    </row>
    <row r="151" spans="1:6" x14ac:dyDescent="0.25">
      <c r="A151" s="707">
        <v>150</v>
      </c>
      <c r="B151" s="708">
        <v>742245</v>
      </c>
      <c r="C151" s="709">
        <v>6953156284241</v>
      </c>
      <c r="D151" s="708" t="s">
        <v>159</v>
      </c>
      <c r="E151" s="708" t="s">
        <v>462</v>
      </c>
      <c r="F151" s="711">
        <v>12.309999999999997</v>
      </c>
    </row>
    <row r="152" spans="1:6" x14ac:dyDescent="0.25">
      <c r="A152" s="707">
        <v>151</v>
      </c>
      <c r="B152" s="708">
        <v>742247</v>
      </c>
      <c r="C152" s="709">
        <v>6953156284258</v>
      </c>
      <c r="D152" s="708" t="s">
        <v>160</v>
      </c>
      <c r="E152" s="708" t="s">
        <v>463</v>
      </c>
      <c r="F152" s="711">
        <v>12.71</v>
      </c>
    </row>
    <row r="153" spans="1:6" x14ac:dyDescent="0.25">
      <c r="A153" s="707">
        <v>152</v>
      </c>
      <c r="B153" s="708">
        <v>742248</v>
      </c>
      <c r="C153" s="709">
        <v>6953156284630</v>
      </c>
      <c r="D153" s="708" t="s">
        <v>161</v>
      </c>
      <c r="E153" s="708" t="s">
        <v>464</v>
      </c>
      <c r="F153" s="711">
        <v>9.3133662145499425</v>
      </c>
    </row>
    <row r="154" spans="1:6" x14ac:dyDescent="0.25">
      <c r="A154" s="707">
        <v>153</v>
      </c>
      <c r="B154" s="708">
        <v>742249</v>
      </c>
      <c r="C154" s="709">
        <v>6953156286603</v>
      </c>
      <c r="D154" s="708" t="s">
        <v>162</v>
      </c>
      <c r="E154" s="708" t="s">
        <v>465</v>
      </c>
      <c r="F154" s="711">
        <v>21.039999999999992</v>
      </c>
    </row>
    <row r="155" spans="1:6" x14ac:dyDescent="0.25">
      <c r="A155" s="707">
        <v>154</v>
      </c>
      <c r="B155" s="708">
        <v>742292</v>
      </c>
      <c r="C155" s="709">
        <v>6953156279650</v>
      </c>
      <c r="D155" s="708" t="s">
        <v>163</v>
      </c>
      <c r="E155" s="708" t="s">
        <v>466</v>
      </c>
      <c r="F155" s="711">
        <v>14.434906542056074</v>
      </c>
    </row>
    <row r="156" spans="1:6" x14ac:dyDescent="0.25">
      <c r="A156" s="707">
        <v>155</v>
      </c>
      <c r="B156" s="708">
        <v>742293</v>
      </c>
      <c r="C156" s="709">
        <v>6953156279667</v>
      </c>
      <c r="D156" s="708" t="s">
        <v>164</v>
      </c>
      <c r="E156" s="708" t="s">
        <v>467</v>
      </c>
      <c r="F156" s="711">
        <v>16.32</v>
      </c>
    </row>
    <row r="157" spans="1:6" x14ac:dyDescent="0.25">
      <c r="A157" s="707">
        <v>156</v>
      </c>
      <c r="B157" s="708">
        <v>742294</v>
      </c>
      <c r="C157" s="709">
        <v>6953156282100</v>
      </c>
      <c r="D157" s="708" t="s">
        <v>165</v>
      </c>
      <c r="E157" s="708" t="s">
        <v>468</v>
      </c>
      <c r="F157" s="711">
        <v>38.140000000000015</v>
      </c>
    </row>
    <row r="158" spans="1:6" x14ac:dyDescent="0.25">
      <c r="A158" s="707">
        <v>157</v>
      </c>
      <c r="B158" s="708">
        <v>742295</v>
      </c>
      <c r="C158" s="709">
        <v>6953156279155</v>
      </c>
      <c r="D158" s="708" t="s">
        <v>166</v>
      </c>
      <c r="E158" s="708" t="s">
        <v>469</v>
      </c>
      <c r="F158" s="711">
        <v>17.77999999999999</v>
      </c>
    </row>
    <row r="159" spans="1:6" x14ac:dyDescent="0.25">
      <c r="A159" s="707">
        <v>158</v>
      </c>
      <c r="B159" s="708">
        <v>742296</v>
      </c>
      <c r="C159" s="709">
        <v>6953156279148</v>
      </c>
      <c r="D159" s="708" t="s">
        <v>167</v>
      </c>
      <c r="E159" s="708" t="s">
        <v>470</v>
      </c>
      <c r="F159" s="711">
        <v>17.770731707317079</v>
      </c>
    </row>
    <row r="160" spans="1:6" x14ac:dyDescent="0.25">
      <c r="A160" s="707">
        <v>159</v>
      </c>
      <c r="B160" s="708">
        <v>742297</v>
      </c>
      <c r="C160" s="709">
        <v>6953156272668</v>
      </c>
      <c r="D160" s="708" t="s">
        <v>168</v>
      </c>
      <c r="E160" s="708" t="s">
        <v>471</v>
      </c>
      <c r="F160" s="711">
        <v>63.54</v>
      </c>
    </row>
    <row r="161" spans="1:6" x14ac:dyDescent="0.25">
      <c r="A161" s="707">
        <v>160</v>
      </c>
      <c r="B161" s="708">
        <v>742298</v>
      </c>
      <c r="C161" s="709">
        <v>6953156270640</v>
      </c>
      <c r="D161" s="708" t="s">
        <v>169</v>
      </c>
      <c r="E161" s="708" t="s">
        <v>472</v>
      </c>
      <c r="F161" s="711">
        <v>46.776027397260265</v>
      </c>
    </row>
    <row r="162" spans="1:6" x14ac:dyDescent="0.25">
      <c r="A162" s="707">
        <v>161</v>
      </c>
      <c r="B162" s="708">
        <v>742300</v>
      </c>
      <c r="C162" s="709">
        <v>6953156284401</v>
      </c>
      <c r="D162" s="708" t="s">
        <v>170</v>
      </c>
      <c r="E162" s="708" t="s">
        <v>473</v>
      </c>
      <c r="F162" s="711">
        <v>14.474971098265899</v>
      </c>
    </row>
    <row r="163" spans="1:6" x14ac:dyDescent="0.25">
      <c r="A163" s="707">
        <v>162</v>
      </c>
      <c r="B163" s="708">
        <v>742301</v>
      </c>
      <c r="C163" s="709">
        <v>6958444961736</v>
      </c>
      <c r="D163" s="708" t="s">
        <v>171</v>
      </c>
      <c r="E163" s="708" t="s">
        <v>474</v>
      </c>
      <c r="F163" s="711">
        <v>45</v>
      </c>
    </row>
    <row r="164" spans="1:6" x14ac:dyDescent="0.25">
      <c r="A164" s="707">
        <v>163</v>
      </c>
      <c r="B164" s="708">
        <v>743939</v>
      </c>
      <c r="C164" s="709">
        <v>6953156282247</v>
      </c>
      <c r="D164" s="708" t="s">
        <v>172</v>
      </c>
      <c r="E164" s="708" t="s">
        <v>475</v>
      </c>
      <c r="F164" s="711">
        <v>76</v>
      </c>
    </row>
    <row r="165" spans="1:6" x14ac:dyDescent="0.25">
      <c r="A165" s="707">
        <v>164</v>
      </c>
      <c r="B165" s="708">
        <v>743940</v>
      </c>
      <c r="C165" s="709">
        <v>6953156282254</v>
      </c>
      <c r="D165" s="708" t="s">
        <v>173</v>
      </c>
      <c r="E165" s="708" t="s">
        <v>476</v>
      </c>
      <c r="F165" s="711">
        <v>76</v>
      </c>
    </row>
    <row r="166" spans="1:6" x14ac:dyDescent="0.25">
      <c r="A166" s="707">
        <v>165</v>
      </c>
      <c r="B166" s="708">
        <v>743943</v>
      </c>
      <c r="C166" s="709">
        <v>6953156271357</v>
      </c>
      <c r="D166" s="708" t="s">
        <v>174</v>
      </c>
      <c r="E166" s="708" t="s">
        <v>477</v>
      </c>
      <c r="F166" s="711">
        <v>27.24</v>
      </c>
    </row>
    <row r="167" spans="1:6" x14ac:dyDescent="0.25">
      <c r="A167" s="707">
        <v>166</v>
      </c>
      <c r="B167" s="708">
        <v>743945</v>
      </c>
      <c r="C167" s="709">
        <v>6953156271371</v>
      </c>
      <c r="D167" s="708" t="s">
        <v>175</v>
      </c>
      <c r="E167" s="708" t="s">
        <v>478</v>
      </c>
      <c r="F167" s="711">
        <v>26.99</v>
      </c>
    </row>
    <row r="168" spans="1:6" x14ac:dyDescent="0.25">
      <c r="A168" s="707">
        <v>167</v>
      </c>
      <c r="B168" s="708">
        <v>743947</v>
      </c>
      <c r="C168" s="709">
        <v>6953156271364</v>
      </c>
      <c r="D168" s="708" t="s">
        <v>176</v>
      </c>
      <c r="E168" s="708" t="s">
        <v>479</v>
      </c>
      <c r="F168" s="711">
        <v>27.24</v>
      </c>
    </row>
    <row r="169" spans="1:6" x14ac:dyDescent="0.25">
      <c r="A169" s="707">
        <v>168</v>
      </c>
      <c r="B169" s="708">
        <v>743948</v>
      </c>
      <c r="C169" s="709">
        <v>6953156287372</v>
      </c>
      <c r="D169" s="708" t="s">
        <v>177</v>
      </c>
      <c r="E169" s="708" t="s">
        <v>480</v>
      </c>
      <c r="F169" s="710" t="e">
        <v>#N/A</v>
      </c>
    </row>
    <row r="170" spans="1:6" x14ac:dyDescent="0.25">
      <c r="A170" s="707">
        <v>169</v>
      </c>
      <c r="B170" s="708">
        <v>743953</v>
      </c>
      <c r="C170" s="709">
        <v>6953156284814</v>
      </c>
      <c r="D170" s="708" t="s">
        <v>178</v>
      </c>
      <c r="E170" s="708" t="s">
        <v>481</v>
      </c>
      <c r="F170" s="711">
        <v>11.700000000000045</v>
      </c>
    </row>
    <row r="171" spans="1:6" x14ac:dyDescent="0.25">
      <c r="A171" s="707">
        <v>170</v>
      </c>
      <c r="B171" s="708">
        <v>743955</v>
      </c>
      <c r="C171" s="709">
        <v>6953156284821</v>
      </c>
      <c r="D171" s="708" t="s">
        <v>179</v>
      </c>
      <c r="E171" s="708" t="s">
        <v>482</v>
      </c>
      <c r="F171" s="711">
        <v>12.379999999999997</v>
      </c>
    </row>
    <row r="172" spans="1:6" x14ac:dyDescent="0.25">
      <c r="A172" s="707">
        <v>171</v>
      </c>
      <c r="B172" s="708">
        <v>743956</v>
      </c>
      <c r="C172" s="709">
        <v>6953156284838</v>
      </c>
      <c r="D172" s="708" t="s">
        <v>180</v>
      </c>
      <c r="E172" s="708" t="s">
        <v>483</v>
      </c>
      <c r="F172" s="711">
        <v>12.679999999999998</v>
      </c>
    </row>
    <row r="173" spans="1:6" x14ac:dyDescent="0.25">
      <c r="A173" s="707">
        <v>172</v>
      </c>
      <c r="B173" s="708">
        <v>743958</v>
      </c>
      <c r="C173" s="709">
        <v>6953156284845</v>
      </c>
      <c r="D173" s="708" t="s">
        <v>181</v>
      </c>
      <c r="E173" s="708" t="s">
        <v>484</v>
      </c>
      <c r="F173" s="711">
        <v>12.38</v>
      </c>
    </row>
    <row r="174" spans="1:6" x14ac:dyDescent="0.25">
      <c r="A174" s="707">
        <v>173</v>
      </c>
      <c r="B174" s="708">
        <v>743960</v>
      </c>
      <c r="C174" s="709">
        <v>6953156284890</v>
      </c>
      <c r="D174" s="708" t="s">
        <v>182</v>
      </c>
      <c r="E174" s="708" t="s">
        <v>485</v>
      </c>
      <c r="F174" s="711">
        <v>11.99000000000002</v>
      </c>
    </row>
    <row r="175" spans="1:6" x14ac:dyDescent="0.25">
      <c r="A175" s="707">
        <v>174</v>
      </c>
      <c r="B175" s="708">
        <v>743961</v>
      </c>
      <c r="C175" s="709">
        <v>6953156284906</v>
      </c>
      <c r="D175" s="708" t="s">
        <v>183</v>
      </c>
      <c r="E175" s="708" t="s">
        <v>486</v>
      </c>
      <c r="F175" s="711">
        <v>11.99</v>
      </c>
    </row>
    <row r="176" spans="1:6" x14ac:dyDescent="0.25">
      <c r="A176" s="707">
        <v>175</v>
      </c>
      <c r="B176" s="708">
        <v>743963</v>
      </c>
      <c r="C176" s="709">
        <v>6953156284913</v>
      </c>
      <c r="D176" s="708" t="s">
        <v>184</v>
      </c>
      <c r="E176" s="708" t="s">
        <v>487</v>
      </c>
      <c r="F176" s="711">
        <v>11.99</v>
      </c>
    </row>
    <row r="177" spans="1:6" x14ac:dyDescent="0.25">
      <c r="A177" s="707">
        <v>176</v>
      </c>
      <c r="B177" s="708">
        <v>743965</v>
      </c>
      <c r="C177" s="709">
        <v>6953156284920</v>
      </c>
      <c r="D177" s="708" t="s">
        <v>185</v>
      </c>
      <c r="E177" s="708" t="s">
        <v>488</v>
      </c>
      <c r="F177" s="711">
        <v>11.99</v>
      </c>
    </row>
    <row r="178" spans="1:6" x14ac:dyDescent="0.25">
      <c r="A178" s="707">
        <v>177</v>
      </c>
      <c r="B178" s="708">
        <v>743966</v>
      </c>
      <c r="C178" s="709">
        <v>6953156285798</v>
      </c>
      <c r="D178" s="708" t="s">
        <v>186</v>
      </c>
      <c r="E178" s="708" t="s">
        <v>489</v>
      </c>
      <c r="F178" s="711">
        <v>7.27</v>
      </c>
    </row>
    <row r="179" spans="1:6" x14ac:dyDescent="0.25">
      <c r="A179" s="707">
        <v>178</v>
      </c>
      <c r="B179" s="708">
        <v>743968</v>
      </c>
      <c r="C179" s="709">
        <v>6953156279025</v>
      </c>
      <c r="D179" s="708" t="s">
        <v>187</v>
      </c>
      <c r="E179" s="708" t="s">
        <v>490</v>
      </c>
      <c r="F179" s="711">
        <v>5.2599999999999989</v>
      </c>
    </row>
    <row r="180" spans="1:6" x14ac:dyDescent="0.25">
      <c r="A180" s="707">
        <v>179</v>
      </c>
      <c r="B180" s="708">
        <v>743975</v>
      </c>
      <c r="C180" s="709">
        <v>6953156279018</v>
      </c>
      <c r="D180" s="708" t="s">
        <v>188</v>
      </c>
      <c r="E180" s="708" t="s">
        <v>491</v>
      </c>
      <c r="F180" s="711">
        <v>5.259999999999998</v>
      </c>
    </row>
    <row r="181" spans="1:6" x14ac:dyDescent="0.25">
      <c r="A181" s="707">
        <v>180</v>
      </c>
      <c r="B181" s="708">
        <v>744168</v>
      </c>
      <c r="C181" s="709">
        <v>6953156285804</v>
      </c>
      <c r="D181" s="708" t="s">
        <v>189</v>
      </c>
      <c r="E181" s="708" t="s">
        <v>492</v>
      </c>
      <c r="F181" s="711">
        <v>7.27</v>
      </c>
    </row>
    <row r="182" spans="1:6" x14ac:dyDescent="0.25">
      <c r="A182" s="707">
        <v>181</v>
      </c>
      <c r="B182" s="708">
        <v>746545</v>
      </c>
      <c r="C182" s="709">
        <v>6953156285460</v>
      </c>
      <c r="D182" s="708" t="s">
        <v>190</v>
      </c>
      <c r="E182" s="708" t="s">
        <v>493</v>
      </c>
      <c r="F182" s="710" t="e">
        <v>#N/A</v>
      </c>
    </row>
    <row r="183" spans="1:6" x14ac:dyDescent="0.25">
      <c r="A183" s="707">
        <v>182</v>
      </c>
      <c r="B183" s="708">
        <v>746546</v>
      </c>
      <c r="C183" s="709">
        <v>6953156279643</v>
      </c>
      <c r="D183" s="708" t="s">
        <v>191</v>
      </c>
      <c r="E183" s="708" t="s">
        <v>494</v>
      </c>
      <c r="F183" s="711">
        <v>21.8</v>
      </c>
    </row>
    <row r="184" spans="1:6" x14ac:dyDescent="0.25">
      <c r="A184" s="707">
        <v>183</v>
      </c>
      <c r="B184" s="708">
        <v>746547</v>
      </c>
      <c r="C184" s="709">
        <v>6953156282094</v>
      </c>
      <c r="D184" s="708" t="s">
        <v>192</v>
      </c>
      <c r="E184" s="708" t="s">
        <v>495</v>
      </c>
      <c r="F184" s="711">
        <v>38.392475247524757</v>
      </c>
    </row>
    <row r="185" spans="1:6" x14ac:dyDescent="0.25">
      <c r="A185" s="707">
        <v>184</v>
      </c>
      <c r="B185" s="708">
        <v>746548</v>
      </c>
      <c r="C185" s="709">
        <v>6953156282117</v>
      </c>
      <c r="D185" s="708" t="s">
        <v>193</v>
      </c>
      <c r="E185" s="708" t="s">
        <v>496</v>
      </c>
      <c r="F185" s="711">
        <v>44.200000000000024</v>
      </c>
    </row>
    <row r="186" spans="1:6" x14ac:dyDescent="0.25">
      <c r="A186" s="707">
        <v>185</v>
      </c>
      <c r="B186" s="708">
        <v>746549</v>
      </c>
      <c r="C186" s="709">
        <v>6953156282124</v>
      </c>
      <c r="D186" s="708" t="s">
        <v>194</v>
      </c>
      <c r="E186" s="708" t="s">
        <v>497</v>
      </c>
      <c r="F186" s="711">
        <v>44.337062937062946</v>
      </c>
    </row>
    <row r="187" spans="1:6" x14ac:dyDescent="0.25">
      <c r="A187" s="707">
        <v>186</v>
      </c>
      <c r="B187" s="708">
        <v>746699</v>
      </c>
      <c r="C187" s="709">
        <v>744790317374</v>
      </c>
      <c r="D187" s="708" t="s">
        <v>195</v>
      </c>
      <c r="E187" s="708" t="s">
        <v>498</v>
      </c>
      <c r="F187" s="711">
        <v>12.99</v>
      </c>
    </row>
    <row r="188" spans="1:6" x14ac:dyDescent="0.25">
      <c r="A188" s="707">
        <v>187</v>
      </c>
      <c r="B188" s="708">
        <v>746700</v>
      </c>
      <c r="C188" s="709">
        <v>744790317381</v>
      </c>
      <c r="D188" s="708" t="s">
        <v>196</v>
      </c>
      <c r="E188" s="708" t="s">
        <v>499</v>
      </c>
      <c r="F188" s="711">
        <v>12.81</v>
      </c>
    </row>
    <row r="189" spans="1:6" x14ac:dyDescent="0.25">
      <c r="A189" s="707">
        <v>188</v>
      </c>
      <c r="B189" s="708">
        <v>748116</v>
      </c>
      <c r="C189" s="709">
        <v>7447902860838</v>
      </c>
      <c r="D189" s="708" t="s">
        <v>197</v>
      </c>
      <c r="E189" s="708" t="s">
        <v>500</v>
      </c>
      <c r="F189" s="711">
        <v>197.68</v>
      </c>
    </row>
    <row r="190" spans="1:6" x14ac:dyDescent="0.25">
      <c r="A190" s="707">
        <v>189</v>
      </c>
      <c r="B190" s="708">
        <v>748118</v>
      </c>
      <c r="C190" s="709">
        <v>7447902860692</v>
      </c>
      <c r="D190" s="708" t="s">
        <v>198</v>
      </c>
      <c r="E190" s="708" t="s">
        <v>501</v>
      </c>
      <c r="F190" s="711">
        <v>197.68</v>
      </c>
    </row>
    <row r="191" spans="1:6" x14ac:dyDescent="0.25">
      <c r="A191" s="707">
        <v>190</v>
      </c>
      <c r="B191" s="708">
        <v>748119</v>
      </c>
      <c r="C191" s="709">
        <v>7447902860524</v>
      </c>
      <c r="D191" s="708" t="s">
        <v>199</v>
      </c>
      <c r="E191" s="708" t="s">
        <v>502</v>
      </c>
      <c r="F191" s="711">
        <v>197.68</v>
      </c>
    </row>
    <row r="192" spans="1:6" x14ac:dyDescent="0.25">
      <c r="A192" s="707">
        <v>191</v>
      </c>
      <c r="B192" s="708">
        <v>748120</v>
      </c>
      <c r="C192" s="709">
        <v>7447902860456</v>
      </c>
      <c r="D192" s="708" t="s">
        <v>200</v>
      </c>
      <c r="E192" s="708" t="s">
        <v>503</v>
      </c>
      <c r="F192" s="711">
        <v>197.68</v>
      </c>
    </row>
    <row r="193" spans="1:6" x14ac:dyDescent="0.25">
      <c r="A193" s="707">
        <v>192</v>
      </c>
      <c r="B193" s="708">
        <v>748121</v>
      </c>
      <c r="C193" s="709">
        <v>7447902860388</v>
      </c>
      <c r="D193" s="708" t="s">
        <v>201</v>
      </c>
      <c r="E193" s="708" t="s">
        <v>504</v>
      </c>
      <c r="F193" s="711">
        <v>197.68</v>
      </c>
    </row>
    <row r="194" spans="1:6" x14ac:dyDescent="0.25">
      <c r="A194" s="707">
        <v>193</v>
      </c>
      <c r="B194" s="708">
        <v>748127</v>
      </c>
      <c r="C194" s="709">
        <v>4716076167467</v>
      </c>
      <c r="D194" s="708" t="s">
        <v>202</v>
      </c>
      <c r="E194" s="708" t="s">
        <v>505</v>
      </c>
      <c r="F194" s="711">
        <v>28.950000000000003</v>
      </c>
    </row>
    <row r="195" spans="1:6" x14ac:dyDescent="0.25">
      <c r="A195" s="707">
        <v>194</v>
      </c>
      <c r="B195" s="708">
        <v>748128</v>
      </c>
      <c r="C195" s="709">
        <v>4716076167443</v>
      </c>
      <c r="D195" s="708" t="s">
        <v>203</v>
      </c>
      <c r="E195" s="708" t="s">
        <v>506</v>
      </c>
      <c r="F195" s="711">
        <v>28.950000000000067</v>
      </c>
    </row>
    <row r="196" spans="1:6" x14ac:dyDescent="0.25">
      <c r="A196" s="707">
        <v>195</v>
      </c>
      <c r="B196" s="708">
        <v>748129</v>
      </c>
      <c r="C196" s="709">
        <v>4716076167313</v>
      </c>
      <c r="D196" s="708" t="s">
        <v>204</v>
      </c>
      <c r="E196" s="708" t="s">
        <v>621</v>
      </c>
      <c r="F196" s="711">
        <v>38.220000000000006</v>
      </c>
    </row>
    <row r="197" spans="1:6" x14ac:dyDescent="0.25">
      <c r="A197" s="707">
        <v>196</v>
      </c>
      <c r="B197" s="708">
        <v>748131</v>
      </c>
      <c r="C197" s="709">
        <v>4716076167337</v>
      </c>
      <c r="D197" s="708" t="s">
        <v>205</v>
      </c>
      <c r="E197" s="708" t="s">
        <v>622</v>
      </c>
      <c r="F197" s="711">
        <v>38.220000000000006</v>
      </c>
    </row>
    <row r="198" spans="1:6" x14ac:dyDescent="0.25">
      <c r="A198" s="707">
        <v>197</v>
      </c>
      <c r="B198" s="708">
        <v>748133</v>
      </c>
      <c r="C198" s="709">
        <v>4716076161304</v>
      </c>
      <c r="D198" s="708" t="s">
        <v>206</v>
      </c>
      <c r="E198" s="708" t="s">
        <v>509</v>
      </c>
      <c r="F198" s="711">
        <v>25.089999999999989</v>
      </c>
    </row>
    <row r="199" spans="1:6" x14ac:dyDescent="0.25">
      <c r="A199" s="707">
        <v>198</v>
      </c>
      <c r="B199" s="708">
        <v>751056</v>
      </c>
      <c r="C199" s="709">
        <v>6953156288492</v>
      </c>
      <c r="D199" s="708" t="s">
        <v>207</v>
      </c>
      <c r="E199" s="708" t="s">
        <v>510</v>
      </c>
      <c r="F199" s="711">
        <v>9.509999999999982</v>
      </c>
    </row>
    <row r="200" spans="1:6" x14ac:dyDescent="0.25">
      <c r="A200" s="707">
        <v>199</v>
      </c>
      <c r="B200" s="708">
        <v>751059</v>
      </c>
      <c r="C200" s="709">
        <v>6953156288508</v>
      </c>
      <c r="D200" s="708" t="s">
        <v>208</v>
      </c>
      <c r="E200" s="708" t="s">
        <v>511</v>
      </c>
      <c r="F200" s="711">
        <v>9.5099999999999891</v>
      </c>
    </row>
    <row r="201" spans="1:6" x14ac:dyDescent="0.25">
      <c r="A201" s="707">
        <v>200</v>
      </c>
      <c r="B201" s="708">
        <v>751060</v>
      </c>
      <c r="C201" s="709">
        <v>6953156287884</v>
      </c>
      <c r="D201" s="708" t="s">
        <v>209</v>
      </c>
      <c r="E201" s="708" t="s">
        <v>512</v>
      </c>
      <c r="F201" s="711">
        <v>13.189999999999635</v>
      </c>
    </row>
    <row r="202" spans="1:6" x14ac:dyDescent="0.25">
      <c r="A202" s="707">
        <v>201</v>
      </c>
      <c r="B202" s="708">
        <v>751063</v>
      </c>
      <c r="C202" s="709">
        <v>6953156287891</v>
      </c>
      <c r="D202" s="708" t="s">
        <v>210</v>
      </c>
      <c r="E202" s="708" t="s">
        <v>513</v>
      </c>
      <c r="F202" s="711">
        <v>13.95</v>
      </c>
    </row>
    <row r="203" spans="1:6" x14ac:dyDescent="0.25">
      <c r="A203" s="707">
        <v>202</v>
      </c>
      <c r="B203" s="708">
        <v>758117</v>
      </c>
      <c r="C203" s="709">
        <v>7447902861996</v>
      </c>
      <c r="D203" s="708" t="s">
        <v>214</v>
      </c>
      <c r="E203" s="708" t="s">
        <v>514</v>
      </c>
      <c r="F203" s="711">
        <v>23</v>
      </c>
    </row>
    <row r="204" spans="1:6" x14ac:dyDescent="0.25">
      <c r="A204" s="707">
        <v>203</v>
      </c>
      <c r="B204" s="708">
        <v>758119</v>
      </c>
      <c r="C204" s="709">
        <v>744790286205</v>
      </c>
      <c r="D204" s="708" t="s">
        <v>215</v>
      </c>
      <c r="E204" s="708" t="s">
        <v>515</v>
      </c>
      <c r="F204" s="711">
        <v>22</v>
      </c>
    </row>
    <row r="205" spans="1:6" x14ac:dyDescent="0.25">
      <c r="A205" s="707">
        <v>204</v>
      </c>
      <c r="B205" s="708">
        <v>758121</v>
      </c>
      <c r="C205" s="709">
        <v>6953156288126</v>
      </c>
      <c r="D205" s="708" t="s">
        <v>216</v>
      </c>
      <c r="E205" s="708" t="s">
        <v>516</v>
      </c>
      <c r="F205" s="711">
        <v>7.61</v>
      </c>
    </row>
    <row r="206" spans="1:6" x14ac:dyDescent="0.25">
      <c r="A206" s="707">
        <v>205</v>
      </c>
      <c r="B206" s="708">
        <v>758124</v>
      </c>
      <c r="C206" s="709">
        <v>6953156288133</v>
      </c>
      <c r="D206" s="708" t="s">
        <v>217</v>
      </c>
      <c r="E206" s="708" t="s">
        <v>517</v>
      </c>
      <c r="F206" s="711">
        <v>7.61</v>
      </c>
    </row>
    <row r="207" spans="1:6" x14ac:dyDescent="0.25">
      <c r="A207" s="707">
        <v>206</v>
      </c>
      <c r="B207" s="708">
        <v>758125</v>
      </c>
      <c r="C207" s="709">
        <v>6953156271791</v>
      </c>
      <c r="D207" s="708" t="s">
        <v>218</v>
      </c>
      <c r="E207" s="708" t="s">
        <v>518</v>
      </c>
      <c r="F207" s="711">
        <v>37.130000000000003</v>
      </c>
    </row>
    <row r="208" spans="1:6" x14ac:dyDescent="0.25">
      <c r="A208" s="707">
        <v>207</v>
      </c>
      <c r="B208" s="708">
        <v>758126</v>
      </c>
      <c r="C208" s="709">
        <v>6953156278585</v>
      </c>
      <c r="D208" s="708" t="s">
        <v>219</v>
      </c>
      <c r="E208" s="708" t="s">
        <v>519</v>
      </c>
      <c r="F208" s="711">
        <v>9.66</v>
      </c>
    </row>
    <row r="209" spans="1:6" x14ac:dyDescent="0.25">
      <c r="A209" s="707">
        <v>208</v>
      </c>
      <c r="B209" s="708">
        <v>758127</v>
      </c>
      <c r="C209" s="709">
        <v>6953156282278</v>
      </c>
      <c r="D209" s="708" t="s">
        <v>220</v>
      </c>
      <c r="E209" s="708" t="s">
        <v>520</v>
      </c>
      <c r="F209" s="711">
        <v>9.9</v>
      </c>
    </row>
    <row r="210" spans="1:6" x14ac:dyDescent="0.25">
      <c r="A210" s="707">
        <v>209</v>
      </c>
      <c r="B210" s="708">
        <v>758128</v>
      </c>
      <c r="C210" s="709">
        <v>6953156285101</v>
      </c>
      <c r="D210" s="708" t="s">
        <v>221</v>
      </c>
      <c r="E210" s="708" t="s">
        <v>521</v>
      </c>
      <c r="F210" s="711">
        <v>52.61</v>
      </c>
    </row>
    <row r="211" spans="1:6" x14ac:dyDescent="0.25">
      <c r="A211" s="707">
        <v>210</v>
      </c>
      <c r="B211" s="708">
        <v>758226</v>
      </c>
      <c r="C211" s="709">
        <v>6953156290853</v>
      </c>
      <c r="D211" s="708" t="s">
        <v>222</v>
      </c>
      <c r="E211" s="708" t="s">
        <v>522</v>
      </c>
      <c r="F211" s="711">
        <v>26</v>
      </c>
    </row>
    <row r="212" spans="1:6" x14ac:dyDescent="0.25">
      <c r="A212" s="707">
        <v>211</v>
      </c>
      <c r="B212" s="708">
        <v>758227</v>
      </c>
      <c r="C212" s="709">
        <v>6953156290860</v>
      </c>
      <c r="D212" s="708" t="s">
        <v>223</v>
      </c>
      <c r="E212" s="708" t="s">
        <v>523</v>
      </c>
      <c r="F212" s="711">
        <v>26</v>
      </c>
    </row>
    <row r="213" spans="1:6" x14ac:dyDescent="0.25">
      <c r="A213" s="707">
        <v>212</v>
      </c>
      <c r="B213" s="708">
        <v>758228</v>
      </c>
      <c r="C213" s="709">
        <v>6953156261358</v>
      </c>
      <c r="D213" s="708" t="s">
        <v>224</v>
      </c>
      <c r="E213" s="708" t="s">
        <v>524</v>
      </c>
      <c r="F213" s="711">
        <v>14</v>
      </c>
    </row>
    <row r="214" spans="1:6" x14ac:dyDescent="0.25">
      <c r="A214" s="707">
        <v>213</v>
      </c>
      <c r="B214" s="708">
        <v>758229</v>
      </c>
      <c r="C214" s="709">
        <v>6953156261365</v>
      </c>
      <c r="D214" s="708" t="s">
        <v>225</v>
      </c>
      <c r="E214" s="708" t="s">
        <v>525</v>
      </c>
      <c r="F214" s="711">
        <v>14</v>
      </c>
    </row>
    <row r="215" spans="1:6" x14ac:dyDescent="0.25">
      <c r="A215" s="707">
        <v>214</v>
      </c>
      <c r="B215" s="708">
        <v>758230</v>
      </c>
      <c r="C215" s="709">
        <v>6971680477397</v>
      </c>
      <c r="D215" s="708" t="s">
        <v>226</v>
      </c>
      <c r="E215" s="708" t="s">
        <v>526</v>
      </c>
      <c r="F215" s="711">
        <v>18</v>
      </c>
    </row>
    <row r="216" spans="1:6" x14ac:dyDescent="0.25">
      <c r="A216" s="707">
        <v>215</v>
      </c>
      <c r="B216" s="708">
        <v>758231</v>
      </c>
      <c r="C216" s="709">
        <v>7447902862290</v>
      </c>
      <c r="D216" s="708" t="s">
        <v>227</v>
      </c>
      <c r="E216" s="708" t="s">
        <v>499</v>
      </c>
      <c r="F216" s="711">
        <v>12</v>
      </c>
    </row>
    <row r="217" spans="1:6" x14ac:dyDescent="0.25">
      <c r="A217" s="707">
        <v>216</v>
      </c>
      <c r="B217" s="708">
        <v>758233</v>
      </c>
      <c r="C217" s="709">
        <v>6953156289734</v>
      </c>
      <c r="D217" s="708" t="s">
        <v>228</v>
      </c>
      <c r="E217" s="708" t="s">
        <v>527</v>
      </c>
      <c r="F217" s="711">
        <v>9.66</v>
      </c>
    </row>
    <row r="218" spans="1:6" x14ac:dyDescent="0.25">
      <c r="A218" s="707">
        <v>217</v>
      </c>
      <c r="B218" s="708">
        <v>758234</v>
      </c>
      <c r="C218" s="709">
        <v>6953156289796</v>
      </c>
      <c r="D218" s="708" t="s">
        <v>229</v>
      </c>
      <c r="E218" s="708" t="s">
        <v>528</v>
      </c>
      <c r="F218" s="711">
        <v>10.26</v>
      </c>
    </row>
    <row r="219" spans="1:6" x14ac:dyDescent="0.25">
      <c r="A219" s="707">
        <v>218</v>
      </c>
      <c r="B219" s="708">
        <v>758235</v>
      </c>
      <c r="C219" s="709">
        <v>6953156289758</v>
      </c>
      <c r="D219" s="708" t="s">
        <v>230</v>
      </c>
      <c r="E219" s="708" t="s">
        <v>529</v>
      </c>
      <c r="F219" s="711">
        <v>15.69</v>
      </c>
    </row>
    <row r="220" spans="1:6" x14ac:dyDescent="0.25">
      <c r="A220" s="707">
        <v>219</v>
      </c>
      <c r="B220" s="708">
        <v>758236</v>
      </c>
      <c r="C220" s="709">
        <v>6953156289819</v>
      </c>
      <c r="D220" s="708" t="s">
        <v>231</v>
      </c>
      <c r="E220" s="708" t="s">
        <v>530</v>
      </c>
      <c r="F220" s="711">
        <v>16</v>
      </c>
    </row>
    <row r="221" spans="1:6" x14ac:dyDescent="0.25">
      <c r="A221" s="707">
        <v>220</v>
      </c>
      <c r="B221" s="708">
        <v>758241</v>
      </c>
      <c r="C221" s="709">
        <v>6953156288935</v>
      </c>
      <c r="D221" s="708" t="s">
        <v>232</v>
      </c>
      <c r="E221" s="708" t="s">
        <v>531</v>
      </c>
      <c r="F221" s="711">
        <v>55.18</v>
      </c>
    </row>
    <row r="222" spans="1:6" x14ac:dyDescent="0.25">
      <c r="A222" s="707">
        <v>221</v>
      </c>
      <c r="B222" s="708">
        <v>758244</v>
      </c>
      <c r="C222" s="709">
        <v>6953156290488</v>
      </c>
      <c r="D222" s="708" t="s">
        <v>233</v>
      </c>
      <c r="E222" s="708" t="s">
        <v>532</v>
      </c>
      <c r="F222" s="711">
        <v>18.32</v>
      </c>
    </row>
    <row r="223" spans="1:6" x14ac:dyDescent="0.25">
      <c r="A223" s="707">
        <v>222</v>
      </c>
      <c r="B223" s="708">
        <v>758245</v>
      </c>
      <c r="C223" s="709">
        <v>6953156290495</v>
      </c>
      <c r="D223" s="708" t="s">
        <v>234</v>
      </c>
      <c r="E223" s="708" t="s">
        <v>533</v>
      </c>
      <c r="F223" s="711">
        <v>18.32</v>
      </c>
    </row>
    <row r="224" spans="1:6" x14ac:dyDescent="0.25">
      <c r="A224" s="707">
        <v>223</v>
      </c>
      <c r="B224" s="708">
        <v>762676</v>
      </c>
      <c r="C224" s="709">
        <v>6953156291492</v>
      </c>
      <c r="D224" s="708" t="s">
        <v>240</v>
      </c>
      <c r="E224" s="708" t="s">
        <v>534</v>
      </c>
      <c r="F224" s="710">
        <v>107.83999999999989</v>
      </c>
    </row>
    <row r="225" spans="1:6" x14ac:dyDescent="0.25">
      <c r="A225" s="707">
        <v>224</v>
      </c>
      <c r="B225" s="708">
        <v>762677</v>
      </c>
      <c r="C225" s="709">
        <v>6953156291638</v>
      </c>
      <c r="D225" s="708" t="s">
        <v>241</v>
      </c>
      <c r="E225" s="708" t="s">
        <v>535</v>
      </c>
      <c r="F225" s="710">
        <v>21.070000000000007</v>
      </c>
    </row>
    <row r="226" spans="1:6" x14ac:dyDescent="0.25">
      <c r="A226" s="707">
        <v>225</v>
      </c>
      <c r="B226" s="708">
        <v>762678</v>
      </c>
      <c r="C226" s="709">
        <v>6953156286979</v>
      </c>
      <c r="D226" s="708" t="s">
        <v>242</v>
      </c>
      <c r="E226" s="708" t="s">
        <v>536</v>
      </c>
      <c r="F226" s="710">
        <v>14.404375000000011</v>
      </c>
    </row>
    <row r="227" spans="1:6" x14ac:dyDescent="0.25">
      <c r="A227" s="707">
        <v>226</v>
      </c>
      <c r="B227" s="708">
        <v>762679</v>
      </c>
      <c r="C227" s="709">
        <v>6953156286962</v>
      </c>
      <c r="D227" s="708" t="s">
        <v>243</v>
      </c>
      <c r="E227" s="708" t="s">
        <v>537</v>
      </c>
      <c r="F227" s="710">
        <v>14.390000000000038</v>
      </c>
    </row>
    <row r="228" spans="1:6" x14ac:dyDescent="0.25">
      <c r="A228" s="707">
        <v>227</v>
      </c>
      <c r="B228" s="708">
        <v>762680</v>
      </c>
      <c r="C228" s="709">
        <v>6953156286986</v>
      </c>
      <c r="D228" s="708" t="s">
        <v>244</v>
      </c>
      <c r="E228" s="708" t="s">
        <v>538</v>
      </c>
      <c r="F228" s="710">
        <v>14.39000000000002</v>
      </c>
    </row>
    <row r="229" spans="1:6" x14ac:dyDescent="0.25">
      <c r="A229" s="707">
        <v>228</v>
      </c>
      <c r="B229" s="708">
        <v>762681</v>
      </c>
      <c r="C229" s="709">
        <v>6953156284739</v>
      </c>
      <c r="D229" s="708" t="s">
        <v>245</v>
      </c>
      <c r="E229" s="708" t="s">
        <v>539</v>
      </c>
      <c r="F229" s="710">
        <v>8.43</v>
      </c>
    </row>
    <row r="230" spans="1:6" x14ac:dyDescent="0.25">
      <c r="A230" s="707">
        <v>229</v>
      </c>
      <c r="B230" s="708">
        <v>762682</v>
      </c>
      <c r="C230" s="709">
        <v>6953156284746</v>
      </c>
      <c r="D230" s="708" t="s">
        <v>246</v>
      </c>
      <c r="E230" s="708" t="s">
        <v>540</v>
      </c>
      <c r="F230" s="710">
        <v>8.43</v>
      </c>
    </row>
    <row r="231" spans="1:6" x14ac:dyDescent="0.25">
      <c r="A231" s="707">
        <v>230</v>
      </c>
      <c r="B231" s="708">
        <v>762683</v>
      </c>
      <c r="C231" s="709">
        <v>7447902861064</v>
      </c>
      <c r="D231" s="708" t="s">
        <v>247</v>
      </c>
      <c r="E231" s="708" t="s">
        <v>541</v>
      </c>
      <c r="F231" s="710">
        <v>13.44</v>
      </c>
    </row>
    <row r="232" spans="1:6" x14ac:dyDescent="0.25">
      <c r="A232" s="707">
        <v>231</v>
      </c>
      <c r="B232" s="708">
        <v>766138</v>
      </c>
      <c r="C232" s="709">
        <v>6953156295483</v>
      </c>
      <c r="D232" s="708" t="s">
        <v>309</v>
      </c>
      <c r="E232" s="708" t="s">
        <v>542</v>
      </c>
      <c r="F232" s="710">
        <v>51.18</v>
      </c>
    </row>
    <row r="233" spans="1:6" x14ac:dyDescent="0.25">
      <c r="A233" s="707">
        <v>232</v>
      </c>
      <c r="B233" s="708">
        <v>766139</v>
      </c>
      <c r="C233" s="709">
        <v>6953156295490</v>
      </c>
      <c r="D233" s="708" t="s">
        <v>310</v>
      </c>
      <c r="E233" s="708" t="s">
        <v>543</v>
      </c>
      <c r="F233" s="710">
        <v>55.169999999999845</v>
      </c>
    </row>
    <row r="234" spans="1:6" x14ac:dyDescent="0.25">
      <c r="A234" s="707">
        <v>233</v>
      </c>
      <c r="B234" s="708">
        <v>766140</v>
      </c>
      <c r="C234" s="709">
        <v>6953156293618</v>
      </c>
      <c r="D234" s="708" t="s">
        <v>311</v>
      </c>
      <c r="E234" s="708" t="s">
        <v>544</v>
      </c>
      <c r="F234" s="710">
        <v>28.962539682539674</v>
      </c>
    </row>
    <row r="235" spans="1:6" x14ac:dyDescent="0.25">
      <c r="A235" s="707">
        <v>234</v>
      </c>
      <c r="B235" s="708">
        <v>766141</v>
      </c>
      <c r="C235" s="709">
        <v>6953156295117</v>
      </c>
      <c r="D235" s="708" t="s">
        <v>312</v>
      </c>
      <c r="E235" s="708" t="s">
        <v>545</v>
      </c>
      <c r="F235" s="710">
        <v>6.5999999999999979</v>
      </c>
    </row>
    <row r="236" spans="1:6" ht="15.75" thickBot="1" x14ac:dyDescent="0.3">
      <c r="A236" s="712">
        <v>235</v>
      </c>
      <c r="B236" s="713">
        <v>766142</v>
      </c>
      <c r="C236" s="714">
        <v>6953156295124</v>
      </c>
      <c r="D236" s="713" t="s">
        <v>313</v>
      </c>
      <c r="E236" s="713" t="s">
        <v>546</v>
      </c>
      <c r="F236" s="715">
        <v>6.5999999999999988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22"/>
  <sheetViews>
    <sheetView topLeftCell="B1" workbookViewId="0">
      <selection activeCell="G8" sqref="G8"/>
    </sheetView>
  </sheetViews>
  <sheetFormatPr defaultRowHeight="15" x14ac:dyDescent="0.25"/>
  <cols>
    <col min="1" max="1" width="8.28515625" customWidth="1"/>
    <col min="2" max="2" width="6.42578125" bestFit="1" customWidth="1"/>
    <col min="3" max="3" width="8.85546875" customWidth="1"/>
    <col min="4" max="4" width="30.42578125" customWidth="1"/>
    <col min="5" max="5" width="6.85546875" customWidth="1"/>
    <col min="8" max="8" width="6.85546875" customWidth="1"/>
    <col min="11" max="11" width="6.7109375" customWidth="1"/>
    <col min="14" max="14" width="7.140625" customWidth="1"/>
    <col min="23" max="23" width="9.140625" style="192"/>
    <col min="24" max="24" width="8.42578125" customWidth="1"/>
    <col min="25" max="25" width="8.85546875" customWidth="1"/>
    <col min="28" max="30" width="12" bestFit="1" customWidth="1"/>
    <col min="260" max="260" width="2.28515625" customWidth="1"/>
    <col min="261" max="261" width="19.28515625" bestFit="1" customWidth="1"/>
    <col min="262" max="262" width="7.5703125" customWidth="1"/>
    <col min="263" max="263" width="8.85546875" customWidth="1"/>
    <col min="264" max="264" width="31.5703125" bestFit="1" customWidth="1"/>
    <col min="265" max="265" width="6.85546875" customWidth="1"/>
    <col min="268" max="268" width="6.85546875" customWidth="1"/>
    <col min="271" max="271" width="6.7109375" customWidth="1"/>
    <col min="274" max="274" width="7.140625" customWidth="1"/>
    <col min="280" max="280" width="8.42578125" customWidth="1"/>
    <col min="281" max="281" width="8.85546875" customWidth="1"/>
    <col min="284" max="286" width="0" hidden="1" customWidth="1"/>
    <col min="516" max="516" width="2.28515625" customWidth="1"/>
    <col min="517" max="517" width="19.28515625" bestFit="1" customWidth="1"/>
    <col min="518" max="518" width="7.5703125" customWidth="1"/>
    <col min="519" max="519" width="8.85546875" customWidth="1"/>
    <col min="520" max="520" width="31.5703125" bestFit="1" customWidth="1"/>
    <col min="521" max="521" width="6.85546875" customWidth="1"/>
    <col min="524" max="524" width="6.85546875" customWidth="1"/>
    <col min="527" max="527" width="6.7109375" customWidth="1"/>
    <col min="530" max="530" width="7.140625" customWidth="1"/>
    <col min="536" max="536" width="8.42578125" customWidth="1"/>
    <col min="537" max="537" width="8.85546875" customWidth="1"/>
    <col min="540" max="542" width="0" hidden="1" customWidth="1"/>
    <col min="772" max="772" width="2.28515625" customWidth="1"/>
    <col min="773" max="773" width="19.28515625" bestFit="1" customWidth="1"/>
    <col min="774" max="774" width="7.5703125" customWidth="1"/>
    <col min="775" max="775" width="8.85546875" customWidth="1"/>
    <col min="776" max="776" width="31.5703125" bestFit="1" customWidth="1"/>
    <col min="777" max="777" width="6.85546875" customWidth="1"/>
    <col min="780" max="780" width="6.85546875" customWidth="1"/>
    <col min="783" max="783" width="6.7109375" customWidth="1"/>
    <col min="786" max="786" width="7.140625" customWidth="1"/>
    <col min="792" max="792" width="8.42578125" customWidth="1"/>
    <col min="793" max="793" width="8.85546875" customWidth="1"/>
    <col min="796" max="798" width="0" hidden="1" customWidth="1"/>
    <col min="1028" max="1028" width="2.28515625" customWidth="1"/>
    <col min="1029" max="1029" width="19.28515625" bestFit="1" customWidth="1"/>
    <col min="1030" max="1030" width="7.5703125" customWidth="1"/>
    <col min="1031" max="1031" width="8.85546875" customWidth="1"/>
    <col min="1032" max="1032" width="31.5703125" bestFit="1" customWidth="1"/>
    <col min="1033" max="1033" width="6.85546875" customWidth="1"/>
    <col min="1036" max="1036" width="6.85546875" customWidth="1"/>
    <col min="1039" max="1039" width="6.7109375" customWidth="1"/>
    <col min="1042" max="1042" width="7.140625" customWidth="1"/>
    <col min="1048" max="1048" width="8.42578125" customWidth="1"/>
    <col min="1049" max="1049" width="8.85546875" customWidth="1"/>
    <col min="1052" max="1054" width="0" hidden="1" customWidth="1"/>
    <col min="1284" max="1284" width="2.28515625" customWidth="1"/>
    <col min="1285" max="1285" width="19.28515625" bestFit="1" customWidth="1"/>
    <col min="1286" max="1286" width="7.5703125" customWidth="1"/>
    <col min="1287" max="1287" width="8.85546875" customWidth="1"/>
    <col min="1288" max="1288" width="31.5703125" bestFit="1" customWidth="1"/>
    <col min="1289" max="1289" width="6.85546875" customWidth="1"/>
    <col min="1292" max="1292" width="6.85546875" customWidth="1"/>
    <col min="1295" max="1295" width="6.7109375" customWidth="1"/>
    <col min="1298" max="1298" width="7.140625" customWidth="1"/>
    <col min="1304" max="1304" width="8.42578125" customWidth="1"/>
    <col min="1305" max="1305" width="8.85546875" customWidth="1"/>
    <col min="1308" max="1310" width="0" hidden="1" customWidth="1"/>
    <col min="1540" max="1540" width="2.28515625" customWidth="1"/>
    <col min="1541" max="1541" width="19.28515625" bestFit="1" customWidth="1"/>
    <col min="1542" max="1542" width="7.5703125" customWidth="1"/>
    <col min="1543" max="1543" width="8.85546875" customWidth="1"/>
    <col min="1544" max="1544" width="31.5703125" bestFit="1" customWidth="1"/>
    <col min="1545" max="1545" width="6.85546875" customWidth="1"/>
    <col min="1548" max="1548" width="6.85546875" customWidth="1"/>
    <col min="1551" max="1551" width="6.7109375" customWidth="1"/>
    <col min="1554" max="1554" width="7.140625" customWidth="1"/>
    <col min="1560" max="1560" width="8.42578125" customWidth="1"/>
    <col min="1561" max="1561" width="8.85546875" customWidth="1"/>
    <col min="1564" max="1566" width="0" hidden="1" customWidth="1"/>
    <col min="1796" max="1796" width="2.28515625" customWidth="1"/>
    <col min="1797" max="1797" width="19.28515625" bestFit="1" customWidth="1"/>
    <col min="1798" max="1798" width="7.5703125" customWidth="1"/>
    <col min="1799" max="1799" width="8.85546875" customWidth="1"/>
    <col min="1800" max="1800" width="31.5703125" bestFit="1" customWidth="1"/>
    <col min="1801" max="1801" width="6.85546875" customWidth="1"/>
    <col min="1804" max="1804" width="6.85546875" customWidth="1"/>
    <col min="1807" max="1807" width="6.7109375" customWidth="1"/>
    <col min="1810" max="1810" width="7.140625" customWidth="1"/>
    <col min="1816" max="1816" width="8.42578125" customWidth="1"/>
    <col min="1817" max="1817" width="8.85546875" customWidth="1"/>
    <col min="1820" max="1822" width="0" hidden="1" customWidth="1"/>
    <col min="2052" max="2052" width="2.28515625" customWidth="1"/>
    <col min="2053" max="2053" width="19.28515625" bestFit="1" customWidth="1"/>
    <col min="2054" max="2054" width="7.5703125" customWidth="1"/>
    <col min="2055" max="2055" width="8.85546875" customWidth="1"/>
    <col min="2056" max="2056" width="31.5703125" bestFit="1" customWidth="1"/>
    <col min="2057" max="2057" width="6.85546875" customWidth="1"/>
    <col min="2060" max="2060" width="6.85546875" customWidth="1"/>
    <col min="2063" max="2063" width="6.7109375" customWidth="1"/>
    <col min="2066" max="2066" width="7.140625" customWidth="1"/>
    <col min="2072" max="2072" width="8.42578125" customWidth="1"/>
    <col min="2073" max="2073" width="8.85546875" customWidth="1"/>
    <col min="2076" max="2078" width="0" hidden="1" customWidth="1"/>
    <col min="2308" max="2308" width="2.28515625" customWidth="1"/>
    <col min="2309" max="2309" width="19.28515625" bestFit="1" customWidth="1"/>
    <col min="2310" max="2310" width="7.5703125" customWidth="1"/>
    <col min="2311" max="2311" width="8.85546875" customWidth="1"/>
    <col min="2312" max="2312" width="31.5703125" bestFit="1" customWidth="1"/>
    <col min="2313" max="2313" width="6.85546875" customWidth="1"/>
    <col min="2316" max="2316" width="6.85546875" customWidth="1"/>
    <col min="2319" max="2319" width="6.7109375" customWidth="1"/>
    <col min="2322" max="2322" width="7.140625" customWidth="1"/>
    <col min="2328" max="2328" width="8.42578125" customWidth="1"/>
    <col min="2329" max="2329" width="8.85546875" customWidth="1"/>
    <col min="2332" max="2334" width="0" hidden="1" customWidth="1"/>
    <col min="2564" max="2564" width="2.28515625" customWidth="1"/>
    <col min="2565" max="2565" width="19.28515625" bestFit="1" customWidth="1"/>
    <col min="2566" max="2566" width="7.5703125" customWidth="1"/>
    <col min="2567" max="2567" width="8.85546875" customWidth="1"/>
    <col min="2568" max="2568" width="31.5703125" bestFit="1" customWidth="1"/>
    <col min="2569" max="2569" width="6.85546875" customWidth="1"/>
    <col min="2572" max="2572" width="6.85546875" customWidth="1"/>
    <col min="2575" max="2575" width="6.7109375" customWidth="1"/>
    <col min="2578" max="2578" width="7.140625" customWidth="1"/>
    <col min="2584" max="2584" width="8.42578125" customWidth="1"/>
    <col min="2585" max="2585" width="8.85546875" customWidth="1"/>
    <col min="2588" max="2590" width="0" hidden="1" customWidth="1"/>
    <col min="2820" max="2820" width="2.28515625" customWidth="1"/>
    <col min="2821" max="2821" width="19.28515625" bestFit="1" customWidth="1"/>
    <col min="2822" max="2822" width="7.5703125" customWidth="1"/>
    <col min="2823" max="2823" width="8.85546875" customWidth="1"/>
    <col min="2824" max="2824" width="31.5703125" bestFit="1" customWidth="1"/>
    <col min="2825" max="2825" width="6.85546875" customWidth="1"/>
    <col min="2828" max="2828" width="6.85546875" customWidth="1"/>
    <col min="2831" max="2831" width="6.7109375" customWidth="1"/>
    <col min="2834" max="2834" width="7.140625" customWidth="1"/>
    <col min="2840" max="2840" width="8.42578125" customWidth="1"/>
    <col min="2841" max="2841" width="8.85546875" customWidth="1"/>
    <col min="2844" max="2846" width="0" hidden="1" customWidth="1"/>
    <col min="3076" max="3076" width="2.28515625" customWidth="1"/>
    <col min="3077" max="3077" width="19.28515625" bestFit="1" customWidth="1"/>
    <col min="3078" max="3078" width="7.5703125" customWidth="1"/>
    <col min="3079" max="3079" width="8.85546875" customWidth="1"/>
    <col min="3080" max="3080" width="31.5703125" bestFit="1" customWidth="1"/>
    <col min="3081" max="3081" width="6.85546875" customWidth="1"/>
    <col min="3084" max="3084" width="6.85546875" customWidth="1"/>
    <col min="3087" max="3087" width="6.7109375" customWidth="1"/>
    <col min="3090" max="3090" width="7.140625" customWidth="1"/>
    <col min="3096" max="3096" width="8.42578125" customWidth="1"/>
    <col min="3097" max="3097" width="8.85546875" customWidth="1"/>
    <col min="3100" max="3102" width="0" hidden="1" customWidth="1"/>
    <col min="3332" max="3332" width="2.28515625" customWidth="1"/>
    <col min="3333" max="3333" width="19.28515625" bestFit="1" customWidth="1"/>
    <col min="3334" max="3334" width="7.5703125" customWidth="1"/>
    <col min="3335" max="3335" width="8.85546875" customWidth="1"/>
    <col min="3336" max="3336" width="31.5703125" bestFit="1" customWidth="1"/>
    <col min="3337" max="3337" width="6.85546875" customWidth="1"/>
    <col min="3340" max="3340" width="6.85546875" customWidth="1"/>
    <col min="3343" max="3343" width="6.7109375" customWidth="1"/>
    <col min="3346" max="3346" width="7.140625" customWidth="1"/>
    <col min="3352" max="3352" width="8.42578125" customWidth="1"/>
    <col min="3353" max="3353" width="8.85546875" customWidth="1"/>
    <col min="3356" max="3358" width="0" hidden="1" customWidth="1"/>
    <col min="3588" max="3588" width="2.28515625" customWidth="1"/>
    <col min="3589" max="3589" width="19.28515625" bestFit="1" customWidth="1"/>
    <col min="3590" max="3590" width="7.5703125" customWidth="1"/>
    <col min="3591" max="3591" width="8.85546875" customWidth="1"/>
    <col min="3592" max="3592" width="31.5703125" bestFit="1" customWidth="1"/>
    <col min="3593" max="3593" width="6.85546875" customWidth="1"/>
    <col min="3596" max="3596" width="6.85546875" customWidth="1"/>
    <col min="3599" max="3599" width="6.7109375" customWidth="1"/>
    <col min="3602" max="3602" width="7.140625" customWidth="1"/>
    <col min="3608" max="3608" width="8.42578125" customWidth="1"/>
    <col min="3609" max="3609" width="8.85546875" customWidth="1"/>
    <col min="3612" max="3614" width="0" hidden="1" customWidth="1"/>
    <col min="3844" max="3844" width="2.28515625" customWidth="1"/>
    <col min="3845" max="3845" width="19.28515625" bestFit="1" customWidth="1"/>
    <col min="3846" max="3846" width="7.5703125" customWidth="1"/>
    <col min="3847" max="3847" width="8.85546875" customWidth="1"/>
    <col min="3848" max="3848" width="31.5703125" bestFit="1" customWidth="1"/>
    <col min="3849" max="3849" width="6.85546875" customWidth="1"/>
    <col min="3852" max="3852" width="6.85546875" customWidth="1"/>
    <col min="3855" max="3855" width="6.7109375" customWidth="1"/>
    <col min="3858" max="3858" width="7.140625" customWidth="1"/>
    <col min="3864" max="3864" width="8.42578125" customWidth="1"/>
    <col min="3865" max="3865" width="8.85546875" customWidth="1"/>
    <col min="3868" max="3870" width="0" hidden="1" customWidth="1"/>
    <col min="4100" max="4100" width="2.28515625" customWidth="1"/>
    <col min="4101" max="4101" width="19.28515625" bestFit="1" customWidth="1"/>
    <col min="4102" max="4102" width="7.5703125" customWidth="1"/>
    <col min="4103" max="4103" width="8.85546875" customWidth="1"/>
    <col min="4104" max="4104" width="31.5703125" bestFit="1" customWidth="1"/>
    <col min="4105" max="4105" width="6.85546875" customWidth="1"/>
    <col min="4108" max="4108" width="6.85546875" customWidth="1"/>
    <col min="4111" max="4111" width="6.7109375" customWidth="1"/>
    <col min="4114" max="4114" width="7.140625" customWidth="1"/>
    <col min="4120" max="4120" width="8.42578125" customWidth="1"/>
    <col min="4121" max="4121" width="8.85546875" customWidth="1"/>
    <col min="4124" max="4126" width="0" hidden="1" customWidth="1"/>
    <col min="4356" max="4356" width="2.28515625" customWidth="1"/>
    <col min="4357" max="4357" width="19.28515625" bestFit="1" customWidth="1"/>
    <col min="4358" max="4358" width="7.5703125" customWidth="1"/>
    <col min="4359" max="4359" width="8.85546875" customWidth="1"/>
    <col min="4360" max="4360" width="31.5703125" bestFit="1" customWidth="1"/>
    <col min="4361" max="4361" width="6.85546875" customWidth="1"/>
    <col min="4364" max="4364" width="6.85546875" customWidth="1"/>
    <col min="4367" max="4367" width="6.7109375" customWidth="1"/>
    <col min="4370" max="4370" width="7.140625" customWidth="1"/>
    <col min="4376" max="4376" width="8.42578125" customWidth="1"/>
    <col min="4377" max="4377" width="8.85546875" customWidth="1"/>
    <col min="4380" max="4382" width="0" hidden="1" customWidth="1"/>
    <col min="4612" max="4612" width="2.28515625" customWidth="1"/>
    <col min="4613" max="4613" width="19.28515625" bestFit="1" customWidth="1"/>
    <col min="4614" max="4614" width="7.5703125" customWidth="1"/>
    <col min="4615" max="4615" width="8.85546875" customWidth="1"/>
    <col min="4616" max="4616" width="31.5703125" bestFit="1" customWidth="1"/>
    <col min="4617" max="4617" width="6.85546875" customWidth="1"/>
    <col min="4620" max="4620" width="6.85546875" customWidth="1"/>
    <col min="4623" max="4623" width="6.7109375" customWidth="1"/>
    <col min="4626" max="4626" width="7.140625" customWidth="1"/>
    <col min="4632" max="4632" width="8.42578125" customWidth="1"/>
    <col min="4633" max="4633" width="8.85546875" customWidth="1"/>
    <col min="4636" max="4638" width="0" hidden="1" customWidth="1"/>
    <col min="4868" max="4868" width="2.28515625" customWidth="1"/>
    <col min="4869" max="4869" width="19.28515625" bestFit="1" customWidth="1"/>
    <col min="4870" max="4870" width="7.5703125" customWidth="1"/>
    <col min="4871" max="4871" width="8.85546875" customWidth="1"/>
    <col min="4872" max="4872" width="31.5703125" bestFit="1" customWidth="1"/>
    <col min="4873" max="4873" width="6.85546875" customWidth="1"/>
    <col min="4876" max="4876" width="6.85546875" customWidth="1"/>
    <col min="4879" max="4879" width="6.7109375" customWidth="1"/>
    <col min="4882" max="4882" width="7.140625" customWidth="1"/>
    <col min="4888" max="4888" width="8.42578125" customWidth="1"/>
    <col min="4889" max="4889" width="8.85546875" customWidth="1"/>
    <col min="4892" max="4894" width="0" hidden="1" customWidth="1"/>
    <col min="5124" max="5124" width="2.28515625" customWidth="1"/>
    <col min="5125" max="5125" width="19.28515625" bestFit="1" customWidth="1"/>
    <col min="5126" max="5126" width="7.5703125" customWidth="1"/>
    <col min="5127" max="5127" width="8.85546875" customWidth="1"/>
    <col min="5128" max="5128" width="31.5703125" bestFit="1" customWidth="1"/>
    <col min="5129" max="5129" width="6.85546875" customWidth="1"/>
    <col min="5132" max="5132" width="6.85546875" customWidth="1"/>
    <col min="5135" max="5135" width="6.7109375" customWidth="1"/>
    <col min="5138" max="5138" width="7.140625" customWidth="1"/>
    <col min="5144" max="5144" width="8.42578125" customWidth="1"/>
    <col min="5145" max="5145" width="8.85546875" customWidth="1"/>
    <col min="5148" max="5150" width="0" hidden="1" customWidth="1"/>
    <col min="5380" max="5380" width="2.28515625" customWidth="1"/>
    <col min="5381" max="5381" width="19.28515625" bestFit="1" customWidth="1"/>
    <col min="5382" max="5382" width="7.5703125" customWidth="1"/>
    <col min="5383" max="5383" width="8.85546875" customWidth="1"/>
    <col min="5384" max="5384" width="31.5703125" bestFit="1" customWidth="1"/>
    <col min="5385" max="5385" width="6.85546875" customWidth="1"/>
    <col min="5388" max="5388" width="6.85546875" customWidth="1"/>
    <col min="5391" max="5391" width="6.7109375" customWidth="1"/>
    <col min="5394" max="5394" width="7.140625" customWidth="1"/>
    <col min="5400" max="5400" width="8.42578125" customWidth="1"/>
    <col min="5401" max="5401" width="8.85546875" customWidth="1"/>
    <col min="5404" max="5406" width="0" hidden="1" customWidth="1"/>
    <col min="5636" max="5636" width="2.28515625" customWidth="1"/>
    <col min="5637" max="5637" width="19.28515625" bestFit="1" customWidth="1"/>
    <col min="5638" max="5638" width="7.5703125" customWidth="1"/>
    <col min="5639" max="5639" width="8.85546875" customWidth="1"/>
    <col min="5640" max="5640" width="31.5703125" bestFit="1" customWidth="1"/>
    <col min="5641" max="5641" width="6.85546875" customWidth="1"/>
    <col min="5644" max="5644" width="6.85546875" customWidth="1"/>
    <col min="5647" max="5647" width="6.7109375" customWidth="1"/>
    <col min="5650" max="5650" width="7.140625" customWidth="1"/>
    <col min="5656" max="5656" width="8.42578125" customWidth="1"/>
    <col min="5657" max="5657" width="8.85546875" customWidth="1"/>
    <col min="5660" max="5662" width="0" hidden="1" customWidth="1"/>
    <col min="5892" max="5892" width="2.28515625" customWidth="1"/>
    <col min="5893" max="5893" width="19.28515625" bestFit="1" customWidth="1"/>
    <col min="5894" max="5894" width="7.5703125" customWidth="1"/>
    <col min="5895" max="5895" width="8.85546875" customWidth="1"/>
    <col min="5896" max="5896" width="31.5703125" bestFit="1" customWidth="1"/>
    <col min="5897" max="5897" width="6.85546875" customWidth="1"/>
    <col min="5900" max="5900" width="6.85546875" customWidth="1"/>
    <col min="5903" max="5903" width="6.7109375" customWidth="1"/>
    <col min="5906" max="5906" width="7.140625" customWidth="1"/>
    <col min="5912" max="5912" width="8.42578125" customWidth="1"/>
    <col min="5913" max="5913" width="8.85546875" customWidth="1"/>
    <col min="5916" max="5918" width="0" hidden="1" customWidth="1"/>
    <col min="6148" max="6148" width="2.28515625" customWidth="1"/>
    <col min="6149" max="6149" width="19.28515625" bestFit="1" customWidth="1"/>
    <col min="6150" max="6150" width="7.5703125" customWidth="1"/>
    <col min="6151" max="6151" width="8.85546875" customWidth="1"/>
    <col min="6152" max="6152" width="31.5703125" bestFit="1" customWidth="1"/>
    <col min="6153" max="6153" width="6.85546875" customWidth="1"/>
    <col min="6156" max="6156" width="6.85546875" customWidth="1"/>
    <col min="6159" max="6159" width="6.7109375" customWidth="1"/>
    <col min="6162" max="6162" width="7.140625" customWidth="1"/>
    <col min="6168" max="6168" width="8.42578125" customWidth="1"/>
    <col min="6169" max="6169" width="8.85546875" customWidth="1"/>
    <col min="6172" max="6174" width="0" hidden="1" customWidth="1"/>
    <col min="6404" max="6404" width="2.28515625" customWidth="1"/>
    <col min="6405" max="6405" width="19.28515625" bestFit="1" customWidth="1"/>
    <col min="6406" max="6406" width="7.5703125" customWidth="1"/>
    <col min="6407" max="6407" width="8.85546875" customWidth="1"/>
    <col min="6408" max="6408" width="31.5703125" bestFit="1" customWidth="1"/>
    <col min="6409" max="6409" width="6.85546875" customWidth="1"/>
    <col min="6412" max="6412" width="6.85546875" customWidth="1"/>
    <col min="6415" max="6415" width="6.7109375" customWidth="1"/>
    <col min="6418" max="6418" width="7.140625" customWidth="1"/>
    <col min="6424" max="6424" width="8.42578125" customWidth="1"/>
    <col min="6425" max="6425" width="8.85546875" customWidth="1"/>
    <col min="6428" max="6430" width="0" hidden="1" customWidth="1"/>
    <col min="6660" max="6660" width="2.28515625" customWidth="1"/>
    <col min="6661" max="6661" width="19.28515625" bestFit="1" customWidth="1"/>
    <col min="6662" max="6662" width="7.5703125" customWidth="1"/>
    <col min="6663" max="6663" width="8.85546875" customWidth="1"/>
    <col min="6664" max="6664" width="31.5703125" bestFit="1" customWidth="1"/>
    <col min="6665" max="6665" width="6.85546875" customWidth="1"/>
    <col min="6668" max="6668" width="6.85546875" customWidth="1"/>
    <col min="6671" max="6671" width="6.7109375" customWidth="1"/>
    <col min="6674" max="6674" width="7.140625" customWidth="1"/>
    <col min="6680" max="6680" width="8.42578125" customWidth="1"/>
    <col min="6681" max="6681" width="8.85546875" customWidth="1"/>
    <col min="6684" max="6686" width="0" hidden="1" customWidth="1"/>
    <col min="6916" max="6916" width="2.28515625" customWidth="1"/>
    <col min="6917" max="6917" width="19.28515625" bestFit="1" customWidth="1"/>
    <col min="6918" max="6918" width="7.5703125" customWidth="1"/>
    <col min="6919" max="6919" width="8.85546875" customWidth="1"/>
    <col min="6920" max="6920" width="31.5703125" bestFit="1" customWidth="1"/>
    <col min="6921" max="6921" width="6.85546875" customWidth="1"/>
    <col min="6924" max="6924" width="6.85546875" customWidth="1"/>
    <col min="6927" max="6927" width="6.7109375" customWidth="1"/>
    <col min="6930" max="6930" width="7.140625" customWidth="1"/>
    <col min="6936" max="6936" width="8.42578125" customWidth="1"/>
    <col min="6937" max="6937" width="8.85546875" customWidth="1"/>
    <col min="6940" max="6942" width="0" hidden="1" customWidth="1"/>
    <col min="7172" max="7172" width="2.28515625" customWidth="1"/>
    <col min="7173" max="7173" width="19.28515625" bestFit="1" customWidth="1"/>
    <col min="7174" max="7174" width="7.5703125" customWidth="1"/>
    <col min="7175" max="7175" width="8.85546875" customWidth="1"/>
    <col min="7176" max="7176" width="31.5703125" bestFit="1" customWidth="1"/>
    <col min="7177" max="7177" width="6.85546875" customWidth="1"/>
    <col min="7180" max="7180" width="6.85546875" customWidth="1"/>
    <col min="7183" max="7183" width="6.7109375" customWidth="1"/>
    <col min="7186" max="7186" width="7.140625" customWidth="1"/>
    <col min="7192" max="7192" width="8.42578125" customWidth="1"/>
    <col min="7193" max="7193" width="8.85546875" customWidth="1"/>
    <col min="7196" max="7198" width="0" hidden="1" customWidth="1"/>
    <col min="7428" max="7428" width="2.28515625" customWidth="1"/>
    <col min="7429" max="7429" width="19.28515625" bestFit="1" customWidth="1"/>
    <col min="7430" max="7430" width="7.5703125" customWidth="1"/>
    <col min="7431" max="7431" width="8.85546875" customWidth="1"/>
    <col min="7432" max="7432" width="31.5703125" bestFit="1" customWidth="1"/>
    <col min="7433" max="7433" width="6.85546875" customWidth="1"/>
    <col min="7436" max="7436" width="6.85546875" customWidth="1"/>
    <col min="7439" max="7439" width="6.7109375" customWidth="1"/>
    <col min="7442" max="7442" width="7.140625" customWidth="1"/>
    <col min="7448" max="7448" width="8.42578125" customWidth="1"/>
    <col min="7449" max="7449" width="8.85546875" customWidth="1"/>
    <col min="7452" max="7454" width="0" hidden="1" customWidth="1"/>
    <col min="7684" max="7684" width="2.28515625" customWidth="1"/>
    <col min="7685" max="7685" width="19.28515625" bestFit="1" customWidth="1"/>
    <col min="7686" max="7686" width="7.5703125" customWidth="1"/>
    <col min="7687" max="7687" width="8.85546875" customWidth="1"/>
    <col min="7688" max="7688" width="31.5703125" bestFit="1" customWidth="1"/>
    <col min="7689" max="7689" width="6.85546875" customWidth="1"/>
    <col min="7692" max="7692" width="6.85546875" customWidth="1"/>
    <col min="7695" max="7695" width="6.7109375" customWidth="1"/>
    <col min="7698" max="7698" width="7.140625" customWidth="1"/>
    <col min="7704" max="7704" width="8.42578125" customWidth="1"/>
    <col min="7705" max="7705" width="8.85546875" customWidth="1"/>
    <col min="7708" max="7710" width="0" hidden="1" customWidth="1"/>
    <col min="7940" max="7940" width="2.28515625" customWidth="1"/>
    <col min="7941" max="7941" width="19.28515625" bestFit="1" customWidth="1"/>
    <col min="7942" max="7942" width="7.5703125" customWidth="1"/>
    <col min="7943" max="7943" width="8.85546875" customWidth="1"/>
    <col min="7944" max="7944" width="31.5703125" bestFit="1" customWidth="1"/>
    <col min="7945" max="7945" width="6.85546875" customWidth="1"/>
    <col min="7948" max="7948" width="6.85546875" customWidth="1"/>
    <col min="7951" max="7951" width="6.7109375" customWidth="1"/>
    <col min="7954" max="7954" width="7.140625" customWidth="1"/>
    <col min="7960" max="7960" width="8.42578125" customWidth="1"/>
    <col min="7961" max="7961" width="8.85546875" customWidth="1"/>
    <col min="7964" max="7966" width="0" hidden="1" customWidth="1"/>
    <col min="8196" max="8196" width="2.28515625" customWidth="1"/>
    <col min="8197" max="8197" width="19.28515625" bestFit="1" customWidth="1"/>
    <col min="8198" max="8198" width="7.5703125" customWidth="1"/>
    <col min="8199" max="8199" width="8.85546875" customWidth="1"/>
    <col min="8200" max="8200" width="31.5703125" bestFit="1" customWidth="1"/>
    <col min="8201" max="8201" width="6.85546875" customWidth="1"/>
    <col min="8204" max="8204" width="6.85546875" customWidth="1"/>
    <col min="8207" max="8207" width="6.7109375" customWidth="1"/>
    <col min="8210" max="8210" width="7.140625" customWidth="1"/>
    <col min="8216" max="8216" width="8.42578125" customWidth="1"/>
    <col min="8217" max="8217" width="8.85546875" customWidth="1"/>
    <col min="8220" max="8222" width="0" hidden="1" customWidth="1"/>
    <col min="8452" max="8452" width="2.28515625" customWidth="1"/>
    <col min="8453" max="8453" width="19.28515625" bestFit="1" customWidth="1"/>
    <col min="8454" max="8454" width="7.5703125" customWidth="1"/>
    <col min="8455" max="8455" width="8.85546875" customWidth="1"/>
    <col min="8456" max="8456" width="31.5703125" bestFit="1" customWidth="1"/>
    <col min="8457" max="8457" width="6.85546875" customWidth="1"/>
    <col min="8460" max="8460" width="6.85546875" customWidth="1"/>
    <col min="8463" max="8463" width="6.7109375" customWidth="1"/>
    <col min="8466" max="8466" width="7.140625" customWidth="1"/>
    <col min="8472" max="8472" width="8.42578125" customWidth="1"/>
    <col min="8473" max="8473" width="8.85546875" customWidth="1"/>
    <col min="8476" max="8478" width="0" hidden="1" customWidth="1"/>
    <col min="8708" max="8708" width="2.28515625" customWidth="1"/>
    <col min="8709" max="8709" width="19.28515625" bestFit="1" customWidth="1"/>
    <col min="8710" max="8710" width="7.5703125" customWidth="1"/>
    <col min="8711" max="8711" width="8.85546875" customWidth="1"/>
    <col min="8712" max="8712" width="31.5703125" bestFit="1" customWidth="1"/>
    <col min="8713" max="8713" width="6.85546875" customWidth="1"/>
    <col min="8716" max="8716" width="6.85546875" customWidth="1"/>
    <col min="8719" max="8719" width="6.7109375" customWidth="1"/>
    <col min="8722" max="8722" width="7.140625" customWidth="1"/>
    <col min="8728" max="8728" width="8.42578125" customWidth="1"/>
    <col min="8729" max="8729" width="8.85546875" customWidth="1"/>
    <col min="8732" max="8734" width="0" hidden="1" customWidth="1"/>
    <col min="8964" max="8964" width="2.28515625" customWidth="1"/>
    <col min="8965" max="8965" width="19.28515625" bestFit="1" customWidth="1"/>
    <col min="8966" max="8966" width="7.5703125" customWidth="1"/>
    <col min="8967" max="8967" width="8.85546875" customWidth="1"/>
    <col min="8968" max="8968" width="31.5703125" bestFit="1" customWidth="1"/>
    <col min="8969" max="8969" width="6.85546875" customWidth="1"/>
    <col min="8972" max="8972" width="6.85546875" customWidth="1"/>
    <col min="8975" max="8975" width="6.7109375" customWidth="1"/>
    <col min="8978" max="8978" width="7.140625" customWidth="1"/>
    <col min="8984" max="8984" width="8.42578125" customWidth="1"/>
    <col min="8985" max="8985" width="8.85546875" customWidth="1"/>
    <col min="8988" max="8990" width="0" hidden="1" customWidth="1"/>
    <col min="9220" max="9220" width="2.28515625" customWidth="1"/>
    <col min="9221" max="9221" width="19.28515625" bestFit="1" customWidth="1"/>
    <col min="9222" max="9222" width="7.5703125" customWidth="1"/>
    <col min="9223" max="9223" width="8.85546875" customWidth="1"/>
    <col min="9224" max="9224" width="31.5703125" bestFit="1" customWidth="1"/>
    <col min="9225" max="9225" width="6.85546875" customWidth="1"/>
    <col min="9228" max="9228" width="6.85546875" customWidth="1"/>
    <col min="9231" max="9231" width="6.7109375" customWidth="1"/>
    <col min="9234" max="9234" width="7.140625" customWidth="1"/>
    <col min="9240" max="9240" width="8.42578125" customWidth="1"/>
    <col min="9241" max="9241" width="8.85546875" customWidth="1"/>
    <col min="9244" max="9246" width="0" hidden="1" customWidth="1"/>
    <col min="9476" max="9476" width="2.28515625" customWidth="1"/>
    <col min="9477" max="9477" width="19.28515625" bestFit="1" customWidth="1"/>
    <col min="9478" max="9478" width="7.5703125" customWidth="1"/>
    <col min="9479" max="9479" width="8.85546875" customWidth="1"/>
    <col min="9480" max="9480" width="31.5703125" bestFit="1" customWidth="1"/>
    <col min="9481" max="9481" width="6.85546875" customWidth="1"/>
    <col min="9484" max="9484" width="6.85546875" customWidth="1"/>
    <col min="9487" max="9487" width="6.7109375" customWidth="1"/>
    <col min="9490" max="9490" width="7.140625" customWidth="1"/>
    <col min="9496" max="9496" width="8.42578125" customWidth="1"/>
    <col min="9497" max="9497" width="8.85546875" customWidth="1"/>
    <col min="9500" max="9502" width="0" hidden="1" customWidth="1"/>
    <col min="9732" max="9732" width="2.28515625" customWidth="1"/>
    <col min="9733" max="9733" width="19.28515625" bestFit="1" customWidth="1"/>
    <col min="9734" max="9734" width="7.5703125" customWidth="1"/>
    <col min="9735" max="9735" width="8.85546875" customWidth="1"/>
    <col min="9736" max="9736" width="31.5703125" bestFit="1" customWidth="1"/>
    <col min="9737" max="9737" width="6.85546875" customWidth="1"/>
    <col min="9740" max="9740" width="6.85546875" customWidth="1"/>
    <col min="9743" max="9743" width="6.7109375" customWidth="1"/>
    <col min="9746" max="9746" width="7.140625" customWidth="1"/>
    <col min="9752" max="9752" width="8.42578125" customWidth="1"/>
    <col min="9753" max="9753" width="8.85546875" customWidth="1"/>
    <col min="9756" max="9758" width="0" hidden="1" customWidth="1"/>
    <col min="9988" max="9988" width="2.28515625" customWidth="1"/>
    <col min="9989" max="9989" width="19.28515625" bestFit="1" customWidth="1"/>
    <col min="9990" max="9990" width="7.5703125" customWidth="1"/>
    <col min="9991" max="9991" width="8.85546875" customWidth="1"/>
    <col min="9992" max="9992" width="31.5703125" bestFit="1" customWidth="1"/>
    <col min="9993" max="9993" width="6.85546875" customWidth="1"/>
    <col min="9996" max="9996" width="6.85546875" customWidth="1"/>
    <col min="9999" max="9999" width="6.7109375" customWidth="1"/>
    <col min="10002" max="10002" width="7.140625" customWidth="1"/>
    <col min="10008" max="10008" width="8.42578125" customWidth="1"/>
    <col min="10009" max="10009" width="8.85546875" customWidth="1"/>
    <col min="10012" max="10014" width="0" hidden="1" customWidth="1"/>
    <col min="10244" max="10244" width="2.28515625" customWidth="1"/>
    <col min="10245" max="10245" width="19.28515625" bestFit="1" customWidth="1"/>
    <col min="10246" max="10246" width="7.5703125" customWidth="1"/>
    <col min="10247" max="10247" width="8.85546875" customWidth="1"/>
    <col min="10248" max="10248" width="31.5703125" bestFit="1" customWidth="1"/>
    <col min="10249" max="10249" width="6.85546875" customWidth="1"/>
    <col min="10252" max="10252" width="6.85546875" customWidth="1"/>
    <col min="10255" max="10255" width="6.7109375" customWidth="1"/>
    <col min="10258" max="10258" width="7.140625" customWidth="1"/>
    <col min="10264" max="10264" width="8.42578125" customWidth="1"/>
    <col min="10265" max="10265" width="8.85546875" customWidth="1"/>
    <col min="10268" max="10270" width="0" hidden="1" customWidth="1"/>
    <col min="10500" max="10500" width="2.28515625" customWidth="1"/>
    <col min="10501" max="10501" width="19.28515625" bestFit="1" customWidth="1"/>
    <col min="10502" max="10502" width="7.5703125" customWidth="1"/>
    <col min="10503" max="10503" width="8.85546875" customWidth="1"/>
    <col min="10504" max="10504" width="31.5703125" bestFit="1" customWidth="1"/>
    <col min="10505" max="10505" width="6.85546875" customWidth="1"/>
    <col min="10508" max="10508" width="6.85546875" customWidth="1"/>
    <col min="10511" max="10511" width="6.7109375" customWidth="1"/>
    <col min="10514" max="10514" width="7.140625" customWidth="1"/>
    <col min="10520" max="10520" width="8.42578125" customWidth="1"/>
    <col min="10521" max="10521" width="8.85546875" customWidth="1"/>
    <col min="10524" max="10526" width="0" hidden="1" customWidth="1"/>
    <col min="10756" max="10756" width="2.28515625" customWidth="1"/>
    <col min="10757" max="10757" width="19.28515625" bestFit="1" customWidth="1"/>
    <col min="10758" max="10758" width="7.5703125" customWidth="1"/>
    <col min="10759" max="10759" width="8.85546875" customWidth="1"/>
    <col min="10760" max="10760" width="31.5703125" bestFit="1" customWidth="1"/>
    <col min="10761" max="10761" width="6.85546875" customWidth="1"/>
    <col min="10764" max="10764" width="6.85546875" customWidth="1"/>
    <col min="10767" max="10767" width="6.7109375" customWidth="1"/>
    <col min="10770" max="10770" width="7.140625" customWidth="1"/>
    <col min="10776" max="10776" width="8.42578125" customWidth="1"/>
    <col min="10777" max="10777" width="8.85546875" customWidth="1"/>
    <col min="10780" max="10782" width="0" hidden="1" customWidth="1"/>
    <col min="11012" max="11012" width="2.28515625" customWidth="1"/>
    <col min="11013" max="11013" width="19.28515625" bestFit="1" customWidth="1"/>
    <col min="11014" max="11014" width="7.5703125" customWidth="1"/>
    <col min="11015" max="11015" width="8.85546875" customWidth="1"/>
    <col min="11016" max="11016" width="31.5703125" bestFit="1" customWidth="1"/>
    <col min="11017" max="11017" width="6.85546875" customWidth="1"/>
    <col min="11020" max="11020" width="6.85546875" customWidth="1"/>
    <col min="11023" max="11023" width="6.7109375" customWidth="1"/>
    <col min="11026" max="11026" width="7.140625" customWidth="1"/>
    <col min="11032" max="11032" width="8.42578125" customWidth="1"/>
    <col min="11033" max="11033" width="8.85546875" customWidth="1"/>
    <col min="11036" max="11038" width="0" hidden="1" customWidth="1"/>
    <col min="11268" max="11268" width="2.28515625" customWidth="1"/>
    <col min="11269" max="11269" width="19.28515625" bestFit="1" customWidth="1"/>
    <col min="11270" max="11270" width="7.5703125" customWidth="1"/>
    <col min="11271" max="11271" width="8.85546875" customWidth="1"/>
    <col min="11272" max="11272" width="31.5703125" bestFit="1" customWidth="1"/>
    <col min="11273" max="11273" width="6.85546875" customWidth="1"/>
    <col min="11276" max="11276" width="6.85546875" customWidth="1"/>
    <col min="11279" max="11279" width="6.7109375" customWidth="1"/>
    <col min="11282" max="11282" width="7.140625" customWidth="1"/>
    <col min="11288" max="11288" width="8.42578125" customWidth="1"/>
    <col min="11289" max="11289" width="8.85546875" customWidth="1"/>
    <col min="11292" max="11294" width="0" hidden="1" customWidth="1"/>
    <col min="11524" max="11524" width="2.28515625" customWidth="1"/>
    <col min="11525" max="11525" width="19.28515625" bestFit="1" customWidth="1"/>
    <col min="11526" max="11526" width="7.5703125" customWidth="1"/>
    <col min="11527" max="11527" width="8.85546875" customWidth="1"/>
    <col min="11528" max="11528" width="31.5703125" bestFit="1" customWidth="1"/>
    <col min="11529" max="11529" width="6.85546875" customWidth="1"/>
    <col min="11532" max="11532" width="6.85546875" customWidth="1"/>
    <col min="11535" max="11535" width="6.7109375" customWidth="1"/>
    <col min="11538" max="11538" width="7.140625" customWidth="1"/>
    <col min="11544" max="11544" width="8.42578125" customWidth="1"/>
    <col min="11545" max="11545" width="8.85546875" customWidth="1"/>
    <col min="11548" max="11550" width="0" hidden="1" customWidth="1"/>
    <col min="11780" max="11780" width="2.28515625" customWidth="1"/>
    <col min="11781" max="11781" width="19.28515625" bestFit="1" customWidth="1"/>
    <col min="11782" max="11782" width="7.5703125" customWidth="1"/>
    <col min="11783" max="11783" width="8.85546875" customWidth="1"/>
    <col min="11784" max="11784" width="31.5703125" bestFit="1" customWidth="1"/>
    <col min="11785" max="11785" width="6.85546875" customWidth="1"/>
    <col min="11788" max="11788" width="6.85546875" customWidth="1"/>
    <col min="11791" max="11791" width="6.7109375" customWidth="1"/>
    <col min="11794" max="11794" width="7.140625" customWidth="1"/>
    <col min="11800" max="11800" width="8.42578125" customWidth="1"/>
    <col min="11801" max="11801" width="8.85546875" customWidth="1"/>
    <col min="11804" max="11806" width="0" hidden="1" customWidth="1"/>
    <col min="12036" max="12036" width="2.28515625" customWidth="1"/>
    <col min="12037" max="12037" width="19.28515625" bestFit="1" customWidth="1"/>
    <col min="12038" max="12038" width="7.5703125" customWidth="1"/>
    <col min="12039" max="12039" width="8.85546875" customWidth="1"/>
    <col min="12040" max="12040" width="31.5703125" bestFit="1" customWidth="1"/>
    <col min="12041" max="12041" width="6.85546875" customWidth="1"/>
    <col min="12044" max="12044" width="6.85546875" customWidth="1"/>
    <col min="12047" max="12047" width="6.7109375" customWidth="1"/>
    <col min="12050" max="12050" width="7.140625" customWidth="1"/>
    <col min="12056" max="12056" width="8.42578125" customWidth="1"/>
    <col min="12057" max="12057" width="8.85546875" customWidth="1"/>
    <col min="12060" max="12062" width="0" hidden="1" customWidth="1"/>
    <col min="12292" max="12292" width="2.28515625" customWidth="1"/>
    <col min="12293" max="12293" width="19.28515625" bestFit="1" customWidth="1"/>
    <col min="12294" max="12294" width="7.5703125" customWidth="1"/>
    <col min="12295" max="12295" width="8.85546875" customWidth="1"/>
    <col min="12296" max="12296" width="31.5703125" bestFit="1" customWidth="1"/>
    <col min="12297" max="12297" width="6.85546875" customWidth="1"/>
    <col min="12300" max="12300" width="6.85546875" customWidth="1"/>
    <col min="12303" max="12303" width="6.7109375" customWidth="1"/>
    <col min="12306" max="12306" width="7.140625" customWidth="1"/>
    <col min="12312" max="12312" width="8.42578125" customWidth="1"/>
    <col min="12313" max="12313" width="8.85546875" customWidth="1"/>
    <col min="12316" max="12318" width="0" hidden="1" customWidth="1"/>
    <col min="12548" max="12548" width="2.28515625" customWidth="1"/>
    <col min="12549" max="12549" width="19.28515625" bestFit="1" customWidth="1"/>
    <col min="12550" max="12550" width="7.5703125" customWidth="1"/>
    <col min="12551" max="12551" width="8.85546875" customWidth="1"/>
    <col min="12552" max="12552" width="31.5703125" bestFit="1" customWidth="1"/>
    <col min="12553" max="12553" width="6.85546875" customWidth="1"/>
    <col min="12556" max="12556" width="6.85546875" customWidth="1"/>
    <col min="12559" max="12559" width="6.7109375" customWidth="1"/>
    <col min="12562" max="12562" width="7.140625" customWidth="1"/>
    <col min="12568" max="12568" width="8.42578125" customWidth="1"/>
    <col min="12569" max="12569" width="8.85546875" customWidth="1"/>
    <col min="12572" max="12574" width="0" hidden="1" customWidth="1"/>
    <col min="12804" max="12804" width="2.28515625" customWidth="1"/>
    <col min="12805" max="12805" width="19.28515625" bestFit="1" customWidth="1"/>
    <col min="12806" max="12806" width="7.5703125" customWidth="1"/>
    <col min="12807" max="12807" width="8.85546875" customWidth="1"/>
    <col min="12808" max="12808" width="31.5703125" bestFit="1" customWidth="1"/>
    <col min="12809" max="12809" width="6.85546875" customWidth="1"/>
    <col min="12812" max="12812" width="6.85546875" customWidth="1"/>
    <col min="12815" max="12815" width="6.7109375" customWidth="1"/>
    <col min="12818" max="12818" width="7.140625" customWidth="1"/>
    <col min="12824" max="12824" width="8.42578125" customWidth="1"/>
    <col min="12825" max="12825" width="8.85546875" customWidth="1"/>
    <col min="12828" max="12830" width="0" hidden="1" customWidth="1"/>
    <col min="13060" max="13060" width="2.28515625" customWidth="1"/>
    <col min="13061" max="13061" width="19.28515625" bestFit="1" customWidth="1"/>
    <col min="13062" max="13062" width="7.5703125" customWidth="1"/>
    <col min="13063" max="13063" width="8.85546875" customWidth="1"/>
    <col min="13064" max="13064" width="31.5703125" bestFit="1" customWidth="1"/>
    <col min="13065" max="13065" width="6.85546875" customWidth="1"/>
    <col min="13068" max="13068" width="6.85546875" customWidth="1"/>
    <col min="13071" max="13071" width="6.7109375" customWidth="1"/>
    <col min="13074" max="13074" width="7.140625" customWidth="1"/>
    <col min="13080" max="13080" width="8.42578125" customWidth="1"/>
    <col min="13081" max="13081" width="8.85546875" customWidth="1"/>
    <col min="13084" max="13086" width="0" hidden="1" customWidth="1"/>
    <col min="13316" max="13316" width="2.28515625" customWidth="1"/>
    <col min="13317" max="13317" width="19.28515625" bestFit="1" customWidth="1"/>
    <col min="13318" max="13318" width="7.5703125" customWidth="1"/>
    <col min="13319" max="13319" width="8.85546875" customWidth="1"/>
    <col min="13320" max="13320" width="31.5703125" bestFit="1" customWidth="1"/>
    <col min="13321" max="13321" width="6.85546875" customWidth="1"/>
    <col min="13324" max="13324" width="6.85546875" customWidth="1"/>
    <col min="13327" max="13327" width="6.7109375" customWidth="1"/>
    <col min="13330" max="13330" width="7.140625" customWidth="1"/>
    <col min="13336" max="13336" width="8.42578125" customWidth="1"/>
    <col min="13337" max="13337" width="8.85546875" customWidth="1"/>
    <col min="13340" max="13342" width="0" hidden="1" customWidth="1"/>
    <col min="13572" max="13572" width="2.28515625" customWidth="1"/>
    <col min="13573" max="13573" width="19.28515625" bestFit="1" customWidth="1"/>
    <col min="13574" max="13574" width="7.5703125" customWidth="1"/>
    <col min="13575" max="13575" width="8.85546875" customWidth="1"/>
    <col min="13576" max="13576" width="31.5703125" bestFit="1" customWidth="1"/>
    <col min="13577" max="13577" width="6.85546875" customWidth="1"/>
    <col min="13580" max="13580" width="6.85546875" customWidth="1"/>
    <col min="13583" max="13583" width="6.7109375" customWidth="1"/>
    <col min="13586" max="13586" width="7.140625" customWidth="1"/>
    <col min="13592" max="13592" width="8.42578125" customWidth="1"/>
    <col min="13593" max="13593" width="8.85546875" customWidth="1"/>
    <col min="13596" max="13598" width="0" hidden="1" customWidth="1"/>
    <col min="13828" max="13828" width="2.28515625" customWidth="1"/>
    <col min="13829" max="13829" width="19.28515625" bestFit="1" customWidth="1"/>
    <col min="13830" max="13830" width="7.5703125" customWidth="1"/>
    <col min="13831" max="13831" width="8.85546875" customWidth="1"/>
    <col min="13832" max="13832" width="31.5703125" bestFit="1" customWidth="1"/>
    <col min="13833" max="13833" width="6.85546875" customWidth="1"/>
    <col min="13836" max="13836" width="6.85546875" customWidth="1"/>
    <col min="13839" max="13839" width="6.7109375" customWidth="1"/>
    <col min="13842" max="13842" width="7.140625" customWidth="1"/>
    <col min="13848" max="13848" width="8.42578125" customWidth="1"/>
    <col min="13849" max="13849" width="8.85546875" customWidth="1"/>
    <col min="13852" max="13854" width="0" hidden="1" customWidth="1"/>
    <col min="14084" max="14084" width="2.28515625" customWidth="1"/>
    <col min="14085" max="14085" width="19.28515625" bestFit="1" customWidth="1"/>
    <col min="14086" max="14086" width="7.5703125" customWidth="1"/>
    <col min="14087" max="14087" width="8.85546875" customWidth="1"/>
    <col min="14088" max="14088" width="31.5703125" bestFit="1" customWidth="1"/>
    <col min="14089" max="14089" width="6.85546875" customWidth="1"/>
    <col min="14092" max="14092" width="6.85546875" customWidth="1"/>
    <col min="14095" max="14095" width="6.7109375" customWidth="1"/>
    <col min="14098" max="14098" width="7.140625" customWidth="1"/>
    <col min="14104" max="14104" width="8.42578125" customWidth="1"/>
    <col min="14105" max="14105" width="8.85546875" customWidth="1"/>
    <col min="14108" max="14110" width="0" hidden="1" customWidth="1"/>
    <col min="14340" max="14340" width="2.28515625" customWidth="1"/>
    <col min="14341" max="14341" width="19.28515625" bestFit="1" customWidth="1"/>
    <col min="14342" max="14342" width="7.5703125" customWidth="1"/>
    <col min="14343" max="14343" width="8.85546875" customWidth="1"/>
    <col min="14344" max="14344" width="31.5703125" bestFit="1" customWidth="1"/>
    <col min="14345" max="14345" width="6.85546875" customWidth="1"/>
    <col min="14348" max="14348" width="6.85546875" customWidth="1"/>
    <col min="14351" max="14351" width="6.7109375" customWidth="1"/>
    <col min="14354" max="14354" width="7.140625" customWidth="1"/>
    <col min="14360" max="14360" width="8.42578125" customWidth="1"/>
    <col min="14361" max="14361" width="8.85546875" customWidth="1"/>
    <col min="14364" max="14366" width="0" hidden="1" customWidth="1"/>
    <col min="14596" max="14596" width="2.28515625" customWidth="1"/>
    <col min="14597" max="14597" width="19.28515625" bestFit="1" customWidth="1"/>
    <col min="14598" max="14598" width="7.5703125" customWidth="1"/>
    <col min="14599" max="14599" width="8.85546875" customWidth="1"/>
    <col min="14600" max="14600" width="31.5703125" bestFit="1" customWidth="1"/>
    <col min="14601" max="14601" width="6.85546875" customWidth="1"/>
    <col min="14604" max="14604" width="6.85546875" customWidth="1"/>
    <col min="14607" max="14607" width="6.7109375" customWidth="1"/>
    <col min="14610" max="14610" width="7.140625" customWidth="1"/>
    <col min="14616" max="14616" width="8.42578125" customWidth="1"/>
    <col min="14617" max="14617" width="8.85546875" customWidth="1"/>
    <col min="14620" max="14622" width="0" hidden="1" customWidth="1"/>
    <col min="14852" max="14852" width="2.28515625" customWidth="1"/>
    <col min="14853" max="14853" width="19.28515625" bestFit="1" customWidth="1"/>
    <col min="14854" max="14854" width="7.5703125" customWidth="1"/>
    <col min="14855" max="14855" width="8.85546875" customWidth="1"/>
    <col min="14856" max="14856" width="31.5703125" bestFit="1" customWidth="1"/>
    <col min="14857" max="14857" width="6.85546875" customWidth="1"/>
    <col min="14860" max="14860" width="6.85546875" customWidth="1"/>
    <col min="14863" max="14863" width="6.7109375" customWidth="1"/>
    <col min="14866" max="14866" width="7.140625" customWidth="1"/>
    <col min="14872" max="14872" width="8.42578125" customWidth="1"/>
    <col min="14873" max="14873" width="8.85546875" customWidth="1"/>
    <col min="14876" max="14878" width="0" hidden="1" customWidth="1"/>
    <col min="15108" max="15108" width="2.28515625" customWidth="1"/>
    <col min="15109" max="15109" width="19.28515625" bestFit="1" customWidth="1"/>
    <col min="15110" max="15110" width="7.5703125" customWidth="1"/>
    <col min="15111" max="15111" width="8.85546875" customWidth="1"/>
    <col min="15112" max="15112" width="31.5703125" bestFit="1" customWidth="1"/>
    <col min="15113" max="15113" width="6.85546875" customWidth="1"/>
    <col min="15116" max="15116" width="6.85546875" customWidth="1"/>
    <col min="15119" max="15119" width="6.7109375" customWidth="1"/>
    <col min="15122" max="15122" width="7.140625" customWidth="1"/>
    <col min="15128" max="15128" width="8.42578125" customWidth="1"/>
    <col min="15129" max="15129" width="8.85546875" customWidth="1"/>
    <col min="15132" max="15134" width="0" hidden="1" customWidth="1"/>
    <col min="15364" max="15364" width="2.28515625" customWidth="1"/>
    <col min="15365" max="15365" width="19.28515625" bestFit="1" customWidth="1"/>
    <col min="15366" max="15366" width="7.5703125" customWidth="1"/>
    <col min="15367" max="15367" width="8.85546875" customWidth="1"/>
    <col min="15368" max="15368" width="31.5703125" bestFit="1" customWidth="1"/>
    <col min="15369" max="15369" width="6.85546875" customWidth="1"/>
    <col min="15372" max="15372" width="6.85546875" customWidth="1"/>
    <col min="15375" max="15375" width="6.7109375" customWidth="1"/>
    <col min="15378" max="15378" width="7.140625" customWidth="1"/>
    <col min="15384" max="15384" width="8.42578125" customWidth="1"/>
    <col min="15385" max="15385" width="8.85546875" customWidth="1"/>
    <col min="15388" max="15390" width="0" hidden="1" customWidth="1"/>
    <col min="15620" max="15620" width="2.28515625" customWidth="1"/>
    <col min="15621" max="15621" width="19.28515625" bestFit="1" customWidth="1"/>
    <col min="15622" max="15622" width="7.5703125" customWidth="1"/>
    <col min="15623" max="15623" width="8.85546875" customWidth="1"/>
    <col min="15624" max="15624" width="31.5703125" bestFit="1" customWidth="1"/>
    <col min="15625" max="15625" width="6.85546875" customWidth="1"/>
    <col min="15628" max="15628" width="6.85546875" customWidth="1"/>
    <col min="15631" max="15631" width="6.7109375" customWidth="1"/>
    <col min="15634" max="15634" width="7.140625" customWidth="1"/>
    <col min="15640" max="15640" width="8.42578125" customWidth="1"/>
    <col min="15641" max="15641" width="8.85546875" customWidth="1"/>
    <col min="15644" max="15646" width="0" hidden="1" customWidth="1"/>
    <col min="15876" max="15876" width="2.28515625" customWidth="1"/>
    <col min="15877" max="15877" width="19.28515625" bestFit="1" customWidth="1"/>
    <col min="15878" max="15878" width="7.5703125" customWidth="1"/>
    <col min="15879" max="15879" width="8.85546875" customWidth="1"/>
    <col min="15880" max="15880" width="31.5703125" bestFit="1" customWidth="1"/>
    <col min="15881" max="15881" width="6.85546875" customWidth="1"/>
    <col min="15884" max="15884" width="6.85546875" customWidth="1"/>
    <col min="15887" max="15887" width="6.7109375" customWidth="1"/>
    <col min="15890" max="15890" width="7.140625" customWidth="1"/>
    <col min="15896" max="15896" width="8.42578125" customWidth="1"/>
    <col min="15897" max="15897" width="8.85546875" customWidth="1"/>
    <col min="15900" max="15902" width="0" hidden="1" customWidth="1"/>
    <col min="16132" max="16132" width="2.28515625" customWidth="1"/>
    <col min="16133" max="16133" width="19.28515625" bestFit="1" customWidth="1"/>
    <col min="16134" max="16134" width="7.5703125" customWidth="1"/>
    <col min="16135" max="16135" width="8.85546875" customWidth="1"/>
    <col min="16136" max="16136" width="31.5703125" bestFit="1" customWidth="1"/>
    <col min="16137" max="16137" width="6.85546875" customWidth="1"/>
    <col min="16140" max="16140" width="6.85546875" customWidth="1"/>
    <col min="16143" max="16143" width="6.7109375" customWidth="1"/>
    <col min="16146" max="16146" width="7.140625" customWidth="1"/>
    <col min="16152" max="16152" width="8.42578125" customWidth="1"/>
    <col min="16153" max="16153" width="8.85546875" customWidth="1"/>
    <col min="16156" max="16158" width="0" hidden="1" customWidth="1"/>
  </cols>
  <sheetData>
    <row r="1" spans="1:32" ht="15.75" thickBot="1" x14ac:dyDescent="0.3">
      <c r="A1" s="128"/>
      <c r="B1" s="128"/>
      <c r="C1" s="128"/>
      <c r="D1" s="129"/>
      <c r="E1" s="130">
        <v>43466</v>
      </c>
      <c r="F1" s="131"/>
      <c r="G1" s="132"/>
      <c r="H1" s="130">
        <v>43497</v>
      </c>
      <c r="I1" s="131"/>
      <c r="J1" s="132"/>
      <c r="K1" s="130">
        <v>43525</v>
      </c>
      <c r="L1" s="131"/>
      <c r="M1" s="132"/>
      <c r="N1" s="1021">
        <v>43556</v>
      </c>
      <c r="O1" s="1022"/>
      <c r="P1" s="1023"/>
      <c r="Q1" s="1018">
        <v>43586</v>
      </c>
      <c r="R1" s="1019"/>
      <c r="S1" s="1020"/>
      <c r="T1" s="1018">
        <v>43617</v>
      </c>
      <c r="U1" s="1019"/>
      <c r="V1" s="1020"/>
      <c r="W1" s="183"/>
      <c r="X1" s="133"/>
      <c r="Y1" s="128"/>
      <c r="Z1" s="128"/>
      <c r="AA1" s="128"/>
      <c r="AB1" s="128"/>
      <c r="AC1" s="128"/>
      <c r="AD1" s="128"/>
      <c r="AE1" s="128"/>
      <c r="AF1" s="128"/>
    </row>
    <row r="2" spans="1:32" ht="36.75" thickBot="1" x14ac:dyDescent="0.3">
      <c r="A2" s="182" t="s">
        <v>248</v>
      </c>
      <c r="B2" s="134" t="s">
        <v>249</v>
      </c>
      <c r="C2" s="134" t="s">
        <v>250</v>
      </c>
      <c r="D2" s="135"/>
      <c r="E2" s="136" t="s">
        <v>5</v>
      </c>
      <c r="F2" s="137" t="s">
        <v>213</v>
      </c>
      <c r="G2" s="138" t="s">
        <v>9</v>
      </c>
      <c r="H2" s="136" t="s">
        <v>5</v>
      </c>
      <c r="I2" s="137" t="s">
        <v>213</v>
      </c>
      <c r="J2" s="138" t="s">
        <v>9</v>
      </c>
      <c r="K2" s="136" t="s">
        <v>5</v>
      </c>
      <c r="L2" s="137" t="s">
        <v>213</v>
      </c>
      <c r="M2" s="138" t="s">
        <v>9</v>
      </c>
      <c r="N2" s="136" t="s">
        <v>5</v>
      </c>
      <c r="O2" s="137" t="s">
        <v>213</v>
      </c>
      <c r="P2" s="138" t="s">
        <v>9</v>
      </c>
      <c r="Q2" s="136" t="s">
        <v>5</v>
      </c>
      <c r="R2" s="137" t="s">
        <v>213</v>
      </c>
      <c r="S2" s="138" t="s">
        <v>9</v>
      </c>
      <c r="T2" s="136" t="s">
        <v>5</v>
      </c>
      <c r="U2" s="137" t="s">
        <v>213</v>
      </c>
      <c r="V2" s="138" t="s">
        <v>9</v>
      </c>
      <c r="W2" s="184"/>
      <c r="X2" s="139"/>
    </row>
    <row r="3" spans="1:32" ht="15.75" thickBot="1" x14ac:dyDescent="0.3">
      <c r="A3" s="1024" t="s">
        <v>251</v>
      </c>
      <c r="B3" s="1027">
        <v>12</v>
      </c>
      <c r="C3" s="1030"/>
      <c r="D3" s="145" t="s">
        <v>252</v>
      </c>
      <c r="E3" s="146">
        <v>961</v>
      </c>
      <c r="F3" s="146">
        <v>19153.445449087856</v>
      </c>
      <c r="G3" s="146">
        <v>44687.4</v>
      </c>
      <c r="H3" s="146">
        <v>629</v>
      </c>
      <c r="I3" s="146">
        <v>12556.957727656532</v>
      </c>
      <c r="J3" s="146">
        <v>30324.55</v>
      </c>
      <c r="K3" s="146">
        <v>868</v>
      </c>
      <c r="L3" s="146">
        <v>15699.206499962987</v>
      </c>
      <c r="M3" s="146">
        <v>37011.699999999997</v>
      </c>
      <c r="N3" s="146">
        <v>804</v>
      </c>
      <c r="O3" s="146">
        <v>16154.300027282312</v>
      </c>
      <c r="P3" s="146">
        <v>38107.85</v>
      </c>
      <c r="Q3" s="146"/>
      <c r="R3" s="146"/>
      <c r="S3" s="146"/>
      <c r="T3" s="146"/>
      <c r="U3" s="146"/>
      <c r="V3" s="146"/>
      <c r="W3" s="185"/>
      <c r="X3" s="139"/>
    </row>
    <row r="4" spans="1:32" x14ac:dyDescent="0.25">
      <c r="A4" s="1025"/>
      <c r="B4" s="1028"/>
      <c r="C4" s="1031"/>
      <c r="D4" s="147" t="s">
        <v>21</v>
      </c>
      <c r="E4" s="148"/>
      <c r="F4" s="149"/>
      <c r="G4" s="150">
        <v>19153.445449087856</v>
      </c>
      <c r="H4" s="148"/>
      <c r="I4" s="149"/>
      <c r="J4" s="150">
        <v>12556.957727656532</v>
      </c>
      <c r="K4" s="148"/>
      <c r="L4" s="149"/>
      <c r="M4" s="150">
        <v>15699.206499962987</v>
      </c>
      <c r="N4" s="148"/>
      <c r="O4" s="149"/>
      <c r="P4" s="150">
        <v>16154.300027282312</v>
      </c>
      <c r="Q4" s="151"/>
      <c r="R4" s="149"/>
      <c r="S4" s="150">
        <f>R3</f>
        <v>0</v>
      </c>
      <c r="T4" s="151"/>
      <c r="U4" s="149"/>
      <c r="V4" s="150">
        <f>U3</f>
        <v>0</v>
      </c>
      <c r="W4" s="186"/>
      <c r="X4" s="139"/>
    </row>
    <row r="5" spans="1:32" x14ac:dyDescent="0.25">
      <c r="A5" s="1025"/>
      <c r="B5" s="1028"/>
      <c r="C5" s="1031"/>
      <c r="D5" s="153" t="s">
        <v>22</v>
      </c>
      <c r="E5" s="154"/>
      <c r="F5" s="155"/>
      <c r="G5" s="156">
        <v>0</v>
      </c>
      <c r="H5" s="154"/>
      <c r="I5" s="155"/>
      <c r="J5" s="156">
        <v>0</v>
      </c>
      <c r="K5" s="154"/>
      <c r="L5" s="155"/>
      <c r="M5" s="156">
        <v>0</v>
      </c>
      <c r="N5" s="154"/>
      <c r="O5" s="155"/>
      <c r="P5" s="156">
        <v>0</v>
      </c>
      <c r="Q5" s="157"/>
      <c r="R5" s="155"/>
      <c r="S5" s="156">
        <v>0</v>
      </c>
      <c r="T5" s="157"/>
      <c r="U5" s="155"/>
      <c r="V5" s="156">
        <v>0</v>
      </c>
      <c r="W5" s="187"/>
      <c r="X5" s="139"/>
    </row>
    <row r="6" spans="1:32" x14ac:dyDescent="0.25">
      <c r="A6" s="1025"/>
      <c r="B6" s="1028"/>
      <c r="C6" s="1031"/>
      <c r="D6" s="153" t="s">
        <v>41</v>
      </c>
      <c r="E6" s="154"/>
      <c r="F6" s="155"/>
      <c r="G6" s="159">
        <v>0</v>
      </c>
      <c r="H6" s="154"/>
      <c r="I6" s="155"/>
      <c r="J6" s="159">
        <v>0</v>
      </c>
      <c r="K6" s="154"/>
      <c r="L6" s="155"/>
      <c r="M6" s="159">
        <v>0</v>
      </c>
      <c r="N6" s="154"/>
      <c r="O6" s="155"/>
      <c r="P6" s="159">
        <v>0</v>
      </c>
      <c r="Q6" s="157"/>
      <c r="R6" s="155"/>
      <c r="S6" s="159">
        <v>0</v>
      </c>
      <c r="T6" s="157"/>
      <c r="U6" s="155"/>
      <c r="V6" s="159">
        <v>0</v>
      </c>
      <c r="W6" s="188"/>
      <c r="X6" s="139"/>
    </row>
    <row r="7" spans="1:32" ht="15.75" thickBot="1" x14ac:dyDescent="0.3">
      <c r="A7" s="1025"/>
      <c r="B7" s="1028"/>
      <c r="C7" s="1031"/>
      <c r="D7" s="161" t="s">
        <v>23</v>
      </c>
      <c r="E7" s="162"/>
      <c r="F7" s="163"/>
      <c r="G7" s="164"/>
      <c r="H7" s="162"/>
      <c r="I7" s="163"/>
      <c r="J7" s="164"/>
      <c r="K7" s="162"/>
      <c r="L7" s="163"/>
      <c r="M7" s="164"/>
      <c r="N7" s="162"/>
      <c r="O7" s="163"/>
      <c r="P7" s="164"/>
      <c r="Q7" s="165"/>
      <c r="R7" s="163"/>
      <c r="S7" s="164"/>
      <c r="T7" s="165"/>
      <c r="U7" s="163"/>
      <c r="V7" s="164"/>
      <c r="W7" s="189"/>
      <c r="X7" s="139"/>
    </row>
    <row r="8" spans="1:32" x14ac:dyDescent="0.25">
      <c r="A8" s="1025"/>
      <c r="B8" s="1028"/>
      <c r="C8" s="1031"/>
      <c r="D8" s="166" t="s">
        <v>24</v>
      </c>
      <c r="E8" s="167"/>
      <c r="F8" s="168"/>
      <c r="G8" s="169">
        <f>G3-F3</f>
        <v>25533.954550912145</v>
      </c>
      <c r="H8" s="167"/>
      <c r="I8" s="168"/>
      <c r="J8" s="169">
        <f>J3-I3</f>
        <v>17767.592272343467</v>
      </c>
      <c r="K8" s="167"/>
      <c r="L8" s="168"/>
      <c r="M8" s="169">
        <f>M3-L3</f>
        <v>21312.49350003701</v>
      </c>
      <c r="N8" s="167"/>
      <c r="O8" s="168"/>
      <c r="P8" s="169">
        <f>P3-O3</f>
        <v>21953.549972717687</v>
      </c>
      <c r="Q8" s="170"/>
      <c r="R8" s="168"/>
      <c r="S8" s="169">
        <f>S3-R3</f>
        <v>0</v>
      </c>
      <c r="T8" s="170"/>
      <c r="U8" s="168"/>
      <c r="V8" s="169">
        <f>V3-U3</f>
        <v>0</v>
      </c>
      <c r="W8" s="186"/>
      <c r="X8" s="139"/>
    </row>
    <row r="9" spans="1:32" ht="15.75" thickBot="1" x14ac:dyDescent="0.3">
      <c r="A9" s="1026"/>
      <c r="B9" s="1029"/>
      <c r="C9" s="1032"/>
      <c r="D9" s="171" t="s">
        <v>25</v>
      </c>
      <c r="E9" s="172"/>
      <c r="F9" s="173"/>
      <c r="G9" s="174">
        <f>G8/G3</f>
        <v>0.57139047138370425</v>
      </c>
      <c r="H9" s="172"/>
      <c r="I9" s="173"/>
      <c r="J9" s="174">
        <f>J8/J3</f>
        <v>0.58591445783510288</v>
      </c>
      <c r="K9" s="172"/>
      <c r="L9" s="173"/>
      <c r="M9" s="174">
        <f>M8/M3</f>
        <v>0.57583125065957552</v>
      </c>
      <c r="N9" s="172"/>
      <c r="O9" s="173"/>
      <c r="P9" s="174">
        <f>P8/P3</f>
        <v>0.57608996499980158</v>
      </c>
      <c r="Q9" s="175"/>
      <c r="R9" s="173"/>
      <c r="S9" s="174" t="e">
        <f>S8/S3</f>
        <v>#DIV/0!</v>
      </c>
      <c r="T9" s="175"/>
      <c r="U9" s="173"/>
      <c r="V9" s="174" t="e">
        <f>V8/V3</f>
        <v>#DIV/0!</v>
      </c>
      <c r="W9" s="190"/>
      <c r="X9" s="139"/>
    </row>
    <row r="10" spans="1:32" ht="7.5" customHeight="1" x14ac:dyDescent="0.25">
      <c r="A10" s="177"/>
      <c r="B10" s="177"/>
      <c r="C10" s="177"/>
      <c r="D10" s="177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91"/>
      <c r="X10" s="179"/>
      <c r="Y10" s="180"/>
      <c r="Z10" s="180"/>
      <c r="AA10" s="180"/>
      <c r="AB10" s="180"/>
      <c r="AC10" s="180"/>
      <c r="AD10" s="180"/>
      <c r="AE10" s="180"/>
      <c r="AF10" s="180"/>
    </row>
    <row r="14" spans="1:32" ht="15.75" thickBot="1" x14ac:dyDescent="0.3"/>
    <row r="15" spans="1:32" ht="36.75" thickBot="1" x14ac:dyDescent="0.3">
      <c r="A15" s="140" t="s">
        <v>19</v>
      </c>
      <c r="B15" s="141" t="s">
        <v>213</v>
      </c>
      <c r="C15" s="140" t="s">
        <v>9</v>
      </c>
      <c r="D15" s="142" t="s">
        <v>17</v>
      </c>
      <c r="E15" s="143" t="s">
        <v>16</v>
      </c>
      <c r="F15" s="144" t="s">
        <v>15</v>
      </c>
      <c r="G15" s="140" t="s">
        <v>6</v>
      </c>
      <c r="H15" s="140" t="s">
        <v>18</v>
      </c>
    </row>
    <row r="16" spans="1:32" ht="15.75" thickBot="1" x14ac:dyDescent="0.3">
      <c r="A16" s="146">
        <f>SUM(Q3,N3,K3,H3,E3)</f>
        <v>3262</v>
      </c>
      <c r="B16" s="146">
        <f>SUM(F3,I3,L3,O3,R3)</f>
        <v>63563.909703989688</v>
      </c>
      <c r="C16" s="146">
        <f>SUM(G3,J3,M3,P3,S3)</f>
        <v>150131.5</v>
      </c>
      <c r="D16" s="1046">
        <v>7.165354330708662</v>
      </c>
      <c r="E16" s="1033">
        <v>214.96062992125985</v>
      </c>
      <c r="F16" s="1035">
        <v>8848.8188976377951</v>
      </c>
      <c r="G16" s="1037">
        <v>1933</v>
      </c>
      <c r="H16" s="1037">
        <v>78896.850000000006</v>
      </c>
    </row>
    <row r="17" spans="1:24" ht="36.75" thickBot="1" x14ac:dyDescent="0.3">
      <c r="A17" s="1040"/>
      <c r="B17" s="1041"/>
      <c r="C17" s="152">
        <f>C16-B16</f>
        <v>86567.590296010312</v>
      </c>
      <c r="D17" s="1033"/>
      <c r="E17" s="1033"/>
      <c r="F17" s="1035"/>
      <c r="G17" s="1038"/>
      <c r="H17" s="1038"/>
      <c r="M17" s="136" t="s">
        <v>5</v>
      </c>
      <c r="N17" s="137" t="s">
        <v>213</v>
      </c>
      <c r="O17" s="138" t="s">
        <v>9</v>
      </c>
      <c r="R17" s="129"/>
      <c r="S17" s="130">
        <v>43466</v>
      </c>
      <c r="T17" s="130">
        <v>43497</v>
      </c>
      <c r="U17" s="130">
        <v>43525</v>
      </c>
      <c r="V17" s="303">
        <v>43556</v>
      </c>
      <c r="W17" s="304">
        <v>43586</v>
      </c>
      <c r="X17" s="304">
        <v>43617</v>
      </c>
    </row>
    <row r="18" spans="1:24" ht="15.75" thickBot="1" x14ac:dyDescent="0.3">
      <c r="A18" s="1042"/>
      <c r="B18" s="1043"/>
      <c r="C18" s="158">
        <v>0</v>
      </c>
      <c r="D18" s="1033"/>
      <c r="E18" s="1033"/>
      <c r="F18" s="1035"/>
      <c r="G18" s="1038"/>
      <c r="H18" s="1038"/>
      <c r="L18" s="130">
        <v>43466</v>
      </c>
      <c r="M18" s="146">
        <v>961</v>
      </c>
      <c r="N18" s="146">
        <v>19153.445449087856</v>
      </c>
      <c r="O18" s="146">
        <v>44687.4</v>
      </c>
      <c r="R18" s="147" t="s">
        <v>21</v>
      </c>
      <c r="S18" s="150">
        <v>19153.445449087856</v>
      </c>
      <c r="T18" s="150">
        <v>12556.957727656532</v>
      </c>
      <c r="U18" s="150">
        <v>15699.206499962987</v>
      </c>
      <c r="V18" s="150">
        <v>16154.300027282312</v>
      </c>
      <c r="W18" s="150" t="e">
        <f>#REF!</f>
        <v>#REF!</v>
      </c>
      <c r="X18" s="150" t="e">
        <f>#REF!</f>
        <v>#REF!</v>
      </c>
    </row>
    <row r="19" spans="1:24" ht="15.75" thickBot="1" x14ac:dyDescent="0.3">
      <c r="A19" s="1042"/>
      <c r="B19" s="1043"/>
      <c r="C19" s="160">
        <v>0</v>
      </c>
      <c r="D19" s="1033"/>
      <c r="E19" s="1033"/>
      <c r="F19" s="1035"/>
      <c r="G19" s="1038"/>
      <c r="H19" s="1038"/>
      <c r="L19" s="130">
        <v>43497</v>
      </c>
      <c r="M19" s="146">
        <v>629</v>
      </c>
      <c r="N19" s="146">
        <v>12556.957727656532</v>
      </c>
      <c r="O19" s="146">
        <v>30324.55</v>
      </c>
      <c r="R19" s="153" t="s">
        <v>22</v>
      </c>
      <c r="S19" s="156">
        <v>0</v>
      </c>
      <c r="T19" s="156">
        <v>0</v>
      </c>
      <c r="U19" s="156">
        <v>0</v>
      </c>
      <c r="V19" s="156">
        <v>0</v>
      </c>
      <c r="W19" s="156">
        <v>0</v>
      </c>
      <c r="X19" s="156">
        <v>0</v>
      </c>
    </row>
    <row r="20" spans="1:24" ht="15.75" thickBot="1" x14ac:dyDescent="0.3">
      <c r="A20" s="1042"/>
      <c r="B20" s="1043"/>
      <c r="C20" s="155"/>
      <c r="D20" s="1033"/>
      <c r="E20" s="1033"/>
      <c r="F20" s="1035"/>
      <c r="G20" s="1038"/>
      <c r="H20" s="1038"/>
      <c r="L20" s="130">
        <v>43525</v>
      </c>
      <c r="M20" s="146">
        <v>868</v>
      </c>
      <c r="N20" s="146">
        <v>15699.206499962987</v>
      </c>
      <c r="O20" s="146">
        <v>37011.699999999997</v>
      </c>
      <c r="R20" s="153" t="s">
        <v>41</v>
      </c>
      <c r="S20" s="159">
        <v>0</v>
      </c>
      <c r="T20" s="159">
        <v>0</v>
      </c>
      <c r="U20" s="159">
        <v>0</v>
      </c>
      <c r="V20" s="159">
        <v>0</v>
      </c>
      <c r="W20" s="159">
        <v>0</v>
      </c>
      <c r="X20" s="159">
        <v>0</v>
      </c>
    </row>
    <row r="21" spans="1:24" ht="15.75" thickBot="1" x14ac:dyDescent="0.3">
      <c r="A21" s="1042"/>
      <c r="B21" s="1043"/>
      <c r="C21" s="158"/>
      <c r="D21" s="1033"/>
      <c r="E21" s="1033"/>
      <c r="F21" s="1035"/>
      <c r="G21" s="1038"/>
      <c r="H21" s="1038"/>
      <c r="L21" s="303">
        <v>43556</v>
      </c>
      <c r="M21" s="146">
        <v>804</v>
      </c>
      <c r="N21" s="146">
        <v>16154.300027282312</v>
      </c>
      <c r="O21" s="146">
        <v>38107.85</v>
      </c>
      <c r="R21" s="161" t="s">
        <v>23</v>
      </c>
      <c r="S21" s="164"/>
      <c r="T21" s="164"/>
      <c r="U21" s="164"/>
      <c r="V21" s="164"/>
      <c r="W21" s="164"/>
      <c r="X21" s="164"/>
    </row>
    <row r="22" spans="1:24" ht="15.75" thickBot="1" x14ac:dyDescent="0.3">
      <c r="A22" s="1044"/>
      <c r="B22" s="1045"/>
      <c r="C22" s="176"/>
      <c r="D22" s="1034"/>
      <c r="E22" s="1034"/>
      <c r="F22" s="1036"/>
      <c r="G22" s="1039"/>
      <c r="H22" s="1039"/>
      <c r="U22" s="192"/>
      <c r="W22"/>
    </row>
  </sheetData>
  <mergeCells count="12">
    <mergeCell ref="E16:E22"/>
    <mergeCell ref="F16:F22"/>
    <mergeCell ref="G16:G22"/>
    <mergeCell ref="H16:H22"/>
    <mergeCell ref="A17:B22"/>
    <mergeCell ref="D16:D22"/>
    <mergeCell ref="T1:V1"/>
    <mergeCell ref="N1:P1"/>
    <mergeCell ref="Q1:S1"/>
    <mergeCell ref="A3:A9"/>
    <mergeCell ref="B3:B9"/>
    <mergeCell ref="C3:C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Y23"/>
  <sheetViews>
    <sheetView zoomScaleNormal="100" workbookViewId="0">
      <pane xSplit="21" ySplit="13" topLeftCell="AN14" activePane="bottomRight" state="frozen"/>
      <selection pane="topRight" activeCell="U1" sqref="U1"/>
      <selection pane="bottomLeft" activeCell="A14" sqref="A14"/>
      <selection pane="bottomRight" activeCell="AS15" sqref="AS15"/>
    </sheetView>
  </sheetViews>
  <sheetFormatPr defaultRowHeight="12.75" x14ac:dyDescent="0.2"/>
  <cols>
    <col min="1" max="1" width="3.7109375" style="193" customWidth="1"/>
    <col min="2" max="2" width="7.28515625" style="193" customWidth="1"/>
    <col min="3" max="3" width="7.85546875" style="193" customWidth="1"/>
    <col min="4" max="4" width="9.42578125" style="193" hidden="1" customWidth="1"/>
    <col min="5" max="5" width="16.42578125" style="193" customWidth="1"/>
    <col min="6" max="6" width="32" style="29" customWidth="1"/>
    <col min="7" max="7" width="7.28515625" style="29" hidden="1" customWidth="1"/>
    <col min="8" max="8" width="6.7109375" style="29" customWidth="1"/>
    <col min="9" max="9" width="0.28515625" style="193" customWidth="1"/>
    <col min="10" max="10" width="7.28515625" style="194" hidden="1" customWidth="1"/>
    <col min="11" max="11" width="7.42578125" style="194" hidden="1" customWidth="1"/>
    <col min="12" max="12" width="7" style="194" hidden="1" customWidth="1"/>
    <col min="13" max="13" width="7.140625" style="194" hidden="1" customWidth="1"/>
    <col min="14" max="21" width="7" style="194" hidden="1" customWidth="1"/>
    <col min="22" max="22" width="8" style="195" hidden="1" customWidth="1"/>
    <col min="23" max="28" width="7.28515625" style="194" customWidth="1"/>
    <col min="29" max="29" width="7.7109375" style="196" customWidth="1"/>
    <col min="30" max="30" width="8" style="195" customWidth="1"/>
    <col min="31" max="31" width="7.5703125" style="194" customWidth="1"/>
    <col min="32" max="32" width="7.28515625" style="196" customWidth="1"/>
    <col min="33" max="33" width="6.5703125" style="197" customWidth="1"/>
    <col min="34" max="34" width="7.7109375" style="196" customWidth="1"/>
    <col min="35" max="35" width="7.42578125" style="29" customWidth="1"/>
    <col min="36" max="36" width="9.140625" style="29" customWidth="1"/>
    <col min="37" max="37" width="10.140625" style="29" customWidth="1"/>
    <col min="38" max="38" width="6.85546875" style="29" customWidth="1"/>
    <col min="39" max="43" width="9.42578125" style="29" customWidth="1"/>
    <col min="44" max="44" width="8.5703125" style="29" customWidth="1"/>
    <col min="45" max="45" width="9.28515625" style="29" customWidth="1"/>
    <col min="46" max="46" width="6.28515625" style="198" customWidth="1"/>
    <col min="47" max="47" width="8.85546875" style="198" customWidth="1"/>
    <col min="48" max="48" width="9.5703125" style="198" customWidth="1"/>
    <col min="49" max="49" width="3.85546875" style="29" customWidth="1"/>
    <col min="50" max="50" width="7.5703125" style="29" bestFit="1" customWidth="1"/>
    <col min="51" max="52" width="9.140625" style="29" customWidth="1"/>
    <col min="53" max="16384" width="9.140625" style="29"/>
  </cols>
  <sheetData>
    <row r="1" spans="1:51" x14ac:dyDescent="0.2">
      <c r="AV1" s="199" t="s">
        <v>253</v>
      </c>
    </row>
    <row r="2" spans="1:51" x14ac:dyDescent="0.2">
      <c r="AV2" s="199" t="s">
        <v>254</v>
      </c>
    </row>
    <row r="3" spans="1:51" x14ac:dyDescent="0.2">
      <c r="AV3" s="199" t="s">
        <v>255</v>
      </c>
    </row>
    <row r="4" spans="1:51" x14ac:dyDescent="0.2">
      <c r="AV4" s="199" t="s">
        <v>256</v>
      </c>
    </row>
    <row r="5" spans="1:51" x14ac:dyDescent="0.2">
      <c r="AV5" s="199" t="s">
        <v>257</v>
      </c>
    </row>
    <row r="6" spans="1:51" x14ac:dyDescent="0.2">
      <c r="AV6" s="39" t="s">
        <v>258</v>
      </c>
    </row>
    <row r="7" spans="1:51" x14ac:dyDescent="0.2">
      <c r="AV7" s="39" t="s">
        <v>259</v>
      </c>
    </row>
    <row r="8" spans="1:51" ht="1.5" customHeight="1" x14ac:dyDescent="0.2"/>
    <row r="9" spans="1:51" customFormat="1" ht="23.25" x14ac:dyDescent="0.25">
      <c r="A9" s="200" t="s">
        <v>260</v>
      </c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</row>
    <row r="10" spans="1:51" customFormat="1" ht="5.25" customHeight="1" x14ac:dyDescent="0.25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01"/>
      <c r="W10" s="29"/>
      <c r="X10" s="29"/>
      <c r="Y10" s="29"/>
      <c r="Z10" s="29"/>
      <c r="AA10" s="29"/>
      <c r="AB10" s="29"/>
      <c r="AC10" s="201"/>
      <c r="AD10" s="201"/>
      <c r="AE10" s="29"/>
      <c r="AF10" s="201"/>
      <c r="AG10" s="197"/>
      <c r="AH10" s="201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</row>
    <row r="11" spans="1:51" s="34" customFormat="1" x14ac:dyDescent="0.2">
      <c r="V11" s="202"/>
      <c r="AC11" s="202"/>
      <c r="AD11" s="202"/>
      <c r="AF11" s="202"/>
      <c r="AG11" s="203"/>
      <c r="AH11" s="202"/>
      <c r="AU11" s="204" t="s">
        <v>261</v>
      </c>
      <c r="AV11" s="205">
        <v>43650</v>
      </c>
      <c r="AW11" s="29"/>
      <c r="AX11" s="33">
        <v>43466</v>
      </c>
    </row>
    <row r="12" spans="1:51" s="206" customFormat="1" x14ac:dyDescent="0.25">
      <c r="G12" s="206">
        <v>3.6749999999999998</v>
      </c>
      <c r="I12" s="207"/>
      <c r="V12" s="208"/>
      <c r="AC12" s="209"/>
      <c r="AD12" s="208"/>
      <c r="AF12" s="210"/>
      <c r="AG12" s="211"/>
      <c r="AH12" s="212" t="s">
        <v>262</v>
      </c>
      <c r="AL12" s="206" t="s">
        <v>263</v>
      </c>
      <c r="AS12" s="213"/>
      <c r="AT12" s="209"/>
      <c r="AU12" s="209"/>
      <c r="AV12" s="214">
        <f>SUM(AV15:AV19)</f>
        <v>11602.783804347828</v>
      </c>
      <c r="AX12" s="215">
        <f>ROUND(AV11-AX11,0)</f>
        <v>184</v>
      </c>
      <c r="AY12" s="206" t="s">
        <v>10</v>
      </c>
    </row>
    <row r="13" spans="1:51" ht="50.25" customHeight="1" x14ac:dyDescent="0.2">
      <c r="A13" s="216" t="s">
        <v>264</v>
      </c>
      <c r="B13" s="216" t="s">
        <v>265</v>
      </c>
      <c r="C13" s="216" t="s">
        <v>2</v>
      </c>
      <c r="D13" s="216" t="s">
        <v>266</v>
      </c>
      <c r="E13" s="216" t="s">
        <v>267</v>
      </c>
      <c r="F13" s="216" t="s">
        <v>268</v>
      </c>
      <c r="G13" s="216" t="s">
        <v>269</v>
      </c>
      <c r="H13" s="216" t="s">
        <v>270</v>
      </c>
      <c r="I13" s="217"/>
      <c r="J13" s="218">
        <v>43101</v>
      </c>
      <c r="K13" s="218">
        <v>43132</v>
      </c>
      <c r="L13" s="218">
        <v>43160</v>
      </c>
      <c r="M13" s="218">
        <v>43191</v>
      </c>
      <c r="N13" s="218">
        <v>43221</v>
      </c>
      <c r="O13" s="218">
        <v>43252</v>
      </c>
      <c r="P13" s="218">
        <v>43282</v>
      </c>
      <c r="Q13" s="218">
        <v>43313</v>
      </c>
      <c r="R13" s="218">
        <v>43344</v>
      </c>
      <c r="S13" s="218">
        <v>43374</v>
      </c>
      <c r="T13" s="218">
        <v>43405</v>
      </c>
      <c r="U13" s="218">
        <v>43435</v>
      </c>
      <c r="V13" s="218" t="s">
        <v>271</v>
      </c>
      <c r="W13" s="219">
        <v>43466</v>
      </c>
      <c r="X13" s="219">
        <v>43497</v>
      </c>
      <c r="Y13" s="219">
        <v>43525</v>
      </c>
      <c r="Z13" s="219">
        <v>43556</v>
      </c>
      <c r="AA13" s="219">
        <v>43586</v>
      </c>
      <c r="AB13" s="219">
        <v>43617</v>
      </c>
      <c r="AC13" s="216" t="s">
        <v>272</v>
      </c>
      <c r="AD13" s="218" t="s">
        <v>273</v>
      </c>
      <c r="AE13" s="216" t="s">
        <v>274</v>
      </c>
      <c r="AF13" s="220" t="s">
        <v>275</v>
      </c>
      <c r="AG13" s="220" t="s">
        <v>276</v>
      </c>
      <c r="AH13" s="220" t="s">
        <v>277</v>
      </c>
      <c r="AI13" s="216" t="s">
        <v>11</v>
      </c>
      <c r="AJ13" s="216" t="s">
        <v>278</v>
      </c>
      <c r="AK13" s="216" t="s">
        <v>279</v>
      </c>
      <c r="AL13" s="216" t="s">
        <v>280</v>
      </c>
      <c r="AM13" s="221" t="s">
        <v>281</v>
      </c>
      <c r="AN13" s="216" t="s">
        <v>282</v>
      </c>
      <c r="AO13" s="250" t="s">
        <v>283</v>
      </c>
      <c r="AP13" s="250" t="s">
        <v>284</v>
      </c>
      <c r="AQ13" s="251" t="s">
        <v>285</v>
      </c>
      <c r="AR13" s="222" t="s">
        <v>286</v>
      </c>
      <c r="AS13" s="221" t="s">
        <v>287</v>
      </c>
      <c r="AT13" s="216" t="s">
        <v>288</v>
      </c>
      <c r="AU13" s="216" t="s">
        <v>289</v>
      </c>
      <c r="AV13" s="216" t="s">
        <v>290</v>
      </c>
    </row>
    <row r="14" spans="1:51" s="206" customFormat="1" ht="15.75" customHeight="1" x14ac:dyDescent="0.2">
      <c r="A14" s="223" t="s">
        <v>291</v>
      </c>
      <c r="B14" s="224"/>
      <c r="C14" s="224"/>
      <c r="D14" s="224">
        <v>1</v>
      </c>
      <c r="E14" s="225"/>
      <c r="AC14" s="208"/>
      <c r="AF14" s="208"/>
      <c r="AG14" s="208"/>
      <c r="AH14" s="208"/>
    </row>
    <row r="15" spans="1:51" s="206" customFormat="1" ht="15.75" customHeight="1" x14ac:dyDescent="0.2">
      <c r="A15" s="226">
        <v>1</v>
      </c>
      <c r="B15" s="226">
        <v>491011</v>
      </c>
      <c r="C15" s="226">
        <v>74308</v>
      </c>
      <c r="D15" s="226">
        <v>2</v>
      </c>
      <c r="E15" s="227" t="s">
        <v>292</v>
      </c>
      <c r="F15" s="227" t="s">
        <v>293</v>
      </c>
      <c r="G15" s="228">
        <f>H15*G$12</f>
        <v>68.4285</v>
      </c>
      <c r="H15" s="228">
        <v>18.62</v>
      </c>
      <c r="I15" s="34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30">
        <f>SUM(J15:U15)</f>
        <v>0</v>
      </c>
      <c r="W15" s="229">
        <v>129</v>
      </c>
      <c r="X15" s="229">
        <v>206</v>
      </c>
      <c r="Y15" s="229">
        <v>134</v>
      </c>
      <c r="Z15" s="229">
        <v>84</v>
      </c>
      <c r="AA15" s="229">
        <v>99</v>
      </c>
      <c r="AB15" s="229">
        <v>100</v>
      </c>
      <c r="AC15" s="231">
        <f>SUM(W15:AB15)</f>
        <v>752</v>
      </c>
      <c r="AD15" s="230">
        <f>SUM(W15:AB15)/AX$12</f>
        <v>4.0869565217391308</v>
      </c>
      <c r="AE15" s="240">
        <f>AD15*30</f>
        <v>122.60869565217392</v>
      </c>
      <c r="AF15" s="231">
        <v>250</v>
      </c>
      <c r="AG15" s="231">
        <v>133</v>
      </c>
      <c r="AH15" s="231">
        <f>AF15+AG15</f>
        <v>383</v>
      </c>
      <c r="AI15" s="229">
        <f>IFERROR(AH15/AD15,"-")</f>
        <v>93.712765957446805</v>
      </c>
      <c r="AJ15" s="229">
        <v>90</v>
      </c>
      <c r="AK15" s="232">
        <f>IFERROR(AI15-AJ15,"-")</f>
        <v>3.7127659574468055</v>
      </c>
      <c r="AL15" s="232">
        <f>AE15*4</f>
        <v>490.43478260869568</v>
      </c>
      <c r="AM15" s="35">
        <f>IFERROR(AV$11+AI15,"-")</f>
        <v>43743.712765957447</v>
      </c>
      <c r="AN15" s="35">
        <f>AV$11+AJ15</f>
        <v>43740</v>
      </c>
      <c r="AO15" s="233">
        <f>AH15-AQ15</f>
        <v>15.173913043478251</v>
      </c>
      <c r="AP15" s="35">
        <f>MAX(AM15,AN15)</f>
        <v>43743.712765957447</v>
      </c>
      <c r="AQ15" s="234">
        <f>(AJ15*AD15)</f>
        <v>367.82608695652175</v>
      </c>
      <c r="AR15" s="229">
        <f>IFERROR((AU15)/AD15,"-")</f>
        <v>116.28723404255319</v>
      </c>
      <c r="AS15" s="35">
        <f>IFERROR(AP15+AR15,"-")</f>
        <v>43860</v>
      </c>
      <c r="AT15" s="235">
        <v>12</v>
      </c>
      <c r="AU15" s="231">
        <f>IF(AL15-AO15&lt;1,"0",AL15-AO15)</f>
        <v>475.26086956521743</v>
      </c>
      <c r="AV15" s="229">
        <f>AU15*H15</f>
        <v>8849.3573913043492</v>
      </c>
      <c r="AW15" s="236"/>
    </row>
    <row r="16" spans="1:51" s="206" customFormat="1" ht="15.75" customHeight="1" x14ac:dyDescent="0.2">
      <c r="A16" s="226">
        <v>2</v>
      </c>
      <c r="B16" s="226">
        <v>491012</v>
      </c>
      <c r="C16" s="226">
        <v>104143</v>
      </c>
      <c r="D16" s="224">
        <v>3</v>
      </c>
      <c r="E16" s="227" t="s">
        <v>294</v>
      </c>
      <c r="F16" s="227" t="s">
        <v>295</v>
      </c>
      <c r="G16" s="228">
        <f t="shared" ref="G16" si="0">H16*G$12</f>
        <v>136.59975</v>
      </c>
      <c r="H16" s="228">
        <v>37.17</v>
      </c>
      <c r="I16" s="34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30">
        <f>SUM(J16:U16)</f>
        <v>0</v>
      </c>
      <c r="W16" s="229">
        <v>43</v>
      </c>
      <c r="X16" s="229">
        <v>93</v>
      </c>
      <c r="Y16" s="229">
        <v>67</v>
      </c>
      <c r="Z16" s="229">
        <v>32</v>
      </c>
      <c r="AA16" s="229">
        <v>58</v>
      </c>
      <c r="AB16" s="229">
        <v>42</v>
      </c>
      <c r="AC16" s="231">
        <f>SUM(W16:AB16)</f>
        <v>335</v>
      </c>
      <c r="AD16" s="230">
        <f>SUM(W16:AB16)/AX$12</f>
        <v>1.8206521739130435</v>
      </c>
      <c r="AE16" s="229">
        <f>AD16*30</f>
        <v>54.619565217391305</v>
      </c>
      <c r="AF16" s="231">
        <v>209</v>
      </c>
      <c r="AG16" s="231">
        <v>104</v>
      </c>
      <c r="AH16" s="231">
        <f t="shared" ref="AH16:AH19" si="1">AF16+AG16</f>
        <v>313</v>
      </c>
      <c r="AI16" s="229">
        <f>IFERROR(AH16/AD16,"-")</f>
        <v>171.91641791044776</v>
      </c>
      <c r="AJ16" s="229">
        <v>90</v>
      </c>
      <c r="AK16" s="232">
        <f>IFERROR(AI16-AJ16,"-")</f>
        <v>81.916417910447763</v>
      </c>
      <c r="AL16" s="232">
        <f>AE16*4</f>
        <v>218.47826086956522</v>
      </c>
      <c r="AM16" s="35">
        <f>IFERROR(AV$11+AI16,"-")</f>
        <v>43821.916417910448</v>
      </c>
      <c r="AN16" s="35">
        <f>AV$11+AJ16</f>
        <v>43740</v>
      </c>
      <c r="AO16" s="233">
        <f>AH16-AQ16</f>
        <v>149.14130434782609</v>
      </c>
      <c r="AP16" s="35">
        <f>MAX(AM16,AN16)</f>
        <v>43821.916417910448</v>
      </c>
      <c r="AQ16" s="234">
        <f>(AJ16*AD16)</f>
        <v>163.85869565217391</v>
      </c>
      <c r="AR16" s="229">
        <f>IFERROR((AU16)/AD16,"-")</f>
        <v>38.083582089552237</v>
      </c>
      <c r="AS16" s="35">
        <f>IFERROR(AP16+AR16,"-")</f>
        <v>43860</v>
      </c>
      <c r="AT16" s="235">
        <v>8</v>
      </c>
      <c r="AU16" s="231">
        <f>IF(AL16-AO16&lt;1,"0",AL16-AO16)</f>
        <v>69.336956521739125</v>
      </c>
      <c r="AV16" s="229">
        <f>AU16*H16</f>
        <v>2577.2546739130435</v>
      </c>
      <c r="AW16" s="236"/>
    </row>
    <row r="17" spans="1:49" s="206" customFormat="1" ht="15.75" customHeight="1" x14ac:dyDescent="0.25">
      <c r="A17" s="237" t="s">
        <v>296</v>
      </c>
      <c r="B17" s="226"/>
      <c r="C17" s="226"/>
      <c r="D17" s="224">
        <v>57</v>
      </c>
      <c r="E17" s="227"/>
      <c r="AC17" s="238"/>
      <c r="AF17" s="238"/>
      <c r="AG17" s="238"/>
      <c r="AH17" s="238"/>
      <c r="AQ17" s="239"/>
    </row>
    <row r="18" spans="1:49" s="206" customFormat="1" ht="15.75" customHeight="1" x14ac:dyDescent="0.2">
      <c r="A18" s="226">
        <v>45</v>
      </c>
      <c r="B18" s="226">
        <v>491141</v>
      </c>
      <c r="C18" s="226">
        <v>104169</v>
      </c>
      <c r="D18" s="226">
        <v>58</v>
      </c>
      <c r="E18" s="227" t="s">
        <v>297</v>
      </c>
      <c r="F18" s="227" t="s">
        <v>298</v>
      </c>
      <c r="G18" s="228">
        <f>H18*G$12</f>
        <v>7.4969999999999999</v>
      </c>
      <c r="H18" s="228">
        <v>2.04</v>
      </c>
      <c r="I18" s="34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30">
        <f>SUM(J18:U18)</f>
        <v>0</v>
      </c>
      <c r="W18" s="229">
        <v>52</v>
      </c>
      <c r="X18" s="229">
        <v>61</v>
      </c>
      <c r="Y18" s="229">
        <v>47</v>
      </c>
      <c r="Z18" s="229">
        <v>48</v>
      </c>
      <c r="AA18" s="229">
        <v>61</v>
      </c>
      <c r="AB18" s="229">
        <v>38</v>
      </c>
      <c r="AC18" s="231">
        <f>SUM(W18:AB18)</f>
        <v>307</v>
      </c>
      <c r="AD18" s="230">
        <f>SUM(W18:AB18)/AX$12</f>
        <v>1.6684782608695652</v>
      </c>
      <c r="AE18" s="229">
        <f>AD18*30</f>
        <v>50.054347826086953</v>
      </c>
      <c r="AF18" s="231">
        <v>394</v>
      </c>
      <c r="AG18" s="231">
        <v>75</v>
      </c>
      <c r="AH18" s="231">
        <f t="shared" si="1"/>
        <v>469</v>
      </c>
      <c r="AI18" s="229">
        <f>IFERROR(AH18/AD18,"-")</f>
        <v>281.09446254071662</v>
      </c>
      <c r="AJ18" s="229">
        <v>90</v>
      </c>
      <c r="AK18" s="232">
        <f>IFERROR(AI18-AJ18,"-")</f>
        <v>191.09446254071662</v>
      </c>
      <c r="AL18" s="232">
        <f t="shared" ref="AL18:AL19" si="2">AE18*4</f>
        <v>200.21739130434781</v>
      </c>
      <c r="AM18" s="35">
        <f>IFERROR(AV$11+AI18,"-")</f>
        <v>43931.094462540714</v>
      </c>
      <c r="AN18" s="35">
        <f>AV$11+AJ18</f>
        <v>43740</v>
      </c>
      <c r="AO18" s="233">
        <f>AH18-AQ18</f>
        <v>318.83695652173913</v>
      </c>
      <c r="AP18" s="35">
        <f>MAX(AM18,AN18)</f>
        <v>43931.094462540714</v>
      </c>
      <c r="AQ18" s="234">
        <f t="shared" ref="AQ18:AQ19" si="3">(AJ18*AD18)</f>
        <v>150.16304347826087</v>
      </c>
      <c r="AR18" s="229">
        <f>IFERROR((AU18)/AD18,"-")</f>
        <v>0</v>
      </c>
      <c r="AS18" s="35">
        <f>IFERROR(AP18+AR18,"-")</f>
        <v>43931.094462540714</v>
      </c>
      <c r="AT18" s="235">
        <v>50</v>
      </c>
      <c r="AU18" s="231" t="str">
        <f t="shared" ref="AU18:AU19" si="4">IF(AL18-AO18&lt;1,"0",AL18-AO18)</f>
        <v>0</v>
      </c>
      <c r="AV18" s="229">
        <f>AU18*H18</f>
        <v>0</v>
      </c>
      <c r="AW18" s="236"/>
    </row>
    <row r="19" spans="1:49" s="206" customFormat="1" ht="15.75" customHeight="1" x14ac:dyDescent="0.2">
      <c r="A19" s="226">
        <v>46</v>
      </c>
      <c r="B19" s="226">
        <v>491142</v>
      </c>
      <c r="C19" s="226">
        <v>104170</v>
      </c>
      <c r="D19" s="224">
        <v>59</v>
      </c>
      <c r="E19" s="227" t="s">
        <v>299</v>
      </c>
      <c r="F19" s="227" t="s">
        <v>300</v>
      </c>
      <c r="G19" s="228">
        <f>H19*G$12</f>
        <v>7.4969999999999999</v>
      </c>
      <c r="H19" s="228">
        <v>2.04</v>
      </c>
      <c r="I19" s="34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30">
        <f>SUM(J19:U19)</f>
        <v>0</v>
      </c>
      <c r="W19" s="229">
        <v>67</v>
      </c>
      <c r="X19" s="229">
        <v>84</v>
      </c>
      <c r="Y19" s="229">
        <v>62</v>
      </c>
      <c r="Z19" s="229">
        <v>49</v>
      </c>
      <c r="AA19" s="229">
        <v>33</v>
      </c>
      <c r="AB19" s="229">
        <v>26</v>
      </c>
      <c r="AC19" s="231">
        <f>SUM(W19:AB19)</f>
        <v>321</v>
      </c>
      <c r="AD19" s="230">
        <f>SUM(W19:AB19)/AX$12</f>
        <v>1.7445652173913044</v>
      </c>
      <c r="AE19" s="229">
        <f>AD19*30</f>
        <v>52.336956521739133</v>
      </c>
      <c r="AF19" s="231">
        <v>216</v>
      </c>
      <c r="AG19" s="231">
        <v>64</v>
      </c>
      <c r="AH19" s="231">
        <f t="shared" si="1"/>
        <v>280</v>
      </c>
      <c r="AI19" s="229">
        <f>IFERROR(AH19/AD19,"-")</f>
        <v>160.49844236760123</v>
      </c>
      <c r="AJ19" s="229">
        <v>90</v>
      </c>
      <c r="AK19" s="232">
        <f>IFERROR(AI19-AJ19,"-")</f>
        <v>70.498442367601228</v>
      </c>
      <c r="AL19" s="232">
        <f t="shared" si="2"/>
        <v>209.34782608695653</v>
      </c>
      <c r="AM19" s="35">
        <f>IFERROR(AV$11+AI19,"-")</f>
        <v>43810.4984423676</v>
      </c>
      <c r="AN19" s="35">
        <f>AV$11+AJ19</f>
        <v>43740</v>
      </c>
      <c r="AO19" s="233">
        <f>AH19-AQ19</f>
        <v>122.9891304347826</v>
      </c>
      <c r="AP19" s="35">
        <f>MAX(AM19,AN19)</f>
        <v>43810.4984423676</v>
      </c>
      <c r="AQ19" s="234">
        <f t="shared" si="3"/>
        <v>157.0108695652174</v>
      </c>
      <c r="AR19" s="229">
        <f>IFERROR((AU19)/AD19,"-")</f>
        <v>49.501557632398764</v>
      </c>
      <c r="AS19" s="35">
        <f>IFERROR(AP19+AR19,"-")</f>
        <v>43860</v>
      </c>
      <c r="AT19" s="235">
        <v>50</v>
      </c>
      <c r="AU19" s="231">
        <f t="shared" si="4"/>
        <v>86.358695652173935</v>
      </c>
      <c r="AV19" s="229">
        <f>AU19*H19</f>
        <v>176.17173913043484</v>
      </c>
      <c r="AW19" s="236"/>
    </row>
    <row r="22" spans="1:49" x14ac:dyDescent="0.2">
      <c r="AK22" s="29" t="s">
        <v>301</v>
      </c>
      <c r="AL22" s="29">
        <v>490</v>
      </c>
    </row>
    <row r="23" spans="1:49" x14ac:dyDescent="0.2">
      <c r="AK23" s="29">
        <v>4</v>
      </c>
    </row>
  </sheetData>
  <protectedRanges>
    <protectedRange sqref="AU17" name="QTY"/>
  </protectedRanges>
  <autoFilter ref="A13:AY13">
    <sortState ref="A14:AT67">
      <sortCondition ref="D13"/>
    </sortState>
  </autoFilter>
  <conditionalFormatting sqref="B1:C8 B10:C1048576">
    <cfRule type="duplicateValues" dxfId="3204" priority="1"/>
    <cfRule type="duplicateValues" dxfId="3203" priority="2"/>
  </conditionalFormatting>
  <hyperlinks>
    <hyperlink ref="AV6" r:id="rId1"/>
    <hyperlink ref="AV7" r:id="rId2"/>
  </hyperlinks>
  <printOptions horizontalCentered="1"/>
  <pageMargins left="0" right="0" top="0" bottom="0.19685039370078741" header="0.31496062992125984" footer="0.31496062992125984"/>
  <pageSetup paperSize="8" scale="80" orientation="landscape" r:id="rId3"/>
  <headerFooter>
    <oddFooter>&amp;F</oddFooter>
  </headerFooter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19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5.140625" style="1" customWidth="1"/>
    <col min="3" max="3" width="6.5703125" style="1" hidden="1" customWidth="1"/>
    <col min="4" max="4" width="7.140625" style="1" customWidth="1"/>
    <col min="5" max="5" width="31.5703125" style="1" bestFit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0" style="1" bestFit="1" customWidth="1"/>
    <col min="33" max="33" width="10.5703125" style="1" bestFit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x14ac:dyDescent="0.2">
      <c r="AO8" s="39"/>
    </row>
    <row r="9" spans="1:50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33</v>
      </c>
      <c r="AQ9" s="33">
        <v>43466</v>
      </c>
      <c r="AR9" s="34"/>
      <c r="AU9" s="33">
        <v>43616</v>
      </c>
      <c r="AV9" s="34"/>
      <c r="AW9" s="33"/>
      <c r="AX9" s="34"/>
    </row>
    <row r="10" spans="1:50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7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50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 t="shared" ref="AF13:AF76" si="0">AC13/AQ$10</f>
        <v>0</v>
      </c>
      <c r="AG13" s="37">
        <f t="shared" ref="AG13:AG76" si="1">AF13*30</f>
        <v>0</v>
      </c>
      <c r="AH13" s="63">
        <f t="shared" ref="AH13:AH76" si="2">AE13/AQ$10*30</f>
        <v>0</v>
      </c>
      <c r="AI13" s="26">
        <v>0</v>
      </c>
      <c r="AJ13" s="37">
        <f t="shared" ref="AJ13:AJ19" si="3">AI13*G13</f>
        <v>0</v>
      </c>
      <c r="AK13" s="37" t="str">
        <f t="shared" ref="AK13:AK76" si="4">IFERROR(AI13/AF13, "-")</f>
        <v>-</v>
      </c>
      <c r="AL13" s="47">
        <v>2</v>
      </c>
      <c r="AM13" s="37" t="str">
        <f t="shared" ref="AM13:AM76" si="5">IFERROR(AK13/7,"-")</f>
        <v>-</v>
      </c>
      <c r="AN13" s="52" t="str">
        <f t="shared" ref="AN13:AN19" si="6">IFERROR(AK13/30,"-")</f>
        <v>-</v>
      </c>
      <c r="AO13" s="35" t="str">
        <f>IFERROR(AO$10+AK13,"-")</f>
        <v>-</v>
      </c>
    </row>
    <row r="14" spans="1:50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7">J14+M14+P14+S14+V14+Y14</f>
        <v>0</v>
      </c>
      <c r="AD14" s="16">
        <f t="shared" ref="AD14:AD70" si="8">AC14*F14</f>
        <v>0</v>
      </c>
      <c r="AE14" s="37">
        <f t="shared" ref="AE14:AE70" si="9">AC14*G14</f>
        <v>0</v>
      </c>
      <c r="AF14" s="42">
        <f t="shared" si="0"/>
        <v>0</v>
      </c>
      <c r="AG14" s="37">
        <f t="shared" si="1"/>
        <v>0</v>
      </c>
      <c r="AH14" s="63">
        <f t="shared" si="2"/>
        <v>0</v>
      </c>
      <c r="AI14" s="26">
        <v>0</v>
      </c>
      <c r="AJ14" s="37">
        <f t="shared" si="3"/>
        <v>0</v>
      </c>
      <c r="AK14" s="37" t="str">
        <f t="shared" si="4"/>
        <v>-</v>
      </c>
      <c r="AL14" s="47">
        <v>3</v>
      </c>
      <c r="AM14" s="37" t="str">
        <f t="shared" si="5"/>
        <v>-</v>
      </c>
      <c r="AN14" s="52" t="str">
        <f t="shared" si="6"/>
        <v>-</v>
      </c>
      <c r="AO14" s="35" t="str">
        <f t="shared" ref="AO14:AO77" si="10">IFERROR(AO$10+AK14,"-")</f>
        <v>-</v>
      </c>
    </row>
    <row r="15" spans="1:50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5</v>
      </c>
      <c r="K15" s="16">
        <f t="shared" ref="K15:K75" si="11">J15*$F15</f>
        <v>26.300000000000008</v>
      </c>
      <c r="L15" s="16">
        <f t="shared" ref="L15:L19" si="12">J15*$G15</f>
        <v>122.5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2</v>
      </c>
      <c r="Q15" s="16">
        <f t="shared" ref="Q15:Q19" si="15">P15*$F15</f>
        <v>10.520000000000003</v>
      </c>
      <c r="R15" s="16">
        <f t="shared" ref="R15:R19" si="16">P15*$G15</f>
        <v>49</v>
      </c>
      <c r="S15" s="26">
        <v>1</v>
      </c>
      <c r="T15" s="16">
        <f t="shared" ref="T15:T19" si="17">S15*$F15</f>
        <v>5.2600000000000016</v>
      </c>
      <c r="U15" s="16">
        <f t="shared" ref="U15:U19" si="18">S15*$G15</f>
        <v>24.5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7"/>
        <v>8</v>
      </c>
      <c r="AD15" s="16">
        <f t="shared" si="8"/>
        <v>42.080000000000013</v>
      </c>
      <c r="AE15" s="37">
        <f t="shared" si="9"/>
        <v>196</v>
      </c>
      <c r="AF15" s="42">
        <f t="shared" si="0"/>
        <v>6.5040650406504072E-2</v>
      </c>
      <c r="AG15" s="37">
        <f t="shared" si="1"/>
        <v>1.9512195121951221</v>
      </c>
      <c r="AH15" s="63">
        <f t="shared" si="2"/>
        <v>47.804878048780488</v>
      </c>
      <c r="AI15" s="26">
        <v>3</v>
      </c>
      <c r="AJ15" s="37">
        <f t="shared" si="3"/>
        <v>73.5</v>
      </c>
      <c r="AK15" s="37">
        <f t="shared" si="4"/>
        <v>46.124999999999993</v>
      </c>
      <c r="AL15" s="47">
        <v>4</v>
      </c>
      <c r="AM15" s="37">
        <f t="shared" si="5"/>
        <v>6.5892857142857135</v>
      </c>
      <c r="AN15" s="52">
        <f t="shared" si="6"/>
        <v>1.5374999999999999</v>
      </c>
      <c r="AO15" s="35">
        <f t="shared" si="10"/>
        <v>43635.125</v>
      </c>
      <c r="AP15" s="36"/>
      <c r="AQ15" s="36"/>
    </row>
    <row r="16" spans="1:50" s="43" customFormat="1" ht="15" x14ac:dyDescent="0.25">
      <c r="A16" s="13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I16" s="102"/>
      <c r="J16" s="103">
        <v>6</v>
      </c>
      <c r="K16" s="104">
        <f t="shared" si="11"/>
        <v>32.339999999999947</v>
      </c>
      <c r="L16" s="104">
        <f t="shared" si="12"/>
        <v>147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5</v>
      </c>
      <c r="Q16" s="104">
        <f t="shared" si="15"/>
        <v>26.94999999999996</v>
      </c>
      <c r="R16" s="104">
        <f t="shared" si="16"/>
        <v>122.5</v>
      </c>
      <c r="S16" s="103">
        <v>5</v>
      </c>
      <c r="T16" s="104">
        <f t="shared" si="17"/>
        <v>26.94999999999996</v>
      </c>
      <c r="U16" s="104">
        <f t="shared" si="18"/>
        <v>122.5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7"/>
        <v>20</v>
      </c>
      <c r="AD16" s="104">
        <f t="shared" si="8"/>
        <v>107.79999999999984</v>
      </c>
      <c r="AE16" s="104">
        <f t="shared" si="9"/>
        <v>490</v>
      </c>
      <c r="AF16" s="42">
        <f t="shared" si="0"/>
        <v>0.16260162601626016</v>
      </c>
      <c r="AG16" s="37">
        <f t="shared" si="1"/>
        <v>4.8780487804878048</v>
      </c>
      <c r="AH16" s="63">
        <f t="shared" si="2"/>
        <v>119.51219512195122</v>
      </c>
      <c r="AI16" s="103">
        <v>7</v>
      </c>
      <c r="AJ16" s="107">
        <f t="shared" si="3"/>
        <v>171.5</v>
      </c>
      <c r="AK16" s="37">
        <f t="shared" si="4"/>
        <v>43.050000000000004</v>
      </c>
      <c r="AL16" s="47">
        <v>5</v>
      </c>
      <c r="AM16" s="37">
        <f t="shared" si="5"/>
        <v>6.15</v>
      </c>
      <c r="AN16" s="109">
        <f t="shared" si="6"/>
        <v>1.4350000000000001</v>
      </c>
      <c r="AO16" s="35">
        <f t="shared" si="10"/>
        <v>43632.05</v>
      </c>
      <c r="AP16" s="36"/>
      <c r="AQ16" s="36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I17" s="113"/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B17" s="113"/>
      <c r="AC17" s="114">
        <f t="shared" si="7"/>
        <v>0</v>
      </c>
      <c r="AD17" s="104">
        <f t="shared" si="8"/>
        <v>0</v>
      </c>
      <c r="AE17" s="106">
        <f t="shared" si="9"/>
        <v>0</v>
      </c>
      <c r="AF17" s="42">
        <f t="shared" si="0"/>
        <v>0</v>
      </c>
      <c r="AG17" s="37">
        <f t="shared" si="1"/>
        <v>0</v>
      </c>
      <c r="AH17" s="63">
        <f t="shared" si="2"/>
        <v>0</v>
      </c>
      <c r="AI17" s="103">
        <v>0</v>
      </c>
      <c r="AJ17" s="106">
        <f t="shared" si="3"/>
        <v>0</v>
      </c>
      <c r="AK17" s="37" t="str">
        <f t="shared" si="4"/>
        <v>-</v>
      </c>
      <c r="AL17" s="47">
        <v>6</v>
      </c>
      <c r="AM17" s="37" t="str">
        <f t="shared" si="5"/>
        <v>-</v>
      </c>
      <c r="AN17" s="114" t="str">
        <f t="shared" si="6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I18" s="113"/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B18" s="113"/>
      <c r="AC18" s="114">
        <f t="shared" si="7"/>
        <v>0</v>
      </c>
      <c r="AD18" s="104">
        <f t="shared" si="8"/>
        <v>0</v>
      </c>
      <c r="AE18" s="106">
        <f t="shared" si="9"/>
        <v>0</v>
      </c>
      <c r="AF18" s="42">
        <f t="shared" si="0"/>
        <v>0</v>
      </c>
      <c r="AG18" s="37">
        <f t="shared" si="1"/>
        <v>0</v>
      </c>
      <c r="AH18" s="63">
        <f t="shared" si="2"/>
        <v>0</v>
      </c>
      <c r="AI18" s="103">
        <v>0</v>
      </c>
      <c r="AJ18" s="106">
        <f t="shared" si="3"/>
        <v>0</v>
      </c>
      <c r="AK18" s="37" t="str">
        <f t="shared" si="4"/>
        <v>-</v>
      </c>
      <c r="AL18" s="47">
        <v>7</v>
      </c>
      <c r="AM18" s="37" t="str">
        <f t="shared" si="5"/>
        <v>-</v>
      </c>
      <c r="AN18" s="114" t="str">
        <f t="shared" si="6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I19" s="113"/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B19" s="113"/>
      <c r="AC19" s="114">
        <f t="shared" si="7"/>
        <v>0</v>
      </c>
      <c r="AD19" s="104">
        <f t="shared" si="8"/>
        <v>0</v>
      </c>
      <c r="AE19" s="106">
        <f t="shared" si="9"/>
        <v>0</v>
      </c>
      <c r="AF19" s="42">
        <f t="shared" si="0"/>
        <v>0</v>
      </c>
      <c r="AG19" s="37">
        <f t="shared" si="1"/>
        <v>0</v>
      </c>
      <c r="AH19" s="63">
        <f t="shared" si="2"/>
        <v>0</v>
      </c>
      <c r="AI19" s="103">
        <v>0</v>
      </c>
      <c r="AJ19" s="106">
        <f t="shared" si="3"/>
        <v>0</v>
      </c>
      <c r="AK19" s="37" t="str">
        <f t="shared" si="4"/>
        <v>-</v>
      </c>
      <c r="AL19" s="47">
        <v>8</v>
      </c>
      <c r="AM19" s="37" t="str">
        <f t="shared" si="5"/>
        <v>-</v>
      </c>
      <c r="AN19" s="114" t="str">
        <f t="shared" si="6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I20" s="113"/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B20" s="113"/>
      <c r="AC20" s="114">
        <f t="shared" si="7"/>
        <v>0</v>
      </c>
      <c r="AD20" s="104">
        <f t="shared" si="8"/>
        <v>0</v>
      </c>
      <c r="AE20" s="106">
        <f t="shared" si="9"/>
        <v>0</v>
      </c>
      <c r="AF20" s="42">
        <f t="shared" si="0"/>
        <v>0</v>
      </c>
      <c r="AG20" s="37">
        <f t="shared" si="1"/>
        <v>0</v>
      </c>
      <c r="AH20" s="63">
        <f t="shared" si="2"/>
        <v>0</v>
      </c>
      <c r="AI20" s="103">
        <v>0</v>
      </c>
      <c r="AJ20" s="106">
        <f t="shared" ref="AJ20:AJ37" si="34">AI20*G20</f>
        <v>0</v>
      </c>
      <c r="AK20" s="37" t="str">
        <f t="shared" si="4"/>
        <v>-</v>
      </c>
      <c r="AL20" s="47">
        <v>9</v>
      </c>
      <c r="AM20" s="37" t="str">
        <f t="shared" si="5"/>
        <v>-</v>
      </c>
      <c r="AN20" s="114" t="str">
        <f t="shared" ref="AN20:AN37" si="35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I21" s="113"/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B21" s="113"/>
      <c r="AC21" s="114">
        <f t="shared" si="7"/>
        <v>0</v>
      </c>
      <c r="AD21" s="104">
        <f t="shared" si="8"/>
        <v>0</v>
      </c>
      <c r="AE21" s="106">
        <f t="shared" si="9"/>
        <v>0</v>
      </c>
      <c r="AF21" s="42">
        <f t="shared" si="0"/>
        <v>0</v>
      </c>
      <c r="AG21" s="37">
        <f t="shared" si="1"/>
        <v>0</v>
      </c>
      <c r="AH21" s="63">
        <f t="shared" si="2"/>
        <v>0</v>
      </c>
      <c r="AI21" s="103">
        <v>0</v>
      </c>
      <c r="AJ21" s="106">
        <f t="shared" si="34"/>
        <v>0</v>
      </c>
      <c r="AK21" s="37" t="str">
        <f t="shared" si="4"/>
        <v>-</v>
      </c>
      <c r="AL21" s="47">
        <v>10</v>
      </c>
      <c r="AM21" s="37" t="str">
        <f t="shared" si="5"/>
        <v>-</v>
      </c>
      <c r="AN21" s="114" t="str">
        <f t="shared" si="35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I22" s="113"/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B22" s="113"/>
      <c r="AC22" s="114">
        <f t="shared" si="7"/>
        <v>0</v>
      </c>
      <c r="AD22" s="104">
        <f t="shared" si="8"/>
        <v>0</v>
      </c>
      <c r="AE22" s="106">
        <f t="shared" si="9"/>
        <v>0</v>
      </c>
      <c r="AF22" s="42">
        <f t="shared" si="0"/>
        <v>0</v>
      </c>
      <c r="AG22" s="37">
        <f t="shared" si="1"/>
        <v>0</v>
      </c>
      <c r="AH22" s="63">
        <f t="shared" si="2"/>
        <v>0</v>
      </c>
      <c r="AI22" s="103">
        <v>0</v>
      </c>
      <c r="AJ22" s="106">
        <f t="shared" si="34"/>
        <v>0</v>
      </c>
      <c r="AK22" s="37" t="str">
        <f t="shared" si="4"/>
        <v>-</v>
      </c>
      <c r="AL22" s="47">
        <v>11</v>
      </c>
      <c r="AM22" s="37" t="str">
        <f t="shared" si="5"/>
        <v>-</v>
      </c>
      <c r="AN22" s="114" t="str">
        <f t="shared" si="35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I23" s="113"/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B23" s="113"/>
      <c r="AC23" s="114">
        <f t="shared" si="7"/>
        <v>0</v>
      </c>
      <c r="AD23" s="104">
        <f t="shared" si="8"/>
        <v>0</v>
      </c>
      <c r="AE23" s="106">
        <f t="shared" si="9"/>
        <v>0</v>
      </c>
      <c r="AF23" s="42">
        <f t="shared" si="0"/>
        <v>0</v>
      </c>
      <c r="AG23" s="37">
        <f t="shared" si="1"/>
        <v>0</v>
      </c>
      <c r="AH23" s="63">
        <f t="shared" si="2"/>
        <v>0</v>
      </c>
      <c r="AI23" s="103">
        <v>0</v>
      </c>
      <c r="AJ23" s="106">
        <f t="shared" si="34"/>
        <v>0</v>
      </c>
      <c r="AK23" s="37" t="str">
        <f t="shared" si="4"/>
        <v>-</v>
      </c>
      <c r="AL23" s="47">
        <v>12</v>
      </c>
      <c r="AM23" s="37" t="str">
        <f t="shared" si="5"/>
        <v>-</v>
      </c>
      <c r="AN23" s="114" t="str">
        <f t="shared" si="35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I24" s="113"/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B24" s="113"/>
      <c r="AC24" s="114">
        <f t="shared" si="7"/>
        <v>0</v>
      </c>
      <c r="AD24" s="104">
        <f t="shared" si="8"/>
        <v>0</v>
      </c>
      <c r="AE24" s="106">
        <f t="shared" si="9"/>
        <v>0</v>
      </c>
      <c r="AF24" s="42">
        <f t="shared" si="0"/>
        <v>0</v>
      </c>
      <c r="AG24" s="37">
        <f t="shared" si="1"/>
        <v>0</v>
      </c>
      <c r="AH24" s="63">
        <f t="shared" si="2"/>
        <v>0</v>
      </c>
      <c r="AI24" s="103">
        <v>0</v>
      </c>
      <c r="AJ24" s="106">
        <f t="shared" si="34"/>
        <v>0</v>
      </c>
      <c r="AK24" s="37" t="str">
        <f t="shared" si="4"/>
        <v>-</v>
      </c>
      <c r="AL24" s="47">
        <v>13</v>
      </c>
      <c r="AM24" s="37" t="str">
        <f t="shared" si="5"/>
        <v>-</v>
      </c>
      <c r="AN24" s="114" t="str">
        <f t="shared" si="35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I25" s="113"/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B25" s="113"/>
      <c r="AC25" s="114">
        <f t="shared" si="7"/>
        <v>0</v>
      </c>
      <c r="AD25" s="104">
        <f t="shared" si="8"/>
        <v>0</v>
      </c>
      <c r="AE25" s="106">
        <f t="shared" si="9"/>
        <v>0</v>
      </c>
      <c r="AF25" s="42">
        <f t="shared" si="0"/>
        <v>0</v>
      </c>
      <c r="AG25" s="37">
        <f t="shared" si="1"/>
        <v>0</v>
      </c>
      <c r="AH25" s="63">
        <f t="shared" si="2"/>
        <v>0</v>
      </c>
      <c r="AI25" s="103">
        <v>0</v>
      </c>
      <c r="AJ25" s="106">
        <f t="shared" si="34"/>
        <v>0</v>
      </c>
      <c r="AK25" s="37" t="str">
        <f t="shared" si="4"/>
        <v>-</v>
      </c>
      <c r="AL25" s="47">
        <v>14</v>
      </c>
      <c r="AM25" s="37" t="str">
        <f t="shared" si="5"/>
        <v>-</v>
      </c>
      <c r="AN25" s="114" t="str">
        <f t="shared" si="35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I26" s="113"/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1</v>
      </c>
      <c r="Q26" s="104">
        <f t="shared" si="26"/>
        <v>57.060000000000038</v>
      </c>
      <c r="R26" s="104">
        <f t="shared" si="27"/>
        <v>104.5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B26" s="113"/>
      <c r="AC26" s="114">
        <f t="shared" si="7"/>
        <v>1</v>
      </c>
      <c r="AD26" s="104">
        <f t="shared" si="8"/>
        <v>57.060000000000038</v>
      </c>
      <c r="AE26" s="106">
        <f t="shared" si="9"/>
        <v>104.5</v>
      </c>
      <c r="AF26" s="42">
        <f t="shared" si="0"/>
        <v>8.130081300813009E-3</v>
      </c>
      <c r="AG26" s="37">
        <f t="shared" si="1"/>
        <v>0.24390243902439027</v>
      </c>
      <c r="AH26" s="63">
        <f t="shared" si="2"/>
        <v>25.487804878048781</v>
      </c>
      <c r="AI26" s="103">
        <v>1</v>
      </c>
      <c r="AJ26" s="106">
        <f t="shared" si="34"/>
        <v>104.5</v>
      </c>
      <c r="AK26" s="37">
        <f t="shared" si="4"/>
        <v>122.99999999999999</v>
      </c>
      <c r="AL26" s="47">
        <v>15</v>
      </c>
      <c r="AM26" s="37">
        <f t="shared" si="5"/>
        <v>17.571428571428569</v>
      </c>
      <c r="AN26" s="114">
        <f t="shared" si="35"/>
        <v>4.0999999999999996</v>
      </c>
      <c r="AO26" s="35">
        <f t="shared" si="10"/>
        <v>43712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I27" s="113"/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B27" s="113"/>
      <c r="AC27" s="114">
        <f t="shared" si="7"/>
        <v>0</v>
      </c>
      <c r="AD27" s="104">
        <f t="shared" si="8"/>
        <v>0</v>
      </c>
      <c r="AE27" s="106">
        <f t="shared" si="9"/>
        <v>0</v>
      </c>
      <c r="AF27" s="42">
        <f t="shared" si="0"/>
        <v>0</v>
      </c>
      <c r="AG27" s="37">
        <f t="shared" si="1"/>
        <v>0</v>
      </c>
      <c r="AH27" s="63">
        <f t="shared" si="2"/>
        <v>0</v>
      </c>
      <c r="AI27" s="103">
        <v>0</v>
      </c>
      <c r="AJ27" s="106">
        <f t="shared" si="34"/>
        <v>0</v>
      </c>
      <c r="AK27" s="37" t="str">
        <f t="shared" si="4"/>
        <v>-</v>
      </c>
      <c r="AL27" s="47">
        <v>16</v>
      </c>
      <c r="AM27" s="37" t="str">
        <f t="shared" si="5"/>
        <v>-</v>
      </c>
      <c r="AN27" s="114" t="str">
        <f t="shared" si="35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I28" s="113"/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B28" s="113"/>
      <c r="AC28" s="114">
        <f t="shared" si="7"/>
        <v>0</v>
      </c>
      <c r="AD28" s="104">
        <f t="shared" si="8"/>
        <v>0</v>
      </c>
      <c r="AE28" s="106">
        <f t="shared" si="9"/>
        <v>0</v>
      </c>
      <c r="AF28" s="42">
        <f t="shared" si="0"/>
        <v>0</v>
      </c>
      <c r="AG28" s="37">
        <f t="shared" si="1"/>
        <v>0</v>
      </c>
      <c r="AH28" s="63">
        <f t="shared" si="2"/>
        <v>0</v>
      </c>
      <c r="AI28" s="103">
        <v>0</v>
      </c>
      <c r="AJ28" s="106">
        <f t="shared" si="34"/>
        <v>0</v>
      </c>
      <c r="AK28" s="37" t="str">
        <f t="shared" si="4"/>
        <v>-</v>
      </c>
      <c r="AL28" s="47">
        <v>17</v>
      </c>
      <c r="AM28" s="37" t="str">
        <f t="shared" si="5"/>
        <v>-</v>
      </c>
      <c r="AN28" s="114" t="str">
        <f t="shared" si="35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I29" s="113"/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B29" s="113"/>
      <c r="AC29" s="114">
        <f t="shared" si="7"/>
        <v>0</v>
      </c>
      <c r="AD29" s="104">
        <f t="shared" si="8"/>
        <v>0</v>
      </c>
      <c r="AE29" s="106">
        <f t="shared" si="9"/>
        <v>0</v>
      </c>
      <c r="AF29" s="42">
        <f t="shared" si="0"/>
        <v>0</v>
      </c>
      <c r="AG29" s="37">
        <f t="shared" si="1"/>
        <v>0</v>
      </c>
      <c r="AH29" s="63">
        <f t="shared" si="2"/>
        <v>0</v>
      </c>
      <c r="AI29" s="103">
        <v>0</v>
      </c>
      <c r="AJ29" s="106">
        <f t="shared" si="34"/>
        <v>0</v>
      </c>
      <c r="AK29" s="37" t="str">
        <f t="shared" si="4"/>
        <v>-</v>
      </c>
      <c r="AL29" s="47">
        <v>18</v>
      </c>
      <c r="AM29" s="37" t="str">
        <f t="shared" si="5"/>
        <v>-</v>
      </c>
      <c r="AN29" s="114" t="str">
        <f t="shared" si="35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I30" s="113"/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B30" s="113"/>
      <c r="AC30" s="114">
        <f t="shared" si="7"/>
        <v>0</v>
      </c>
      <c r="AD30" s="104">
        <f t="shared" si="8"/>
        <v>0</v>
      </c>
      <c r="AE30" s="106">
        <f t="shared" si="9"/>
        <v>0</v>
      </c>
      <c r="AF30" s="42">
        <f t="shared" si="0"/>
        <v>0</v>
      </c>
      <c r="AG30" s="37">
        <f t="shared" si="1"/>
        <v>0</v>
      </c>
      <c r="AH30" s="63">
        <f t="shared" si="2"/>
        <v>0</v>
      </c>
      <c r="AI30" s="103">
        <v>0</v>
      </c>
      <c r="AJ30" s="106">
        <f t="shared" si="34"/>
        <v>0</v>
      </c>
      <c r="AK30" s="37" t="str">
        <f t="shared" si="4"/>
        <v>-</v>
      </c>
      <c r="AL30" s="47">
        <v>19</v>
      </c>
      <c r="AM30" s="37" t="str">
        <f t="shared" si="5"/>
        <v>-</v>
      </c>
      <c r="AN30" s="114" t="str">
        <f t="shared" si="35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I31" s="113"/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B31" s="113"/>
      <c r="AC31" s="114">
        <f t="shared" si="7"/>
        <v>0</v>
      </c>
      <c r="AD31" s="104">
        <f t="shared" si="8"/>
        <v>0</v>
      </c>
      <c r="AE31" s="106">
        <f t="shared" si="9"/>
        <v>0</v>
      </c>
      <c r="AF31" s="42">
        <f t="shared" si="0"/>
        <v>0</v>
      </c>
      <c r="AG31" s="37">
        <f t="shared" si="1"/>
        <v>0</v>
      </c>
      <c r="AH31" s="63">
        <f t="shared" si="2"/>
        <v>0</v>
      </c>
      <c r="AI31" s="103">
        <v>0</v>
      </c>
      <c r="AJ31" s="106">
        <f t="shared" si="34"/>
        <v>0</v>
      </c>
      <c r="AK31" s="37" t="str">
        <f t="shared" si="4"/>
        <v>-</v>
      </c>
      <c r="AL31" s="47">
        <v>20</v>
      </c>
      <c r="AM31" s="37" t="str">
        <f t="shared" si="5"/>
        <v>-</v>
      </c>
      <c r="AN31" s="114" t="str">
        <f t="shared" si="35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I32" s="113"/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B32" s="113"/>
      <c r="AC32" s="114">
        <f t="shared" si="7"/>
        <v>0</v>
      </c>
      <c r="AD32" s="104">
        <f t="shared" si="8"/>
        <v>0</v>
      </c>
      <c r="AE32" s="106">
        <f t="shared" si="9"/>
        <v>0</v>
      </c>
      <c r="AF32" s="42">
        <f t="shared" si="0"/>
        <v>0</v>
      </c>
      <c r="AG32" s="37">
        <f t="shared" si="1"/>
        <v>0</v>
      </c>
      <c r="AH32" s="63">
        <f t="shared" si="2"/>
        <v>0</v>
      </c>
      <c r="AI32" s="103">
        <v>0</v>
      </c>
      <c r="AJ32" s="106">
        <f t="shared" si="34"/>
        <v>0</v>
      </c>
      <c r="AK32" s="37" t="str">
        <f t="shared" si="4"/>
        <v>-</v>
      </c>
      <c r="AL32" s="47">
        <v>21</v>
      </c>
      <c r="AM32" s="37" t="str">
        <f t="shared" si="5"/>
        <v>-</v>
      </c>
      <c r="AN32" s="114" t="str">
        <f t="shared" si="35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I33" s="113"/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B33" s="113"/>
      <c r="AC33" s="114">
        <f t="shared" si="7"/>
        <v>0</v>
      </c>
      <c r="AD33" s="104">
        <f t="shared" si="8"/>
        <v>0</v>
      </c>
      <c r="AE33" s="106">
        <f t="shared" si="9"/>
        <v>0</v>
      </c>
      <c r="AF33" s="42">
        <f t="shared" si="0"/>
        <v>0</v>
      </c>
      <c r="AG33" s="37">
        <f t="shared" si="1"/>
        <v>0</v>
      </c>
      <c r="AH33" s="63">
        <f t="shared" si="2"/>
        <v>0</v>
      </c>
      <c r="AI33" s="103">
        <v>0</v>
      </c>
      <c r="AJ33" s="106">
        <f t="shared" si="34"/>
        <v>0</v>
      </c>
      <c r="AK33" s="37" t="str">
        <f t="shared" si="4"/>
        <v>-</v>
      </c>
      <c r="AL33" s="47">
        <v>22</v>
      </c>
      <c r="AM33" s="37" t="str">
        <f t="shared" si="5"/>
        <v>-</v>
      </c>
      <c r="AN33" s="114" t="str">
        <f t="shared" si="35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I34" s="113"/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B34" s="113"/>
      <c r="AC34" s="114">
        <f t="shared" si="7"/>
        <v>0</v>
      </c>
      <c r="AD34" s="104">
        <f t="shared" si="8"/>
        <v>0</v>
      </c>
      <c r="AE34" s="106">
        <f t="shared" si="9"/>
        <v>0</v>
      </c>
      <c r="AF34" s="42">
        <f t="shared" si="0"/>
        <v>0</v>
      </c>
      <c r="AG34" s="37">
        <f t="shared" si="1"/>
        <v>0</v>
      </c>
      <c r="AH34" s="63">
        <f t="shared" si="2"/>
        <v>0</v>
      </c>
      <c r="AI34" s="103">
        <v>0</v>
      </c>
      <c r="AJ34" s="106">
        <f t="shared" si="34"/>
        <v>0</v>
      </c>
      <c r="AK34" s="37" t="str">
        <f t="shared" si="4"/>
        <v>-</v>
      </c>
      <c r="AL34" s="47">
        <v>23</v>
      </c>
      <c r="AM34" s="37" t="str">
        <f t="shared" si="5"/>
        <v>-</v>
      </c>
      <c r="AN34" s="114" t="str">
        <f t="shared" si="35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I35" s="113"/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B35" s="113"/>
      <c r="AC35" s="114">
        <f t="shared" si="7"/>
        <v>0</v>
      </c>
      <c r="AD35" s="104">
        <f t="shared" si="8"/>
        <v>0</v>
      </c>
      <c r="AE35" s="106">
        <f t="shared" si="9"/>
        <v>0</v>
      </c>
      <c r="AF35" s="42">
        <f t="shared" si="0"/>
        <v>0</v>
      </c>
      <c r="AG35" s="37">
        <f t="shared" si="1"/>
        <v>0</v>
      </c>
      <c r="AH35" s="63">
        <f t="shared" si="2"/>
        <v>0</v>
      </c>
      <c r="AI35" s="103">
        <v>0</v>
      </c>
      <c r="AJ35" s="106">
        <f t="shared" si="34"/>
        <v>0</v>
      </c>
      <c r="AK35" s="37" t="str">
        <f t="shared" si="4"/>
        <v>-</v>
      </c>
      <c r="AL35" s="47">
        <v>24</v>
      </c>
      <c r="AM35" s="37" t="str">
        <f t="shared" si="5"/>
        <v>-</v>
      </c>
      <c r="AN35" s="114" t="str">
        <f t="shared" si="35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I36" s="113"/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B36" s="113"/>
      <c r="AC36" s="114">
        <f t="shared" si="7"/>
        <v>0</v>
      </c>
      <c r="AD36" s="104">
        <f t="shared" si="8"/>
        <v>0</v>
      </c>
      <c r="AE36" s="106">
        <f t="shared" si="9"/>
        <v>0</v>
      </c>
      <c r="AF36" s="42">
        <f t="shared" si="0"/>
        <v>0</v>
      </c>
      <c r="AG36" s="37">
        <f t="shared" si="1"/>
        <v>0</v>
      </c>
      <c r="AH36" s="63">
        <f t="shared" si="2"/>
        <v>0</v>
      </c>
      <c r="AI36" s="103">
        <v>0</v>
      </c>
      <c r="AJ36" s="106">
        <f t="shared" si="34"/>
        <v>0</v>
      </c>
      <c r="AK36" s="37" t="str">
        <f t="shared" si="4"/>
        <v>-</v>
      </c>
      <c r="AL36" s="47">
        <v>25</v>
      </c>
      <c r="AM36" s="37" t="str">
        <f t="shared" si="5"/>
        <v>-</v>
      </c>
      <c r="AN36" s="114" t="str">
        <f t="shared" si="35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I37" s="113"/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B37" s="113"/>
      <c r="AC37" s="114">
        <f t="shared" si="7"/>
        <v>0</v>
      </c>
      <c r="AD37" s="104">
        <f t="shared" si="8"/>
        <v>0</v>
      </c>
      <c r="AE37" s="106">
        <f t="shared" si="9"/>
        <v>0</v>
      </c>
      <c r="AF37" s="42">
        <f t="shared" si="0"/>
        <v>0</v>
      </c>
      <c r="AG37" s="37">
        <f t="shared" si="1"/>
        <v>0</v>
      </c>
      <c r="AH37" s="63">
        <f t="shared" si="2"/>
        <v>0</v>
      </c>
      <c r="AI37" s="103">
        <v>0</v>
      </c>
      <c r="AJ37" s="106">
        <f t="shared" si="34"/>
        <v>0</v>
      </c>
      <c r="AK37" s="37" t="str">
        <f t="shared" si="4"/>
        <v>-</v>
      </c>
      <c r="AL37" s="47">
        <v>26</v>
      </c>
      <c r="AM37" s="37" t="str">
        <f t="shared" si="5"/>
        <v>-</v>
      </c>
      <c r="AN37" s="114" t="str">
        <f t="shared" si="35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6">J38*$G38</f>
        <v>0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ref="Z38:Z53" si="45">Y38*$F38</f>
        <v>0</v>
      </c>
      <c r="AA38" s="104">
        <f t="shared" ref="AA38:AA53" si="46">Y38*$G38</f>
        <v>0</v>
      </c>
      <c r="AB38" s="117"/>
      <c r="AC38" s="114">
        <f t="shared" si="7"/>
        <v>0</v>
      </c>
      <c r="AD38" s="104">
        <f t="shared" si="8"/>
        <v>0</v>
      </c>
      <c r="AE38" s="106">
        <f t="shared" si="9"/>
        <v>0</v>
      </c>
      <c r="AF38" s="42">
        <f t="shared" si="0"/>
        <v>0</v>
      </c>
      <c r="AG38" s="37">
        <f t="shared" si="1"/>
        <v>0</v>
      </c>
      <c r="AH38" s="63">
        <f t="shared" si="2"/>
        <v>0</v>
      </c>
      <c r="AI38" s="103">
        <v>0</v>
      </c>
      <c r="AJ38" s="106">
        <f t="shared" ref="AJ38:AJ53" si="47">AI38*G38</f>
        <v>0</v>
      </c>
      <c r="AK38" s="37" t="str">
        <f t="shared" si="4"/>
        <v>-</v>
      </c>
      <c r="AL38" s="47">
        <v>27</v>
      </c>
      <c r="AM38" s="37" t="str">
        <f t="shared" si="5"/>
        <v>-</v>
      </c>
      <c r="AN38" s="114" t="str">
        <f t="shared" ref="AN38:AN53" si="48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45"/>
        <v>0</v>
      </c>
      <c r="AA39" s="104">
        <f t="shared" si="46"/>
        <v>0</v>
      </c>
      <c r="AB39" s="117"/>
      <c r="AC39" s="114">
        <f t="shared" si="7"/>
        <v>0</v>
      </c>
      <c r="AD39" s="104">
        <f t="shared" si="8"/>
        <v>0</v>
      </c>
      <c r="AE39" s="106">
        <f t="shared" si="9"/>
        <v>0</v>
      </c>
      <c r="AF39" s="42">
        <f t="shared" si="0"/>
        <v>0</v>
      </c>
      <c r="AG39" s="37">
        <f t="shared" si="1"/>
        <v>0</v>
      </c>
      <c r="AH39" s="63">
        <f t="shared" si="2"/>
        <v>0</v>
      </c>
      <c r="AI39" s="103">
        <v>0</v>
      </c>
      <c r="AJ39" s="106">
        <f t="shared" si="47"/>
        <v>0</v>
      </c>
      <c r="AK39" s="37" t="str">
        <f t="shared" si="4"/>
        <v>-</v>
      </c>
      <c r="AL39" s="47">
        <v>28</v>
      </c>
      <c r="AM39" s="37" t="str">
        <f t="shared" si="5"/>
        <v>-</v>
      </c>
      <c r="AN39" s="114" t="str">
        <f t="shared" si="48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45"/>
        <v>0</v>
      </c>
      <c r="AA40" s="104">
        <f t="shared" si="46"/>
        <v>0</v>
      </c>
      <c r="AB40" s="117"/>
      <c r="AC40" s="114">
        <f t="shared" si="7"/>
        <v>0</v>
      </c>
      <c r="AD40" s="104">
        <f t="shared" si="8"/>
        <v>0</v>
      </c>
      <c r="AE40" s="106">
        <f t="shared" si="9"/>
        <v>0</v>
      </c>
      <c r="AF40" s="42">
        <f t="shared" si="0"/>
        <v>0</v>
      </c>
      <c r="AG40" s="37">
        <f t="shared" si="1"/>
        <v>0</v>
      </c>
      <c r="AH40" s="63">
        <f t="shared" si="2"/>
        <v>0</v>
      </c>
      <c r="AI40" s="103">
        <v>0</v>
      </c>
      <c r="AJ40" s="106">
        <f t="shared" si="47"/>
        <v>0</v>
      </c>
      <c r="AK40" s="37" t="str">
        <f t="shared" si="4"/>
        <v>-</v>
      </c>
      <c r="AL40" s="47">
        <v>29</v>
      </c>
      <c r="AM40" s="37" t="str">
        <f t="shared" si="5"/>
        <v>-</v>
      </c>
      <c r="AN40" s="114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6"/>
        <v>0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45"/>
        <v>0</v>
      </c>
      <c r="AA41" s="104">
        <f t="shared" si="46"/>
        <v>0</v>
      </c>
      <c r="AB41" s="117"/>
      <c r="AC41" s="114">
        <f t="shared" si="7"/>
        <v>0</v>
      </c>
      <c r="AD41" s="104">
        <f t="shared" si="8"/>
        <v>0</v>
      </c>
      <c r="AE41" s="106">
        <f t="shared" si="9"/>
        <v>0</v>
      </c>
      <c r="AF41" s="42">
        <f t="shared" si="0"/>
        <v>0</v>
      </c>
      <c r="AG41" s="37">
        <f t="shared" si="1"/>
        <v>0</v>
      </c>
      <c r="AH41" s="63">
        <f t="shared" si="2"/>
        <v>0</v>
      </c>
      <c r="AI41" s="103">
        <v>0</v>
      </c>
      <c r="AJ41" s="106">
        <f t="shared" si="47"/>
        <v>0</v>
      </c>
      <c r="AK41" s="37" t="str">
        <f t="shared" si="4"/>
        <v>-</v>
      </c>
      <c r="AL41" s="47">
        <v>30</v>
      </c>
      <c r="AM41" s="37" t="str">
        <f t="shared" si="5"/>
        <v>-</v>
      </c>
      <c r="AN41" s="114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I42" s="113"/>
      <c r="J42" s="103">
        <v>0</v>
      </c>
      <c r="K42" s="104">
        <f t="shared" si="11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45"/>
        <v>0</v>
      </c>
      <c r="AA42" s="104">
        <f t="shared" si="46"/>
        <v>0</v>
      </c>
      <c r="AB42" s="113"/>
      <c r="AC42" s="114">
        <f t="shared" si="7"/>
        <v>0</v>
      </c>
      <c r="AD42" s="104">
        <f t="shared" si="8"/>
        <v>0</v>
      </c>
      <c r="AE42" s="106">
        <f t="shared" si="9"/>
        <v>0</v>
      </c>
      <c r="AF42" s="42">
        <f t="shared" si="0"/>
        <v>0</v>
      </c>
      <c r="AG42" s="37">
        <f t="shared" si="1"/>
        <v>0</v>
      </c>
      <c r="AH42" s="63">
        <f t="shared" si="2"/>
        <v>0</v>
      </c>
      <c r="AI42" s="103">
        <v>0</v>
      </c>
      <c r="AJ42" s="106">
        <f t="shared" si="47"/>
        <v>0</v>
      </c>
      <c r="AK42" s="37" t="str">
        <f t="shared" si="4"/>
        <v>-</v>
      </c>
      <c r="AL42" s="47">
        <v>31</v>
      </c>
      <c r="AM42" s="37" t="str">
        <f t="shared" si="5"/>
        <v>-</v>
      </c>
      <c r="AN42" s="114" t="str">
        <f t="shared" si="48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6"/>
        <v>0</v>
      </c>
      <c r="M43" s="103">
        <v>0</v>
      </c>
      <c r="N43" s="104">
        <f t="shared" si="37"/>
        <v>0</v>
      </c>
      <c r="O43" s="104">
        <f t="shared" si="38"/>
        <v>0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45"/>
        <v>0</v>
      </c>
      <c r="AA43" s="104">
        <f t="shared" si="46"/>
        <v>0</v>
      </c>
      <c r="AB43" s="117"/>
      <c r="AC43" s="114">
        <f t="shared" si="7"/>
        <v>0</v>
      </c>
      <c r="AD43" s="104">
        <f t="shared" si="8"/>
        <v>0</v>
      </c>
      <c r="AE43" s="106">
        <f t="shared" si="9"/>
        <v>0</v>
      </c>
      <c r="AF43" s="42">
        <f t="shared" si="0"/>
        <v>0</v>
      </c>
      <c r="AG43" s="37">
        <f t="shared" si="1"/>
        <v>0</v>
      </c>
      <c r="AH43" s="63">
        <f t="shared" si="2"/>
        <v>0</v>
      </c>
      <c r="AI43" s="103">
        <v>0</v>
      </c>
      <c r="AJ43" s="106">
        <f t="shared" si="47"/>
        <v>0</v>
      </c>
      <c r="AK43" s="37" t="str">
        <f t="shared" si="4"/>
        <v>-</v>
      </c>
      <c r="AL43" s="47">
        <v>32</v>
      </c>
      <c r="AM43" s="37" t="str">
        <f t="shared" si="5"/>
        <v>-</v>
      </c>
      <c r="AN43" s="114" t="str">
        <f t="shared" si="48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43" customFormat="1" ht="15" x14ac:dyDescent="0.25">
      <c r="A44" s="13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I44" s="102"/>
      <c r="J44" s="103">
        <v>0</v>
      </c>
      <c r="K44" s="104">
        <f t="shared" si="11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45"/>
        <v>0</v>
      </c>
      <c r="AA44" s="104">
        <f t="shared" si="46"/>
        <v>0</v>
      </c>
      <c r="AB44" s="103"/>
      <c r="AC44" s="103">
        <f t="shared" si="7"/>
        <v>0</v>
      </c>
      <c r="AD44" s="104">
        <f t="shared" si="8"/>
        <v>0</v>
      </c>
      <c r="AE44" s="104">
        <f t="shared" si="9"/>
        <v>0</v>
      </c>
      <c r="AF44" s="42">
        <f t="shared" si="0"/>
        <v>0</v>
      </c>
      <c r="AG44" s="37">
        <f t="shared" si="1"/>
        <v>0</v>
      </c>
      <c r="AH44" s="63">
        <f t="shared" si="2"/>
        <v>0</v>
      </c>
      <c r="AI44" s="103">
        <v>0</v>
      </c>
      <c r="AJ44" s="107">
        <f t="shared" si="47"/>
        <v>0</v>
      </c>
      <c r="AK44" s="37" t="str">
        <f t="shared" si="4"/>
        <v>-</v>
      </c>
      <c r="AL44" s="47">
        <v>33</v>
      </c>
      <c r="AM44" s="37" t="str">
        <f t="shared" si="5"/>
        <v>-</v>
      </c>
      <c r="AN44" s="109" t="str">
        <f t="shared" si="48"/>
        <v>-</v>
      </c>
      <c r="AO44" s="35" t="str">
        <f t="shared" si="10"/>
        <v>-</v>
      </c>
      <c r="AP44" s="36"/>
      <c r="AQ44" s="36"/>
    </row>
    <row r="45" spans="1:47" s="43" customFormat="1" ht="15" x14ac:dyDescent="0.25">
      <c r="A45" s="13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I45" s="102"/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7"/>
        <v>0</v>
      </c>
      <c r="AD45" s="104">
        <f t="shared" si="8"/>
        <v>0</v>
      </c>
      <c r="AE45" s="104">
        <f t="shared" si="9"/>
        <v>0</v>
      </c>
      <c r="AF45" s="42">
        <f t="shared" si="0"/>
        <v>0</v>
      </c>
      <c r="AG45" s="37">
        <f t="shared" si="1"/>
        <v>0</v>
      </c>
      <c r="AH45" s="63">
        <f t="shared" si="2"/>
        <v>0</v>
      </c>
      <c r="AI45" s="103">
        <v>0</v>
      </c>
      <c r="AJ45" s="107">
        <f t="shared" si="47"/>
        <v>0</v>
      </c>
      <c r="AK45" s="37" t="str">
        <f t="shared" si="4"/>
        <v>-</v>
      </c>
      <c r="AL45" s="47">
        <v>34</v>
      </c>
      <c r="AM45" s="37" t="str">
        <f t="shared" si="5"/>
        <v>-</v>
      </c>
      <c r="AN45" s="109" t="str">
        <f t="shared" si="48"/>
        <v>-</v>
      </c>
      <c r="AO45" s="35" t="str">
        <f t="shared" si="10"/>
        <v>-</v>
      </c>
      <c r="AP45" s="36"/>
      <c r="AQ45" s="36"/>
    </row>
    <row r="46" spans="1:47" s="43" customFormat="1" ht="15" x14ac:dyDescent="0.25">
      <c r="A46" s="13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I46" s="102"/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7"/>
        <v>0</v>
      </c>
      <c r="AD46" s="104">
        <f t="shared" si="8"/>
        <v>0</v>
      </c>
      <c r="AE46" s="104">
        <f t="shared" si="9"/>
        <v>0</v>
      </c>
      <c r="AF46" s="42">
        <f t="shared" si="0"/>
        <v>0</v>
      </c>
      <c r="AG46" s="37">
        <f t="shared" si="1"/>
        <v>0</v>
      </c>
      <c r="AH46" s="63">
        <f t="shared" si="2"/>
        <v>0</v>
      </c>
      <c r="AI46" s="103">
        <v>0</v>
      </c>
      <c r="AJ46" s="107">
        <f t="shared" si="47"/>
        <v>0</v>
      </c>
      <c r="AK46" s="37" t="str">
        <f t="shared" si="4"/>
        <v>-</v>
      </c>
      <c r="AL46" s="47">
        <v>35</v>
      </c>
      <c r="AM46" s="37" t="str">
        <f t="shared" si="5"/>
        <v>-</v>
      </c>
      <c r="AN46" s="109" t="str">
        <f t="shared" si="48"/>
        <v>-</v>
      </c>
      <c r="AO46" s="35" t="str">
        <f t="shared" si="10"/>
        <v>-</v>
      </c>
      <c r="AP46" s="36"/>
      <c r="AQ46" s="36"/>
    </row>
    <row r="47" spans="1:47" s="43" customFormat="1" ht="15" x14ac:dyDescent="0.25">
      <c r="A47" s="13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I47" s="102"/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 t="shared" si="7"/>
        <v>0</v>
      </c>
      <c r="AD47" s="104">
        <f t="shared" si="8"/>
        <v>0</v>
      </c>
      <c r="AE47" s="104">
        <f t="shared" si="9"/>
        <v>0</v>
      </c>
      <c r="AF47" s="42">
        <f t="shared" si="0"/>
        <v>0</v>
      </c>
      <c r="AG47" s="37">
        <f t="shared" si="1"/>
        <v>0</v>
      </c>
      <c r="AH47" s="63">
        <f t="shared" si="2"/>
        <v>0</v>
      </c>
      <c r="AI47" s="103">
        <v>0</v>
      </c>
      <c r="AJ47" s="107">
        <f t="shared" si="47"/>
        <v>0</v>
      </c>
      <c r="AK47" s="37" t="str">
        <f t="shared" si="4"/>
        <v>-</v>
      </c>
      <c r="AL47" s="47">
        <v>36</v>
      </c>
      <c r="AM47" s="37" t="str">
        <f t="shared" si="5"/>
        <v>-</v>
      </c>
      <c r="AN47" s="109" t="str">
        <f t="shared" si="48"/>
        <v>-</v>
      </c>
      <c r="AO47" s="35" t="str">
        <f t="shared" si="10"/>
        <v>-</v>
      </c>
      <c r="AP47" s="36"/>
      <c r="AQ47" s="36"/>
    </row>
    <row r="48" spans="1:47" s="43" customFormat="1" ht="15" x14ac:dyDescent="0.25">
      <c r="A48" s="13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I48" s="102"/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7"/>
        <v>0</v>
      </c>
      <c r="AD48" s="104">
        <f t="shared" si="8"/>
        <v>0</v>
      </c>
      <c r="AE48" s="104">
        <f t="shared" si="9"/>
        <v>0</v>
      </c>
      <c r="AF48" s="42">
        <f t="shared" si="0"/>
        <v>0</v>
      </c>
      <c r="AG48" s="37">
        <f t="shared" si="1"/>
        <v>0</v>
      </c>
      <c r="AH48" s="63">
        <f t="shared" si="2"/>
        <v>0</v>
      </c>
      <c r="AI48" s="103">
        <v>0</v>
      </c>
      <c r="AJ48" s="107">
        <f t="shared" si="47"/>
        <v>0</v>
      </c>
      <c r="AK48" s="37" t="str">
        <f t="shared" si="4"/>
        <v>-</v>
      </c>
      <c r="AL48" s="47">
        <v>37</v>
      </c>
      <c r="AM48" s="37" t="str">
        <f t="shared" si="5"/>
        <v>-</v>
      </c>
      <c r="AN48" s="109" t="str">
        <f t="shared" si="48"/>
        <v>-</v>
      </c>
      <c r="AO48" s="35" t="str">
        <f t="shared" si="10"/>
        <v>-</v>
      </c>
      <c r="AP48" s="36"/>
      <c r="AQ48" s="36"/>
    </row>
    <row r="49" spans="1:47" s="43" customFormat="1" ht="15" x14ac:dyDescent="0.25">
      <c r="A49" s="13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I49" s="102"/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7"/>
        <v>0</v>
      </c>
      <c r="AD49" s="104">
        <f t="shared" si="8"/>
        <v>0</v>
      </c>
      <c r="AE49" s="104">
        <f t="shared" si="9"/>
        <v>0</v>
      </c>
      <c r="AF49" s="42">
        <f t="shared" si="0"/>
        <v>0</v>
      </c>
      <c r="AG49" s="37">
        <f t="shared" si="1"/>
        <v>0</v>
      </c>
      <c r="AH49" s="63">
        <f t="shared" si="2"/>
        <v>0</v>
      </c>
      <c r="AI49" s="103">
        <v>0</v>
      </c>
      <c r="AJ49" s="107">
        <f t="shared" si="47"/>
        <v>0</v>
      </c>
      <c r="AK49" s="37" t="str">
        <f t="shared" si="4"/>
        <v>-</v>
      </c>
      <c r="AL49" s="47">
        <v>38</v>
      </c>
      <c r="AM49" s="37" t="str">
        <f t="shared" si="5"/>
        <v>-</v>
      </c>
      <c r="AN49" s="109" t="str">
        <f t="shared" si="48"/>
        <v>-</v>
      </c>
      <c r="AO49" s="35" t="str">
        <f t="shared" si="10"/>
        <v>-</v>
      </c>
      <c r="AP49" s="36"/>
      <c r="AQ49" s="36"/>
    </row>
    <row r="50" spans="1:47" s="43" customFormat="1" ht="15" x14ac:dyDescent="0.25">
      <c r="A50" s="13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I50" s="102"/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7"/>
        <v>0</v>
      </c>
      <c r="AD50" s="104">
        <f t="shared" si="8"/>
        <v>0</v>
      </c>
      <c r="AE50" s="104">
        <f t="shared" si="9"/>
        <v>0</v>
      </c>
      <c r="AF50" s="42">
        <f t="shared" si="0"/>
        <v>0</v>
      </c>
      <c r="AG50" s="37">
        <f t="shared" si="1"/>
        <v>0</v>
      </c>
      <c r="AH50" s="63">
        <f t="shared" si="2"/>
        <v>0</v>
      </c>
      <c r="AI50" s="103">
        <v>0</v>
      </c>
      <c r="AJ50" s="107">
        <f t="shared" si="47"/>
        <v>0</v>
      </c>
      <c r="AK50" s="37" t="str">
        <f t="shared" si="4"/>
        <v>-</v>
      </c>
      <c r="AL50" s="47">
        <v>39</v>
      </c>
      <c r="AM50" s="37" t="str">
        <f t="shared" si="5"/>
        <v>-</v>
      </c>
      <c r="AN50" s="109" t="str">
        <f t="shared" si="48"/>
        <v>-</v>
      </c>
      <c r="AO50" s="35" t="str">
        <f t="shared" si="10"/>
        <v>-</v>
      </c>
      <c r="AP50" s="36"/>
      <c r="AQ50" s="36"/>
    </row>
    <row r="51" spans="1:47" s="43" customFormat="1" ht="15" x14ac:dyDescent="0.25">
      <c r="A51" s="13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I51" s="102"/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7"/>
        <v>0</v>
      </c>
      <c r="AD51" s="104">
        <f t="shared" si="8"/>
        <v>0</v>
      </c>
      <c r="AE51" s="104">
        <f t="shared" si="9"/>
        <v>0</v>
      </c>
      <c r="AF51" s="42">
        <f t="shared" si="0"/>
        <v>0</v>
      </c>
      <c r="AG51" s="37">
        <f t="shared" si="1"/>
        <v>0</v>
      </c>
      <c r="AH51" s="63">
        <f t="shared" si="2"/>
        <v>0</v>
      </c>
      <c r="AI51" s="103">
        <v>0</v>
      </c>
      <c r="AJ51" s="107">
        <f t="shared" si="47"/>
        <v>0</v>
      </c>
      <c r="AK51" s="37" t="str">
        <f t="shared" si="4"/>
        <v>-</v>
      </c>
      <c r="AL51" s="47">
        <v>40</v>
      </c>
      <c r="AM51" s="37" t="str">
        <f t="shared" si="5"/>
        <v>-</v>
      </c>
      <c r="AN51" s="109" t="str">
        <f t="shared" si="48"/>
        <v>-</v>
      </c>
      <c r="AO51" s="35" t="str">
        <f t="shared" si="10"/>
        <v>-</v>
      </c>
      <c r="AP51" s="36"/>
      <c r="AQ51" s="36"/>
    </row>
    <row r="52" spans="1:47" s="43" customFormat="1" ht="15" x14ac:dyDescent="0.25">
      <c r="A52" s="13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I52" s="102"/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7"/>
        <v>0</v>
      </c>
      <c r="AD52" s="104">
        <f t="shared" si="8"/>
        <v>0</v>
      </c>
      <c r="AE52" s="104">
        <f t="shared" si="9"/>
        <v>0</v>
      </c>
      <c r="AF52" s="42">
        <f t="shared" si="0"/>
        <v>0</v>
      </c>
      <c r="AG52" s="37">
        <f t="shared" si="1"/>
        <v>0</v>
      </c>
      <c r="AH52" s="63">
        <f t="shared" si="2"/>
        <v>0</v>
      </c>
      <c r="AI52" s="103">
        <v>0</v>
      </c>
      <c r="AJ52" s="107">
        <f t="shared" si="47"/>
        <v>0</v>
      </c>
      <c r="AK52" s="37" t="str">
        <f t="shared" si="4"/>
        <v>-</v>
      </c>
      <c r="AL52" s="47">
        <v>41</v>
      </c>
      <c r="AM52" s="37" t="str">
        <f t="shared" si="5"/>
        <v>-</v>
      </c>
      <c r="AN52" s="109" t="str">
        <f t="shared" si="48"/>
        <v>-</v>
      </c>
      <c r="AO52" s="35" t="str">
        <f t="shared" si="10"/>
        <v>-</v>
      </c>
      <c r="AP52" s="36"/>
      <c r="AQ52" s="36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I53" s="113"/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13"/>
      <c r="AC53" s="114">
        <f t="shared" si="7"/>
        <v>0</v>
      </c>
      <c r="AD53" s="104">
        <f t="shared" si="8"/>
        <v>0</v>
      </c>
      <c r="AE53" s="106">
        <f t="shared" si="9"/>
        <v>0</v>
      </c>
      <c r="AF53" s="42">
        <f t="shared" si="0"/>
        <v>0</v>
      </c>
      <c r="AG53" s="37">
        <f t="shared" si="1"/>
        <v>0</v>
      </c>
      <c r="AH53" s="63">
        <f t="shared" si="2"/>
        <v>0</v>
      </c>
      <c r="AI53" s="103">
        <v>0</v>
      </c>
      <c r="AJ53" s="106">
        <f t="shared" si="47"/>
        <v>0</v>
      </c>
      <c r="AK53" s="37" t="str">
        <f t="shared" si="4"/>
        <v>-</v>
      </c>
      <c r="AL53" s="47">
        <v>42</v>
      </c>
      <c r="AM53" s="37" t="str">
        <f t="shared" si="5"/>
        <v>-</v>
      </c>
      <c r="AN53" s="114" t="str">
        <f t="shared" si="48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3</v>
      </c>
      <c r="K54" s="104">
        <f t="shared" si="11"/>
        <v>74.189999999999927</v>
      </c>
      <c r="L54" s="104">
        <f t="shared" ref="L54:L88" si="49">J54*$G54</f>
        <v>133.5</v>
      </c>
      <c r="M54" s="103">
        <v>1</v>
      </c>
      <c r="N54" s="104">
        <f t="shared" ref="N54:N88" si="50">M54*$F54</f>
        <v>24.729999999999976</v>
      </c>
      <c r="O54" s="104">
        <f t="shared" ref="O54:O88" si="51">M54*$G54</f>
        <v>44.5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1</v>
      </c>
      <c r="T54" s="104">
        <f t="shared" ref="T54:T88" si="54">S54*$F54</f>
        <v>24.729999999999976</v>
      </c>
      <c r="U54" s="104">
        <f t="shared" ref="U54:U88" si="55">S54*$G54</f>
        <v>44.5</v>
      </c>
      <c r="V54" s="103">
        <v>2</v>
      </c>
      <c r="W54" s="104">
        <f t="shared" ref="W54:W88" si="56">V54*$F54</f>
        <v>49.459999999999951</v>
      </c>
      <c r="X54" s="104">
        <f t="shared" ref="X54:X88" si="57">V54*$G54</f>
        <v>89</v>
      </c>
      <c r="Y54" s="103"/>
      <c r="Z54" s="104">
        <f t="shared" ref="Z54:Z88" si="58">Y54*$F54</f>
        <v>0</v>
      </c>
      <c r="AA54" s="104">
        <f t="shared" ref="AA54:AA88" si="59">Y54*$G54</f>
        <v>0</v>
      </c>
      <c r="AB54" s="117"/>
      <c r="AC54" s="114">
        <f t="shared" si="7"/>
        <v>8</v>
      </c>
      <c r="AD54" s="104">
        <f t="shared" si="8"/>
        <v>197.8399999999998</v>
      </c>
      <c r="AE54" s="106">
        <f t="shared" si="9"/>
        <v>356</v>
      </c>
      <c r="AF54" s="42">
        <f t="shared" si="0"/>
        <v>6.5040650406504072E-2</v>
      </c>
      <c r="AG54" s="37">
        <f t="shared" si="1"/>
        <v>1.9512195121951221</v>
      </c>
      <c r="AH54" s="63">
        <f t="shared" si="2"/>
        <v>86.82926829268294</v>
      </c>
      <c r="AI54" s="103">
        <v>0</v>
      </c>
      <c r="AJ54" s="106">
        <f t="shared" ref="AJ54:AJ88" si="60">AI54*G54</f>
        <v>0</v>
      </c>
      <c r="AK54" s="37">
        <f t="shared" si="4"/>
        <v>0</v>
      </c>
      <c r="AL54" s="47">
        <v>43</v>
      </c>
      <c r="AM54" s="37">
        <f t="shared" si="5"/>
        <v>0</v>
      </c>
      <c r="AN54" s="114">
        <f t="shared" ref="AN54:AN88" si="61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58"/>
        <v>0</v>
      </c>
      <c r="AA55" s="104">
        <f t="shared" si="59"/>
        <v>0</v>
      </c>
      <c r="AB55" s="117"/>
      <c r="AC55" s="114">
        <f t="shared" si="7"/>
        <v>0</v>
      </c>
      <c r="AD55" s="104">
        <f t="shared" si="8"/>
        <v>0</v>
      </c>
      <c r="AE55" s="106">
        <f t="shared" si="9"/>
        <v>0</v>
      </c>
      <c r="AF55" s="42">
        <f t="shared" si="0"/>
        <v>0</v>
      </c>
      <c r="AG55" s="37">
        <f t="shared" si="1"/>
        <v>0</v>
      </c>
      <c r="AH55" s="63">
        <f t="shared" si="2"/>
        <v>0</v>
      </c>
      <c r="AI55" s="103">
        <v>0</v>
      </c>
      <c r="AJ55" s="106">
        <f t="shared" si="60"/>
        <v>0</v>
      </c>
      <c r="AK55" s="37" t="str">
        <f t="shared" si="4"/>
        <v>-</v>
      </c>
      <c r="AL55" s="47">
        <v>44</v>
      </c>
      <c r="AM55" s="37" t="str">
        <f t="shared" si="5"/>
        <v>-</v>
      </c>
      <c r="AN55" s="114" t="str">
        <f t="shared" si="61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58"/>
        <v>0</v>
      </c>
      <c r="AA56" s="104">
        <f t="shared" si="59"/>
        <v>0</v>
      </c>
      <c r="AB56" s="117"/>
      <c r="AC56" s="114">
        <f t="shared" si="7"/>
        <v>0</v>
      </c>
      <c r="AD56" s="104">
        <f t="shared" si="8"/>
        <v>0</v>
      </c>
      <c r="AE56" s="106">
        <f t="shared" si="9"/>
        <v>0</v>
      </c>
      <c r="AF56" s="42">
        <f t="shared" si="0"/>
        <v>0</v>
      </c>
      <c r="AG56" s="37">
        <f t="shared" si="1"/>
        <v>0</v>
      </c>
      <c r="AH56" s="63">
        <f t="shared" si="2"/>
        <v>0</v>
      </c>
      <c r="AI56" s="103">
        <v>0</v>
      </c>
      <c r="AJ56" s="106">
        <f t="shared" si="60"/>
        <v>0</v>
      </c>
      <c r="AK56" s="37" t="str">
        <f t="shared" si="4"/>
        <v>-</v>
      </c>
      <c r="AL56" s="47">
        <v>45</v>
      </c>
      <c r="AM56" s="37" t="str">
        <f t="shared" si="5"/>
        <v>-</v>
      </c>
      <c r="AN56" s="114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58"/>
        <v>0</v>
      </c>
      <c r="AA57" s="104">
        <f t="shared" si="59"/>
        <v>0</v>
      </c>
      <c r="AB57" s="117"/>
      <c r="AC57" s="114">
        <f t="shared" si="7"/>
        <v>0</v>
      </c>
      <c r="AD57" s="104">
        <f t="shared" si="8"/>
        <v>0</v>
      </c>
      <c r="AE57" s="106">
        <f t="shared" si="9"/>
        <v>0</v>
      </c>
      <c r="AF57" s="42">
        <f t="shared" si="0"/>
        <v>0</v>
      </c>
      <c r="AG57" s="37">
        <f t="shared" si="1"/>
        <v>0</v>
      </c>
      <c r="AH57" s="63">
        <f t="shared" si="2"/>
        <v>0</v>
      </c>
      <c r="AI57" s="103">
        <v>0</v>
      </c>
      <c r="AJ57" s="106">
        <f t="shared" si="60"/>
        <v>0</v>
      </c>
      <c r="AK57" s="37" t="str">
        <f t="shared" si="4"/>
        <v>-</v>
      </c>
      <c r="AL57" s="47">
        <v>46</v>
      </c>
      <c r="AM57" s="37" t="str">
        <f t="shared" si="5"/>
        <v>-</v>
      </c>
      <c r="AN57" s="114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1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1</v>
      </c>
      <c r="T58" s="104">
        <f t="shared" si="54"/>
        <v>25.360000000000003</v>
      </c>
      <c r="U58" s="104">
        <f t="shared" si="55"/>
        <v>49.5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58"/>
        <v>0</v>
      </c>
      <c r="AA58" s="104">
        <f t="shared" si="59"/>
        <v>0</v>
      </c>
      <c r="AB58" s="117"/>
      <c r="AC58" s="114">
        <f t="shared" si="7"/>
        <v>1</v>
      </c>
      <c r="AD58" s="104">
        <f t="shared" si="8"/>
        <v>25.360000000000003</v>
      </c>
      <c r="AE58" s="106">
        <f t="shared" si="9"/>
        <v>49.5</v>
      </c>
      <c r="AF58" s="42">
        <f t="shared" si="0"/>
        <v>8.130081300813009E-3</v>
      </c>
      <c r="AG58" s="37">
        <f t="shared" si="1"/>
        <v>0.24390243902439027</v>
      </c>
      <c r="AH58" s="63">
        <f t="shared" si="2"/>
        <v>12.073170731707318</v>
      </c>
      <c r="AI58" s="103">
        <v>1</v>
      </c>
      <c r="AJ58" s="106">
        <f t="shared" si="60"/>
        <v>49.5</v>
      </c>
      <c r="AK58" s="37">
        <f t="shared" si="4"/>
        <v>122.99999999999999</v>
      </c>
      <c r="AL58" s="47">
        <v>47</v>
      </c>
      <c r="AM58" s="37">
        <f t="shared" si="5"/>
        <v>17.571428571428569</v>
      </c>
      <c r="AN58" s="114">
        <f t="shared" si="61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58"/>
        <v>0</v>
      </c>
      <c r="AA59" s="104">
        <f t="shared" si="59"/>
        <v>0</v>
      </c>
      <c r="AB59" s="117"/>
      <c r="AC59" s="114">
        <f t="shared" si="7"/>
        <v>0</v>
      </c>
      <c r="AD59" s="104">
        <f t="shared" si="8"/>
        <v>0</v>
      </c>
      <c r="AE59" s="106">
        <f t="shared" si="9"/>
        <v>0</v>
      </c>
      <c r="AF59" s="42">
        <f t="shared" si="0"/>
        <v>0</v>
      </c>
      <c r="AG59" s="37">
        <f t="shared" si="1"/>
        <v>0</v>
      </c>
      <c r="AH59" s="63">
        <f t="shared" si="2"/>
        <v>0</v>
      </c>
      <c r="AI59" s="103">
        <v>0</v>
      </c>
      <c r="AJ59" s="106">
        <f t="shared" si="60"/>
        <v>0</v>
      </c>
      <c r="AK59" s="37" t="str">
        <f t="shared" si="4"/>
        <v>-</v>
      </c>
      <c r="AL59" s="47">
        <v>48</v>
      </c>
      <c r="AM59" s="37" t="str">
        <f t="shared" si="5"/>
        <v>-</v>
      </c>
      <c r="AN59" s="114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02"/>
      <c r="J60" s="103">
        <v>0</v>
      </c>
      <c r="K60" s="104">
        <f t="shared" si="11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58"/>
        <v>0</v>
      </c>
      <c r="AA60" s="104">
        <f t="shared" si="59"/>
        <v>0</v>
      </c>
      <c r="AB60" s="103"/>
      <c r="AC60" s="103">
        <f t="shared" si="7"/>
        <v>0</v>
      </c>
      <c r="AD60" s="104">
        <f t="shared" si="8"/>
        <v>0</v>
      </c>
      <c r="AE60" s="104">
        <f t="shared" si="9"/>
        <v>0</v>
      </c>
      <c r="AF60" s="42">
        <f t="shared" si="0"/>
        <v>0</v>
      </c>
      <c r="AG60" s="37">
        <f t="shared" si="1"/>
        <v>0</v>
      </c>
      <c r="AH60" s="63">
        <f t="shared" si="2"/>
        <v>0</v>
      </c>
      <c r="AI60" s="103">
        <v>0</v>
      </c>
      <c r="AJ60" s="107">
        <f t="shared" si="60"/>
        <v>0</v>
      </c>
      <c r="AK60" s="37" t="str">
        <f t="shared" si="4"/>
        <v>-</v>
      </c>
      <c r="AL60" s="47">
        <v>49</v>
      </c>
      <c r="AM60" s="37" t="str">
        <f t="shared" si="5"/>
        <v>-</v>
      </c>
      <c r="AN60" s="109" t="str">
        <f t="shared" si="61"/>
        <v>-</v>
      </c>
      <c r="AO60" s="35" t="str">
        <f t="shared" si="10"/>
        <v>-</v>
      </c>
      <c r="AP60" s="36"/>
      <c r="AQ60" s="36"/>
    </row>
    <row r="61" spans="1:47" s="43" customFormat="1" ht="15" x14ac:dyDescent="0.25">
      <c r="A61" s="13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I61" s="102"/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7"/>
        <v>0</v>
      </c>
      <c r="AD61" s="104">
        <f t="shared" si="8"/>
        <v>0</v>
      </c>
      <c r="AE61" s="104">
        <f t="shared" si="9"/>
        <v>0</v>
      </c>
      <c r="AF61" s="42">
        <f t="shared" si="0"/>
        <v>0</v>
      </c>
      <c r="AG61" s="37">
        <f t="shared" si="1"/>
        <v>0</v>
      </c>
      <c r="AH61" s="63">
        <f t="shared" si="2"/>
        <v>0</v>
      </c>
      <c r="AI61" s="103">
        <v>0</v>
      </c>
      <c r="AJ61" s="107">
        <f t="shared" si="60"/>
        <v>0</v>
      </c>
      <c r="AK61" s="37" t="str">
        <f t="shared" si="4"/>
        <v>-</v>
      </c>
      <c r="AL61" s="47">
        <v>50</v>
      </c>
      <c r="AM61" s="37" t="str">
        <f t="shared" si="5"/>
        <v>-</v>
      </c>
      <c r="AN61" s="109" t="str">
        <f t="shared" si="61"/>
        <v>-</v>
      </c>
      <c r="AO61" s="35" t="str">
        <f t="shared" si="10"/>
        <v>-</v>
      </c>
      <c r="AP61" s="36"/>
      <c r="AQ61" s="36"/>
    </row>
    <row r="62" spans="1:47" s="43" customFormat="1" ht="15" x14ac:dyDescent="0.25">
      <c r="A62" s="13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I62" s="102"/>
      <c r="J62" s="103">
        <v>0</v>
      </c>
      <c r="K62" s="104">
        <f t="shared" si="11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7"/>
        <v>0</v>
      </c>
      <c r="AD62" s="104">
        <f t="shared" si="8"/>
        <v>0</v>
      </c>
      <c r="AE62" s="104">
        <f t="shared" si="9"/>
        <v>0</v>
      </c>
      <c r="AF62" s="42">
        <f t="shared" si="0"/>
        <v>0</v>
      </c>
      <c r="AG62" s="37">
        <f t="shared" si="1"/>
        <v>0</v>
      </c>
      <c r="AH62" s="63">
        <f t="shared" si="2"/>
        <v>0</v>
      </c>
      <c r="AI62" s="103">
        <v>0</v>
      </c>
      <c r="AJ62" s="107">
        <f t="shared" si="60"/>
        <v>0</v>
      </c>
      <c r="AK62" s="37" t="str">
        <f t="shared" si="4"/>
        <v>-</v>
      </c>
      <c r="AL62" s="47">
        <v>51</v>
      </c>
      <c r="AM62" s="37" t="str">
        <f t="shared" si="5"/>
        <v>-</v>
      </c>
      <c r="AN62" s="109" t="str">
        <f t="shared" si="61"/>
        <v>-</v>
      </c>
      <c r="AO62" s="35" t="str">
        <f t="shared" si="10"/>
        <v>-</v>
      </c>
      <c r="AP62" s="36"/>
      <c r="AQ62" s="36"/>
    </row>
    <row r="63" spans="1:47" s="43" customFormat="1" ht="15" x14ac:dyDescent="0.25">
      <c r="A63" s="13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I63" s="102"/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1</v>
      </c>
      <c r="Q63" s="104">
        <f t="shared" si="52"/>
        <v>27</v>
      </c>
      <c r="R63" s="104">
        <f t="shared" si="53"/>
        <v>59.5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7"/>
        <v>1</v>
      </c>
      <c r="AD63" s="104">
        <f t="shared" si="8"/>
        <v>27</v>
      </c>
      <c r="AE63" s="104">
        <f t="shared" si="9"/>
        <v>59.5</v>
      </c>
      <c r="AF63" s="42">
        <f t="shared" si="0"/>
        <v>8.130081300813009E-3</v>
      </c>
      <c r="AG63" s="37">
        <f t="shared" si="1"/>
        <v>0.24390243902439027</v>
      </c>
      <c r="AH63" s="63">
        <f t="shared" si="2"/>
        <v>14.512195121951221</v>
      </c>
      <c r="AI63" s="103">
        <v>0</v>
      </c>
      <c r="AJ63" s="107">
        <f t="shared" si="60"/>
        <v>0</v>
      </c>
      <c r="AK63" s="37">
        <f t="shared" si="4"/>
        <v>0</v>
      </c>
      <c r="AL63" s="47">
        <v>52</v>
      </c>
      <c r="AM63" s="37">
        <f t="shared" si="5"/>
        <v>0</v>
      </c>
      <c r="AN63" s="109">
        <f t="shared" si="61"/>
        <v>0</v>
      </c>
      <c r="AO63" s="35">
        <f t="shared" si="10"/>
        <v>43589</v>
      </c>
      <c r="AP63" s="36"/>
      <c r="AQ63" s="36"/>
    </row>
    <row r="64" spans="1:47" s="43" customFormat="1" ht="15" x14ac:dyDescent="0.25">
      <c r="A64" s="13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I64" s="102"/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7"/>
        <v>0</v>
      </c>
      <c r="AD64" s="104">
        <f t="shared" si="8"/>
        <v>0</v>
      </c>
      <c r="AE64" s="104">
        <f t="shared" si="9"/>
        <v>0</v>
      </c>
      <c r="AF64" s="42">
        <f t="shared" si="0"/>
        <v>0</v>
      </c>
      <c r="AG64" s="37">
        <f t="shared" si="1"/>
        <v>0</v>
      </c>
      <c r="AH64" s="63">
        <f t="shared" si="2"/>
        <v>0</v>
      </c>
      <c r="AI64" s="103">
        <v>0</v>
      </c>
      <c r="AJ64" s="107">
        <f t="shared" si="60"/>
        <v>0</v>
      </c>
      <c r="AK64" s="37" t="str">
        <f t="shared" si="4"/>
        <v>-</v>
      </c>
      <c r="AL64" s="47">
        <v>53</v>
      </c>
      <c r="AM64" s="37" t="str">
        <f t="shared" si="5"/>
        <v>-</v>
      </c>
      <c r="AN64" s="109" t="str">
        <f t="shared" si="61"/>
        <v>-</v>
      </c>
      <c r="AO64" s="35" t="str">
        <f t="shared" si="10"/>
        <v>-</v>
      </c>
      <c r="AP64" s="36"/>
      <c r="AQ64" s="36"/>
    </row>
    <row r="65" spans="1:43" s="43" customFormat="1" ht="15" x14ac:dyDescent="0.25">
      <c r="A65" s="13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I65" s="102"/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7"/>
        <v>0</v>
      </c>
      <c r="AD65" s="104">
        <f t="shared" si="8"/>
        <v>0</v>
      </c>
      <c r="AE65" s="104">
        <f t="shared" si="9"/>
        <v>0</v>
      </c>
      <c r="AF65" s="42">
        <f t="shared" si="0"/>
        <v>0</v>
      </c>
      <c r="AG65" s="37">
        <f t="shared" si="1"/>
        <v>0</v>
      </c>
      <c r="AH65" s="63">
        <f t="shared" si="2"/>
        <v>0</v>
      </c>
      <c r="AI65" s="103">
        <v>0</v>
      </c>
      <c r="AJ65" s="107">
        <f t="shared" si="60"/>
        <v>0</v>
      </c>
      <c r="AK65" s="37" t="str">
        <f t="shared" si="4"/>
        <v>-</v>
      </c>
      <c r="AL65" s="47">
        <v>54</v>
      </c>
      <c r="AM65" s="37" t="str">
        <f t="shared" si="5"/>
        <v>-</v>
      </c>
      <c r="AN65" s="109" t="str">
        <f t="shared" si="61"/>
        <v>-</v>
      </c>
      <c r="AO65" s="35" t="str">
        <f t="shared" si="10"/>
        <v>-</v>
      </c>
      <c r="AP65" s="36"/>
      <c r="AQ65" s="36"/>
    </row>
    <row r="66" spans="1:43" s="43" customFormat="1" ht="15" x14ac:dyDescent="0.25">
      <c r="A66" s="13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I66" s="102"/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7"/>
        <v>0</v>
      </c>
      <c r="AD66" s="104">
        <f t="shared" si="8"/>
        <v>0</v>
      </c>
      <c r="AE66" s="104">
        <f t="shared" si="9"/>
        <v>0</v>
      </c>
      <c r="AF66" s="42">
        <f t="shared" si="0"/>
        <v>0</v>
      </c>
      <c r="AG66" s="37">
        <f t="shared" si="1"/>
        <v>0</v>
      </c>
      <c r="AH66" s="63">
        <f t="shared" si="2"/>
        <v>0</v>
      </c>
      <c r="AI66" s="103">
        <v>0</v>
      </c>
      <c r="AJ66" s="107">
        <f t="shared" si="60"/>
        <v>0</v>
      </c>
      <c r="AK66" s="37" t="str">
        <f t="shared" si="4"/>
        <v>-</v>
      </c>
      <c r="AL66" s="47">
        <v>55</v>
      </c>
      <c r="AM66" s="37" t="str">
        <f t="shared" si="5"/>
        <v>-</v>
      </c>
      <c r="AN66" s="109" t="str">
        <f t="shared" si="61"/>
        <v>-</v>
      </c>
      <c r="AO66" s="35" t="str">
        <f t="shared" si="10"/>
        <v>-</v>
      </c>
      <c r="AP66" s="36"/>
      <c r="AQ66" s="36"/>
    </row>
    <row r="67" spans="1:43" s="43" customFormat="1" ht="15" x14ac:dyDescent="0.25">
      <c r="A67" s="13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I67" s="102"/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1</v>
      </c>
      <c r="Q67" s="104">
        <f t="shared" si="52"/>
        <v>11.76</v>
      </c>
      <c r="R67" s="104">
        <f t="shared" si="53"/>
        <v>24.5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7"/>
        <v>1</v>
      </c>
      <c r="AD67" s="104">
        <f t="shared" si="8"/>
        <v>11.76</v>
      </c>
      <c r="AE67" s="104">
        <f t="shared" si="9"/>
        <v>24.5</v>
      </c>
      <c r="AF67" s="42">
        <f t="shared" si="0"/>
        <v>8.130081300813009E-3</v>
      </c>
      <c r="AG67" s="37">
        <f t="shared" si="1"/>
        <v>0.24390243902439027</v>
      </c>
      <c r="AH67" s="63">
        <f t="shared" si="2"/>
        <v>5.975609756097561</v>
      </c>
      <c r="AI67" s="103">
        <v>0</v>
      </c>
      <c r="AJ67" s="107">
        <f t="shared" si="60"/>
        <v>0</v>
      </c>
      <c r="AK67" s="37">
        <f t="shared" si="4"/>
        <v>0</v>
      </c>
      <c r="AL67" s="47">
        <v>56</v>
      </c>
      <c r="AM67" s="37">
        <f t="shared" si="5"/>
        <v>0</v>
      </c>
      <c r="AN67" s="109">
        <f t="shared" si="61"/>
        <v>0</v>
      </c>
      <c r="AO67" s="35">
        <f t="shared" si="10"/>
        <v>43589</v>
      </c>
      <c r="AP67" s="36"/>
      <c r="AQ67" s="36"/>
    </row>
    <row r="68" spans="1:43" s="43" customFormat="1" ht="15" x14ac:dyDescent="0.25">
      <c r="A68" s="13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I68" s="102"/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7"/>
        <v>0</v>
      </c>
      <c r="AD68" s="104">
        <f t="shared" si="8"/>
        <v>0</v>
      </c>
      <c r="AE68" s="104">
        <f t="shared" si="9"/>
        <v>0</v>
      </c>
      <c r="AF68" s="42">
        <f t="shared" si="0"/>
        <v>0</v>
      </c>
      <c r="AG68" s="37">
        <f t="shared" si="1"/>
        <v>0</v>
      </c>
      <c r="AH68" s="63">
        <f t="shared" si="2"/>
        <v>0</v>
      </c>
      <c r="AI68" s="103">
        <v>0</v>
      </c>
      <c r="AJ68" s="107">
        <f t="shared" si="60"/>
        <v>0</v>
      </c>
      <c r="AK68" s="37" t="str">
        <f t="shared" si="4"/>
        <v>-</v>
      </c>
      <c r="AL68" s="47">
        <v>57</v>
      </c>
      <c r="AM68" s="37" t="str">
        <f t="shared" si="5"/>
        <v>-</v>
      </c>
      <c r="AN68" s="109" t="str">
        <f t="shared" si="61"/>
        <v>-</v>
      </c>
      <c r="AO68" s="35" t="str">
        <f t="shared" si="10"/>
        <v>-</v>
      </c>
      <c r="AP68" s="36"/>
      <c r="AQ68" s="36"/>
    </row>
    <row r="69" spans="1:43" s="43" customFormat="1" ht="15" x14ac:dyDescent="0.25">
      <c r="A69" s="13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02"/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2</v>
      </c>
      <c r="T69" s="104">
        <f t="shared" si="54"/>
        <v>24.099999999999994</v>
      </c>
      <c r="U69" s="104">
        <f t="shared" si="55"/>
        <v>49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7"/>
        <v>2</v>
      </c>
      <c r="AD69" s="104">
        <f t="shared" si="8"/>
        <v>24.099999999999994</v>
      </c>
      <c r="AE69" s="104">
        <f t="shared" si="9"/>
        <v>49</v>
      </c>
      <c r="AF69" s="42">
        <f t="shared" si="0"/>
        <v>1.6260162601626018E-2</v>
      </c>
      <c r="AG69" s="37">
        <f t="shared" si="1"/>
        <v>0.48780487804878053</v>
      </c>
      <c r="AH69" s="63">
        <f t="shared" si="2"/>
        <v>11.951219512195122</v>
      </c>
      <c r="AI69" s="103">
        <v>2</v>
      </c>
      <c r="AJ69" s="107">
        <f t="shared" si="60"/>
        <v>49</v>
      </c>
      <c r="AK69" s="37">
        <f t="shared" si="4"/>
        <v>122.99999999999999</v>
      </c>
      <c r="AL69" s="47">
        <v>58</v>
      </c>
      <c r="AM69" s="37">
        <f t="shared" si="5"/>
        <v>17.571428571428569</v>
      </c>
      <c r="AN69" s="109">
        <f t="shared" si="61"/>
        <v>4.0999999999999996</v>
      </c>
      <c r="AO69" s="35">
        <f t="shared" si="10"/>
        <v>43712</v>
      </c>
      <c r="AP69" s="36"/>
      <c r="AQ69" s="36"/>
    </row>
    <row r="70" spans="1:43" s="43" customFormat="1" ht="15" x14ac:dyDescent="0.25">
      <c r="A70" s="13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I70" s="102"/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7"/>
        <v>0</v>
      </c>
      <c r="AD70" s="104">
        <f t="shared" si="8"/>
        <v>0</v>
      </c>
      <c r="AE70" s="104">
        <f t="shared" si="9"/>
        <v>0</v>
      </c>
      <c r="AF70" s="42">
        <f t="shared" si="0"/>
        <v>0</v>
      </c>
      <c r="AG70" s="37">
        <f t="shared" si="1"/>
        <v>0</v>
      </c>
      <c r="AH70" s="63">
        <f t="shared" si="2"/>
        <v>0</v>
      </c>
      <c r="AI70" s="103">
        <v>0</v>
      </c>
      <c r="AJ70" s="107">
        <f t="shared" si="60"/>
        <v>0</v>
      </c>
      <c r="AK70" s="37" t="str">
        <f t="shared" si="4"/>
        <v>-</v>
      </c>
      <c r="AL70" s="47">
        <v>59</v>
      </c>
      <c r="AM70" s="37" t="str">
        <f t="shared" si="5"/>
        <v>-</v>
      </c>
      <c r="AN70" s="109" t="str">
        <f t="shared" si="61"/>
        <v>-</v>
      </c>
      <c r="AO70" s="35" t="str">
        <f t="shared" si="10"/>
        <v>-</v>
      </c>
      <c r="AP70" s="36"/>
      <c r="AQ70" s="36"/>
    </row>
    <row r="71" spans="1:43" s="43" customFormat="1" ht="15" x14ac:dyDescent="0.25">
      <c r="A71" s="13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I71" s="102"/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ref="AC71:AC127" si="62"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0"/>
        <v>0</v>
      </c>
      <c r="AG71" s="37">
        <f t="shared" si="1"/>
        <v>0</v>
      </c>
      <c r="AH71" s="63">
        <f t="shared" si="2"/>
        <v>0</v>
      </c>
      <c r="AI71" s="103">
        <v>0</v>
      </c>
      <c r="AJ71" s="107">
        <f t="shared" si="60"/>
        <v>0</v>
      </c>
      <c r="AK71" s="37" t="str">
        <f t="shared" si="4"/>
        <v>-</v>
      </c>
      <c r="AL71" s="47">
        <v>60</v>
      </c>
      <c r="AM71" s="37" t="str">
        <f t="shared" si="5"/>
        <v>-</v>
      </c>
      <c r="AN71" s="109" t="str">
        <f t="shared" si="61"/>
        <v>-</v>
      </c>
      <c r="AO71" s="35" t="str">
        <f t="shared" si="10"/>
        <v>-</v>
      </c>
      <c r="AP71" s="36"/>
      <c r="AQ71" s="36"/>
    </row>
    <row r="72" spans="1:43" s="43" customFormat="1" ht="15" x14ac:dyDescent="0.25">
      <c r="A72" s="13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I72" s="102"/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si="62"/>
        <v>0</v>
      </c>
      <c r="AD72" s="104">
        <f t="shared" si="63"/>
        <v>0</v>
      </c>
      <c r="AE72" s="104">
        <f t="shared" si="64"/>
        <v>0</v>
      </c>
      <c r="AF72" s="42">
        <f t="shared" si="0"/>
        <v>0</v>
      </c>
      <c r="AG72" s="37">
        <f t="shared" si="1"/>
        <v>0</v>
      </c>
      <c r="AH72" s="63">
        <f t="shared" si="2"/>
        <v>0</v>
      </c>
      <c r="AI72" s="103">
        <v>0</v>
      </c>
      <c r="AJ72" s="107">
        <f t="shared" si="60"/>
        <v>0</v>
      </c>
      <c r="AK72" s="37" t="str">
        <f t="shared" si="4"/>
        <v>-</v>
      </c>
      <c r="AL72" s="47">
        <v>61</v>
      </c>
      <c r="AM72" s="37" t="str">
        <f t="shared" si="5"/>
        <v>-</v>
      </c>
      <c r="AN72" s="109" t="str">
        <f t="shared" si="61"/>
        <v>-</v>
      </c>
      <c r="AO72" s="35" t="str">
        <f t="shared" si="10"/>
        <v>-</v>
      </c>
      <c r="AP72" s="36"/>
      <c r="AQ72" s="36"/>
    </row>
    <row r="73" spans="1:43" s="43" customFormat="1" ht="15" x14ac:dyDescent="0.25">
      <c r="A73" s="13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I73" s="102"/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0"/>
        <v>0</v>
      </c>
      <c r="AG73" s="37">
        <f t="shared" si="1"/>
        <v>0</v>
      </c>
      <c r="AH73" s="63">
        <f t="shared" si="2"/>
        <v>0</v>
      </c>
      <c r="AI73" s="103">
        <v>0</v>
      </c>
      <c r="AJ73" s="107">
        <f t="shared" si="60"/>
        <v>0</v>
      </c>
      <c r="AK73" s="37" t="str">
        <f t="shared" si="4"/>
        <v>-</v>
      </c>
      <c r="AL73" s="47">
        <v>62</v>
      </c>
      <c r="AM73" s="37" t="str">
        <f t="shared" si="5"/>
        <v>-</v>
      </c>
      <c r="AN73" s="109" t="str">
        <f t="shared" si="61"/>
        <v>-</v>
      </c>
      <c r="AO73" s="35" t="str">
        <f t="shared" si="10"/>
        <v>-</v>
      </c>
      <c r="AP73" s="36"/>
      <c r="AQ73" s="36"/>
    </row>
    <row r="74" spans="1:43" s="43" customFormat="1" ht="15" x14ac:dyDescent="0.25">
      <c r="A74" s="13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I74" s="102"/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0"/>
        <v>0</v>
      </c>
      <c r="AG74" s="37">
        <f t="shared" si="1"/>
        <v>0</v>
      </c>
      <c r="AH74" s="63">
        <f t="shared" si="2"/>
        <v>0</v>
      </c>
      <c r="AI74" s="103">
        <v>0</v>
      </c>
      <c r="AJ74" s="107">
        <f t="shared" si="60"/>
        <v>0</v>
      </c>
      <c r="AK74" s="37" t="str">
        <f t="shared" si="4"/>
        <v>-</v>
      </c>
      <c r="AL74" s="47">
        <v>63</v>
      </c>
      <c r="AM74" s="37" t="str">
        <f t="shared" si="5"/>
        <v>-</v>
      </c>
      <c r="AN74" s="109" t="str">
        <f t="shared" si="61"/>
        <v>-</v>
      </c>
      <c r="AO74" s="35" t="str">
        <f t="shared" si="10"/>
        <v>-</v>
      </c>
      <c r="AP74" s="36"/>
      <c r="AQ74" s="36"/>
    </row>
    <row r="75" spans="1:43" s="43" customFormat="1" ht="15" x14ac:dyDescent="0.25">
      <c r="A75" s="13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I75" s="102"/>
      <c r="J75" s="103">
        <v>0</v>
      </c>
      <c r="K75" s="104">
        <f t="shared" si="11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0</v>
      </c>
      <c r="AD75" s="104">
        <f t="shared" si="63"/>
        <v>0</v>
      </c>
      <c r="AE75" s="104">
        <f t="shared" si="64"/>
        <v>0</v>
      </c>
      <c r="AF75" s="42">
        <f t="shared" si="0"/>
        <v>0</v>
      </c>
      <c r="AG75" s="37">
        <f t="shared" si="1"/>
        <v>0</v>
      </c>
      <c r="AH75" s="63">
        <f t="shared" si="2"/>
        <v>0</v>
      </c>
      <c r="AI75" s="103">
        <v>0</v>
      </c>
      <c r="AJ75" s="107">
        <f t="shared" si="60"/>
        <v>0</v>
      </c>
      <c r="AK75" s="37" t="str">
        <f t="shared" si="4"/>
        <v>-</v>
      </c>
      <c r="AL75" s="47">
        <v>64</v>
      </c>
      <c r="AM75" s="37" t="str">
        <f t="shared" si="5"/>
        <v>-</v>
      </c>
      <c r="AN75" s="109" t="str">
        <f t="shared" si="61"/>
        <v>-</v>
      </c>
      <c r="AO75" s="35" t="str">
        <f t="shared" si="10"/>
        <v>-</v>
      </c>
      <c r="AP75" s="36"/>
      <c r="AQ75" s="36"/>
    </row>
    <row r="76" spans="1:43" s="43" customFormat="1" ht="15" x14ac:dyDescent="0.25">
      <c r="A76" s="13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I76" s="102"/>
      <c r="J76" s="103">
        <v>0</v>
      </c>
      <c r="K76" s="104">
        <f t="shared" ref="K76:K88" si="65">J76*$F76</f>
        <v>0</v>
      </c>
      <c r="L76" s="104">
        <f t="shared" si="49"/>
        <v>0</v>
      </c>
      <c r="M76" s="103">
        <v>1</v>
      </c>
      <c r="N76" s="104">
        <f t="shared" si="50"/>
        <v>22</v>
      </c>
      <c r="O76" s="104">
        <f t="shared" si="51"/>
        <v>44.5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22</v>
      </c>
      <c r="AE76" s="104">
        <f t="shared" si="64"/>
        <v>44.5</v>
      </c>
      <c r="AF76" s="42">
        <f t="shared" si="0"/>
        <v>8.130081300813009E-3</v>
      </c>
      <c r="AG76" s="37">
        <f t="shared" si="1"/>
        <v>0.24390243902439027</v>
      </c>
      <c r="AH76" s="63">
        <f t="shared" si="2"/>
        <v>10.853658536585368</v>
      </c>
      <c r="AI76" s="103">
        <v>0</v>
      </c>
      <c r="AJ76" s="107">
        <f t="shared" si="60"/>
        <v>0</v>
      </c>
      <c r="AK76" s="37">
        <f t="shared" si="4"/>
        <v>0</v>
      </c>
      <c r="AL76" s="47">
        <v>65</v>
      </c>
      <c r="AM76" s="37">
        <f t="shared" si="5"/>
        <v>0</v>
      </c>
      <c r="AN76" s="109">
        <f t="shared" si="61"/>
        <v>0</v>
      </c>
      <c r="AO76" s="35">
        <f t="shared" si="10"/>
        <v>43589</v>
      </c>
      <c r="AP76" s="36"/>
      <c r="AQ76" s="36"/>
    </row>
    <row r="77" spans="1:43" s="43" customFormat="1" ht="15" x14ac:dyDescent="0.25">
      <c r="A77" s="13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I77" s="102"/>
      <c r="J77" s="103">
        <v>2</v>
      </c>
      <c r="K77" s="104">
        <f t="shared" si="65"/>
        <v>27.240000000000105</v>
      </c>
      <c r="L77" s="104">
        <f t="shared" si="49"/>
        <v>69</v>
      </c>
      <c r="M77" s="103">
        <v>4</v>
      </c>
      <c r="N77" s="104">
        <f t="shared" si="50"/>
        <v>54.48000000000021</v>
      </c>
      <c r="O77" s="104">
        <f t="shared" si="51"/>
        <v>138</v>
      </c>
      <c r="P77" s="103">
        <v>1</v>
      </c>
      <c r="Q77" s="104">
        <f t="shared" si="52"/>
        <v>13.620000000000053</v>
      </c>
      <c r="R77" s="104">
        <f t="shared" si="53"/>
        <v>34.5</v>
      </c>
      <c r="S77" s="103">
        <v>1</v>
      </c>
      <c r="T77" s="104">
        <f t="shared" si="54"/>
        <v>13.620000000000053</v>
      </c>
      <c r="U77" s="104">
        <f t="shared" si="55"/>
        <v>34.5</v>
      </c>
      <c r="V77" s="103">
        <v>1</v>
      </c>
      <c r="W77" s="104">
        <f t="shared" si="56"/>
        <v>13.620000000000053</v>
      </c>
      <c r="X77" s="104">
        <f t="shared" si="57"/>
        <v>34.5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9</v>
      </c>
      <c r="AD77" s="104">
        <f t="shared" si="63"/>
        <v>122.58000000000047</v>
      </c>
      <c r="AE77" s="104">
        <f t="shared" si="64"/>
        <v>310.5</v>
      </c>
      <c r="AF77" s="42">
        <f t="shared" ref="AF77:AF140" si="66">AC77/AQ$10</f>
        <v>7.3170731707317069E-2</v>
      </c>
      <c r="AG77" s="37">
        <f t="shared" ref="AG77:AG140" si="67">AF77*30</f>
        <v>2.1951219512195119</v>
      </c>
      <c r="AH77" s="63">
        <f t="shared" ref="AH77:AH140" si="68">AE77/AQ$10*30</f>
        <v>75.731707317073173</v>
      </c>
      <c r="AI77" s="103">
        <v>2</v>
      </c>
      <c r="AJ77" s="107">
        <f t="shared" si="60"/>
        <v>69</v>
      </c>
      <c r="AK77" s="37">
        <f t="shared" ref="AK77:AK140" si="69">IFERROR(AI77/AF77, "-")</f>
        <v>27.333333333333336</v>
      </c>
      <c r="AL77" s="47">
        <v>66</v>
      </c>
      <c r="AM77" s="37">
        <f t="shared" ref="AM77:AM140" si="70">IFERROR(AK77/7,"-")</f>
        <v>3.9047619047619051</v>
      </c>
      <c r="AN77" s="109">
        <f t="shared" si="61"/>
        <v>0.9111111111111112</v>
      </c>
      <c r="AO77" s="35">
        <f t="shared" si="10"/>
        <v>43616.333333333336</v>
      </c>
      <c r="AP77" s="36"/>
      <c r="AQ77" s="36"/>
    </row>
    <row r="78" spans="1:43" s="43" customFormat="1" ht="15" x14ac:dyDescent="0.25">
      <c r="A78" s="13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I78" s="102"/>
      <c r="J78" s="103">
        <v>1</v>
      </c>
      <c r="K78" s="104">
        <f t="shared" si="65"/>
        <v>13.949999999999998</v>
      </c>
      <c r="L78" s="104">
        <f t="shared" si="49"/>
        <v>34.5</v>
      </c>
      <c r="M78" s="103">
        <v>1</v>
      </c>
      <c r="N78" s="104">
        <f t="shared" si="50"/>
        <v>13.949999999999998</v>
      </c>
      <c r="O78" s="104">
        <f t="shared" si="51"/>
        <v>34.5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2</v>
      </c>
      <c r="AD78" s="104">
        <f t="shared" si="63"/>
        <v>27.899999999999995</v>
      </c>
      <c r="AE78" s="104">
        <f t="shared" si="64"/>
        <v>69</v>
      </c>
      <c r="AF78" s="42">
        <f t="shared" si="66"/>
        <v>1.6260162601626018E-2</v>
      </c>
      <c r="AG78" s="37">
        <f t="shared" si="67"/>
        <v>0.48780487804878053</v>
      </c>
      <c r="AH78" s="63">
        <f t="shared" si="68"/>
        <v>16.829268292682929</v>
      </c>
      <c r="AI78" s="103">
        <v>0</v>
      </c>
      <c r="AJ78" s="107">
        <f t="shared" si="60"/>
        <v>0</v>
      </c>
      <c r="AK78" s="37">
        <f t="shared" si="69"/>
        <v>0</v>
      </c>
      <c r="AL78" s="47">
        <v>67</v>
      </c>
      <c r="AM78" s="37">
        <f t="shared" si="70"/>
        <v>0</v>
      </c>
      <c r="AN78" s="109">
        <f t="shared" si="61"/>
        <v>0</v>
      </c>
      <c r="AO78" s="35">
        <f t="shared" ref="AO78:AO141" si="71">IFERROR(AO$10+AK78,"-")</f>
        <v>43589</v>
      </c>
      <c r="AP78" s="36"/>
      <c r="AQ78" s="36"/>
    </row>
    <row r="79" spans="1:43" s="43" customFormat="1" ht="15" x14ac:dyDescent="0.25">
      <c r="A79" s="13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I79" s="102"/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si="66"/>
        <v>0</v>
      </c>
      <c r="AG79" s="37">
        <f t="shared" si="67"/>
        <v>0</v>
      </c>
      <c r="AH79" s="63">
        <f t="shared" si="68"/>
        <v>0</v>
      </c>
      <c r="AI79" s="103">
        <v>0</v>
      </c>
      <c r="AJ79" s="107">
        <f t="shared" si="60"/>
        <v>0</v>
      </c>
      <c r="AK79" s="37" t="str">
        <f t="shared" si="69"/>
        <v>-</v>
      </c>
      <c r="AL79" s="47">
        <v>68</v>
      </c>
      <c r="AM79" s="37" t="str">
        <f t="shared" si="70"/>
        <v>-</v>
      </c>
      <c r="AN79" s="109" t="str">
        <f t="shared" si="61"/>
        <v>-</v>
      </c>
      <c r="AO79" s="35" t="str">
        <f t="shared" si="71"/>
        <v>-</v>
      </c>
      <c r="AP79" s="36"/>
      <c r="AQ79" s="36"/>
    </row>
    <row r="80" spans="1:43" s="43" customFormat="1" ht="15" x14ac:dyDescent="0.25">
      <c r="A80" s="13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02"/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47">
        <v>69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36"/>
      <c r="AQ80" s="36"/>
    </row>
    <row r="81" spans="1:47" s="43" customFormat="1" ht="15" x14ac:dyDescent="0.25">
      <c r="A81" s="13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02"/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 t="shared" si="62"/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47">
        <v>70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36"/>
      <c r="AQ81" s="36"/>
    </row>
    <row r="82" spans="1:47" s="43" customFormat="1" ht="15" x14ac:dyDescent="0.25">
      <c r="A82" s="13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02"/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47">
        <v>71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36"/>
      <c r="AQ82" s="36"/>
    </row>
    <row r="83" spans="1:47" s="43" customFormat="1" ht="15" x14ac:dyDescent="0.25">
      <c r="A83" s="13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02"/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47">
        <v>72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36"/>
      <c r="AQ83" s="36"/>
    </row>
    <row r="84" spans="1:47" s="43" customFormat="1" ht="15" x14ac:dyDescent="0.25">
      <c r="A84" s="13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02"/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1</v>
      </c>
      <c r="Q84" s="104">
        <f t="shared" si="52"/>
        <v>11.760000000000007</v>
      </c>
      <c r="R84" s="104">
        <f t="shared" si="53"/>
        <v>24.5</v>
      </c>
      <c r="S84" s="103">
        <v>1</v>
      </c>
      <c r="T84" s="104">
        <f t="shared" si="54"/>
        <v>11.760000000000007</v>
      </c>
      <c r="U84" s="104">
        <f t="shared" si="55"/>
        <v>24.5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2</v>
      </c>
      <c r="AD84" s="104">
        <f t="shared" si="63"/>
        <v>23.520000000000014</v>
      </c>
      <c r="AE84" s="104">
        <f t="shared" si="64"/>
        <v>49</v>
      </c>
      <c r="AF84" s="42">
        <f t="shared" si="66"/>
        <v>1.6260162601626018E-2</v>
      </c>
      <c r="AG84" s="37">
        <f t="shared" si="67"/>
        <v>0.48780487804878053</v>
      </c>
      <c r="AH84" s="63">
        <f t="shared" si="68"/>
        <v>11.951219512195122</v>
      </c>
      <c r="AI84" s="103">
        <v>0</v>
      </c>
      <c r="AJ84" s="107">
        <f t="shared" si="60"/>
        <v>0</v>
      </c>
      <c r="AK84" s="37">
        <f t="shared" si="69"/>
        <v>0</v>
      </c>
      <c r="AL84" s="47">
        <v>73</v>
      </c>
      <c r="AM84" s="37">
        <f t="shared" si="70"/>
        <v>0</v>
      </c>
      <c r="AN84" s="109">
        <f t="shared" si="61"/>
        <v>0</v>
      </c>
      <c r="AO84" s="35">
        <f t="shared" si="71"/>
        <v>43589</v>
      </c>
      <c r="AP84" s="36"/>
      <c r="AQ84" s="36"/>
    </row>
    <row r="85" spans="1:47" s="43" customFormat="1" ht="15" x14ac:dyDescent="0.25">
      <c r="A85" s="13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02"/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47">
        <v>74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36"/>
      <c r="AQ85" s="36"/>
    </row>
    <row r="86" spans="1:47" s="43" customFormat="1" ht="15" x14ac:dyDescent="0.25">
      <c r="A86" s="13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I86" s="102"/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47">
        <v>75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36"/>
      <c r="AQ86" s="36"/>
    </row>
    <row r="87" spans="1:47" s="43" customFormat="1" ht="15" x14ac:dyDescent="0.25">
      <c r="A87" s="13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I87" s="102"/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47">
        <v>76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36"/>
      <c r="AQ87" s="36"/>
    </row>
    <row r="88" spans="1:47" s="43" customFormat="1" ht="15" x14ac:dyDescent="0.25">
      <c r="A88" s="13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I88" s="102"/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47">
        <v>77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36"/>
      <c r="AQ88" s="36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0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ref="Z89:Z94" si="82">Y89*$F89</f>
        <v>0</v>
      </c>
      <c r="AA89" s="104">
        <f t="shared" ref="AA89:AA94" si="83">Y89*$G89</f>
        <v>0</v>
      </c>
      <c r="AB89" s="117"/>
      <c r="AC89" s="114">
        <f t="shared" si="62"/>
        <v>0</v>
      </c>
      <c r="AD89" s="104">
        <f t="shared" si="63"/>
        <v>0</v>
      </c>
      <c r="AE89" s="106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6">
        <f t="shared" ref="AJ89:AJ94" si="84">AI89*G89</f>
        <v>0</v>
      </c>
      <c r="AK89" s="37" t="str">
        <f t="shared" si="69"/>
        <v>-</v>
      </c>
      <c r="AL89" s="47">
        <v>78</v>
      </c>
      <c r="AM89" s="37" t="str">
        <f t="shared" si="70"/>
        <v>-</v>
      </c>
      <c r="AN89" s="114" t="str">
        <f t="shared" ref="AN89:AN94" si="85">IFERROR(AK89/30,"-")</f>
        <v>-</v>
      </c>
      <c r="AO89" s="35" t="str">
        <f t="shared" si="71"/>
        <v>-</v>
      </c>
      <c r="AP89" s="1"/>
      <c r="AQ89" s="1"/>
      <c r="AR89" s="1"/>
      <c r="AS89" s="1"/>
      <c r="AT89" s="1"/>
      <c r="AU89" s="1"/>
    </row>
    <row r="90" spans="1:47" s="43" customFormat="1" ht="15" x14ac:dyDescent="0.25">
      <c r="A90" s="13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02"/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82"/>
        <v>0</v>
      </c>
      <c r="AA90" s="104">
        <f t="shared" si="83"/>
        <v>0</v>
      </c>
      <c r="AB90" s="103"/>
      <c r="AC90" s="103">
        <f t="shared" si="62"/>
        <v>0</v>
      </c>
      <c r="AD90" s="104">
        <f t="shared" si="63"/>
        <v>0</v>
      </c>
      <c r="AE90" s="104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103">
        <v>0</v>
      </c>
      <c r="AJ90" s="107">
        <f t="shared" si="84"/>
        <v>0</v>
      </c>
      <c r="AK90" s="37" t="str">
        <f t="shared" si="69"/>
        <v>-</v>
      </c>
      <c r="AL90" s="47">
        <v>79</v>
      </c>
      <c r="AM90" s="37" t="str">
        <f t="shared" si="70"/>
        <v>-</v>
      </c>
      <c r="AN90" s="109" t="str">
        <f t="shared" si="85"/>
        <v>-</v>
      </c>
      <c r="AO90" s="35" t="str">
        <f t="shared" si="71"/>
        <v>-</v>
      </c>
      <c r="AP90" s="36"/>
      <c r="AQ90" s="36"/>
    </row>
    <row r="91" spans="1:47" s="43" customFormat="1" ht="15" x14ac:dyDescent="0.25">
      <c r="A91" s="13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I91" s="102"/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si="62"/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4"/>
        <v>0</v>
      </c>
      <c r="AK91" s="37" t="str">
        <f t="shared" si="69"/>
        <v>-</v>
      </c>
      <c r="AL91" s="47">
        <v>80</v>
      </c>
      <c r="AM91" s="37" t="str">
        <f t="shared" si="70"/>
        <v>-</v>
      </c>
      <c r="AN91" s="109" t="str">
        <f t="shared" si="85"/>
        <v>-</v>
      </c>
      <c r="AO91" s="35" t="str">
        <f t="shared" si="71"/>
        <v>-</v>
      </c>
      <c r="AP91" s="36"/>
      <c r="AQ91" s="36"/>
    </row>
    <row r="92" spans="1:47" s="43" customFormat="1" ht="15" x14ac:dyDescent="0.25">
      <c r="A92" s="13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I92" s="102"/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62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4"/>
        <v>0</v>
      </c>
      <c r="AK92" s="37" t="str">
        <f t="shared" si="69"/>
        <v>-</v>
      </c>
      <c r="AL92" s="47">
        <v>81</v>
      </c>
      <c r="AM92" s="37" t="str">
        <f t="shared" si="70"/>
        <v>-</v>
      </c>
      <c r="AN92" s="109" t="str">
        <f t="shared" si="85"/>
        <v>-</v>
      </c>
      <c r="AO92" s="35" t="str">
        <f t="shared" si="71"/>
        <v>-</v>
      </c>
      <c r="AP92" s="36"/>
      <c r="AQ92" s="36"/>
    </row>
    <row r="93" spans="1:47" s="43" customFormat="1" ht="15" x14ac:dyDescent="0.25">
      <c r="A93" s="13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I93" s="102"/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 t="shared" si="62"/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4"/>
        <v>0</v>
      </c>
      <c r="AK93" s="37" t="str">
        <f t="shared" si="69"/>
        <v>-</v>
      </c>
      <c r="AL93" s="47">
        <v>82</v>
      </c>
      <c r="AM93" s="37" t="str">
        <f t="shared" si="70"/>
        <v>-</v>
      </c>
      <c r="AN93" s="109" t="str">
        <f t="shared" si="85"/>
        <v>-</v>
      </c>
      <c r="AO93" s="35" t="str">
        <f t="shared" si="71"/>
        <v>-</v>
      </c>
      <c r="AP93" s="36"/>
      <c r="AQ93" s="36"/>
    </row>
    <row r="94" spans="1:47" s="43" customFormat="1" ht="15" x14ac:dyDescent="0.25">
      <c r="A94" s="13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I94" s="102"/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62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4"/>
        <v>0</v>
      </c>
      <c r="AK94" s="37" t="str">
        <f t="shared" si="69"/>
        <v>-</v>
      </c>
      <c r="AL94" s="47">
        <v>83</v>
      </c>
      <c r="AM94" s="37" t="str">
        <f t="shared" si="70"/>
        <v>-</v>
      </c>
      <c r="AN94" s="109" t="str">
        <f t="shared" si="85"/>
        <v>-</v>
      </c>
      <c r="AO94" s="35" t="str">
        <f t="shared" si="71"/>
        <v>-</v>
      </c>
      <c r="AP94" s="36"/>
      <c r="AQ94" s="36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I95" s="113"/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6">M95*$F95</f>
        <v>0</v>
      </c>
      <c r="O95" s="104">
        <f t="shared" ref="O95:O96" si="87">M95*$G95</f>
        <v>0</v>
      </c>
      <c r="P95" s="103">
        <v>0</v>
      </c>
      <c r="Q95" s="104">
        <f t="shared" ref="Q95:Q96" si="88">P95*$F95</f>
        <v>0</v>
      </c>
      <c r="R95" s="104">
        <f t="shared" ref="R95:R96" si="89">P95*$G95</f>
        <v>0</v>
      </c>
      <c r="S95" s="103">
        <v>0</v>
      </c>
      <c r="T95" s="104">
        <f t="shared" ref="T95:T96" si="90">S95*$F95</f>
        <v>0</v>
      </c>
      <c r="U95" s="104">
        <f t="shared" ref="U95:U96" si="91">S95*$G95</f>
        <v>0</v>
      </c>
      <c r="V95" s="103">
        <v>0</v>
      </c>
      <c r="W95" s="104">
        <f t="shared" ref="W95:W96" si="92">V95*$F95</f>
        <v>0</v>
      </c>
      <c r="X95" s="104">
        <f t="shared" ref="X95:X96" si="93">V95*$G95</f>
        <v>0</v>
      </c>
      <c r="Y95" s="103"/>
      <c r="Z95" s="104">
        <f t="shared" ref="Z95:Z96" si="94">Y95*$F95</f>
        <v>0</v>
      </c>
      <c r="AA95" s="104">
        <f t="shared" ref="AA95:AA96" si="95">Y95*$G95</f>
        <v>0</v>
      </c>
      <c r="AB95" s="113"/>
      <c r="AC95" s="114">
        <f t="shared" si="62"/>
        <v>0</v>
      </c>
      <c r="AD95" s="104">
        <f t="shared" si="63"/>
        <v>0</v>
      </c>
      <c r="AE95" s="106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6">
        <f t="shared" ref="AJ95:AJ102" si="96">AI95*G95</f>
        <v>0</v>
      </c>
      <c r="AK95" s="37" t="str">
        <f t="shared" si="69"/>
        <v>-</v>
      </c>
      <c r="AL95" s="47">
        <v>84</v>
      </c>
      <c r="AM95" s="37" t="str">
        <f t="shared" si="70"/>
        <v>-</v>
      </c>
      <c r="AN95" s="114" t="str">
        <f t="shared" ref="AN95:AN102" si="97">IFERROR(AK95/30,"-")</f>
        <v>-</v>
      </c>
      <c r="AO95" s="35" t="str">
        <f t="shared" si="71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I96" s="113"/>
      <c r="J96" s="103">
        <v>0</v>
      </c>
      <c r="K96" s="104">
        <f t="shared" si="72"/>
        <v>0</v>
      </c>
      <c r="L96" s="104">
        <f t="shared" ref="L96" si="98">J96*$G96</f>
        <v>0</v>
      </c>
      <c r="M96" s="103">
        <v>0</v>
      </c>
      <c r="N96" s="104">
        <f t="shared" si="86"/>
        <v>0</v>
      </c>
      <c r="O96" s="104">
        <f t="shared" si="87"/>
        <v>0</v>
      </c>
      <c r="P96" s="103">
        <v>0</v>
      </c>
      <c r="Q96" s="104">
        <f t="shared" si="88"/>
        <v>0</v>
      </c>
      <c r="R96" s="104">
        <f t="shared" si="89"/>
        <v>0</v>
      </c>
      <c r="S96" s="103">
        <v>0</v>
      </c>
      <c r="T96" s="104">
        <f t="shared" si="90"/>
        <v>0</v>
      </c>
      <c r="U96" s="104">
        <f t="shared" si="91"/>
        <v>0</v>
      </c>
      <c r="V96" s="103">
        <v>0</v>
      </c>
      <c r="W96" s="104">
        <f t="shared" si="92"/>
        <v>0</v>
      </c>
      <c r="X96" s="104">
        <f t="shared" si="93"/>
        <v>0</v>
      </c>
      <c r="Y96" s="103"/>
      <c r="Z96" s="104">
        <f t="shared" si="94"/>
        <v>0</v>
      </c>
      <c r="AA96" s="104">
        <f t="shared" si="95"/>
        <v>0</v>
      </c>
      <c r="AB96" s="113"/>
      <c r="AC96" s="114">
        <f t="shared" si="62"/>
        <v>0</v>
      </c>
      <c r="AD96" s="104">
        <f t="shared" si="63"/>
        <v>0</v>
      </c>
      <c r="AE96" s="106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103">
        <v>0</v>
      </c>
      <c r="AJ96" s="106">
        <f t="shared" si="96"/>
        <v>0</v>
      </c>
      <c r="AK96" s="37" t="str">
        <f t="shared" si="69"/>
        <v>-</v>
      </c>
      <c r="AL96" s="47">
        <v>85</v>
      </c>
      <c r="AM96" s="37" t="str">
        <f t="shared" si="70"/>
        <v>-</v>
      </c>
      <c r="AN96" s="114" t="str">
        <f t="shared" si="97"/>
        <v>-</v>
      </c>
      <c r="AO96" s="35" t="str">
        <f t="shared" si="71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I97" s="113"/>
      <c r="J97" s="103">
        <v>0</v>
      </c>
      <c r="K97" s="104">
        <f t="shared" si="72"/>
        <v>0</v>
      </c>
      <c r="L97" s="104">
        <f t="shared" ref="L97:L100" si="99">J97*$G97</f>
        <v>0</v>
      </c>
      <c r="M97" s="103">
        <v>0</v>
      </c>
      <c r="N97" s="104">
        <f t="shared" ref="N97:N100" si="100">M97*$F97</f>
        <v>0</v>
      </c>
      <c r="O97" s="104">
        <f t="shared" ref="O97:O100" si="101">M97*$G97</f>
        <v>0</v>
      </c>
      <c r="P97" s="103">
        <v>0</v>
      </c>
      <c r="Q97" s="104">
        <f t="shared" ref="Q97:Q100" si="102">P97*$F97</f>
        <v>0</v>
      </c>
      <c r="R97" s="104">
        <f t="shared" ref="R97:R100" si="103">P97*$G97</f>
        <v>0</v>
      </c>
      <c r="S97" s="103">
        <v>0</v>
      </c>
      <c r="T97" s="104">
        <f t="shared" ref="T97:T100" si="104">S97*$F97</f>
        <v>0</v>
      </c>
      <c r="U97" s="104">
        <f t="shared" ref="U97:U100" si="105">S97*$G97</f>
        <v>0</v>
      </c>
      <c r="V97" s="103">
        <v>0</v>
      </c>
      <c r="W97" s="104">
        <f t="shared" ref="W97:W100" si="106">V97*$F97</f>
        <v>0</v>
      </c>
      <c r="X97" s="104">
        <f t="shared" ref="X97:X100" si="107">V97*$G97</f>
        <v>0</v>
      </c>
      <c r="Y97" s="103"/>
      <c r="Z97" s="104">
        <f t="shared" ref="Z97:Z100" si="108">Y97*$F97</f>
        <v>0</v>
      </c>
      <c r="AA97" s="104">
        <f t="shared" ref="AA97:AA100" si="109">Y97*$G97</f>
        <v>0</v>
      </c>
      <c r="AB97" s="113"/>
      <c r="AC97" s="114">
        <f t="shared" si="62"/>
        <v>0</v>
      </c>
      <c r="AD97" s="104">
        <f t="shared" si="63"/>
        <v>0</v>
      </c>
      <c r="AE97" s="106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103">
        <v>0</v>
      </c>
      <c r="AJ97" s="106">
        <f t="shared" si="96"/>
        <v>0</v>
      </c>
      <c r="AK97" s="37" t="str">
        <f t="shared" si="69"/>
        <v>-</v>
      </c>
      <c r="AL97" s="47">
        <v>86</v>
      </c>
      <c r="AM97" s="37" t="str">
        <f t="shared" si="70"/>
        <v>-</v>
      </c>
      <c r="AN97" s="114" t="str">
        <f t="shared" si="97"/>
        <v>-</v>
      </c>
      <c r="AO97" s="35" t="str">
        <f t="shared" si="71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I98" s="113"/>
      <c r="J98" s="103">
        <v>2</v>
      </c>
      <c r="K98" s="104">
        <f t="shared" si="72"/>
        <v>14.922298850574718</v>
      </c>
      <c r="L98" s="104">
        <f t="shared" si="99"/>
        <v>49</v>
      </c>
      <c r="M98" s="103">
        <v>0</v>
      </c>
      <c r="N98" s="104">
        <f t="shared" si="100"/>
        <v>0</v>
      </c>
      <c r="O98" s="104">
        <f t="shared" si="101"/>
        <v>0</v>
      </c>
      <c r="P98" s="103">
        <v>1</v>
      </c>
      <c r="Q98" s="104">
        <f t="shared" si="102"/>
        <v>7.4611494252873589</v>
      </c>
      <c r="R98" s="104">
        <f t="shared" si="103"/>
        <v>24.5</v>
      </c>
      <c r="S98" s="103">
        <v>0</v>
      </c>
      <c r="T98" s="104">
        <f t="shared" si="104"/>
        <v>0</v>
      </c>
      <c r="U98" s="104">
        <f t="shared" si="105"/>
        <v>0</v>
      </c>
      <c r="V98" s="103">
        <v>0</v>
      </c>
      <c r="W98" s="104">
        <f t="shared" si="106"/>
        <v>0</v>
      </c>
      <c r="X98" s="104">
        <f t="shared" si="107"/>
        <v>0</v>
      </c>
      <c r="Y98" s="103"/>
      <c r="Z98" s="104">
        <f t="shared" si="108"/>
        <v>0</v>
      </c>
      <c r="AA98" s="104">
        <f t="shared" si="109"/>
        <v>0</v>
      </c>
      <c r="AB98" s="113"/>
      <c r="AC98" s="114">
        <f t="shared" si="62"/>
        <v>3</v>
      </c>
      <c r="AD98" s="104">
        <f t="shared" si="63"/>
        <v>22.383448275862076</v>
      </c>
      <c r="AE98" s="106">
        <f t="shared" si="64"/>
        <v>73.5</v>
      </c>
      <c r="AF98" s="42">
        <f t="shared" si="66"/>
        <v>2.4390243902439025E-2</v>
      </c>
      <c r="AG98" s="37">
        <f t="shared" si="67"/>
        <v>0.73170731707317072</v>
      </c>
      <c r="AH98" s="63">
        <f t="shared" si="68"/>
        <v>17.926829268292682</v>
      </c>
      <c r="AI98" s="103">
        <v>0</v>
      </c>
      <c r="AJ98" s="106">
        <f t="shared" si="96"/>
        <v>0</v>
      </c>
      <c r="AK98" s="37">
        <f t="shared" si="69"/>
        <v>0</v>
      </c>
      <c r="AL98" s="47">
        <v>87</v>
      </c>
      <c r="AM98" s="37">
        <f t="shared" si="70"/>
        <v>0</v>
      </c>
      <c r="AN98" s="114">
        <f t="shared" si="97"/>
        <v>0</v>
      </c>
      <c r="AO98" s="35">
        <f t="shared" si="71"/>
        <v>43589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I99" s="113"/>
      <c r="J99" s="103">
        <v>4</v>
      </c>
      <c r="K99" s="104">
        <f t="shared" si="72"/>
        <v>30.440000000000033</v>
      </c>
      <c r="L99" s="104">
        <f t="shared" si="99"/>
        <v>98</v>
      </c>
      <c r="M99" s="103">
        <v>3</v>
      </c>
      <c r="N99" s="104">
        <f t="shared" si="100"/>
        <v>22.830000000000027</v>
      </c>
      <c r="O99" s="104">
        <f t="shared" si="101"/>
        <v>73.5</v>
      </c>
      <c r="P99" s="103">
        <v>3</v>
      </c>
      <c r="Q99" s="104">
        <f t="shared" si="102"/>
        <v>22.830000000000027</v>
      </c>
      <c r="R99" s="104">
        <f t="shared" si="103"/>
        <v>73.5</v>
      </c>
      <c r="S99" s="103">
        <v>1</v>
      </c>
      <c r="T99" s="104">
        <f t="shared" si="104"/>
        <v>7.6100000000000083</v>
      </c>
      <c r="U99" s="104">
        <f t="shared" si="105"/>
        <v>24.5</v>
      </c>
      <c r="V99" s="103">
        <v>2</v>
      </c>
      <c r="W99" s="104">
        <f t="shared" si="106"/>
        <v>15.220000000000017</v>
      </c>
      <c r="X99" s="104">
        <f t="shared" si="107"/>
        <v>49</v>
      </c>
      <c r="Y99" s="103"/>
      <c r="Z99" s="104">
        <f t="shared" si="108"/>
        <v>0</v>
      </c>
      <c r="AA99" s="104">
        <f t="shared" si="109"/>
        <v>0</v>
      </c>
      <c r="AB99" s="113"/>
      <c r="AC99" s="114">
        <f t="shared" si="62"/>
        <v>13</v>
      </c>
      <c r="AD99" s="104">
        <f t="shared" si="63"/>
        <v>98.930000000000106</v>
      </c>
      <c r="AE99" s="106">
        <f t="shared" si="64"/>
        <v>318.5</v>
      </c>
      <c r="AF99" s="42">
        <f t="shared" si="66"/>
        <v>0.10569105691056911</v>
      </c>
      <c r="AG99" s="37">
        <f t="shared" si="67"/>
        <v>3.1707317073170733</v>
      </c>
      <c r="AH99" s="63">
        <f t="shared" si="68"/>
        <v>77.682926829268297</v>
      </c>
      <c r="AI99" s="103">
        <v>2</v>
      </c>
      <c r="AJ99" s="106">
        <f t="shared" si="96"/>
        <v>49</v>
      </c>
      <c r="AK99" s="37">
        <f t="shared" si="69"/>
        <v>18.923076923076923</v>
      </c>
      <c r="AL99" s="47">
        <v>88</v>
      </c>
      <c r="AM99" s="37">
        <f t="shared" si="70"/>
        <v>2.7032967032967035</v>
      </c>
      <c r="AN99" s="114">
        <f t="shared" si="97"/>
        <v>0.63076923076923075</v>
      </c>
      <c r="AO99" s="35">
        <f t="shared" si="71"/>
        <v>43607.923076923078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I100" s="113"/>
      <c r="J100" s="103">
        <v>3</v>
      </c>
      <c r="K100" s="104">
        <f t="shared" si="72"/>
        <v>22.830000000000027</v>
      </c>
      <c r="L100" s="104">
        <f t="shared" si="99"/>
        <v>73.5</v>
      </c>
      <c r="M100" s="103">
        <v>0</v>
      </c>
      <c r="N100" s="104">
        <f t="shared" si="100"/>
        <v>0</v>
      </c>
      <c r="O100" s="104">
        <f t="shared" si="101"/>
        <v>0</v>
      </c>
      <c r="P100" s="103">
        <v>0</v>
      </c>
      <c r="Q100" s="104">
        <f t="shared" si="102"/>
        <v>0</v>
      </c>
      <c r="R100" s="104">
        <f t="shared" si="103"/>
        <v>0</v>
      </c>
      <c r="S100" s="103">
        <v>1</v>
      </c>
      <c r="T100" s="104">
        <f t="shared" si="104"/>
        <v>7.6100000000000083</v>
      </c>
      <c r="U100" s="104">
        <f t="shared" si="105"/>
        <v>24.5</v>
      </c>
      <c r="V100" s="103">
        <v>0</v>
      </c>
      <c r="W100" s="104">
        <f t="shared" si="106"/>
        <v>0</v>
      </c>
      <c r="X100" s="104">
        <f t="shared" si="107"/>
        <v>0</v>
      </c>
      <c r="Y100" s="103"/>
      <c r="Z100" s="104">
        <f t="shared" si="108"/>
        <v>0</v>
      </c>
      <c r="AA100" s="104">
        <f t="shared" si="109"/>
        <v>0</v>
      </c>
      <c r="AB100" s="113"/>
      <c r="AC100" s="114">
        <f t="shared" si="62"/>
        <v>4</v>
      </c>
      <c r="AD100" s="104">
        <f t="shared" si="63"/>
        <v>30.440000000000033</v>
      </c>
      <c r="AE100" s="106">
        <f t="shared" si="64"/>
        <v>98</v>
      </c>
      <c r="AF100" s="42">
        <f t="shared" si="66"/>
        <v>3.2520325203252036E-2</v>
      </c>
      <c r="AG100" s="37">
        <f t="shared" si="67"/>
        <v>0.97560975609756106</v>
      </c>
      <c r="AH100" s="63">
        <f t="shared" si="68"/>
        <v>23.902439024390244</v>
      </c>
      <c r="AI100" s="103">
        <v>3</v>
      </c>
      <c r="AJ100" s="106">
        <f t="shared" si="96"/>
        <v>73.5</v>
      </c>
      <c r="AK100" s="37">
        <f t="shared" si="69"/>
        <v>92.249999999999986</v>
      </c>
      <c r="AL100" s="47">
        <v>89</v>
      </c>
      <c r="AM100" s="37">
        <f t="shared" si="70"/>
        <v>13.178571428571427</v>
      </c>
      <c r="AN100" s="114">
        <f t="shared" si="97"/>
        <v>3.0749999999999997</v>
      </c>
      <c r="AO100" s="35">
        <f t="shared" si="71"/>
        <v>43681.25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I101" s="113"/>
      <c r="J101" s="103">
        <v>0</v>
      </c>
      <c r="K101" s="104">
        <f t="shared" si="72"/>
        <v>0</v>
      </c>
      <c r="L101" s="104">
        <f t="shared" ref="L101:L102" si="110">J101*$G101</f>
        <v>0</v>
      </c>
      <c r="M101" s="103">
        <v>0</v>
      </c>
      <c r="N101" s="104">
        <f t="shared" ref="N101:N102" si="111">M101*$F101</f>
        <v>0</v>
      </c>
      <c r="O101" s="104">
        <f t="shared" ref="O101:O102" si="112">M101*$G101</f>
        <v>0</v>
      </c>
      <c r="P101" s="103">
        <v>0</v>
      </c>
      <c r="Q101" s="104">
        <f t="shared" ref="Q101:Q102" si="113">P101*$F101</f>
        <v>0</v>
      </c>
      <c r="R101" s="104">
        <f t="shared" ref="R101:R102" si="114">P101*$G101</f>
        <v>0</v>
      </c>
      <c r="S101" s="103">
        <v>0</v>
      </c>
      <c r="T101" s="104">
        <f t="shared" ref="T101:T102" si="115">S101*$F101</f>
        <v>0</v>
      </c>
      <c r="U101" s="104">
        <f t="shared" ref="U101:U102" si="116">S101*$G101</f>
        <v>0</v>
      </c>
      <c r="V101" s="103">
        <v>0</v>
      </c>
      <c r="W101" s="104">
        <f t="shared" ref="W101:W102" si="117">V101*$F101</f>
        <v>0</v>
      </c>
      <c r="X101" s="104">
        <f t="shared" ref="X101:X102" si="118">V101*$G101</f>
        <v>0</v>
      </c>
      <c r="Y101" s="103"/>
      <c r="Z101" s="104">
        <f t="shared" ref="Z101:Z102" si="119">Y101*$F101</f>
        <v>0</v>
      </c>
      <c r="AA101" s="104">
        <f t="shared" ref="AA101:AA102" si="120">Y101*$G101</f>
        <v>0</v>
      </c>
      <c r="AB101" s="113"/>
      <c r="AC101" s="114">
        <f t="shared" si="62"/>
        <v>0</v>
      </c>
      <c r="AD101" s="104">
        <f t="shared" si="63"/>
        <v>0</v>
      </c>
      <c r="AE101" s="106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103">
        <v>0</v>
      </c>
      <c r="AJ101" s="106">
        <f t="shared" si="96"/>
        <v>0</v>
      </c>
      <c r="AK101" s="37" t="str">
        <f t="shared" si="69"/>
        <v>-</v>
      </c>
      <c r="AL101" s="47">
        <v>90</v>
      </c>
      <c r="AM101" s="37" t="str">
        <f t="shared" si="70"/>
        <v>-</v>
      </c>
      <c r="AN101" s="114" t="str">
        <f t="shared" si="97"/>
        <v>-</v>
      </c>
      <c r="AO101" s="35" t="str">
        <f t="shared" si="71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I102" s="113"/>
      <c r="J102" s="103">
        <v>0</v>
      </c>
      <c r="K102" s="104">
        <f t="shared" si="72"/>
        <v>0</v>
      </c>
      <c r="L102" s="104">
        <f t="shared" si="110"/>
        <v>0</v>
      </c>
      <c r="M102" s="103">
        <v>0</v>
      </c>
      <c r="N102" s="104">
        <f t="shared" si="111"/>
        <v>0</v>
      </c>
      <c r="O102" s="104">
        <f t="shared" si="112"/>
        <v>0</v>
      </c>
      <c r="P102" s="103">
        <v>0</v>
      </c>
      <c r="Q102" s="104">
        <f t="shared" si="113"/>
        <v>0</v>
      </c>
      <c r="R102" s="104">
        <f t="shared" si="114"/>
        <v>0</v>
      </c>
      <c r="S102" s="103">
        <v>0</v>
      </c>
      <c r="T102" s="104">
        <f t="shared" si="115"/>
        <v>0</v>
      </c>
      <c r="U102" s="104">
        <f t="shared" si="116"/>
        <v>0</v>
      </c>
      <c r="V102" s="103">
        <v>0</v>
      </c>
      <c r="W102" s="104">
        <f t="shared" si="117"/>
        <v>0</v>
      </c>
      <c r="X102" s="104">
        <f t="shared" si="118"/>
        <v>0</v>
      </c>
      <c r="Y102" s="103"/>
      <c r="Z102" s="104">
        <f t="shared" si="119"/>
        <v>0</v>
      </c>
      <c r="AA102" s="104">
        <f t="shared" si="120"/>
        <v>0</v>
      </c>
      <c r="AB102" s="113"/>
      <c r="AC102" s="114">
        <f t="shared" si="62"/>
        <v>0</v>
      </c>
      <c r="AD102" s="104">
        <f t="shared" si="63"/>
        <v>0</v>
      </c>
      <c r="AE102" s="106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103">
        <v>0</v>
      </c>
      <c r="AJ102" s="106">
        <f t="shared" si="96"/>
        <v>0</v>
      </c>
      <c r="AK102" s="37" t="str">
        <f t="shared" si="69"/>
        <v>-</v>
      </c>
      <c r="AL102" s="47">
        <v>91</v>
      </c>
      <c r="AM102" s="37" t="str">
        <f t="shared" si="70"/>
        <v>-</v>
      </c>
      <c r="AN102" s="114" t="str">
        <f t="shared" si="97"/>
        <v>-</v>
      </c>
      <c r="AO102" s="35" t="str">
        <f t="shared" si="71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I103" s="113"/>
      <c r="J103" s="103">
        <v>0</v>
      </c>
      <c r="K103" s="104">
        <f t="shared" si="72"/>
        <v>0</v>
      </c>
      <c r="L103" s="104">
        <f t="shared" ref="L103:L111" si="121">J103*$G103</f>
        <v>0</v>
      </c>
      <c r="M103" s="103">
        <v>0</v>
      </c>
      <c r="N103" s="104">
        <f t="shared" ref="N103:N111" si="122">M103*$F103</f>
        <v>0</v>
      </c>
      <c r="O103" s="104">
        <f t="shared" ref="O103:O111" si="123">M103*$G103</f>
        <v>0</v>
      </c>
      <c r="P103" s="103">
        <v>0</v>
      </c>
      <c r="Q103" s="104">
        <f t="shared" ref="Q103:Q111" si="124">P103*$F103</f>
        <v>0</v>
      </c>
      <c r="R103" s="104">
        <f t="shared" ref="R103:R111" si="125">P103*$G103</f>
        <v>0</v>
      </c>
      <c r="S103" s="103">
        <v>0</v>
      </c>
      <c r="T103" s="104">
        <f t="shared" ref="T103:T111" si="126">S103*$F103</f>
        <v>0</v>
      </c>
      <c r="U103" s="104">
        <f t="shared" ref="U103:U111" si="127">S103*$G103</f>
        <v>0</v>
      </c>
      <c r="V103" s="103">
        <v>0</v>
      </c>
      <c r="W103" s="104">
        <f t="shared" ref="W103:W111" si="128">V103*$F103</f>
        <v>0</v>
      </c>
      <c r="X103" s="104">
        <f t="shared" ref="X103:X111" si="129">V103*$G103</f>
        <v>0</v>
      </c>
      <c r="Y103" s="103"/>
      <c r="Z103" s="104">
        <f t="shared" ref="Z103:Z111" si="130">Y103*$F103</f>
        <v>0</v>
      </c>
      <c r="AA103" s="104">
        <f t="shared" ref="AA103:AA111" si="131">Y103*$G103</f>
        <v>0</v>
      </c>
      <c r="AB103" s="113"/>
      <c r="AC103" s="114">
        <f t="shared" si="62"/>
        <v>0</v>
      </c>
      <c r="AD103" s="104">
        <f t="shared" si="63"/>
        <v>0</v>
      </c>
      <c r="AE103" s="106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103">
        <v>0</v>
      </c>
      <c r="AJ103" s="106">
        <f t="shared" ref="AJ103:AJ111" si="132">AI103*G103</f>
        <v>0</v>
      </c>
      <c r="AK103" s="37" t="str">
        <f t="shared" si="69"/>
        <v>-</v>
      </c>
      <c r="AL103" s="47">
        <v>92</v>
      </c>
      <c r="AM103" s="37" t="str">
        <f t="shared" si="70"/>
        <v>-</v>
      </c>
      <c r="AN103" s="114" t="str">
        <f t="shared" ref="AN103:AN111" si="133">IFERROR(AK103/30,"-")</f>
        <v>-</v>
      </c>
      <c r="AO103" s="35" t="str">
        <f t="shared" si="71"/>
        <v>-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I104" s="113"/>
      <c r="J104" s="103">
        <v>0</v>
      </c>
      <c r="K104" s="104">
        <f t="shared" si="72"/>
        <v>0</v>
      </c>
      <c r="L104" s="104">
        <f t="shared" si="121"/>
        <v>0</v>
      </c>
      <c r="M104" s="103">
        <v>0</v>
      </c>
      <c r="N104" s="104">
        <f t="shared" si="122"/>
        <v>0</v>
      </c>
      <c r="O104" s="104">
        <f t="shared" si="123"/>
        <v>0</v>
      </c>
      <c r="P104" s="103">
        <v>0</v>
      </c>
      <c r="Q104" s="104">
        <f t="shared" si="124"/>
        <v>0</v>
      </c>
      <c r="R104" s="104">
        <f t="shared" si="125"/>
        <v>0</v>
      </c>
      <c r="S104" s="103">
        <v>0</v>
      </c>
      <c r="T104" s="104">
        <f t="shared" si="126"/>
        <v>0</v>
      </c>
      <c r="U104" s="104">
        <f t="shared" si="127"/>
        <v>0</v>
      </c>
      <c r="V104" s="103">
        <v>0</v>
      </c>
      <c r="W104" s="104">
        <f t="shared" si="128"/>
        <v>0</v>
      </c>
      <c r="X104" s="104">
        <f t="shared" si="129"/>
        <v>0</v>
      </c>
      <c r="Y104" s="103"/>
      <c r="Z104" s="104">
        <f t="shared" si="130"/>
        <v>0</v>
      </c>
      <c r="AA104" s="104">
        <f t="shared" si="131"/>
        <v>0</v>
      </c>
      <c r="AB104" s="113"/>
      <c r="AC104" s="114">
        <f t="shared" si="62"/>
        <v>0</v>
      </c>
      <c r="AD104" s="104">
        <f t="shared" si="63"/>
        <v>0</v>
      </c>
      <c r="AE104" s="106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103">
        <v>0</v>
      </c>
      <c r="AJ104" s="106">
        <f t="shared" si="132"/>
        <v>0</v>
      </c>
      <c r="AK104" s="37" t="str">
        <f t="shared" si="69"/>
        <v>-</v>
      </c>
      <c r="AL104" s="47">
        <v>93</v>
      </c>
      <c r="AM104" s="37" t="str">
        <f t="shared" si="70"/>
        <v>-</v>
      </c>
      <c r="AN104" s="114" t="str">
        <f t="shared" si="133"/>
        <v>-</v>
      </c>
      <c r="AO104" s="35" t="str">
        <f t="shared" si="71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I105" s="113"/>
      <c r="J105" s="103">
        <v>0</v>
      </c>
      <c r="K105" s="104">
        <f t="shared" si="72"/>
        <v>0</v>
      </c>
      <c r="L105" s="104">
        <f t="shared" si="121"/>
        <v>0</v>
      </c>
      <c r="M105" s="103">
        <v>0</v>
      </c>
      <c r="N105" s="104">
        <f t="shared" si="122"/>
        <v>0</v>
      </c>
      <c r="O105" s="104">
        <f t="shared" si="123"/>
        <v>0</v>
      </c>
      <c r="P105" s="103">
        <v>0</v>
      </c>
      <c r="Q105" s="104">
        <f t="shared" si="124"/>
        <v>0</v>
      </c>
      <c r="R105" s="104">
        <f t="shared" si="125"/>
        <v>0</v>
      </c>
      <c r="S105" s="103">
        <v>0</v>
      </c>
      <c r="T105" s="104">
        <f t="shared" si="126"/>
        <v>0</v>
      </c>
      <c r="U105" s="104">
        <f t="shared" si="127"/>
        <v>0</v>
      </c>
      <c r="V105" s="103">
        <v>0</v>
      </c>
      <c r="W105" s="104">
        <f t="shared" si="128"/>
        <v>0</v>
      </c>
      <c r="X105" s="104">
        <f t="shared" si="129"/>
        <v>0</v>
      </c>
      <c r="Y105" s="103"/>
      <c r="Z105" s="104">
        <f t="shared" si="130"/>
        <v>0</v>
      </c>
      <c r="AA105" s="104">
        <f t="shared" si="131"/>
        <v>0</v>
      </c>
      <c r="AB105" s="113"/>
      <c r="AC105" s="114">
        <f t="shared" si="62"/>
        <v>0</v>
      </c>
      <c r="AD105" s="104">
        <f t="shared" si="63"/>
        <v>0</v>
      </c>
      <c r="AE105" s="106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103">
        <v>0</v>
      </c>
      <c r="AJ105" s="106">
        <f t="shared" si="132"/>
        <v>0</v>
      </c>
      <c r="AK105" s="37" t="str">
        <f t="shared" si="69"/>
        <v>-</v>
      </c>
      <c r="AL105" s="47">
        <v>94</v>
      </c>
      <c r="AM105" s="37" t="str">
        <f t="shared" si="70"/>
        <v>-</v>
      </c>
      <c r="AN105" s="114" t="str">
        <f t="shared" si="133"/>
        <v>-</v>
      </c>
      <c r="AO105" s="35" t="str">
        <f t="shared" si="71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I106" s="113"/>
      <c r="J106" s="103">
        <v>0</v>
      </c>
      <c r="K106" s="104">
        <f t="shared" si="72"/>
        <v>0</v>
      </c>
      <c r="L106" s="104">
        <f t="shared" si="121"/>
        <v>0</v>
      </c>
      <c r="M106" s="103">
        <v>0</v>
      </c>
      <c r="N106" s="104">
        <f t="shared" si="122"/>
        <v>0</v>
      </c>
      <c r="O106" s="104">
        <f t="shared" si="123"/>
        <v>0</v>
      </c>
      <c r="P106" s="103">
        <v>0</v>
      </c>
      <c r="Q106" s="104">
        <f t="shared" si="124"/>
        <v>0</v>
      </c>
      <c r="R106" s="104">
        <f t="shared" si="125"/>
        <v>0</v>
      </c>
      <c r="S106" s="103">
        <v>0</v>
      </c>
      <c r="T106" s="104">
        <f t="shared" si="126"/>
        <v>0</v>
      </c>
      <c r="U106" s="104">
        <f t="shared" si="127"/>
        <v>0</v>
      </c>
      <c r="V106" s="103">
        <v>0</v>
      </c>
      <c r="W106" s="104">
        <f t="shared" si="128"/>
        <v>0</v>
      </c>
      <c r="X106" s="104">
        <f t="shared" si="129"/>
        <v>0</v>
      </c>
      <c r="Y106" s="103"/>
      <c r="Z106" s="104">
        <f t="shared" si="130"/>
        <v>0</v>
      </c>
      <c r="AA106" s="104">
        <f t="shared" si="131"/>
        <v>0</v>
      </c>
      <c r="AB106" s="113"/>
      <c r="AC106" s="114">
        <f t="shared" si="62"/>
        <v>0</v>
      </c>
      <c r="AD106" s="104">
        <f t="shared" si="63"/>
        <v>0</v>
      </c>
      <c r="AE106" s="106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103">
        <v>0</v>
      </c>
      <c r="AJ106" s="106">
        <f t="shared" si="132"/>
        <v>0</v>
      </c>
      <c r="AK106" s="37" t="str">
        <f t="shared" si="69"/>
        <v>-</v>
      </c>
      <c r="AL106" s="47">
        <v>95</v>
      </c>
      <c r="AM106" s="37" t="str">
        <f t="shared" si="70"/>
        <v>-</v>
      </c>
      <c r="AN106" s="114" t="str">
        <f t="shared" si="133"/>
        <v>-</v>
      </c>
      <c r="AO106" s="35" t="str">
        <f t="shared" si="71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I107" s="113"/>
      <c r="J107" s="103">
        <v>0</v>
      </c>
      <c r="K107" s="104">
        <f t="shared" si="72"/>
        <v>0</v>
      </c>
      <c r="L107" s="104">
        <f t="shared" si="121"/>
        <v>0</v>
      </c>
      <c r="M107" s="103">
        <v>0</v>
      </c>
      <c r="N107" s="104">
        <f t="shared" si="122"/>
        <v>0</v>
      </c>
      <c r="O107" s="104">
        <f t="shared" si="123"/>
        <v>0</v>
      </c>
      <c r="P107" s="103">
        <v>0</v>
      </c>
      <c r="Q107" s="104">
        <f t="shared" si="124"/>
        <v>0</v>
      </c>
      <c r="R107" s="104">
        <f t="shared" si="125"/>
        <v>0</v>
      </c>
      <c r="S107" s="103">
        <v>0</v>
      </c>
      <c r="T107" s="104">
        <f t="shared" si="126"/>
        <v>0</v>
      </c>
      <c r="U107" s="104">
        <f t="shared" si="127"/>
        <v>0</v>
      </c>
      <c r="V107" s="103">
        <v>0</v>
      </c>
      <c r="W107" s="104">
        <f t="shared" si="128"/>
        <v>0</v>
      </c>
      <c r="X107" s="104">
        <f t="shared" si="129"/>
        <v>0</v>
      </c>
      <c r="Y107" s="103"/>
      <c r="Z107" s="104">
        <f t="shared" si="130"/>
        <v>0</v>
      </c>
      <c r="AA107" s="104">
        <f t="shared" si="131"/>
        <v>0</v>
      </c>
      <c r="AB107" s="113"/>
      <c r="AC107" s="114">
        <f t="shared" si="62"/>
        <v>0</v>
      </c>
      <c r="AD107" s="104">
        <f t="shared" si="63"/>
        <v>0</v>
      </c>
      <c r="AE107" s="106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103">
        <v>0</v>
      </c>
      <c r="AJ107" s="106">
        <f t="shared" si="132"/>
        <v>0</v>
      </c>
      <c r="AK107" s="37" t="str">
        <f t="shared" si="69"/>
        <v>-</v>
      </c>
      <c r="AL107" s="47">
        <v>96</v>
      </c>
      <c r="AM107" s="37" t="str">
        <f t="shared" si="70"/>
        <v>-</v>
      </c>
      <c r="AN107" s="114" t="str">
        <f t="shared" si="133"/>
        <v>-</v>
      </c>
      <c r="AO107" s="35" t="str">
        <f t="shared" si="71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I108" s="113"/>
      <c r="J108" s="103">
        <v>0</v>
      </c>
      <c r="K108" s="104">
        <f t="shared" si="72"/>
        <v>0</v>
      </c>
      <c r="L108" s="104">
        <f t="shared" si="121"/>
        <v>0</v>
      </c>
      <c r="M108" s="103">
        <v>0</v>
      </c>
      <c r="N108" s="104">
        <f t="shared" si="122"/>
        <v>0</v>
      </c>
      <c r="O108" s="104">
        <f t="shared" si="123"/>
        <v>0</v>
      </c>
      <c r="P108" s="103">
        <v>0</v>
      </c>
      <c r="Q108" s="104">
        <f t="shared" si="124"/>
        <v>0</v>
      </c>
      <c r="R108" s="104">
        <f t="shared" si="125"/>
        <v>0</v>
      </c>
      <c r="S108" s="103">
        <v>0</v>
      </c>
      <c r="T108" s="104">
        <f t="shared" si="126"/>
        <v>0</v>
      </c>
      <c r="U108" s="104">
        <f t="shared" si="127"/>
        <v>0</v>
      </c>
      <c r="V108" s="103">
        <v>0</v>
      </c>
      <c r="W108" s="104">
        <f t="shared" si="128"/>
        <v>0</v>
      </c>
      <c r="X108" s="104">
        <f t="shared" si="129"/>
        <v>0</v>
      </c>
      <c r="Y108" s="103"/>
      <c r="Z108" s="104">
        <f t="shared" si="130"/>
        <v>0</v>
      </c>
      <c r="AA108" s="104">
        <f t="shared" si="131"/>
        <v>0</v>
      </c>
      <c r="AB108" s="113"/>
      <c r="AC108" s="114">
        <f t="shared" si="62"/>
        <v>0</v>
      </c>
      <c r="AD108" s="104">
        <f t="shared" si="63"/>
        <v>0</v>
      </c>
      <c r="AE108" s="106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103">
        <v>0</v>
      </c>
      <c r="AJ108" s="106">
        <f t="shared" si="132"/>
        <v>0</v>
      </c>
      <c r="AK108" s="37" t="str">
        <f t="shared" si="69"/>
        <v>-</v>
      </c>
      <c r="AL108" s="47">
        <v>97</v>
      </c>
      <c r="AM108" s="37" t="str">
        <f t="shared" si="70"/>
        <v>-</v>
      </c>
      <c r="AN108" s="114" t="str">
        <f t="shared" si="133"/>
        <v>-</v>
      </c>
      <c r="AO108" s="35" t="str">
        <f t="shared" si="71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I109" s="113"/>
      <c r="J109" s="103">
        <v>0</v>
      </c>
      <c r="K109" s="104">
        <f t="shared" si="72"/>
        <v>0</v>
      </c>
      <c r="L109" s="104">
        <f t="shared" si="121"/>
        <v>0</v>
      </c>
      <c r="M109" s="103">
        <v>0</v>
      </c>
      <c r="N109" s="104">
        <f t="shared" si="122"/>
        <v>0</v>
      </c>
      <c r="O109" s="104">
        <f t="shared" si="123"/>
        <v>0</v>
      </c>
      <c r="P109" s="103">
        <v>0</v>
      </c>
      <c r="Q109" s="104">
        <f t="shared" si="124"/>
        <v>0</v>
      </c>
      <c r="R109" s="104">
        <f t="shared" si="125"/>
        <v>0</v>
      </c>
      <c r="S109" s="103">
        <v>0</v>
      </c>
      <c r="T109" s="104">
        <f t="shared" si="126"/>
        <v>0</v>
      </c>
      <c r="U109" s="104">
        <f t="shared" si="127"/>
        <v>0</v>
      </c>
      <c r="V109" s="103">
        <v>0</v>
      </c>
      <c r="W109" s="104">
        <f t="shared" si="128"/>
        <v>0</v>
      </c>
      <c r="X109" s="104">
        <f t="shared" si="129"/>
        <v>0</v>
      </c>
      <c r="Y109" s="103"/>
      <c r="Z109" s="104">
        <f t="shared" si="130"/>
        <v>0</v>
      </c>
      <c r="AA109" s="104">
        <f t="shared" si="131"/>
        <v>0</v>
      </c>
      <c r="AB109" s="113"/>
      <c r="AC109" s="114">
        <f t="shared" si="62"/>
        <v>0</v>
      </c>
      <c r="AD109" s="104">
        <f t="shared" si="63"/>
        <v>0</v>
      </c>
      <c r="AE109" s="106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103">
        <v>0</v>
      </c>
      <c r="AJ109" s="106">
        <f t="shared" si="132"/>
        <v>0</v>
      </c>
      <c r="AK109" s="37" t="str">
        <f t="shared" si="69"/>
        <v>-</v>
      </c>
      <c r="AL109" s="47">
        <v>98</v>
      </c>
      <c r="AM109" s="37" t="str">
        <f t="shared" si="70"/>
        <v>-</v>
      </c>
      <c r="AN109" s="114" t="str">
        <f t="shared" si="133"/>
        <v>-</v>
      </c>
      <c r="AO109" s="35" t="str">
        <f t="shared" si="71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I110" s="113"/>
      <c r="J110" s="103">
        <v>0</v>
      </c>
      <c r="K110" s="104">
        <f t="shared" si="72"/>
        <v>0</v>
      </c>
      <c r="L110" s="104">
        <f t="shared" si="121"/>
        <v>0</v>
      </c>
      <c r="M110" s="103">
        <v>0</v>
      </c>
      <c r="N110" s="104">
        <f t="shared" si="122"/>
        <v>0</v>
      </c>
      <c r="O110" s="104">
        <f t="shared" si="123"/>
        <v>0</v>
      </c>
      <c r="P110" s="103">
        <v>0</v>
      </c>
      <c r="Q110" s="104">
        <f t="shared" si="124"/>
        <v>0</v>
      </c>
      <c r="R110" s="104">
        <f t="shared" si="125"/>
        <v>0</v>
      </c>
      <c r="S110" s="103">
        <v>0</v>
      </c>
      <c r="T110" s="104">
        <f t="shared" si="126"/>
        <v>0</v>
      </c>
      <c r="U110" s="104">
        <f t="shared" si="127"/>
        <v>0</v>
      </c>
      <c r="V110" s="103">
        <v>0</v>
      </c>
      <c r="W110" s="104">
        <f t="shared" si="128"/>
        <v>0</v>
      </c>
      <c r="X110" s="104">
        <f t="shared" si="129"/>
        <v>0</v>
      </c>
      <c r="Y110" s="103"/>
      <c r="Z110" s="104">
        <f t="shared" si="130"/>
        <v>0</v>
      </c>
      <c r="AA110" s="104">
        <f t="shared" si="131"/>
        <v>0</v>
      </c>
      <c r="AB110" s="113"/>
      <c r="AC110" s="114">
        <f t="shared" si="62"/>
        <v>0</v>
      </c>
      <c r="AD110" s="104">
        <f t="shared" si="63"/>
        <v>0</v>
      </c>
      <c r="AE110" s="106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103">
        <v>0</v>
      </c>
      <c r="AJ110" s="106">
        <f t="shared" si="132"/>
        <v>0</v>
      </c>
      <c r="AK110" s="37" t="str">
        <f t="shared" si="69"/>
        <v>-</v>
      </c>
      <c r="AL110" s="47">
        <v>99</v>
      </c>
      <c r="AM110" s="37" t="str">
        <f t="shared" si="70"/>
        <v>-</v>
      </c>
      <c r="AN110" s="114" t="str">
        <f t="shared" si="133"/>
        <v>-</v>
      </c>
      <c r="AO110" s="35" t="str">
        <f t="shared" si="71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I111" s="113"/>
      <c r="J111" s="103">
        <v>0</v>
      </c>
      <c r="K111" s="104">
        <f t="shared" si="72"/>
        <v>0</v>
      </c>
      <c r="L111" s="104">
        <f t="shared" si="121"/>
        <v>0</v>
      </c>
      <c r="M111" s="103">
        <v>0</v>
      </c>
      <c r="N111" s="104">
        <f t="shared" si="122"/>
        <v>0</v>
      </c>
      <c r="O111" s="104">
        <f t="shared" si="123"/>
        <v>0</v>
      </c>
      <c r="P111" s="103">
        <v>0</v>
      </c>
      <c r="Q111" s="104">
        <f t="shared" si="124"/>
        <v>0</v>
      </c>
      <c r="R111" s="104">
        <f t="shared" si="125"/>
        <v>0</v>
      </c>
      <c r="S111" s="103">
        <v>0</v>
      </c>
      <c r="T111" s="104">
        <f t="shared" si="126"/>
        <v>0</v>
      </c>
      <c r="U111" s="104">
        <f t="shared" si="127"/>
        <v>0</v>
      </c>
      <c r="V111" s="103">
        <v>0</v>
      </c>
      <c r="W111" s="104">
        <f t="shared" si="128"/>
        <v>0</v>
      </c>
      <c r="X111" s="104">
        <f t="shared" si="129"/>
        <v>0</v>
      </c>
      <c r="Y111" s="103"/>
      <c r="Z111" s="104">
        <f t="shared" si="130"/>
        <v>0</v>
      </c>
      <c r="AA111" s="104">
        <f t="shared" si="131"/>
        <v>0</v>
      </c>
      <c r="AB111" s="113"/>
      <c r="AC111" s="114">
        <f t="shared" si="62"/>
        <v>0</v>
      </c>
      <c r="AD111" s="104">
        <f t="shared" si="63"/>
        <v>0</v>
      </c>
      <c r="AE111" s="106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103">
        <v>0</v>
      </c>
      <c r="AJ111" s="106">
        <f t="shared" si="132"/>
        <v>0</v>
      </c>
      <c r="AK111" s="37" t="str">
        <f t="shared" si="69"/>
        <v>-</v>
      </c>
      <c r="AL111" s="47">
        <v>100</v>
      </c>
      <c r="AM111" s="37" t="str">
        <f t="shared" si="70"/>
        <v>-</v>
      </c>
      <c r="AN111" s="114" t="str">
        <f t="shared" si="133"/>
        <v>-</v>
      </c>
      <c r="AO111" s="35" t="str">
        <f t="shared" si="71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I112" s="113"/>
      <c r="J112" s="103">
        <v>0</v>
      </c>
      <c r="K112" s="104">
        <f t="shared" si="72"/>
        <v>0</v>
      </c>
      <c r="L112" s="104">
        <f t="shared" ref="L112:L120" si="134">J112*$G112</f>
        <v>0</v>
      </c>
      <c r="M112" s="103">
        <v>0</v>
      </c>
      <c r="N112" s="104">
        <f t="shared" ref="N112:N120" si="135">M112*$F112</f>
        <v>0</v>
      </c>
      <c r="O112" s="104">
        <f t="shared" ref="O112:O120" si="136">M112*$G112</f>
        <v>0</v>
      </c>
      <c r="P112" s="103">
        <v>0</v>
      </c>
      <c r="Q112" s="104">
        <f t="shared" ref="Q112:Q120" si="137">P112*$F112</f>
        <v>0</v>
      </c>
      <c r="R112" s="104">
        <f t="shared" ref="R112:R120" si="138">P112*$G112</f>
        <v>0</v>
      </c>
      <c r="S112" s="103">
        <v>0</v>
      </c>
      <c r="T112" s="104">
        <f t="shared" ref="T112:T120" si="139">S112*$F112</f>
        <v>0</v>
      </c>
      <c r="U112" s="104">
        <f t="shared" ref="U112:U120" si="140">S112*$G112</f>
        <v>0</v>
      </c>
      <c r="V112" s="103">
        <v>0</v>
      </c>
      <c r="W112" s="104">
        <f t="shared" ref="W112:W130" si="141">V112*$F112</f>
        <v>0</v>
      </c>
      <c r="X112" s="104">
        <f t="shared" ref="X112:X120" si="142">V112*$G112</f>
        <v>0</v>
      </c>
      <c r="Y112" s="103"/>
      <c r="Z112" s="104">
        <f t="shared" ref="Z112:Z120" si="143">Y112*$F112</f>
        <v>0</v>
      </c>
      <c r="AA112" s="104">
        <f t="shared" ref="AA112:AA120" si="144">Y112*$G112</f>
        <v>0</v>
      </c>
      <c r="AB112" s="113"/>
      <c r="AC112" s="114">
        <f t="shared" si="62"/>
        <v>0</v>
      </c>
      <c r="AD112" s="104">
        <f t="shared" si="63"/>
        <v>0</v>
      </c>
      <c r="AE112" s="106">
        <f t="shared" si="64"/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103">
        <v>0</v>
      </c>
      <c r="AJ112" s="106">
        <f t="shared" ref="AJ112:AJ120" si="145">AI112*G112</f>
        <v>0</v>
      </c>
      <c r="AK112" s="37" t="str">
        <f t="shared" si="69"/>
        <v>-</v>
      </c>
      <c r="AL112" s="47">
        <v>101</v>
      </c>
      <c r="AM112" s="37" t="str">
        <f t="shared" si="70"/>
        <v>-</v>
      </c>
      <c r="AN112" s="114" t="str">
        <f t="shared" ref="AN112:AN120" si="146">IFERROR(AK112/30,"-")</f>
        <v>-</v>
      </c>
      <c r="AO112" s="35" t="str">
        <f t="shared" si="71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I113" s="113"/>
      <c r="J113" s="103">
        <v>0</v>
      </c>
      <c r="K113" s="104">
        <f t="shared" si="72"/>
        <v>0</v>
      </c>
      <c r="L113" s="104">
        <f t="shared" si="134"/>
        <v>0</v>
      </c>
      <c r="M113" s="103">
        <v>0</v>
      </c>
      <c r="N113" s="104">
        <f t="shared" si="135"/>
        <v>0</v>
      </c>
      <c r="O113" s="104">
        <f t="shared" si="136"/>
        <v>0</v>
      </c>
      <c r="P113" s="103">
        <v>0</v>
      </c>
      <c r="Q113" s="104">
        <f t="shared" si="137"/>
        <v>0</v>
      </c>
      <c r="R113" s="104">
        <f t="shared" si="138"/>
        <v>0</v>
      </c>
      <c r="S113" s="103">
        <v>0</v>
      </c>
      <c r="T113" s="104">
        <f t="shared" si="139"/>
        <v>0</v>
      </c>
      <c r="U113" s="104">
        <f t="shared" si="140"/>
        <v>0</v>
      </c>
      <c r="V113" s="103">
        <v>1</v>
      </c>
      <c r="W113" s="104">
        <f t="shared" si="141"/>
        <v>7.44</v>
      </c>
      <c r="X113" s="104">
        <f t="shared" si="142"/>
        <v>44.5</v>
      </c>
      <c r="Y113" s="103"/>
      <c r="Z113" s="104">
        <f t="shared" si="143"/>
        <v>0</v>
      </c>
      <c r="AA113" s="104">
        <f t="shared" si="144"/>
        <v>0</v>
      </c>
      <c r="AB113" s="113"/>
      <c r="AC113" s="114">
        <f t="shared" si="62"/>
        <v>1</v>
      </c>
      <c r="AD113" s="104">
        <f t="shared" si="63"/>
        <v>7.44</v>
      </c>
      <c r="AE113" s="106">
        <f t="shared" si="64"/>
        <v>44.5</v>
      </c>
      <c r="AF113" s="42">
        <f t="shared" si="66"/>
        <v>8.130081300813009E-3</v>
      </c>
      <c r="AG113" s="37">
        <f t="shared" si="67"/>
        <v>0.24390243902439027</v>
      </c>
      <c r="AH113" s="63">
        <f t="shared" si="68"/>
        <v>10.853658536585368</v>
      </c>
      <c r="AI113" s="103">
        <v>9</v>
      </c>
      <c r="AJ113" s="106">
        <f t="shared" si="145"/>
        <v>400.5</v>
      </c>
      <c r="AK113" s="37">
        <f t="shared" si="69"/>
        <v>1106.9999999999998</v>
      </c>
      <c r="AL113" s="47">
        <v>102</v>
      </c>
      <c r="AM113" s="37">
        <f t="shared" si="70"/>
        <v>158.14285714285711</v>
      </c>
      <c r="AN113" s="114">
        <f t="shared" si="146"/>
        <v>36.899999999999991</v>
      </c>
      <c r="AO113" s="35">
        <f t="shared" si="71"/>
        <v>44696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I114" s="113"/>
      <c r="J114" s="103">
        <v>0</v>
      </c>
      <c r="K114" s="104">
        <f t="shared" si="72"/>
        <v>0</v>
      </c>
      <c r="L114" s="104">
        <f t="shared" si="134"/>
        <v>0</v>
      </c>
      <c r="M114" s="103">
        <v>0</v>
      </c>
      <c r="N114" s="104">
        <f t="shared" si="135"/>
        <v>0</v>
      </c>
      <c r="O114" s="104">
        <f t="shared" si="136"/>
        <v>0</v>
      </c>
      <c r="P114" s="103">
        <v>0</v>
      </c>
      <c r="Q114" s="104">
        <f t="shared" si="137"/>
        <v>0</v>
      </c>
      <c r="R114" s="104">
        <f t="shared" si="138"/>
        <v>0</v>
      </c>
      <c r="S114" s="103">
        <v>0</v>
      </c>
      <c r="T114" s="104">
        <f t="shared" si="139"/>
        <v>0</v>
      </c>
      <c r="U114" s="104">
        <f t="shared" si="140"/>
        <v>0</v>
      </c>
      <c r="V114" s="103">
        <v>0</v>
      </c>
      <c r="W114" s="104">
        <f t="shared" si="141"/>
        <v>0</v>
      </c>
      <c r="X114" s="104">
        <f t="shared" si="142"/>
        <v>0</v>
      </c>
      <c r="Y114" s="103"/>
      <c r="Z114" s="104">
        <f t="shared" si="143"/>
        <v>0</v>
      </c>
      <c r="AA114" s="104">
        <f t="shared" si="144"/>
        <v>0</v>
      </c>
      <c r="AB114" s="113"/>
      <c r="AC114" s="114">
        <f t="shared" si="62"/>
        <v>0</v>
      </c>
      <c r="AD114" s="104">
        <f t="shared" si="63"/>
        <v>0</v>
      </c>
      <c r="AE114" s="106">
        <f t="shared" si="64"/>
        <v>0</v>
      </c>
      <c r="AF114" s="42">
        <f t="shared" si="66"/>
        <v>0</v>
      </c>
      <c r="AG114" s="37">
        <f t="shared" si="67"/>
        <v>0</v>
      </c>
      <c r="AH114" s="63">
        <f t="shared" si="68"/>
        <v>0</v>
      </c>
      <c r="AI114" s="103">
        <v>0</v>
      </c>
      <c r="AJ114" s="106">
        <f t="shared" si="145"/>
        <v>0</v>
      </c>
      <c r="AK114" s="37" t="str">
        <f t="shared" si="69"/>
        <v>-</v>
      </c>
      <c r="AL114" s="47">
        <v>103</v>
      </c>
      <c r="AM114" s="37" t="str">
        <f t="shared" si="70"/>
        <v>-</v>
      </c>
      <c r="AN114" s="114" t="str">
        <f t="shared" si="146"/>
        <v>-</v>
      </c>
      <c r="AO114" s="35" t="str">
        <f t="shared" si="71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si="72"/>
        <v>0</v>
      </c>
      <c r="L115" s="104">
        <f t="shared" si="134"/>
        <v>0</v>
      </c>
      <c r="M115" s="103">
        <v>0</v>
      </c>
      <c r="N115" s="104">
        <f t="shared" si="135"/>
        <v>0</v>
      </c>
      <c r="O115" s="104">
        <f t="shared" si="136"/>
        <v>0</v>
      </c>
      <c r="P115" s="103">
        <v>0</v>
      </c>
      <c r="Q115" s="104">
        <f t="shared" si="137"/>
        <v>0</v>
      </c>
      <c r="R115" s="104">
        <f t="shared" si="138"/>
        <v>0</v>
      </c>
      <c r="S115" s="103">
        <v>0</v>
      </c>
      <c r="T115" s="104">
        <f t="shared" si="139"/>
        <v>0</v>
      </c>
      <c r="U115" s="104">
        <f t="shared" si="140"/>
        <v>0</v>
      </c>
      <c r="V115" s="103">
        <v>0</v>
      </c>
      <c r="W115" s="104">
        <f t="shared" si="141"/>
        <v>0</v>
      </c>
      <c r="X115" s="104">
        <f t="shared" si="142"/>
        <v>0</v>
      </c>
      <c r="Y115" s="103"/>
      <c r="Z115" s="104">
        <f t="shared" si="143"/>
        <v>0</v>
      </c>
      <c r="AA115" s="104">
        <f t="shared" si="144"/>
        <v>0</v>
      </c>
      <c r="AB115" s="113"/>
      <c r="AC115" s="114">
        <f t="shared" si="62"/>
        <v>0</v>
      </c>
      <c r="AD115" s="104">
        <f t="shared" si="63"/>
        <v>0</v>
      </c>
      <c r="AE115" s="106">
        <f t="shared" si="64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103">
        <v>0</v>
      </c>
      <c r="AJ115" s="106">
        <f t="shared" si="145"/>
        <v>0</v>
      </c>
      <c r="AK115" s="37" t="str">
        <f t="shared" si="69"/>
        <v>-</v>
      </c>
      <c r="AL115" s="47">
        <v>104</v>
      </c>
      <c r="AM115" s="37" t="str">
        <f t="shared" si="70"/>
        <v>-</v>
      </c>
      <c r="AN115" s="114" t="str">
        <f t="shared" si="146"/>
        <v>-</v>
      </c>
      <c r="AO115" s="35" t="str">
        <f t="shared" si="71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I116" s="113"/>
      <c r="J116" s="103">
        <v>0</v>
      </c>
      <c r="K116" s="104">
        <f t="shared" si="72"/>
        <v>0</v>
      </c>
      <c r="L116" s="104">
        <f t="shared" si="134"/>
        <v>0</v>
      </c>
      <c r="M116" s="103">
        <v>0</v>
      </c>
      <c r="N116" s="104">
        <f t="shared" si="135"/>
        <v>0</v>
      </c>
      <c r="O116" s="104">
        <f t="shared" si="136"/>
        <v>0</v>
      </c>
      <c r="P116" s="103">
        <v>0</v>
      </c>
      <c r="Q116" s="104">
        <f t="shared" si="137"/>
        <v>0</v>
      </c>
      <c r="R116" s="104">
        <f t="shared" si="138"/>
        <v>0</v>
      </c>
      <c r="S116" s="103">
        <v>0</v>
      </c>
      <c r="T116" s="104">
        <f t="shared" si="139"/>
        <v>0</v>
      </c>
      <c r="U116" s="104">
        <f t="shared" si="140"/>
        <v>0</v>
      </c>
      <c r="V116" s="103">
        <v>0</v>
      </c>
      <c r="W116" s="104">
        <f t="shared" si="141"/>
        <v>0</v>
      </c>
      <c r="X116" s="104">
        <f t="shared" si="142"/>
        <v>0</v>
      </c>
      <c r="Y116" s="103"/>
      <c r="Z116" s="104">
        <f t="shared" si="143"/>
        <v>0</v>
      </c>
      <c r="AA116" s="104">
        <f t="shared" si="144"/>
        <v>0</v>
      </c>
      <c r="AB116" s="113"/>
      <c r="AC116" s="114">
        <f t="shared" si="62"/>
        <v>0</v>
      </c>
      <c r="AD116" s="104">
        <f t="shared" si="63"/>
        <v>0</v>
      </c>
      <c r="AE116" s="106">
        <f t="shared" si="64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103">
        <v>0</v>
      </c>
      <c r="AJ116" s="106">
        <f t="shared" si="145"/>
        <v>0</v>
      </c>
      <c r="AK116" s="37" t="str">
        <f t="shared" si="69"/>
        <v>-</v>
      </c>
      <c r="AL116" s="47">
        <v>105</v>
      </c>
      <c r="AM116" s="37" t="str">
        <f t="shared" si="70"/>
        <v>-</v>
      </c>
      <c r="AN116" s="114" t="str">
        <f t="shared" si="146"/>
        <v>-</v>
      </c>
      <c r="AO116" s="35" t="str">
        <f t="shared" si="71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I117" s="113"/>
      <c r="J117" s="103">
        <v>0</v>
      </c>
      <c r="K117" s="104">
        <f t="shared" si="72"/>
        <v>0</v>
      </c>
      <c r="L117" s="104">
        <f t="shared" si="134"/>
        <v>0</v>
      </c>
      <c r="M117" s="103">
        <v>0</v>
      </c>
      <c r="N117" s="104">
        <f t="shared" si="135"/>
        <v>0</v>
      </c>
      <c r="O117" s="104">
        <f t="shared" si="136"/>
        <v>0</v>
      </c>
      <c r="P117" s="103">
        <v>0</v>
      </c>
      <c r="Q117" s="104">
        <f t="shared" si="137"/>
        <v>0</v>
      </c>
      <c r="R117" s="104">
        <f t="shared" si="138"/>
        <v>0</v>
      </c>
      <c r="S117" s="103">
        <v>0</v>
      </c>
      <c r="T117" s="104">
        <f t="shared" si="139"/>
        <v>0</v>
      </c>
      <c r="U117" s="104">
        <f t="shared" si="140"/>
        <v>0</v>
      </c>
      <c r="V117" s="103">
        <v>0</v>
      </c>
      <c r="W117" s="104">
        <f t="shared" si="141"/>
        <v>0</v>
      </c>
      <c r="X117" s="104">
        <f t="shared" si="142"/>
        <v>0</v>
      </c>
      <c r="Y117" s="103"/>
      <c r="Z117" s="104">
        <f t="shared" si="143"/>
        <v>0</v>
      </c>
      <c r="AA117" s="104">
        <f t="shared" si="144"/>
        <v>0</v>
      </c>
      <c r="AB117" s="113"/>
      <c r="AC117" s="114">
        <f t="shared" si="62"/>
        <v>0</v>
      </c>
      <c r="AD117" s="104">
        <f t="shared" si="63"/>
        <v>0</v>
      </c>
      <c r="AE117" s="106">
        <f t="shared" si="64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103">
        <v>0</v>
      </c>
      <c r="AJ117" s="106">
        <f t="shared" si="145"/>
        <v>0</v>
      </c>
      <c r="AK117" s="37" t="str">
        <f t="shared" si="69"/>
        <v>-</v>
      </c>
      <c r="AL117" s="47">
        <v>106</v>
      </c>
      <c r="AM117" s="37" t="str">
        <f t="shared" si="70"/>
        <v>-</v>
      </c>
      <c r="AN117" s="114" t="str">
        <f t="shared" si="146"/>
        <v>-</v>
      </c>
      <c r="AO117" s="35" t="str">
        <f t="shared" si="71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I118" s="113"/>
      <c r="J118" s="103">
        <v>0</v>
      </c>
      <c r="K118" s="104">
        <f t="shared" si="72"/>
        <v>0</v>
      </c>
      <c r="L118" s="104">
        <f t="shared" si="134"/>
        <v>0</v>
      </c>
      <c r="M118" s="103">
        <v>0</v>
      </c>
      <c r="N118" s="104">
        <f t="shared" si="135"/>
        <v>0</v>
      </c>
      <c r="O118" s="104">
        <f t="shared" si="136"/>
        <v>0</v>
      </c>
      <c r="P118" s="103">
        <v>0</v>
      </c>
      <c r="Q118" s="104">
        <f t="shared" si="137"/>
        <v>0</v>
      </c>
      <c r="R118" s="104">
        <f t="shared" si="138"/>
        <v>0</v>
      </c>
      <c r="S118" s="103">
        <v>0</v>
      </c>
      <c r="T118" s="104">
        <f t="shared" si="139"/>
        <v>0</v>
      </c>
      <c r="U118" s="104">
        <f t="shared" si="140"/>
        <v>0</v>
      </c>
      <c r="V118" s="103">
        <v>0</v>
      </c>
      <c r="W118" s="104">
        <f t="shared" si="141"/>
        <v>0</v>
      </c>
      <c r="X118" s="104">
        <f t="shared" si="142"/>
        <v>0</v>
      </c>
      <c r="Y118" s="103"/>
      <c r="Z118" s="104">
        <f t="shared" si="143"/>
        <v>0</v>
      </c>
      <c r="AA118" s="104">
        <f t="shared" si="144"/>
        <v>0</v>
      </c>
      <c r="AB118" s="113"/>
      <c r="AC118" s="114">
        <f t="shared" si="62"/>
        <v>0</v>
      </c>
      <c r="AD118" s="104">
        <f t="shared" si="63"/>
        <v>0</v>
      </c>
      <c r="AE118" s="106">
        <f t="shared" si="64"/>
        <v>0</v>
      </c>
      <c r="AF118" s="42">
        <f t="shared" si="66"/>
        <v>0</v>
      </c>
      <c r="AG118" s="37">
        <f t="shared" si="67"/>
        <v>0</v>
      </c>
      <c r="AH118" s="63">
        <f t="shared" si="68"/>
        <v>0</v>
      </c>
      <c r="AI118" s="103">
        <v>0</v>
      </c>
      <c r="AJ118" s="106">
        <f t="shared" si="145"/>
        <v>0</v>
      </c>
      <c r="AK118" s="37" t="str">
        <f t="shared" si="69"/>
        <v>-</v>
      </c>
      <c r="AL118" s="47">
        <v>107</v>
      </c>
      <c r="AM118" s="37" t="str">
        <f t="shared" si="70"/>
        <v>-</v>
      </c>
      <c r="AN118" s="114" t="str">
        <f t="shared" si="146"/>
        <v>-</v>
      </c>
      <c r="AO118" s="35" t="str">
        <f t="shared" si="71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I119" s="113"/>
      <c r="J119" s="103">
        <v>0</v>
      </c>
      <c r="K119" s="104">
        <f t="shared" si="72"/>
        <v>0</v>
      </c>
      <c r="L119" s="104">
        <f t="shared" si="134"/>
        <v>0</v>
      </c>
      <c r="M119" s="103">
        <v>0</v>
      </c>
      <c r="N119" s="104">
        <f t="shared" si="135"/>
        <v>0</v>
      </c>
      <c r="O119" s="104">
        <f t="shared" si="136"/>
        <v>0</v>
      </c>
      <c r="P119" s="103">
        <v>0</v>
      </c>
      <c r="Q119" s="104">
        <f t="shared" si="137"/>
        <v>0</v>
      </c>
      <c r="R119" s="104">
        <f t="shared" si="138"/>
        <v>0</v>
      </c>
      <c r="S119" s="103">
        <v>0</v>
      </c>
      <c r="T119" s="104">
        <f t="shared" si="139"/>
        <v>0</v>
      </c>
      <c r="U119" s="104">
        <f t="shared" si="140"/>
        <v>0</v>
      </c>
      <c r="V119" s="103">
        <v>0</v>
      </c>
      <c r="W119" s="104">
        <f t="shared" si="141"/>
        <v>0</v>
      </c>
      <c r="X119" s="104">
        <f t="shared" si="142"/>
        <v>0</v>
      </c>
      <c r="Y119" s="103"/>
      <c r="Z119" s="104">
        <f t="shared" si="143"/>
        <v>0</v>
      </c>
      <c r="AA119" s="104">
        <f t="shared" si="144"/>
        <v>0</v>
      </c>
      <c r="AB119" s="113"/>
      <c r="AC119" s="114">
        <f t="shared" si="62"/>
        <v>0</v>
      </c>
      <c r="AD119" s="104">
        <f t="shared" si="63"/>
        <v>0</v>
      </c>
      <c r="AE119" s="106">
        <f t="shared" si="64"/>
        <v>0</v>
      </c>
      <c r="AF119" s="42">
        <f t="shared" si="66"/>
        <v>0</v>
      </c>
      <c r="AG119" s="37">
        <f t="shared" si="67"/>
        <v>0</v>
      </c>
      <c r="AH119" s="63">
        <f t="shared" si="68"/>
        <v>0</v>
      </c>
      <c r="AI119" s="103">
        <v>0</v>
      </c>
      <c r="AJ119" s="106">
        <f t="shared" si="145"/>
        <v>0</v>
      </c>
      <c r="AK119" s="37" t="str">
        <f t="shared" si="69"/>
        <v>-</v>
      </c>
      <c r="AL119" s="47">
        <v>108</v>
      </c>
      <c r="AM119" s="37" t="str">
        <f t="shared" si="70"/>
        <v>-</v>
      </c>
      <c r="AN119" s="114" t="str">
        <f t="shared" si="146"/>
        <v>-</v>
      </c>
      <c r="AO119" s="35" t="str">
        <f t="shared" si="71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I120" s="113"/>
      <c r="J120" s="103">
        <v>1</v>
      </c>
      <c r="K120" s="104">
        <f t="shared" si="72"/>
        <v>65</v>
      </c>
      <c r="L120" s="104">
        <f t="shared" si="134"/>
        <v>129.5</v>
      </c>
      <c r="M120" s="103">
        <v>0</v>
      </c>
      <c r="N120" s="104">
        <f t="shared" si="135"/>
        <v>0</v>
      </c>
      <c r="O120" s="104">
        <f t="shared" si="136"/>
        <v>0</v>
      </c>
      <c r="P120" s="103">
        <v>0</v>
      </c>
      <c r="Q120" s="104">
        <f t="shared" si="137"/>
        <v>0</v>
      </c>
      <c r="R120" s="104">
        <f t="shared" si="138"/>
        <v>0</v>
      </c>
      <c r="S120" s="103">
        <v>0</v>
      </c>
      <c r="T120" s="104">
        <f t="shared" si="139"/>
        <v>0</v>
      </c>
      <c r="U120" s="104">
        <f t="shared" si="140"/>
        <v>0</v>
      </c>
      <c r="V120" s="103">
        <v>0</v>
      </c>
      <c r="W120" s="104">
        <f t="shared" si="141"/>
        <v>0</v>
      </c>
      <c r="X120" s="104">
        <f t="shared" si="142"/>
        <v>0</v>
      </c>
      <c r="Y120" s="103"/>
      <c r="Z120" s="104">
        <f t="shared" si="143"/>
        <v>0</v>
      </c>
      <c r="AA120" s="104">
        <f t="shared" si="144"/>
        <v>0</v>
      </c>
      <c r="AB120" s="113"/>
      <c r="AC120" s="114">
        <f t="shared" si="62"/>
        <v>1</v>
      </c>
      <c r="AD120" s="104">
        <f t="shared" si="63"/>
        <v>65</v>
      </c>
      <c r="AE120" s="106">
        <f t="shared" si="64"/>
        <v>129.5</v>
      </c>
      <c r="AF120" s="42">
        <f t="shared" si="66"/>
        <v>8.130081300813009E-3</v>
      </c>
      <c r="AG120" s="37">
        <f t="shared" si="67"/>
        <v>0.24390243902439027</v>
      </c>
      <c r="AH120" s="63">
        <f t="shared" si="68"/>
        <v>31.585365853658534</v>
      </c>
      <c r="AI120" s="103">
        <v>0</v>
      </c>
      <c r="AJ120" s="106">
        <f t="shared" si="145"/>
        <v>0</v>
      </c>
      <c r="AK120" s="37">
        <f t="shared" si="69"/>
        <v>0</v>
      </c>
      <c r="AL120" s="47">
        <v>109</v>
      </c>
      <c r="AM120" s="37">
        <f t="shared" si="70"/>
        <v>0</v>
      </c>
      <c r="AN120" s="114">
        <f t="shared" si="146"/>
        <v>0</v>
      </c>
      <c r="AO120" s="35">
        <f t="shared" si="71"/>
        <v>43589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I121" s="113"/>
      <c r="J121" s="103">
        <v>0</v>
      </c>
      <c r="K121" s="104">
        <f t="shared" si="72"/>
        <v>0</v>
      </c>
      <c r="L121" s="104">
        <f t="shared" ref="L121:L130" si="147">J121*$G121</f>
        <v>0</v>
      </c>
      <c r="M121" s="103">
        <v>0</v>
      </c>
      <c r="N121" s="104">
        <f t="shared" ref="N121:N130" si="148">M121*$F121</f>
        <v>0</v>
      </c>
      <c r="O121" s="104">
        <f t="shared" ref="O121:O130" si="149">M121*$G121</f>
        <v>0</v>
      </c>
      <c r="P121" s="103">
        <v>0</v>
      </c>
      <c r="Q121" s="104">
        <f t="shared" ref="Q121:Q130" si="150">P121*$F121</f>
        <v>0</v>
      </c>
      <c r="R121" s="104">
        <f t="shared" ref="R121:R130" si="151">P121*$G121</f>
        <v>0</v>
      </c>
      <c r="S121" s="103">
        <v>0</v>
      </c>
      <c r="T121" s="104">
        <f t="shared" ref="T121:T130" si="152">S121*$F121</f>
        <v>0</v>
      </c>
      <c r="U121" s="104">
        <f t="shared" ref="U121:U130" si="153">S121*$G121</f>
        <v>0</v>
      </c>
      <c r="V121" s="103">
        <v>0</v>
      </c>
      <c r="W121" s="104">
        <f t="shared" si="141"/>
        <v>0</v>
      </c>
      <c r="X121" s="104">
        <f t="shared" ref="X121:X130" si="154">V121*$G121</f>
        <v>0</v>
      </c>
      <c r="Y121" s="103"/>
      <c r="Z121" s="104">
        <f t="shared" ref="Z121:Z130" si="155">Y121*$F121</f>
        <v>0</v>
      </c>
      <c r="AA121" s="104">
        <f t="shared" ref="AA121:AA130" si="156">Y121*$G121</f>
        <v>0</v>
      </c>
      <c r="AB121" s="113"/>
      <c r="AC121" s="114">
        <f t="shared" si="62"/>
        <v>0</v>
      </c>
      <c r="AD121" s="104">
        <f t="shared" si="63"/>
        <v>0</v>
      </c>
      <c r="AE121" s="106">
        <f t="shared" si="64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103">
        <v>0</v>
      </c>
      <c r="AJ121" s="106">
        <f t="shared" ref="AJ121:AJ130" si="157">AI121*G121</f>
        <v>0</v>
      </c>
      <c r="AK121" s="37" t="str">
        <f t="shared" si="69"/>
        <v>-</v>
      </c>
      <c r="AL121" s="47">
        <v>110</v>
      </c>
      <c r="AM121" s="37" t="str">
        <f t="shared" si="70"/>
        <v>-</v>
      </c>
      <c r="AN121" s="114" t="str">
        <f t="shared" ref="AN121:AN130" si="158">IFERROR(AK121/30,"-")</f>
        <v>-</v>
      </c>
      <c r="AO121" s="35" t="str">
        <f t="shared" si="71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I122" s="113"/>
      <c r="J122" s="103">
        <v>1</v>
      </c>
      <c r="K122" s="104">
        <f t="shared" si="72"/>
        <v>40.99</v>
      </c>
      <c r="L122" s="104">
        <f t="shared" si="147"/>
        <v>89.5</v>
      </c>
      <c r="M122" s="103">
        <v>1</v>
      </c>
      <c r="N122" s="104">
        <f t="shared" si="148"/>
        <v>40.99</v>
      </c>
      <c r="O122" s="104">
        <f t="shared" si="149"/>
        <v>89.5</v>
      </c>
      <c r="P122" s="103">
        <v>2</v>
      </c>
      <c r="Q122" s="104">
        <f t="shared" si="150"/>
        <v>81.98</v>
      </c>
      <c r="R122" s="104">
        <f t="shared" si="151"/>
        <v>179</v>
      </c>
      <c r="S122" s="103">
        <v>0</v>
      </c>
      <c r="T122" s="104">
        <f t="shared" si="152"/>
        <v>0</v>
      </c>
      <c r="U122" s="104">
        <f t="shared" si="153"/>
        <v>0</v>
      </c>
      <c r="V122" s="103">
        <v>0</v>
      </c>
      <c r="W122" s="104">
        <f t="shared" si="141"/>
        <v>0</v>
      </c>
      <c r="X122" s="104">
        <f t="shared" si="154"/>
        <v>0</v>
      </c>
      <c r="Y122" s="103"/>
      <c r="Z122" s="104">
        <f t="shared" si="155"/>
        <v>0</v>
      </c>
      <c r="AA122" s="104">
        <f t="shared" si="156"/>
        <v>0</v>
      </c>
      <c r="AB122" s="113"/>
      <c r="AC122" s="114">
        <f t="shared" si="62"/>
        <v>4</v>
      </c>
      <c r="AD122" s="104">
        <f t="shared" si="63"/>
        <v>163.96</v>
      </c>
      <c r="AE122" s="106">
        <f t="shared" si="64"/>
        <v>358</v>
      </c>
      <c r="AF122" s="42">
        <f t="shared" si="66"/>
        <v>3.2520325203252036E-2</v>
      </c>
      <c r="AG122" s="37">
        <f t="shared" si="67"/>
        <v>0.97560975609756106</v>
      </c>
      <c r="AH122" s="63">
        <f t="shared" si="68"/>
        <v>87.317073170731703</v>
      </c>
      <c r="AI122" s="103">
        <v>0</v>
      </c>
      <c r="AJ122" s="106">
        <f t="shared" si="157"/>
        <v>0</v>
      </c>
      <c r="AK122" s="37">
        <f t="shared" si="69"/>
        <v>0</v>
      </c>
      <c r="AL122" s="47">
        <v>111</v>
      </c>
      <c r="AM122" s="37">
        <f t="shared" si="70"/>
        <v>0</v>
      </c>
      <c r="AN122" s="114">
        <f t="shared" si="158"/>
        <v>0</v>
      </c>
      <c r="AO122" s="35">
        <f t="shared" si="71"/>
        <v>43589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I123" s="113"/>
      <c r="J123" s="103">
        <v>5</v>
      </c>
      <c r="K123" s="104">
        <f t="shared" si="72"/>
        <v>47.54999999999999</v>
      </c>
      <c r="L123" s="104">
        <f t="shared" si="147"/>
        <v>122.5</v>
      </c>
      <c r="M123" s="103">
        <v>2</v>
      </c>
      <c r="N123" s="104">
        <f t="shared" si="148"/>
        <v>19.019999999999996</v>
      </c>
      <c r="O123" s="104">
        <f t="shared" si="149"/>
        <v>49</v>
      </c>
      <c r="P123" s="103">
        <v>4</v>
      </c>
      <c r="Q123" s="104">
        <f t="shared" si="150"/>
        <v>38.039999999999992</v>
      </c>
      <c r="R123" s="104">
        <f t="shared" si="151"/>
        <v>98</v>
      </c>
      <c r="S123" s="103">
        <v>4</v>
      </c>
      <c r="T123" s="104">
        <f t="shared" si="152"/>
        <v>38.039999999999992</v>
      </c>
      <c r="U123" s="104">
        <f t="shared" si="153"/>
        <v>98</v>
      </c>
      <c r="V123" s="103">
        <v>0</v>
      </c>
      <c r="W123" s="104">
        <f t="shared" si="141"/>
        <v>0</v>
      </c>
      <c r="X123" s="104">
        <f t="shared" si="154"/>
        <v>0</v>
      </c>
      <c r="Y123" s="103"/>
      <c r="Z123" s="104">
        <f t="shared" si="155"/>
        <v>0</v>
      </c>
      <c r="AA123" s="104">
        <f t="shared" si="156"/>
        <v>0</v>
      </c>
      <c r="AB123" s="113"/>
      <c r="AC123" s="114">
        <f t="shared" si="62"/>
        <v>15</v>
      </c>
      <c r="AD123" s="104">
        <f t="shared" si="63"/>
        <v>142.64999999999998</v>
      </c>
      <c r="AE123" s="106">
        <f t="shared" si="64"/>
        <v>367.5</v>
      </c>
      <c r="AF123" s="42">
        <f t="shared" si="66"/>
        <v>0.12195121951219512</v>
      </c>
      <c r="AG123" s="37">
        <f t="shared" si="67"/>
        <v>3.6585365853658534</v>
      </c>
      <c r="AH123" s="63">
        <f t="shared" si="68"/>
        <v>89.634146341463421</v>
      </c>
      <c r="AI123" s="103">
        <v>9</v>
      </c>
      <c r="AJ123" s="106">
        <f t="shared" si="157"/>
        <v>220.5</v>
      </c>
      <c r="AK123" s="37">
        <f t="shared" si="69"/>
        <v>73.8</v>
      </c>
      <c r="AL123" s="47">
        <v>112</v>
      </c>
      <c r="AM123" s="37">
        <f t="shared" si="70"/>
        <v>10.542857142857143</v>
      </c>
      <c r="AN123" s="114">
        <f t="shared" si="158"/>
        <v>2.46</v>
      </c>
      <c r="AO123" s="35">
        <f t="shared" si="71"/>
        <v>43662.8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I124" s="113"/>
      <c r="J124" s="103">
        <v>0</v>
      </c>
      <c r="K124" s="104">
        <f t="shared" si="72"/>
        <v>0</v>
      </c>
      <c r="L124" s="104">
        <f t="shared" si="147"/>
        <v>0</v>
      </c>
      <c r="M124" s="103">
        <v>0</v>
      </c>
      <c r="N124" s="104">
        <f t="shared" si="148"/>
        <v>0</v>
      </c>
      <c r="O124" s="104">
        <f t="shared" si="149"/>
        <v>0</v>
      </c>
      <c r="P124" s="103">
        <v>0</v>
      </c>
      <c r="Q124" s="104">
        <f t="shared" si="150"/>
        <v>0</v>
      </c>
      <c r="R124" s="104">
        <f t="shared" si="151"/>
        <v>0</v>
      </c>
      <c r="S124" s="103">
        <v>0</v>
      </c>
      <c r="T124" s="104">
        <f t="shared" si="152"/>
        <v>0</v>
      </c>
      <c r="U124" s="104">
        <f t="shared" si="153"/>
        <v>0</v>
      </c>
      <c r="V124" s="103">
        <v>0</v>
      </c>
      <c r="W124" s="104">
        <f t="shared" si="141"/>
        <v>0</v>
      </c>
      <c r="X124" s="104">
        <f t="shared" si="154"/>
        <v>0</v>
      </c>
      <c r="Y124" s="103"/>
      <c r="Z124" s="104">
        <f t="shared" si="155"/>
        <v>0</v>
      </c>
      <c r="AA124" s="104">
        <f t="shared" si="156"/>
        <v>0</v>
      </c>
      <c r="AB124" s="113"/>
      <c r="AC124" s="114">
        <f t="shared" si="62"/>
        <v>0</v>
      </c>
      <c r="AD124" s="104">
        <f t="shared" si="63"/>
        <v>0</v>
      </c>
      <c r="AE124" s="106">
        <f t="shared" si="64"/>
        <v>0</v>
      </c>
      <c r="AF124" s="42">
        <f t="shared" si="66"/>
        <v>0</v>
      </c>
      <c r="AG124" s="37">
        <f t="shared" si="67"/>
        <v>0</v>
      </c>
      <c r="AH124" s="63">
        <f t="shared" si="68"/>
        <v>0</v>
      </c>
      <c r="AI124" s="103">
        <v>0</v>
      </c>
      <c r="AJ124" s="106">
        <f t="shared" si="157"/>
        <v>0</v>
      </c>
      <c r="AK124" s="37" t="str">
        <f t="shared" si="69"/>
        <v>-</v>
      </c>
      <c r="AL124" s="47">
        <v>113</v>
      </c>
      <c r="AM124" s="37" t="str">
        <f t="shared" si="70"/>
        <v>-</v>
      </c>
      <c r="AN124" s="114" t="str">
        <f t="shared" si="158"/>
        <v>-</v>
      </c>
      <c r="AO124" s="35" t="str">
        <f t="shared" si="71"/>
        <v>-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I125" s="113"/>
      <c r="J125" s="103">
        <v>0</v>
      </c>
      <c r="K125" s="104">
        <f t="shared" si="72"/>
        <v>0</v>
      </c>
      <c r="L125" s="104">
        <f t="shared" si="147"/>
        <v>0</v>
      </c>
      <c r="M125" s="103">
        <v>0</v>
      </c>
      <c r="N125" s="104">
        <f t="shared" si="148"/>
        <v>0</v>
      </c>
      <c r="O125" s="104">
        <f t="shared" si="149"/>
        <v>0</v>
      </c>
      <c r="P125" s="103">
        <v>0</v>
      </c>
      <c r="Q125" s="104">
        <f t="shared" si="150"/>
        <v>0</v>
      </c>
      <c r="R125" s="104">
        <f t="shared" si="151"/>
        <v>0</v>
      </c>
      <c r="S125" s="103">
        <v>0</v>
      </c>
      <c r="T125" s="104">
        <f t="shared" si="152"/>
        <v>0</v>
      </c>
      <c r="U125" s="104">
        <f t="shared" si="153"/>
        <v>0</v>
      </c>
      <c r="V125" s="103">
        <v>0</v>
      </c>
      <c r="W125" s="104">
        <f t="shared" si="141"/>
        <v>0</v>
      </c>
      <c r="X125" s="104">
        <f t="shared" si="154"/>
        <v>0</v>
      </c>
      <c r="Y125" s="103"/>
      <c r="Z125" s="104">
        <f t="shared" si="155"/>
        <v>0</v>
      </c>
      <c r="AA125" s="104">
        <f t="shared" si="156"/>
        <v>0</v>
      </c>
      <c r="AB125" s="113"/>
      <c r="AC125" s="114">
        <f t="shared" si="62"/>
        <v>0</v>
      </c>
      <c r="AD125" s="104">
        <f t="shared" si="63"/>
        <v>0</v>
      </c>
      <c r="AE125" s="106">
        <f t="shared" si="64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103">
        <v>0</v>
      </c>
      <c r="AJ125" s="106">
        <f t="shared" si="157"/>
        <v>0</v>
      </c>
      <c r="AK125" s="37" t="str">
        <f t="shared" si="69"/>
        <v>-</v>
      </c>
      <c r="AL125" s="47">
        <v>114</v>
      </c>
      <c r="AM125" s="37" t="str">
        <f t="shared" si="70"/>
        <v>-</v>
      </c>
      <c r="AN125" s="114" t="str">
        <f t="shared" si="158"/>
        <v>-</v>
      </c>
      <c r="AO125" s="35" t="str">
        <f t="shared" si="71"/>
        <v>-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I126" s="113"/>
      <c r="J126" s="103">
        <v>0</v>
      </c>
      <c r="K126" s="104">
        <f t="shared" si="72"/>
        <v>0</v>
      </c>
      <c r="L126" s="104">
        <f t="shared" si="147"/>
        <v>0</v>
      </c>
      <c r="M126" s="103">
        <v>0</v>
      </c>
      <c r="N126" s="104">
        <f t="shared" si="148"/>
        <v>0</v>
      </c>
      <c r="O126" s="104">
        <f t="shared" si="149"/>
        <v>0</v>
      </c>
      <c r="P126" s="103">
        <v>0</v>
      </c>
      <c r="Q126" s="104">
        <f t="shared" si="150"/>
        <v>0</v>
      </c>
      <c r="R126" s="104">
        <f t="shared" si="151"/>
        <v>0</v>
      </c>
      <c r="S126" s="103">
        <v>0</v>
      </c>
      <c r="T126" s="104">
        <f t="shared" si="152"/>
        <v>0</v>
      </c>
      <c r="U126" s="104">
        <f t="shared" si="153"/>
        <v>0</v>
      </c>
      <c r="V126" s="103">
        <v>0</v>
      </c>
      <c r="W126" s="104">
        <f t="shared" si="141"/>
        <v>0</v>
      </c>
      <c r="X126" s="104">
        <f t="shared" si="154"/>
        <v>0</v>
      </c>
      <c r="Y126" s="103"/>
      <c r="Z126" s="104">
        <f t="shared" si="155"/>
        <v>0</v>
      </c>
      <c r="AA126" s="104">
        <f t="shared" si="156"/>
        <v>0</v>
      </c>
      <c r="AB126" s="113"/>
      <c r="AC126" s="114">
        <f t="shared" si="62"/>
        <v>0</v>
      </c>
      <c r="AD126" s="104">
        <f t="shared" si="63"/>
        <v>0</v>
      </c>
      <c r="AE126" s="106">
        <f t="shared" si="64"/>
        <v>0</v>
      </c>
      <c r="AF126" s="42">
        <f t="shared" si="66"/>
        <v>0</v>
      </c>
      <c r="AG126" s="37">
        <f t="shared" si="67"/>
        <v>0</v>
      </c>
      <c r="AH126" s="63">
        <f t="shared" si="68"/>
        <v>0</v>
      </c>
      <c r="AI126" s="103">
        <v>0</v>
      </c>
      <c r="AJ126" s="106">
        <f t="shared" si="157"/>
        <v>0</v>
      </c>
      <c r="AK126" s="37" t="str">
        <f t="shared" si="69"/>
        <v>-</v>
      </c>
      <c r="AL126" s="47">
        <v>115</v>
      </c>
      <c r="AM126" s="37" t="str">
        <f t="shared" si="70"/>
        <v>-</v>
      </c>
      <c r="AN126" s="114" t="str">
        <f t="shared" si="158"/>
        <v>-</v>
      </c>
      <c r="AO126" s="35" t="str">
        <f t="shared" si="71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I127" s="113"/>
      <c r="J127" s="103">
        <v>0</v>
      </c>
      <c r="K127" s="104">
        <f t="shared" si="72"/>
        <v>0</v>
      </c>
      <c r="L127" s="104">
        <f t="shared" si="147"/>
        <v>0</v>
      </c>
      <c r="M127" s="103">
        <v>4</v>
      </c>
      <c r="N127" s="104">
        <f t="shared" si="148"/>
        <v>69.319999999999993</v>
      </c>
      <c r="O127" s="104">
        <f t="shared" si="149"/>
        <v>178</v>
      </c>
      <c r="P127" s="103">
        <v>0</v>
      </c>
      <c r="Q127" s="104">
        <f t="shared" si="150"/>
        <v>0</v>
      </c>
      <c r="R127" s="104">
        <f t="shared" si="151"/>
        <v>0</v>
      </c>
      <c r="S127" s="103">
        <v>0</v>
      </c>
      <c r="T127" s="104">
        <f t="shared" si="152"/>
        <v>0</v>
      </c>
      <c r="U127" s="104">
        <f t="shared" si="153"/>
        <v>0</v>
      </c>
      <c r="V127" s="103">
        <v>0</v>
      </c>
      <c r="W127" s="104">
        <f t="shared" si="141"/>
        <v>0</v>
      </c>
      <c r="X127" s="104">
        <f t="shared" si="154"/>
        <v>0</v>
      </c>
      <c r="Y127" s="103"/>
      <c r="Z127" s="104">
        <f t="shared" si="155"/>
        <v>0</v>
      </c>
      <c r="AA127" s="104">
        <f t="shared" si="156"/>
        <v>0</v>
      </c>
      <c r="AB127" s="113"/>
      <c r="AC127" s="114">
        <f t="shared" si="62"/>
        <v>4</v>
      </c>
      <c r="AD127" s="104">
        <f t="shared" si="63"/>
        <v>69.319999999999993</v>
      </c>
      <c r="AE127" s="106">
        <f t="shared" si="64"/>
        <v>178</v>
      </c>
      <c r="AF127" s="42">
        <f t="shared" si="66"/>
        <v>3.2520325203252036E-2</v>
      </c>
      <c r="AG127" s="37">
        <f t="shared" si="67"/>
        <v>0.97560975609756106</v>
      </c>
      <c r="AH127" s="63">
        <f t="shared" si="68"/>
        <v>43.41463414634147</v>
      </c>
      <c r="AI127" s="103">
        <v>3</v>
      </c>
      <c r="AJ127" s="106">
        <f t="shared" si="157"/>
        <v>133.5</v>
      </c>
      <c r="AK127" s="37">
        <f t="shared" si="69"/>
        <v>92.249999999999986</v>
      </c>
      <c r="AL127" s="47">
        <v>116</v>
      </c>
      <c r="AM127" s="37">
        <f t="shared" si="70"/>
        <v>13.178571428571427</v>
      </c>
      <c r="AN127" s="114">
        <f t="shared" si="158"/>
        <v>3.0749999999999997</v>
      </c>
      <c r="AO127" s="35">
        <f t="shared" si="71"/>
        <v>43681.25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I128" s="113"/>
      <c r="J128" s="103">
        <v>0</v>
      </c>
      <c r="K128" s="104">
        <f t="shared" si="72"/>
        <v>0</v>
      </c>
      <c r="L128" s="104">
        <f t="shared" si="147"/>
        <v>0</v>
      </c>
      <c r="M128" s="103">
        <v>2</v>
      </c>
      <c r="N128" s="104">
        <f t="shared" si="148"/>
        <v>34.659999999999997</v>
      </c>
      <c r="O128" s="104">
        <f t="shared" si="149"/>
        <v>89</v>
      </c>
      <c r="P128" s="103">
        <v>1</v>
      </c>
      <c r="Q128" s="104">
        <f t="shared" si="150"/>
        <v>17.329999999999998</v>
      </c>
      <c r="R128" s="104">
        <f t="shared" si="151"/>
        <v>44.5</v>
      </c>
      <c r="S128" s="103">
        <v>0</v>
      </c>
      <c r="T128" s="104">
        <f t="shared" si="152"/>
        <v>0</v>
      </c>
      <c r="U128" s="104">
        <f t="shared" si="153"/>
        <v>0</v>
      </c>
      <c r="V128" s="103">
        <v>0</v>
      </c>
      <c r="W128" s="104">
        <f t="shared" si="141"/>
        <v>0</v>
      </c>
      <c r="X128" s="104">
        <f t="shared" si="154"/>
        <v>0</v>
      </c>
      <c r="Y128" s="103"/>
      <c r="Z128" s="104">
        <f t="shared" si="155"/>
        <v>0</v>
      </c>
      <c r="AA128" s="104">
        <f t="shared" si="156"/>
        <v>0</v>
      </c>
      <c r="AB128" s="113"/>
      <c r="AC128" s="114">
        <f t="shared" ref="AC128:AC204" si="159">J128+M128+P128+S128+V128+Y128</f>
        <v>3</v>
      </c>
      <c r="AD128" s="104">
        <f t="shared" ref="AD128:AD204" si="160">AC128*F128</f>
        <v>51.989999999999995</v>
      </c>
      <c r="AE128" s="106">
        <f t="shared" ref="AE128:AE204" si="161">AC128*G128</f>
        <v>133.5</v>
      </c>
      <c r="AF128" s="42">
        <f t="shared" si="66"/>
        <v>2.4390243902439025E-2</v>
      </c>
      <c r="AG128" s="37">
        <f t="shared" si="67"/>
        <v>0.73170731707317072</v>
      </c>
      <c r="AH128" s="63">
        <f t="shared" si="68"/>
        <v>32.560975609756099</v>
      </c>
      <c r="AI128" s="103">
        <v>3</v>
      </c>
      <c r="AJ128" s="106">
        <f t="shared" si="157"/>
        <v>133.5</v>
      </c>
      <c r="AK128" s="37">
        <f t="shared" si="69"/>
        <v>123</v>
      </c>
      <c r="AL128" s="47">
        <v>117</v>
      </c>
      <c r="AM128" s="37">
        <f t="shared" si="70"/>
        <v>17.571428571428573</v>
      </c>
      <c r="AN128" s="114">
        <f t="shared" si="158"/>
        <v>4.0999999999999996</v>
      </c>
      <c r="AO128" s="35">
        <f t="shared" si="71"/>
        <v>43712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I129" s="113"/>
      <c r="J129" s="103">
        <v>0</v>
      </c>
      <c r="K129" s="104">
        <f t="shared" si="72"/>
        <v>0</v>
      </c>
      <c r="L129" s="104">
        <f t="shared" si="147"/>
        <v>0</v>
      </c>
      <c r="M129" s="103">
        <v>0</v>
      </c>
      <c r="N129" s="104">
        <f t="shared" si="148"/>
        <v>0</v>
      </c>
      <c r="O129" s="104">
        <f t="shared" si="149"/>
        <v>0</v>
      </c>
      <c r="P129" s="103">
        <v>0</v>
      </c>
      <c r="Q129" s="104">
        <f t="shared" si="150"/>
        <v>0</v>
      </c>
      <c r="R129" s="104">
        <f t="shared" si="151"/>
        <v>0</v>
      </c>
      <c r="S129" s="103">
        <v>0</v>
      </c>
      <c r="T129" s="104">
        <f t="shared" si="152"/>
        <v>0</v>
      </c>
      <c r="U129" s="104">
        <f t="shared" si="153"/>
        <v>0</v>
      </c>
      <c r="V129" s="103">
        <v>0</v>
      </c>
      <c r="W129" s="104">
        <f t="shared" si="141"/>
        <v>0</v>
      </c>
      <c r="X129" s="104">
        <f t="shared" si="154"/>
        <v>0</v>
      </c>
      <c r="Y129" s="103"/>
      <c r="Z129" s="104">
        <f t="shared" si="155"/>
        <v>0</v>
      </c>
      <c r="AA129" s="104">
        <f t="shared" si="156"/>
        <v>0</v>
      </c>
      <c r="AB129" s="113"/>
      <c r="AC129" s="114">
        <f t="shared" si="159"/>
        <v>0</v>
      </c>
      <c r="AD129" s="104">
        <f t="shared" si="160"/>
        <v>0</v>
      </c>
      <c r="AE129" s="106">
        <f t="shared" si="161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103">
        <v>0</v>
      </c>
      <c r="AJ129" s="106">
        <f t="shared" si="157"/>
        <v>0</v>
      </c>
      <c r="AK129" s="37" t="str">
        <f t="shared" si="69"/>
        <v>-</v>
      </c>
      <c r="AL129" s="47">
        <v>118</v>
      </c>
      <c r="AM129" s="37" t="str">
        <f t="shared" si="70"/>
        <v>-</v>
      </c>
      <c r="AN129" s="114" t="str">
        <f t="shared" si="158"/>
        <v>-</v>
      </c>
      <c r="AO129" s="35" t="str">
        <f t="shared" si="71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I130" s="113"/>
      <c r="J130" s="103">
        <v>0</v>
      </c>
      <c r="K130" s="104">
        <f t="shared" si="72"/>
        <v>0</v>
      </c>
      <c r="L130" s="104">
        <f t="shared" si="147"/>
        <v>0</v>
      </c>
      <c r="M130" s="103">
        <v>0</v>
      </c>
      <c r="N130" s="104">
        <f t="shared" si="148"/>
        <v>0</v>
      </c>
      <c r="O130" s="104">
        <f t="shared" si="149"/>
        <v>0</v>
      </c>
      <c r="P130" s="103">
        <v>0</v>
      </c>
      <c r="Q130" s="104">
        <f t="shared" si="150"/>
        <v>0</v>
      </c>
      <c r="R130" s="104">
        <f t="shared" si="151"/>
        <v>0</v>
      </c>
      <c r="S130" s="103">
        <v>0</v>
      </c>
      <c r="T130" s="104">
        <f t="shared" si="152"/>
        <v>0</v>
      </c>
      <c r="U130" s="104">
        <f t="shared" si="153"/>
        <v>0</v>
      </c>
      <c r="V130" s="103">
        <v>0</v>
      </c>
      <c r="W130" s="104">
        <f t="shared" si="141"/>
        <v>0</v>
      </c>
      <c r="X130" s="104">
        <f t="shared" si="154"/>
        <v>0</v>
      </c>
      <c r="Y130" s="103"/>
      <c r="Z130" s="104">
        <f t="shared" si="155"/>
        <v>0</v>
      </c>
      <c r="AA130" s="104">
        <f t="shared" si="156"/>
        <v>0</v>
      </c>
      <c r="AB130" s="113"/>
      <c r="AC130" s="114">
        <f t="shared" si="159"/>
        <v>0</v>
      </c>
      <c r="AD130" s="104">
        <f t="shared" si="160"/>
        <v>0</v>
      </c>
      <c r="AE130" s="106">
        <f t="shared" si="161"/>
        <v>0</v>
      </c>
      <c r="AF130" s="42">
        <f t="shared" si="66"/>
        <v>0</v>
      </c>
      <c r="AG130" s="37">
        <f t="shared" si="67"/>
        <v>0</v>
      </c>
      <c r="AH130" s="63">
        <f t="shared" si="68"/>
        <v>0</v>
      </c>
      <c r="AI130" s="103">
        <v>0</v>
      </c>
      <c r="AJ130" s="106">
        <f t="shared" si="157"/>
        <v>0</v>
      </c>
      <c r="AK130" s="37" t="str">
        <f t="shared" si="69"/>
        <v>-</v>
      </c>
      <c r="AL130" s="47">
        <v>119</v>
      </c>
      <c r="AM130" s="37" t="str">
        <f t="shared" si="70"/>
        <v>-</v>
      </c>
      <c r="AN130" s="114" t="str">
        <f t="shared" si="158"/>
        <v>-</v>
      </c>
      <c r="AO130" s="35" t="str">
        <f t="shared" si="71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I131" s="113"/>
      <c r="J131" s="103">
        <v>0</v>
      </c>
      <c r="K131" s="104">
        <f t="shared" si="72"/>
        <v>0</v>
      </c>
      <c r="L131" s="104">
        <f t="shared" ref="L131:L133" si="162">J131*$G131</f>
        <v>0</v>
      </c>
      <c r="M131" s="103">
        <v>0</v>
      </c>
      <c r="N131" s="104">
        <f t="shared" ref="N131:N133" si="163">M131*$F131</f>
        <v>0</v>
      </c>
      <c r="O131" s="104">
        <f t="shared" ref="O131:O133" si="164">M131*$G131</f>
        <v>0</v>
      </c>
      <c r="P131" s="103">
        <v>1</v>
      </c>
      <c r="Q131" s="104">
        <f t="shared" ref="Q131:Q133" si="165">P131*$F131</f>
        <v>12.71</v>
      </c>
      <c r="R131" s="104">
        <f t="shared" ref="R131:R133" si="166">P131*$G131</f>
        <v>29.5</v>
      </c>
      <c r="S131" s="103">
        <v>0</v>
      </c>
      <c r="T131" s="104">
        <f t="shared" ref="T131:T133" si="167">S131*$F131</f>
        <v>0</v>
      </c>
      <c r="U131" s="104">
        <f t="shared" ref="U131:U133" si="168">S131*$G131</f>
        <v>0</v>
      </c>
      <c r="V131" s="103">
        <v>0</v>
      </c>
      <c r="W131" s="104">
        <f t="shared" ref="W131:W133" si="169">V131*$F131</f>
        <v>0</v>
      </c>
      <c r="X131" s="104">
        <f t="shared" ref="X131:X133" si="170">V131*$G131</f>
        <v>0</v>
      </c>
      <c r="Y131" s="103"/>
      <c r="Z131" s="104">
        <f t="shared" ref="Z131:Z133" si="171">Y131*$F131</f>
        <v>0</v>
      </c>
      <c r="AA131" s="104">
        <f t="shared" ref="AA131:AA133" si="172">Y131*$G131</f>
        <v>0</v>
      </c>
      <c r="AB131" s="113"/>
      <c r="AC131" s="114">
        <f t="shared" si="159"/>
        <v>1</v>
      </c>
      <c r="AD131" s="104">
        <f t="shared" si="160"/>
        <v>12.71</v>
      </c>
      <c r="AE131" s="106">
        <f t="shared" si="161"/>
        <v>29.5</v>
      </c>
      <c r="AF131" s="42">
        <f t="shared" si="66"/>
        <v>8.130081300813009E-3</v>
      </c>
      <c r="AG131" s="37">
        <f t="shared" si="67"/>
        <v>0.24390243902439027</v>
      </c>
      <c r="AH131" s="63">
        <f t="shared" si="68"/>
        <v>7.1951219512195124</v>
      </c>
      <c r="AI131" s="103">
        <v>0</v>
      </c>
      <c r="AJ131" s="106">
        <f>AI131*G131</f>
        <v>0</v>
      </c>
      <c r="AK131" s="37">
        <f t="shared" si="69"/>
        <v>0</v>
      </c>
      <c r="AL131" s="47">
        <v>120</v>
      </c>
      <c r="AM131" s="37">
        <f t="shared" si="70"/>
        <v>0</v>
      </c>
      <c r="AN131" s="114">
        <f>IFERROR(AK131/30,"-")</f>
        <v>0</v>
      </c>
      <c r="AO131" s="35">
        <f t="shared" si="71"/>
        <v>43589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I132" s="113"/>
      <c r="J132" s="103">
        <v>5</v>
      </c>
      <c r="K132" s="104">
        <f t="shared" si="72"/>
        <v>46.566831072749714</v>
      </c>
      <c r="L132" s="104">
        <f t="shared" si="162"/>
        <v>122.5</v>
      </c>
      <c r="M132" s="103">
        <v>2</v>
      </c>
      <c r="N132" s="104">
        <f t="shared" si="163"/>
        <v>18.626732429099885</v>
      </c>
      <c r="O132" s="104">
        <f t="shared" si="164"/>
        <v>49</v>
      </c>
      <c r="P132" s="103">
        <v>3</v>
      </c>
      <c r="Q132" s="104">
        <f t="shared" si="165"/>
        <v>27.940098643649826</v>
      </c>
      <c r="R132" s="104">
        <f t="shared" si="166"/>
        <v>73.5</v>
      </c>
      <c r="S132" s="103">
        <v>4</v>
      </c>
      <c r="T132" s="104">
        <f t="shared" si="167"/>
        <v>37.25346485819977</v>
      </c>
      <c r="U132" s="104">
        <f t="shared" si="168"/>
        <v>98</v>
      </c>
      <c r="V132" s="103">
        <v>0</v>
      </c>
      <c r="W132" s="104">
        <f t="shared" si="169"/>
        <v>0</v>
      </c>
      <c r="X132" s="104">
        <f t="shared" si="170"/>
        <v>0</v>
      </c>
      <c r="Y132" s="103"/>
      <c r="Z132" s="104">
        <f t="shared" si="171"/>
        <v>0</v>
      </c>
      <c r="AA132" s="104">
        <f t="shared" si="172"/>
        <v>0</v>
      </c>
      <c r="AB132" s="113"/>
      <c r="AC132" s="114">
        <f t="shared" si="159"/>
        <v>14</v>
      </c>
      <c r="AD132" s="104">
        <f t="shared" si="160"/>
        <v>130.38712700369919</v>
      </c>
      <c r="AE132" s="106">
        <f t="shared" si="161"/>
        <v>343</v>
      </c>
      <c r="AF132" s="42">
        <f t="shared" si="66"/>
        <v>0.11382113821138211</v>
      </c>
      <c r="AG132" s="37">
        <f t="shared" si="67"/>
        <v>3.4146341463414633</v>
      </c>
      <c r="AH132" s="63">
        <f t="shared" si="68"/>
        <v>83.658536585365852</v>
      </c>
      <c r="AI132" s="103">
        <v>1</v>
      </c>
      <c r="AJ132" s="106">
        <f>AI132*G132</f>
        <v>24.5</v>
      </c>
      <c r="AK132" s="37">
        <f t="shared" si="69"/>
        <v>8.7857142857142865</v>
      </c>
      <c r="AL132" s="47">
        <v>121</v>
      </c>
      <c r="AM132" s="37">
        <f t="shared" si="70"/>
        <v>1.2551020408163267</v>
      </c>
      <c r="AN132" s="114">
        <f>IFERROR(AK132/30,"-")</f>
        <v>0.29285714285714287</v>
      </c>
      <c r="AO132" s="35">
        <f t="shared" si="71"/>
        <v>43597.785714285717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I133" s="113"/>
      <c r="J133" s="103">
        <v>2</v>
      </c>
      <c r="K133" s="104">
        <f t="shared" si="72"/>
        <v>42.079999999999984</v>
      </c>
      <c r="L133" s="104">
        <f t="shared" si="162"/>
        <v>89</v>
      </c>
      <c r="M133" s="103">
        <v>0</v>
      </c>
      <c r="N133" s="104">
        <f t="shared" si="163"/>
        <v>0</v>
      </c>
      <c r="O133" s="104">
        <f t="shared" si="164"/>
        <v>0</v>
      </c>
      <c r="P133" s="103">
        <v>0</v>
      </c>
      <c r="Q133" s="104">
        <f t="shared" si="165"/>
        <v>0</v>
      </c>
      <c r="R133" s="104">
        <f t="shared" si="166"/>
        <v>0</v>
      </c>
      <c r="S133" s="103">
        <v>2</v>
      </c>
      <c r="T133" s="104">
        <f t="shared" si="167"/>
        <v>42.079999999999984</v>
      </c>
      <c r="U133" s="104">
        <f t="shared" si="168"/>
        <v>89</v>
      </c>
      <c r="V133" s="103">
        <v>0</v>
      </c>
      <c r="W133" s="104">
        <f t="shared" si="169"/>
        <v>0</v>
      </c>
      <c r="X133" s="104">
        <f t="shared" si="170"/>
        <v>0</v>
      </c>
      <c r="Y133" s="103"/>
      <c r="Z133" s="104">
        <f t="shared" si="171"/>
        <v>0</v>
      </c>
      <c r="AA133" s="104">
        <f t="shared" si="172"/>
        <v>0</v>
      </c>
      <c r="AB133" s="113"/>
      <c r="AC133" s="114">
        <f t="shared" si="159"/>
        <v>4</v>
      </c>
      <c r="AD133" s="104">
        <f t="shared" si="160"/>
        <v>84.159999999999968</v>
      </c>
      <c r="AE133" s="106">
        <f t="shared" si="161"/>
        <v>178</v>
      </c>
      <c r="AF133" s="42">
        <f t="shared" si="66"/>
        <v>3.2520325203252036E-2</v>
      </c>
      <c r="AG133" s="37">
        <f t="shared" si="67"/>
        <v>0.97560975609756106</v>
      </c>
      <c r="AH133" s="63">
        <f t="shared" si="68"/>
        <v>43.41463414634147</v>
      </c>
      <c r="AI133" s="103">
        <v>3</v>
      </c>
      <c r="AJ133" s="106">
        <f>AI133*G133</f>
        <v>133.5</v>
      </c>
      <c r="AK133" s="37">
        <f t="shared" si="69"/>
        <v>92.249999999999986</v>
      </c>
      <c r="AL133" s="47">
        <v>122</v>
      </c>
      <c r="AM133" s="37">
        <f t="shared" si="70"/>
        <v>13.178571428571427</v>
      </c>
      <c r="AN133" s="114">
        <f>IFERROR(AK133/30,"-")</f>
        <v>3.0749999999999997</v>
      </c>
      <c r="AO133" s="35">
        <f t="shared" si="71"/>
        <v>43681.25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I134" s="113"/>
      <c r="J134" s="103">
        <v>0</v>
      </c>
      <c r="K134" s="104">
        <f t="shared" si="72"/>
        <v>0</v>
      </c>
      <c r="L134" s="104">
        <f t="shared" ref="L134:L183" si="173">J134*$G134</f>
        <v>0</v>
      </c>
      <c r="M134" s="103">
        <v>0</v>
      </c>
      <c r="N134" s="104">
        <f t="shared" ref="N134:N183" si="174">M134*$F134</f>
        <v>0</v>
      </c>
      <c r="O134" s="104">
        <f t="shared" ref="O134:O183" si="175">M134*$G134</f>
        <v>0</v>
      </c>
      <c r="P134" s="103">
        <v>0</v>
      </c>
      <c r="Q134" s="104">
        <f t="shared" ref="Q134:Q183" si="176">P134*$F134</f>
        <v>0</v>
      </c>
      <c r="R134" s="104">
        <f t="shared" ref="R134:R183" si="177">P134*$G134</f>
        <v>0</v>
      </c>
      <c r="S134" s="103">
        <v>0</v>
      </c>
      <c r="T134" s="104">
        <f t="shared" ref="T134:T183" si="178">S134*$F134</f>
        <v>0</v>
      </c>
      <c r="U134" s="104">
        <f t="shared" ref="U134:U183" si="179">S134*$G134</f>
        <v>0</v>
      </c>
      <c r="V134" s="103">
        <v>0</v>
      </c>
      <c r="W134" s="104">
        <f t="shared" ref="W134:W183" si="180">V134*$F134</f>
        <v>0</v>
      </c>
      <c r="X134" s="104">
        <f t="shared" ref="X134:X183" si="181">V134*$G134</f>
        <v>0</v>
      </c>
      <c r="Y134" s="103"/>
      <c r="Z134" s="104">
        <f t="shared" ref="Z134:Z183" si="182">Y134*$F134</f>
        <v>0</v>
      </c>
      <c r="AA134" s="104">
        <f t="shared" ref="AA134:AA183" si="183">Y134*$G134</f>
        <v>0</v>
      </c>
      <c r="AB134" s="113"/>
      <c r="AC134" s="114">
        <f t="shared" si="159"/>
        <v>0</v>
      </c>
      <c r="AD134" s="104">
        <f t="shared" si="160"/>
        <v>0</v>
      </c>
      <c r="AE134" s="106">
        <f t="shared" si="161"/>
        <v>0</v>
      </c>
      <c r="AF134" s="42">
        <f t="shared" si="66"/>
        <v>0</v>
      </c>
      <c r="AG134" s="37">
        <f t="shared" si="67"/>
        <v>0</v>
      </c>
      <c r="AH134" s="63">
        <f t="shared" si="68"/>
        <v>0</v>
      </c>
      <c r="AI134" s="103">
        <v>0</v>
      </c>
      <c r="AJ134" s="106">
        <f t="shared" ref="AJ134:AJ183" si="184">AI134*G134</f>
        <v>0</v>
      </c>
      <c r="AK134" s="37" t="str">
        <f t="shared" si="69"/>
        <v>-</v>
      </c>
      <c r="AL134" s="47">
        <v>123</v>
      </c>
      <c r="AM134" s="37" t="str">
        <f t="shared" si="70"/>
        <v>-</v>
      </c>
      <c r="AN134" s="114" t="str">
        <f t="shared" ref="AN134:AN183" si="185">IFERROR(AK134/30,"-")</f>
        <v>-</v>
      </c>
      <c r="AO134" s="35" t="str">
        <f t="shared" si="71"/>
        <v>-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I135" s="113"/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82"/>
        <v>0</v>
      </c>
      <c r="AA135" s="104">
        <f t="shared" si="183"/>
        <v>0</v>
      </c>
      <c r="AB135" s="113"/>
      <c r="AC135" s="114">
        <f t="shared" si="159"/>
        <v>0</v>
      </c>
      <c r="AD135" s="104">
        <f t="shared" si="160"/>
        <v>0</v>
      </c>
      <c r="AE135" s="106">
        <f t="shared" si="161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103">
        <v>0</v>
      </c>
      <c r="AJ135" s="106">
        <f t="shared" si="184"/>
        <v>0</v>
      </c>
      <c r="AK135" s="37" t="str">
        <f t="shared" si="69"/>
        <v>-</v>
      </c>
      <c r="AL135" s="47">
        <v>124</v>
      </c>
      <c r="AM135" s="37" t="str">
        <f t="shared" si="70"/>
        <v>-</v>
      </c>
      <c r="AN135" s="114" t="str">
        <f t="shared" si="185"/>
        <v>-</v>
      </c>
      <c r="AO135" s="35" t="str">
        <f t="shared" si="71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I136" s="113"/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82"/>
        <v>0</v>
      </c>
      <c r="AA136" s="104">
        <f t="shared" si="183"/>
        <v>0</v>
      </c>
      <c r="AB136" s="113"/>
      <c r="AC136" s="114">
        <f t="shared" si="159"/>
        <v>0</v>
      </c>
      <c r="AD136" s="104">
        <f t="shared" si="160"/>
        <v>0</v>
      </c>
      <c r="AE136" s="106">
        <f t="shared" si="161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103">
        <v>0</v>
      </c>
      <c r="AJ136" s="106">
        <f t="shared" si="184"/>
        <v>0</v>
      </c>
      <c r="AK136" s="37" t="str">
        <f t="shared" si="69"/>
        <v>-</v>
      </c>
      <c r="AL136" s="47">
        <v>125</v>
      </c>
      <c r="AM136" s="37" t="str">
        <f t="shared" si="70"/>
        <v>-</v>
      </c>
      <c r="AN136" s="114" t="str">
        <f t="shared" si="185"/>
        <v>-</v>
      </c>
      <c r="AO136" s="35" t="str">
        <f t="shared" si="71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I137" s="113"/>
      <c r="J137" s="103">
        <v>0</v>
      </c>
      <c r="K137" s="104">
        <f t="shared" si="72"/>
        <v>0</v>
      </c>
      <c r="L137" s="104">
        <f t="shared" si="173"/>
        <v>0</v>
      </c>
      <c r="M137" s="103">
        <v>0</v>
      </c>
      <c r="N137" s="104">
        <f t="shared" si="174"/>
        <v>0</v>
      </c>
      <c r="O137" s="104">
        <f t="shared" si="175"/>
        <v>0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82"/>
        <v>0</v>
      </c>
      <c r="AA137" s="104">
        <f t="shared" si="183"/>
        <v>0</v>
      </c>
      <c r="AB137" s="113"/>
      <c r="AC137" s="114">
        <f t="shared" si="159"/>
        <v>0</v>
      </c>
      <c r="AD137" s="104">
        <f t="shared" si="160"/>
        <v>0</v>
      </c>
      <c r="AE137" s="106">
        <f t="shared" si="161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103">
        <v>2</v>
      </c>
      <c r="AJ137" s="106">
        <f t="shared" si="184"/>
        <v>79</v>
      </c>
      <c r="AK137" s="37" t="str">
        <f t="shared" si="69"/>
        <v>-</v>
      </c>
      <c r="AL137" s="47">
        <v>126</v>
      </c>
      <c r="AM137" s="37" t="str">
        <f t="shared" si="70"/>
        <v>-</v>
      </c>
      <c r="AN137" s="114" t="str">
        <f t="shared" si="185"/>
        <v>-</v>
      </c>
      <c r="AO137" s="35" t="str">
        <f t="shared" si="71"/>
        <v>-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I138" s="113"/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1</v>
      </c>
      <c r="Q138" s="104">
        <f t="shared" si="176"/>
        <v>17.770731707317079</v>
      </c>
      <c r="R138" s="104">
        <f t="shared" si="177"/>
        <v>39.5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82"/>
        <v>0</v>
      </c>
      <c r="AA138" s="104">
        <f t="shared" si="183"/>
        <v>0</v>
      </c>
      <c r="AB138" s="113"/>
      <c r="AC138" s="114">
        <f t="shared" si="159"/>
        <v>1</v>
      </c>
      <c r="AD138" s="104">
        <f t="shared" si="160"/>
        <v>17.770731707317079</v>
      </c>
      <c r="AE138" s="106">
        <f t="shared" si="161"/>
        <v>39.5</v>
      </c>
      <c r="AF138" s="42">
        <f t="shared" si="66"/>
        <v>8.130081300813009E-3</v>
      </c>
      <c r="AG138" s="37">
        <f t="shared" si="67"/>
        <v>0.24390243902439027</v>
      </c>
      <c r="AH138" s="63">
        <f t="shared" si="68"/>
        <v>9.6341463414634152</v>
      </c>
      <c r="AI138" s="103">
        <v>1</v>
      </c>
      <c r="AJ138" s="106">
        <f t="shared" si="184"/>
        <v>39.5</v>
      </c>
      <c r="AK138" s="37">
        <f t="shared" si="69"/>
        <v>122.99999999999999</v>
      </c>
      <c r="AL138" s="47">
        <v>127</v>
      </c>
      <c r="AM138" s="37">
        <f t="shared" si="70"/>
        <v>17.571428571428569</v>
      </c>
      <c r="AN138" s="114">
        <f t="shared" si="185"/>
        <v>4.0999999999999996</v>
      </c>
      <c r="AO138" s="35">
        <f t="shared" si="71"/>
        <v>43712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I139" s="113"/>
      <c r="J139" s="103">
        <v>1</v>
      </c>
      <c r="K139" s="104">
        <f t="shared" si="72"/>
        <v>63.54</v>
      </c>
      <c r="L139" s="104">
        <f t="shared" si="173"/>
        <v>119.5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82"/>
        <v>0</v>
      </c>
      <c r="AA139" s="104">
        <f t="shared" si="183"/>
        <v>0</v>
      </c>
      <c r="AB139" s="113"/>
      <c r="AC139" s="114">
        <f t="shared" si="159"/>
        <v>1</v>
      </c>
      <c r="AD139" s="104">
        <f t="shared" si="160"/>
        <v>63.54</v>
      </c>
      <c r="AE139" s="106">
        <f t="shared" si="161"/>
        <v>119.5</v>
      </c>
      <c r="AF139" s="42">
        <f t="shared" si="66"/>
        <v>8.130081300813009E-3</v>
      </c>
      <c r="AG139" s="37">
        <f t="shared" si="67"/>
        <v>0.24390243902439027</v>
      </c>
      <c r="AH139" s="63">
        <f t="shared" si="68"/>
        <v>29.146341463414636</v>
      </c>
      <c r="AI139" s="103">
        <v>0</v>
      </c>
      <c r="AJ139" s="106">
        <f t="shared" si="184"/>
        <v>0</v>
      </c>
      <c r="AK139" s="37">
        <f t="shared" si="69"/>
        <v>0</v>
      </c>
      <c r="AL139" s="47">
        <v>128</v>
      </c>
      <c r="AM139" s="37">
        <f t="shared" si="70"/>
        <v>0</v>
      </c>
      <c r="AN139" s="114">
        <f t="shared" si="185"/>
        <v>0</v>
      </c>
      <c r="AO139" s="35">
        <f t="shared" si="71"/>
        <v>43589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I140" s="113"/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82"/>
        <v>0</v>
      </c>
      <c r="AA140" s="104">
        <f t="shared" si="183"/>
        <v>0</v>
      </c>
      <c r="AB140" s="113"/>
      <c r="AC140" s="114">
        <f t="shared" si="159"/>
        <v>0</v>
      </c>
      <c r="AD140" s="104">
        <f t="shared" si="160"/>
        <v>0</v>
      </c>
      <c r="AE140" s="106">
        <f t="shared" si="161"/>
        <v>0</v>
      </c>
      <c r="AF140" s="42">
        <f t="shared" si="66"/>
        <v>0</v>
      </c>
      <c r="AG140" s="37">
        <f t="shared" si="67"/>
        <v>0</v>
      </c>
      <c r="AH140" s="63">
        <f t="shared" si="68"/>
        <v>0</v>
      </c>
      <c r="AI140" s="103">
        <v>0</v>
      </c>
      <c r="AJ140" s="106">
        <f t="shared" si="184"/>
        <v>0</v>
      </c>
      <c r="AK140" s="37" t="str">
        <f t="shared" si="69"/>
        <v>-</v>
      </c>
      <c r="AL140" s="47">
        <v>129</v>
      </c>
      <c r="AM140" s="37" t="str">
        <f t="shared" si="70"/>
        <v>-</v>
      </c>
      <c r="AN140" s="114" t="str">
        <f t="shared" si="185"/>
        <v>-</v>
      </c>
      <c r="AO140" s="35" t="str">
        <f t="shared" si="71"/>
        <v>-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I141" s="113"/>
      <c r="J141" s="103">
        <v>1</v>
      </c>
      <c r="K141" s="104">
        <f t="shared" si="72"/>
        <v>14.474971098265899</v>
      </c>
      <c r="L141" s="104">
        <f t="shared" si="173"/>
        <v>29.5</v>
      </c>
      <c r="M141" s="103">
        <v>2</v>
      </c>
      <c r="N141" s="104">
        <f t="shared" si="174"/>
        <v>28.949942196531797</v>
      </c>
      <c r="O141" s="104">
        <f t="shared" si="175"/>
        <v>59</v>
      </c>
      <c r="P141" s="103">
        <v>7</v>
      </c>
      <c r="Q141" s="104">
        <f t="shared" si="176"/>
        <v>101.32479768786129</v>
      </c>
      <c r="R141" s="104">
        <f t="shared" si="177"/>
        <v>206.5</v>
      </c>
      <c r="S141" s="103">
        <v>4</v>
      </c>
      <c r="T141" s="104">
        <f t="shared" si="178"/>
        <v>57.899884393063594</v>
      </c>
      <c r="U141" s="104">
        <f t="shared" si="179"/>
        <v>118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82"/>
        <v>0</v>
      </c>
      <c r="AA141" s="104">
        <f t="shared" si="183"/>
        <v>0</v>
      </c>
      <c r="AB141" s="113"/>
      <c r="AC141" s="114">
        <f t="shared" si="159"/>
        <v>14</v>
      </c>
      <c r="AD141" s="104">
        <f t="shared" si="160"/>
        <v>202.64959537572258</v>
      </c>
      <c r="AE141" s="106">
        <f t="shared" si="161"/>
        <v>413</v>
      </c>
      <c r="AF141" s="42">
        <f t="shared" ref="AF141:AF204" si="186">AC141/AQ$10</f>
        <v>0.11382113821138211</v>
      </c>
      <c r="AG141" s="37">
        <f t="shared" ref="AG141:AG204" si="187">AF141*30</f>
        <v>3.4146341463414633</v>
      </c>
      <c r="AH141" s="63">
        <f t="shared" ref="AH141:AH204" si="188">AE141/AQ$10*30</f>
        <v>100.73170731707317</v>
      </c>
      <c r="AI141" s="103">
        <v>7</v>
      </c>
      <c r="AJ141" s="106">
        <f t="shared" si="184"/>
        <v>206.5</v>
      </c>
      <c r="AK141" s="37">
        <f t="shared" ref="AK141:AK204" si="189">IFERROR(AI141/AF141, "-")</f>
        <v>61.5</v>
      </c>
      <c r="AL141" s="47">
        <v>130</v>
      </c>
      <c r="AM141" s="37">
        <f t="shared" ref="AM141:AM204" si="190">IFERROR(AK141/7,"-")</f>
        <v>8.7857142857142865</v>
      </c>
      <c r="AN141" s="114">
        <f t="shared" si="185"/>
        <v>2.0499999999999998</v>
      </c>
      <c r="AO141" s="35">
        <f t="shared" si="71"/>
        <v>43650.5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I142" s="113"/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82"/>
        <v>0</v>
      </c>
      <c r="AA142" s="104">
        <f t="shared" si="183"/>
        <v>0</v>
      </c>
      <c r="AB142" s="113"/>
      <c r="AC142" s="114">
        <f t="shared" si="159"/>
        <v>0</v>
      </c>
      <c r="AD142" s="104">
        <f t="shared" si="160"/>
        <v>0</v>
      </c>
      <c r="AE142" s="106">
        <f t="shared" si="161"/>
        <v>0</v>
      </c>
      <c r="AF142" s="42">
        <f t="shared" si="186"/>
        <v>0</v>
      </c>
      <c r="AG142" s="37">
        <f t="shared" si="187"/>
        <v>0</v>
      </c>
      <c r="AH142" s="63">
        <f t="shared" si="188"/>
        <v>0</v>
      </c>
      <c r="AI142" s="103">
        <v>0</v>
      </c>
      <c r="AJ142" s="106">
        <f t="shared" si="184"/>
        <v>0</v>
      </c>
      <c r="AK142" s="37" t="str">
        <f t="shared" si="189"/>
        <v>-</v>
      </c>
      <c r="AL142" s="47">
        <v>131</v>
      </c>
      <c r="AM142" s="37" t="str">
        <f t="shared" si="190"/>
        <v>-</v>
      </c>
      <c r="AN142" s="114" t="str">
        <f t="shared" si="185"/>
        <v>-</v>
      </c>
      <c r="AO142" s="35" t="str">
        <f t="shared" ref="AO142:AO204" si="191">IFERROR(AO$10+AK142,"-")</f>
        <v>-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I143" s="113"/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0</v>
      </c>
      <c r="Q143" s="104">
        <f t="shared" si="176"/>
        <v>0</v>
      </c>
      <c r="R143" s="104">
        <f t="shared" si="177"/>
        <v>0</v>
      </c>
      <c r="S143" s="103">
        <v>2</v>
      </c>
      <c r="T143" s="104">
        <f t="shared" si="178"/>
        <v>152</v>
      </c>
      <c r="U143" s="104">
        <f t="shared" si="179"/>
        <v>280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82"/>
        <v>0</v>
      </c>
      <c r="AA143" s="104">
        <f t="shared" si="183"/>
        <v>0</v>
      </c>
      <c r="AB143" s="113"/>
      <c r="AC143" s="114">
        <f t="shared" si="159"/>
        <v>3</v>
      </c>
      <c r="AD143" s="104">
        <f t="shared" si="160"/>
        <v>228</v>
      </c>
      <c r="AE143" s="106">
        <f t="shared" si="161"/>
        <v>420</v>
      </c>
      <c r="AF143" s="42">
        <f t="shared" si="186"/>
        <v>2.4390243902439025E-2</v>
      </c>
      <c r="AG143" s="37">
        <f t="shared" si="187"/>
        <v>0.73170731707317072</v>
      </c>
      <c r="AH143" s="63">
        <f t="shared" si="188"/>
        <v>102.4390243902439</v>
      </c>
      <c r="AI143" s="103">
        <v>1</v>
      </c>
      <c r="AJ143" s="106">
        <f t="shared" si="184"/>
        <v>140</v>
      </c>
      <c r="AK143" s="37">
        <f t="shared" si="189"/>
        <v>41</v>
      </c>
      <c r="AL143" s="47">
        <v>132</v>
      </c>
      <c r="AM143" s="37">
        <f t="shared" si="190"/>
        <v>5.8571428571428568</v>
      </c>
      <c r="AN143" s="114">
        <f t="shared" si="185"/>
        <v>1.3666666666666667</v>
      </c>
      <c r="AO143" s="35">
        <f t="shared" si="191"/>
        <v>43630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I144" s="113"/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82"/>
        <v>0</v>
      </c>
      <c r="AA144" s="104">
        <f t="shared" si="183"/>
        <v>0</v>
      </c>
      <c r="AB144" s="113"/>
      <c r="AC144" s="114">
        <f t="shared" si="159"/>
        <v>0</v>
      </c>
      <c r="AD144" s="104">
        <f t="shared" si="160"/>
        <v>0</v>
      </c>
      <c r="AE144" s="106">
        <f t="shared" si="161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4"/>
        <v>280</v>
      </c>
      <c r="AK144" s="37" t="str">
        <f t="shared" si="189"/>
        <v>-</v>
      </c>
      <c r="AL144" s="47">
        <v>133</v>
      </c>
      <c r="AM144" s="37" t="str">
        <f t="shared" si="190"/>
        <v>-</v>
      </c>
      <c r="AN144" s="114" t="str">
        <f t="shared" si="185"/>
        <v>-</v>
      </c>
      <c r="AO144" s="35" t="str">
        <f t="shared" si="191"/>
        <v>-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I145" s="113"/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82"/>
        <v>0</v>
      </c>
      <c r="AA145" s="104">
        <f t="shared" si="183"/>
        <v>0</v>
      </c>
      <c r="AB145" s="113"/>
      <c r="AC145" s="114">
        <f t="shared" si="159"/>
        <v>0</v>
      </c>
      <c r="AD145" s="104">
        <f t="shared" si="160"/>
        <v>0</v>
      </c>
      <c r="AE145" s="106">
        <f t="shared" si="161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4"/>
        <v>0</v>
      </c>
      <c r="AK145" s="37" t="str">
        <f t="shared" si="189"/>
        <v>-</v>
      </c>
      <c r="AL145" s="47">
        <v>134</v>
      </c>
      <c r="AM145" s="37" t="str">
        <f t="shared" si="190"/>
        <v>-</v>
      </c>
      <c r="AN145" s="114" t="str">
        <f t="shared" si="185"/>
        <v>-</v>
      </c>
      <c r="AO145" s="35" t="str">
        <f t="shared" si="191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I146" s="113"/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82"/>
        <v>0</v>
      </c>
      <c r="AA146" s="104">
        <f t="shared" si="183"/>
        <v>0</v>
      </c>
      <c r="AB146" s="113"/>
      <c r="AC146" s="114">
        <f t="shared" si="159"/>
        <v>0</v>
      </c>
      <c r="AD146" s="104">
        <f t="shared" si="160"/>
        <v>0</v>
      </c>
      <c r="AE146" s="106">
        <f t="shared" si="161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4"/>
        <v>0</v>
      </c>
      <c r="AK146" s="37" t="str">
        <f t="shared" si="189"/>
        <v>-</v>
      </c>
      <c r="AL146" s="47">
        <v>135</v>
      </c>
      <c r="AM146" s="37" t="str">
        <f t="shared" si="190"/>
        <v>-</v>
      </c>
      <c r="AN146" s="114" t="str">
        <f t="shared" si="185"/>
        <v>-</v>
      </c>
      <c r="AO146" s="35" t="str">
        <f t="shared" si="191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I147" s="113"/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82"/>
        <v>0</v>
      </c>
      <c r="AA147" s="104">
        <f t="shared" si="183"/>
        <v>0</v>
      </c>
      <c r="AB147" s="113"/>
      <c r="AC147" s="114">
        <f t="shared" si="159"/>
        <v>0</v>
      </c>
      <c r="AD147" s="104">
        <f t="shared" si="160"/>
        <v>0</v>
      </c>
      <c r="AE147" s="106">
        <f t="shared" si="161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4"/>
        <v>0</v>
      </c>
      <c r="AK147" s="37" t="str">
        <f t="shared" si="189"/>
        <v>-</v>
      </c>
      <c r="AL147" s="47">
        <v>136</v>
      </c>
      <c r="AM147" s="37" t="str">
        <f t="shared" si="190"/>
        <v>-</v>
      </c>
      <c r="AN147" s="114" t="str">
        <f t="shared" si="185"/>
        <v>-</v>
      </c>
      <c r="AO147" s="35" t="str">
        <f t="shared" si="191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I148" s="113"/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82"/>
        <v>0</v>
      </c>
      <c r="AA148" s="104">
        <f t="shared" si="183"/>
        <v>0</v>
      </c>
      <c r="AB148" s="113"/>
      <c r="AC148" s="114">
        <f t="shared" si="159"/>
        <v>0</v>
      </c>
      <c r="AD148" s="104">
        <f t="shared" si="160"/>
        <v>0</v>
      </c>
      <c r="AE148" s="106">
        <f t="shared" si="161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4"/>
        <v>0</v>
      </c>
      <c r="AK148" s="37" t="str">
        <f t="shared" si="189"/>
        <v>-</v>
      </c>
      <c r="AL148" s="47">
        <v>137</v>
      </c>
      <c r="AM148" s="37" t="str">
        <f t="shared" si="190"/>
        <v>-</v>
      </c>
      <c r="AN148" s="114" t="str">
        <f t="shared" si="185"/>
        <v>-</v>
      </c>
      <c r="AO148" s="35" t="str">
        <f t="shared" si="191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I149" s="113"/>
      <c r="J149" s="103">
        <v>0</v>
      </c>
      <c r="K149" s="104">
        <f t="shared" si="72"/>
        <v>0</v>
      </c>
      <c r="L149" s="104">
        <f t="shared" si="173"/>
        <v>0</v>
      </c>
      <c r="M149" s="103">
        <v>2</v>
      </c>
      <c r="N149" s="104">
        <f t="shared" si="174"/>
        <v>23.400000000000091</v>
      </c>
      <c r="O149" s="104">
        <f t="shared" si="175"/>
        <v>69</v>
      </c>
      <c r="P149" s="103">
        <v>3</v>
      </c>
      <c r="Q149" s="104">
        <f t="shared" si="176"/>
        <v>35.100000000000136</v>
      </c>
      <c r="R149" s="104">
        <f t="shared" si="177"/>
        <v>103.5</v>
      </c>
      <c r="S149" s="103">
        <v>2</v>
      </c>
      <c r="T149" s="104">
        <f t="shared" si="178"/>
        <v>23.400000000000091</v>
      </c>
      <c r="U149" s="104">
        <f t="shared" si="179"/>
        <v>69</v>
      </c>
      <c r="V149" s="103">
        <v>1</v>
      </c>
      <c r="W149" s="104">
        <f t="shared" si="180"/>
        <v>11.700000000000045</v>
      </c>
      <c r="X149" s="104">
        <f t="shared" si="181"/>
        <v>34.5</v>
      </c>
      <c r="Y149" s="103"/>
      <c r="Z149" s="104">
        <f t="shared" si="182"/>
        <v>0</v>
      </c>
      <c r="AA149" s="104">
        <f t="shared" si="183"/>
        <v>0</v>
      </c>
      <c r="AB149" s="113"/>
      <c r="AC149" s="114">
        <f t="shared" si="159"/>
        <v>8</v>
      </c>
      <c r="AD149" s="104">
        <f t="shared" si="160"/>
        <v>93.600000000000364</v>
      </c>
      <c r="AE149" s="106">
        <f t="shared" si="161"/>
        <v>276</v>
      </c>
      <c r="AF149" s="42">
        <f t="shared" si="186"/>
        <v>6.5040650406504072E-2</v>
      </c>
      <c r="AG149" s="37">
        <f t="shared" si="187"/>
        <v>1.9512195121951221</v>
      </c>
      <c r="AH149" s="63">
        <f t="shared" si="188"/>
        <v>67.317073170731717</v>
      </c>
      <c r="AI149" s="103">
        <v>4</v>
      </c>
      <c r="AJ149" s="106">
        <f t="shared" si="184"/>
        <v>138</v>
      </c>
      <c r="AK149" s="37">
        <f t="shared" si="189"/>
        <v>61.499999999999993</v>
      </c>
      <c r="AL149" s="47">
        <v>138</v>
      </c>
      <c r="AM149" s="37">
        <f t="shared" si="190"/>
        <v>8.7857142857142847</v>
      </c>
      <c r="AN149" s="114">
        <f t="shared" si="185"/>
        <v>2.0499999999999998</v>
      </c>
      <c r="AO149" s="35">
        <f t="shared" si="191"/>
        <v>43650.5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I150" s="113"/>
      <c r="J150" s="103">
        <v>2</v>
      </c>
      <c r="K150" s="104">
        <f t="shared" si="72"/>
        <v>24.759999999999994</v>
      </c>
      <c r="L150" s="104">
        <f t="shared" si="173"/>
        <v>69</v>
      </c>
      <c r="M150" s="103">
        <v>0</v>
      </c>
      <c r="N150" s="104">
        <f t="shared" si="174"/>
        <v>0</v>
      </c>
      <c r="O150" s="104">
        <f t="shared" si="175"/>
        <v>0</v>
      </c>
      <c r="P150" s="103">
        <v>1</v>
      </c>
      <c r="Q150" s="104">
        <f t="shared" si="176"/>
        <v>12.379999999999997</v>
      </c>
      <c r="R150" s="104">
        <f t="shared" si="177"/>
        <v>34.5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82"/>
        <v>0</v>
      </c>
      <c r="AA150" s="104">
        <f t="shared" si="183"/>
        <v>0</v>
      </c>
      <c r="AB150" s="113"/>
      <c r="AC150" s="114">
        <f t="shared" si="159"/>
        <v>3</v>
      </c>
      <c r="AD150" s="104">
        <f t="shared" si="160"/>
        <v>37.139999999999993</v>
      </c>
      <c r="AE150" s="106">
        <f t="shared" si="161"/>
        <v>103.5</v>
      </c>
      <c r="AF150" s="42">
        <f t="shared" si="186"/>
        <v>2.4390243902439025E-2</v>
      </c>
      <c r="AG150" s="37">
        <f t="shared" si="187"/>
        <v>0.73170731707317072</v>
      </c>
      <c r="AH150" s="63">
        <f t="shared" si="188"/>
        <v>25.243902439024389</v>
      </c>
      <c r="AI150" s="103">
        <v>0</v>
      </c>
      <c r="AJ150" s="106">
        <f t="shared" si="184"/>
        <v>0</v>
      </c>
      <c r="AK150" s="37">
        <f t="shared" si="189"/>
        <v>0</v>
      </c>
      <c r="AL150" s="47">
        <v>139</v>
      </c>
      <c r="AM150" s="37">
        <f t="shared" si="190"/>
        <v>0</v>
      </c>
      <c r="AN150" s="114">
        <f t="shared" si="185"/>
        <v>0</v>
      </c>
      <c r="AO150" s="35">
        <f t="shared" si="191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I151" s="113"/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2</v>
      </c>
      <c r="N151" s="104">
        <f t="shared" si="174"/>
        <v>25.359999999999996</v>
      </c>
      <c r="O151" s="104">
        <f t="shared" si="175"/>
        <v>69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82"/>
        <v>0</v>
      </c>
      <c r="AA151" s="104">
        <f t="shared" si="183"/>
        <v>0</v>
      </c>
      <c r="AB151" s="113"/>
      <c r="AC151" s="114">
        <f t="shared" si="159"/>
        <v>6</v>
      </c>
      <c r="AD151" s="104">
        <f t="shared" si="160"/>
        <v>76.079999999999984</v>
      </c>
      <c r="AE151" s="106">
        <f t="shared" si="161"/>
        <v>207</v>
      </c>
      <c r="AF151" s="42">
        <f t="shared" si="186"/>
        <v>4.878048780487805E-2</v>
      </c>
      <c r="AG151" s="37">
        <f t="shared" si="187"/>
        <v>1.4634146341463414</v>
      </c>
      <c r="AH151" s="63">
        <f t="shared" si="188"/>
        <v>50.487804878048777</v>
      </c>
      <c r="AI151" s="103">
        <v>0</v>
      </c>
      <c r="AJ151" s="106">
        <f t="shared" si="184"/>
        <v>0</v>
      </c>
      <c r="AK151" s="37">
        <f t="shared" si="189"/>
        <v>0</v>
      </c>
      <c r="AL151" s="47">
        <v>140</v>
      </c>
      <c r="AM151" s="37">
        <f t="shared" si="190"/>
        <v>0</v>
      </c>
      <c r="AN151" s="114">
        <f t="shared" si="185"/>
        <v>0</v>
      </c>
      <c r="AO151" s="35">
        <f t="shared" si="191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I152" s="113"/>
      <c r="J152" s="103">
        <v>1</v>
      </c>
      <c r="K152" s="104">
        <f t="shared" si="72"/>
        <v>12.38</v>
      </c>
      <c r="L152" s="104">
        <f t="shared" si="173"/>
        <v>34.5</v>
      </c>
      <c r="M152" s="103">
        <v>2</v>
      </c>
      <c r="N152" s="104">
        <f t="shared" si="174"/>
        <v>24.76</v>
      </c>
      <c r="O152" s="104">
        <f t="shared" si="175"/>
        <v>69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1</v>
      </c>
      <c r="T152" s="104">
        <f t="shared" si="178"/>
        <v>12.38</v>
      </c>
      <c r="U152" s="104">
        <f t="shared" si="179"/>
        <v>34.5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82"/>
        <v>0</v>
      </c>
      <c r="AA152" s="104">
        <f t="shared" si="183"/>
        <v>0</v>
      </c>
      <c r="AB152" s="113"/>
      <c r="AC152" s="114">
        <f t="shared" si="159"/>
        <v>4</v>
      </c>
      <c r="AD152" s="104">
        <f t="shared" si="160"/>
        <v>49.52</v>
      </c>
      <c r="AE152" s="106">
        <f t="shared" si="161"/>
        <v>138</v>
      </c>
      <c r="AF152" s="42">
        <f t="shared" si="186"/>
        <v>3.2520325203252036E-2</v>
      </c>
      <c r="AG152" s="37">
        <f t="shared" si="187"/>
        <v>0.97560975609756106</v>
      </c>
      <c r="AH152" s="63">
        <f t="shared" si="188"/>
        <v>33.658536585365859</v>
      </c>
      <c r="AI152" s="103">
        <v>3</v>
      </c>
      <c r="AJ152" s="106">
        <f t="shared" si="184"/>
        <v>103.5</v>
      </c>
      <c r="AK152" s="37">
        <f t="shared" si="189"/>
        <v>92.249999999999986</v>
      </c>
      <c r="AL152" s="47">
        <v>141</v>
      </c>
      <c r="AM152" s="37">
        <f t="shared" si="190"/>
        <v>13.178571428571427</v>
      </c>
      <c r="AN152" s="114">
        <f t="shared" si="185"/>
        <v>3.0749999999999997</v>
      </c>
      <c r="AO152" s="35">
        <f t="shared" si="191"/>
        <v>43681.25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I153" s="113"/>
      <c r="J153" s="103">
        <v>1</v>
      </c>
      <c r="K153" s="104">
        <f t="shared" si="72"/>
        <v>11.99000000000002</v>
      </c>
      <c r="L153" s="104">
        <f t="shared" si="173"/>
        <v>34.5</v>
      </c>
      <c r="M153" s="103">
        <v>2</v>
      </c>
      <c r="N153" s="104">
        <f t="shared" si="174"/>
        <v>23.98000000000004</v>
      </c>
      <c r="O153" s="104">
        <f t="shared" si="175"/>
        <v>69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82"/>
        <v>0</v>
      </c>
      <c r="AA153" s="104">
        <f t="shared" si="183"/>
        <v>0</v>
      </c>
      <c r="AB153" s="113"/>
      <c r="AC153" s="114">
        <f t="shared" si="159"/>
        <v>3</v>
      </c>
      <c r="AD153" s="104">
        <f t="shared" si="160"/>
        <v>35.970000000000056</v>
      </c>
      <c r="AE153" s="106">
        <f t="shared" si="161"/>
        <v>103.5</v>
      </c>
      <c r="AF153" s="42">
        <f t="shared" si="186"/>
        <v>2.4390243902439025E-2</v>
      </c>
      <c r="AG153" s="37">
        <f t="shared" si="187"/>
        <v>0.73170731707317072</v>
      </c>
      <c r="AH153" s="63">
        <f t="shared" si="188"/>
        <v>25.243902439024389</v>
      </c>
      <c r="AI153" s="103">
        <v>4</v>
      </c>
      <c r="AJ153" s="106">
        <f t="shared" si="184"/>
        <v>138</v>
      </c>
      <c r="AK153" s="37">
        <f t="shared" si="189"/>
        <v>164</v>
      </c>
      <c r="AL153" s="47">
        <v>142</v>
      </c>
      <c r="AM153" s="37">
        <f t="shared" si="190"/>
        <v>23.428571428571427</v>
      </c>
      <c r="AN153" s="114">
        <f t="shared" si="185"/>
        <v>5.4666666666666668</v>
      </c>
      <c r="AO153" s="35">
        <f t="shared" si="191"/>
        <v>43753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I154" s="113"/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82"/>
        <v>0</v>
      </c>
      <c r="AA154" s="104">
        <f t="shared" si="183"/>
        <v>0</v>
      </c>
      <c r="AB154" s="113"/>
      <c r="AC154" s="114">
        <f t="shared" si="159"/>
        <v>0</v>
      </c>
      <c r="AD154" s="104">
        <f t="shared" si="160"/>
        <v>0</v>
      </c>
      <c r="AE154" s="106">
        <f t="shared" si="161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4"/>
        <v>0</v>
      </c>
      <c r="AK154" s="37" t="str">
        <f t="shared" si="189"/>
        <v>-</v>
      </c>
      <c r="AL154" s="47">
        <v>143</v>
      </c>
      <c r="AM154" s="37" t="str">
        <f t="shared" si="190"/>
        <v>-</v>
      </c>
      <c r="AN154" s="114" t="str">
        <f t="shared" si="185"/>
        <v>-</v>
      </c>
      <c r="AO154" s="35" t="str">
        <f t="shared" si="191"/>
        <v>-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I155" s="113"/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1</v>
      </c>
      <c r="Q155" s="104">
        <f t="shared" si="176"/>
        <v>11.99</v>
      </c>
      <c r="R155" s="104">
        <f t="shared" si="177"/>
        <v>34.5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82"/>
        <v>0</v>
      </c>
      <c r="AA155" s="104">
        <f t="shared" si="183"/>
        <v>0</v>
      </c>
      <c r="AB155" s="113"/>
      <c r="AC155" s="114">
        <f t="shared" si="159"/>
        <v>1</v>
      </c>
      <c r="AD155" s="104">
        <f t="shared" si="160"/>
        <v>11.99</v>
      </c>
      <c r="AE155" s="106">
        <f t="shared" si="161"/>
        <v>34.5</v>
      </c>
      <c r="AF155" s="42">
        <f t="shared" si="186"/>
        <v>8.130081300813009E-3</v>
      </c>
      <c r="AG155" s="37">
        <f t="shared" si="187"/>
        <v>0.24390243902439027</v>
      </c>
      <c r="AH155" s="63">
        <f t="shared" si="188"/>
        <v>8.4146341463414647</v>
      </c>
      <c r="AI155" s="103">
        <v>0</v>
      </c>
      <c r="AJ155" s="106">
        <f t="shared" si="184"/>
        <v>0</v>
      </c>
      <c r="AK155" s="37">
        <f t="shared" si="189"/>
        <v>0</v>
      </c>
      <c r="AL155" s="47">
        <v>144</v>
      </c>
      <c r="AM155" s="37">
        <f t="shared" si="190"/>
        <v>0</v>
      </c>
      <c r="AN155" s="114">
        <f t="shared" si="185"/>
        <v>0</v>
      </c>
      <c r="AO155" s="35">
        <f t="shared" si="191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I156" s="113"/>
      <c r="J156" s="103">
        <v>0</v>
      </c>
      <c r="K156" s="104">
        <f t="shared" si="72"/>
        <v>0</v>
      </c>
      <c r="L156" s="104">
        <f t="shared" si="173"/>
        <v>0</v>
      </c>
      <c r="M156" s="103">
        <v>1</v>
      </c>
      <c r="N156" s="104">
        <f t="shared" si="174"/>
        <v>11.99</v>
      </c>
      <c r="O156" s="104">
        <f t="shared" si="175"/>
        <v>34.5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82"/>
        <v>0</v>
      </c>
      <c r="AA156" s="104">
        <f t="shared" si="183"/>
        <v>0</v>
      </c>
      <c r="AB156" s="113"/>
      <c r="AC156" s="114">
        <f t="shared" si="159"/>
        <v>1</v>
      </c>
      <c r="AD156" s="104">
        <f t="shared" si="160"/>
        <v>11.99</v>
      </c>
      <c r="AE156" s="106">
        <f t="shared" si="161"/>
        <v>34.5</v>
      </c>
      <c r="AF156" s="42">
        <f t="shared" si="186"/>
        <v>8.130081300813009E-3</v>
      </c>
      <c r="AG156" s="37">
        <f t="shared" si="187"/>
        <v>0.24390243902439027</v>
      </c>
      <c r="AH156" s="63">
        <f t="shared" si="188"/>
        <v>8.4146341463414647</v>
      </c>
      <c r="AI156" s="103">
        <v>0</v>
      </c>
      <c r="AJ156" s="106">
        <f t="shared" si="184"/>
        <v>0</v>
      </c>
      <c r="AK156" s="37">
        <f t="shared" si="189"/>
        <v>0</v>
      </c>
      <c r="AL156" s="47">
        <v>145</v>
      </c>
      <c r="AM156" s="37">
        <f t="shared" si="190"/>
        <v>0</v>
      </c>
      <c r="AN156" s="114">
        <f t="shared" si="185"/>
        <v>0</v>
      </c>
      <c r="AO156" s="35">
        <f t="shared" si="191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I157" s="113"/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82"/>
        <v>0</v>
      </c>
      <c r="AA157" s="104">
        <f t="shared" si="183"/>
        <v>0</v>
      </c>
      <c r="AB157" s="113"/>
      <c r="AC157" s="114">
        <f t="shared" si="159"/>
        <v>0</v>
      </c>
      <c r="AD157" s="104">
        <f t="shared" si="160"/>
        <v>0</v>
      </c>
      <c r="AE157" s="106">
        <f t="shared" si="161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4"/>
        <v>0</v>
      </c>
      <c r="AK157" s="37" t="str">
        <f t="shared" si="189"/>
        <v>-</v>
      </c>
      <c r="AL157" s="47">
        <v>146</v>
      </c>
      <c r="AM157" s="37" t="str">
        <f t="shared" si="190"/>
        <v>-</v>
      </c>
      <c r="AN157" s="114" t="str">
        <f t="shared" si="185"/>
        <v>-</v>
      </c>
      <c r="AO157" s="35" t="str">
        <f t="shared" si="191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I158" s="113"/>
      <c r="J158" s="103">
        <v>4</v>
      </c>
      <c r="K158" s="104">
        <f t="shared" si="72"/>
        <v>21.039999999999996</v>
      </c>
      <c r="L158" s="104">
        <f t="shared" si="173"/>
        <v>98</v>
      </c>
      <c r="M158" s="103">
        <v>0</v>
      </c>
      <c r="N158" s="104">
        <f t="shared" si="174"/>
        <v>0</v>
      </c>
      <c r="O158" s="104">
        <f t="shared" si="175"/>
        <v>0</v>
      </c>
      <c r="P158" s="103">
        <v>1</v>
      </c>
      <c r="Q158" s="104">
        <f t="shared" si="176"/>
        <v>5.2599999999999989</v>
      </c>
      <c r="R158" s="104">
        <f t="shared" si="177"/>
        <v>24.5</v>
      </c>
      <c r="S158" s="103">
        <v>1</v>
      </c>
      <c r="T158" s="104">
        <f t="shared" si="178"/>
        <v>5.2599999999999989</v>
      </c>
      <c r="U158" s="104">
        <f t="shared" si="179"/>
        <v>24.5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82"/>
        <v>0</v>
      </c>
      <c r="AA158" s="104">
        <f t="shared" si="183"/>
        <v>0</v>
      </c>
      <c r="AB158" s="113"/>
      <c r="AC158" s="114">
        <f t="shared" si="159"/>
        <v>6</v>
      </c>
      <c r="AD158" s="104">
        <f t="shared" si="160"/>
        <v>31.559999999999995</v>
      </c>
      <c r="AE158" s="106">
        <f t="shared" si="161"/>
        <v>147</v>
      </c>
      <c r="AF158" s="42">
        <f t="shared" si="186"/>
        <v>4.878048780487805E-2</v>
      </c>
      <c r="AG158" s="37">
        <f t="shared" si="187"/>
        <v>1.4634146341463414</v>
      </c>
      <c r="AH158" s="63">
        <f t="shared" si="188"/>
        <v>35.853658536585364</v>
      </c>
      <c r="AI158" s="103">
        <v>5</v>
      </c>
      <c r="AJ158" s="106">
        <f t="shared" si="184"/>
        <v>122.5</v>
      </c>
      <c r="AK158" s="37">
        <f t="shared" si="189"/>
        <v>102.5</v>
      </c>
      <c r="AL158" s="47">
        <v>147</v>
      </c>
      <c r="AM158" s="37">
        <f t="shared" si="190"/>
        <v>14.642857142857142</v>
      </c>
      <c r="AN158" s="114">
        <f t="shared" si="185"/>
        <v>3.4166666666666665</v>
      </c>
      <c r="AO158" s="35">
        <f t="shared" si="191"/>
        <v>43691.5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I159" s="113"/>
      <c r="J159" s="103">
        <v>4</v>
      </c>
      <c r="K159" s="104">
        <f t="shared" si="72"/>
        <v>21.039999999999992</v>
      </c>
      <c r="L159" s="104">
        <f t="shared" si="173"/>
        <v>98</v>
      </c>
      <c r="M159" s="103">
        <v>1</v>
      </c>
      <c r="N159" s="104">
        <f t="shared" si="174"/>
        <v>5.259999999999998</v>
      </c>
      <c r="O159" s="104">
        <f t="shared" si="175"/>
        <v>24.5</v>
      </c>
      <c r="P159" s="103">
        <v>1</v>
      </c>
      <c r="Q159" s="104">
        <f t="shared" si="176"/>
        <v>5.259999999999998</v>
      </c>
      <c r="R159" s="104">
        <f t="shared" si="177"/>
        <v>24.5</v>
      </c>
      <c r="S159" s="103">
        <v>1</v>
      </c>
      <c r="T159" s="104">
        <f t="shared" si="178"/>
        <v>5.259999999999998</v>
      </c>
      <c r="U159" s="104">
        <f t="shared" si="179"/>
        <v>24.5</v>
      </c>
      <c r="V159" s="103">
        <v>0</v>
      </c>
      <c r="W159" s="104">
        <f t="shared" si="180"/>
        <v>0</v>
      </c>
      <c r="X159" s="104">
        <f t="shared" si="181"/>
        <v>0</v>
      </c>
      <c r="Y159" s="103"/>
      <c r="Z159" s="104">
        <f t="shared" si="182"/>
        <v>0</v>
      </c>
      <c r="AA159" s="104">
        <f t="shared" si="183"/>
        <v>0</v>
      </c>
      <c r="AB159" s="113"/>
      <c r="AC159" s="114">
        <f t="shared" si="159"/>
        <v>7</v>
      </c>
      <c r="AD159" s="104">
        <f t="shared" si="160"/>
        <v>36.819999999999986</v>
      </c>
      <c r="AE159" s="106">
        <f t="shared" si="161"/>
        <v>171.5</v>
      </c>
      <c r="AF159" s="42">
        <f t="shared" si="186"/>
        <v>5.6910569105691054E-2</v>
      </c>
      <c r="AG159" s="37">
        <f t="shared" si="187"/>
        <v>1.7073170731707317</v>
      </c>
      <c r="AH159" s="63">
        <f t="shared" si="188"/>
        <v>41.829268292682926</v>
      </c>
      <c r="AI159" s="103">
        <v>5</v>
      </c>
      <c r="AJ159" s="106">
        <f t="shared" si="184"/>
        <v>122.5</v>
      </c>
      <c r="AK159" s="37">
        <f t="shared" si="189"/>
        <v>87.857142857142861</v>
      </c>
      <c r="AL159" s="47">
        <v>148</v>
      </c>
      <c r="AM159" s="37">
        <f t="shared" si="190"/>
        <v>12.551020408163266</v>
      </c>
      <c r="AN159" s="114">
        <f t="shared" si="185"/>
        <v>2.9285714285714288</v>
      </c>
      <c r="AO159" s="35">
        <f t="shared" si="191"/>
        <v>43676.857142857145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I160" s="113"/>
      <c r="J160" s="103">
        <v>0</v>
      </c>
      <c r="K160" s="104">
        <f t="shared" si="72"/>
        <v>0</v>
      </c>
      <c r="L160" s="104">
        <f t="shared" si="173"/>
        <v>0</v>
      </c>
      <c r="M160" s="103">
        <v>0</v>
      </c>
      <c r="N160" s="104">
        <f t="shared" si="174"/>
        <v>0</v>
      </c>
      <c r="O160" s="104">
        <f t="shared" si="175"/>
        <v>0</v>
      </c>
      <c r="P160" s="103">
        <v>0</v>
      </c>
      <c r="Q160" s="104">
        <f t="shared" si="176"/>
        <v>0</v>
      </c>
      <c r="R160" s="104">
        <f t="shared" si="177"/>
        <v>0</v>
      </c>
      <c r="S160" s="103">
        <v>0</v>
      </c>
      <c r="T160" s="104">
        <f t="shared" si="178"/>
        <v>0</v>
      </c>
      <c r="U160" s="104">
        <f t="shared" si="179"/>
        <v>0</v>
      </c>
      <c r="V160" s="103">
        <v>0</v>
      </c>
      <c r="W160" s="104">
        <f t="shared" si="180"/>
        <v>0</v>
      </c>
      <c r="X160" s="104">
        <f t="shared" si="181"/>
        <v>0</v>
      </c>
      <c r="Y160" s="103"/>
      <c r="Z160" s="104">
        <f t="shared" si="182"/>
        <v>0</v>
      </c>
      <c r="AA160" s="104">
        <f t="shared" si="183"/>
        <v>0</v>
      </c>
      <c r="AB160" s="113"/>
      <c r="AC160" s="114">
        <f t="shared" si="159"/>
        <v>0</v>
      </c>
      <c r="AD160" s="104">
        <f t="shared" si="160"/>
        <v>0</v>
      </c>
      <c r="AE160" s="106">
        <f t="shared" si="161"/>
        <v>0</v>
      </c>
      <c r="AF160" s="42">
        <f t="shared" si="186"/>
        <v>0</v>
      </c>
      <c r="AG160" s="37">
        <f t="shared" si="187"/>
        <v>0</v>
      </c>
      <c r="AH160" s="63">
        <f t="shared" si="188"/>
        <v>0</v>
      </c>
      <c r="AI160" s="103">
        <v>0</v>
      </c>
      <c r="AJ160" s="106">
        <f t="shared" si="184"/>
        <v>0</v>
      </c>
      <c r="AK160" s="37" t="str">
        <f t="shared" si="189"/>
        <v>-</v>
      </c>
      <c r="AL160" s="47">
        <v>149</v>
      </c>
      <c r="AM160" s="37" t="str">
        <f t="shared" si="190"/>
        <v>-</v>
      </c>
      <c r="AN160" s="114" t="str">
        <f t="shared" si="185"/>
        <v>-</v>
      </c>
      <c r="AO160" s="35" t="str">
        <f t="shared" si="191"/>
        <v>-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I161" s="113"/>
      <c r="J161" s="103">
        <v>0</v>
      </c>
      <c r="K161" s="104">
        <f t="shared" si="72"/>
        <v>0</v>
      </c>
      <c r="L161" s="104">
        <f t="shared" si="173"/>
        <v>0</v>
      </c>
      <c r="M161" s="103">
        <v>0</v>
      </c>
      <c r="N161" s="104">
        <f t="shared" si="174"/>
        <v>0</v>
      </c>
      <c r="O161" s="104">
        <f t="shared" si="175"/>
        <v>0</v>
      </c>
      <c r="P161" s="103">
        <v>0</v>
      </c>
      <c r="Q161" s="104">
        <f t="shared" si="176"/>
        <v>0</v>
      </c>
      <c r="R161" s="104">
        <f t="shared" si="177"/>
        <v>0</v>
      </c>
      <c r="S161" s="103">
        <v>0</v>
      </c>
      <c r="T161" s="104">
        <f t="shared" si="178"/>
        <v>0</v>
      </c>
      <c r="U161" s="104">
        <f t="shared" si="179"/>
        <v>0</v>
      </c>
      <c r="V161" s="103">
        <v>0</v>
      </c>
      <c r="W161" s="104">
        <f t="shared" si="180"/>
        <v>0</v>
      </c>
      <c r="X161" s="104">
        <f t="shared" si="181"/>
        <v>0</v>
      </c>
      <c r="Y161" s="103"/>
      <c r="Z161" s="104">
        <f t="shared" si="182"/>
        <v>0</v>
      </c>
      <c r="AA161" s="104">
        <f t="shared" si="183"/>
        <v>0</v>
      </c>
      <c r="AB161" s="113"/>
      <c r="AC161" s="114">
        <f t="shared" si="159"/>
        <v>0</v>
      </c>
      <c r="AD161" s="104">
        <f t="shared" si="160"/>
        <v>0</v>
      </c>
      <c r="AE161" s="106">
        <f t="shared" si="161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103">
        <v>0</v>
      </c>
      <c r="AJ161" s="106">
        <f t="shared" si="184"/>
        <v>0</v>
      </c>
      <c r="AK161" s="37" t="str">
        <f t="shared" si="189"/>
        <v>-</v>
      </c>
      <c r="AL161" s="47">
        <v>150</v>
      </c>
      <c r="AM161" s="37" t="str">
        <f t="shared" si="190"/>
        <v>-</v>
      </c>
      <c r="AN161" s="114" t="str">
        <f t="shared" si="185"/>
        <v>-</v>
      </c>
      <c r="AO161" s="35" t="str">
        <f t="shared" si="191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I162" s="113"/>
      <c r="J162" s="103">
        <v>0</v>
      </c>
      <c r="K162" s="104">
        <f t="shared" ref="K162:K179" si="192">J162*$F162</f>
        <v>0</v>
      </c>
      <c r="L162" s="104">
        <f t="shared" ref="L162:L179" si="193">J162*$G162</f>
        <v>0</v>
      </c>
      <c r="M162" s="103">
        <v>0</v>
      </c>
      <c r="N162" s="104">
        <f t="shared" ref="N162:N179" si="194">M162*$F162</f>
        <v>0</v>
      </c>
      <c r="O162" s="104">
        <f t="shared" ref="O162:O179" si="195">M162*$G162</f>
        <v>0</v>
      </c>
      <c r="P162" s="103">
        <v>0</v>
      </c>
      <c r="Q162" s="104">
        <f t="shared" ref="Q162:Q179" si="196">P162*$F162</f>
        <v>0</v>
      </c>
      <c r="R162" s="104">
        <f t="shared" ref="R162:R179" si="197">P162*$G162</f>
        <v>0</v>
      </c>
      <c r="S162" s="103">
        <v>0</v>
      </c>
      <c r="T162" s="104">
        <f t="shared" ref="T162:T179" si="198">S162*$F162</f>
        <v>0</v>
      </c>
      <c r="U162" s="104">
        <f t="shared" ref="U162:U179" si="199">S162*$G162</f>
        <v>0</v>
      </c>
      <c r="V162" s="103">
        <v>0</v>
      </c>
      <c r="W162" s="104">
        <f t="shared" ref="W162:W179" si="200">V162*$F162</f>
        <v>0</v>
      </c>
      <c r="X162" s="104">
        <f t="shared" ref="X162:X179" si="201">V162*$G162</f>
        <v>0</v>
      </c>
      <c r="Y162" s="103"/>
      <c r="Z162" s="104">
        <f t="shared" ref="Z162:Z179" si="202">Y162*$F162</f>
        <v>0</v>
      </c>
      <c r="AA162" s="104">
        <f t="shared" ref="AA162:AA179" si="203">Y162*$G162</f>
        <v>0</v>
      </c>
      <c r="AB162" s="113"/>
      <c r="AC162" s="114">
        <f t="shared" ref="AC162:AC179" si="204">J162+M162+P162+S162+V162+Y162</f>
        <v>0</v>
      </c>
      <c r="AD162" s="104">
        <f t="shared" ref="AD162:AD179" si="205">AC162*F162</f>
        <v>0</v>
      </c>
      <c r="AE162" s="106">
        <f t="shared" ref="AE162:AE179" si="206">AC162*G162</f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103">
        <v>0</v>
      </c>
      <c r="AJ162" s="106">
        <f t="shared" ref="AJ162:AJ179" si="207">AI162*G162</f>
        <v>0</v>
      </c>
      <c r="AK162" s="37" t="str">
        <f t="shared" si="189"/>
        <v>-</v>
      </c>
      <c r="AL162" s="47">
        <v>151</v>
      </c>
      <c r="AM162" s="37" t="str">
        <f t="shared" si="190"/>
        <v>-</v>
      </c>
      <c r="AN162" s="114" t="str">
        <f t="shared" ref="AN162:AN179" si="208">IFERROR(AK162/30,"-")</f>
        <v>-</v>
      </c>
      <c r="AO162" s="35" t="str">
        <f t="shared" si="191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I163" s="113"/>
      <c r="J163" s="103">
        <v>0</v>
      </c>
      <c r="K163" s="104">
        <f t="shared" si="192"/>
        <v>0</v>
      </c>
      <c r="L163" s="104">
        <f t="shared" si="193"/>
        <v>0</v>
      </c>
      <c r="M163" s="103">
        <v>0</v>
      </c>
      <c r="N163" s="104">
        <f t="shared" si="194"/>
        <v>0</v>
      </c>
      <c r="O163" s="104">
        <f t="shared" si="195"/>
        <v>0</v>
      </c>
      <c r="P163" s="103">
        <v>0</v>
      </c>
      <c r="Q163" s="104">
        <f t="shared" si="196"/>
        <v>0</v>
      </c>
      <c r="R163" s="104">
        <f t="shared" si="197"/>
        <v>0</v>
      </c>
      <c r="S163" s="103">
        <v>0</v>
      </c>
      <c r="T163" s="104">
        <f t="shared" si="198"/>
        <v>0</v>
      </c>
      <c r="U163" s="104">
        <f t="shared" si="199"/>
        <v>0</v>
      </c>
      <c r="V163" s="103">
        <v>0</v>
      </c>
      <c r="W163" s="104">
        <f t="shared" si="200"/>
        <v>0</v>
      </c>
      <c r="X163" s="104">
        <f t="shared" si="201"/>
        <v>0</v>
      </c>
      <c r="Y163" s="103"/>
      <c r="Z163" s="104">
        <f t="shared" si="202"/>
        <v>0</v>
      </c>
      <c r="AA163" s="104">
        <f t="shared" si="203"/>
        <v>0</v>
      </c>
      <c r="AB163" s="113"/>
      <c r="AC163" s="114">
        <f t="shared" si="204"/>
        <v>0</v>
      </c>
      <c r="AD163" s="104">
        <f t="shared" si="205"/>
        <v>0</v>
      </c>
      <c r="AE163" s="106">
        <f t="shared" si="206"/>
        <v>0</v>
      </c>
      <c r="AF163" s="42">
        <f t="shared" si="186"/>
        <v>0</v>
      </c>
      <c r="AG163" s="37">
        <f t="shared" si="187"/>
        <v>0</v>
      </c>
      <c r="AH163" s="63">
        <f t="shared" si="188"/>
        <v>0</v>
      </c>
      <c r="AI163" s="103">
        <v>0</v>
      </c>
      <c r="AJ163" s="106">
        <f t="shared" si="207"/>
        <v>0</v>
      </c>
      <c r="AK163" s="37" t="str">
        <f t="shared" si="189"/>
        <v>-</v>
      </c>
      <c r="AL163" s="47">
        <v>152</v>
      </c>
      <c r="AM163" s="37" t="str">
        <f t="shared" si="190"/>
        <v>-</v>
      </c>
      <c r="AN163" s="114" t="str">
        <f t="shared" si="208"/>
        <v>-</v>
      </c>
      <c r="AO163" s="35" t="str">
        <f t="shared" si="191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I164" s="113"/>
      <c r="J164" s="103">
        <v>0</v>
      </c>
      <c r="K164" s="104">
        <f t="shared" si="192"/>
        <v>0</v>
      </c>
      <c r="L164" s="104">
        <f t="shared" si="193"/>
        <v>0</v>
      </c>
      <c r="M164" s="103">
        <v>0</v>
      </c>
      <c r="N164" s="104">
        <f t="shared" si="194"/>
        <v>0</v>
      </c>
      <c r="O164" s="104">
        <f t="shared" si="195"/>
        <v>0</v>
      </c>
      <c r="P164" s="103">
        <v>0</v>
      </c>
      <c r="Q164" s="104">
        <f t="shared" si="196"/>
        <v>0</v>
      </c>
      <c r="R164" s="104">
        <f t="shared" si="197"/>
        <v>0</v>
      </c>
      <c r="S164" s="103">
        <v>0</v>
      </c>
      <c r="T164" s="104">
        <f t="shared" si="198"/>
        <v>0</v>
      </c>
      <c r="U164" s="104">
        <f t="shared" si="199"/>
        <v>0</v>
      </c>
      <c r="V164" s="103">
        <v>0</v>
      </c>
      <c r="W164" s="104">
        <f t="shared" si="200"/>
        <v>0</v>
      </c>
      <c r="X164" s="104">
        <f t="shared" si="201"/>
        <v>0</v>
      </c>
      <c r="Y164" s="103"/>
      <c r="Z164" s="104">
        <f t="shared" si="202"/>
        <v>0</v>
      </c>
      <c r="AA164" s="104">
        <f t="shared" si="203"/>
        <v>0</v>
      </c>
      <c r="AB164" s="113"/>
      <c r="AC164" s="114">
        <f t="shared" si="204"/>
        <v>0</v>
      </c>
      <c r="AD164" s="104">
        <f t="shared" si="205"/>
        <v>0</v>
      </c>
      <c r="AE164" s="106">
        <f t="shared" si="206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7"/>
        <v>0</v>
      </c>
      <c r="AK164" s="37" t="str">
        <f t="shared" si="189"/>
        <v>-</v>
      </c>
      <c r="AL164" s="47">
        <v>153</v>
      </c>
      <c r="AM164" s="37" t="str">
        <f t="shared" si="190"/>
        <v>-</v>
      </c>
      <c r="AN164" s="114" t="str">
        <f t="shared" si="208"/>
        <v>-</v>
      </c>
      <c r="AO164" s="35" t="str">
        <f t="shared" si="191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I165" s="113"/>
      <c r="J165" s="103">
        <v>1</v>
      </c>
      <c r="K165" s="104">
        <f t="shared" si="192"/>
        <v>44.337062937062946</v>
      </c>
      <c r="L165" s="104">
        <f t="shared" si="193"/>
        <v>89.5</v>
      </c>
      <c r="M165" s="103">
        <v>0</v>
      </c>
      <c r="N165" s="104">
        <f t="shared" si="194"/>
        <v>0</v>
      </c>
      <c r="O165" s="104">
        <f t="shared" si="195"/>
        <v>0</v>
      </c>
      <c r="P165" s="103">
        <v>0</v>
      </c>
      <c r="Q165" s="104">
        <f t="shared" si="196"/>
        <v>0</v>
      </c>
      <c r="R165" s="104">
        <f t="shared" si="197"/>
        <v>0</v>
      </c>
      <c r="S165" s="103">
        <v>0</v>
      </c>
      <c r="T165" s="104">
        <f t="shared" si="198"/>
        <v>0</v>
      </c>
      <c r="U165" s="104">
        <f t="shared" si="199"/>
        <v>0</v>
      </c>
      <c r="V165" s="103">
        <v>0</v>
      </c>
      <c r="W165" s="104">
        <f t="shared" si="200"/>
        <v>0</v>
      </c>
      <c r="X165" s="104">
        <f t="shared" si="201"/>
        <v>0</v>
      </c>
      <c r="Y165" s="103"/>
      <c r="Z165" s="104">
        <f t="shared" si="202"/>
        <v>0</v>
      </c>
      <c r="AA165" s="104">
        <f t="shared" si="203"/>
        <v>0</v>
      </c>
      <c r="AB165" s="113"/>
      <c r="AC165" s="114">
        <f t="shared" si="204"/>
        <v>1</v>
      </c>
      <c r="AD165" s="104">
        <f t="shared" si="205"/>
        <v>44.337062937062946</v>
      </c>
      <c r="AE165" s="106">
        <f t="shared" si="206"/>
        <v>89.5</v>
      </c>
      <c r="AF165" s="42">
        <f t="shared" si="186"/>
        <v>8.130081300813009E-3</v>
      </c>
      <c r="AG165" s="37">
        <f t="shared" si="187"/>
        <v>0.24390243902439027</v>
      </c>
      <c r="AH165" s="63">
        <f t="shared" si="188"/>
        <v>21.829268292682926</v>
      </c>
      <c r="AI165" s="103">
        <v>0</v>
      </c>
      <c r="AJ165" s="106">
        <f t="shared" si="207"/>
        <v>0</v>
      </c>
      <c r="AK165" s="37">
        <f t="shared" si="189"/>
        <v>0</v>
      </c>
      <c r="AL165" s="47">
        <v>154</v>
      </c>
      <c r="AM165" s="37">
        <f t="shared" si="190"/>
        <v>0</v>
      </c>
      <c r="AN165" s="114">
        <f t="shared" si="208"/>
        <v>0</v>
      </c>
      <c r="AO165" s="35">
        <f t="shared" si="191"/>
        <v>43589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13"/>
      <c r="J166" s="103">
        <v>0</v>
      </c>
      <c r="K166" s="104">
        <f t="shared" si="192"/>
        <v>0</v>
      </c>
      <c r="L166" s="104">
        <f t="shared" si="193"/>
        <v>0</v>
      </c>
      <c r="M166" s="103">
        <v>1</v>
      </c>
      <c r="N166" s="104">
        <f t="shared" si="194"/>
        <v>12.99</v>
      </c>
      <c r="O166" s="104">
        <f t="shared" si="195"/>
        <v>34.5</v>
      </c>
      <c r="P166" s="103">
        <v>0</v>
      </c>
      <c r="Q166" s="104">
        <f t="shared" si="196"/>
        <v>0</v>
      </c>
      <c r="R166" s="104">
        <f t="shared" si="197"/>
        <v>0</v>
      </c>
      <c r="S166" s="103">
        <v>2</v>
      </c>
      <c r="T166" s="104">
        <f t="shared" si="198"/>
        <v>25.98</v>
      </c>
      <c r="U166" s="104">
        <f t="shared" si="199"/>
        <v>69</v>
      </c>
      <c r="V166" s="103">
        <v>0</v>
      </c>
      <c r="W166" s="104">
        <f t="shared" si="200"/>
        <v>0</v>
      </c>
      <c r="X166" s="104">
        <f t="shared" si="201"/>
        <v>0</v>
      </c>
      <c r="Y166" s="103"/>
      <c r="Z166" s="104">
        <f t="shared" si="202"/>
        <v>0</v>
      </c>
      <c r="AA166" s="104">
        <f t="shared" si="203"/>
        <v>0</v>
      </c>
      <c r="AB166" s="113"/>
      <c r="AC166" s="114">
        <f t="shared" si="204"/>
        <v>3</v>
      </c>
      <c r="AD166" s="104">
        <f t="shared" si="205"/>
        <v>38.97</v>
      </c>
      <c r="AE166" s="106">
        <f t="shared" si="206"/>
        <v>103.5</v>
      </c>
      <c r="AF166" s="42">
        <f t="shared" si="186"/>
        <v>2.4390243902439025E-2</v>
      </c>
      <c r="AG166" s="37">
        <f t="shared" si="187"/>
        <v>0.73170731707317072</v>
      </c>
      <c r="AH166" s="63">
        <f t="shared" si="188"/>
        <v>25.243902439024389</v>
      </c>
      <c r="AI166" s="103">
        <v>0</v>
      </c>
      <c r="AJ166" s="106">
        <f t="shared" si="207"/>
        <v>0</v>
      </c>
      <c r="AK166" s="37">
        <f t="shared" si="189"/>
        <v>0</v>
      </c>
      <c r="AL166" s="47">
        <v>155</v>
      </c>
      <c r="AM166" s="37">
        <f t="shared" si="190"/>
        <v>0</v>
      </c>
      <c r="AN166" s="114">
        <f t="shared" si="208"/>
        <v>0</v>
      </c>
      <c r="AO166" s="35">
        <f t="shared" si="191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I167" s="113"/>
      <c r="J167" s="103">
        <v>0</v>
      </c>
      <c r="K167" s="104">
        <f t="shared" si="192"/>
        <v>0</v>
      </c>
      <c r="L167" s="104">
        <f t="shared" si="193"/>
        <v>0</v>
      </c>
      <c r="M167" s="103">
        <v>3</v>
      </c>
      <c r="N167" s="104">
        <f t="shared" si="194"/>
        <v>38.43</v>
      </c>
      <c r="O167" s="104">
        <f t="shared" si="195"/>
        <v>88.5</v>
      </c>
      <c r="P167" s="103">
        <v>2</v>
      </c>
      <c r="Q167" s="104">
        <f t="shared" si="196"/>
        <v>25.62</v>
      </c>
      <c r="R167" s="104">
        <f t="shared" si="197"/>
        <v>59</v>
      </c>
      <c r="S167" s="103">
        <v>1</v>
      </c>
      <c r="T167" s="104">
        <f t="shared" si="198"/>
        <v>12.81</v>
      </c>
      <c r="U167" s="104">
        <f t="shared" si="199"/>
        <v>29.5</v>
      </c>
      <c r="V167" s="103">
        <v>0</v>
      </c>
      <c r="W167" s="104">
        <f t="shared" si="200"/>
        <v>0</v>
      </c>
      <c r="X167" s="104">
        <f t="shared" si="201"/>
        <v>0</v>
      </c>
      <c r="Y167" s="103"/>
      <c r="Z167" s="104">
        <f t="shared" si="202"/>
        <v>0</v>
      </c>
      <c r="AA167" s="104">
        <f t="shared" si="203"/>
        <v>0</v>
      </c>
      <c r="AB167" s="113"/>
      <c r="AC167" s="114">
        <f t="shared" si="204"/>
        <v>6</v>
      </c>
      <c r="AD167" s="104">
        <f t="shared" si="205"/>
        <v>76.86</v>
      </c>
      <c r="AE167" s="106">
        <f t="shared" si="206"/>
        <v>177</v>
      </c>
      <c r="AF167" s="42">
        <f t="shared" si="186"/>
        <v>4.878048780487805E-2</v>
      </c>
      <c r="AG167" s="37">
        <f t="shared" si="187"/>
        <v>1.4634146341463414</v>
      </c>
      <c r="AH167" s="63">
        <f t="shared" si="188"/>
        <v>43.170731707317074</v>
      </c>
      <c r="AI167" s="103">
        <v>3</v>
      </c>
      <c r="AJ167" s="106">
        <f t="shared" si="207"/>
        <v>88.5</v>
      </c>
      <c r="AK167" s="37">
        <f t="shared" si="189"/>
        <v>61.5</v>
      </c>
      <c r="AL167" s="47">
        <v>156</v>
      </c>
      <c r="AM167" s="37">
        <f t="shared" si="190"/>
        <v>8.7857142857142865</v>
      </c>
      <c r="AN167" s="114">
        <f t="shared" si="208"/>
        <v>2.0499999999999998</v>
      </c>
      <c r="AO167" s="35">
        <f t="shared" si="191"/>
        <v>43650.5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I168" s="113"/>
      <c r="J168" s="103">
        <v>0</v>
      </c>
      <c r="K168" s="104">
        <f t="shared" si="192"/>
        <v>0</v>
      </c>
      <c r="L168" s="104">
        <f t="shared" si="193"/>
        <v>0</v>
      </c>
      <c r="M168" s="103">
        <v>0</v>
      </c>
      <c r="N168" s="104">
        <f t="shared" si="194"/>
        <v>0</v>
      </c>
      <c r="O168" s="104">
        <f t="shared" si="195"/>
        <v>0</v>
      </c>
      <c r="P168" s="103">
        <v>0</v>
      </c>
      <c r="Q168" s="104">
        <f t="shared" si="196"/>
        <v>0</v>
      </c>
      <c r="R168" s="104">
        <f t="shared" si="197"/>
        <v>0</v>
      </c>
      <c r="S168" s="103">
        <v>0</v>
      </c>
      <c r="T168" s="104">
        <f t="shared" si="198"/>
        <v>0</v>
      </c>
      <c r="U168" s="104">
        <f t="shared" si="199"/>
        <v>0</v>
      </c>
      <c r="V168" s="103">
        <v>0</v>
      </c>
      <c r="W168" s="104">
        <f t="shared" si="200"/>
        <v>0</v>
      </c>
      <c r="X168" s="104">
        <f t="shared" si="201"/>
        <v>0</v>
      </c>
      <c r="Y168" s="103"/>
      <c r="Z168" s="104">
        <f t="shared" si="202"/>
        <v>0</v>
      </c>
      <c r="AA168" s="104">
        <f t="shared" si="203"/>
        <v>0</v>
      </c>
      <c r="AB168" s="113"/>
      <c r="AC168" s="114">
        <f t="shared" si="204"/>
        <v>0</v>
      </c>
      <c r="AD168" s="104">
        <f t="shared" si="205"/>
        <v>0</v>
      </c>
      <c r="AE168" s="106">
        <f t="shared" si="206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7"/>
        <v>0</v>
      </c>
      <c r="AK168" s="37" t="str">
        <f t="shared" si="189"/>
        <v>-</v>
      </c>
      <c r="AL168" s="47">
        <v>157</v>
      </c>
      <c r="AM168" s="37" t="str">
        <f t="shared" si="190"/>
        <v>-</v>
      </c>
      <c r="AN168" s="114" t="str">
        <f t="shared" si="208"/>
        <v>-</v>
      </c>
      <c r="AO168" s="35" t="str">
        <f t="shared" si="191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I169" s="113"/>
      <c r="J169" s="103">
        <v>0</v>
      </c>
      <c r="K169" s="104">
        <f t="shared" si="192"/>
        <v>0</v>
      </c>
      <c r="L169" s="104">
        <f t="shared" si="193"/>
        <v>0</v>
      </c>
      <c r="M169" s="103">
        <v>0</v>
      </c>
      <c r="N169" s="104">
        <f t="shared" si="194"/>
        <v>0</v>
      </c>
      <c r="O169" s="104">
        <f t="shared" si="195"/>
        <v>0</v>
      </c>
      <c r="P169" s="103">
        <v>0</v>
      </c>
      <c r="Q169" s="104">
        <f t="shared" si="196"/>
        <v>0</v>
      </c>
      <c r="R169" s="104">
        <f t="shared" si="197"/>
        <v>0</v>
      </c>
      <c r="S169" s="103">
        <v>0</v>
      </c>
      <c r="T169" s="104">
        <f t="shared" si="198"/>
        <v>0</v>
      </c>
      <c r="U169" s="104">
        <f t="shared" si="199"/>
        <v>0</v>
      </c>
      <c r="V169" s="103">
        <v>0</v>
      </c>
      <c r="W169" s="104">
        <f t="shared" si="200"/>
        <v>0</v>
      </c>
      <c r="X169" s="104">
        <f t="shared" si="201"/>
        <v>0</v>
      </c>
      <c r="Y169" s="103"/>
      <c r="Z169" s="104">
        <f t="shared" si="202"/>
        <v>0</v>
      </c>
      <c r="AA169" s="104">
        <f t="shared" si="203"/>
        <v>0</v>
      </c>
      <c r="AB169" s="113"/>
      <c r="AC169" s="114">
        <f t="shared" si="204"/>
        <v>0</v>
      </c>
      <c r="AD169" s="104">
        <f t="shared" si="205"/>
        <v>0</v>
      </c>
      <c r="AE169" s="106">
        <f t="shared" si="206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7"/>
        <v>0</v>
      </c>
      <c r="AK169" s="37" t="str">
        <f t="shared" si="189"/>
        <v>-</v>
      </c>
      <c r="AL169" s="47">
        <v>158</v>
      </c>
      <c r="AM169" s="37" t="str">
        <f t="shared" si="190"/>
        <v>-</v>
      </c>
      <c r="AN169" s="114" t="str">
        <f t="shared" si="208"/>
        <v>-</v>
      </c>
      <c r="AO169" s="35" t="str">
        <f t="shared" si="191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I170" s="113"/>
      <c r="J170" s="103">
        <v>0</v>
      </c>
      <c r="K170" s="104">
        <f t="shared" si="192"/>
        <v>0</v>
      </c>
      <c r="L170" s="104">
        <f t="shared" si="193"/>
        <v>0</v>
      </c>
      <c r="M170" s="103">
        <v>0</v>
      </c>
      <c r="N170" s="104">
        <f t="shared" si="194"/>
        <v>0</v>
      </c>
      <c r="O170" s="104">
        <f t="shared" si="195"/>
        <v>0</v>
      </c>
      <c r="P170" s="103">
        <v>0</v>
      </c>
      <c r="Q170" s="104">
        <f t="shared" si="196"/>
        <v>0</v>
      </c>
      <c r="R170" s="104">
        <f t="shared" si="197"/>
        <v>0</v>
      </c>
      <c r="S170" s="103">
        <v>0</v>
      </c>
      <c r="T170" s="104">
        <f t="shared" si="198"/>
        <v>0</v>
      </c>
      <c r="U170" s="104">
        <f t="shared" si="199"/>
        <v>0</v>
      </c>
      <c r="V170" s="103">
        <v>0</v>
      </c>
      <c r="W170" s="104">
        <f t="shared" si="200"/>
        <v>0</v>
      </c>
      <c r="X170" s="104">
        <f t="shared" si="201"/>
        <v>0</v>
      </c>
      <c r="Y170" s="103"/>
      <c r="Z170" s="104">
        <f t="shared" si="202"/>
        <v>0</v>
      </c>
      <c r="AA170" s="104">
        <f t="shared" si="203"/>
        <v>0</v>
      </c>
      <c r="AB170" s="113"/>
      <c r="AC170" s="114">
        <f t="shared" si="204"/>
        <v>0</v>
      </c>
      <c r="AD170" s="104">
        <f t="shared" si="205"/>
        <v>0</v>
      </c>
      <c r="AE170" s="106">
        <f t="shared" si="206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7"/>
        <v>0</v>
      </c>
      <c r="AK170" s="37" t="str">
        <f t="shared" si="189"/>
        <v>-</v>
      </c>
      <c r="AL170" s="47">
        <v>159</v>
      </c>
      <c r="AM170" s="37" t="str">
        <f t="shared" si="190"/>
        <v>-</v>
      </c>
      <c r="AN170" s="114" t="str">
        <f t="shared" si="208"/>
        <v>-</v>
      </c>
      <c r="AO170" s="35" t="str">
        <f t="shared" si="191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I171" s="113"/>
      <c r="J171" s="103">
        <v>0</v>
      </c>
      <c r="K171" s="104">
        <f t="shared" si="192"/>
        <v>0</v>
      </c>
      <c r="L171" s="104">
        <f t="shared" si="193"/>
        <v>0</v>
      </c>
      <c r="M171" s="103">
        <v>0</v>
      </c>
      <c r="N171" s="104">
        <f t="shared" si="194"/>
        <v>0</v>
      </c>
      <c r="O171" s="104">
        <f t="shared" si="195"/>
        <v>0</v>
      </c>
      <c r="P171" s="103">
        <v>0</v>
      </c>
      <c r="Q171" s="104">
        <f t="shared" si="196"/>
        <v>0</v>
      </c>
      <c r="R171" s="104">
        <f t="shared" si="197"/>
        <v>0</v>
      </c>
      <c r="S171" s="103">
        <v>0</v>
      </c>
      <c r="T171" s="104">
        <f t="shared" si="198"/>
        <v>0</v>
      </c>
      <c r="U171" s="104">
        <f t="shared" si="199"/>
        <v>0</v>
      </c>
      <c r="V171" s="103">
        <v>0</v>
      </c>
      <c r="W171" s="104">
        <f t="shared" si="200"/>
        <v>0</v>
      </c>
      <c r="X171" s="104">
        <f t="shared" si="201"/>
        <v>0</v>
      </c>
      <c r="Y171" s="103"/>
      <c r="Z171" s="104">
        <f t="shared" si="202"/>
        <v>0</v>
      </c>
      <c r="AA171" s="104">
        <f t="shared" si="203"/>
        <v>0</v>
      </c>
      <c r="AB171" s="113"/>
      <c r="AC171" s="114">
        <f t="shared" si="204"/>
        <v>0</v>
      </c>
      <c r="AD171" s="104">
        <f t="shared" si="205"/>
        <v>0</v>
      </c>
      <c r="AE171" s="106">
        <f t="shared" si="206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7"/>
        <v>0</v>
      </c>
      <c r="AK171" s="37" t="str">
        <f t="shared" si="189"/>
        <v>-</v>
      </c>
      <c r="AL171" s="47">
        <v>160</v>
      </c>
      <c r="AM171" s="37" t="str">
        <f t="shared" si="190"/>
        <v>-</v>
      </c>
      <c r="AN171" s="114" t="str">
        <f t="shared" si="208"/>
        <v>-</v>
      </c>
      <c r="AO171" s="35" t="str">
        <f t="shared" si="191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I172" s="113"/>
      <c r="J172" s="103">
        <v>0</v>
      </c>
      <c r="K172" s="104">
        <f t="shared" si="192"/>
        <v>0</v>
      </c>
      <c r="L172" s="104">
        <f t="shared" si="193"/>
        <v>0</v>
      </c>
      <c r="M172" s="103">
        <v>0</v>
      </c>
      <c r="N172" s="104">
        <f t="shared" si="194"/>
        <v>0</v>
      </c>
      <c r="O172" s="104">
        <f t="shared" si="195"/>
        <v>0</v>
      </c>
      <c r="P172" s="103">
        <v>0</v>
      </c>
      <c r="Q172" s="104">
        <f t="shared" si="196"/>
        <v>0</v>
      </c>
      <c r="R172" s="104">
        <f t="shared" si="197"/>
        <v>0</v>
      </c>
      <c r="S172" s="103">
        <v>0</v>
      </c>
      <c r="T172" s="104">
        <f t="shared" si="198"/>
        <v>0</v>
      </c>
      <c r="U172" s="104">
        <f t="shared" si="199"/>
        <v>0</v>
      </c>
      <c r="V172" s="103">
        <v>0</v>
      </c>
      <c r="W172" s="104">
        <f t="shared" si="200"/>
        <v>0</v>
      </c>
      <c r="X172" s="104">
        <f t="shared" si="201"/>
        <v>0</v>
      </c>
      <c r="Y172" s="103"/>
      <c r="Z172" s="104">
        <f t="shared" si="202"/>
        <v>0</v>
      </c>
      <c r="AA172" s="104">
        <f t="shared" si="203"/>
        <v>0</v>
      </c>
      <c r="AB172" s="113"/>
      <c r="AC172" s="114">
        <f t="shared" si="204"/>
        <v>0</v>
      </c>
      <c r="AD172" s="104">
        <f t="shared" si="205"/>
        <v>0</v>
      </c>
      <c r="AE172" s="106">
        <f t="shared" si="206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7"/>
        <v>0</v>
      </c>
      <c r="AK172" s="37" t="str">
        <f t="shared" si="189"/>
        <v>-</v>
      </c>
      <c r="AL172" s="47">
        <v>161</v>
      </c>
      <c r="AM172" s="37" t="str">
        <f t="shared" si="190"/>
        <v>-</v>
      </c>
      <c r="AN172" s="114" t="str">
        <f t="shared" si="208"/>
        <v>-</v>
      </c>
      <c r="AO172" s="35" t="str">
        <f t="shared" si="191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I173" s="113"/>
      <c r="J173" s="103">
        <v>0</v>
      </c>
      <c r="K173" s="104">
        <f t="shared" si="192"/>
        <v>0</v>
      </c>
      <c r="L173" s="104">
        <f t="shared" si="193"/>
        <v>0</v>
      </c>
      <c r="M173" s="103">
        <v>0</v>
      </c>
      <c r="N173" s="104">
        <f t="shared" si="194"/>
        <v>0</v>
      </c>
      <c r="O173" s="104">
        <f t="shared" si="195"/>
        <v>0</v>
      </c>
      <c r="P173" s="103">
        <v>0</v>
      </c>
      <c r="Q173" s="104">
        <f t="shared" si="196"/>
        <v>0</v>
      </c>
      <c r="R173" s="104">
        <f t="shared" si="197"/>
        <v>0</v>
      </c>
      <c r="S173" s="103">
        <v>0</v>
      </c>
      <c r="T173" s="104">
        <f t="shared" si="198"/>
        <v>0</v>
      </c>
      <c r="U173" s="104">
        <f t="shared" si="199"/>
        <v>0</v>
      </c>
      <c r="V173" s="103">
        <v>0</v>
      </c>
      <c r="W173" s="104">
        <f t="shared" si="200"/>
        <v>0</v>
      </c>
      <c r="X173" s="104">
        <f t="shared" si="201"/>
        <v>0</v>
      </c>
      <c r="Y173" s="103"/>
      <c r="Z173" s="104">
        <f t="shared" si="202"/>
        <v>0</v>
      </c>
      <c r="AA173" s="104">
        <f t="shared" si="203"/>
        <v>0</v>
      </c>
      <c r="AB173" s="113"/>
      <c r="AC173" s="114">
        <f t="shared" si="204"/>
        <v>0</v>
      </c>
      <c r="AD173" s="104">
        <f t="shared" si="205"/>
        <v>0</v>
      </c>
      <c r="AE173" s="106">
        <f t="shared" si="206"/>
        <v>0</v>
      </c>
      <c r="AF173" s="42">
        <f t="shared" si="186"/>
        <v>0</v>
      </c>
      <c r="AG173" s="37">
        <f t="shared" si="187"/>
        <v>0</v>
      </c>
      <c r="AH173" s="63">
        <f t="shared" si="188"/>
        <v>0</v>
      </c>
      <c r="AI173" s="103">
        <v>0</v>
      </c>
      <c r="AJ173" s="106">
        <f t="shared" si="207"/>
        <v>0</v>
      </c>
      <c r="AK173" s="37" t="str">
        <f t="shared" si="189"/>
        <v>-</v>
      </c>
      <c r="AL173" s="47">
        <v>162</v>
      </c>
      <c r="AM173" s="37" t="str">
        <f t="shared" si="190"/>
        <v>-</v>
      </c>
      <c r="AN173" s="114" t="str">
        <f t="shared" si="208"/>
        <v>-</v>
      </c>
      <c r="AO173" s="35" t="str">
        <f t="shared" si="191"/>
        <v>-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I174" s="113"/>
      <c r="J174" s="103">
        <v>1</v>
      </c>
      <c r="K174" s="104">
        <f t="shared" si="192"/>
        <v>28.950000000000067</v>
      </c>
      <c r="L174" s="104">
        <f t="shared" si="193"/>
        <v>69.5</v>
      </c>
      <c r="M174" s="103">
        <v>1</v>
      </c>
      <c r="N174" s="104">
        <f t="shared" si="194"/>
        <v>28.950000000000067</v>
      </c>
      <c r="O174" s="104">
        <f t="shared" si="195"/>
        <v>69.5</v>
      </c>
      <c r="P174" s="103">
        <v>0</v>
      </c>
      <c r="Q174" s="104">
        <f t="shared" si="196"/>
        <v>0</v>
      </c>
      <c r="R174" s="104">
        <f t="shared" si="197"/>
        <v>0</v>
      </c>
      <c r="S174" s="103">
        <v>0</v>
      </c>
      <c r="T174" s="104">
        <f t="shared" si="198"/>
        <v>0</v>
      </c>
      <c r="U174" s="104">
        <f t="shared" si="199"/>
        <v>0</v>
      </c>
      <c r="V174" s="103">
        <v>0</v>
      </c>
      <c r="W174" s="104">
        <f t="shared" si="200"/>
        <v>0</v>
      </c>
      <c r="X174" s="104">
        <f t="shared" si="201"/>
        <v>0</v>
      </c>
      <c r="Y174" s="103"/>
      <c r="Z174" s="104">
        <f t="shared" si="202"/>
        <v>0</v>
      </c>
      <c r="AA174" s="104">
        <f t="shared" si="203"/>
        <v>0</v>
      </c>
      <c r="AB174" s="113"/>
      <c r="AC174" s="114">
        <f t="shared" si="204"/>
        <v>2</v>
      </c>
      <c r="AD174" s="104">
        <f t="shared" si="205"/>
        <v>57.900000000000134</v>
      </c>
      <c r="AE174" s="106">
        <f t="shared" si="206"/>
        <v>139</v>
      </c>
      <c r="AF174" s="42">
        <f t="shared" si="186"/>
        <v>1.6260162601626018E-2</v>
      </c>
      <c r="AG174" s="37">
        <f t="shared" si="187"/>
        <v>0.48780487804878053</v>
      </c>
      <c r="AH174" s="63">
        <f t="shared" si="188"/>
        <v>33.902439024390247</v>
      </c>
      <c r="AI174" s="103">
        <v>0</v>
      </c>
      <c r="AJ174" s="106">
        <f t="shared" si="207"/>
        <v>0</v>
      </c>
      <c r="AK174" s="37">
        <f t="shared" si="189"/>
        <v>0</v>
      </c>
      <c r="AL174" s="47">
        <v>163</v>
      </c>
      <c r="AM174" s="37">
        <f t="shared" si="190"/>
        <v>0</v>
      </c>
      <c r="AN174" s="114">
        <f t="shared" si="208"/>
        <v>0</v>
      </c>
      <c r="AO174" s="35">
        <f t="shared" si="191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I175" s="113"/>
      <c r="J175" s="103">
        <v>0</v>
      </c>
      <c r="K175" s="104">
        <f t="shared" si="192"/>
        <v>0</v>
      </c>
      <c r="L175" s="104">
        <f t="shared" si="193"/>
        <v>0</v>
      </c>
      <c r="M175" s="103">
        <v>0</v>
      </c>
      <c r="N175" s="104">
        <f t="shared" si="194"/>
        <v>0</v>
      </c>
      <c r="O175" s="104">
        <f t="shared" si="195"/>
        <v>0</v>
      </c>
      <c r="P175" s="103">
        <v>0</v>
      </c>
      <c r="Q175" s="104">
        <f t="shared" si="196"/>
        <v>0</v>
      </c>
      <c r="R175" s="104">
        <f t="shared" si="197"/>
        <v>0</v>
      </c>
      <c r="S175" s="103">
        <v>0</v>
      </c>
      <c r="T175" s="104">
        <f t="shared" si="198"/>
        <v>0</v>
      </c>
      <c r="U175" s="104">
        <f t="shared" si="199"/>
        <v>0</v>
      </c>
      <c r="V175" s="103">
        <v>0</v>
      </c>
      <c r="W175" s="104">
        <f t="shared" si="200"/>
        <v>0</v>
      </c>
      <c r="X175" s="104">
        <f t="shared" si="201"/>
        <v>0</v>
      </c>
      <c r="Y175" s="103"/>
      <c r="Z175" s="104">
        <f t="shared" si="202"/>
        <v>0</v>
      </c>
      <c r="AA175" s="104">
        <f t="shared" si="203"/>
        <v>0</v>
      </c>
      <c r="AB175" s="113"/>
      <c r="AC175" s="114">
        <f t="shared" si="204"/>
        <v>0</v>
      </c>
      <c r="AD175" s="104">
        <f t="shared" si="205"/>
        <v>0</v>
      </c>
      <c r="AE175" s="106">
        <f t="shared" si="206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7"/>
        <v>0</v>
      </c>
      <c r="AK175" s="37" t="str">
        <f t="shared" si="189"/>
        <v>-</v>
      </c>
      <c r="AL175" s="47">
        <v>164</v>
      </c>
      <c r="AM175" s="37" t="str">
        <f t="shared" si="190"/>
        <v>-</v>
      </c>
      <c r="AN175" s="114" t="str">
        <f t="shared" si="208"/>
        <v>-</v>
      </c>
      <c r="AO175" s="35" t="str">
        <f t="shared" si="191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I176" s="113"/>
      <c r="J176" s="103">
        <v>0</v>
      </c>
      <c r="K176" s="104">
        <f t="shared" si="192"/>
        <v>0</v>
      </c>
      <c r="L176" s="104">
        <f t="shared" si="193"/>
        <v>0</v>
      </c>
      <c r="M176" s="103">
        <v>0</v>
      </c>
      <c r="N176" s="104">
        <f t="shared" si="194"/>
        <v>0</v>
      </c>
      <c r="O176" s="104">
        <f t="shared" si="195"/>
        <v>0</v>
      </c>
      <c r="P176" s="103">
        <v>0</v>
      </c>
      <c r="Q176" s="104">
        <f t="shared" si="196"/>
        <v>0</v>
      </c>
      <c r="R176" s="104">
        <f t="shared" si="197"/>
        <v>0</v>
      </c>
      <c r="S176" s="103">
        <v>0</v>
      </c>
      <c r="T176" s="104">
        <f t="shared" si="198"/>
        <v>0</v>
      </c>
      <c r="U176" s="104">
        <f t="shared" si="199"/>
        <v>0</v>
      </c>
      <c r="V176" s="103">
        <v>0</v>
      </c>
      <c r="W176" s="104">
        <f t="shared" si="200"/>
        <v>0</v>
      </c>
      <c r="X176" s="104">
        <f t="shared" si="201"/>
        <v>0</v>
      </c>
      <c r="Y176" s="103"/>
      <c r="Z176" s="104">
        <f t="shared" si="202"/>
        <v>0</v>
      </c>
      <c r="AA176" s="104">
        <f t="shared" si="203"/>
        <v>0</v>
      </c>
      <c r="AB176" s="113"/>
      <c r="AC176" s="114">
        <f t="shared" si="204"/>
        <v>0</v>
      </c>
      <c r="AD176" s="104">
        <f t="shared" si="205"/>
        <v>0</v>
      </c>
      <c r="AE176" s="106">
        <f t="shared" si="206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7"/>
        <v>0</v>
      </c>
      <c r="AK176" s="37" t="str">
        <f t="shared" si="189"/>
        <v>-</v>
      </c>
      <c r="AL176" s="47">
        <v>165</v>
      </c>
      <c r="AM176" s="37" t="str">
        <f t="shared" si="190"/>
        <v>-</v>
      </c>
      <c r="AN176" s="114" t="str">
        <f t="shared" si="208"/>
        <v>-</v>
      </c>
      <c r="AO176" s="35" t="str">
        <f t="shared" si="191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I177" s="113"/>
      <c r="J177" s="103">
        <v>0</v>
      </c>
      <c r="K177" s="104">
        <f t="shared" si="192"/>
        <v>0</v>
      </c>
      <c r="L177" s="104">
        <f t="shared" si="193"/>
        <v>0</v>
      </c>
      <c r="M177" s="103">
        <v>0</v>
      </c>
      <c r="N177" s="104">
        <f t="shared" si="194"/>
        <v>0</v>
      </c>
      <c r="O177" s="104">
        <f t="shared" si="195"/>
        <v>0</v>
      </c>
      <c r="P177" s="103">
        <v>0</v>
      </c>
      <c r="Q177" s="104">
        <f t="shared" si="196"/>
        <v>0</v>
      </c>
      <c r="R177" s="104">
        <f t="shared" si="197"/>
        <v>0</v>
      </c>
      <c r="S177" s="103">
        <v>0</v>
      </c>
      <c r="T177" s="104">
        <f t="shared" si="198"/>
        <v>0</v>
      </c>
      <c r="U177" s="104">
        <f t="shared" si="199"/>
        <v>0</v>
      </c>
      <c r="V177" s="103">
        <v>0</v>
      </c>
      <c r="W177" s="104">
        <f t="shared" si="200"/>
        <v>0</v>
      </c>
      <c r="X177" s="104">
        <f t="shared" si="201"/>
        <v>0</v>
      </c>
      <c r="Y177" s="103"/>
      <c r="Z177" s="104">
        <f t="shared" si="202"/>
        <v>0</v>
      </c>
      <c r="AA177" s="104">
        <f t="shared" si="203"/>
        <v>0</v>
      </c>
      <c r="AB177" s="113"/>
      <c r="AC177" s="114">
        <f t="shared" si="204"/>
        <v>0</v>
      </c>
      <c r="AD177" s="104">
        <f t="shared" si="205"/>
        <v>0</v>
      </c>
      <c r="AE177" s="106">
        <f t="shared" si="206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7"/>
        <v>0</v>
      </c>
      <c r="AK177" s="37" t="str">
        <f t="shared" si="189"/>
        <v>-</v>
      </c>
      <c r="AL177" s="47">
        <v>166</v>
      </c>
      <c r="AM177" s="37" t="str">
        <f t="shared" si="190"/>
        <v>-</v>
      </c>
      <c r="AN177" s="114" t="str">
        <f t="shared" si="208"/>
        <v>-</v>
      </c>
      <c r="AO177" s="35" t="str">
        <f t="shared" si="191"/>
        <v>-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I178" s="113"/>
      <c r="J178" s="103">
        <v>0</v>
      </c>
      <c r="K178" s="104">
        <f t="shared" si="192"/>
        <v>0</v>
      </c>
      <c r="L178" s="104">
        <f t="shared" si="193"/>
        <v>0</v>
      </c>
      <c r="M178" s="103">
        <v>0</v>
      </c>
      <c r="N178" s="104">
        <f t="shared" si="194"/>
        <v>0</v>
      </c>
      <c r="O178" s="104">
        <f t="shared" si="195"/>
        <v>0</v>
      </c>
      <c r="P178" s="103">
        <v>2</v>
      </c>
      <c r="Q178" s="104">
        <f t="shared" si="196"/>
        <v>19.019999999999964</v>
      </c>
      <c r="R178" s="104">
        <f t="shared" si="197"/>
        <v>69</v>
      </c>
      <c r="S178" s="103">
        <v>0</v>
      </c>
      <c r="T178" s="104">
        <f t="shared" si="198"/>
        <v>0</v>
      </c>
      <c r="U178" s="104">
        <f t="shared" si="199"/>
        <v>0</v>
      </c>
      <c r="V178" s="103">
        <v>0</v>
      </c>
      <c r="W178" s="104">
        <f t="shared" si="200"/>
        <v>0</v>
      </c>
      <c r="X178" s="104">
        <f t="shared" si="201"/>
        <v>0</v>
      </c>
      <c r="Y178" s="103"/>
      <c r="Z178" s="104">
        <f t="shared" si="202"/>
        <v>0</v>
      </c>
      <c r="AA178" s="104">
        <f t="shared" si="203"/>
        <v>0</v>
      </c>
      <c r="AB178" s="113"/>
      <c r="AC178" s="114">
        <f t="shared" si="204"/>
        <v>2</v>
      </c>
      <c r="AD178" s="104">
        <f t="shared" si="205"/>
        <v>19.019999999999964</v>
      </c>
      <c r="AE178" s="106">
        <f t="shared" si="206"/>
        <v>69</v>
      </c>
      <c r="AF178" s="42">
        <f t="shared" si="186"/>
        <v>1.6260162601626018E-2</v>
      </c>
      <c r="AG178" s="37">
        <f t="shared" si="187"/>
        <v>0.48780487804878053</v>
      </c>
      <c r="AH178" s="63">
        <f t="shared" si="188"/>
        <v>16.829268292682929</v>
      </c>
      <c r="AI178" s="103">
        <v>10</v>
      </c>
      <c r="AJ178" s="106">
        <f t="shared" si="207"/>
        <v>345</v>
      </c>
      <c r="AK178" s="37">
        <f t="shared" si="189"/>
        <v>614.99999999999989</v>
      </c>
      <c r="AL178" s="47">
        <v>167</v>
      </c>
      <c r="AM178" s="37">
        <f t="shared" si="190"/>
        <v>87.857142857142847</v>
      </c>
      <c r="AN178" s="114">
        <f t="shared" si="208"/>
        <v>20.499999999999996</v>
      </c>
      <c r="AO178" s="35">
        <f t="shared" si="191"/>
        <v>44204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I179" s="113"/>
      <c r="J179" s="103">
        <v>0</v>
      </c>
      <c r="K179" s="104">
        <f t="shared" si="192"/>
        <v>0</v>
      </c>
      <c r="L179" s="104">
        <f t="shared" si="193"/>
        <v>0</v>
      </c>
      <c r="M179" s="103">
        <v>1</v>
      </c>
      <c r="N179" s="104">
        <f t="shared" si="194"/>
        <v>9.5099999999999891</v>
      </c>
      <c r="O179" s="104">
        <f t="shared" si="195"/>
        <v>34.5</v>
      </c>
      <c r="P179" s="103">
        <v>1</v>
      </c>
      <c r="Q179" s="104">
        <f t="shared" si="196"/>
        <v>9.5099999999999891</v>
      </c>
      <c r="R179" s="104">
        <f t="shared" si="197"/>
        <v>34.5</v>
      </c>
      <c r="S179" s="103">
        <v>1</v>
      </c>
      <c r="T179" s="104">
        <f t="shared" si="198"/>
        <v>9.5099999999999891</v>
      </c>
      <c r="U179" s="104">
        <f t="shared" si="199"/>
        <v>34.5</v>
      </c>
      <c r="V179" s="103">
        <v>1</v>
      </c>
      <c r="W179" s="104">
        <f t="shared" si="200"/>
        <v>9.5099999999999891</v>
      </c>
      <c r="X179" s="104">
        <f t="shared" si="201"/>
        <v>34.5</v>
      </c>
      <c r="Y179" s="103"/>
      <c r="Z179" s="104">
        <f t="shared" si="202"/>
        <v>0</v>
      </c>
      <c r="AA179" s="104">
        <f t="shared" si="203"/>
        <v>0</v>
      </c>
      <c r="AB179" s="113"/>
      <c r="AC179" s="114">
        <f t="shared" si="204"/>
        <v>4</v>
      </c>
      <c r="AD179" s="104">
        <f t="shared" si="205"/>
        <v>38.039999999999957</v>
      </c>
      <c r="AE179" s="106">
        <f t="shared" si="206"/>
        <v>138</v>
      </c>
      <c r="AF179" s="42">
        <f t="shared" si="186"/>
        <v>3.2520325203252036E-2</v>
      </c>
      <c r="AG179" s="37">
        <f t="shared" si="187"/>
        <v>0.97560975609756106</v>
      </c>
      <c r="AH179" s="63">
        <f t="shared" si="188"/>
        <v>33.658536585365859</v>
      </c>
      <c r="AI179" s="103">
        <v>4</v>
      </c>
      <c r="AJ179" s="106">
        <f t="shared" si="207"/>
        <v>138</v>
      </c>
      <c r="AK179" s="37">
        <f t="shared" si="189"/>
        <v>122.99999999999999</v>
      </c>
      <c r="AL179" s="47">
        <v>168</v>
      </c>
      <c r="AM179" s="37">
        <f t="shared" si="190"/>
        <v>17.571428571428569</v>
      </c>
      <c r="AN179" s="114">
        <f t="shared" si="208"/>
        <v>4.0999999999999996</v>
      </c>
      <c r="AO179" s="35">
        <f t="shared" si="191"/>
        <v>43712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I180" s="113"/>
      <c r="J180" s="103">
        <v>0</v>
      </c>
      <c r="K180" s="104">
        <f t="shared" si="72"/>
        <v>0</v>
      </c>
      <c r="L180" s="104">
        <f t="shared" si="173"/>
        <v>0</v>
      </c>
      <c r="M180" s="103">
        <v>1</v>
      </c>
      <c r="N180" s="104">
        <f t="shared" si="174"/>
        <v>13.189999999999635</v>
      </c>
      <c r="O180" s="104">
        <f t="shared" si="175"/>
        <v>29.5</v>
      </c>
      <c r="P180" s="103">
        <v>6</v>
      </c>
      <c r="Q180" s="104">
        <f t="shared" si="176"/>
        <v>79.139999999997812</v>
      </c>
      <c r="R180" s="104">
        <f t="shared" si="177"/>
        <v>177</v>
      </c>
      <c r="S180" s="103">
        <v>2</v>
      </c>
      <c r="T180" s="104">
        <f t="shared" si="178"/>
        <v>26.379999999999271</v>
      </c>
      <c r="U180" s="104">
        <f t="shared" si="179"/>
        <v>59</v>
      </c>
      <c r="V180" s="103">
        <v>2</v>
      </c>
      <c r="W180" s="104">
        <f t="shared" si="180"/>
        <v>26.379999999999271</v>
      </c>
      <c r="X180" s="104">
        <f t="shared" si="181"/>
        <v>59</v>
      </c>
      <c r="Y180" s="103"/>
      <c r="Z180" s="104">
        <f t="shared" si="182"/>
        <v>0</v>
      </c>
      <c r="AA180" s="104">
        <f t="shared" si="183"/>
        <v>0</v>
      </c>
      <c r="AB180" s="113"/>
      <c r="AC180" s="114">
        <f t="shared" si="159"/>
        <v>11</v>
      </c>
      <c r="AD180" s="104">
        <f t="shared" si="160"/>
        <v>145.089999999996</v>
      </c>
      <c r="AE180" s="106">
        <f t="shared" si="161"/>
        <v>324.5</v>
      </c>
      <c r="AF180" s="42">
        <f t="shared" si="186"/>
        <v>8.943089430894309E-2</v>
      </c>
      <c r="AG180" s="37">
        <f t="shared" si="187"/>
        <v>2.6829268292682928</v>
      </c>
      <c r="AH180" s="63">
        <f t="shared" si="188"/>
        <v>79.146341463414629</v>
      </c>
      <c r="AI180" s="103">
        <v>4</v>
      </c>
      <c r="AJ180" s="106">
        <f t="shared" si="184"/>
        <v>118</v>
      </c>
      <c r="AK180" s="37">
        <f t="shared" si="189"/>
        <v>44.727272727272727</v>
      </c>
      <c r="AL180" s="47">
        <v>169</v>
      </c>
      <c r="AM180" s="37">
        <f t="shared" si="190"/>
        <v>6.3896103896103895</v>
      </c>
      <c r="AN180" s="114">
        <f t="shared" si="185"/>
        <v>1.490909090909091</v>
      </c>
      <c r="AO180" s="35">
        <f t="shared" si="191"/>
        <v>43633.727272727272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I181" s="113"/>
      <c r="J181" s="103">
        <v>0</v>
      </c>
      <c r="K181" s="104">
        <f t="shared" ref="K181:K204" si="209">J181*$F181</f>
        <v>0</v>
      </c>
      <c r="L181" s="104">
        <f t="shared" si="173"/>
        <v>0</v>
      </c>
      <c r="M181" s="103">
        <v>9</v>
      </c>
      <c r="N181" s="104">
        <f t="shared" si="174"/>
        <v>125.55</v>
      </c>
      <c r="O181" s="104">
        <f t="shared" si="175"/>
        <v>265.5</v>
      </c>
      <c r="P181" s="103">
        <v>9</v>
      </c>
      <c r="Q181" s="104">
        <f t="shared" si="176"/>
        <v>125.55</v>
      </c>
      <c r="R181" s="104">
        <f t="shared" si="177"/>
        <v>265.5</v>
      </c>
      <c r="S181" s="103">
        <v>0</v>
      </c>
      <c r="T181" s="104">
        <f t="shared" si="178"/>
        <v>0</v>
      </c>
      <c r="U181" s="104">
        <f t="shared" si="179"/>
        <v>0</v>
      </c>
      <c r="V181" s="103">
        <v>0</v>
      </c>
      <c r="W181" s="104">
        <f t="shared" si="180"/>
        <v>0</v>
      </c>
      <c r="X181" s="104">
        <f t="shared" si="181"/>
        <v>0</v>
      </c>
      <c r="Y181" s="103"/>
      <c r="Z181" s="104">
        <f t="shared" si="182"/>
        <v>0</v>
      </c>
      <c r="AA181" s="104">
        <f t="shared" si="183"/>
        <v>0</v>
      </c>
      <c r="AB181" s="113"/>
      <c r="AC181" s="114">
        <f t="shared" si="159"/>
        <v>18</v>
      </c>
      <c r="AD181" s="104">
        <f t="shared" si="160"/>
        <v>251.1</v>
      </c>
      <c r="AE181" s="106">
        <f t="shared" si="161"/>
        <v>531</v>
      </c>
      <c r="AF181" s="42">
        <f t="shared" si="186"/>
        <v>0.14634146341463414</v>
      </c>
      <c r="AG181" s="37">
        <f t="shared" si="187"/>
        <v>4.3902439024390238</v>
      </c>
      <c r="AH181" s="63">
        <f t="shared" si="188"/>
        <v>129.51219512195124</v>
      </c>
      <c r="AI181" s="103">
        <v>2</v>
      </c>
      <c r="AJ181" s="106">
        <f t="shared" si="184"/>
        <v>59</v>
      </c>
      <c r="AK181" s="37">
        <f t="shared" si="189"/>
        <v>13.666666666666668</v>
      </c>
      <c r="AL181" s="47">
        <v>170</v>
      </c>
      <c r="AM181" s="37">
        <f t="shared" si="190"/>
        <v>1.9523809523809526</v>
      </c>
      <c r="AN181" s="114">
        <f t="shared" si="185"/>
        <v>0.4555555555555556</v>
      </c>
      <c r="AO181" s="35">
        <f t="shared" si="191"/>
        <v>43602.666666666664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I182" s="113"/>
      <c r="J182" s="103"/>
      <c r="K182" s="104">
        <f t="shared" si="209"/>
        <v>0</v>
      </c>
      <c r="L182" s="104">
        <f t="shared" si="173"/>
        <v>0</v>
      </c>
      <c r="M182" s="103"/>
      <c r="N182" s="104">
        <f t="shared" si="174"/>
        <v>0</v>
      </c>
      <c r="O182" s="104">
        <f t="shared" si="175"/>
        <v>0</v>
      </c>
      <c r="P182" s="103">
        <v>0</v>
      </c>
      <c r="Q182" s="104">
        <f t="shared" si="176"/>
        <v>0</v>
      </c>
      <c r="R182" s="104">
        <f t="shared" si="177"/>
        <v>0</v>
      </c>
      <c r="S182" s="103">
        <v>0</v>
      </c>
      <c r="T182" s="104">
        <f t="shared" si="178"/>
        <v>0</v>
      </c>
      <c r="U182" s="104">
        <f t="shared" si="179"/>
        <v>0</v>
      </c>
      <c r="V182" s="103">
        <v>0</v>
      </c>
      <c r="W182" s="104">
        <f t="shared" si="180"/>
        <v>0</v>
      </c>
      <c r="X182" s="104">
        <f t="shared" si="181"/>
        <v>0</v>
      </c>
      <c r="Y182" s="103"/>
      <c r="Z182" s="104">
        <f t="shared" si="182"/>
        <v>0</v>
      </c>
      <c r="AA182" s="104">
        <f t="shared" si="183"/>
        <v>0</v>
      </c>
      <c r="AB182" s="113"/>
      <c r="AC182" s="114">
        <f t="shared" si="159"/>
        <v>0</v>
      </c>
      <c r="AD182" s="104">
        <f t="shared" si="160"/>
        <v>0</v>
      </c>
      <c r="AE182" s="106">
        <f t="shared" si="161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103">
        <v>15</v>
      </c>
      <c r="AJ182" s="106">
        <f t="shared" si="184"/>
        <v>667.5</v>
      </c>
      <c r="AK182" s="37" t="str">
        <f t="shared" si="189"/>
        <v>-</v>
      </c>
      <c r="AL182" s="47">
        <v>171</v>
      </c>
      <c r="AM182" s="37" t="str">
        <f t="shared" si="190"/>
        <v>-</v>
      </c>
      <c r="AN182" s="114" t="str">
        <f t="shared" si="185"/>
        <v>-</v>
      </c>
      <c r="AO182" s="35" t="str">
        <f t="shared" si="191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I183" s="113"/>
      <c r="J183" s="103"/>
      <c r="K183" s="104">
        <f t="shared" si="209"/>
        <v>0</v>
      </c>
      <c r="L183" s="104">
        <f t="shared" si="173"/>
        <v>0</v>
      </c>
      <c r="M183" s="103"/>
      <c r="N183" s="104">
        <f t="shared" si="174"/>
        <v>0</v>
      </c>
      <c r="O183" s="104">
        <f t="shared" si="175"/>
        <v>0</v>
      </c>
      <c r="P183" s="103">
        <v>0</v>
      </c>
      <c r="Q183" s="104">
        <f t="shared" si="176"/>
        <v>0</v>
      </c>
      <c r="R183" s="104">
        <f t="shared" si="177"/>
        <v>0</v>
      </c>
      <c r="S183" s="103">
        <v>0</v>
      </c>
      <c r="T183" s="104">
        <f t="shared" si="178"/>
        <v>0</v>
      </c>
      <c r="U183" s="104">
        <f t="shared" si="179"/>
        <v>0</v>
      </c>
      <c r="V183" s="103">
        <v>0</v>
      </c>
      <c r="W183" s="104">
        <f t="shared" si="180"/>
        <v>0</v>
      </c>
      <c r="X183" s="104">
        <f t="shared" si="181"/>
        <v>0</v>
      </c>
      <c r="Y183" s="103"/>
      <c r="Z183" s="104">
        <f t="shared" si="182"/>
        <v>0</v>
      </c>
      <c r="AA183" s="104">
        <f t="shared" si="183"/>
        <v>0</v>
      </c>
      <c r="AB183" s="113"/>
      <c r="AC183" s="114">
        <f t="shared" si="159"/>
        <v>0</v>
      </c>
      <c r="AD183" s="104">
        <f t="shared" si="160"/>
        <v>0</v>
      </c>
      <c r="AE183" s="106">
        <f t="shared" si="161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103">
        <v>0</v>
      </c>
      <c r="AJ183" s="106">
        <f t="shared" si="184"/>
        <v>0</v>
      </c>
      <c r="AK183" s="37" t="str">
        <f t="shared" si="189"/>
        <v>-</v>
      </c>
      <c r="AL183" s="47">
        <v>172</v>
      </c>
      <c r="AM183" s="37" t="str">
        <f t="shared" si="190"/>
        <v>-</v>
      </c>
      <c r="AN183" s="114" t="str">
        <f t="shared" si="185"/>
        <v>-</v>
      </c>
      <c r="AO183" s="35" t="str">
        <f t="shared" si="191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I184" s="113"/>
      <c r="J184" s="103"/>
      <c r="K184" s="104">
        <f t="shared" si="209"/>
        <v>0</v>
      </c>
      <c r="L184" s="104">
        <f t="shared" ref="L184:L204" si="210">J184*$G184</f>
        <v>0</v>
      </c>
      <c r="M184" s="103"/>
      <c r="N184" s="104">
        <f t="shared" ref="N184:N204" si="211">M184*$F184</f>
        <v>0</v>
      </c>
      <c r="O184" s="104">
        <f t="shared" ref="O184:O204" si="212">M184*$G184</f>
        <v>0</v>
      </c>
      <c r="P184" s="103">
        <v>0</v>
      </c>
      <c r="Q184" s="104">
        <f t="shared" ref="Q184:Q204" si="213">P184*$F184</f>
        <v>0</v>
      </c>
      <c r="R184" s="104">
        <f t="shared" ref="R184:R204" si="214">P184*$G184</f>
        <v>0</v>
      </c>
      <c r="S184" s="103">
        <v>0</v>
      </c>
      <c r="T184" s="104">
        <f t="shared" ref="T184:T204" si="215">S184*$F184</f>
        <v>0</v>
      </c>
      <c r="U184" s="104">
        <f t="shared" ref="U184:U204" si="216">S184*$G184</f>
        <v>0</v>
      </c>
      <c r="V184" s="103">
        <v>0</v>
      </c>
      <c r="W184" s="104">
        <f t="shared" ref="W184:W204" si="217">V184*$F184</f>
        <v>0</v>
      </c>
      <c r="X184" s="104">
        <f t="shared" ref="X184:X204" si="218">V184*$G184</f>
        <v>0</v>
      </c>
      <c r="Y184" s="103"/>
      <c r="Z184" s="104">
        <f t="shared" ref="Z184:Z204" si="219">Y184*$F184</f>
        <v>0</v>
      </c>
      <c r="AA184" s="104">
        <f t="shared" ref="AA184:AA204" si="220">Y184*$G184</f>
        <v>0</v>
      </c>
      <c r="AB184" s="113"/>
      <c r="AC184" s="114">
        <f t="shared" si="159"/>
        <v>0</v>
      </c>
      <c r="AD184" s="104">
        <f t="shared" si="160"/>
        <v>0</v>
      </c>
      <c r="AE184" s="106">
        <f t="shared" si="161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ref="AJ184:AJ204" si="221">AI184*G184</f>
        <v>0</v>
      </c>
      <c r="AK184" s="37" t="str">
        <f t="shared" si="189"/>
        <v>-</v>
      </c>
      <c r="AL184" s="47">
        <v>173</v>
      </c>
      <c r="AM184" s="37" t="str">
        <f t="shared" si="190"/>
        <v>-</v>
      </c>
      <c r="AN184" s="114" t="str">
        <f t="shared" ref="AN184:AN204" si="222">IFERROR(AK184/30,"-")</f>
        <v>-</v>
      </c>
      <c r="AO184" s="35" t="str">
        <f t="shared" si="191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I185" s="113"/>
      <c r="J185" s="103"/>
      <c r="K185" s="104">
        <f t="shared" si="209"/>
        <v>0</v>
      </c>
      <c r="L185" s="104">
        <f t="shared" si="210"/>
        <v>0</v>
      </c>
      <c r="M185" s="103"/>
      <c r="N185" s="104">
        <f t="shared" si="211"/>
        <v>0</v>
      </c>
      <c r="O185" s="104">
        <f t="shared" si="212"/>
        <v>0</v>
      </c>
      <c r="P185" s="103">
        <v>0</v>
      </c>
      <c r="Q185" s="104">
        <f t="shared" si="213"/>
        <v>0</v>
      </c>
      <c r="R185" s="104">
        <f t="shared" si="214"/>
        <v>0</v>
      </c>
      <c r="S185" s="103">
        <v>0</v>
      </c>
      <c r="T185" s="104">
        <f t="shared" si="215"/>
        <v>0</v>
      </c>
      <c r="U185" s="104">
        <f t="shared" si="216"/>
        <v>0</v>
      </c>
      <c r="V185" s="103">
        <v>0</v>
      </c>
      <c r="W185" s="104">
        <f t="shared" si="217"/>
        <v>0</v>
      </c>
      <c r="X185" s="104">
        <f t="shared" si="218"/>
        <v>0</v>
      </c>
      <c r="Y185" s="103"/>
      <c r="Z185" s="104">
        <f t="shared" si="219"/>
        <v>0</v>
      </c>
      <c r="AA185" s="104">
        <f t="shared" si="220"/>
        <v>0</v>
      </c>
      <c r="AB185" s="113"/>
      <c r="AC185" s="114">
        <f t="shared" si="159"/>
        <v>0</v>
      </c>
      <c r="AD185" s="104">
        <f t="shared" si="160"/>
        <v>0</v>
      </c>
      <c r="AE185" s="106">
        <f t="shared" si="161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5</v>
      </c>
      <c r="AJ185" s="106">
        <f t="shared" si="221"/>
        <v>147.5</v>
      </c>
      <c r="AK185" s="37" t="str">
        <f t="shared" si="189"/>
        <v>-</v>
      </c>
      <c r="AL185" s="47">
        <v>174</v>
      </c>
      <c r="AM185" s="37" t="str">
        <f t="shared" si="190"/>
        <v>-</v>
      </c>
      <c r="AN185" s="114" t="str">
        <f t="shared" si="222"/>
        <v>-</v>
      </c>
      <c r="AO185" s="35" t="str">
        <f t="shared" si="191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I186" s="113"/>
      <c r="J186" s="103"/>
      <c r="K186" s="104">
        <f t="shared" si="209"/>
        <v>0</v>
      </c>
      <c r="L186" s="104">
        <f t="shared" si="210"/>
        <v>0</v>
      </c>
      <c r="M186" s="103"/>
      <c r="N186" s="104">
        <f t="shared" si="211"/>
        <v>0</v>
      </c>
      <c r="O186" s="104">
        <f t="shared" si="212"/>
        <v>0</v>
      </c>
      <c r="P186" s="103">
        <v>0</v>
      </c>
      <c r="Q186" s="104">
        <f t="shared" si="213"/>
        <v>0</v>
      </c>
      <c r="R186" s="104">
        <f t="shared" si="214"/>
        <v>0</v>
      </c>
      <c r="S186" s="103">
        <v>0</v>
      </c>
      <c r="T186" s="104">
        <f t="shared" si="215"/>
        <v>0</v>
      </c>
      <c r="U186" s="104">
        <f t="shared" si="216"/>
        <v>0</v>
      </c>
      <c r="V186" s="103">
        <v>0</v>
      </c>
      <c r="W186" s="104">
        <f t="shared" si="217"/>
        <v>0</v>
      </c>
      <c r="X186" s="104">
        <f t="shared" si="218"/>
        <v>0</v>
      </c>
      <c r="Y186" s="103"/>
      <c r="Z186" s="104">
        <f t="shared" si="219"/>
        <v>0</v>
      </c>
      <c r="AA186" s="104">
        <f t="shared" si="220"/>
        <v>0</v>
      </c>
      <c r="AB186" s="113"/>
      <c r="AC186" s="114">
        <f t="shared" si="159"/>
        <v>0</v>
      </c>
      <c r="AD186" s="104">
        <f t="shared" si="160"/>
        <v>0</v>
      </c>
      <c r="AE186" s="106">
        <f t="shared" si="161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221"/>
        <v>0</v>
      </c>
      <c r="AK186" s="37" t="str">
        <f t="shared" si="189"/>
        <v>-</v>
      </c>
      <c r="AL186" s="47">
        <v>175</v>
      </c>
      <c r="AM186" s="37" t="str">
        <f t="shared" si="190"/>
        <v>-</v>
      </c>
      <c r="AN186" s="114" t="str">
        <f t="shared" si="222"/>
        <v>-</v>
      </c>
      <c r="AO186" s="35" t="str">
        <f t="shared" si="191"/>
        <v>-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I187" s="113"/>
      <c r="J187" s="103"/>
      <c r="K187" s="104">
        <f t="shared" si="209"/>
        <v>0</v>
      </c>
      <c r="L187" s="104">
        <f t="shared" si="210"/>
        <v>0</v>
      </c>
      <c r="M187" s="103"/>
      <c r="N187" s="104">
        <f t="shared" si="211"/>
        <v>0</v>
      </c>
      <c r="O187" s="104">
        <f t="shared" si="212"/>
        <v>0</v>
      </c>
      <c r="P187" s="103">
        <v>0</v>
      </c>
      <c r="Q187" s="104">
        <f t="shared" si="213"/>
        <v>0</v>
      </c>
      <c r="R187" s="104">
        <f t="shared" si="214"/>
        <v>0</v>
      </c>
      <c r="S187" s="103">
        <v>0</v>
      </c>
      <c r="T187" s="104">
        <f t="shared" si="215"/>
        <v>0</v>
      </c>
      <c r="U187" s="104">
        <f t="shared" si="216"/>
        <v>0</v>
      </c>
      <c r="V187" s="103">
        <v>0</v>
      </c>
      <c r="W187" s="104">
        <f t="shared" si="217"/>
        <v>0</v>
      </c>
      <c r="X187" s="104">
        <f t="shared" si="218"/>
        <v>0</v>
      </c>
      <c r="Y187" s="103"/>
      <c r="Z187" s="104">
        <f t="shared" si="219"/>
        <v>0</v>
      </c>
      <c r="AA187" s="104">
        <f t="shared" si="220"/>
        <v>0</v>
      </c>
      <c r="AB187" s="113"/>
      <c r="AC187" s="114">
        <f t="shared" si="159"/>
        <v>0</v>
      </c>
      <c r="AD187" s="104">
        <f t="shared" si="160"/>
        <v>0</v>
      </c>
      <c r="AE187" s="106">
        <f t="shared" si="161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5</v>
      </c>
      <c r="AJ187" s="106">
        <f t="shared" si="221"/>
        <v>147.5</v>
      </c>
      <c r="AK187" s="37" t="str">
        <f t="shared" si="189"/>
        <v>-</v>
      </c>
      <c r="AL187" s="47">
        <v>176</v>
      </c>
      <c r="AM187" s="37" t="str">
        <f t="shared" si="190"/>
        <v>-</v>
      </c>
      <c r="AN187" s="114" t="str">
        <f t="shared" si="222"/>
        <v>-</v>
      </c>
      <c r="AO187" s="35" t="str">
        <f t="shared" si="191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I188" s="113"/>
      <c r="J188" s="103"/>
      <c r="K188" s="104">
        <f t="shared" si="209"/>
        <v>0</v>
      </c>
      <c r="L188" s="104">
        <f t="shared" si="210"/>
        <v>0</v>
      </c>
      <c r="M188" s="103"/>
      <c r="N188" s="104">
        <f t="shared" si="211"/>
        <v>0</v>
      </c>
      <c r="O188" s="104">
        <f t="shared" si="212"/>
        <v>0</v>
      </c>
      <c r="P188" s="103">
        <v>0</v>
      </c>
      <c r="Q188" s="104">
        <f t="shared" si="213"/>
        <v>0</v>
      </c>
      <c r="R188" s="104">
        <f t="shared" si="214"/>
        <v>0</v>
      </c>
      <c r="S188" s="103">
        <v>0</v>
      </c>
      <c r="T188" s="104">
        <f t="shared" si="215"/>
        <v>0</v>
      </c>
      <c r="U188" s="104">
        <f t="shared" si="216"/>
        <v>0</v>
      </c>
      <c r="V188" s="103">
        <v>0</v>
      </c>
      <c r="W188" s="104">
        <f t="shared" si="217"/>
        <v>0</v>
      </c>
      <c r="X188" s="104">
        <f t="shared" si="218"/>
        <v>0</v>
      </c>
      <c r="Y188" s="103"/>
      <c r="Z188" s="104">
        <f t="shared" si="219"/>
        <v>0</v>
      </c>
      <c r="AA188" s="104">
        <f t="shared" si="220"/>
        <v>0</v>
      </c>
      <c r="AB188" s="113"/>
      <c r="AC188" s="114">
        <f t="shared" si="159"/>
        <v>0</v>
      </c>
      <c r="AD188" s="104">
        <f t="shared" si="160"/>
        <v>0</v>
      </c>
      <c r="AE188" s="106">
        <f t="shared" si="161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221"/>
        <v>0</v>
      </c>
      <c r="AK188" s="37" t="str">
        <f t="shared" si="189"/>
        <v>-</v>
      </c>
      <c r="AL188" s="47">
        <v>177</v>
      </c>
      <c r="AM188" s="37" t="str">
        <f t="shared" si="190"/>
        <v>-</v>
      </c>
      <c r="AN188" s="114" t="str">
        <f t="shared" si="222"/>
        <v>-</v>
      </c>
      <c r="AO188" s="35" t="str">
        <f t="shared" si="191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I189" s="113"/>
      <c r="J189" s="103"/>
      <c r="K189" s="104">
        <f t="shared" si="209"/>
        <v>0</v>
      </c>
      <c r="L189" s="104">
        <f t="shared" si="210"/>
        <v>0</v>
      </c>
      <c r="M189" s="103"/>
      <c r="N189" s="104">
        <f t="shared" si="211"/>
        <v>0</v>
      </c>
      <c r="O189" s="104">
        <f t="shared" si="212"/>
        <v>0</v>
      </c>
      <c r="P189" s="103">
        <v>0</v>
      </c>
      <c r="Q189" s="104">
        <f t="shared" si="213"/>
        <v>0</v>
      </c>
      <c r="R189" s="104">
        <f t="shared" si="214"/>
        <v>0</v>
      </c>
      <c r="S189" s="103">
        <v>0</v>
      </c>
      <c r="T189" s="104">
        <f t="shared" si="215"/>
        <v>0</v>
      </c>
      <c r="U189" s="104">
        <f t="shared" si="216"/>
        <v>0</v>
      </c>
      <c r="V189" s="103">
        <v>0</v>
      </c>
      <c r="W189" s="104">
        <f t="shared" si="217"/>
        <v>0</v>
      </c>
      <c r="X189" s="104">
        <f t="shared" si="218"/>
        <v>0</v>
      </c>
      <c r="Y189" s="103"/>
      <c r="Z189" s="104">
        <f t="shared" si="219"/>
        <v>0</v>
      </c>
      <c r="AA189" s="104">
        <f t="shared" si="220"/>
        <v>0</v>
      </c>
      <c r="AB189" s="113"/>
      <c r="AC189" s="114">
        <f t="shared" si="159"/>
        <v>0</v>
      </c>
      <c r="AD189" s="104">
        <f t="shared" si="160"/>
        <v>0</v>
      </c>
      <c r="AE189" s="106">
        <f t="shared" si="161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221"/>
        <v>0</v>
      </c>
      <c r="AK189" s="37" t="str">
        <f t="shared" si="189"/>
        <v>-</v>
      </c>
      <c r="AL189" s="47">
        <v>178</v>
      </c>
      <c r="AM189" s="37" t="str">
        <f t="shared" si="190"/>
        <v>-</v>
      </c>
      <c r="AN189" s="114" t="str">
        <f t="shared" si="222"/>
        <v>-</v>
      </c>
      <c r="AO189" s="35" t="str">
        <f t="shared" si="191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I190" s="113"/>
      <c r="J190" s="103"/>
      <c r="K190" s="104">
        <f t="shared" ref="K190:K194" si="223">J190*$F190</f>
        <v>0</v>
      </c>
      <c r="L190" s="104">
        <f t="shared" ref="L190:L194" si="224">J190*$G190</f>
        <v>0</v>
      </c>
      <c r="M190" s="103"/>
      <c r="N190" s="104">
        <f t="shared" ref="N190:N194" si="225">M190*$F190</f>
        <v>0</v>
      </c>
      <c r="O190" s="104">
        <f t="shared" ref="O190:O194" si="226">M190*$G190</f>
        <v>0</v>
      </c>
      <c r="P190" s="103">
        <v>0</v>
      </c>
      <c r="Q190" s="104">
        <f t="shared" ref="Q190:Q194" si="227">P190*$F190</f>
        <v>0</v>
      </c>
      <c r="R190" s="104">
        <f t="shared" ref="R190:R194" si="228">P190*$G190</f>
        <v>0</v>
      </c>
      <c r="S190" s="103">
        <v>0</v>
      </c>
      <c r="T190" s="104">
        <f t="shared" ref="T190:T194" si="229">S190*$F190</f>
        <v>0</v>
      </c>
      <c r="U190" s="104">
        <f t="shared" ref="U190:U194" si="230">S190*$G190</f>
        <v>0</v>
      </c>
      <c r="V190" s="103">
        <v>0</v>
      </c>
      <c r="W190" s="104">
        <f t="shared" ref="W190:W194" si="231">V190*$F190</f>
        <v>0</v>
      </c>
      <c r="X190" s="104">
        <f t="shared" ref="X190:X194" si="232">V190*$G190</f>
        <v>0</v>
      </c>
      <c r="Y190" s="103"/>
      <c r="Z190" s="104">
        <f t="shared" ref="Z190:Z194" si="233">Y190*$F190</f>
        <v>0</v>
      </c>
      <c r="AA190" s="104">
        <f t="shared" ref="AA190:AA194" si="234">Y190*$G190</f>
        <v>0</v>
      </c>
      <c r="AB190" s="113"/>
      <c r="AC190" s="114">
        <f t="shared" ref="AC190:AC194" si="235">J190+M190+P190+S190+V190+Y190</f>
        <v>0</v>
      </c>
      <c r="AD190" s="104">
        <f t="shared" ref="AD190:AD194" si="236">AC190*F190</f>
        <v>0</v>
      </c>
      <c r="AE190" s="106">
        <f t="shared" ref="AE190:AE194" si="237">AC190*G190</f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194" si="238">AI190*G190</f>
        <v>0</v>
      </c>
      <c r="AK190" s="37" t="str">
        <f t="shared" si="189"/>
        <v>-</v>
      </c>
      <c r="AL190" s="47">
        <v>179</v>
      </c>
      <c r="AM190" s="37" t="str">
        <f t="shared" si="190"/>
        <v>-</v>
      </c>
      <c r="AN190" s="114" t="str">
        <f t="shared" ref="AN190:AN194" si="239">IFERROR(AK190/30,"-")</f>
        <v>-</v>
      </c>
      <c r="AO190" s="35" t="str">
        <f t="shared" si="191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I191" s="113"/>
      <c r="J191" s="103"/>
      <c r="K191" s="104">
        <f t="shared" si="223"/>
        <v>0</v>
      </c>
      <c r="L191" s="104">
        <f t="shared" si="224"/>
        <v>0</v>
      </c>
      <c r="M191" s="103"/>
      <c r="N191" s="104">
        <f t="shared" si="225"/>
        <v>0</v>
      </c>
      <c r="O191" s="104">
        <f t="shared" si="226"/>
        <v>0</v>
      </c>
      <c r="P191" s="103">
        <v>0</v>
      </c>
      <c r="Q191" s="104">
        <f t="shared" si="227"/>
        <v>0</v>
      </c>
      <c r="R191" s="104">
        <f t="shared" si="228"/>
        <v>0</v>
      </c>
      <c r="S191" s="103">
        <v>0</v>
      </c>
      <c r="T191" s="104">
        <f t="shared" si="229"/>
        <v>0</v>
      </c>
      <c r="U191" s="104">
        <f t="shared" si="230"/>
        <v>0</v>
      </c>
      <c r="V191" s="103">
        <v>0</v>
      </c>
      <c r="W191" s="104">
        <f t="shared" si="231"/>
        <v>0</v>
      </c>
      <c r="X191" s="104">
        <f t="shared" si="232"/>
        <v>0</v>
      </c>
      <c r="Y191" s="103"/>
      <c r="Z191" s="104">
        <f t="shared" si="233"/>
        <v>0</v>
      </c>
      <c r="AA191" s="104">
        <f t="shared" si="234"/>
        <v>0</v>
      </c>
      <c r="AB191" s="113"/>
      <c r="AC191" s="114">
        <f t="shared" si="235"/>
        <v>0</v>
      </c>
      <c r="AD191" s="104">
        <f t="shared" si="236"/>
        <v>0</v>
      </c>
      <c r="AE191" s="106">
        <f t="shared" si="237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38"/>
        <v>0</v>
      </c>
      <c r="AK191" s="37" t="str">
        <f t="shared" si="189"/>
        <v>-</v>
      </c>
      <c r="AL191" s="47">
        <v>180</v>
      </c>
      <c r="AM191" s="37" t="str">
        <f t="shared" si="190"/>
        <v>-</v>
      </c>
      <c r="AN191" s="114" t="str">
        <f t="shared" si="239"/>
        <v>-</v>
      </c>
      <c r="AO191" s="35" t="str">
        <f t="shared" si="191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I192" s="113"/>
      <c r="J192" s="103"/>
      <c r="K192" s="104">
        <f t="shared" si="223"/>
        <v>0</v>
      </c>
      <c r="L192" s="104">
        <f t="shared" si="224"/>
        <v>0</v>
      </c>
      <c r="M192" s="103"/>
      <c r="N192" s="104">
        <f t="shared" si="225"/>
        <v>0</v>
      </c>
      <c r="O192" s="104">
        <f t="shared" si="226"/>
        <v>0</v>
      </c>
      <c r="P192" s="103">
        <v>0</v>
      </c>
      <c r="Q192" s="104">
        <f t="shared" si="227"/>
        <v>0</v>
      </c>
      <c r="R192" s="104">
        <f t="shared" si="228"/>
        <v>0</v>
      </c>
      <c r="S192" s="103">
        <v>0</v>
      </c>
      <c r="T192" s="104">
        <f t="shared" si="229"/>
        <v>0</v>
      </c>
      <c r="U192" s="104">
        <f t="shared" si="230"/>
        <v>0</v>
      </c>
      <c r="V192" s="103">
        <v>0</v>
      </c>
      <c r="W192" s="104">
        <f t="shared" si="231"/>
        <v>0</v>
      </c>
      <c r="X192" s="104">
        <f t="shared" si="232"/>
        <v>0</v>
      </c>
      <c r="Y192" s="103"/>
      <c r="Z192" s="104">
        <f t="shared" si="233"/>
        <v>0</v>
      </c>
      <c r="AA192" s="104">
        <f t="shared" si="234"/>
        <v>0</v>
      </c>
      <c r="AB192" s="113"/>
      <c r="AC192" s="114">
        <f t="shared" si="235"/>
        <v>0</v>
      </c>
      <c r="AD192" s="104">
        <f t="shared" si="236"/>
        <v>0</v>
      </c>
      <c r="AE192" s="106">
        <f t="shared" si="237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38"/>
        <v>0</v>
      </c>
      <c r="AK192" s="37" t="str">
        <f t="shared" si="189"/>
        <v>-</v>
      </c>
      <c r="AL192" s="47">
        <v>181</v>
      </c>
      <c r="AM192" s="37" t="str">
        <f t="shared" si="190"/>
        <v>-</v>
      </c>
      <c r="AN192" s="114" t="str">
        <f t="shared" si="239"/>
        <v>-</v>
      </c>
      <c r="AO192" s="35" t="str">
        <f t="shared" si="191"/>
        <v>-</v>
      </c>
    </row>
    <row r="193" spans="1:48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I193" s="113"/>
      <c r="J193" s="103"/>
      <c r="K193" s="104">
        <f t="shared" si="223"/>
        <v>0</v>
      </c>
      <c r="L193" s="104">
        <f t="shared" si="224"/>
        <v>0</v>
      </c>
      <c r="M193" s="103"/>
      <c r="N193" s="104">
        <f t="shared" si="225"/>
        <v>0</v>
      </c>
      <c r="O193" s="104">
        <f t="shared" si="226"/>
        <v>0</v>
      </c>
      <c r="P193" s="103">
        <v>0</v>
      </c>
      <c r="Q193" s="104">
        <f t="shared" si="227"/>
        <v>0</v>
      </c>
      <c r="R193" s="104">
        <f t="shared" si="228"/>
        <v>0</v>
      </c>
      <c r="S193" s="103">
        <v>0</v>
      </c>
      <c r="T193" s="104">
        <f t="shared" si="229"/>
        <v>0</v>
      </c>
      <c r="U193" s="104">
        <f t="shared" si="230"/>
        <v>0</v>
      </c>
      <c r="V193" s="103">
        <v>0</v>
      </c>
      <c r="W193" s="104">
        <f t="shared" si="231"/>
        <v>0</v>
      </c>
      <c r="X193" s="104">
        <f t="shared" si="232"/>
        <v>0</v>
      </c>
      <c r="Y193" s="103"/>
      <c r="Z193" s="104">
        <f t="shared" si="233"/>
        <v>0</v>
      </c>
      <c r="AA193" s="104">
        <f t="shared" si="234"/>
        <v>0</v>
      </c>
      <c r="AB193" s="113"/>
      <c r="AC193" s="114">
        <f t="shared" si="235"/>
        <v>0</v>
      </c>
      <c r="AD193" s="104">
        <f t="shared" si="236"/>
        <v>0</v>
      </c>
      <c r="AE193" s="106">
        <f t="shared" si="237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38"/>
        <v>0</v>
      </c>
      <c r="AK193" s="37" t="str">
        <f t="shared" si="189"/>
        <v>-</v>
      </c>
      <c r="AL193" s="47">
        <v>182</v>
      </c>
      <c r="AM193" s="37" t="str">
        <f t="shared" si="190"/>
        <v>-</v>
      </c>
      <c r="AN193" s="114" t="str">
        <f t="shared" si="239"/>
        <v>-</v>
      </c>
      <c r="AO193" s="35" t="str">
        <f t="shared" si="191"/>
        <v>-</v>
      </c>
    </row>
    <row r="194" spans="1:48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I194" s="113"/>
      <c r="J194" s="103"/>
      <c r="K194" s="104">
        <f t="shared" si="223"/>
        <v>0</v>
      </c>
      <c r="L194" s="104">
        <f t="shared" si="224"/>
        <v>0</v>
      </c>
      <c r="M194" s="103"/>
      <c r="N194" s="104">
        <f t="shared" si="225"/>
        <v>0</v>
      </c>
      <c r="O194" s="104">
        <f t="shared" si="226"/>
        <v>0</v>
      </c>
      <c r="P194" s="103">
        <v>0</v>
      </c>
      <c r="Q194" s="104">
        <f t="shared" si="227"/>
        <v>0</v>
      </c>
      <c r="R194" s="104">
        <f t="shared" si="228"/>
        <v>0</v>
      </c>
      <c r="S194" s="103">
        <v>0</v>
      </c>
      <c r="T194" s="104">
        <f t="shared" si="229"/>
        <v>0</v>
      </c>
      <c r="U194" s="104">
        <f t="shared" si="230"/>
        <v>0</v>
      </c>
      <c r="V194" s="103">
        <v>0</v>
      </c>
      <c r="W194" s="104">
        <f t="shared" si="231"/>
        <v>0</v>
      </c>
      <c r="X194" s="104">
        <f t="shared" si="232"/>
        <v>0</v>
      </c>
      <c r="Y194" s="103"/>
      <c r="Z194" s="104">
        <f t="shared" si="233"/>
        <v>0</v>
      </c>
      <c r="AA194" s="104">
        <f t="shared" si="234"/>
        <v>0</v>
      </c>
      <c r="AB194" s="113"/>
      <c r="AC194" s="114">
        <f t="shared" si="235"/>
        <v>0</v>
      </c>
      <c r="AD194" s="104">
        <f t="shared" si="236"/>
        <v>0</v>
      </c>
      <c r="AE194" s="106">
        <f t="shared" si="237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38"/>
        <v>0</v>
      </c>
      <c r="AK194" s="37" t="str">
        <f t="shared" si="189"/>
        <v>-</v>
      </c>
      <c r="AL194" s="47">
        <v>183</v>
      </c>
      <c r="AM194" s="37" t="str">
        <f t="shared" si="190"/>
        <v>-</v>
      </c>
      <c r="AN194" s="114" t="str">
        <f t="shared" si="239"/>
        <v>-</v>
      </c>
      <c r="AO194" s="35" t="str">
        <f t="shared" si="191"/>
        <v>-</v>
      </c>
    </row>
    <row r="195" spans="1:48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I195" s="113"/>
      <c r="J195" s="103"/>
      <c r="K195" s="104">
        <f t="shared" si="209"/>
        <v>0</v>
      </c>
      <c r="L195" s="104">
        <f t="shared" si="210"/>
        <v>0</v>
      </c>
      <c r="M195" s="103"/>
      <c r="N195" s="104">
        <f t="shared" si="211"/>
        <v>0</v>
      </c>
      <c r="O195" s="104">
        <f t="shared" si="212"/>
        <v>0</v>
      </c>
      <c r="P195" s="103">
        <v>0</v>
      </c>
      <c r="Q195" s="104">
        <f t="shared" si="213"/>
        <v>0</v>
      </c>
      <c r="R195" s="104">
        <f t="shared" si="214"/>
        <v>0</v>
      </c>
      <c r="S195" s="103">
        <v>0</v>
      </c>
      <c r="T195" s="104">
        <f t="shared" si="215"/>
        <v>0</v>
      </c>
      <c r="U195" s="104">
        <f t="shared" si="216"/>
        <v>0</v>
      </c>
      <c r="V195" s="103">
        <v>0</v>
      </c>
      <c r="W195" s="104">
        <f t="shared" si="217"/>
        <v>0</v>
      </c>
      <c r="X195" s="104">
        <f t="shared" si="218"/>
        <v>0</v>
      </c>
      <c r="Y195" s="103"/>
      <c r="Z195" s="104">
        <f t="shared" si="219"/>
        <v>0</v>
      </c>
      <c r="AA195" s="104">
        <f t="shared" si="220"/>
        <v>0</v>
      </c>
      <c r="AB195" s="113"/>
      <c r="AC195" s="114">
        <f t="shared" si="159"/>
        <v>0</v>
      </c>
      <c r="AD195" s="104">
        <f t="shared" si="160"/>
        <v>0</v>
      </c>
      <c r="AE195" s="106">
        <f t="shared" si="161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1"/>
        <v>0</v>
      </c>
      <c r="AK195" s="37" t="str">
        <f t="shared" si="189"/>
        <v>-</v>
      </c>
      <c r="AL195" s="47">
        <v>184</v>
      </c>
      <c r="AM195" s="37" t="str">
        <f t="shared" si="190"/>
        <v>-</v>
      </c>
      <c r="AN195" s="114" t="str">
        <f t="shared" si="222"/>
        <v>-</v>
      </c>
      <c r="AO195" s="35" t="str">
        <f t="shared" si="191"/>
        <v>-</v>
      </c>
    </row>
    <row r="196" spans="1:48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I196" s="113"/>
      <c r="J196" s="103"/>
      <c r="K196" s="104">
        <f t="shared" si="209"/>
        <v>0</v>
      </c>
      <c r="L196" s="104">
        <f t="shared" si="210"/>
        <v>0</v>
      </c>
      <c r="M196" s="103"/>
      <c r="N196" s="104">
        <f t="shared" si="211"/>
        <v>0</v>
      </c>
      <c r="O196" s="104">
        <f t="shared" si="212"/>
        <v>0</v>
      </c>
      <c r="P196" s="103">
        <v>0</v>
      </c>
      <c r="Q196" s="104">
        <f t="shared" si="213"/>
        <v>0</v>
      </c>
      <c r="R196" s="104">
        <f t="shared" si="214"/>
        <v>0</v>
      </c>
      <c r="S196" s="103">
        <v>0</v>
      </c>
      <c r="T196" s="104">
        <f t="shared" si="215"/>
        <v>0</v>
      </c>
      <c r="U196" s="104">
        <f t="shared" si="216"/>
        <v>0</v>
      </c>
      <c r="V196" s="103">
        <v>0</v>
      </c>
      <c r="W196" s="104">
        <f t="shared" si="217"/>
        <v>0</v>
      </c>
      <c r="X196" s="104">
        <f t="shared" si="218"/>
        <v>0</v>
      </c>
      <c r="Y196" s="103"/>
      <c r="Z196" s="104">
        <f t="shared" si="219"/>
        <v>0</v>
      </c>
      <c r="AA196" s="104">
        <f t="shared" si="220"/>
        <v>0</v>
      </c>
      <c r="AB196" s="113"/>
      <c r="AC196" s="114">
        <f t="shared" si="159"/>
        <v>0</v>
      </c>
      <c r="AD196" s="104">
        <f t="shared" si="160"/>
        <v>0</v>
      </c>
      <c r="AE196" s="106">
        <f t="shared" si="161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1"/>
        <v>0</v>
      </c>
      <c r="AK196" s="37" t="str">
        <f t="shared" si="189"/>
        <v>-</v>
      </c>
      <c r="AL196" s="47">
        <v>185</v>
      </c>
      <c r="AM196" s="37" t="str">
        <f t="shared" si="190"/>
        <v>-</v>
      </c>
      <c r="AN196" s="114" t="str">
        <f t="shared" si="222"/>
        <v>-</v>
      </c>
      <c r="AO196" s="35" t="str">
        <f t="shared" si="191"/>
        <v>-</v>
      </c>
    </row>
    <row r="197" spans="1:48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I197" s="113"/>
      <c r="J197" s="103"/>
      <c r="K197" s="104">
        <f t="shared" si="209"/>
        <v>0</v>
      </c>
      <c r="L197" s="104">
        <f t="shared" si="210"/>
        <v>0</v>
      </c>
      <c r="M197" s="103"/>
      <c r="N197" s="104">
        <f t="shared" si="211"/>
        <v>0</v>
      </c>
      <c r="O197" s="104">
        <f t="shared" si="212"/>
        <v>0</v>
      </c>
      <c r="P197" s="103">
        <v>0</v>
      </c>
      <c r="Q197" s="104">
        <f t="shared" si="213"/>
        <v>0</v>
      </c>
      <c r="R197" s="104">
        <f t="shared" si="214"/>
        <v>0</v>
      </c>
      <c r="S197" s="103">
        <v>0</v>
      </c>
      <c r="T197" s="104">
        <f t="shared" si="215"/>
        <v>0</v>
      </c>
      <c r="U197" s="104">
        <f t="shared" si="216"/>
        <v>0</v>
      </c>
      <c r="V197" s="103">
        <v>0</v>
      </c>
      <c r="W197" s="104">
        <f t="shared" si="217"/>
        <v>0</v>
      </c>
      <c r="X197" s="104">
        <f t="shared" si="218"/>
        <v>0</v>
      </c>
      <c r="Y197" s="103"/>
      <c r="Z197" s="104">
        <f t="shared" si="219"/>
        <v>0</v>
      </c>
      <c r="AA197" s="104">
        <f t="shared" si="220"/>
        <v>0</v>
      </c>
      <c r="AB197" s="113"/>
      <c r="AC197" s="114">
        <f t="shared" si="159"/>
        <v>0</v>
      </c>
      <c r="AD197" s="104">
        <f t="shared" si="160"/>
        <v>0</v>
      </c>
      <c r="AE197" s="106">
        <f t="shared" si="161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1"/>
        <v>0</v>
      </c>
      <c r="AK197" s="37" t="str">
        <f t="shared" si="189"/>
        <v>-</v>
      </c>
      <c r="AL197" s="47">
        <v>186</v>
      </c>
      <c r="AM197" s="37" t="str">
        <f t="shared" si="190"/>
        <v>-</v>
      </c>
      <c r="AN197" s="114" t="str">
        <f t="shared" si="222"/>
        <v>-</v>
      </c>
      <c r="AO197" s="35" t="str">
        <f t="shared" si="191"/>
        <v>-</v>
      </c>
    </row>
    <row r="198" spans="1:48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I198" s="113"/>
      <c r="J198" s="103"/>
      <c r="K198" s="104">
        <f t="shared" si="209"/>
        <v>0</v>
      </c>
      <c r="L198" s="104">
        <f t="shared" si="210"/>
        <v>0</v>
      </c>
      <c r="M198" s="103"/>
      <c r="N198" s="104">
        <f t="shared" si="211"/>
        <v>0</v>
      </c>
      <c r="O198" s="104">
        <f t="shared" si="212"/>
        <v>0</v>
      </c>
      <c r="P198" s="103">
        <v>0</v>
      </c>
      <c r="Q198" s="104">
        <f t="shared" si="213"/>
        <v>0</v>
      </c>
      <c r="R198" s="104">
        <f t="shared" si="214"/>
        <v>0</v>
      </c>
      <c r="S198" s="103">
        <v>0</v>
      </c>
      <c r="T198" s="104">
        <f t="shared" si="215"/>
        <v>0</v>
      </c>
      <c r="U198" s="104">
        <f t="shared" si="216"/>
        <v>0</v>
      </c>
      <c r="V198" s="103">
        <v>0</v>
      </c>
      <c r="W198" s="104">
        <f t="shared" si="217"/>
        <v>0</v>
      </c>
      <c r="X198" s="104">
        <f t="shared" si="218"/>
        <v>0</v>
      </c>
      <c r="Y198" s="103"/>
      <c r="Z198" s="104">
        <f t="shared" si="219"/>
        <v>0</v>
      </c>
      <c r="AA198" s="104">
        <f t="shared" si="220"/>
        <v>0</v>
      </c>
      <c r="AB198" s="113"/>
      <c r="AC198" s="114">
        <f t="shared" si="159"/>
        <v>0</v>
      </c>
      <c r="AD198" s="104">
        <f t="shared" si="160"/>
        <v>0</v>
      </c>
      <c r="AE198" s="106">
        <f t="shared" si="161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1"/>
        <v>0</v>
      </c>
      <c r="AK198" s="37" t="str">
        <f t="shared" si="189"/>
        <v>-</v>
      </c>
      <c r="AL198" s="47">
        <v>187</v>
      </c>
      <c r="AM198" s="37" t="str">
        <f t="shared" si="190"/>
        <v>-</v>
      </c>
      <c r="AN198" s="114" t="str">
        <f t="shared" si="222"/>
        <v>-</v>
      </c>
      <c r="AO198" s="35" t="str">
        <f t="shared" si="191"/>
        <v>-</v>
      </c>
    </row>
    <row r="199" spans="1:48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I199" s="113"/>
      <c r="J199" s="103"/>
      <c r="K199" s="104">
        <f t="shared" si="209"/>
        <v>0</v>
      </c>
      <c r="L199" s="104">
        <f t="shared" si="210"/>
        <v>0</v>
      </c>
      <c r="M199" s="103"/>
      <c r="N199" s="104">
        <f t="shared" si="211"/>
        <v>0</v>
      </c>
      <c r="O199" s="104">
        <f t="shared" si="212"/>
        <v>0</v>
      </c>
      <c r="P199" s="103">
        <v>0</v>
      </c>
      <c r="Q199" s="104">
        <f t="shared" si="213"/>
        <v>0</v>
      </c>
      <c r="R199" s="104">
        <f t="shared" si="214"/>
        <v>0</v>
      </c>
      <c r="S199" s="103">
        <v>0</v>
      </c>
      <c r="T199" s="104">
        <f t="shared" si="215"/>
        <v>0</v>
      </c>
      <c r="U199" s="104">
        <f t="shared" si="216"/>
        <v>0</v>
      </c>
      <c r="V199" s="103">
        <v>0</v>
      </c>
      <c r="W199" s="104">
        <f t="shared" si="217"/>
        <v>0</v>
      </c>
      <c r="X199" s="104">
        <f t="shared" si="218"/>
        <v>0</v>
      </c>
      <c r="Y199" s="103"/>
      <c r="Z199" s="104">
        <f t="shared" si="219"/>
        <v>0</v>
      </c>
      <c r="AA199" s="104">
        <f t="shared" si="220"/>
        <v>0</v>
      </c>
      <c r="AB199" s="113"/>
      <c r="AC199" s="114">
        <f t="shared" si="159"/>
        <v>0</v>
      </c>
      <c r="AD199" s="104">
        <f t="shared" si="160"/>
        <v>0</v>
      </c>
      <c r="AE199" s="106">
        <f t="shared" si="161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1"/>
        <v>0</v>
      </c>
      <c r="AK199" s="37" t="str">
        <f t="shared" si="189"/>
        <v>-</v>
      </c>
      <c r="AL199" s="47">
        <v>188</v>
      </c>
      <c r="AM199" s="37" t="str">
        <f t="shared" si="190"/>
        <v>-</v>
      </c>
      <c r="AN199" s="114" t="str">
        <f t="shared" si="222"/>
        <v>-</v>
      </c>
      <c r="AO199" s="35" t="str">
        <f t="shared" si="191"/>
        <v>-</v>
      </c>
    </row>
    <row r="200" spans="1:48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I200" s="113"/>
      <c r="J200" s="103"/>
      <c r="K200" s="104">
        <f t="shared" si="209"/>
        <v>0</v>
      </c>
      <c r="L200" s="104">
        <f t="shared" si="210"/>
        <v>0</v>
      </c>
      <c r="M200" s="103"/>
      <c r="N200" s="104">
        <f t="shared" si="211"/>
        <v>0</v>
      </c>
      <c r="O200" s="104">
        <f t="shared" si="212"/>
        <v>0</v>
      </c>
      <c r="P200" s="103">
        <v>0</v>
      </c>
      <c r="Q200" s="104">
        <f t="shared" si="213"/>
        <v>0</v>
      </c>
      <c r="R200" s="104">
        <f t="shared" si="214"/>
        <v>0</v>
      </c>
      <c r="S200" s="103">
        <v>0</v>
      </c>
      <c r="T200" s="104">
        <f t="shared" si="215"/>
        <v>0</v>
      </c>
      <c r="U200" s="104">
        <f t="shared" si="216"/>
        <v>0</v>
      </c>
      <c r="V200" s="103">
        <v>0</v>
      </c>
      <c r="W200" s="104">
        <f t="shared" si="217"/>
        <v>0</v>
      </c>
      <c r="X200" s="104">
        <f t="shared" si="218"/>
        <v>0</v>
      </c>
      <c r="Y200" s="103"/>
      <c r="Z200" s="104">
        <f t="shared" si="219"/>
        <v>0</v>
      </c>
      <c r="AA200" s="104">
        <f t="shared" si="220"/>
        <v>0</v>
      </c>
      <c r="AB200" s="113"/>
      <c r="AC200" s="114">
        <f t="shared" si="159"/>
        <v>0</v>
      </c>
      <c r="AD200" s="104">
        <f t="shared" si="160"/>
        <v>0</v>
      </c>
      <c r="AE200" s="106">
        <f t="shared" si="161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1"/>
        <v>0</v>
      </c>
      <c r="AK200" s="37" t="str">
        <f t="shared" si="189"/>
        <v>-</v>
      </c>
      <c r="AL200" s="47">
        <v>189</v>
      </c>
      <c r="AM200" s="37" t="str">
        <f t="shared" si="190"/>
        <v>-</v>
      </c>
      <c r="AN200" s="114" t="str">
        <f t="shared" si="222"/>
        <v>-</v>
      </c>
      <c r="AO200" s="35" t="str">
        <f t="shared" si="191"/>
        <v>-</v>
      </c>
    </row>
    <row r="201" spans="1:48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I201" s="113"/>
      <c r="J201" s="103"/>
      <c r="K201" s="104">
        <f t="shared" si="209"/>
        <v>0</v>
      </c>
      <c r="L201" s="104">
        <f t="shared" si="210"/>
        <v>0</v>
      </c>
      <c r="M201" s="103"/>
      <c r="N201" s="104">
        <f t="shared" si="211"/>
        <v>0</v>
      </c>
      <c r="O201" s="104">
        <f t="shared" si="212"/>
        <v>0</v>
      </c>
      <c r="P201" s="103">
        <v>0</v>
      </c>
      <c r="Q201" s="104">
        <f t="shared" si="213"/>
        <v>0</v>
      </c>
      <c r="R201" s="104">
        <f t="shared" si="214"/>
        <v>0</v>
      </c>
      <c r="S201" s="103">
        <v>0</v>
      </c>
      <c r="T201" s="104">
        <f t="shared" si="215"/>
        <v>0</v>
      </c>
      <c r="U201" s="104">
        <f t="shared" si="216"/>
        <v>0</v>
      </c>
      <c r="V201" s="103">
        <v>0</v>
      </c>
      <c r="W201" s="104">
        <f t="shared" si="217"/>
        <v>0</v>
      </c>
      <c r="X201" s="104">
        <f t="shared" si="218"/>
        <v>0</v>
      </c>
      <c r="Y201" s="103"/>
      <c r="Z201" s="104">
        <f t="shared" si="219"/>
        <v>0</v>
      </c>
      <c r="AA201" s="104">
        <f t="shared" si="220"/>
        <v>0</v>
      </c>
      <c r="AB201" s="113"/>
      <c r="AC201" s="114">
        <f t="shared" si="159"/>
        <v>0</v>
      </c>
      <c r="AD201" s="104">
        <f t="shared" si="160"/>
        <v>0</v>
      </c>
      <c r="AE201" s="106">
        <f t="shared" si="161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103">
        <v>0</v>
      </c>
      <c r="AJ201" s="106">
        <f t="shared" si="221"/>
        <v>0</v>
      </c>
      <c r="AK201" s="37" t="str">
        <f t="shared" si="189"/>
        <v>-</v>
      </c>
      <c r="AL201" s="47">
        <v>190</v>
      </c>
      <c r="AM201" s="37" t="str">
        <f t="shared" si="190"/>
        <v>-</v>
      </c>
      <c r="AN201" s="114" t="str">
        <f t="shared" si="222"/>
        <v>-</v>
      </c>
      <c r="AO201" s="35" t="str">
        <f t="shared" si="191"/>
        <v>-</v>
      </c>
    </row>
    <row r="202" spans="1:48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I202" s="113"/>
      <c r="J202" s="103"/>
      <c r="K202" s="104">
        <f t="shared" si="209"/>
        <v>0</v>
      </c>
      <c r="L202" s="104">
        <f t="shared" si="210"/>
        <v>0</v>
      </c>
      <c r="M202" s="103"/>
      <c r="N202" s="104">
        <f t="shared" si="211"/>
        <v>0</v>
      </c>
      <c r="O202" s="104">
        <f t="shared" si="212"/>
        <v>0</v>
      </c>
      <c r="P202" s="103">
        <v>0</v>
      </c>
      <c r="Q202" s="104">
        <f t="shared" si="213"/>
        <v>0</v>
      </c>
      <c r="R202" s="104">
        <f t="shared" si="214"/>
        <v>0</v>
      </c>
      <c r="S202" s="103">
        <v>0</v>
      </c>
      <c r="T202" s="104">
        <f t="shared" si="215"/>
        <v>0</v>
      </c>
      <c r="U202" s="104">
        <f t="shared" si="216"/>
        <v>0</v>
      </c>
      <c r="V202" s="103">
        <v>0</v>
      </c>
      <c r="W202" s="104">
        <f t="shared" si="217"/>
        <v>0</v>
      </c>
      <c r="X202" s="104">
        <f t="shared" si="218"/>
        <v>0</v>
      </c>
      <c r="Y202" s="103"/>
      <c r="Z202" s="104">
        <f t="shared" si="219"/>
        <v>0</v>
      </c>
      <c r="AA202" s="104">
        <f t="shared" si="220"/>
        <v>0</v>
      </c>
      <c r="AB202" s="113"/>
      <c r="AC202" s="114">
        <f t="shared" si="159"/>
        <v>0</v>
      </c>
      <c r="AD202" s="104">
        <f t="shared" si="160"/>
        <v>0</v>
      </c>
      <c r="AE202" s="106">
        <f t="shared" si="161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103">
        <v>0</v>
      </c>
      <c r="AJ202" s="106">
        <f t="shared" si="221"/>
        <v>0</v>
      </c>
      <c r="AK202" s="37" t="str">
        <f t="shared" si="189"/>
        <v>-</v>
      </c>
      <c r="AL202" s="47">
        <v>191</v>
      </c>
      <c r="AM202" s="37" t="str">
        <f t="shared" si="190"/>
        <v>-</v>
      </c>
      <c r="AN202" s="114" t="str">
        <f t="shared" si="222"/>
        <v>-</v>
      </c>
      <c r="AO202" s="35" t="str">
        <f t="shared" si="191"/>
        <v>-</v>
      </c>
    </row>
    <row r="203" spans="1:48" ht="15" x14ac:dyDescent="0.25">
      <c r="A203" s="13"/>
      <c r="B203" s="17"/>
      <c r="C203" s="17"/>
      <c r="D203" s="31"/>
      <c r="E203" s="18"/>
      <c r="F203" s="57"/>
      <c r="G203" s="57"/>
      <c r="H203" s="58"/>
      <c r="I203" s="113"/>
      <c r="J203" s="103"/>
      <c r="K203" s="104">
        <f t="shared" si="209"/>
        <v>0</v>
      </c>
      <c r="L203" s="104">
        <f t="shared" si="210"/>
        <v>0</v>
      </c>
      <c r="M203" s="103"/>
      <c r="N203" s="104">
        <f t="shared" si="211"/>
        <v>0</v>
      </c>
      <c r="O203" s="104">
        <f t="shared" si="212"/>
        <v>0</v>
      </c>
      <c r="P203" s="103"/>
      <c r="Q203" s="104">
        <f t="shared" si="213"/>
        <v>0</v>
      </c>
      <c r="R203" s="104">
        <f t="shared" si="214"/>
        <v>0</v>
      </c>
      <c r="S203" s="103"/>
      <c r="T203" s="104">
        <f t="shared" si="215"/>
        <v>0</v>
      </c>
      <c r="U203" s="104">
        <f t="shared" si="216"/>
        <v>0</v>
      </c>
      <c r="V203" s="103"/>
      <c r="W203" s="104">
        <f t="shared" si="217"/>
        <v>0</v>
      </c>
      <c r="X203" s="104">
        <f t="shared" si="218"/>
        <v>0</v>
      </c>
      <c r="Y203" s="103"/>
      <c r="Z203" s="104">
        <f t="shared" si="219"/>
        <v>0</v>
      </c>
      <c r="AA203" s="104">
        <f t="shared" si="220"/>
        <v>0</v>
      </c>
      <c r="AB203" s="113"/>
      <c r="AC203" s="114">
        <f t="shared" si="159"/>
        <v>0</v>
      </c>
      <c r="AD203" s="104">
        <f t="shared" si="160"/>
        <v>0</v>
      </c>
      <c r="AE203" s="106">
        <f t="shared" si="161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103">
        <v>28</v>
      </c>
      <c r="AJ203" s="106">
        <f t="shared" si="221"/>
        <v>0</v>
      </c>
      <c r="AK203" s="37" t="str">
        <f t="shared" si="189"/>
        <v>-</v>
      </c>
      <c r="AL203" s="47">
        <v>192</v>
      </c>
      <c r="AM203" s="37" t="str">
        <f t="shared" si="190"/>
        <v>-</v>
      </c>
      <c r="AN203" s="114" t="str">
        <f t="shared" si="222"/>
        <v>-</v>
      </c>
      <c r="AO203" s="35" t="str">
        <f t="shared" si="191"/>
        <v>-</v>
      </c>
    </row>
    <row r="204" spans="1:48" ht="15" x14ac:dyDescent="0.25">
      <c r="A204" s="13"/>
      <c r="B204" s="17"/>
      <c r="C204" s="17"/>
      <c r="D204" s="31"/>
      <c r="E204" s="18"/>
      <c r="F204" s="57"/>
      <c r="G204" s="57"/>
      <c r="H204" s="58"/>
      <c r="I204" s="113"/>
      <c r="J204" s="103"/>
      <c r="K204" s="104">
        <f t="shared" si="209"/>
        <v>0</v>
      </c>
      <c r="L204" s="104">
        <f t="shared" si="210"/>
        <v>0</v>
      </c>
      <c r="M204" s="103"/>
      <c r="N204" s="104">
        <f t="shared" si="211"/>
        <v>0</v>
      </c>
      <c r="O204" s="104">
        <f t="shared" si="212"/>
        <v>0</v>
      </c>
      <c r="P204" s="103"/>
      <c r="Q204" s="104">
        <f t="shared" si="213"/>
        <v>0</v>
      </c>
      <c r="R204" s="104">
        <f t="shared" si="214"/>
        <v>0</v>
      </c>
      <c r="S204" s="103"/>
      <c r="T204" s="104">
        <f t="shared" si="215"/>
        <v>0</v>
      </c>
      <c r="U204" s="104">
        <f t="shared" si="216"/>
        <v>0</v>
      </c>
      <c r="V204" s="103"/>
      <c r="W204" s="104">
        <f t="shared" si="217"/>
        <v>0</v>
      </c>
      <c r="X204" s="104">
        <f t="shared" si="218"/>
        <v>0</v>
      </c>
      <c r="Y204" s="103"/>
      <c r="Z204" s="104">
        <f t="shared" si="219"/>
        <v>0</v>
      </c>
      <c r="AA204" s="104">
        <f t="shared" si="220"/>
        <v>0</v>
      </c>
      <c r="AB204" s="113"/>
      <c r="AC204" s="114">
        <f t="shared" si="159"/>
        <v>0</v>
      </c>
      <c r="AD204" s="104">
        <f t="shared" si="160"/>
        <v>0</v>
      </c>
      <c r="AE204" s="106">
        <f t="shared" si="161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103">
        <v>0</v>
      </c>
      <c r="AJ204" s="106">
        <f t="shared" si="221"/>
        <v>0</v>
      </c>
      <c r="AK204" s="37" t="str">
        <f t="shared" si="189"/>
        <v>-</v>
      </c>
      <c r="AL204" s="47">
        <v>193</v>
      </c>
      <c r="AM204" s="37" t="str">
        <f t="shared" si="190"/>
        <v>-</v>
      </c>
      <c r="AN204" s="114" t="str">
        <f t="shared" si="222"/>
        <v>-</v>
      </c>
      <c r="AO204" s="35" t="str">
        <f t="shared" si="191"/>
        <v>-</v>
      </c>
    </row>
    <row r="205" spans="1:48" ht="3.75" customHeight="1" x14ac:dyDescent="0.2"/>
    <row r="206" spans="1:48" ht="16.5" customHeight="1" x14ac:dyDescent="0.2">
      <c r="B206" s="7"/>
      <c r="C206" s="7"/>
      <c r="D206" s="8"/>
      <c r="E206" s="12" t="s">
        <v>4</v>
      </c>
      <c r="F206" s="9"/>
      <c r="G206" s="9"/>
      <c r="H206" s="9"/>
      <c r="J206" s="25">
        <f>SUM(J13:J204)</f>
        <v>58</v>
      </c>
      <c r="K206" s="25">
        <f t="shared" ref="K206:AJ206" si="240">SUM(K13:K204)</f>
        <v>815.59116395865317</v>
      </c>
      <c r="L206" s="25">
        <f t="shared" si="240"/>
        <v>2096.5</v>
      </c>
      <c r="M206" s="25">
        <f t="shared" si="240"/>
        <v>53</v>
      </c>
      <c r="N206" s="25">
        <f t="shared" si="240"/>
        <v>714.48667462563162</v>
      </c>
      <c r="O206" s="25">
        <f t="shared" si="240"/>
        <v>1803.5</v>
      </c>
      <c r="P206" s="25">
        <f t="shared" si="240"/>
        <v>65</v>
      </c>
      <c r="Q206" s="25">
        <f t="shared" si="240"/>
        <v>864.97677746411352</v>
      </c>
      <c r="R206" s="25">
        <f t="shared" si="240"/>
        <v>2127.5</v>
      </c>
      <c r="S206" s="25">
        <f t="shared" si="240"/>
        <v>42</v>
      </c>
      <c r="T206" s="25">
        <f t="shared" si="240"/>
        <v>607.93334925126271</v>
      </c>
      <c r="U206" s="25">
        <f t="shared" si="240"/>
        <v>1460</v>
      </c>
      <c r="V206" s="25">
        <f t="shared" si="240"/>
        <v>10</v>
      </c>
      <c r="W206" s="25">
        <f t="shared" si="240"/>
        <v>133.32999999999933</v>
      </c>
      <c r="X206" s="25">
        <f t="shared" si="240"/>
        <v>345</v>
      </c>
      <c r="Y206" s="25">
        <f t="shared" si="240"/>
        <v>0</v>
      </c>
      <c r="Z206" s="25">
        <f t="shared" si="240"/>
        <v>0</v>
      </c>
      <c r="AA206" s="25">
        <f t="shared" si="240"/>
        <v>0</v>
      </c>
      <c r="AB206" s="25">
        <f t="shared" si="240"/>
        <v>0</v>
      </c>
      <c r="AC206" s="25">
        <f t="shared" si="240"/>
        <v>228</v>
      </c>
      <c r="AD206" s="25">
        <f t="shared" si="240"/>
        <v>3136.3179652996596</v>
      </c>
      <c r="AE206" s="25">
        <f t="shared" si="240"/>
        <v>7832.5</v>
      </c>
      <c r="AF206" s="25">
        <f t="shared" si="240"/>
        <v>1.8536585365853655</v>
      </c>
      <c r="AG206" s="25">
        <f t="shared" si="240"/>
        <v>55.609756097560975</v>
      </c>
      <c r="AH206" s="25">
        <f t="shared" si="240"/>
        <v>1910.3658536585367</v>
      </c>
      <c r="AI206" s="25">
        <f t="shared" si="240"/>
        <v>159</v>
      </c>
      <c r="AJ206" s="25">
        <f t="shared" si="240"/>
        <v>4766</v>
      </c>
      <c r="AL206" s="1"/>
    </row>
    <row r="208" spans="1:48" s="71" customFormat="1" x14ac:dyDescent="0.2">
      <c r="E208" s="75" t="s">
        <v>21</v>
      </c>
      <c r="F208" s="76"/>
      <c r="G208" s="76"/>
      <c r="H208" s="77"/>
      <c r="I208" s="77"/>
      <c r="J208" s="77"/>
      <c r="K208" s="77"/>
      <c r="L208" s="77">
        <f>K206</f>
        <v>815.59116395865317</v>
      </c>
      <c r="M208" s="77"/>
      <c r="N208" s="77"/>
      <c r="O208" s="77">
        <f>N206</f>
        <v>714.48667462563162</v>
      </c>
      <c r="P208" s="77"/>
      <c r="Q208" s="77"/>
      <c r="R208" s="77">
        <f>Q206</f>
        <v>864.97677746411352</v>
      </c>
      <c r="S208" s="77"/>
      <c r="T208" s="77"/>
      <c r="U208" s="77">
        <f>T206</f>
        <v>607.93334925126271</v>
      </c>
      <c r="V208" s="77"/>
      <c r="W208" s="77"/>
      <c r="X208" s="77">
        <f>W206</f>
        <v>133.32999999999933</v>
      </c>
      <c r="Y208" s="77"/>
      <c r="Z208" s="77"/>
      <c r="AA208" s="77">
        <f>Z206</f>
        <v>0</v>
      </c>
      <c r="AB208" s="77"/>
      <c r="AC208" s="78"/>
      <c r="AD208" s="77"/>
      <c r="AE208" s="77">
        <f>AD206</f>
        <v>3136.3179652996596</v>
      </c>
      <c r="AF208" s="79"/>
      <c r="AG208" s="79"/>
      <c r="AH208" s="76"/>
      <c r="AI208" s="79"/>
      <c r="AJ208" s="79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5:48" s="43" customFormat="1" x14ac:dyDescent="0.2">
      <c r="E209" s="75" t="s">
        <v>22</v>
      </c>
      <c r="F209" s="80"/>
      <c r="G209" s="80"/>
      <c r="H209" s="81"/>
      <c r="I209" s="81"/>
      <c r="J209" s="81"/>
      <c r="K209" s="81"/>
      <c r="L209" s="77">
        <v>0</v>
      </c>
      <c r="M209" s="81"/>
      <c r="N209" s="81"/>
      <c r="O209" s="77">
        <v>0</v>
      </c>
      <c r="P209" s="81"/>
      <c r="Q209" s="81"/>
      <c r="R209" s="77">
        <v>0</v>
      </c>
      <c r="S209" s="81"/>
      <c r="T209" s="81"/>
      <c r="U209" s="77">
        <v>0</v>
      </c>
      <c r="V209" s="81"/>
      <c r="W209" s="81"/>
      <c r="X209" s="77">
        <v>0</v>
      </c>
      <c r="Y209" s="81"/>
      <c r="Z209" s="81"/>
      <c r="AA209" s="77">
        <f>AA206/100*AA10</f>
        <v>0</v>
      </c>
      <c r="AB209" s="81"/>
      <c r="AC209" s="82"/>
      <c r="AD209" s="81"/>
      <c r="AE209" s="77">
        <f>L209+O209+R209+U209+X209</f>
        <v>0</v>
      </c>
      <c r="AF209" s="83"/>
      <c r="AG209" s="83"/>
      <c r="AH209" s="84"/>
      <c r="AI209" s="83"/>
      <c r="AJ209" s="83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41</v>
      </c>
      <c r="F210" s="80"/>
      <c r="G210" s="80"/>
      <c r="H210" s="81"/>
      <c r="I210" s="81"/>
      <c r="J210" s="81"/>
      <c r="K210" s="81"/>
      <c r="L210" s="92">
        <f>L209/L206</f>
        <v>0</v>
      </c>
      <c r="M210" s="93"/>
      <c r="N210" s="93"/>
      <c r="O210" s="92">
        <f>O209/O206</f>
        <v>0</v>
      </c>
      <c r="P210" s="93"/>
      <c r="Q210" s="93"/>
      <c r="R210" s="92">
        <f>R209/R206</f>
        <v>0</v>
      </c>
      <c r="S210" s="93"/>
      <c r="T210" s="93"/>
      <c r="U210" s="92">
        <f>U209/U206</f>
        <v>0</v>
      </c>
      <c r="V210" s="93"/>
      <c r="W210" s="93"/>
      <c r="X210" s="92">
        <f>X209/X206</f>
        <v>0</v>
      </c>
      <c r="Y210" s="93"/>
      <c r="Z210" s="93"/>
      <c r="AA210" s="92" t="e">
        <f>AA209/AA206</f>
        <v>#DIV/0!</v>
      </c>
      <c r="AB210" s="81"/>
      <c r="AC210" s="82"/>
      <c r="AD210" s="81"/>
      <c r="AE210" s="92">
        <f>AE209/AE206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23</v>
      </c>
      <c r="F211" s="80"/>
      <c r="G211" s="80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2"/>
      <c r="AD211" s="81"/>
      <c r="AE211" s="81"/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71" customFormat="1" x14ac:dyDescent="0.2">
      <c r="E212" s="75" t="s">
        <v>24</v>
      </c>
      <c r="F212" s="76"/>
      <c r="G212" s="76"/>
      <c r="H212" s="77"/>
      <c r="I212" s="77"/>
      <c r="J212" s="77"/>
      <c r="K212" s="77"/>
      <c r="L212" s="77">
        <f>L206-L208-L209-L211</f>
        <v>1280.9088360413468</v>
      </c>
      <c r="M212" s="77"/>
      <c r="N212" s="77"/>
      <c r="O212" s="77">
        <f>O206-O208-O209-O211</f>
        <v>1089.0133253743684</v>
      </c>
      <c r="P212" s="77"/>
      <c r="Q212" s="77"/>
      <c r="R212" s="77">
        <f>R206-R208-R209-R211</f>
        <v>1262.5232225358864</v>
      </c>
      <c r="S212" s="77"/>
      <c r="T212" s="77"/>
      <c r="U212" s="77">
        <f>U206-U208-U209-U211</f>
        <v>852.06665074873729</v>
      </c>
      <c r="V212" s="77"/>
      <c r="W212" s="77"/>
      <c r="X212" s="77">
        <f>X206-X208-X209-X211</f>
        <v>211.67000000000067</v>
      </c>
      <c r="Y212" s="77"/>
      <c r="Z212" s="77"/>
      <c r="AA212" s="77">
        <f>AA206-AA208-AA209-AA211</f>
        <v>0</v>
      </c>
      <c r="AB212" s="77"/>
      <c r="AC212" s="78"/>
      <c r="AD212" s="77"/>
      <c r="AE212" s="77">
        <f>AE206-AE208-AE209-AE211</f>
        <v>4696.1820347003404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25</v>
      </c>
      <c r="F213" s="85"/>
      <c r="G213" s="85"/>
      <c r="H213" s="83"/>
      <c r="I213" s="83"/>
      <c r="J213" s="83"/>
      <c r="K213" s="83"/>
      <c r="L213" s="86">
        <f>L212/L206</f>
        <v>0.6109748800578807</v>
      </c>
      <c r="M213" s="83"/>
      <c r="N213" s="83"/>
      <c r="O213" s="86">
        <f>O212/O206</f>
        <v>0.60383328271381664</v>
      </c>
      <c r="P213" s="83"/>
      <c r="Q213" s="83"/>
      <c r="R213" s="86">
        <f>R212/R206</f>
        <v>0.59343042187350714</v>
      </c>
      <c r="S213" s="83"/>
      <c r="T213" s="83"/>
      <c r="U213" s="86">
        <f>U212/U206</f>
        <v>0.58360729503338171</v>
      </c>
      <c r="V213" s="83"/>
      <c r="W213" s="83"/>
      <c r="X213" s="86">
        <f>X212/X206</f>
        <v>0.61353623188405992</v>
      </c>
      <c r="Y213" s="83"/>
      <c r="Z213" s="83"/>
      <c r="AA213" s="86" t="e">
        <f>AA212/AA206</f>
        <v>#DIV/0!</v>
      </c>
      <c r="AB213" s="83"/>
      <c r="AC213" s="87"/>
      <c r="AD213" s="83"/>
      <c r="AE213" s="86">
        <f>AE212/AE206</f>
        <v>0.59957638489630904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6" spans="5:48" x14ac:dyDescent="0.2">
      <c r="AD216" s="43" t="s">
        <v>239</v>
      </c>
    </row>
    <row r="217" spans="5:48" x14ac:dyDescent="0.2">
      <c r="AA217" s="43" t="s">
        <v>26</v>
      </c>
      <c r="AC217" s="53">
        <f>J206+M206+P206+S206+V206+Y206</f>
        <v>228</v>
      </c>
      <c r="AD217" s="88">
        <f>AC217-AC206</f>
        <v>0</v>
      </c>
    </row>
    <row r="218" spans="5:48" x14ac:dyDescent="0.2">
      <c r="AA218" s="43" t="s">
        <v>27</v>
      </c>
      <c r="AC218" s="53">
        <f>K206+N206+Q206+T206+W206+Z206</f>
        <v>3136.3179652996605</v>
      </c>
      <c r="AD218" s="88">
        <f>AC218-AD206</f>
        <v>0</v>
      </c>
    </row>
    <row r="219" spans="5:48" x14ac:dyDescent="0.2">
      <c r="AA219" s="43" t="s">
        <v>28</v>
      </c>
      <c r="AC219" s="53">
        <f>L206+O206+R206+U206+X206+AA206</f>
        <v>7832.5</v>
      </c>
      <c r="AD219" s="89">
        <f>AC219-AE206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202" priority="660"/>
  </conditionalFormatting>
  <conditionalFormatting sqref="B16">
    <cfRule type="duplicateValues" dxfId="3201" priority="659"/>
  </conditionalFormatting>
  <conditionalFormatting sqref="D38:D41">
    <cfRule type="duplicateValues" dxfId="3200" priority="658"/>
  </conditionalFormatting>
  <conditionalFormatting sqref="B38:B41">
    <cfRule type="duplicateValues" dxfId="3199" priority="657"/>
  </conditionalFormatting>
  <conditionalFormatting sqref="D43">
    <cfRule type="duplicateValues" dxfId="3198" priority="656"/>
  </conditionalFormatting>
  <conditionalFormatting sqref="B43">
    <cfRule type="duplicateValues" dxfId="3197" priority="655"/>
  </conditionalFormatting>
  <conditionalFormatting sqref="D45">
    <cfRule type="duplicateValues" dxfId="3196" priority="654"/>
  </conditionalFormatting>
  <conditionalFormatting sqref="B45">
    <cfRule type="duplicateValues" dxfId="3195" priority="653"/>
  </conditionalFormatting>
  <conditionalFormatting sqref="D49">
    <cfRule type="duplicateValues" dxfId="3194" priority="652"/>
  </conditionalFormatting>
  <conditionalFormatting sqref="B49">
    <cfRule type="duplicateValues" dxfId="3193" priority="651"/>
  </conditionalFormatting>
  <conditionalFormatting sqref="D50:D52">
    <cfRule type="duplicateValues" dxfId="3192" priority="650"/>
  </conditionalFormatting>
  <conditionalFormatting sqref="B50:B52">
    <cfRule type="duplicateValues" dxfId="3191" priority="649"/>
  </conditionalFormatting>
  <conditionalFormatting sqref="D54:D64">
    <cfRule type="duplicateValues" dxfId="3190" priority="648"/>
  </conditionalFormatting>
  <conditionalFormatting sqref="B54:B64">
    <cfRule type="duplicateValues" dxfId="3189" priority="647"/>
  </conditionalFormatting>
  <conditionalFormatting sqref="D67:D75">
    <cfRule type="duplicateValues" dxfId="3188" priority="646"/>
  </conditionalFormatting>
  <conditionalFormatting sqref="B67:B75">
    <cfRule type="duplicateValues" dxfId="3187" priority="645"/>
  </conditionalFormatting>
  <conditionalFormatting sqref="D66">
    <cfRule type="duplicateValues" dxfId="3186" priority="644"/>
  </conditionalFormatting>
  <conditionalFormatting sqref="B66">
    <cfRule type="duplicateValues" dxfId="3185" priority="643"/>
  </conditionalFormatting>
  <conditionalFormatting sqref="D77">
    <cfRule type="duplicateValues" dxfId="3184" priority="642"/>
  </conditionalFormatting>
  <conditionalFormatting sqref="B77">
    <cfRule type="duplicateValues" dxfId="3183" priority="641"/>
  </conditionalFormatting>
  <conditionalFormatting sqref="D79:D80">
    <cfRule type="duplicateValues" dxfId="3182" priority="640"/>
  </conditionalFormatting>
  <conditionalFormatting sqref="B79:B80">
    <cfRule type="duplicateValues" dxfId="3181" priority="639"/>
  </conditionalFormatting>
  <conditionalFormatting sqref="D84:D88">
    <cfRule type="duplicateValues" dxfId="3180" priority="638"/>
  </conditionalFormatting>
  <conditionalFormatting sqref="B84:B88">
    <cfRule type="duplicateValues" dxfId="3179" priority="637"/>
  </conditionalFormatting>
  <conditionalFormatting sqref="D89:D93">
    <cfRule type="duplicateValues" dxfId="3178" priority="636"/>
  </conditionalFormatting>
  <conditionalFormatting sqref="B89:B93">
    <cfRule type="duplicateValues" dxfId="3177" priority="635"/>
  </conditionalFormatting>
  <conditionalFormatting sqref="D66:D75">
    <cfRule type="duplicateValues" dxfId="3176" priority="634"/>
  </conditionalFormatting>
  <conditionalFormatting sqref="B66:B75">
    <cfRule type="duplicateValues" dxfId="3175" priority="633"/>
  </conditionalFormatting>
  <conditionalFormatting sqref="B1:B1048576">
    <cfRule type="duplicateValues" dxfId="3174" priority="632"/>
  </conditionalFormatting>
  <conditionalFormatting sqref="B19">
    <cfRule type="duplicateValues" dxfId="3173" priority="631"/>
  </conditionalFormatting>
  <conditionalFormatting sqref="B208:B213">
    <cfRule type="duplicateValues" dxfId="3172" priority="627"/>
  </conditionalFormatting>
  <conditionalFormatting sqref="D208:D213">
    <cfRule type="duplicateValues" dxfId="3171" priority="626"/>
  </conditionalFormatting>
  <conditionalFormatting sqref="D44:D52">
    <cfRule type="duplicateValues" dxfId="3170" priority="565"/>
  </conditionalFormatting>
  <conditionalFormatting sqref="B44:B52">
    <cfRule type="duplicateValues" dxfId="3169" priority="564"/>
  </conditionalFormatting>
  <conditionalFormatting sqref="D60:D88">
    <cfRule type="duplicateValues" dxfId="3168" priority="517"/>
  </conditionalFormatting>
  <conditionalFormatting sqref="B60:B88">
    <cfRule type="duplicateValues" dxfId="3167" priority="516"/>
  </conditionalFormatting>
  <conditionalFormatting sqref="D90:D94">
    <cfRule type="duplicateValues" dxfId="3166" priority="469"/>
  </conditionalFormatting>
  <conditionalFormatting sqref="B90:B94">
    <cfRule type="duplicateValues" dxfId="3165" priority="468"/>
  </conditionalFormatting>
  <conditionalFormatting sqref="B206">
    <cfRule type="duplicateValues" dxfId="3164" priority="421"/>
  </conditionalFormatting>
  <conditionalFormatting sqref="D206">
    <cfRule type="duplicateValues" dxfId="3163" priority="420"/>
  </conditionalFormatting>
  <conditionalFormatting sqref="B9">
    <cfRule type="duplicateValues" dxfId="3162" priority="45"/>
  </conditionalFormatting>
  <conditionalFormatting sqref="D199:D200 D203:D216 D9:D196">
    <cfRule type="duplicateValues" dxfId="3161" priority="1208"/>
  </conditionalFormatting>
  <conditionalFormatting sqref="D16">
    <cfRule type="duplicateValues" dxfId="3160" priority="43"/>
  </conditionalFormatting>
  <conditionalFormatting sqref="B16">
    <cfRule type="duplicateValues" dxfId="3159" priority="42"/>
  </conditionalFormatting>
  <conditionalFormatting sqref="D38:D41">
    <cfRule type="duplicateValues" dxfId="3158" priority="41"/>
  </conditionalFormatting>
  <conditionalFormatting sqref="B38:B41">
    <cfRule type="duplicateValues" dxfId="3157" priority="40"/>
  </conditionalFormatting>
  <conditionalFormatting sqref="D43">
    <cfRule type="duplicateValues" dxfId="3156" priority="39"/>
  </conditionalFormatting>
  <conditionalFormatting sqref="B43">
    <cfRule type="duplicateValues" dxfId="3155" priority="38"/>
  </conditionalFormatting>
  <conditionalFormatting sqref="D45">
    <cfRule type="duplicateValues" dxfId="3154" priority="37"/>
  </conditionalFormatting>
  <conditionalFormatting sqref="B45">
    <cfRule type="duplicateValues" dxfId="3153" priority="36"/>
  </conditionalFormatting>
  <conditionalFormatting sqref="D49">
    <cfRule type="duplicateValues" dxfId="3152" priority="35"/>
  </conditionalFormatting>
  <conditionalFormatting sqref="B49">
    <cfRule type="duplicateValues" dxfId="3151" priority="34"/>
  </conditionalFormatting>
  <conditionalFormatting sqref="D50:D52">
    <cfRule type="duplicateValues" dxfId="3150" priority="33"/>
  </conditionalFormatting>
  <conditionalFormatting sqref="B50:B52">
    <cfRule type="duplicateValues" dxfId="3149" priority="32"/>
  </conditionalFormatting>
  <conditionalFormatting sqref="D54:D64">
    <cfRule type="duplicateValues" dxfId="3148" priority="31"/>
  </conditionalFormatting>
  <conditionalFormatting sqref="B54:B64">
    <cfRule type="duplicateValues" dxfId="3147" priority="30"/>
  </conditionalFormatting>
  <conditionalFormatting sqref="D67:D75">
    <cfRule type="duplicateValues" dxfId="3146" priority="29"/>
  </conditionalFormatting>
  <conditionalFormatting sqref="B67:B75">
    <cfRule type="duplicateValues" dxfId="3145" priority="28"/>
  </conditionalFormatting>
  <conditionalFormatting sqref="D66">
    <cfRule type="duplicateValues" dxfId="3144" priority="27"/>
  </conditionalFormatting>
  <conditionalFormatting sqref="B66">
    <cfRule type="duplicateValues" dxfId="3143" priority="26"/>
  </conditionalFormatting>
  <conditionalFormatting sqref="D77">
    <cfRule type="duplicateValues" dxfId="3142" priority="25"/>
  </conditionalFormatting>
  <conditionalFormatting sqref="B77">
    <cfRule type="duplicateValues" dxfId="3141" priority="24"/>
  </conditionalFormatting>
  <conditionalFormatting sqref="D79:D80">
    <cfRule type="duplicateValues" dxfId="3140" priority="23"/>
  </conditionalFormatting>
  <conditionalFormatting sqref="B79:B80">
    <cfRule type="duplicateValues" dxfId="3139" priority="22"/>
  </conditionalFormatting>
  <conditionalFormatting sqref="D84:D88">
    <cfRule type="duplicateValues" dxfId="3138" priority="21"/>
  </conditionalFormatting>
  <conditionalFormatting sqref="B84:B88">
    <cfRule type="duplicateValues" dxfId="3137" priority="20"/>
  </conditionalFormatting>
  <conditionalFormatting sqref="D89:D93">
    <cfRule type="duplicateValues" dxfId="3136" priority="19"/>
  </conditionalFormatting>
  <conditionalFormatting sqref="B89:B93">
    <cfRule type="duplicateValues" dxfId="3135" priority="18"/>
  </conditionalFormatting>
  <conditionalFormatting sqref="D66:D75">
    <cfRule type="duplicateValues" dxfId="3134" priority="17"/>
  </conditionalFormatting>
  <conditionalFormatting sqref="B66:B75">
    <cfRule type="duplicateValues" dxfId="3133" priority="16"/>
  </conditionalFormatting>
  <conditionalFormatting sqref="B13:B202">
    <cfRule type="duplicateValues" dxfId="3132" priority="15"/>
  </conditionalFormatting>
  <conditionalFormatting sqref="B19">
    <cfRule type="duplicateValues" dxfId="3131" priority="14"/>
  </conditionalFormatting>
  <conditionalFormatting sqref="D44:D52">
    <cfRule type="duplicateValues" dxfId="3130" priority="13"/>
  </conditionalFormatting>
  <conditionalFormatting sqref="B44:B52">
    <cfRule type="duplicateValues" dxfId="3129" priority="12"/>
  </conditionalFormatting>
  <conditionalFormatting sqref="D60:D88">
    <cfRule type="duplicateValues" dxfId="3128" priority="11"/>
  </conditionalFormatting>
  <conditionalFormatting sqref="B60:B88">
    <cfRule type="duplicateValues" dxfId="3127" priority="10"/>
  </conditionalFormatting>
  <conditionalFormatting sqref="D90:D94">
    <cfRule type="duplicateValues" dxfId="3126" priority="9"/>
  </conditionalFormatting>
  <conditionalFormatting sqref="B90:B94">
    <cfRule type="duplicateValues" dxfId="3125" priority="8"/>
  </conditionalFormatting>
  <conditionalFormatting sqref="D200 D191:D197">
    <cfRule type="duplicateValues" dxfId="3124" priority="7"/>
  </conditionalFormatting>
  <conditionalFormatting sqref="D187:D188">
    <cfRule type="duplicateValues" dxfId="3123" priority="6"/>
  </conditionalFormatting>
  <conditionalFormatting sqref="D182:D183 D186">
    <cfRule type="duplicateValues" dxfId="3122" priority="5"/>
  </conditionalFormatting>
  <conditionalFormatting sqref="D196:D197">
    <cfRule type="duplicateValues" dxfId="3121" priority="4"/>
  </conditionalFormatting>
  <conditionalFormatting sqref="D201:D202 D13:D179">
    <cfRule type="duplicateValues" dxfId="3120" priority="3"/>
  </conditionalFormatting>
  <conditionalFormatting sqref="D13:D202">
    <cfRule type="duplicateValues" dxfId="3119" priority="2"/>
  </conditionalFormatting>
  <conditionalFormatting sqref="B13:B202">
    <cfRule type="duplicateValues" dxfId="3118" priority="1"/>
  </conditionalFormatting>
  <conditionalFormatting sqref="D1:D216">
    <cfRule type="duplicateValues" dxfId="3117" priority="10234"/>
  </conditionalFormatting>
  <conditionalFormatting sqref="B1:B216">
    <cfRule type="duplicateValues" dxfId="3116" priority="10236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20"/>
  <sheetViews>
    <sheetView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20" style="1" customWidth="1"/>
    <col min="3" max="3" width="6.5703125" style="1" hidden="1" customWidth="1"/>
    <col min="4" max="4" width="10.28515625" style="1" customWidth="1"/>
    <col min="5" max="5" width="19.85546875" style="1" customWidth="1"/>
    <col min="6" max="6" width="8.140625" style="48" customWidth="1"/>
    <col min="7" max="7" width="8.28515625" style="48" customWidth="1"/>
    <col min="8" max="8" width="8.4257812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8.140625" style="1" customWidth="1"/>
    <col min="16" max="16" width="7.42578125" style="1" customWidth="1"/>
    <col min="17" max="17" width="8" style="1" customWidth="1"/>
    <col min="18" max="18" width="8.140625" style="1" customWidth="1"/>
    <col min="19" max="19" width="7.42578125" style="1" customWidth="1"/>
    <col min="20" max="20" width="8" style="1" customWidth="1"/>
    <col min="21" max="21" width="9.140625" style="1" customWidth="1"/>
    <col min="22" max="22" width="7.42578125" style="1" customWidth="1"/>
    <col min="23" max="23" width="8" style="1" customWidth="1"/>
    <col min="24" max="24" width="7.85546875" style="1" customWidth="1"/>
    <col min="25" max="25" width="7.42578125" style="1" customWidth="1"/>
    <col min="26" max="26" width="8" style="1" customWidth="1"/>
    <col min="27" max="27" width="8.140625" style="1" customWidth="1"/>
    <col min="28" max="28" width="0.7109375" style="1" customWidth="1"/>
    <col min="29" max="29" width="7" style="53" customWidth="1"/>
    <col min="30" max="30" width="7.7109375" style="1" customWidth="1"/>
    <col min="31" max="31" width="8.85546875" style="1" customWidth="1"/>
    <col min="32" max="32" width="6.5703125" style="1" customWidth="1"/>
    <col min="33" max="33" width="7" style="1" customWidth="1"/>
    <col min="34" max="34" width="8.7109375" style="59" customWidth="1"/>
    <col min="35" max="35" width="7.42578125" style="1" customWidth="1"/>
    <col min="36" max="36" width="9.140625" style="1" customWidth="1"/>
    <col min="37" max="37" width="7.140625" style="1" customWidth="1"/>
    <col min="38" max="38" width="6.5703125" style="44" hidden="1" customWidth="1"/>
    <col min="39" max="39" width="9.140625" style="1" customWidth="1"/>
    <col min="40" max="40" width="8.140625" style="1" customWidth="1"/>
    <col min="41" max="41" width="11.5703125" style="1" customWidth="1"/>
    <col min="42" max="46" width="9.140625" style="1" customWidth="1"/>
    <col min="47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ht="5.25" customHeight="1" x14ac:dyDescent="0.2">
      <c r="AO8" s="39"/>
    </row>
    <row r="9" spans="1:50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30</v>
      </c>
      <c r="AQ9" s="33">
        <v>43466</v>
      </c>
      <c r="AR9" s="34"/>
      <c r="AS9" s="33">
        <v>43497</v>
      </c>
      <c r="AT9" s="34"/>
      <c r="AU9" s="33">
        <v>43616</v>
      </c>
      <c r="AV9" s="34"/>
      <c r="AW9" s="33"/>
      <c r="AX9" s="34"/>
    </row>
    <row r="10" spans="1:50" ht="13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AO10-AS9</f>
        <v>92</v>
      </c>
      <c r="AT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51" t="s">
        <v>7</v>
      </c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3"/>
    </row>
    <row r="12" spans="1:50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50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>IFERROR(AK13/30,"-")</f>
        <v>-</v>
      </c>
      <c r="AO13" s="35" t="str">
        <f>IFERROR(AO$10+AK13,"-")</f>
        <v>-</v>
      </c>
    </row>
    <row r="14" spans="1:50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2</v>
      </c>
      <c r="K14" s="16">
        <f>J14*$F14</f>
        <v>103.98000000000002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 t="shared" ref="Z14:Z70" si="3">Y14*$F14</f>
        <v>0</v>
      </c>
      <c r="AA14" s="16">
        <f>Y14*$G14</f>
        <v>0</v>
      </c>
      <c r="AB14" s="10"/>
      <c r="AC14" s="52">
        <f t="shared" ref="AC14:AC70" si="4">J14+M14+P14+S14+V14+Y14</f>
        <v>2</v>
      </c>
      <c r="AD14" s="16">
        <f t="shared" ref="AD14:AD70" si="5">AC14*F14</f>
        <v>103.98000000000002</v>
      </c>
      <c r="AE14" s="37">
        <f t="shared" ref="AE14:AE70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AG14*G14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ref="AN14:AN77" si="10">IFERROR(AK14/30,"-")</f>
        <v>0</v>
      </c>
      <c r="AO14" s="35">
        <f t="shared" ref="AO14:AO77" si="11">IFERROR(AO$10+AK14,"-")</f>
        <v>43589</v>
      </c>
    </row>
    <row r="15" spans="1:50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10</v>
      </c>
      <c r="K15" s="16">
        <f t="shared" ref="K15:K75" si="12">J15*$F15</f>
        <v>52.600000000000016</v>
      </c>
      <c r="L15" s="16">
        <f t="shared" ref="L15:L19" si="13">J15*$G15</f>
        <v>245</v>
      </c>
      <c r="M15" s="26">
        <v>0</v>
      </c>
      <c r="N15" s="16">
        <f t="shared" ref="N15:N19" si="14">M15*$F15</f>
        <v>0</v>
      </c>
      <c r="O15" s="16">
        <f t="shared" ref="O15:O19" si="15">M15*$G15</f>
        <v>0</v>
      </c>
      <c r="P15" s="26">
        <v>1</v>
      </c>
      <c r="Q15" s="16">
        <f t="shared" ref="Q15:Q19" si="16">P15*$F15</f>
        <v>5.2600000000000016</v>
      </c>
      <c r="R15" s="16">
        <f t="shared" ref="R15:R19" si="17">P15*$G15</f>
        <v>24.5</v>
      </c>
      <c r="S15" s="26">
        <v>0</v>
      </c>
      <c r="T15" s="16">
        <f t="shared" ref="T15:T19" si="18">S15*$F15</f>
        <v>0</v>
      </c>
      <c r="U15" s="16">
        <f t="shared" ref="U15:U19" si="19">S15*$G15</f>
        <v>0</v>
      </c>
      <c r="V15" s="26">
        <v>1</v>
      </c>
      <c r="W15" s="16">
        <f t="shared" ref="W15:W19" si="20">V15*$F15</f>
        <v>5.2600000000000016</v>
      </c>
      <c r="X15" s="16">
        <f>V15*$G15</f>
        <v>24.5</v>
      </c>
      <c r="Y15" s="26"/>
      <c r="Z15" s="16">
        <f t="shared" si="3"/>
        <v>0</v>
      </c>
      <c r="AA15" s="16">
        <f>Y15*$G15</f>
        <v>0</v>
      </c>
      <c r="AC15" s="52">
        <f t="shared" si="4"/>
        <v>12</v>
      </c>
      <c r="AD15" s="16">
        <f t="shared" si="5"/>
        <v>63.120000000000019</v>
      </c>
      <c r="AE15" s="37">
        <f t="shared" si="6"/>
        <v>294</v>
      </c>
      <c r="AF15" s="42">
        <f t="shared" si="7"/>
        <v>9.7560975609756101E-2</v>
      </c>
      <c r="AG15" s="37">
        <f t="shared" si="8"/>
        <v>2.9268292682926829</v>
      </c>
      <c r="AH15" s="63">
        <f t="shared" si="9"/>
        <v>71.707317073170728</v>
      </c>
      <c r="AI15" s="26">
        <v>5</v>
      </c>
      <c r="AJ15" s="37">
        <f t="shared" si="0"/>
        <v>122.5</v>
      </c>
      <c r="AK15" s="37">
        <f t="shared" si="1"/>
        <v>51.25</v>
      </c>
      <c r="AL15" s="47">
        <v>8</v>
      </c>
      <c r="AM15" s="37">
        <f t="shared" si="2"/>
        <v>7.3214285714285712</v>
      </c>
      <c r="AN15" s="52">
        <f t="shared" si="10"/>
        <v>1.7083333333333333</v>
      </c>
      <c r="AO15" s="35">
        <f t="shared" si="11"/>
        <v>43640.25</v>
      </c>
      <c r="AP15" s="36"/>
      <c r="AQ15" s="36"/>
    </row>
    <row r="16" spans="1:50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5</v>
      </c>
      <c r="K16" s="104">
        <f t="shared" si="12"/>
        <v>26.94999999999996</v>
      </c>
      <c r="L16" s="104">
        <f t="shared" si="13"/>
        <v>122.5</v>
      </c>
      <c r="M16" s="103">
        <v>3</v>
      </c>
      <c r="N16" s="104">
        <f t="shared" si="14"/>
        <v>16.169999999999973</v>
      </c>
      <c r="O16" s="104">
        <f t="shared" si="15"/>
        <v>73.5</v>
      </c>
      <c r="P16" s="103">
        <v>0</v>
      </c>
      <c r="Q16" s="104">
        <f t="shared" si="16"/>
        <v>0</v>
      </c>
      <c r="R16" s="104">
        <f t="shared" si="17"/>
        <v>0</v>
      </c>
      <c r="S16" s="103">
        <v>2</v>
      </c>
      <c r="T16" s="104">
        <f t="shared" si="18"/>
        <v>10.779999999999983</v>
      </c>
      <c r="U16" s="104">
        <f t="shared" si="19"/>
        <v>49</v>
      </c>
      <c r="V16" s="103">
        <v>1</v>
      </c>
      <c r="W16" s="104">
        <f t="shared" si="20"/>
        <v>5.3899999999999917</v>
      </c>
      <c r="X16" s="104">
        <f t="shared" ref="X16:X19" si="21">V16*$G16</f>
        <v>24.5</v>
      </c>
      <c r="Y16" s="103"/>
      <c r="Z16" s="104">
        <f t="shared" si="3"/>
        <v>0</v>
      </c>
      <c r="AA16" s="104">
        <f t="shared" ref="AA16:AA19" si="22">Y16*$G16</f>
        <v>0</v>
      </c>
      <c r="AB16" s="103"/>
      <c r="AC16" s="103">
        <f t="shared" si="4"/>
        <v>11</v>
      </c>
      <c r="AD16" s="104">
        <f t="shared" si="5"/>
        <v>59.289999999999907</v>
      </c>
      <c r="AE16" s="104">
        <f t="shared" si="6"/>
        <v>269.5</v>
      </c>
      <c r="AF16" s="42">
        <f t="shared" si="7"/>
        <v>8.943089430894309E-2</v>
      </c>
      <c r="AG16" s="37">
        <f t="shared" si="8"/>
        <v>2.6829268292682928</v>
      </c>
      <c r="AH16" s="63">
        <f t="shared" si="9"/>
        <v>65.731707317073173</v>
      </c>
      <c r="AI16" s="103">
        <v>5</v>
      </c>
      <c r="AJ16" s="107">
        <f t="shared" si="0"/>
        <v>122.5</v>
      </c>
      <c r="AK16" s="106">
        <f t="shared" si="1"/>
        <v>55.909090909090907</v>
      </c>
      <c r="AL16" s="108">
        <v>9</v>
      </c>
      <c r="AM16" s="106">
        <f t="shared" si="2"/>
        <v>7.9870129870129869</v>
      </c>
      <c r="AN16" s="52">
        <f t="shared" si="10"/>
        <v>1.8636363636363635</v>
      </c>
      <c r="AO16" s="35">
        <f t="shared" si="11"/>
        <v>43644.909090909088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2"/>
        <v>0</v>
      </c>
      <c r="L17" s="104">
        <f t="shared" si="13"/>
        <v>0</v>
      </c>
      <c r="M17" s="103">
        <v>0</v>
      </c>
      <c r="N17" s="104">
        <f t="shared" si="14"/>
        <v>0</v>
      </c>
      <c r="O17" s="104">
        <f t="shared" si="15"/>
        <v>0</v>
      </c>
      <c r="P17" s="103">
        <v>0</v>
      </c>
      <c r="Q17" s="104">
        <f t="shared" si="16"/>
        <v>0</v>
      </c>
      <c r="R17" s="104">
        <f t="shared" si="17"/>
        <v>0</v>
      </c>
      <c r="S17" s="103">
        <v>0</v>
      </c>
      <c r="T17" s="104">
        <f t="shared" si="18"/>
        <v>0</v>
      </c>
      <c r="U17" s="104">
        <f t="shared" si="19"/>
        <v>0</v>
      </c>
      <c r="V17" s="103">
        <v>0</v>
      </c>
      <c r="W17" s="104">
        <f t="shared" si="20"/>
        <v>0</v>
      </c>
      <c r="X17" s="104">
        <f t="shared" si="21"/>
        <v>0</v>
      </c>
      <c r="Y17" s="103"/>
      <c r="Z17" s="104">
        <f t="shared" si="3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52" t="str">
        <f t="shared" si="10"/>
        <v>-</v>
      </c>
      <c r="AO17" s="35" t="str">
        <f t="shared" si="11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2"/>
        <v>0</v>
      </c>
      <c r="L18" s="104">
        <f t="shared" si="13"/>
        <v>0</v>
      </c>
      <c r="M18" s="103">
        <v>0</v>
      </c>
      <c r="N18" s="104">
        <f t="shared" si="14"/>
        <v>0</v>
      </c>
      <c r="O18" s="104">
        <f t="shared" si="15"/>
        <v>0</v>
      </c>
      <c r="P18" s="103">
        <v>0</v>
      </c>
      <c r="Q18" s="104">
        <f t="shared" si="16"/>
        <v>0</v>
      </c>
      <c r="R18" s="104">
        <f t="shared" si="17"/>
        <v>0</v>
      </c>
      <c r="S18" s="103">
        <v>0</v>
      </c>
      <c r="T18" s="104">
        <f t="shared" si="18"/>
        <v>0</v>
      </c>
      <c r="U18" s="104">
        <f t="shared" si="19"/>
        <v>0</v>
      </c>
      <c r="V18" s="103">
        <v>0</v>
      </c>
      <c r="W18" s="104">
        <f t="shared" si="20"/>
        <v>0</v>
      </c>
      <c r="X18" s="104">
        <f t="shared" si="21"/>
        <v>0</v>
      </c>
      <c r="Y18" s="103"/>
      <c r="Z18" s="104">
        <f t="shared" si="3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52" t="str">
        <f t="shared" si="10"/>
        <v>-</v>
      </c>
      <c r="AO18" s="35" t="str">
        <f t="shared" si="11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2"/>
        <v>0</v>
      </c>
      <c r="L19" s="104">
        <f t="shared" si="13"/>
        <v>0</v>
      </c>
      <c r="M19" s="103">
        <v>0</v>
      </c>
      <c r="N19" s="104">
        <f t="shared" si="14"/>
        <v>0</v>
      </c>
      <c r="O19" s="104">
        <f t="shared" si="15"/>
        <v>0</v>
      </c>
      <c r="P19" s="103">
        <v>0</v>
      </c>
      <c r="Q19" s="104">
        <f t="shared" si="16"/>
        <v>0</v>
      </c>
      <c r="R19" s="104">
        <f t="shared" si="17"/>
        <v>0</v>
      </c>
      <c r="S19" s="103">
        <v>0</v>
      </c>
      <c r="T19" s="104">
        <f t="shared" si="18"/>
        <v>0</v>
      </c>
      <c r="U19" s="104">
        <f t="shared" si="19"/>
        <v>0</v>
      </c>
      <c r="V19" s="103">
        <v>0</v>
      </c>
      <c r="W19" s="104">
        <f t="shared" si="20"/>
        <v>0</v>
      </c>
      <c r="X19" s="104">
        <f t="shared" si="21"/>
        <v>0</v>
      </c>
      <c r="Y19" s="103"/>
      <c r="Z19" s="104">
        <f t="shared" si="3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52" t="str">
        <f t="shared" si="10"/>
        <v>-</v>
      </c>
      <c r="AO19" s="35" t="str">
        <f t="shared" si="11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2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si="3"/>
        <v>0</v>
      </c>
      <c r="AA20" s="104">
        <f t="shared" ref="AA20:AA37" si="32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3">AI20*G20</f>
        <v>0</v>
      </c>
      <c r="AK20" s="106" t="str">
        <f t="shared" ref="AK20:AK37" si="34">IFERROR(AI20/AF20, "-")</f>
        <v>-</v>
      </c>
      <c r="AL20" s="108">
        <v>14</v>
      </c>
      <c r="AM20" s="106" t="str">
        <f t="shared" ref="AM20:AM37" si="35">IFERROR(AK20/7,"-")</f>
        <v>-</v>
      </c>
      <c r="AN20" s="52" t="str">
        <f t="shared" si="10"/>
        <v>-</v>
      </c>
      <c r="AO20" s="35" t="str">
        <f t="shared" si="11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2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"/>
        <v>0</v>
      </c>
      <c r="AA21" s="104">
        <f t="shared" si="32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3"/>
        <v>0</v>
      </c>
      <c r="AK21" s="106" t="str">
        <f t="shared" si="34"/>
        <v>-</v>
      </c>
      <c r="AL21" s="108">
        <v>15</v>
      </c>
      <c r="AM21" s="106" t="str">
        <f t="shared" si="35"/>
        <v>-</v>
      </c>
      <c r="AN21" s="52" t="str">
        <f t="shared" si="10"/>
        <v>-</v>
      </c>
      <c r="AO21" s="35" t="str">
        <f t="shared" si="11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2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"/>
        <v>0</v>
      </c>
      <c r="AA22" s="104">
        <f t="shared" si="32"/>
        <v>0</v>
      </c>
      <c r="AC22" s="114">
        <f>J22+M22+P22+S22+V22+Y22</f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3"/>
        <v>0</v>
      </c>
      <c r="AK22" s="106" t="str">
        <f t="shared" si="34"/>
        <v>-</v>
      </c>
      <c r="AL22" s="108">
        <v>16</v>
      </c>
      <c r="AM22" s="106" t="str">
        <f t="shared" si="35"/>
        <v>-</v>
      </c>
      <c r="AN22" s="52" t="str">
        <f t="shared" si="10"/>
        <v>-</v>
      </c>
      <c r="AO22" s="35" t="str">
        <f t="shared" si="11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2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"/>
        <v>0</v>
      </c>
      <c r="AA23" s="104">
        <f t="shared" si="32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3"/>
        <v>0</v>
      </c>
      <c r="AK23" s="106" t="str">
        <f t="shared" si="34"/>
        <v>-</v>
      </c>
      <c r="AL23" s="108">
        <v>17</v>
      </c>
      <c r="AM23" s="106" t="str">
        <f t="shared" si="35"/>
        <v>-</v>
      </c>
      <c r="AN23" s="52" t="str">
        <f t="shared" si="10"/>
        <v>-</v>
      </c>
      <c r="AO23" s="35" t="str">
        <f t="shared" si="11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2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"/>
        <v>0</v>
      </c>
      <c r="AA24" s="104">
        <f t="shared" si="32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3"/>
        <v>0</v>
      </c>
      <c r="AK24" s="106" t="str">
        <f t="shared" si="34"/>
        <v>-</v>
      </c>
      <c r="AL24" s="108">
        <v>18</v>
      </c>
      <c r="AM24" s="106" t="str">
        <f t="shared" si="35"/>
        <v>-</v>
      </c>
      <c r="AN24" s="52" t="str">
        <f t="shared" si="10"/>
        <v>-</v>
      </c>
      <c r="AO24" s="35" t="str">
        <f t="shared" si="11"/>
        <v>-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2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"/>
        <v>0</v>
      </c>
      <c r="AA25" s="104">
        <f t="shared" si="32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3"/>
        <v>0</v>
      </c>
      <c r="AK25" s="106" t="str">
        <f t="shared" si="34"/>
        <v>-</v>
      </c>
      <c r="AL25" s="108">
        <v>19</v>
      </c>
      <c r="AM25" s="106" t="str">
        <f t="shared" si="35"/>
        <v>-</v>
      </c>
      <c r="AN25" s="52" t="str">
        <f t="shared" si="10"/>
        <v>-</v>
      </c>
      <c r="AO25" s="35" t="str">
        <f t="shared" si="11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1</v>
      </c>
      <c r="K26" s="104">
        <f t="shared" si="12"/>
        <v>57.060000000000038</v>
      </c>
      <c r="L26" s="104">
        <f t="shared" si="23"/>
        <v>104.5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"/>
        <v>0</v>
      </c>
      <c r="AA26" s="104">
        <f t="shared" si="32"/>
        <v>0</v>
      </c>
      <c r="AC26" s="114">
        <f t="shared" si="4"/>
        <v>1</v>
      </c>
      <c r="AD26" s="104">
        <f t="shared" si="5"/>
        <v>57.060000000000038</v>
      </c>
      <c r="AE26" s="106">
        <f t="shared" si="6"/>
        <v>104.5</v>
      </c>
      <c r="AF26" s="42">
        <f t="shared" si="7"/>
        <v>8.130081300813009E-3</v>
      </c>
      <c r="AG26" s="37">
        <f t="shared" si="8"/>
        <v>0.24390243902439027</v>
      </c>
      <c r="AH26" s="63">
        <f t="shared" si="9"/>
        <v>25.487804878048784</v>
      </c>
      <c r="AI26" s="103">
        <v>0</v>
      </c>
      <c r="AJ26" s="106">
        <f t="shared" si="33"/>
        <v>0</v>
      </c>
      <c r="AK26" s="106">
        <f t="shared" si="34"/>
        <v>0</v>
      </c>
      <c r="AL26" s="108">
        <v>20</v>
      </c>
      <c r="AM26" s="106">
        <f t="shared" si="35"/>
        <v>0</v>
      </c>
      <c r="AN26" s="52">
        <f t="shared" si="10"/>
        <v>0</v>
      </c>
      <c r="AO26" s="35">
        <f t="shared" si="11"/>
        <v>43589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2"/>
        <v>0</v>
      </c>
      <c r="L27" s="104">
        <f t="shared" si="23"/>
        <v>0</v>
      </c>
      <c r="M27" s="103">
        <v>1</v>
      </c>
      <c r="N27" s="104">
        <f t="shared" si="24"/>
        <v>53.97</v>
      </c>
      <c r="O27" s="104">
        <f t="shared" si="25"/>
        <v>104.5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"/>
        <v>0</v>
      </c>
      <c r="AA27" s="104">
        <f t="shared" si="32"/>
        <v>0</v>
      </c>
      <c r="AC27" s="114">
        <f t="shared" si="4"/>
        <v>1</v>
      </c>
      <c r="AD27" s="104">
        <f t="shared" si="5"/>
        <v>53.97</v>
      </c>
      <c r="AE27" s="106">
        <f t="shared" si="6"/>
        <v>104.5</v>
      </c>
      <c r="AF27" s="42">
        <f t="shared" si="7"/>
        <v>8.130081300813009E-3</v>
      </c>
      <c r="AG27" s="37">
        <f t="shared" si="8"/>
        <v>0.24390243902439027</v>
      </c>
      <c r="AH27" s="63">
        <f t="shared" si="9"/>
        <v>25.487804878048784</v>
      </c>
      <c r="AI27" s="103">
        <v>0</v>
      </c>
      <c r="AJ27" s="106">
        <f t="shared" si="33"/>
        <v>0</v>
      </c>
      <c r="AK27" s="106">
        <f t="shared" si="34"/>
        <v>0</v>
      </c>
      <c r="AL27" s="108">
        <v>21</v>
      </c>
      <c r="AM27" s="106">
        <f t="shared" si="35"/>
        <v>0</v>
      </c>
      <c r="AN27" s="52">
        <f t="shared" si="10"/>
        <v>0</v>
      </c>
      <c r="AO27" s="35">
        <f t="shared" si="11"/>
        <v>43589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2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"/>
        <v>0</v>
      </c>
      <c r="AA28" s="104">
        <f t="shared" si="32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3"/>
        <v>0</v>
      </c>
      <c r="AK28" s="106" t="str">
        <f t="shared" si="34"/>
        <v>-</v>
      </c>
      <c r="AL28" s="108">
        <v>22</v>
      </c>
      <c r="AM28" s="106" t="str">
        <f t="shared" si="35"/>
        <v>-</v>
      </c>
      <c r="AN28" s="52" t="str">
        <f t="shared" si="10"/>
        <v>-</v>
      </c>
      <c r="AO28" s="35" t="str">
        <f t="shared" si="11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2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"/>
        <v>0</v>
      </c>
      <c r="AA29" s="104">
        <f t="shared" si="32"/>
        <v>0</v>
      </c>
      <c r="AC29" s="114">
        <f>J29+M29+P29+S29+V29+Y29</f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3"/>
        <v>0</v>
      </c>
      <c r="AK29" s="106" t="str">
        <f t="shared" si="34"/>
        <v>-</v>
      </c>
      <c r="AL29" s="108">
        <v>23</v>
      </c>
      <c r="AM29" s="106" t="str">
        <f t="shared" si="35"/>
        <v>-</v>
      </c>
      <c r="AN29" s="52" t="str">
        <f t="shared" si="10"/>
        <v>-</v>
      </c>
      <c r="AO29" s="35" t="str">
        <f t="shared" si="11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2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"/>
        <v>0</v>
      </c>
      <c r="AA30" s="104">
        <f t="shared" si="32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3"/>
        <v>0</v>
      </c>
      <c r="AK30" s="106" t="str">
        <f t="shared" si="34"/>
        <v>-</v>
      </c>
      <c r="AL30" s="108">
        <v>24</v>
      </c>
      <c r="AM30" s="106" t="str">
        <f t="shared" si="35"/>
        <v>-</v>
      </c>
      <c r="AN30" s="52" t="str">
        <f t="shared" si="10"/>
        <v>-</v>
      </c>
      <c r="AO30" s="35" t="str">
        <f t="shared" si="11"/>
        <v>-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2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"/>
        <v>0</v>
      </c>
      <c r="AA31" s="104">
        <f t="shared" si="32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3"/>
        <v>0</v>
      </c>
      <c r="AK31" s="106" t="str">
        <f t="shared" si="34"/>
        <v>-</v>
      </c>
      <c r="AL31" s="108">
        <v>25</v>
      </c>
      <c r="AM31" s="106" t="str">
        <f t="shared" si="35"/>
        <v>-</v>
      </c>
      <c r="AN31" s="52" t="str">
        <f t="shared" si="10"/>
        <v>-</v>
      </c>
      <c r="AO31" s="35" t="str">
        <f t="shared" si="11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2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"/>
        <v>0</v>
      </c>
      <c r="AA32" s="104">
        <f t="shared" si="32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3"/>
        <v>0</v>
      </c>
      <c r="AK32" s="106" t="str">
        <f t="shared" si="34"/>
        <v>-</v>
      </c>
      <c r="AL32" s="108">
        <v>26</v>
      </c>
      <c r="AM32" s="106" t="str">
        <f t="shared" si="35"/>
        <v>-</v>
      </c>
      <c r="AN32" s="52" t="str">
        <f t="shared" si="10"/>
        <v>-</v>
      </c>
      <c r="AO32" s="35" t="str">
        <f t="shared" si="11"/>
        <v>-</v>
      </c>
    </row>
    <row r="33" spans="1:46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2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"/>
        <v>0</v>
      </c>
      <c r="AA33" s="104">
        <f t="shared" si="32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3"/>
        <v>0</v>
      </c>
      <c r="AK33" s="106" t="str">
        <f t="shared" si="34"/>
        <v>-</v>
      </c>
      <c r="AL33" s="108">
        <v>27</v>
      </c>
      <c r="AM33" s="106" t="str">
        <f t="shared" si="35"/>
        <v>-</v>
      </c>
      <c r="AN33" s="52" t="str">
        <f t="shared" si="10"/>
        <v>-</v>
      </c>
      <c r="AO33" s="35" t="str">
        <f t="shared" si="11"/>
        <v>-</v>
      </c>
    </row>
    <row r="34" spans="1:46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2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"/>
        <v>0</v>
      </c>
      <c r="AA34" s="104">
        <f t="shared" si="32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3"/>
        <v>0</v>
      </c>
      <c r="AK34" s="106" t="str">
        <f t="shared" si="34"/>
        <v>-</v>
      </c>
      <c r="AL34" s="108">
        <v>28</v>
      </c>
      <c r="AM34" s="106" t="str">
        <f t="shared" si="35"/>
        <v>-</v>
      </c>
      <c r="AN34" s="52" t="str">
        <f t="shared" si="10"/>
        <v>-</v>
      </c>
      <c r="AO34" s="35" t="str">
        <f t="shared" si="11"/>
        <v>-</v>
      </c>
    </row>
    <row r="35" spans="1:46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2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1</v>
      </c>
      <c r="Q35" s="104">
        <f t="shared" si="26"/>
        <v>25.97</v>
      </c>
      <c r="R35" s="104">
        <f t="shared" si="27"/>
        <v>54.5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"/>
        <v>0</v>
      </c>
      <c r="AA35" s="104">
        <f t="shared" si="32"/>
        <v>0</v>
      </c>
      <c r="AC35" s="114">
        <f t="shared" si="4"/>
        <v>1</v>
      </c>
      <c r="AD35" s="104">
        <f t="shared" si="5"/>
        <v>25.97</v>
      </c>
      <c r="AE35" s="106">
        <f t="shared" si="6"/>
        <v>54.5</v>
      </c>
      <c r="AF35" s="42">
        <f t="shared" si="7"/>
        <v>8.130081300813009E-3</v>
      </c>
      <c r="AG35" s="37">
        <f t="shared" si="8"/>
        <v>0.24390243902439027</v>
      </c>
      <c r="AH35" s="63">
        <f t="shared" si="9"/>
        <v>13.29268292682927</v>
      </c>
      <c r="AI35" s="103">
        <v>0</v>
      </c>
      <c r="AJ35" s="106">
        <f t="shared" si="33"/>
        <v>0</v>
      </c>
      <c r="AK35" s="106">
        <f t="shared" si="34"/>
        <v>0</v>
      </c>
      <c r="AL35" s="108">
        <v>29</v>
      </c>
      <c r="AM35" s="106">
        <f t="shared" si="35"/>
        <v>0</v>
      </c>
      <c r="AN35" s="52">
        <f t="shared" si="10"/>
        <v>0</v>
      </c>
      <c r="AO35" s="35">
        <f t="shared" si="11"/>
        <v>43589</v>
      </c>
    </row>
    <row r="36" spans="1:46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2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"/>
        <v>0</v>
      </c>
      <c r="AA36" s="104">
        <f t="shared" si="32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3"/>
        <v>0</v>
      </c>
      <c r="AK36" s="106" t="str">
        <f t="shared" si="34"/>
        <v>-</v>
      </c>
      <c r="AL36" s="108">
        <v>30</v>
      </c>
      <c r="AM36" s="106" t="str">
        <f t="shared" si="35"/>
        <v>-</v>
      </c>
      <c r="AN36" s="52" t="str">
        <f t="shared" si="10"/>
        <v>-</v>
      </c>
      <c r="AO36" s="35" t="str">
        <f t="shared" si="11"/>
        <v>-</v>
      </c>
    </row>
    <row r="37" spans="1:46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2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"/>
        <v>0</v>
      </c>
      <c r="AA37" s="104">
        <f t="shared" si="32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3"/>
        <v>0</v>
      </c>
      <c r="AK37" s="106" t="str">
        <f t="shared" si="34"/>
        <v>-</v>
      </c>
      <c r="AL37" s="108">
        <v>31</v>
      </c>
      <c r="AM37" s="106" t="str">
        <f t="shared" si="35"/>
        <v>-</v>
      </c>
      <c r="AN37" s="52" t="str">
        <f t="shared" si="10"/>
        <v>-</v>
      </c>
      <c r="AO37" s="35" t="str">
        <f t="shared" si="11"/>
        <v>-</v>
      </c>
    </row>
    <row r="38" spans="1:46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2</v>
      </c>
      <c r="K38" s="104">
        <f t="shared" si="12"/>
        <v>154.41999999999999</v>
      </c>
      <c r="L38" s="104">
        <f t="shared" ref="L38:L53" si="36">J38*$G38</f>
        <v>279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si="3"/>
        <v>0</v>
      </c>
      <c r="AA38" s="104">
        <f t="shared" ref="AA38:AA53" si="45">Y38*$G38</f>
        <v>0</v>
      </c>
      <c r="AB38" s="117"/>
      <c r="AC38" s="114">
        <f t="shared" si="4"/>
        <v>2</v>
      </c>
      <c r="AD38" s="104">
        <f t="shared" si="5"/>
        <v>154.41999999999999</v>
      </c>
      <c r="AE38" s="106">
        <f t="shared" si="6"/>
        <v>279</v>
      </c>
      <c r="AF38" s="42">
        <f t="shared" si="7"/>
        <v>1.6260162601626018E-2</v>
      </c>
      <c r="AG38" s="37">
        <f t="shared" si="8"/>
        <v>0.48780487804878053</v>
      </c>
      <c r="AH38" s="63">
        <f t="shared" si="9"/>
        <v>68.048780487804891</v>
      </c>
      <c r="AI38" s="103">
        <v>0</v>
      </c>
      <c r="AJ38" s="106">
        <f t="shared" ref="AJ38:AJ53" si="46">AI38*G38</f>
        <v>0</v>
      </c>
      <c r="AK38" s="106">
        <f t="shared" ref="AK38:AK53" si="47">IFERROR(AI38/AF38, "-")</f>
        <v>0</v>
      </c>
      <c r="AL38" s="108">
        <v>33</v>
      </c>
      <c r="AM38" s="106">
        <f t="shared" ref="AM38:AM53" si="48">IFERROR(AK38/7,"-")</f>
        <v>0</v>
      </c>
      <c r="AN38" s="52">
        <f t="shared" si="10"/>
        <v>0</v>
      </c>
      <c r="AO38" s="35">
        <f t="shared" si="11"/>
        <v>43589</v>
      </c>
      <c r="AP38" s="113"/>
      <c r="AQ38" s="113"/>
      <c r="AR38" s="113"/>
      <c r="AS38" s="113"/>
      <c r="AT38" s="113"/>
    </row>
    <row r="39" spans="1:46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2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3"/>
        <v>0</v>
      </c>
      <c r="AA39" s="104">
        <f t="shared" si="45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6"/>
        <v>0</v>
      </c>
      <c r="AK39" s="106" t="str">
        <f t="shared" si="47"/>
        <v>-</v>
      </c>
      <c r="AL39" s="108">
        <v>34</v>
      </c>
      <c r="AM39" s="106" t="str">
        <f t="shared" si="48"/>
        <v>-</v>
      </c>
      <c r="AN39" s="52" t="str">
        <f t="shared" si="10"/>
        <v>-</v>
      </c>
      <c r="AO39" s="35" t="str">
        <f t="shared" si="11"/>
        <v>-</v>
      </c>
      <c r="AP39" s="113"/>
      <c r="AQ39" s="113"/>
      <c r="AR39" s="113"/>
      <c r="AS39" s="113"/>
      <c r="AT39" s="113"/>
    </row>
    <row r="40" spans="1:46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2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3"/>
        <v>0</v>
      </c>
      <c r="AA40" s="104">
        <f t="shared" si="45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6"/>
        <v>0</v>
      </c>
      <c r="AK40" s="106" t="str">
        <f t="shared" si="47"/>
        <v>-</v>
      </c>
      <c r="AL40" s="108">
        <v>35</v>
      </c>
      <c r="AM40" s="106" t="str">
        <f t="shared" si="48"/>
        <v>-</v>
      </c>
      <c r="AN40" s="52" t="str">
        <f t="shared" si="10"/>
        <v>-</v>
      </c>
      <c r="AO40" s="35" t="str">
        <f t="shared" si="11"/>
        <v>-</v>
      </c>
      <c r="AP40" s="113"/>
      <c r="AQ40" s="113"/>
      <c r="AR40" s="113"/>
      <c r="AS40" s="113"/>
      <c r="AT40" s="113"/>
    </row>
    <row r="41" spans="1:46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1</v>
      </c>
      <c r="K41" s="104">
        <f t="shared" si="12"/>
        <v>37.618672566371679</v>
      </c>
      <c r="L41" s="104">
        <f t="shared" si="36"/>
        <v>64.5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3"/>
        <v>0</v>
      </c>
      <c r="AA41" s="104">
        <f t="shared" si="45"/>
        <v>0</v>
      </c>
      <c r="AB41" s="117"/>
      <c r="AC41" s="114">
        <f t="shared" si="4"/>
        <v>1</v>
      </c>
      <c r="AD41" s="104">
        <f t="shared" si="5"/>
        <v>37.618672566371679</v>
      </c>
      <c r="AE41" s="106">
        <f t="shared" si="6"/>
        <v>64.5</v>
      </c>
      <c r="AF41" s="42">
        <f t="shared" si="7"/>
        <v>8.130081300813009E-3</v>
      </c>
      <c r="AG41" s="37">
        <f t="shared" si="8"/>
        <v>0.24390243902439027</v>
      </c>
      <c r="AH41" s="63">
        <f t="shared" si="9"/>
        <v>15.731707317073171</v>
      </c>
      <c r="AI41" s="103">
        <v>0</v>
      </c>
      <c r="AJ41" s="106">
        <f t="shared" si="46"/>
        <v>0</v>
      </c>
      <c r="AK41" s="106">
        <f t="shared" si="47"/>
        <v>0</v>
      </c>
      <c r="AL41" s="108">
        <v>36</v>
      </c>
      <c r="AM41" s="106">
        <f t="shared" si="48"/>
        <v>0</v>
      </c>
      <c r="AN41" s="52">
        <f t="shared" si="10"/>
        <v>0</v>
      </c>
      <c r="AO41" s="35">
        <f t="shared" si="11"/>
        <v>43589</v>
      </c>
      <c r="AP41" s="113"/>
      <c r="AQ41" s="113"/>
      <c r="AR41" s="113"/>
      <c r="AS41" s="113"/>
      <c r="AT41" s="113"/>
    </row>
    <row r="42" spans="1:46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2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3"/>
        <v>0</v>
      </c>
      <c r="AA42" s="104">
        <f t="shared" si="45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6"/>
        <v>0</v>
      </c>
      <c r="AK42" s="106" t="str">
        <f t="shared" si="47"/>
        <v>-</v>
      </c>
      <c r="AL42" s="108">
        <v>37</v>
      </c>
      <c r="AM42" s="106" t="str">
        <f t="shared" si="48"/>
        <v>-</v>
      </c>
      <c r="AN42" s="52" t="str">
        <f t="shared" si="10"/>
        <v>-</v>
      </c>
      <c r="AO42" s="35" t="str">
        <f t="shared" si="11"/>
        <v>-</v>
      </c>
    </row>
    <row r="43" spans="1:46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2</v>
      </c>
      <c r="K43" s="104">
        <f t="shared" si="12"/>
        <v>86.76</v>
      </c>
      <c r="L43" s="104">
        <f t="shared" si="36"/>
        <v>159</v>
      </c>
      <c r="M43" s="103">
        <v>1</v>
      </c>
      <c r="N43" s="104">
        <f t="shared" si="37"/>
        <v>43.38</v>
      </c>
      <c r="O43" s="104">
        <f t="shared" si="38"/>
        <v>79.5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3"/>
        <v>0</v>
      </c>
      <c r="AA43" s="104">
        <f t="shared" si="45"/>
        <v>0</v>
      </c>
      <c r="AB43" s="117"/>
      <c r="AC43" s="114">
        <f t="shared" si="4"/>
        <v>3</v>
      </c>
      <c r="AD43" s="104">
        <f t="shared" si="5"/>
        <v>130.14000000000001</v>
      </c>
      <c r="AE43" s="106">
        <f t="shared" si="6"/>
        <v>238.5</v>
      </c>
      <c r="AF43" s="42">
        <f t="shared" si="7"/>
        <v>2.4390243902439025E-2</v>
      </c>
      <c r="AG43" s="37">
        <f t="shared" si="8"/>
        <v>0.73170731707317072</v>
      </c>
      <c r="AH43" s="63">
        <f t="shared" si="9"/>
        <v>58.170731707317074</v>
      </c>
      <c r="AI43" s="103">
        <v>0</v>
      </c>
      <c r="AJ43" s="106">
        <f t="shared" si="46"/>
        <v>0</v>
      </c>
      <c r="AK43" s="106">
        <f t="shared" si="47"/>
        <v>0</v>
      </c>
      <c r="AL43" s="108">
        <v>38</v>
      </c>
      <c r="AM43" s="106">
        <f t="shared" si="48"/>
        <v>0</v>
      </c>
      <c r="AN43" s="52">
        <f t="shared" si="10"/>
        <v>0</v>
      </c>
      <c r="AO43" s="35">
        <f t="shared" si="11"/>
        <v>43589</v>
      </c>
      <c r="AP43" s="113"/>
      <c r="AQ43" s="113"/>
      <c r="AR43" s="113"/>
      <c r="AS43" s="113"/>
      <c r="AT43" s="113"/>
    </row>
    <row r="44" spans="1:46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2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3"/>
        <v>0</v>
      </c>
      <c r="AA44" s="104">
        <f t="shared" si="45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6"/>
        <v>0</v>
      </c>
      <c r="AK44" s="106" t="str">
        <f t="shared" si="47"/>
        <v>-</v>
      </c>
      <c r="AL44" s="108">
        <v>40</v>
      </c>
      <c r="AM44" s="106" t="str">
        <f t="shared" si="48"/>
        <v>-</v>
      </c>
      <c r="AN44" s="52" t="str">
        <f t="shared" si="10"/>
        <v>-</v>
      </c>
      <c r="AO44" s="35" t="str">
        <f t="shared" si="11"/>
        <v>-</v>
      </c>
      <c r="AP44" s="110"/>
      <c r="AQ44" s="110"/>
    </row>
    <row r="45" spans="1:46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2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3"/>
        <v>0</v>
      </c>
      <c r="AA45" s="104">
        <f t="shared" si="45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6"/>
        <v>0</v>
      </c>
      <c r="AK45" s="106" t="str">
        <f t="shared" si="47"/>
        <v>-</v>
      </c>
      <c r="AL45" s="108">
        <v>41</v>
      </c>
      <c r="AM45" s="106" t="str">
        <f t="shared" si="48"/>
        <v>-</v>
      </c>
      <c r="AN45" s="52" t="str">
        <f t="shared" si="10"/>
        <v>-</v>
      </c>
      <c r="AO45" s="35" t="str">
        <f t="shared" si="11"/>
        <v>-</v>
      </c>
      <c r="AP45" s="110"/>
      <c r="AQ45" s="110"/>
    </row>
    <row r="46" spans="1:46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2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3"/>
        <v>0</v>
      </c>
      <c r="AA46" s="104">
        <f t="shared" si="45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6"/>
        <v>0</v>
      </c>
      <c r="AK46" s="106" t="str">
        <f t="shared" si="47"/>
        <v>-</v>
      </c>
      <c r="AL46" s="108">
        <v>42</v>
      </c>
      <c r="AM46" s="106" t="str">
        <f t="shared" si="48"/>
        <v>-</v>
      </c>
      <c r="AN46" s="52" t="str">
        <f t="shared" si="10"/>
        <v>-</v>
      </c>
      <c r="AO46" s="35" t="str">
        <f t="shared" si="11"/>
        <v>-</v>
      </c>
      <c r="AP46" s="110"/>
      <c r="AQ46" s="110"/>
    </row>
    <row r="47" spans="1:46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2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3"/>
        <v>0</v>
      </c>
      <c r="AA47" s="104">
        <f t="shared" si="45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6"/>
        <v>0</v>
      </c>
      <c r="AK47" s="106" t="str">
        <f t="shared" si="47"/>
        <v>-</v>
      </c>
      <c r="AL47" s="108">
        <v>43</v>
      </c>
      <c r="AM47" s="106" t="str">
        <f t="shared" si="48"/>
        <v>-</v>
      </c>
      <c r="AN47" s="52" t="str">
        <f t="shared" si="10"/>
        <v>-</v>
      </c>
      <c r="AO47" s="35" t="str">
        <f t="shared" si="11"/>
        <v>-</v>
      </c>
      <c r="AP47" s="110"/>
      <c r="AQ47" s="110"/>
    </row>
    <row r="48" spans="1:46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2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3"/>
        <v>0</v>
      </c>
      <c r="AA48" s="104">
        <f t="shared" si="45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6"/>
        <v>0</v>
      </c>
      <c r="AK48" s="106" t="str">
        <f t="shared" si="47"/>
        <v>-</v>
      </c>
      <c r="AL48" s="108">
        <v>44</v>
      </c>
      <c r="AM48" s="106" t="str">
        <f t="shared" si="48"/>
        <v>-</v>
      </c>
      <c r="AN48" s="52" t="str">
        <f t="shared" si="10"/>
        <v>-</v>
      </c>
      <c r="AO48" s="35" t="str">
        <f t="shared" si="11"/>
        <v>-</v>
      </c>
      <c r="AP48" s="110"/>
      <c r="AQ48" s="110"/>
    </row>
    <row r="49" spans="1:46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2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3"/>
        <v>0</v>
      </c>
      <c r="AA49" s="104">
        <f t="shared" si="45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6"/>
        <v>0</v>
      </c>
      <c r="AK49" s="106" t="str">
        <f t="shared" si="47"/>
        <v>-</v>
      </c>
      <c r="AL49" s="108">
        <v>45</v>
      </c>
      <c r="AM49" s="106" t="str">
        <f t="shared" si="48"/>
        <v>-</v>
      </c>
      <c r="AN49" s="52" t="str">
        <f t="shared" si="10"/>
        <v>-</v>
      </c>
      <c r="AO49" s="35" t="str">
        <f t="shared" si="11"/>
        <v>-</v>
      </c>
      <c r="AP49" s="110"/>
      <c r="AQ49" s="110"/>
    </row>
    <row r="50" spans="1:46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2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3"/>
        <v>0</v>
      </c>
      <c r="AA50" s="104">
        <f t="shared" si="45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6"/>
        <v>0</v>
      </c>
      <c r="AK50" s="106" t="str">
        <f t="shared" si="47"/>
        <v>-</v>
      </c>
      <c r="AL50" s="108">
        <v>46</v>
      </c>
      <c r="AM50" s="106" t="str">
        <f t="shared" si="48"/>
        <v>-</v>
      </c>
      <c r="AN50" s="52" t="str">
        <f t="shared" si="10"/>
        <v>-</v>
      </c>
      <c r="AO50" s="35" t="str">
        <f t="shared" si="11"/>
        <v>-</v>
      </c>
      <c r="AP50" s="110"/>
      <c r="AQ50" s="110"/>
    </row>
    <row r="51" spans="1:46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2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3"/>
        <v>0</v>
      </c>
      <c r="AA51" s="104">
        <f t="shared" si="45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6"/>
        <v>0</v>
      </c>
      <c r="AK51" s="106" t="str">
        <f t="shared" si="47"/>
        <v>-</v>
      </c>
      <c r="AL51" s="108">
        <v>47</v>
      </c>
      <c r="AM51" s="106" t="str">
        <f t="shared" si="48"/>
        <v>-</v>
      </c>
      <c r="AN51" s="52" t="str">
        <f t="shared" si="10"/>
        <v>-</v>
      </c>
      <c r="AO51" s="35" t="str">
        <f t="shared" si="11"/>
        <v>-</v>
      </c>
      <c r="AP51" s="110"/>
      <c r="AQ51" s="110"/>
    </row>
    <row r="52" spans="1:46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2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3"/>
        <v>0</v>
      </c>
      <c r="AA52" s="104">
        <f t="shared" si="45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6"/>
        <v>0</v>
      </c>
      <c r="AK52" s="106" t="str">
        <f t="shared" si="47"/>
        <v>-</v>
      </c>
      <c r="AL52" s="108">
        <v>48</v>
      </c>
      <c r="AM52" s="106" t="str">
        <f t="shared" si="48"/>
        <v>-</v>
      </c>
      <c r="AN52" s="52" t="str">
        <f t="shared" si="10"/>
        <v>-</v>
      </c>
      <c r="AO52" s="35" t="str">
        <f t="shared" si="11"/>
        <v>-</v>
      </c>
      <c r="AP52" s="110"/>
      <c r="AQ52" s="110"/>
    </row>
    <row r="53" spans="1:46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2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3"/>
        <v>0</v>
      </c>
      <c r="AA53" s="104">
        <f t="shared" si="45"/>
        <v>0</v>
      </c>
      <c r="AC53" s="114">
        <f t="shared" si="4"/>
        <v>0</v>
      </c>
      <c r="AD53" s="104">
        <f t="shared" si="5"/>
        <v>0</v>
      </c>
      <c r="AE53" s="106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46"/>
        <v>0</v>
      </c>
      <c r="AK53" s="106" t="str">
        <f t="shared" si="47"/>
        <v>-</v>
      </c>
      <c r="AL53" s="108">
        <v>49</v>
      </c>
      <c r="AM53" s="106" t="str">
        <f t="shared" si="48"/>
        <v>-</v>
      </c>
      <c r="AN53" s="52" t="str">
        <f t="shared" si="10"/>
        <v>-</v>
      </c>
      <c r="AO53" s="35" t="str">
        <f t="shared" si="11"/>
        <v>-</v>
      </c>
    </row>
    <row r="54" spans="1:46" s="102" customFormat="1" ht="15" x14ac:dyDescent="0.25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1</v>
      </c>
      <c r="K54" s="104">
        <f t="shared" si="12"/>
        <v>24.729999999999976</v>
      </c>
      <c r="L54" s="104">
        <f t="shared" ref="L54:L88" si="49">J54*$G54</f>
        <v>44.5</v>
      </c>
      <c r="M54" s="103">
        <v>0</v>
      </c>
      <c r="N54" s="104">
        <f t="shared" ref="N54:N88" si="50">M54*$F54</f>
        <v>0</v>
      </c>
      <c r="O54" s="104">
        <f t="shared" ref="O54:O88" si="51">M54*$G54</f>
        <v>0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0</v>
      </c>
      <c r="T54" s="104">
        <f t="shared" ref="T54:T88" si="54">S54*$F54</f>
        <v>0</v>
      </c>
      <c r="U54" s="104">
        <f t="shared" ref="U54:U88" si="55">S54*$G54</f>
        <v>0</v>
      </c>
      <c r="V54" s="103">
        <v>0</v>
      </c>
      <c r="W54" s="104">
        <f t="shared" ref="W54:W88" si="56">V54*$F54</f>
        <v>0</v>
      </c>
      <c r="X54" s="104">
        <f t="shared" ref="X54:X88" si="57">V54*$G54</f>
        <v>0</v>
      </c>
      <c r="Y54" s="103"/>
      <c r="Z54" s="104">
        <f t="shared" si="3"/>
        <v>0</v>
      </c>
      <c r="AA54" s="104">
        <f t="shared" ref="AA54:AA88" si="58">Y54*$G54</f>
        <v>0</v>
      </c>
      <c r="AB54" s="117"/>
      <c r="AC54" s="114">
        <f t="shared" si="4"/>
        <v>2</v>
      </c>
      <c r="AD54" s="104">
        <f t="shared" si="5"/>
        <v>49.459999999999951</v>
      </c>
      <c r="AE54" s="106">
        <f t="shared" si="6"/>
        <v>89</v>
      </c>
      <c r="AF54" s="42">
        <f t="shared" si="7"/>
        <v>1.6260162601626018E-2</v>
      </c>
      <c r="AG54" s="37">
        <f t="shared" si="8"/>
        <v>0.48780487804878053</v>
      </c>
      <c r="AH54" s="63">
        <f t="shared" si="9"/>
        <v>21.707317073170735</v>
      </c>
      <c r="AI54" s="103">
        <v>1</v>
      </c>
      <c r="AJ54" s="106">
        <f t="shared" ref="AJ54:AJ88" si="59">AI54*G54</f>
        <v>44.5</v>
      </c>
      <c r="AK54" s="106">
        <f t="shared" ref="AK54:AK88" si="60">IFERROR(AI54/AF54, "-")</f>
        <v>61.499999999999993</v>
      </c>
      <c r="AL54" s="108">
        <v>51</v>
      </c>
      <c r="AM54" s="106">
        <f t="shared" ref="AM54:AM88" si="61">IFERROR(AK54/7,"-")</f>
        <v>8.7857142857142847</v>
      </c>
      <c r="AN54" s="52">
        <f t="shared" si="10"/>
        <v>2.0499999999999998</v>
      </c>
      <c r="AO54" s="35">
        <f t="shared" si="11"/>
        <v>43650.5</v>
      </c>
      <c r="AP54" s="113"/>
      <c r="AQ54" s="113"/>
      <c r="AR54" s="113"/>
      <c r="AS54" s="113"/>
      <c r="AT54" s="113"/>
    </row>
    <row r="55" spans="1:46" s="102" customFormat="1" ht="15" x14ac:dyDescent="0.25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2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3"/>
        <v>0</v>
      </c>
      <c r="AA55" s="104">
        <f t="shared" si="58"/>
        <v>0</v>
      </c>
      <c r="AB55" s="117"/>
      <c r="AC55" s="114">
        <f t="shared" si="4"/>
        <v>0</v>
      </c>
      <c r="AD55" s="104">
        <f t="shared" si="5"/>
        <v>0</v>
      </c>
      <c r="AE55" s="106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59"/>
        <v>0</v>
      </c>
      <c r="AK55" s="106" t="str">
        <f t="shared" si="60"/>
        <v>-</v>
      </c>
      <c r="AL55" s="108">
        <v>52</v>
      </c>
      <c r="AM55" s="106" t="str">
        <f t="shared" si="61"/>
        <v>-</v>
      </c>
      <c r="AN55" s="52" t="str">
        <f t="shared" si="10"/>
        <v>-</v>
      </c>
      <c r="AO55" s="35" t="str">
        <f t="shared" si="11"/>
        <v>-</v>
      </c>
      <c r="AP55" s="113"/>
      <c r="AQ55" s="113"/>
      <c r="AR55" s="113"/>
      <c r="AS55" s="113"/>
      <c r="AT55" s="113"/>
    </row>
    <row r="56" spans="1:46" s="102" customFormat="1" ht="15" x14ac:dyDescent="0.25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2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3"/>
        <v>0</v>
      </c>
      <c r="AA56" s="104">
        <f t="shared" si="58"/>
        <v>0</v>
      </c>
      <c r="AB56" s="117"/>
      <c r="AC56" s="114">
        <f t="shared" si="4"/>
        <v>0</v>
      </c>
      <c r="AD56" s="104">
        <f t="shared" si="5"/>
        <v>0</v>
      </c>
      <c r="AE56" s="106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59"/>
        <v>0</v>
      </c>
      <c r="AK56" s="106" t="str">
        <f t="shared" si="60"/>
        <v>-</v>
      </c>
      <c r="AL56" s="108">
        <v>53</v>
      </c>
      <c r="AM56" s="106" t="str">
        <f t="shared" si="61"/>
        <v>-</v>
      </c>
      <c r="AN56" s="52" t="str">
        <f t="shared" si="10"/>
        <v>-</v>
      </c>
      <c r="AO56" s="35" t="str">
        <f t="shared" si="11"/>
        <v>-</v>
      </c>
      <c r="AP56" s="113"/>
      <c r="AQ56" s="113"/>
      <c r="AR56" s="113"/>
      <c r="AS56" s="113"/>
      <c r="AT56" s="113"/>
    </row>
    <row r="57" spans="1:46" s="102" customFormat="1" ht="15" x14ac:dyDescent="0.25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2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3"/>
        <v>0</v>
      </c>
      <c r="AA57" s="104">
        <f t="shared" si="58"/>
        <v>0</v>
      </c>
      <c r="AB57" s="117"/>
      <c r="AC57" s="114">
        <f t="shared" si="4"/>
        <v>0</v>
      </c>
      <c r="AD57" s="104">
        <f t="shared" si="5"/>
        <v>0</v>
      </c>
      <c r="AE57" s="106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59"/>
        <v>0</v>
      </c>
      <c r="AK57" s="106" t="str">
        <f t="shared" si="60"/>
        <v>-</v>
      </c>
      <c r="AL57" s="108">
        <v>54</v>
      </c>
      <c r="AM57" s="106" t="str">
        <f t="shared" si="61"/>
        <v>-</v>
      </c>
      <c r="AN57" s="52" t="str">
        <f t="shared" si="10"/>
        <v>-</v>
      </c>
      <c r="AO57" s="35" t="str">
        <f t="shared" si="11"/>
        <v>-</v>
      </c>
      <c r="AP57" s="113"/>
      <c r="AQ57" s="113"/>
      <c r="AR57" s="113"/>
      <c r="AS57" s="113"/>
      <c r="AT57" s="113"/>
    </row>
    <row r="58" spans="1:46" s="102" customFormat="1" ht="15" x14ac:dyDescent="0.25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2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0</v>
      </c>
      <c r="T58" s="104">
        <f t="shared" si="54"/>
        <v>0</v>
      </c>
      <c r="U58" s="104">
        <f t="shared" si="55"/>
        <v>0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3"/>
        <v>0</v>
      </c>
      <c r="AA58" s="104">
        <f t="shared" si="58"/>
        <v>0</v>
      </c>
      <c r="AB58" s="117"/>
      <c r="AC58" s="114">
        <f t="shared" si="4"/>
        <v>0</v>
      </c>
      <c r="AD58" s="104">
        <f t="shared" si="5"/>
        <v>0</v>
      </c>
      <c r="AE58" s="106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59"/>
        <v>99</v>
      </c>
      <c r="AK58" s="106" t="str">
        <f t="shared" si="60"/>
        <v>-</v>
      </c>
      <c r="AL58" s="108">
        <v>55</v>
      </c>
      <c r="AM58" s="106" t="str">
        <f t="shared" si="61"/>
        <v>-</v>
      </c>
      <c r="AN58" s="52" t="str">
        <f t="shared" si="10"/>
        <v>-</v>
      </c>
      <c r="AO58" s="35" t="str">
        <f t="shared" si="11"/>
        <v>-</v>
      </c>
      <c r="AP58" s="113"/>
      <c r="AQ58" s="113"/>
      <c r="AR58" s="113"/>
      <c r="AS58" s="113"/>
      <c r="AT58" s="113"/>
    </row>
    <row r="59" spans="1:46" s="102" customFormat="1" ht="15" x14ac:dyDescent="0.25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2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3"/>
        <v>0</v>
      </c>
      <c r="AA59" s="104">
        <f t="shared" si="58"/>
        <v>0</v>
      </c>
      <c r="AB59" s="117"/>
      <c r="AC59" s="114">
        <f t="shared" si="4"/>
        <v>0</v>
      </c>
      <c r="AD59" s="104">
        <f t="shared" si="5"/>
        <v>0</v>
      </c>
      <c r="AE59" s="106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59"/>
        <v>0</v>
      </c>
      <c r="AK59" s="106" t="str">
        <f t="shared" si="60"/>
        <v>-</v>
      </c>
      <c r="AL59" s="108">
        <v>56</v>
      </c>
      <c r="AM59" s="106" t="str">
        <f t="shared" si="61"/>
        <v>-</v>
      </c>
      <c r="AN59" s="52" t="str">
        <f t="shared" si="10"/>
        <v>-</v>
      </c>
      <c r="AO59" s="35" t="str">
        <f t="shared" si="11"/>
        <v>-</v>
      </c>
      <c r="AP59" s="113"/>
      <c r="AQ59" s="113"/>
      <c r="AR59" s="113"/>
      <c r="AS59" s="113"/>
      <c r="AT59" s="113"/>
    </row>
    <row r="60" spans="1:46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2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3"/>
        <v>0</v>
      </c>
      <c r="AA60" s="104">
        <f t="shared" si="58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59"/>
        <v>0</v>
      </c>
      <c r="AK60" s="106" t="str">
        <f t="shared" si="60"/>
        <v>-</v>
      </c>
      <c r="AL60" s="108">
        <v>57</v>
      </c>
      <c r="AM60" s="106" t="str">
        <f t="shared" si="61"/>
        <v>-</v>
      </c>
      <c r="AN60" s="52" t="str">
        <f t="shared" si="10"/>
        <v>-</v>
      </c>
      <c r="AO60" s="35" t="str">
        <f t="shared" si="11"/>
        <v>-</v>
      </c>
      <c r="AP60" s="110"/>
      <c r="AQ60" s="110"/>
    </row>
    <row r="61" spans="1:46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2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3"/>
        <v>0</v>
      </c>
      <c r="AA61" s="104">
        <f t="shared" si="58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59"/>
        <v>0</v>
      </c>
      <c r="AK61" s="106" t="str">
        <f t="shared" si="60"/>
        <v>-</v>
      </c>
      <c r="AL61" s="108">
        <v>58</v>
      </c>
      <c r="AM61" s="106" t="str">
        <f t="shared" si="61"/>
        <v>-</v>
      </c>
      <c r="AN61" s="52" t="str">
        <f t="shared" si="10"/>
        <v>-</v>
      </c>
      <c r="AO61" s="35" t="str">
        <f t="shared" si="11"/>
        <v>-</v>
      </c>
      <c r="AP61" s="110"/>
      <c r="AQ61" s="110"/>
    </row>
    <row r="62" spans="1:46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2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3"/>
        <v>0</v>
      </c>
      <c r="AA62" s="104">
        <f t="shared" si="58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59"/>
        <v>0</v>
      </c>
      <c r="AK62" s="106" t="str">
        <f t="shared" si="60"/>
        <v>-</v>
      </c>
      <c r="AL62" s="108">
        <v>59</v>
      </c>
      <c r="AM62" s="106" t="str">
        <f t="shared" si="61"/>
        <v>-</v>
      </c>
      <c r="AN62" s="52" t="str">
        <f t="shared" si="10"/>
        <v>-</v>
      </c>
      <c r="AO62" s="35" t="str">
        <f t="shared" si="11"/>
        <v>-</v>
      </c>
      <c r="AP62" s="110"/>
      <c r="AQ62" s="110"/>
    </row>
    <row r="63" spans="1:46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2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3"/>
        <v>0</v>
      </c>
      <c r="AA63" s="104">
        <f t="shared" si="58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59"/>
        <v>0</v>
      </c>
      <c r="AK63" s="106" t="str">
        <f t="shared" si="60"/>
        <v>-</v>
      </c>
      <c r="AL63" s="108">
        <v>60</v>
      </c>
      <c r="AM63" s="106" t="str">
        <f t="shared" si="61"/>
        <v>-</v>
      </c>
      <c r="AN63" s="52" t="str">
        <f t="shared" si="10"/>
        <v>-</v>
      </c>
      <c r="AO63" s="35" t="str">
        <f t="shared" si="11"/>
        <v>-</v>
      </c>
      <c r="AP63" s="110"/>
      <c r="AQ63" s="110"/>
    </row>
    <row r="64" spans="1:46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2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3"/>
        <v>0</v>
      </c>
      <c r="AA64" s="104">
        <f t="shared" si="58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59"/>
        <v>0</v>
      </c>
      <c r="AK64" s="106" t="str">
        <f t="shared" si="60"/>
        <v>-</v>
      </c>
      <c r="AL64" s="108">
        <v>61</v>
      </c>
      <c r="AM64" s="106" t="str">
        <f t="shared" si="61"/>
        <v>-</v>
      </c>
      <c r="AN64" s="52" t="str">
        <f t="shared" si="10"/>
        <v>-</v>
      </c>
      <c r="AO64" s="35" t="str">
        <f t="shared" si="11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2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3"/>
        <v>0</v>
      </c>
      <c r="AA65" s="104">
        <f t="shared" si="58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59"/>
        <v>0</v>
      </c>
      <c r="AK65" s="106" t="str">
        <f t="shared" si="60"/>
        <v>-</v>
      </c>
      <c r="AL65" s="108">
        <v>62</v>
      </c>
      <c r="AM65" s="106" t="str">
        <f t="shared" si="61"/>
        <v>-</v>
      </c>
      <c r="AN65" s="52" t="str">
        <f t="shared" si="10"/>
        <v>-</v>
      </c>
      <c r="AO65" s="35" t="str">
        <f t="shared" si="11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2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3"/>
        <v>0</v>
      </c>
      <c r="AA66" s="104">
        <f t="shared" si="58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59"/>
        <v>0</v>
      </c>
      <c r="AK66" s="106" t="str">
        <f t="shared" si="60"/>
        <v>-</v>
      </c>
      <c r="AL66" s="108">
        <v>63</v>
      </c>
      <c r="AM66" s="106" t="str">
        <f t="shared" si="61"/>
        <v>-</v>
      </c>
      <c r="AN66" s="52" t="str">
        <f t="shared" si="10"/>
        <v>-</v>
      </c>
      <c r="AO66" s="35" t="str">
        <f t="shared" si="11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2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3"/>
        <v>0</v>
      </c>
      <c r="AA67" s="104">
        <f t="shared" si="58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59"/>
        <v>0</v>
      </c>
      <c r="AK67" s="106" t="str">
        <f t="shared" si="60"/>
        <v>-</v>
      </c>
      <c r="AL67" s="108">
        <v>64</v>
      </c>
      <c r="AM67" s="106" t="str">
        <f t="shared" si="61"/>
        <v>-</v>
      </c>
      <c r="AN67" s="52" t="str">
        <f t="shared" si="10"/>
        <v>-</v>
      </c>
      <c r="AO67" s="35" t="str">
        <f t="shared" si="11"/>
        <v>-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2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3"/>
        <v>0</v>
      </c>
      <c r="AA68" s="104">
        <f t="shared" si="58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59"/>
        <v>0</v>
      </c>
      <c r="AK68" s="106" t="str">
        <f t="shared" si="60"/>
        <v>-</v>
      </c>
      <c r="AL68" s="108">
        <v>65</v>
      </c>
      <c r="AM68" s="106" t="str">
        <f t="shared" si="61"/>
        <v>-</v>
      </c>
      <c r="AN68" s="52" t="str">
        <f t="shared" si="10"/>
        <v>-</v>
      </c>
      <c r="AO68" s="35" t="str">
        <f t="shared" si="11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2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2</v>
      </c>
      <c r="Q69" s="104">
        <f t="shared" si="52"/>
        <v>24.099999999999994</v>
      </c>
      <c r="R69" s="104">
        <f t="shared" si="53"/>
        <v>49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3"/>
        <v>0</v>
      </c>
      <c r="AA69" s="104">
        <f t="shared" si="58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0</v>
      </c>
      <c r="AJ69" s="107">
        <f t="shared" si="59"/>
        <v>0</v>
      </c>
      <c r="AK69" s="106">
        <f t="shared" si="60"/>
        <v>0</v>
      </c>
      <c r="AL69" s="108">
        <v>66</v>
      </c>
      <c r="AM69" s="106">
        <f t="shared" si="61"/>
        <v>0</v>
      </c>
      <c r="AN69" s="52">
        <f t="shared" si="10"/>
        <v>0</v>
      </c>
      <c r="AO69" s="35">
        <f t="shared" si="11"/>
        <v>43589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2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3"/>
        <v>0</v>
      </c>
      <c r="AA70" s="104">
        <f t="shared" si="5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59"/>
        <v>0</v>
      </c>
      <c r="AK70" s="106" t="str">
        <f t="shared" si="60"/>
        <v>-</v>
      </c>
      <c r="AL70" s="108">
        <v>67</v>
      </c>
      <c r="AM70" s="106" t="str">
        <f t="shared" si="61"/>
        <v>-</v>
      </c>
      <c r="AN70" s="52" t="str">
        <f t="shared" si="10"/>
        <v>-</v>
      </c>
      <c r="AO70" s="35" t="str">
        <f t="shared" si="11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2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ref="Z71:Z127" si="62">Y71*$F71</f>
        <v>0</v>
      </c>
      <c r="AA71" s="104">
        <f t="shared" si="58"/>
        <v>0</v>
      </c>
      <c r="AB71" s="103"/>
      <c r="AC71" s="103">
        <f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59"/>
        <v>0</v>
      </c>
      <c r="AK71" s="106" t="str">
        <f t="shared" si="60"/>
        <v>-</v>
      </c>
      <c r="AL71" s="108">
        <v>68</v>
      </c>
      <c r="AM71" s="106" t="str">
        <f t="shared" si="61"/>
        <v>-</v>
      </c>
      <c r="AN71" s="52" t="str">
        <f t="shared" si="10"/>
        <v>-</v>
      </c>
      <c r="AO71" s="35" t="str">
        <f t="shared" si="11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2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62"/>
        <v>0</v>
      </c>
      <c r="AA72" s="104">
        <f t="shared" si="58"/>
        <v>0</v>
      </c>
      <c r="AB72" s="103"/>
      <c r="AC72" s="103">
        <f t="shared" ref="AC72:AC88" si="65">J72+M72+P72+S72+V72+Y72</f>
        <v>0</v>
      </c>
      <c r="AD72" s="104">
        <f t="shared" si="63"/>
        <v>0</v>
      </c>
      <c r="AE72" s="104">
        <f t="shared" si="64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59"/>
        <v>0</v>
      </c>
      <c r="AK72" s="106" t="str">
        <f t="shared" si="60"/>
        <v>-</v>
      </c>
      <c r="AL72" s="108">
        <v>69</v>
      </c>
      <c r="AM72" s="106" t="str">
        <f t="shared" si="61"/>
        <v>-</v>
      </c>
      <c r="AN72" s="52" t="str">
        <f t="shared" si="10"/>
        <v>-</v>
      </c>
      <c r="AO72" s="35" t="str">
        <f t="shared" si="11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2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62"/>
        <v>0</v>
      </c>
      <c r="AA73" s="104">
        <f t="shared" si="58"/>
        <v>0</v>
      </c>
      <c r="AB73" s="103"/>
      <c r="AC73" s="103">
        <f t="shared" si="65"/>
        <v>0</v>
      </c>
      <c r="AD73" s="104">
        <f t="shared" si="63"/>
        <v>0</v>
      </c>
      <c r="AE73" s="104">
        <f t="shared" si="64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59"/>
        <v>0</v>
      </c>
      <c r="AK73" s="106" t="str">
        <f t="shared" si="60"/>
        <v>-</v>
      </c>
      <c r="AL73" s="108">
        <v>70</v>
      </c>
      <c r="AM73" s="106" t="str">
        <f t="shared" si="61"/>
        <v>-</v>
      </c>
      <c r="AN73" s="52" t="str">
        <f t="shared" si="10"/>
        <v>-</v>
      </c>
      <c r="AO73" s="35" t="str">
        <f t="shared" si="11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2"/>
        <v>13.479999999999993</v>
      </c>
      <c r="L74" s="104">
        <f t="shared" si="49"/>
        <v>29.5</v>
      </c>
      <c r="M74" s="103">
        <v>1</v>
      </c>
      <c r="N74" s="104">
        <f t="shared" si="50"/>
        <v>13.479999999999993</v>
      </c>
      <c r="O74" s="104">
        <f t="shared" si="51"/>
        <v>29.5</v>
      </c>
      <c r="P74" s="103">
        <v>1</v>
      </c>
      <c r="Q74" s="104">
        <f t="shared" si="52"/>
        <v>13.479999999999993</v>
      </c>
      <c r="R74" s="104">
        <f t="shared" si="53"/>
        <v>29.5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62"/>
        <v>0</v>
      </c>
      <c r="AA74" s="104">
        <f t="shared" si="58"/>
        <v>0</v>
      </c>
      <c r="AB74" s="103"/>
      <c r="AC74" s="103">
        <f t="shared" si="65"/>
        <v>3</v>
      </c>
      <c r="AD74" s="104">
        <f t="shared" si="63"/>
        <v>40.439999999999984</v>
      </c>
      <c r="AE74" s="104">
        <f t="shared" si="64"/>
        <v>88.5</v>
      </c>
      <c r="AF74" s="42">
        <f t="shared" si="7"/>
        <v>2.4390243902439025E-2</v>
      </c>
      <c r="AG74" s="37">
        <f t="shared" si="8"/>
        <v>0.73170731707317072</v>
      </c>
      <c r="AH74" s="63">
        <f t="shared" si="9"/>
        <v>21.585365853658537</v>
      </c>
      <c r="AI74" s="103">
        <v>0</v>
      </c>
      <c r="AJ74" s="107">
        <f t="shared" si="59"/>
        <v>0</v>
      </c>
      <c r="AK74" s="106">
        <f t="shared" si="60"/>
        <v>0</v>
      </c>
      <c r="AL74" s="108">
        <v>71</v>
      </c>
      <c r="AM74" s="106">
        <f t="shared" si="61"/>
        <v>0</v>
      </c>
      <c r="AN74" s="52">
        <f t="shared" si="10"/>
        <v>0</v>
      </c>
      <c r="AO74" s="35">
        <f t="shared" si="11"/>
        <v>43589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2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62"/>
        <v>0</v>
      </c>
      <c r="AA75" s="104">
        <f t="shared" si="58"/>
        <v>0</v>
      </c>
      <c r="AB75" s="103"/>
      <c r="AC75" s="103">
        <f t="shared" si="65"/>
        <v>0</v>
      </c>
      <c r="AD75" s="104">
        <f t="shared" si="63"/>
        <v>0</v>
      </c>
      <c r="AE75" s="104">
        <f t="shared" si="64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59"/>
        <v>0</v>
      </c>
      <c r="AK75" s="106" t="str">
        <f t="shared" si="60"/>
        <v>-</v>
      </c>
      <c r="AL75" s="108">
        <v>72</v>
      </c>
      <c r="AM75" s="106" t="str">
        <f t="shared" si="61"/>
        <v>-</v>
      </c>
      <c r="AN75" s="52" t="str">
        <f t="shared" si="10"/>
        <v>-</v>
      </c>
      <c r="AO75" s="35" t="str">
        <f t="shared" si="11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66">J76*$F76</f>
        <v>0</v>
      </c>
      <c r="L76" s="104">
        <f t="shared" si="49"/>
        <v>0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62"/>
        <v>0</v>
      </c>
      <c r="AA76" s="104">
        <f t="shared" si="58"/>
        <v>0</v>
      </c>
      <c r="AB76" s="103"/>
      <c r="AC76" s="103">
        <f t="shared" si="65"/>
        <v>0</v>
      </c>
      <c r="AD76" s="104">
        <f t="shared" si="63"/>
        <v>0</v>
      </c>
      <c r="AE76" s="104">
        <f t="shared" si="64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59"/>
        <v>0</v>
      </c>
      <c r="AK76" s="106" t="str">
        <f t="shared" si="60"/>
        <v>-</v>
      </c>
      <c r="AL76" s="108">
        <v>73</v>
      </c>
      <c r="AM76" s="106" t="str">
        <f t="shared" si="61"/>
        <v>-</v>
      </c>
      <c r="AN76" s="52" t="str">
        <f t="shared" si="10"/>
        <v>-</v>
      </c>
      <c r="AO76" s="35" t="str">
        <f t="shared" si="11"/>
        <v>-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66"/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62"/>
        <v>0</v>
      </c>
      <c r="AA77" s="104">
        <f t="shared" si="58"/>
        <v>0</v>
      </c>
      <c r="AB77" s="103"/>
      <c r="AC77" s="103">
        <f t="shared" si="65"/>
        <v>0</v>
      </c>
      <c r="AD77" s="104">
        <f t="shared" si="63"/>
        <v>0</v>
      </c>
      <c r="AE77" s="104">
        <f t="shared" si="64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59"/>
        <v>0</v>
      </c>
      <c r="AK77" s="106" t="str">
        <f t="shared" si="60"/>
        <v>-</v>
      </c>
      <c r="AL77" s="108">
        <v>74</v>
      </c>
      <c r="AM77" s="106" t="str">
        <f t="shared" si="61"/>
        <v>-</v>
      </c>
      <c r="AN77" s="52" t="str">
        <f t="shared" si="10"/>
        <v>-</v>
      </c>
      <c r="AO77" s="35" t="str">
        <f t="shared" si="11"/>
        <v>-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66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62"/>
        <v>0</v>
      </c>
      <c r="AA78" s="104">
        <f t="shared" si="58"/>
        <v>0</v>
      </c>
      <c r="AB78" s="103"/>
      <c r="AC78" s="103">
        <f t="shared" si="65"/>
        <v>0</v>
      </c>
      <c r="AD78" s="104">
        <f t="shared" si="63"/>
        <v>0</v>
      </c>
      <c r="AE78" s="104">
        <f t="shared" si="64"/>
        <v>0</v>
      </c>
      <c r="AF78" s="42">
        <f t="shared" ref="AF78:AF141" si="67">AC78/AQ$10</f>
        <v>0</v>
      </c>
      <c r="AG78" s="37">
        <f t="shared" ref="AG78:AG141" si="68">AF78*30</f>
        <v>0</v>
      </c>
      <c r="AH78" s="63">
        <f t="shared" ref="AH78:AH141" si="69">AG78*G78</f>
        <v>0</v>
      </c>
      <c r="AI78" s="103">
        <v>0</v>
      </c>
      <c r="AJ78" s="107">
        <f t="shared" si="59"/>
        <v>0</v>
      </c>
      <c r="AK78" s="106" t="str">
        <f t="shared" si="60"/>
        <v>-</v>
      </c>
      <c r="AL78" s="108">
        <v>75</v>
      </c>
      <c r="AM78" s="106" t="str">
        <f t="shared" si="61"/>
        <v>-</v>
      </c>
      <c r="AN78" s="52" t="str">
        <f t="shared" ref="AN78:AN141" si="70">IFERROR(AK78/30,"-")</f>
        <v>-</v>
      </c>
      <c r="AO78" s="35" t="str">
        <f t="shared" ref="AO78:AO141" si="71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66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62"/>
        <v>0</v>
      </c>
      <c r="AA79" s="104">
        <f t="shared" si="58"/>
        <v>0</v>
      </c>
      <c r="AB79" s="103"/>
      <c r="AC79" s="103">
        <f t="shared" si="65"/>
        <v>0</v>
      </c>
      <c r="AD79" s="104">
        <f t="shared" si="63"/>
        <v>0</v>
      </c>
      <c r="AE79" s="104">
        <f t="shared" si="64"/>
        <v>0</v>
      </c>
      <c r="AF79" s="42">
        <f t="shared" si="67"/>
        <v>0</v>
      </c>
      <c r="AG79" s="37">
        <f t="shared" si="68"/>
        <v>0</v>
      </c>
      <c r="AH79" s="63">
        <f t="shared" si="69"/>
        <v>0</v>
      </c>
      <c r="AI79" s="103">
        <v>0</v>
      </c>
      <c r="AJ79" s="107">
        <f t="shared" si="59"/>
        <v>0</v>
      </c>
      <c r="AK79" s="106" t="str">
        <f t="shared" si="60"/>
        <v>-</v>
      </c>
      <c r="AL79" s="108">
        <v>76</v>
      </c>
      <c r="AM79" s="106" t="str">
        <f t="shared" si="61"/>
        <v>-</v>
      </c>
      <c r="AN79" s="52" t="str">
        <f t="shared" si="70"/>
        <v>-</v>
      </c>
      <c r="AO79" s="35" t="str">
        <f t="shared" si="71"/>
        <v>-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66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62"/>
        <v>0</v>
      </c>
      <c r="AA80" s="104">
        <f t="shared" si="58"/>
        <v>0</v>
      </c>
      <c r="AB80" s="103"/>
      <c r="AC80" s="103">
        <f t="shared" si="65"/>
        <v>0</v>
      </c>
      <c r="AD80" s="104">
        <f t="shared" si="63"/>
        <v>0</v>
      </c>
      <c r="AE80" s="104">
        <f t="shared" si="64"/>
        <v>0</v>
      </c>
      <c r="AF80" s="42">
        <f t="shared" si="67"/>
        <v>0</v>
      </c>
      <c r="AG80" s="37">
        <f t="shared" si="68"/>
        <v>0</v>
      </c>
      <c r="AH80" s="63">
        <f t="shared" si="69"/>
        <v>0</v>
      </c>
      <c r="AI80" s="103">
        <v>0</v>
      </c>
      <c r="AJ80" s="107">
        <f t="shared" si="59"/>
        <v>0</v>
      </c>
      <c r="AK80" s="106" t="str">
        <f t="shared" si="60"/>
        <v>-</v>
      </c>
      <c r="AL80" s="108">
        <v>77</v>
      </c>
      <c r="AM80" s="106" t="str">
        <f t="shared" si="61"/>
        <v>-</v>
      </c>
      <c r="AN80" s="52" t="str">
        <f t="shared" si="70"/>
        <v>-</v>
      </c>
      <c r="AO80" s="35" t="str">
        <f t="shared" si="71"/>
        <v>-</v>
      </c>
      <c r="AP80" s="110"/>
      <c r="AQ80" s="110"/>
    </row>
    <row r="81" spans="1:46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66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62"/>
        <v>0</v>
      </c>
      <c r="AA81" s="104">
        <f t="shared" si="58"/>
        <v>0</v>
      </c>
      <c r="AB81" s="103"/>
      <c r="AC81" s="103">
        <f t="shared" si="65"/>
        <v>0</v>
      </c>
      <c r="AD81" s="104">
        <f t="shared" si="63"/>
        <v>0</v>
      </c>
      <c r="AE81" s="104">
        <f t="shared" si="64"/>
        <v>0</v>
      </c>
      <c r="AF81" s="42">
        <f t="shared" si="67"/>
        <v>0</v>
      </c>
      <c r="AG81" s="37">
        <f t="shared" si="68"/>
        <v>0</v>
      </c>
      <c r="AH81" s="63">
        <f t="shared" si="69"/>
        <v>0</v>
      </c>
      <c r="AI81" s="103">
        <v>0</v>
      </c>
      <c r="AJ81" s="107">
        <f t="shared" si="59"/>
        <v>0</v>
      </c>
      <c r="AK81" s="106" t="str">
        <f t="shared" si="60"/>
        <v>-</v>
      </c>
      <c r="AL81" s="108">
        <v>78</v>
      </c>
      <c r="AM81" s="106" t="str">
        <f t="shared" si="61"/>
        <v>-</v>
      </c>
      <c r="AN81" s="52" t="str">
        <f t="shared" si="70"/>
        <v>-</v>
      </c>
      <c r="AO81" s="35" t="str">
        <f t="shared" si="71"/>
        <v>-</v>
      </c>
      <c r="AP81" s="110"/>
      <c r="AQ81" s="110"/>
    </row>
    <row r="82" spans="1:46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66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62"/>
        <v>0</v>
      </c>
      <c r="AA82" s="104">
        <f t="shared" si="58"/>
        <v>0</v>
      </c>
      <c r="AB82" s="103"/>
      <c r="AC82" s="103">
        <f t="shared" si="65"/>
        <v>0</v>
      </c>
      <c r="AD82" s="104">
        <f t="shared" si="63"/>
        <v>0</v>
      </c>
      <c r="AE82" s="104">
        <f t="shared" si="64"/>
        <v>0</v>
      </c>
      <c r="AF82" s="42">
        <f t="shared" si="67"/>
        <v>0</v>
      </c>
      <c r="AG82" s="37">
        <f t="shared" si="68"/>
        <v>0</v>
      </c>
      <c r="AH82" s="63">
        <f t="shared" si="69"/>
        <v>0</v>
      </c>
      <c r="AI82" s="103">
        <v>0</v>
      </c>
      <c r="AJ82" s="107">
        <f t="shared" si="59"/>
        <v>0</v>
      </c>
      <c r="AK82" s="106" t="str">
        <f t="shared" si="60"/>
        <v>-</v>
      </c>
      <c r="AL82" s="108">
        <v>79</v>
      </c>
      <c r="AM82" s="106" t="str">
        <f t="shared" si="61"/>
        <v>-</v>
      </c>
      <c r="AN82" s="52" t="str">
        <f t="shared" si="70"/>
        <v>-</v>
      </c>
      <c r="AO82" s="35" t="str">
        <f t="shared" si="71"/>
        <v>-</v>
      </c>
      <c r="AP82" s="110"/>
      <c r="AQ82" s="110"/>
    </row>
    <row r="83" spans="1:46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66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62"/>
        <v>0</v>
      </c>
      <c r="AA83" s="104">
        <f t="shared" si="58"/>
        <v>0</v>
      </c>
      <c r="AB83" s="103"/>
      <c r="AC83" s="103">
        <f t="shared" si="65"/>
        <v>0</v>
      </c>
      <c r="AD83" s="104">
        <f t="shared" si="63"/>
        <v>0</v>
      </c>
      <c r="AE83" s="104">
        <f t="shared" si="64"/>
        <v>0</v>
      </c>
      <c r="AF83" s="42">
        <f t="shared" si="67"/>
        <v>0</v>
      </c>
      <c r="AG83" s="37">
        <f t="shared" si="68"/>
        <v>0</v>
      </c>
      <c r="AH83" s="63">
        <f t="shared" si="69"/>
        <v>0</v>
      </c>
      <c r="AI83" s="103">
        <v>0</v>
      </c>
      <c r="AJ83" s="107">
        <f t="shared" si="59"/>
        <v>0</v>
      </c>
      <c r="AK83" s="106" t="str">
        <f t="shared" si="60"/>
        <v>-</v>
      </c>
      <c r="AL83" s="108">
        <v>80</v>
      </c>
      <c r="AM83" s="106" t="str">
        <f t="shared" si="61"/>
        <v>-</v>
      </c>
      <c r="AN83" s="52" t="str">
        <f t="shared" si="70"/>
        <v>-</v>
      </c>
      <c r="AO83" s="35" t="str">
        <f t="shared" si="71"/>
        <v>-</v>
      </c>
      <c r="AP83" s="110"/>
      <c r="AQ83" s="110"/>
    </row>
    <row r="84" spans="1:46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66"/>
        <v>11.760000000000007</v>
      </c>
      <c r="L84" s="104">
        <f t="shared" si="49"/>
        <v>24.5</v>
      </c>
      <c r="M84" s="103">
        <v>1</v>
      </c>
      <c r="N84" s="104">
        <f t="shared" si="50"/>
        <v>11.760000000000007</v>
      </c>
      <c r="O84" s="104">
        <f t="shared" si="51"/>
        <v>24.5</v>
      </c>
      <c r="P84" s="103">
        <v>0</v>
      </c>
      <c r="Q84" s="104">
        <f t="shared" si="52"/>
        <v>0</v>
      </c>
      <c r="R84" s="104">
        <f t="shared" si="53"/>
        <v>0</v>
      </c>
      <c r="S84" s="103">
        <v>2</v>
      </c>
      <c r="T84" s="104">
        <f t="shared" si="54"/>
        <v>23.520000000000014</v>
      </c>
      <c r="U84" s="104">
        <f t="shared" si="55"/>
        <v>49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62"/>
        <v>0</v>
      </c>
      <c r="AA84" s="104">
        <f t="shared" si="58"/>
        <v>0</v>
      </c>
      <c r="AB84" s="103"/>
      <c r="AC84" s="103">
        <f t="shared" si="65"/>
        <v>4</v>
      </c>
      <c r="AD84" s="104">
        <f t="shared" si="63"/>
        <v>47.040000000000028</v>
      </c>
      <c r="AE84" s="104">
        <f t="shared" si="64"/>
        <v>98</v>
      </c>
      <c r="AF84" s="42">
        <f t="shared" si="67"/>
        <v>3.2520325203252036E-2</v>
      </c>
      <c r="AG84" s="37">
        <f t="shared" si="68"/>
        <v>0.97560975609756106</v>
      </c>
      <c r="AH84" s="63">
        <f t="shared" si="69"/>
        <v>23.902439024390247</v>
      </c>
      <c r="AI84" s="103">
        <v>1</v>
      </c>
      <c r="AJ84" s="107">
        <f t="shared" si="59"/>
        <v>24.5</v>
      </c>
      <c r="AK84" s="106">
        <f t="shared" si="60"/>
        <v>30.749999999999996</v>
      </c>
      <c r="AL84" s="108">
        <v>81</v>
      </c>
      <c r="AM84" s="106">
        <f t="shared" si="61"/>
        <v>4.3928571428571423</v>
      </c>
      <c r="AN84" s="52">
        <f t="shared" si="70"/>
        <v>1.0249999999999999</v>
      </c>
      <c r="AO84" s="35">
        <f t="shared" si="71"/>
        <v>43619.75</v>
      </c>
      <c r="AP84" s="110"/>
      <c r="AQ84" s="110"/>
    </row>
    <row r="85" spans="1:46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66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62"/>
        <v>0</v>
      </c>
      <c r="AA85" s="104">
        <f t="shared" si="58"/>
        <v>0</v>
      </c>
      <c r="AB85" s="103"/>
      <c r="AC85" s="103">
        <f t="shared" si="65"/>
        <v>0</v>
      </c>
      <c r="AD85" s="104">
        <f t="shared" si="63"/>
        <v>0</v>
      </c>
      <c r="AE85" s="104">
        <f t="shared" si="64"/>
        <v>0</v>
      </c>
      <c r="AF85" s="42">
        <f t="shared" si="67"/>
        <v>0</v>
      </c>
      <c r="AG85" s="37">
        <f t="shared" si="68"/>
        <v>0</v>
      </c>
      <c r="AH85" s="63">
        <f t="shared" si="69"/>
        <v>0</v>
      </c>
      <c r="AI85" s="103">
        <v>0</v>
      </c>
      <c r="AJ85" s="107">
        <f t="shared" si="59"/>
        <v>0</v>
      </c>
      <c r="AK85" s="106" t="str">
        <f t="shared" si="60"/>
        <v>-</v>
      </c>
      <c r="AL85" s="108">
        <v>82</v>
      </c>
      <c r="AM85" s="106" t="str">
        <f t="shared" si="61"/>
        <v>-</v>
      </c>
      <c r="AN85" s="52" t="str">
        <f t="shared" si="70"/>
        <v>-</v>
      </c>
      <c r="AO85" s="35" t="str">
        <f t="shared" si="71"/>
        <v>-</v>
      </c>
      <c r="AP85" s="110"/>
      <c r="AQ85" s="110"/>
    </row>
    <row r="86" spans="1:46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66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62"/>
        <v>0</v>
      </c>
      <c r="AA86" s="104">
        <f t="shared" si="58"/>
        <v>0</v>
      </c>
      <c r="AB86" s="103"/>
      <c r="AC86" s="103">
        <f t="shared" si="65"/>
        <v>0</v>
      </c>
      <c r="AD86" s="104">
        <f t="shared" si="63"/>
        <v>0</v>
      </c>
      <c r="AE86" s="104">
        <f t="shared" si="64"/>
        <v>0</v>
      </c>
      <c r="AF86" s="42">
        <f t="shared" si="67"/>
        <v>0</v>
      </c>
      <c r="AG86" s="37">
        <f t="shared" si="68"/>
        <v>0</v>
      </c>
      <c r="AH86" s="63">
        <f t="shared" si="69"/>
        <v>0</v>
      </c>
      <c r="AI86" s="103">
        <v>0</v>
      </c>
      <c r="AJ86" s="107">
        <f t="shared" si="59"/>
        <v>0</v>
      </c>
      <c r="AK86" s="106" t="str">
        <f t="shared" si="60"/>
        <v>-</v>
      </c>
      <c r="AL86" s="108">
        <v>83</v>
      </c>
      <c r="AM86" s="106" t="str">
        <f t="shared" si="61"/>
        <v>-</v>
      </c>
      <c r="AN86" s="52" t="str">
        <f t="shared" si="70"/>
        <v>-</v>
      </c>
      <c r="AO86" s="35" t="str">
        <f t="shared" si="71"/>
        <v>-</v>
      </c>
      <c r="AP86" s="110"/>
      <c r="AQ86" s="110"/>
    </row>
    <row r="87" spans="1:46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66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62"/>
        <v>0</v>
      </c>
      <c r="AA87" s="104">
        <f t="shared" si="58"/>
        <v>0</v>
      </c>
      <c r="AB87" s="103"/>
      <c r="AC87" s="103">
        <f t="shared" si="65"/>
        <v>0</v>
      </c>
      <c r="AD87" s="104">
        <f t="shared" si="63"/>
        <v>0</v>
      </c>
      <c r="AE87" s="104">
        <f t="shared" si="64"/>
        <v>0</v>
      </c>
      <c r="AF87" s="42">
        <f t="shared" si="67"/>
        <v>0</v>
      </c>
      <c r="AG87" s="37">
        <f t="shared" si="68"/>
        <v>0</v>
      </c>
      <c r="AH87" s="63">
        <f t="shared" si="69"/>
        <v>0</v>
      </c>
      <c r="AI87" s="103">
        <v>0</v>
      </c>
      <c r="AJ87" s="107">
        <f t="shared" si="59"/>
        <v>0</v>
      </c>
      <c r="AK87" s="106" t="str">
        <f t="shared" si="60"/>
        <v>-</v>
      </c>
      <c r="AL87" s="108">
        <v>84</v>
      </c>
      <c r="AM87" s="106" t="str">
        <f t="shared" si="61"/>
        <v>-</v>
      </c>
      <c r="AN87" s="52" t="str">
        <f t="shared" si="70"/>
        <v>-</v>
      </c>
      <c r="AO87" s="35" t="str">
        <f t="shared" si="71"/>
        <v>-</v>
      </c>
      <c r="AP87" s="110"/>
      <c r="AQ87" s="110"/>
    </row>
    <row r="88" spans="1:46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66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62"/>
        <v>0</v>
      </c>
      <c r="AA88" s="104">
        <f t="shared" si="58"/>
        <v>0</v>
      </c>
      <c r="AB88" s="103"/>
      <c r="AC88" s="103">
        <f t="shared" si="65"/>
        <v>0</v>
      </c>
      <c r="AD88" s="104">
        <f t="shared" si="63"/>
        <v>0</v>
      </c>
      <c r="AE88" s="104">
        <f t="shared" si="64"/>
        <v>0</v>
      </c>
      <c r="AF88" s="42">
        <f t="shared" si="67"/>
        <v>0</v>
      </c>
      <c r="AG88" s="37">
        <f t="shared" si="68"/>
        <v>0</v>
      </c>
      <c r="AH88" s="63">
        <f t="shared" si="69"/>
        <v>0</v>
      </c>
      <c r="AI88" s="103">
        <v>0</v>
      </c>
      <c r="AJ88" s="107">
        <f t="shared" si="59"/>
        <v>0</v>
      </c>
      <c r="AK88" s="106" t="str">
        <f t="shared" si="60"/>
        <v>-</v>
      </c>
      <c r="AL88" s="108">
        <v>85</v>
      </c>
      <c r="AM88" s="106" t="str">
        <f t="shared" si="61"/>
        <v>-</v>
      </c>
      <c r="AN88" s="52" t="str">
        <f t="shared" si="70"/>
        <v>-</v>
      </c>
      <c r="AO88" s="35" t="str">
        <f t="shared" si="71"/>
        <v>-</v>
      </c>
      <c r="AP88" s="110"/>
      <c r="AQ88" s="110"/>
    </row>
    <row r="89" spans="1:46" s="102" customFormat="1" ht="15" x14ac:dyDescent="0.25">
      <c r="A89" s="98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6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si="62"/>
        <v>0</v>
      </c>
      <c r="AA89" s="104">
        <f t="shared" ref="AA89:AA94" si="82">Y89*$G89</f>
        <v>0</v>
      </c>
      <c r="AB89" s="117"/>
      <c r="AC89" s="114">
        <f t="shared" ref="AC89" si="83">J89+M89+P89+S89+V89+Y89</f>
        <v>0</v>
      </c>
      <c r="AD89" s="104">
        <f t="shared" si="63"/>
        <v>0</v>
      </c>
      <c r="AE89" s="106">
        <f t="shared" si="64"/>
        <v>0</v>
      </c>
      <c r="AF89" s="42">
        <f t="shared" si="67"/>
        <v>0</v>
      </c>
      <c r="AG89" s="37">
        <f t="shared" si="68"/>
        <v>0</v>
      </c>
      <c r="AH89" s="63">
        <f t="shared" si="69"/>
        <v>0</v>
      </c>
      <c r="AI89" s="103">
        <v>0</v>
      </c>
      <c r="AJ89" s="106">
        <f t="shared" ref="AJ89:AJ94" si="84">AI89*G89</f>
        <v>0</v>
      </c>
      <c r="AK89" s="106" t="str">
        <f t="shared" ref="AK89:AK94" si="85">IFERROR(AI89/AF89, "-")</f>
        <v>-</v>
      </c>
      <c r="AL89" s="108">
        <v>87</v>
      </c>
      <c r="AM89" s="106" t="str">
        <f t="shared" ref="AM89:AM94" si="86">IFERROR(AK89/7,"-")</f>
        <v>-</v>
      </c>
      <c r="AN89" s="52" t="str">
        <f t="shared" si="70"/>
        <v>-</v>
      </c>
      <c r="AO89" s="35" t="str">
        <f t="shared" si="71"/>
        <v>-</v>
      </c>
      <c r="AP89" s="113"/>
      <c r="AQ89" s="113"/>
      <c r="AR89" s="113"/>
      <c r="AS89" s="113"/>
      <c r="AT89" s="113"/>
    </row>
    <row r="90" spans="1:46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62"/>
        <v>0</v>
      </c>
      <c r="AA90" s="104">
        <f t="shared" si="82"/>
        <v>0</v>
      </c>
      <c r="AB90" s="103"/>
      <c r="AC90" s="103">
        <f t="shared" ref="AC90:AC94" si="87">J90+M90+P90+S90+V90+Y90</f>
        <v>0</v>
      </c>
      <c r="AD90" s="104">
        <f t="shared" si="63"/>
        <v>0</v>
      </c>
      <c r="AE90" s="104">
        <f t="shared" si="64"/>
        <v>0</v>
      </c>
      <c r="AF90" s="42">
        <f t="shared" si="67"/>
        <v>0</v>
      </c>
      <c r="AG90" s="37">
        <f t="shared" si="68"/>
        <v>0</v>
      </c>
      <c r="AH90" s="63">
        <f t="shared" si="69"/>
        <v>0</v>
      </c>
      <c r="AI90" s="103">
        <v>0</v>
      </c>
      <c r="AJ90" s="107">
        <f t="shared" si="84"/>
        <v>0</v>
      </c>
      <c r="AK90" s="106" t="str">
        <f t="shared" si="85"/>
        <v>-</v>
      </c>
      <c r="AL90" s="108">
        <v>88</v>
      </c>
      <c r="AM90" s="106" t="str">
        <f t="shared" si="86"/>
        <v>-</v>
      </c>
      <c r="AN90" s="52" t="str">
        <f t="shared" si="70"/>
        <v>-</v>
      </c>
      <c r="AO90" s="35" t="str">
        <f t="shared" si="71"/>
        <v>-</v>
      </c>
      <c r="AP90" s="110"/>
      <c r="AQ90" s="110"/>
    </row>
    <row r="91" spans="1:46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62"/>
        <v>0</v>
      </c>
      <c r="AA91" s="104">
        <f t="shared" si="82"/>
        <v>0</v>
      </c>
      <c r="AB91" s="103"/>
      <c r="AC91" s="103">
        <f t="shared" si="87"/>
        <v>0</v>
      </c>
      <c r="AD91" s="104">
        <f t="shared" si="63"/>
        <v>0</v>
      </c>
      <c r="AE91" s="104">
        <f t="shared" si="64"/>
        <v>0</v>
      </c>
      <c r="AF91" s="42">
        <f t="shared" si="67"/>
        <v>0</v>
      </c>
      <c r="AG91" s="37">
        <f t="shared" si="68"/>
        <v>0</v>
      </c>
      <c r="AH91" s="63">
        <f t="shared" si="69"/>
        <v>0</v>
      </c>
      <c r="AI91" s="103">
        <v>0</v>
      </c>
      <c r="AJ91" s="107">
        <f t="shared" si="84"/>
        <v>0</v>
      </c>
      <c r="AK91" s="106" t="str">
        <f t="shared" si="85"/>
        <v>-</v>
      </c>
      <c r="AL91" s="108">
        <v>89</v>
      </c>
      <c r="AM91" s="106" t="str">
        <f t="shared" si="86"/>
        <v>-</v>
      </c>
      <c r="AN91" s="52" t="str">
        <f t="shared" si="70"/>
        <v>-</v>
      </c>
      <c r="AO91" s="35" t="str">
        <f t="shared" si="71"/>
        <v>-</v>
      </c>
      <c r="AP91" s="110"/>
      <c r="AQ91" s="110"/>
    </row>
    <row r="92" spans="1:46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62"/>
        <v>0</v>
      </c>
      <c r="AA92" s="104">
        <f t="shared" si="82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7"/>
        <v>0</v>
      </c>
      <c r="AG92" s="37">
        <f t="shared" si="68"/>
        <v>0</v>
      </c>
      <c r="AH92" s="63">
        <f t="shared" si="69"/>
        <v>0</v>
      </c>
      <c r="AI92" s="103">
        <v>0</v>
      </c>
      <c r="AJ92" s="107">
        <f t="shared" si="84"/>
        <v>0</v>
      </c>
      <c r="AK92" s="106" t="str">
        <f t="shared" si="85"/>
        <v>-</v>
      </c>
      <c r="AL92" s="108">
        <v>90</v>
      </c>
      <c r="AM92" s="106" t="str">
        <f t="shared" si="86"/>
        <v>-</v>
      </c>
      <c r="AN92" s="52" t="str">
        <f t="shared" si="70"/>
        <v>-</v>
      </c>
      <c r="AO92" s="35" t="str">
        <f t="shared" si="71"/>
        <v>-</v>
      </c>
      <c r="AP92" s="110"/>
      <c r="AQ92" s="110"/>
    </row>
    <row r="93" spans="1:46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62"/>
        <v>0</v>
      </c>
      <c r="AA93" s="104">
        <f t="shared" si="82"/>
        <v>0</v>
      </c>
      <c r="AB93" s="103"/>
      <c r="AC93" s="103">
        <f t="shared" si="87"/>
        <v>0</v>
      </c>
      <c r="AD93" s="104">
        <f t="shared" si="63"/>
        <v>0</v>
      </c>
      <c r="AE93" s="104">
        <f t="shared" si="64"/>
        <v>0</v>
      </c>
      <c r="AF93" s="42">
        <f t="shared" si="67"/>
        <v>0</v>
      </c>
      <c r="AG93" s="37">
        <f t="shared" si="68"/>
        <v>0</v>
      </c>
      <c r="AH93" s="63">
        <f t="shared" si="69"/>
        <v>0</v>
      </c>
      <c r="AI93" s="103">
        <v>0</v>
      </c>
      <c r="AJ93" s="107">
        <f t="shared" si="84"/>
        <v>0</v>
      </c>
      <c r="AK93" s="106" t="str">
        <f t="shared" si="85"/>
        <v>-</v>
      </c>
      <c r="AL93" s="108">
        <v>91</v>
      </c>
      <c r="AM93" s="106" t="str">
        <f t="shared" si="86"/>
        <v>-</v>
      </c>
      <c r="AN93" s="52" t="str">
        <f t="shared" si="70"/>
        <v>-</v>
      </c>
      <c r="AO93" s="35" t="str">
        <f t="shared" si="71"/>
        <v>-</v>
      </c>
      <c r="AP93" s="110"/>
      <c r="AQ93" s="110"/>
    </row>
    <row r="94" spans="1:46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62"/>
        <v>0</v>
      </c>
      <c r="AA94" s="104">
        <f t="shared" si="82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7"/>
        <v>0</v>
      </c>
      <c r="AG94" s="37">
        <f t="shared" si="68"/>
        <v>0</v>
      </c>
      <c r="AH94" s="63">
        <f t="shared" si="69"/>
        <v>0</v>
      </c>
      <c r="AI94" s="103">
        <v>0</v>
      </c>
      <c r="AJ94" s="107">
        <f t="shared" si="84"/>
        <v>0</v>
      </c>
      <c r="AK94" s="106" t="str">
        <f t="shared" si="85"/>
        <v>-</v>
      </c>
      <c r="AL94" s="108">
        <v>92</v>
      </c>
      <c r="AM94" s="106" t="str">
        <f t="shared" si="86"/>
        <v>-</v>
      </c>
      <c r="AN94" s="52" t="str">
        <f t="shared" si="70"/>
        <v>-</v>
      </c>
      <c r="AO94" s="35" t="str">
        <f t="shared" si="71"/>
        <v>-</v>
      </c>
      <c r="AP94" s="110"/>
      <c r="AQ94" s="110"/>
    </row>
    <row r="95" spans="1:46" s="113" customFormat="1" ht="15" x14ac:dyDescent="0.25">
      <c r="A95" s="98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8">M95*$F95</f>
        <v>0</v>
      </c>
      <c r="O95" s="104">
        <f t="shared" ref="O95:O96" si="89">M95*$G95</f>
        <v>0</v>
      </c>
      <c r="P95" s="103">
        <v>0</v>
      </c>
      <c r="Q95" s="104">
        <f t="shared" ref="Q95:Q96" si="90">P95*$F95</f>
        <v>0</v>
      </c>
      <c r="R95" s="104">
        <f t="shared" ref="R95:R96" si="91">P95*$G95</f>
        <v>0</v>
      </c>
      <c r="S95" s="103">
        <v>0</v>
      </c>
      <c r="T95" s="104">
        <f t="shared" ref="T95:T96" si="92">S95*$F95</f>
        <v>0</v>
      </c>
      <c r="U95" s="104">
        <f t="shared" ref="U95:U96" si="93">S95*$G95</f>
        <v>0</v>
      </c>
      <c r="V95" s="103">
        <v>0</v>
      </c>
      <c r="W95" s="104">
        <f t="shared" ref="W95:W96" si="94">V95*$F95</f>
        <v>0</v>
      </c>
      <c r="X95" s="104">
        <f t="shared" ref="X95:X96" si="95">V95*$G95</f>
        <v>0</v>
      </c>
      <c r="Y95" s="103"/>
      <c r="Z95" s="104">
        <f t="shared" si="62"/>
        <v>0</v>
      </c>
      <c r="AA95" s="104">
        <f t="shared" ref="AA95:AA96" si="96">Y95*$G95</f>
        <v>0</v>
      </c>
      <c r="AC95" s="114">
        <f t="shared" ref="AC95:AC192" si="97">J95+M95+P95+S95+V95+Y95</f>
        <v>0</v>
      </c>
      <c r="AD95" s="104">
        <f t="shared" si="63"/>
        <v>0</v>
      </c>
      <c r="AE95" s="106">
        <f t="shared" si="64"/>
        <v>0</v>
      </c>
      <c r="AF95" s="42">
        <f t="shared" si="67"/>
        <v>0</v>
      </c>
      <c r="AG95" s="37">
        <f t="shared" si="68"/>
        <v>0</v>
      </c>
      <c r="AH95" s="63">
        <f t="shared" si="69"/>
        <v>0</v>
      </c>
      <c r="AI95" s="103">
        <v>0</v>
      </c>
      <c r="AJ95" s="106">
        <f t="shared" ref="AJ95:AJ102" si="98">AI95*G95</f>
        <v>0</v>
      </c>
      <c r="AK95" s="106" t="str">
        <f t="shared" ref="AK95:AK102" si="99">IFERROR(AI95/AF95, "-")</f>
        <v>-</v>
      </c>
      <c r="AL95" s="108">
        <v>94</v>
      </c>
      <c r="AM95" s="106" t="str">
        <f t="shared" ref="AM95:AM102" si="100">IFERROR(AK95/7,"-")</f>
        <v>-</v>
      </c>
      <c r="AN95" s="52" t="str">
        <f t="shared" si="70"/>
        <v>-</v>
      </c>
      <c r="AO95" s="35" t="str">
        <f t="shared" si="71"/>
        <v>-</v>
      </c>
    </row>
    <row r="96" spans="1:46" s="113" customFormat="1" ht="15" x14ac:dyDescent="0.25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1</v>
      </c>
      <c r="K96" s="104">
        <f t="shared" si="72"/>
        <v>20.910000000000014</v>
      </c>
      <c r="L96" s="104">
        <f t="shared" ref="L96" si="101">J96*$G96</f>
        <v>44.5</v>
      </c>
      <c r="M96" s="103">
        <v>0</v>
      </c>
      <c r="N96" s="104">
        <f t="shared" si="88"/>
        <v>0</v>
      </c>
      <c r="O96" s="104">
        <f t="shared" si="89"/>
        <v>0</v>
      </c>
      <c r="P96" s="103">
        <v>0</v>
      </c>
      <c r="Q96" s="104">
        <f t="shared" si="90"/>
        <v>0</v>
      </c>
      <c r="R96" s="104">
        <f t="shared" si="91"/>
        <v>0</v>
      </c>
      <c r="S96" s="103">
        <v>0</v>
      </c>
      <c r="T96" s="104">
        <f t="shared" si="92"/>
        <v>0</v>
      </c>
      <c r="U96" s="104">
        <f t="shared" si="93"/>
        <v>0</v>
      </c>
      <c r="V96" s="103">
        <v>0</v>
      </c>
      <c r="W96" s="104">
        <f t="shared" si="94"/>
        <v>0</v>
      </c>
      <c r="X96" s="104">
        <f t="shared" si="95"/>
        <v>0</v>
      </c>
      <c r="Y96" s="103"/>
      <c r="Z96" s="104">
        <f t="shared" si="62"/>
        <v>0</v>
      </c>
      <c r="AA96" s="104">
        <f t="shared" si="96"/>
        <v>0</v>
      </c>
      <c r="AC96" s="114">
        <f t="shared" si="97"/>
        <v>1</v>
      </c>
      <c r="AD96" s="104">
        <f t="shared" si="63"/>
        <v>20.910000000000014</v>
      </c>
      <c r="AE96" s="106">
        <f t="shared" si="64"/>
        <v>44.5</v>
      </c>
      <c r="AF96" s="42">
        <f t="shared" si="67"/>
        <v>8.130081300813009E-3</v>
      </c>
      <c r="AG96" s="37">
        <f t="shared" si="68"/>
        <v>0.24390243902439027</v>
      </c>
      <c r="AH96" s="63">
        <f t="shared" si="69"/>
        <v>10.853658536585368</v>
      </c>
      <c r="AI96" s="103">
        <v>0</v>
      </c>
      <c r="AJ96" s="106">
        <f t="shared" si="98"/>
        <v>0</v>
      </c>
      <c r="AK96" s="106">
        <f t="shared" si="99"/>
        <v>0</v>
      </c>
      <c r="AL96" s="108">
        <v>95</v>
      </c>
      <c r="AM96" s="106">
        <f t="shared" si="100"/>
        <v>0</v>
      </c>
      <c r="AN96" s="52">
        <f t="shared" si="70"/>
        <v>0</v>
      </c>
      <c r="AO96" s="35">
        <f t="shared" si="71"/>
        <v>43589</v>
      </c>
    </row>
    <row r="97" spans="1:41" s="113" customFormat="1" ht="15" x14ac:dyDescent="0.25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2"/>
        <v>0</v>
      </c>
      <c r="L97" s="104">
        <f t="shared" ref="L97:L100" si="102">J97*$G97</f>
        <v>0</v>
      </c>
      <c r="M97" s="103">
        <v>1</v>
      </c>
      <c r="N97" s="104">
        <f t="shared" ref="N97:N100" si="103">M97*$F97</f>
        <v>22.190000000000005</v>
      </c>
      <c r="O97" s="104">
        <f t="shared" ref="O97:O100" si="104">M97*$G97</f>
        <v>44.5</v>
      </c>
      <c r="P97" s="103">
        <v>0</v>
      </c>
      <c r="Q97" s="104">
        <f t="shared" ref="Q97:Q100" si="105">P97*$F97</f>
        <v>0</v>
      </c>
      <c r="R97" s="104">
        <f t="shared" ref="R97:R100" si="106">P97*$G97</f>
        <v>0</v>
      </c>
      <c r="S97" s="103">
        <v>0</v>
      </c>
      <c r="T97" s="104">
        <f t="shared" ref="T97:T100" si="107">S97*$F97</f>
        <v>0</v>
      </c>
      <c r="U97" s="104">
        <f t="shared" ref="U97:U100" si="108">S97*$G97</f>
        <v>0</v>
      </c>
      <c r="V97" s="103">
        <v>0</v>
      </c>
      <c r="W97" s="104">
        <f t="shared" ref="W97:W100" si="109">V97*$F97</f>
        <v>0</v>
      </c>
      <c r="X97" s="104">
        <f t="shared" ref="X97:X100" si="110">V97*$G97</f>
        <v>0</v>
      </c>
      <c r="Y97" s="103"/>
      <c r="Z97" s="104">
        <f t="shared" si="62"/>
        <v>0</v>
      </c>
      <c r="AA97" s="104">
        <f t="shared" ref="AA97:AA100" si="111">Y97*$G97</f>
        <v>0</v>
      </c>
      <c r="AC97" s="114">
        <f t="shared" si="97"/>
        <v>1</v>
      </c>
      <c r="AD97" s="104">
        <f t="shared" si="63"/>
        <v>22.190000000000005</v>
      </c>
      <c r="AE97" s="106">
        <f t="shared" si="64"/>
        <v>44.5</v>
      </c>
      <c r="AF97" s="42">
        <f t="shared" si="67"/>
        <v>8.130081300813009E-3</v>
      </c>
      <c r="AG97" s="37">
        <f t="shared" si="68"/>
        <v>0.24390243902439027</v>
      </c>
      <c r="AH97" s="63">
        <f t="shared" si="69"/>
        <v>10.853658536585368</v>
      </c>
      <c r="AI97" s="103">
        <v>0</v>
      </c>
      <c r="AJ97" s="106">
        <f t="shared" si="98"/>
        <v>0</v>
      </c>
      <c r="AK97" s="106">
        <f t="shared" si="99"/>
        <v>0</v>
      </c>
      <c r="AL97" s="108">
        <v>97</v>
      </c>
      <c r="AM97" s="106">
        <f t="shared" si="100"/>
        <v>0</v>
      </c>
      <c r="AN97" s="52">
        <f t="shared" si="70"/>
        <v>0</v>
      </c>
      <c r="AO97" s="35">
        <f t="shared" si="71"/>
        <v>43589</v>
      </c>
    </row>
    <row r="98" spans="1:41" s="113" customFormat="1" ht="15" x14ac:dyDescent="0.25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0</v>
      </c>
      <c r="K98" s="104">
        <f t="shared" si="72"/>
        <v>0</v>
      </c>
      <c r="L98" s="104">
        <f t="shared" si="102"/>
        <v>0</v>
      </c>
      <c r="M98" s="103">
        <v>0</v>
      </c>
      <c r="N98" s="104">
        <f t="shared" si="103"/>
        <v>0</v>
      </c>
      <c r="O98" s="104">
        <f t="shared" si="104"/>
        <v>0</v>
      </c>
      <c r="P98" s="103">
        <v>0</v>
      </c>
      <c r="Q98" s="104">
        <f t="shared" si="105"/>
        <v>0</v>
      </c>
      <c r="R98" s="104">
        <f t="shared" si="106"/>
        <v>0</v>
      </c>
      <c r="S98" s="103">
        <v>0</v>
      </c>
      <c r="T98" s="104">
        <f t="shared" si="107"/>
        <v>0</v>
      </c>
      <c r="U98" s="104">
        <f t="shared" si="108"/>
        <v>0</v>
      </c>
      <c r="V98" s="103">
        <v>0</v>
      </c>
      <c r="W98" s="104">
        <f t="shared" si="109"/>
        <v>0</v>
      </c>
      <c r="X98" s="104">
        <f t="shared" si="110"/>
        <v>0</v>
      </c>
      <c r="Y98" s="103"/>
      <c r="Z98" s="104">
        <f t="shared" si="62"/>
        <v>0</v>
      </c>
      <c r="AA98" s="104">
        <f t="shared" si="111"/>
        <v>0</v>
      </c>
      <c r="AC98" s="114">
        <f t="shared" si="97"/>
        <v>0</v>
      </c>
      <c r="AD98" s="104">
        <f t="shared" si="63"/>
        <v>0</v>
      </c>
      <c r="AE98" s="106">
        <f t="shared" si="64"/>
        <v>0</v>
      </c>
      <c r="AF98" s="42">
        <f t="shared" si="67"/>
        <v>0</v>
      </c>
      <c r="AG98" s="37">
        <f t="shared" si="68"/>
        <v>0</v>
      </c>
      <c r="AH98" s="63">
        <f t="shared" si="69"/>
        <v>0</v>
      </c>
      <c r="AI98" s="103">
        <v>0</v>
      </c>
      <c r="AJ98" s="106">
        <f t="shared" si="98"/>
        <v>0</v>
      </c>
      <c r="AK98" s="106" t="str">
        <f t="shared" si="99"/>
        <v>-</v>
      </c>
      <c r="AL98" s="108">
        <v>98</v>
      </c>
      <c r="AM98" s="106" t="str">
        <f t="shared" si="100"/>
        <v>-</v>
      </c>
      <c r="AN98" s="52" t="str">
        <f t="shared" si="70"/>
        <v>-</v>
      </c>
      <c r="AO98" s="35" t="str">
        <f t="shared" si="71"/>
        <v>-</v>
      </c>
    </row>
    <row r="99" spans="1:41" s="113" customFormat="1" ht="15" x14ac:dyDescent="0.25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72"/>
        <v>0</v>
      </c>
      <c r="L99" s="104">
        <f t="shared" si="102"/>
        <v>0</v>
      </c>
      <c r="M99" s="103">
        <v>0</v>
      </c>
      <c r="N99" s="104">
        <f t="shared" si="103"/>
        <v>0</v>
      </c>
      <c r="O99" s="104">
        <f t="shared" si="104"/>
        <v>0</v>
      </c>
      <c r="P99" s="103">
        <v>0</v>
      </c>
      <c r="Q99" s="104">
        <f t="shared" si="105"/>
        <v>0</v>
      </c>
      <c r="R99" s="104">
        <f t="shared" si="106"/>
        <v>0</v>
      </c>
      <c r="S99" s="103">
        <v>0</v>
      </c>
      <c r="T99" s="104">
        <f t="shared" si="107"/>
        <v>0</v>
      </c>
      <c r="U99" s="104">
        <f t="shared" si="108"/>
        <v>0</v>
      </c>
      <c r="V99" s="103">
        <v>0</v>
      </c>
      <c r="W99" s="104">
        <f t="shared" si="109"/>
        <v>0</v>
      </c>
      <c r="X99" s="104">
        <f t="shared" si="110"/>
        <v>0</v>
      </c>
      <c r="Y99" s="103"/>
      <c r="Z99" s="104">
        <f t="shared" si="62"/>
        <v>0</v>
      </c>
      <c r="AA99" s="104">
        <f t="shared" si="111"/>
        <v>0</v>
      </c>
      <c r="AC99" s="114">
        <f t="shared" si="97"/>
        <v>0</v>
      </c>
      <c r="AD99" s="104">
        <f t="shared" si="63"/>
        <v>0</v>
      </c>
      <c r="AE99" s="106">
        <f t="shared" si="64"/>
        <v>0</v>
      </c>
      <c r="AF99" s="42">
        <f t="shared" si="67"/>
        <v>0</v>
      </c>
      <c r="AG99" s="37">
        <f t="shared" si="68"/>
        <v>0</v>
      </c>
      <c r="AH99" s="63">
        <f t="shared" si="69"/>
        <v>0</v>
      </c>
      <c r="AI99" s="103">
        <v>1</v>
      </c>
      <c r="AJ99" s="106">
        <f t="shared" si="98"/>
        <v>24.5</v>
      </c>
      <c r="AK99" s="106" t="str">
        <f t="shared" si="99"/>
        <v>-</v>
      </c>
      <c r="AL99" s="108">
        <v>99</v>
      </c>
      <c r="AM99" s="106" t="str">
        <f t="shared" si="100"/>
        <v>-</v>
      </c>
      <c r="AN99" s="52" t="str">
        <f t="shared" si="70"/>
        <v>-</v>
      </c>
      <c r="AO99" s="35" t="str">
        <f t="shared" si="71"/>
        <v>-</v>
      </c>
    </row>
    <row r="100" spans="1:41" s="113" customFormat="1" ht="15" x14ac:dyDescent="0.25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72"/>
        <v>0</v>
      </c>
      <c r="L100" s="104">
        <f t="shared" si="102"/>
        <v>0</v>
      </c>
      <c r="M100" s="103">
        <v>0</v>
      </c>
      <c r="N100" s="104">
        <f t="shared" si="103"/>
        <v>0</v>
      </c>
      <c r="O100" s="104">
        <f t="shared" si="104"/>
        <v>0</v>
      </c>
      <c r="P100" s="103">
        <v>0</v>
      </c>
      <c r="Q100" s="104">
        <f t="shared" si="105"/>
        <v>0</v>
      </c>
      <c r="R100" s="104">
        <f t="shared" si="106"/>
        <v>0</v>
      </c>
      <c r="S100" s="103">
        <v>0</v>
      </c>
      <c r="T100" s="104">
        <f t="shared" si="107"/>
        <v>0</v>
      </c>
      <c r="U100" s="104">
        <f t="shared" si="108"/>
        <v>0</v>
      </c>
      <c r="V100" s="103">
        <v>0</v>
      </c>
      <c r="W100" s="104">
        <f t="shared" si="109"/>
        <v>0</v>
      </c>
      <c r="X100" s="104">
        <f t="shared" si="110"/>
        <v>0</v>
      </c>
      <c r="Y100" s="103"/>
      <c r="Z100" s="104">
        <f t="shared" si="62"/>
        <v>0</v>
      </c>
      <c r="AA100" s="104">
        <f t="shared" si="111"/>
        <v>0</v>
      </c>
      <c r="AC100" s="114">
        <f t="shared" si="97"/>
        <v>0</v>
      </c>
      <c r="AD100" s="104">
        <f t="shared" si="63"/>
        <v>0</v>
      </c>
      <c r="AE100" s="106">
        <f t="shared" si="64"/>
        <v>0</v>
      </c>
      <c r="AF100" s="42">
        <f t="shared" si="67"/>
        <v>0</v>
      </c>
      <c r="AG100" s="37">
        <f t="shared" si="68"/>
        <v>0</v>
      </c>
      <c r="AH100" s="63">
        <f t="shared" si="69"/>
        <v>0</v>
      </c>
      <c r="AI100" s="103">
        <v>2</v>
      </c>
      <c r="AJ100" s="106">
        <f t="shared" si="98"/>
        <v>49</v>
      </c>
      <c r="AK100" s="106" t="str">
        <f t="shared" si="99"/>
        <v>-</v>
      </c>
      <c r="AL100" s="108">
        <v>100</v>
      </c>
      <c r="AM100" s="106" t="str">
        <f t="shared" si="100"/>
        <v>-</v>
      </c>
      <c r="AN100" s="52" t="str">
        <f t="shared" si="70"/>
        <v>-</v>
      </c>
      <c r="AO100" s="35" t="str">
        <f t="shared" si="71"/>
        <v>-</v>
      </c>
    </row>
    <row r="101" spans="1:41" s="113" customFormat="1" ht="15" x14ac:dyDescent="0.25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2"/>
        <v>0</v>
      </c>
      <c r="L101" s="104">
        <f t="shared" ref="L101:L102" si="112">J101*$G101</f>
        <v>0</v>
      </c>
      <c r="M101" s="103">
        <v>0</v>
      </c>
      <c r="N101" s="104">
        <f t="shared" ref="N101:N102" si="113">M101*$F101</f>
        <v>0</v>
      </c>
      <c r="O101" s="104">
        <f t="shared" ref="O101:O102" si="114">M101*$G101</f>
        <v>0</v>
      </c>
      <c r="P101" s="103">
        <v>0</v>
      </c>
      <c r="Q101" s="104">
        <f t="shared" ref="Q101:Q102" si="115">P101*$F101</f>
        <v>0</v>
      </c>
      <c r="R101" s="104">
        <f t="shared" ref="R101:R102" si="116">P101*$G101</f>
        <v>0</v>
      </c>
      <c r="S101" s="103">
        <v>0</v>
      </c>
      <c r="T101" s="104">
        <f t="shared" ref="T101:T102" si="117">S101*$F101</f>
        <v>0</v>
      </c>
      <c r="U101" s="104">
        <f t="shared" ref="U101:U102" si="118">S101*$G101</f>
        <v>0</v>
      </c>
      <c r="V101" s="103">
        <v>0</v>
      </c>
      <c r="W101" s="104">
        <f t="shared" ref="W101:W102" si="119">V101*$F101</f>
        <v>0</v>
      </c>
      <c r="X101" s="104">
        <f t="shared" ref="X101:X102" si="120">V101*$G101</f>
        <v>0</v>
      </c>
      <c r="Y101" s="103"/>
      <c r="Z101" s="104">
        <f t="shared" si="62"/>
        <v>0</v>
      </c>
      <c r="AA101" s="104">
        <f t="shared" ref="AA101:AA102" si="121">Y101*$G101</f>
        <v>0</v>
      </c>
      <c r="AC101" s="114">
        <f t="shared" si="97"/>
        <v>0</v>
      </c>
      <c r="AD101" s="104">
        <f t="shared" si="63"/>
        <v>0</v>
      </c>
      <c r="AE101" s="106">
        <f t="shared" si="64"/>
        <v>0</v>
      </c>
      <c r="AF101" s="42">
        <f t="shared" si="67"/>
        <v>0</v>
      </c>
      <c r="AG101" s="37">
        <f t="shared" si="68"/>
        <v>0</v>
      </c>
      <c r="AH101" s="63">
        <f t="shared" si="69"/>
        <v>0</v>
      </c>
      <c r="AI101" s="103">
        <v>0</v>
      </c>
      <c r="AJ101" s="106">
        <f t="shared" si="98"/>
        <v>0</v>
      </c>
      <c r="AK101" s="106" t="str">
        <f t="shared" si="99"/>
        <v>-</v>
      </c>
      <c r="AL101" s="108">
        <v>102</v>
      </c>
      <c r="AM101" s="106" t="str">
        <f t="shared" si="100"/>
        <v>-</v>
      </c>
      <c r="AN101" s="52" t="str">
        <f t="shared" si="70"/>
        <v>-</v>
      </c>
      <c r="AO101" s="35" t="str">
        <f t="shared" si="71"/>
        <v>-</v>
      </c>
    </row>
    <row r="102" spans="1:41" s="113" customFormat="1" ht="15" x14ac:dyDescent="0.25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2"/>
        <v>0</v>
      </c>
      <c r="L102" s="104">
        <f t="shared" si="112"/>
        <v>0</v>
      </c>
      <c r="M102" s="103">
        <v>0</v>
      </c>
      <c r="N102" s="104">
        <f t="shared" si="113"/>
        <v>0</v>
      </c>
      <c r="O102" s="104">
        <f t="shared" si="114"/>
        <v>0</v>
      </c>
      <c r="P102" s="103">
        <v>0</v>
      </c>
      <c r="Q102" s="104">
        <f t="shared" si="115"/>
        <v>0</v>
      </c>
      <c r="R102" s="104">
        <f t="shared" si="116"/>
        <v>0</v>
      </c>
      <c r="S102" s="103">
        <v>0</v>
      </c>
      <c r="T102" s="104">
        <f t="shared" si="117"/>
        <v>0</v>
      </c>
      <c r="U102" s="104">
        <f t="shared" si="118"/>
        <v>0</v>
      </c>
      <c r="V102" s="103">
        <v>0</v>
      </c>
      <c r="W102" s="104">
        <f t="shared" si="119"/>
        <v>0</v>
      </c>
      <c r="X102" s="104">
        <f t="shared" si="120"/>
        <v>0</v>
      </c>
      <c r="Y102" s="103"/>
      <c r="Z102" s="104">
        <f t="shared" si="62"/>
        <v>0</v>
      </c>
      <c r="AA102" s="104">
        <f t="shared" si="121"/>
        <v>0</v>
      </c>
      <c r="AC102" s="114">
        <f t="shared" si="97"/>
        <v>0</v>
      </c>
      <c r="AD102" s="104">
        <f t="shared" si="63"/>
        <v>0</v>
      </c>
      <c r="AE102" s="106">
        <f t="shared" si="64"/>
        <v>0</v>
      </c>
      <c r="AF102" s="42">
        <f t="shared" si="67"/>
        <v>0</v>
      </c>
      <c r="AG102" s="37">
        <f t="shared" si="68"/>
        <v>0</v>
      </c>
      <c r="AH102" s="63">
        <f t="shared" si="69"/>
        <v>0</v>
      </c>
      <c r="AI102" s="103">
        <v>0</v>
      </c>
      <c r="AJ102" s="106">
        <f t="shared" si="98"/>
        <v>0</v>
      </c>
      <c r="AK102" s="106" t="str">
        <f t="shared" si="99"/>
        <v>-</v>
      </c>
      <c r="AL102" s="108">
        <v>103</v>
      </c>
      <c r="AM102" s="106" t="str">
        <f t="shared" si="100"/>
        <v>-</v>
      </c>
      <c r="AN102" s="52" t="str">
        <f t="shared" si="70"/>
        <v>-</v>
      </c>
      <c r="AO102" s="35" t="str">
        <f t="shared" si="71"/>
        <v>-</v>
      </c>
    </row>
    <row r="103" spans="1:41" s="113" customFormat="1" ht="15" x14ac:dyDescent="0.25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72"/>
        <v>0</v>
      </c>
      <c r="L103" s="104">
        <f t="shared" ref="L103:L111" si="122">J103*$G103</f>
        <v>0</v>
      </c>
      <c r="M103" s="103">
        <v>0</v>
      </c>
      <c r="N103" s="104">
        <f t="shared" ref="N103:N111" si="123">M103*$F103</f>
        <v>0</v>
      </c>
      <c r="O103" s="104">
        <f t="shared" ref="O103:O111" si="124">M103*$G103</f>
        <v>0</v>
      </c>
      <c r="P103" s="103">
        <v>0</v>
      </c>
      <c r="Q103" s="104">
        <f t="shared" ref="Q103:Q111" si="125">P103*$F103</f>
        <v>0</v>
      </c>
      <c r="R103" s="104">
        <f t="shared" ref="R103:R111" si="126">P103*$G103</f>
        <v>0</v>
      </c>
      <c r="S103" s="103">
        <v>0</v>
      </c>
      <c r="T103" s="104">
        <f t="shared" ref="T103:T111" si="127">S103*$F103</f>
        <v>0</v>
      </c>
      <c r="U103" s="104">
        <f t="shared" ref="U103:U111" si="128">S103*$G103</f>
        <v>0</v>
      </c>
      <c r="V103" s="103">
        <v>0</v>
      </c>
      <c r="W103" s="104">
        <f t="shared" ref="W103:W111" si="129">V103*$F103</f>
        <v>0</v>
      </c>
      <c r="X103" s="104">
        <f t="shared" ref="X103:X111" si="130">V103*$G103</f>
        <v>0</v>
      </c>
      <c r="Y103" s="103"/>
      <c r="Z103" s="104">
        <f t="shared" si="62"/>
        <v>0</v>
      </c>
      <c r="AA103" s="104">
        <f t="shared" ref="AA103:AA111" si="131">Y103*$G103</f>
        <v>0</v>
      </c>
      <c r="AC103" s="114">
        <f t="shared" si="97"/>
        <v>0</v>
      </c>
      <c r="AD103" s="104">
        <f t="shared" si="63"/>
        <v>0</v>
      </c>
      <c r="AE103" s="106">
        <f t="shared" si="64"/>
        <v>0</v>
      </c>
      <c r="AF103" s="42">
        <f t="shared" si="67"/>
        <v>0</v>
      </c>
      <c r="AG103" s="37">
        <f t="shared" si="68"/>
        <v>0</v>
      </c>
      <c r="AH103" s="63">
        <f t="shared" si="69"/>
        <v>0</v>
      </c>
      <c r="AI103" s="103">
        <v>0</v>
      </c>
      <c r="AJ103" s="106">
        <f t="shared" ref="AJ103:AJ111" si="132">AI103*G103</f>
        <v>0</v>
      </c>
      <c r="AK103" s="106" t="str">
        <f t="shared" ref="AK103:AK111" si="133">IFERROR(AI103/AF103, "-")</f>
        <v>-</v>
      </c>
      <c r="AL103" s="108">
        <v>105</v>
      </c>
      <c r="AM103" s="106" t="str">
        <f t="shared" ref="AM103:AM111" si="134">IFERROR(AK103/7,"-")</f>
        <v>-</v>
      </c>
      <c r="AN103" s="52" t="str">
        <f t="shared" si="70"/>
        <v>-</v>
      </c>
      <c r="AO103" s="35" t="str">
        <f t="shared" si="71"/>
        <v>-</v>
      </c>
    </row>
    <row r="104" spans="1:41" s="113" customFormat="1" ht="15" x14ac:dyDescent="0.25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2"/>
        <v>0</v>
      </c>
      <c r="L104" s="104">
        <f t="shared" si="122"/>
        <v>0</v>
      </c>
      <c r="M104" s="103">
        <v>0</v>
      </c>
      <c r="N104" s="104">
        <f t="shared" si="123"/>
        <v>0</v>
      </c>
      <c r="O104" s="104">
        <f t="shared" si="124"/>
        <v>0</v>
      </c>
      <c r="P104" s="103">
        <v>0</v>
      </c>
      <c r="Q104" s="104">
        <f t="shared" si="125"/>
        <v>0</v>
      </c>
      <c r="R104" s="104">
        <f t="shared" si="126"/>
        <v>0</v>
      </c>
      <c r="S104" s="103">
        <v>0</v>
      </c>
      <c r="T104" s="104">
        <f t="shared" si="127"/>
        <v>0</v>
      </c>
      <c r="U104" s="104">
        <f t="shared" si="128"/>
        <v>0</v>
      </c>
      <c r="V104" s="103">
        <v>0</v>
      </c>
      <c r="W104" s="104">
        <f t="shared" si="129"/>
        <v>0</v>
      </c>
      <c r="X104" s="104">
        <f t="shared" si="130"/>
        <v>0</v>
      </c>
      <c r="Y104" s="103"/>
      <c r="Z104" s="104">
        <f t="shared" si="62"/>
        <v>0</v>
      </c>
      <c r="AA104" s="104">
        <f t="shared" si="131"/>
        <v>0</v>
      </c>
      <c r="AC104" s="114">
        <f t="shared" si="97"/>
        <v>0</v>
      </c>
      <c r="AD104" s="104">
        <f t="shared" si="63"/>
        <v>0</v>
      </c>
      <c r="AE104" s="106">
        <f t="shared" si="64"/>
        <v>0</v>
      </c>
      <c r="AF104" s="42">
        <f t="shared" si="67"/>
        <v>0</v>
      </c>
      <c r="AG104" s="37">
        <f t="shared" si="68"/>
        <v>0</v>
      </c>
      <c r="AH104" s="63">
        <f t="shared" si="69"/>
        <v>0</v>
      </c>
      <c r="AI104" s="103">
        <v>0</v>
      </c>
      <c r="AJ104" s="106">
        <f t="shared" si="132"/>
        <v>0</v>
      </c>
      <c r="AK104" s="106" t="str">
        <f t="shared" si="133"/>
        <v>-</v>
      </c>
      <c r="AL104" s="108">
        <v>106</v>
      </c>
      <c r="AM104" s="106" t="str">
        <f t="shared" si="134"/>
        <v>-</v>
      </c>
      <c r="AN104" s="52" t="str">
        <f t="shared" si="70"/>
        <v>-</v>
      </c>
      <c r="AO104" s="35" t="str">
        <f t="shared" si="71"/>
        <v>-</v>
      </c>
    </row>
    <row r="105" spans="1:41" s="113" customFormat="1" ht="15" x14ac:dyDescent="0.25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2"/>
        <v>0</v>
      </c>
      <c r="L105" s="104">
        <f t="shared" si="122"/>
        <v>0</v>
      </c>
      <c r="M105" s="103">
        <v>0</v>
      </c>
      <c r="N105" s="104">
        <f t="shared" si="123"/>
        <v>0</v>
      </c>
      <c r="O105" s="104">
        <f t="shared" si="124"/>
        <v>0</v>
      </c>
      <c r="P105" s="103">
        <v>0</v>
      </c>
      <c r="Q105" s="104">
        <f t="shared" si="125"/>
        <v>0</v>
      </c>
      <c r="R105" s="104">
        <f t="shared" si="126"/>
        <v>0</v>
      </c>
      <c r="S105" s="103">
        <v>0</v>
      </c>
      <c r="T105" s="104">
        <f t="shared" si="127"/>
        <v>0</v>
      </c>
      <c r="U105" s="104">
        <f t="shared" si="128"/>
        <v>0</v>
      </c>
      <c r="V105" s="103">
        <v>0</v>
      </c>
      <c r="W105" s="104">
        <f t="shared" si="129"/>
        <v>0</v>
      </c>
      <c r="X105" s="104">
        <f t="shared" si="130"/>
        <v>0</v>
      </c>
      <c r="Y105" s="103"/>
      <c r="Z105" s="104">
        <f t="shared" si="62"/>
        <v>0</v>
      </c>
      <c r="AA105" s="104">
        <f t="shared" si="131"/>
        <v>0</v>
      </c>
      <c r="AC105" s="114">
        <f t="shared" si="97"/>
        <v>0</v>
      </c>
      <c r="AD105" s="104">
        <f t="shared" si="63"/>
        <v>0</v>
      </c>
      <c r="AE105" s="106">
        <f t="shared" si="64"/>
        <v>0</v>
      </c>
      <c r="AF105" s="42">
        <f t="shared" si="67"/>
        <v>0</v>
      </c>
      <c r="AG105" s="37">
        <f t="shared" si="68"/>
        <v>0</v>
      </c>
      <c r="AH105" s="63">
        <f t="shared" si="69"/>
        <v>0</v>
      </c>
      <c r="AI105" s="103">
        <v>0</v>
      </c>
      <c r="AJ105" s="106">
        <f t="shared" si="132"/>
        <v>0</v>
      </c>
      <c r="AK105" s="106" t="str">
        <f t="shared" si="133"/>
        <v>-</v>
      </c>
      <c r="AL105" s="108">
        <v>107</v>
      </c>
      <c r="AM105" s="106" t="str">
        <f t="shared" si="134"/>
        <v>-</v>
      </c>
      <c r="AN105" s="52" t="str">
        <f t="shared" si="70"/>
        <v>-</v>
      </c>
      <c r="AO105" s="35" t="str">
        <f t="shared" si="71"/>
        <v>-</v>
      </c>
    </row>
    <row r="106" spans="1:41" s="113" customFormat="1" ht="15" x14ac:dyDescent="0.25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2"/>
        <v>0</v>
      </c>
      <c r="L106" s="104">
        <f t="shared" si="122"/>
        <v>0</v>
      </c>
      <c r="M106" s="103">
        <v>0</v>
      </c>
      <c r="N106" s="104">
        <f t="shared" si="123"/>
        <v>0</v>
      </c>
      <c r="O106" s="104">
        <f t="shared" si="124"/>
        <v>0</v>
      </c>
      <c r="P106" s="103">
        <v>0</v>
      </c>
      <c r="Q106" s="104">
        <f t="shared" si="125"/>
        <v>0</v>
      </c>
      <c r="R106" s="104">
        <f t="shared" si="126"/>
        <v>0</v>
      </c>
      <c r="S106" s="103">
        <v>0</v>
      </c>
      <c r="T106" s="104">
        <f t="shared" si="127"/>
        <v>0</v>
      </c>
      <c r="U106" s="104">
        <f t="shared" si="128"/>
        <v>0</v>
      </c>
      <c r="V106" s="103">
        <v>0</v>
      </c>
      <c r="W106" s="104">
        <f t="shared" si="129"/>
        <v>0</v>
      </c>
      <c r="X106" s="104">
        <f t="shared" si="130"/>
        <v>0</v>
      </c>
      <c r="Y106" s="103"/>
      <c r="Z106" s="104">
        <f t="shared" si="62"/>
        <v>0</v>
      </c>
      <c r="AA106" s="104">
        <f t="shared" si="131"/>
        <v>0</v>
      </c>
      <c r="AC106" s="114">
        <f t="shared" si="97"/>
        <v>0</v>
      </c>
      <c r="AD106" s="104">
        <f t="shared" si="63"/>
        <v>0</v>
      </c>
      <c r="AE106" s="106">
        <f t="shared" si="64"/>
        <v>0</v>
      </c>
      <c r="AF106" s="42">
        <f t="shared" si="67"/>
        <v>0</v>
      </c>
      <c r="AG106" s="37">
        <f t="shared" si="68"/>
        <v>0</v>
      </c>
      <c r="AH106" s="63">
        <f t="shared" si="69"/>
        <v>0</v>
      </c>
      <c r="AI106" s="103">
        <v>0</v>
      </c>
      <c r="AJ106" s="106">
        <f t="shared" si="132"/>
        <v>0</v>
      </c>
      <c r="AK106" s="106" t="str">
        <f t="shared" si="133"/>
        <v>-</v>
      </c>
      <c r="AL106" s="108">
        <v>108</v>
      </c>
      <c r="AM106" s="106" t="str">
        <f t="shared" si="134"/>
        <v>-</v>
      </c>
      <c r="AN106" s="52" t="str">
        <f t="shared" si="70"/>
        <v>-</v>
      </c>
      <c r="AO106" s="35" t="str">
        <f t="shared" si="71"/>
        <v>-</v>
      </c>
    </row>
    <row r="107" spans="1:41" s="113" customFormat="1" ht="15" x14ac:dyDescent="0.25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2"/>
        <v>0</v>
      </c>
      <c r="L107" s="104">
        <f t="shared" si="122"/>
        <v>0</v>
      </c>
      <c r="M107" s="103">
        <v>0</v>
      </c>
      <c r="N107" s="104">
        <f t="shared" si="123"/>
        <v>0</v>
      </c>
      <c r="O107" s="104">
        <f t="shared" si="124"/>
        <v>0</v>
      </c>
      <c r="P107" s="103">
        <v>0</v>
      </c>
      <c r="Q107" s="104">
        <f t="shared" si="125"/>
        <v>0</v>
      </c>
      <c r="R107" s="104">
        <f t="shared" si="126"/>
        <v>0</v>
      </c>
      <c r="S107" s="103">
        <v>0</v>
      </c>
      <c r="T107" s="104">
        <f t="shared" si="127"/>
        <v>0</v>
      </c>
      <c r="U107" s="104">
        <f t="shared" si="128"/>
        <v>0</v>
      </c>
      <c r="V107" s="103">
        <v>0</v>
      </c>
      <c r="W107" s="104">
        <f t="shared" si="129"/>
        <v>0</v>
      </c>
      <c r="X107" s="104">
        <f t="shared" si="130"/>
        <v>0</v>
      </c>
      <c r="Y107" s="103"/>
      <c r="Z107" s="104">
        <f t="shared" si="62"/>
        <v>0</v>
      </c>
      <c r="AA107" s="104">
        <f t="shared" si="131"/>
        <v>0</v>
      </c>
      <c r="AC107" s="114">
        <f t="shared" si="97"/>
        <v>0</v>
      </c>
      <c r="AD107" s="104">
        <f t="shared" si="63"/>
        <v>0</v>
      </c>
      <c r="AE107" s="106">
        <f t="shared" si="64"/>
        <v>0</v>
      </c>
      <c r="AF107" s="42">
        <f t="shared" si="67"/>
        <v>0</v>
      </c>
      <c r="AG107" s="37">
        <f t="shared" si="68"/>
        <v>0</v>
      </c>
      <c r="AH107" s="63">
        <f t="shared" si="69"/>
        <v>0</v>
      </c>
      <c r="AI107" s="103">
        <v>0</v>
      </c>
      <c r="AJ107" s="106">
        <f t="shared" si="132"/>
        <v>0</v>
      </c>
      <c r="AK107" s="106" t="str">
        <f t="shared" si="133"/>
        <v>-</v>
      </c>
      <c r="AL107" s="108">
        <v>109</v>
      </c>
      <c r="AM107" s="106" t="str">
        <f t="shared" si="134"/>
        <v>-</v>
      </c>
      <c r="AN107" s="52" t="str">
        <f t="shared" si="70"/>
        <v>-</v>
      </c>
      <c r="AO107" s="35" t="str">
        <f t="shared" si="71"/>
        <v>-</v>
      </c>
    </row>
    <row r="108" spans="1:41" s="113" customFormat="1" ht="15" x14ac:dyDescent="0.25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2"/>
        <v>0</v>
      </c>
      <c r="L108" s="104">
        <f t="shared" si="122"/>
        <v>0</v>
      </c>
      <c r="M108" s="103">
        <v>0</v>
      </c>
      <c r="N108" s="104">
        <f t="shared" si="123"/>
        <v>0</v>
      </c>
      <c r="O108" s="104">
        <f t="shared" si="124"/>
        <v>0</v>
      </c>
      <c r="P108" s="103">
        <v>0</v>
      </c>
      <c r="Q108" s="104">
        <f t="shared" si="125"/>
        <v>0</v>
      </c>
      <c r="R108" s="104">
        <f t="shared" si="126"/>
        <v>0</v>
      </c>
      <c r="S108" s="103">
        <v>0</v>
      </c>
      <c r="T108" s="104">
        <f t="shared" si="127"/>
        <v>0</v>
      </c>
      <c r="U108" s="104">
        <f t="shared" si="128"/>
        <v>0</v>
      </c>
      <c r="V108" s="103">
        <v>0</v>
      </c>
      <c r="W108" s="104">
        <f t="shared" si="129"/>
        <v>0</v>
      </c>
      <c r="X108" s="104">
        <f t="shared" si="130"/>
        <v>0</v>
      </c>
      <c r="Y108" s="103"/>
      <c r="Z108" s="104">
        <f t="shared" si="62"/>
        <v>0</v>
      </c>
      <c r="AA108" s="104">
        <f t="shared" si="131"/>
        <v>0</v>
      </c>
      <c r="AC108" s="114">
        <f t="shared" si="97"/>
        <v>0</v>
      </c>
      <c r="AD108" s="104">
        <f t="shared" si="63"/>
        <v>0</v>
      </c>
      <c r="AE108" s="106">
        <f t="shared" si="64"/>
        <v>0</v>
      </c>
      <c r="AF108" s="42">
        <f t="shared" si="67"/>
        <v>0</v>
      </c>
      <c r="AG108" s="37">
        <f t="shared" si="68"/>
        <v>0</v>
      </c>
      <c r="AH108" s="63">
        <f t="shared" si="69"/>
        <v>0</v>
      </c>
      <c r="AI108" s="103">
        <v>0</v>
      </c>
      <c r="AJ108" s="106">
        <f t="shared" si="132"/>
        <v>0</v>
      </c>
      <c r="AK108" s="106" t="str">
        <f t="shared" si="133"/>
        <v>-</v>
      </c>
      <c r="AL108" s="108">
        <v>110</v>
      </c>
      <c r="AM108" s="106" t="str">
        <f t="shared" si="134"/>
        <v>-</v>
      </c>
      <c r="AN108" s="52" t="str">
        <f t="shared" si="70"/>
        <v>-</v>
      </c>
      <c r="AO108" s="35" t="str">
        <f t="shared" si="71"/>
        <v>-</v>
      </c>
    </row>
    <row r="109" spans="1:41" s="113" customFormat="1" ht="15" x14ac:dyDescent="0.25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2"/>
        <v>0</v>
      </c>
      <c r="L109" s="104">
        <f t="shared" si="122"/>
        <v>0</v>
      </c>
      <c r="M109" s="103">
        <v>0</v>
      </c>
      <c r="N109" s="104">
        <f t="shared" si="123"/>
        <v>0</v>
      </c>
      <c r="O109" s="104">
        <f t="shared" si="124"/>
        <v>0</v>
      </c>
      <c r="P109" s="103">
        <v>0</v>
      </c>
      <c r="Q109" s="104">
        <f t="shared" si="125"/>
        <v>0</v>
      </c>
      <c r="R109" s="104">
        <f t="shared" si="126"/>
        <v>0</v>
      </c>
      <c r="S109" s="103">
        <v>0</v>
      </c>
      <c r="T109" s="104">
        <f t="shared" si="127"/>
        <v>0</v>
      </c>
      <c r="U109" s="104">
        <f t="shared" si="128"/>
        <v>0</v>
      </c>
      <c r="V109" s="103">
        <v>0</v>
      </c>
      <c r="W109" s="104">
        <f t="shared" si="129"/>
        <v>0</v>
      </c>
      <c r="X109" s="104">
        <f t="shared" si="130"/>
        <v>0</v>
      </c>
      <c r="Y109" s="103"/>
      <c r="Z109" s="104">
        <f t="shared" si="62"/>
        <v>0</v>
      </c>
      <c r="AA109" s="104">
        <f t="shared" si="131"/>
        <v>0</v>
      </c>
      <c r="AC109" s="114">
        <f>J109+M109+P109+S109+V109+Y109</f>
        <v>0</v>
      </c>
      <c r="AD109" s="104">
        <f t="shared" si="63"/>
        <v>0</v>
      </c>
      <c r="AE109" s="106">
        <f t="shared" si="64"/>
        <v>0</v>
      </c>
      <c r="AF109" s="42">
        <f t="shared" si="67"/>
        <v>0</v>
      </c>
      <c r="AG109" s="37">
        <f t="shared" si="68"/>
        <v>0</v>
      </c>
      <c r="AH109" s="63">
        <f t="shared" si="69"/>
        <v>0</v>
      </c>
      <c r="AI109" s="103">
        <v>0</v>
      </c>
      <c r="AJ109" s="106">
        <f t="shared" si="132"/>
        <v>0</v>
      </c>
      <c r="AK109" s="106" t="str">
        <f t="shared" si="133"/>
        <v>-</v>
      </c>
      <c r="AL109" s="108">
        <v>111</v>
      </c>
      <c r="AM109" s="106" t="str">
        <f t="shared" si="134"/>
        <v>-</v>
      </c>
      <c r="AN109" s="52" t="str">
        <f t="shared" si="70"/>
        <v>-</v>
      </c>
      <c r="AO109" s="35" t="str">
        <f t="shared" si="71"/>
        <v>-</v>
      </c>
    </row>
    <row r="110" spans="1:41" s="113" customFormat="1" ht="15" x14ac:dyDescent="0.25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2"/>
        <v>0</v>
      </c>
      <c r="L110" s="104">
        <f t="shared" si="122"/>
        <v>0</v>
      </c>
      <c r="M110" s="103">
        <v>0</v>
      </c>
      <c r="N110" s="104">
        <f t="shared" si="123"/>
        <v>0</v>
      </c>
      <c r="O110" s="104">
        <f t="shared" si="124"/>
        <v>0</v>
      </c>
      <c r="P110" s="103">
        <v>0</v>
      </c>
      <c r="Q110" s="104">
        <f t="shared" si="125"/>
        <v>0</v>
      </c>
      <c r="R110" s="104">
        <f t="shared" si="126"/>
        <v>0</v>
      </c>
      <c r="S110" s="103">
        <v>0</v>
      </c>
      <c r="T110" s="104">
        <f t="shared" si="127"/>
        <v>0</v>
      </c>
      <c r="U110" s="104">
        <f t="shared" si="128"/>
        <v>0</v>
      </c>
      <c r="V110" s="103">
        <v>0</v>
      </c>
      <c r="W110" s="104">
        <f t="shared" si="129"/>
        <v>0</v>
      </c>
      <c r="X110" s="104">
        <f t="shared" si="130"/>
        <v>0</v>
      </c>
      <c r="Y110" s="103"/>
      <c r="Z110" s="104">
        <f t="shared" si="62"/>
        <v>0</v>
      </c>
      <c r="AA110" s="104">
        <f t="shared" si="131"/>
        <v>0</v>
      </c>
      <c r="AC110" s="114">
        <f t="shared" si="97"/>
        <v>0</v>
      </c>
      <c r="AD110" s="104">
        <f t="shared" si="63"/>
        <v>0</v>
      </c>
      <c r="AE110" s="106">
        <f t="shared" si="64"/>
        <v>0</v>
      </c>
      <c r="AF110" s="42">
        <f t="shared" si="67"/>
        <v>0</v>
      </c>
      <c r="AG110" s="37">
        <f t="shared" si="68"/>
        <v>0</v>
      </c>
      <c r="AH110" s="63">
        <f t="shared" si="69"/>
        <v>0</v>
      </c>
      <c r="AI110" s="103">
        <v>0</v>
      </c>
      <c r="AJ110" s="106">
        <f t="shared" si="132"/>
        <v>0</v>
      </c>
      <c r="AK110" s="106" t="str">
        <f t="shared" si="133"/>
        <v>-</v>
      </c>
      <c r="AL110" s="108">
        <v>112</v>
      </c>
      <c r="AM110" s="106" t="str">
        <f t="shared" si="134"/>
        <v>-</v>
      </c>
      <c r="AN110" s="52" t="str">
        <f t="shared" si="70"/>
        <v>-</v>
      </c>
      <c r="AO110" s="35" t="str">
        <f t="shared" si="71"/>
        <v>-</v>
      </c>
    </row>
    <row r="111" spans="1:41" s="113" customFormat="1" ht="15" x14ac:dyDescent="0.25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2"/>
        <v>0</v>
      </c>
      <c r="L111" s="104">
        <f t="shared" si="122"/>
        <v>0</v>
      </c>
      <c r="M111" s="103">
        <v>0</v>
      </c>
      <c r="N111" s="104">
        <f t="shared" si="123"/>
        <v>0</v>
      </c>
      <c r="O111" s="104">
        <f t="shared" si="124"/>
        <v>0</v>
      </c>
      <c r="P111" s="103">
        <v>0</v>
      </c>
      <c r="Q111" s="104">
        <f t="shared" si="125"/>
        <v>0</v>
      </c>
      <c r="R111" s="104">
        <f t="shared" si="126"/>
        <v>0</v>
      </c>
      <c r="S111" s="103">
        <v>0</v>
      </c>
      <c r="T111" s="104">
        <f t="shared" si="127"/>
        <v>0</v>
      </c>
      <c r="U111" s="104">
        <f t="shared" si="128"/>
        <v>0</v>
      </c>
      <c r="V111" s="103">
        <v>0</v>
      </c>
      <c r="W111" s="104">
        <f t="shared" si="129"/>
        <v>0</v>
      </c>
      <c r="X111" s="104">
        <f t="shared" si="130"/>
        <v>0</v>
      </c>
      <c r="Y111" s="103"/>
      <c r="Z111" s="104">
        <f t="shared" si="62"/>
        <v>0</v>
      </c>
      <c r="AA111" s="104">
        <f t="shared" si="131"/>
        <v>0</v>
      </c>
      <c r="AC111" s="114">
        <f t="shared" si="97"/>
        <v>0</v>
      </c>
      <c r="AD111" s="104">
        <f t="shared" si="63"/>
        <v>0</v>
      </c>
      <c r="AE111" s="106">
        <f t="shared" si="64"/>
        <v>0</v>
      </c>
      <c r="AF111" s="42">
        <f t="shared" si="67"/>
        <v>0</v>
      </c>
      <c r="AG111" s="37">
        <f t="shared" si="68"/>
        <v>0</v>
      </c>
      <c r="AH111" s="63">
        <f t="shared" si="69"/>
        <v>0</v>
      </c>
      <c r="AI111" s="103">
        <v>0</v>
      </c>
      <c r="AJ111" s="106">
        <f t="shared" si="132"/>
        <v>0</v>
      </c>
      <c r="AK111" s="106" t="str">
        <f t="shared" si="133"/>
        <v>-</v>
      </c>
      <c r="AL111" s="108">
        <v>113</v>
      </c>
      <c r="AM111" s="106" t="str">
        <f t="shared" si="134"/>
        <v>-</v>
      </c>
      <c r="AN111" s="52" t="str">
        <f t="shared" si="70"/>
        <v>-</v>
      </c>
      <c r="AO111" s="35" t="str">
        <f t="shared" si="71"/>
        <v>-</v>
      </c>
    </row>
    <row r="112" spans="1:41" s="113" customFormat="1" ht="15" x14ac:dyDescent="0.25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2"/>
        <v>0</v>
      </c>
      <c r="L112" s="104">
        <f t="shared" ref="L112:L120" si="135">J112*$G112</f>
        <v>0</v>
      </c>
      <c r="M112" s="103">
        <v>0</v>
      </c>
      <c r="N112" s="104">
        <f t="shared" ref="N112:N120" si="136">M112*$F112</f>
        <v>0</v>
      </c>
      <c r="O112" s="104">
        <f t="shared" ref="O112:O120" si="137">M112*$G112</f>
        <v>0</v>
      </c>
      <c r="P112" s="103">
        <v>0</v>
      </c>
      <c r="Q112" s="104">
        <f t="shared" ref="Q112:Q120" si="138">P112*$F112</f>
        <v>0</v>
      </c>
      <c r="R112" s="104">
        <f t="shared" ref="R112:R120" si="139">P112*$G112</f>
        <v>0</v>
      </c>
      <c r="S112" s="103">
        <v>0</v>
      </c>
      <c r="T112" s="104">
        <f t="shared" ref="T112:T120" si="140">S112*$F112</f>
        <v>0</v>
      </c>
      <c r="U112" s="104">
        <f t="shared" ref="U112:U120" si="141">S112*$G112</f>
        <v>0</v>
      </c>
      <c r="V112" s="103">
        <v>0</v>
      </c>
      <c r="W112" s="104">
        <f t="shared" ref="W112:W130" si="142">V112*$F112</f>
        <v>0</v>
      </c>
      <c r="X112" s="104">
        <f t="shared" ref="X112:X120" si="143">V112*$G112</f>
        <v>0</v>
      </c>
      <c r="Y112" s="103"/>
      <c r="Z112" s="104">
        <f t="shared" si="62"/>
        <v>0</v>
      </c>
      <c r="AA112" s="104">
        <f t="shared" ref="AA112:AA120" si="144">Y112*$G112</f>
        <v>0</v>
      </c>
      <c r="AC112" s="114">
        <f t="shared" si="97"/>
        <v>0</v>
      </c>
      <c r="AD112" s="104">
        <f t="shared" si="63"/>
        <v>0</v>
      </c>
      <c r="AE112" s="106">
        <f t="shared" si="64"/>
        <v>0</v>
      </c>
      <c r="AF112" s="42">
        <f t="shared" si="67"/>
        <v>0</v>
      </c>
      <c r="AG112" s="37">
        <f t="shared" si="68"/>
        <v>0</v>
      </c>
      <c r="AH112" s="63">
        <f t="shared" si="69"/>
        <v>0</v>
      </c>
      <c r="AI112" s="103">
        <v>0</v>
      </c>
      <c r="AJ112" s="106">
        <f t="shared" ref="AJ112:AJ120" si="145">AI112*G112</f>
        <v>0</v>
      </c>
      <c r="AK112" s="106" t="str">
        <f t="shared" ref="AK112:AK120" si="146">IFERROR(AI112/AF112, "-")</f>
        <v>-</v>
      </c>
      <c r="AL112" s="108">
        <v>115</v>
      </c>
      <c r="AM112" s="106" t="str">
        <f t="shared" ref="AM112:AM120" si="147">IFERROR(AK112/7,"-")</f>
        <v>-</v>
      </c>
      <c r="AN112" s="52" t="str">
        <f t="shared" si="70"/>
        <v>-</v>
      </c>
      <c r="AO112" s="35" t="str">
        <f t="shared" si="71"/>
        <v>-</v>
      </c>
    </row>
    <row r="113" spans="1:41" s="113" customFormat="1" ht="15" x14ac:dyDescent="0.25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2</v>
      </c>
      <c r="K113" s="104">
        <f t="shared" si="72"/>
        <v>14.88</v>
      </c>
      <c r="L113" s="104">
        <f t="shared" si="135"/>
        <v>89</v>
      </c>
      <c r="M113" s="103">
        <v>3</v>
      </c>
      <c r="N113" s="104">
        <f t="shared" si="136"/>
        <v>22.32</v>
      </c>
      <c r="O113" s="104">
        <f t="shared" si="137"/>
        <v>133.5</v>
      </c>
      <c r="P113" s="103">
        <v>4</v>
      </c>
      <c r="Q113" s="104">
        <f t="shared" si="138"/>
        <v>29.76</v>
      </c>
      <c r="R113" s="104">
        <f t="shared" si="139"/>
        <v>178</v>
      </c>
      <c r="S113" s="103">
        <v>1</v>
      </c>
      <c r="T113" s="104">
        <f t="shared" si="140"/>
        <v>7.44</v>
      </c>
      <c r="U113" s="104">
        <f t="shared" si="141"/>
        <v>44.5</v>
      </c>
      <c r="V113" s="103">
        <v>0</v>
      </c>
      <c r="W113" s="104">
        <f t="shared" si="142"/>
        <v>0</v>
      </c>
      <c r="X113" s="104">
        <f t="shared" si="143"/>
        <v>0</v>
      </c>
      <c r="Y113" s="103"/>
      <c r="Z113" s="104">
        <f t="shared" si="62"/>
        <v>0</v>
      </c>
      <c r="AA113" s="104">
        <f t="shared" si="144"/>
        <v>0</v>
      </c>
      <c r="AC113" s="114">
        <f t="shared" si="97"/>
        <v>10</v>
      </c>
      <c r="AD113" s="104">
        <f t="shared" si="63"/>
        <v>74.400000000000006</v>
      </c>
      <c r="AE113" s="106">
        <f t="shared" si="64"/>
        <v>445</v>
      </c>
      <c r="AF113" s="42">
        <f t="shared" si="67"/>
        <v>8.1300813008130079E-2</v>
      </c>
      <c r="AG113" s="37">
        <f t="shared" si="68"/>
        <v>2.4390243902439024</v>
      </c>
      <c r="AH113" s="63">
        <f t="shared" si="69"/>
        <v>108.53658536585365</v>
      </c>
      <c r="AI113" s="103">
        <v>4</v>
      </c>
      <c r="AJ113" s="106">
        <f t="shared" si="145"/>
        <v>178</v>
      </c>
      <c r="AK113" s="106">
        <f t="shared" si="146"/>
        <v>49.2</v>
      </c>
      <c r="AL113" s="108">
        <v>116</v>
      </c>
      <c r="AM113" s="106">
        <f t="shared" si="147"/>
        <v>7.0285714285714294</v>
      </c>
      <c r="AN113" s="52">
        <f t="shared" si="70"/>
        <v>1.6400000000000001</v>
      </c>
      <c r="AO113" s="35">
        <f t="shared" si="71"/>
        <v>43638.2</v>
      </c>
    </row>
    <row r="114" spans="1:41" s="113" customFormat="1" ht="15" x14ac:dyDescent="0.25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2"/>
        <v>0</v>
      </c>
      <c r="L114" s="104">
        <f t="shared" si="135"/>
        <v>0</v>
      </c>
      <c r="M114" s="103">
        <v>0</v>
      </c>
      <c r="N114" s="104">
        <f t="shared" si="136"/>
        <v>0</v>
      </c>
      <c r="O114" s="104">
        <f t="shared" si="137"/>
        <v>0</v>
      </c>
      <c r="P114" s="103">
        <v>0</v>
      </c>
      <c r="Q114" s="104">
        <f t="shared" si="138"/>
        <v>0</v>
      </c>
      <c r="R114" s="104">
        <f t="shared" si="139"/>
        <v>0</v>
      </c>
      <c r="S114" s="103">
        <v>0</v>
      </c>
      <c r="T114" s="104">
        <f t="shared" si="140"/>
        <v>0</v>
      </c>
      <c r="U114" s="104">
        <f t="shared" si="141"/>
        <v>0</v>
      </c>
      <c r="V114" s="103">
        <v>0</v>
      </c>
      <c r="W114" s="104">
        <f t="shared" si="142"/>
        <v>0</v>
      </c>
      <c r="X114" s="104">
        <f t="shared" si="143"/>
        <v>0</v>
      </c>
      <c r="Y114" s="103"/>
      <c r="Z114" s="104">
        <f t="shared" si="62"/>
        <v>0</v>
      </c>
      <c r="AA114" s="104">
        <f t="shared" si="144"/>
        <v>0</v>
      </c>
      <c r="AC114" s="114">
        <f t="shared" si="97"/>
        <v>0</v>
      </c>
      <c r="AD114" s="104">
        <f t="shared" si="63"/>
        <v>0</v>
      </c>
      <c r="AE114" s="106">
        <f t="shared" si="64"/>
        <v>0</v>
      </c>
      <c r="AF114" s="42">
        <f t="shared" si="67"/>
        <v>0</v>
      </c>
      <c r="AG114" s="37">
        <f t="shared" si="68"/>
        <v>0</v>
      </c>
      <c r="AH114" s="63">
        <f t="shared" si="69"/>
        <v>0</v>
      </c>
      <c r="AI114" s="103">
        <v>0</v>
      </c>
      <c r="AJ114" s="106">
        <f t="shared" si="145"/>
        <v>0</v>
      </c>
      <c r="AK114" s="106" t="str">
        <f t="shared" si="146"/>
        <v>-</v>
      </c>
      <c r="AL114" s="108">
        <v>117</v>
      </c>
      <c r="AM114" s="106" t="str">
        <f t="shared" si="147"/>
        <v>-</v>
      </c>
      <c r="AN114" s="52" t="str">
        <f t="shared" si="70"/>
        <v>-</v>
      </c>
      <c r="AO114" s="35" t="str">
        <f t="shared" si="71"/>
        <v>-</v>
      </c>
    </row>
    <row r="115" spans="1:41" s="113" customFormat="1" ht="15" x14ac:dyDescent="0.25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si="72"/>
        <v>0</v>
      </c>
      <c r="L115" s="104">
        <f t="shared" si="135"/>
        <v>0</v>
      </c>
      <c r="M115" s="103">
        <v>0</v>
      </c>
      <c r="N115" s="104">
        <f t="shared" si="136"/>
        <v>0</v>
      </c>
      <c r="O115" s="104">
        <f t="shared" si="137"/>
        <v>0</v>
      </c>
      <c r="P115" s="103">
        <v>0</v>
      </c>
      <c r="Q115" s="104">
        <f t="shared" si="138"/>
        <v>0</v>
      </c>
      <c r="R115" s="104">
        <f t="shared" si="139"/>
        <v>0</v>
      </c>
      <c r="S115" s="103">
        <v>0</v>
      </c>
      <c r="T115" s="104">
        <f t="shared" si="140"/>
        <v>0</v>
      </c>
      <c r="U115" s="104">
        <f t="shared" si="141"/>
        <v>0</v>
      </c>
      <c r="V115" s="103">
        <v>0</v>
      </c>
      <c r="W115" s="104">
        <f t="shared" si="142"/>
        <v>0</v>
      </c>
      <c r="X115" s="104">
        <f t="shared" si="143"/>
        <v>0</v>
      </c>
      <c r="Y115" s="103"/>
      <c r="Z115" s="104">
        <f t="shared" si="62"/>
        <v>0</v>
      </c>
      <c r="AA115" s="104">
        <f t="shared" si="144"/>
        <v>0</v>
      </c>
      <c r="AC115" s="114">
        <f>J115+M115+P115+S115+V115+Y115</f>
        <v>0</v>
      </c>
      <c r="AD115" s="104">
        <f t="shared" si="63"/>
        <v>0</v>
      </c>
      <c r="AE115" s="106">
        <f t="shared" si="64"/>
        <v>0</v>
      </c>
      <c r="AF115" s="42">
        <f t="shared" si="67"/>
        <v>0</v>
      </c>
      <c r="AG115" s="37">
        <f t="shared" si="68"/>
        <v>0</v>
      </c>
      <c r="AH115" s="63">
        <f t="shared" si="69"/>
        <v>0</v>
      </c>
      <c r="AI115" s="103">
        <v>0</v>
      </c>
      <c r="AJ115" s="106">
        <f t="shared" si="145"/>
        <v>0</v>
      </c>
      <c r="AK115" s="106" t="str">
        <f t="shared" si="146"/>
        <v>-</v>
      </c>
      <c r="AL115" s="108">
        <v>118</v>
      </c>
      <c r="AM115" s="106" t="str">
        <f t="shared" si="147"/>
        <v>-</v>
      </c>
      <c r="AN115" s="52" t="str">
        <f t="shared" si="70"/>
        <v>-</v>
      </c>
      <c r="AO115" s="35" t="str">
        <f t="shared" si="71"/>
        <v>-</v>
      </c>
    </row>
    <row r="116" spans="1:41" s="113" customFormat="1" ht="15" x14ac:dyDescent="0.25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72"/>
        <v>0</v>
      </c>
      <c r="L116" s="104">
        <f t="shared" si="135"/>
        <v>0</v>
      </c>
      <c r="M116" s="103">
        <v>0</v>
      </c>
      <c r="N116" s="104">
        <f t="shared" si="136"/>
        <v>0</v>
      </c>
      <c r="O116" s="104">
        <f t="shared" si="137"/>
        <v>0</v>
      </c>
      <c r="P116" s="103">
        <v>0</v>
      </c>
      <c r="Q116" s="104">
        <f t="shared" si="138"/>
        <v>0</v>
      </c>
      <c r="R116" s="104">
        <f t="shared" si="139"/>
        <v>0</v>
      </c>
      <c r="S116" s="103">
        <v>0</v>
      </c>
      <c r="T116" s="104">
        <f t="shared" si="140"/>
        <v>0</v>
      </c>
      <c r="U116" s="104">
        <f t="shared" si="141"/>
        <v>0</v>
      </c>
      <c r="V116" s="103">
        <v>0</v>
      </c>
      <c r="W116" s="104">
        <f t="shared" si="142"/>
        <v>0</v>
      </c>
      <c r="X116" s="104">
        <f t="shared" si="143"/>
        <v>0</v>
      </c>
      <c r="Y116" s="103"/>
      <c r="Z116" s="104">
        <f t="shared" si="62"/>
        <v>0</v>
      </c>
      <c r="AA116" s="104">
        <f t="shared" si="144"/>
        <v>0</v>
      </c>
      <c r="AC116" s="114">
        <f t="shared" si="97"/>
        <v>0</v>
      </c>
      <c r="AD116" s="104">
        <f t="shared" si="63"/>
        <v>0</v>
      </c>
      <c r="AE116" s="106">
        <f t="shared" si="64"/>
        <v>0</v>
      </c>
      <c r="AF116" s="42">
        <f t="shared" si="67"/>
        <v>0</v>
      </c>
      <c r="AG116" s="37">
        <f t="shared" si="68"/>
        <v>0</v>
      </c>
      <c r="AH116" s="63">
        <f t="shared" si="69"/>
        <v>0</v>
      </c>
      <c r="AI116" s="103">
        <v>0</v>
      </c>
      <c r="AJ116" s="106">
        <f t="shared" si="145"/>
        <v>0</v>
      </c>
      <c r="AK116" s="106" t="str">
        <f t="shared" si="146"/>
        <v>-</v>
      </c>
      <c r="AL116" s="108">
        <v>119</v>
      </c>
      <c r="AM116" s="106" t="str">
        <f t="shared" si="147"/>
        <v>-</v>
      </c>
      <c r="AN116" s="52" t="str">
        <f t="shared" si="70"/>
        <v>-</v>
      </c>
      <c r="AO116" s="35" t="str">
        <f t="shared" si="71"/>
        <v>-</v>
      </c>
    </row>
    <row r="117" spans="1:41" s="113" customFormat="1" ht="15" x14ac:dyDescent="0.25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72"/>
        <v>0</v>
      </c>
      <c r="L117" s="104">
        <f t="shared" si="135"/>
        <v>0</v>
      </c>
      <c r="M117" s="103">
        <v>0</v>
      </c>
      <c r="N117" s="104">
        <f t="shared" si="136"/>
        <v>0</v>
      </c>
      <c r="O117" s="104">
        <f t="shared" si="137"/>
        <v>0</v>
      </c>
      <c r="P117" s="103">
        <v>0</v>
      </c>
      <c r="Q117" s="104">
        <f t="shared" si="138"/>
        <v>0</v>
      </c>
      <c r="R117" s="104">
        <f t="shared" si="139"/>
        <v>0</v>
      </c>
      <c r="S117" s="103">
        <v>0</v>
      </c>
      <c r="T117" s="104">
        <f t="shared" si="140"/>
        <v>0</v>
      </c>
      <c r="U117" s="104">
        <f t="shared" si="141"/>
        <v>0</v>
      </c>
      <c r="V117" s="103">
        <v>0</v>
      </c>
      <c r="W117" s="104">
        <f t="shared" si="142"/>
        <v>0</v>
      </c>
      <c r="X117" s="104">
        <f t="shared" si="143"/>
        <v>0</v>
      </c>
      <c r="Y117" s="103"/>
      <c r="Z117" s="104">
        <f t="shared" si="62"/>
        <v>0</v>
      </c>
      <c r="AA117" s="104">
        <f t="shared" si="144"/>
        <v>0</v>
      </c>
      <c r="AC117" s="114">
        <f t="shared" si="97"/>
        <v>0</v>
      </c>
      <c r="AD117" s="104">
        <f t="shared" si="63"/>
        <v>0</v>
      </c>
      <c r="AE117" s="106">
        <f t="shared" si="64"/>
        <v>0</v>
      </c>
      <c r="AF117" s="42">
        <f t="shared" si="67"/>
        <v>0</v>
      </c>
      <c r="AG117" s="37">
        <f t="shared" si="68"/>
        <v>0</v>
      </c>
      <c r="AH117" s="63">
        <f t="shared" si="69"/>
        <v>0</v>
      </c>
      <c r="AI117" s="103">
        <v>0</v>
      </c>
      <c r="AJ117" s="106">
        <f t="shared" si="145"/>
        <v>0</v>
      </c>
      <c r="AK117" s="106" t="str">
        <f t="shared" si="146"/>
        <v>-</v>
      </c>
      <c r="AL117" s="108">
        <v>120</v>
      </c>
      <c r="AM117" s="106" t="str">
        <f t="shared" si="147"/>
        <v>-</v>
      </c>
      <c r="AN117" s="52" t="str">
        <f t="shared" si="70"/>
        <v>-</v>
      </c>
      <c r="AO117" s="35" t="str">
        <f t="shared" si="71"/>
        <v>-</v>
      </c>
    </row>
    <row r="118" spans="1:41" s="113" customFormat="1" ht="15" x14ac:dyDescent="0.25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72"/>
        <v>0</v>
      </c>
      <c r="L118" s="104">
        <f t="shared" si="135"/>
        <v>0</v>
      </c>
      <c r="M118" s="103">
        <v>0</v>
      </c>
      <c r="N118" s="104">
        <f t="shared" si="136"/>
        <v>0</v>
      </c>
      <c r="O118" s="104">
        <f t="shared" si="137"/>
        <v>0</v>
      </c>
      <c r="P118" s="103">
        <v>0</v>
      </c>
      <c r="Q118" s="104">
        <f t="shared" si="138"/>
        <v>0</v>
      </c>
      <c r="R118" s="104">
        <f t="shared" si="139"/>
        <v>0</v>
      </c>
      <c r="S118" s="103">
        <v>0</v>
      </c>
      <c r="T118" s="104">
        <f t="shared" si="140"/>
        <v>0</v>
      </c>
      <c r="U118" s="104">
        <f t="shared" si="141"/>
        <v>0</v>
      </c>
      <c r="V118" s="103">
        <v>0</v>
      </c>
      <c r="W118" s="104">
        <f t="shared" si="142"/>
        <v>0</v>
      </c>
      <c r="X118" s="104">
        <f t="shared" si="143"/>
        <v>0</v>
      </c>
      <c r="Y118" s="103"/>
      <c r="Z118" s="104">
        <f t="shared" si="62"/>
        <v>0</v>
      </c>
      <c r="AA118" s="104">
        <f t="shared" si="144"/>
        <v>0</v>
      </c>
      <c r="AC118" s="114">
        <f t="shared" si="97"/>
        <v>0</v>
      </c>
      <c r="AD118" s="104">
        <f t="shared" si="63"/>
        <v>0</v>
      </c>
      <c r="AE118" s="106">
        <f t="shared" si="64"/>
        <v>0</v>
      </c>
      <c r="AF118" s="42">
        <f t="shared" si="67"/>
        <v>0</v>
      </c>
      <c r="AG118" s="37">
        <f t="shared" si="68"/>
        <v>0</v>
      </c>
      <c r="AH118" s="63">
        <f t="shared" si="69"/>
        <v>0</v>
      </c>
      <c r="AI118" s="103">
        <v>0</v>
      </c>
      <c r="AJ118" s="106">
        <f t="shared" si="145"/>
        <v>0</v>
      </c>
      <c r="AK118" s="106" t="str">
        <f t="shared" si="146"/>
        <v>-</v>
      </c>
      <c r="AL118" s="108">
        <v>121</v>
      </c>
      <c r="AM118" s="106" t="str">
        <f t="shared" si="147"/>
        <v>-</v>
      </c>
      <c r="AN118" s="52" t="str">
        <f t="shared" si="70"/>
        <v>-</v>
      </c>
      <c r="AO118" s="35" t="str">
        <f t="shared" si="71"/>
        <v>-</v>
      </c>
    </row>
    <row r="119" spans="1:41" s="113" customFormat="1" ht="15" x14ac:dyDescent="0.25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72"/>
        <v>0</v>
      </c>
      <c r="L119" s="104">
        <f t="shared" si="135"/>
        <v>0</v>
      </c>
      <c r="M119" s="103">
        <v>0</v>
      </c>
      <c r="N119" s="104">
        <f t="shared" si="136"/>
        <v>0</v>
      </c>
      <c r="O119" s="104">
        <f t="shared" si="137"/>
        <v>0</v>
      </c>
      <c r="P119" s="103">
        <v>0</v>
      </c>
      <c r="Q119" s="104">
        <f t="shared" si="138"/>
        <v>0</v>
      </c>
      <c r="R119" s="104">
        <f t="shared" si="139"/>
        <v>0</v>
      </c>
      <c r="S119" s="103">
        <v>0</v>
      </c>
      <c r="T119" s="104">
        <f t="shared" si="140"/>
        <v>0</v>
      </c>
      <c r="U119" s="104">
        <f t="shared" si="141"/>
        <v>0</v>
      </c>
      <c r="V119" s="103">
        <v>0</v>
      </c>
      <c r="W119" s="104">
        <f t="shared" si="142"/>
        <v>0</v>
      </c>
      <c r="X119" s="104">
        <f t="shared" si="143"/>
        <v>0</v>
      </c>
      <c r="Y119" s="103"/>
      <c r="Z119" s="104">
        <f t="shared" si="62"/>
        <v>0</v>
      </c>
      <c r="AA119" s="104">
        <f t="shared" si="144"/>
        <v>0</v>
      </c>
      <c r="AC119" s="114">
        <f t="shared" si="97"/>
        <v>0</v>
      </c>
      <c r="AD119" s="104">
        <f t="shared" si="63"/>
        <v>0</v>
      </c>
      <c r="AE119" s="106">
        <f t="shared" si="64"/>
        <v>0</v>
      </c>
      <c r="AF119" s="42">
        <f t="shared" si="67"/>
        <v>0</v>
      </c>
      <c r="AG119" s="37">
        <f t="shared" si="68"/>
        <v>0</v>
      </c>
      <c r="AH119" s="63">
        <f t="shared" si="69"/>
        <v>0</v>
      </c>
      <c r="AI119" s="103">
        <v>0</v>
      </c>
      <c r="AJ119" s="106">
        <f t="shared" si="145"/>
        <v>0</v>
      </c>
      <c r="AK119" s="106" t="str">
        <f t="shared" si="146"/>
        <v>-</v>
      </c>
      <c r="AL119" s="108">
        <v>122</v>
      </c>
      <c r="AM119" s="106" t="str">
        <f t="shared" si="147"/>
        <v>-</v>
      </c>
      <c r="AN119" s="52" t="str">
        <f t="shared" si="70"/>
        <v>-</v>
      </c>
      <c r="AO119" s="35" t="str">
        <f t="shared" si="71"/>
        <v>-</v>
      </c>
    </row>
    <row r="120" spans="1:41" s="113" customFormat="1" ht="15" x14ac:dyDescent="0.25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72"/>
        <v>0</v>
      </c>
      <c r="L120" s="104">
        <f t="shared" si="135"/>
        <v>0</v>
      </c>
      <c r="M120" s="103">
        <v>0</v>
      </c>
      <c r="N120" s="104">
        <f t="shared" si="136"/>
        <v>0</v>
      </c>
      <c r="O120" s="104">
        <f t="shared" si="137"/>
        <v>0</v>
      </c>
      <c r="P120" s="103">
        <v>0</v>
      </c>
      <c r="Q120" s="104">
        <f t="shared" si="138"/>
        <v>0</v>
      </c>
      <c r="R120" s="104">
        <f t="shared" si="139"/>
        <v>0</v>
      </c>
      <c r="S120" s="103">
        <v>0</v>
      </c>
      <c r="T120" s="104">
        <f t="shared" si="140"/>
        <v>0</v>
      </c>
      <c r="U120" s="104">
        <f t="shared" si="141"/>
        <v>0</v>
      </c>
      <c r="V120" s="103">
        <v>0</v>
      </c>
      <c r="W120" s="104">
        <f t="shared" si="142"/>
        <v>0</v>
      </c>
      <c r="X120" s="104">
        <f t="shared" si="143"/>
        <v>0</v>
      </c>
      <c r="Y120" s="103"/>
      <c r="Z120" s="104">
        <f t="shared" si="62"/>
        <v>0</v>
      </c>
      <c r="AA120" s="104">
        <f t="shared" si="144"/>
        <v>0</v>
      </c>
      <c r="AC120" s="114">
        <f t="shared" si="97"/>
        <v>0</v>
      </c>
      <c r="AD120" s="104">
        <f t="shared" si="63"/>
        <v>0</v>
      </c>
      <c r="AE120" s="106">
        <f t="shared" si="64"/>
        <v>0</v>
      </c>
      <c r="AF120" s="42">
        <f t="shared" si="67"/>
        <v>0</v>
      </c>
      <c r="AG120" s="37">
        <f t="shared" si="68"/>
        <v>0</v>
      </c>
      <c r="AH120" s="63">
        <f t="shared" si="69"/>
        <v>0</v>
      </c>
      <c r="AI120" s="103">
        <v>0</v>
      </c>
      <c r="AJ120" s="106">
        <f t="shared" si="145"/>
        <v>0</v>
      </c>
      <c r="AK120" s="106" t="str">
        <f t="shared" si="146"/>
        <v>-</v>
      </c>
      <c r="AL120" s="108">
        <v>123</v>
      </c>
      <c r="AM120" s="106" t="str">
        <f t="shared" si="147"/>
        <v>-</v>
      </c>
      <c r="AN120" s="52" t="str">
        <f t="shared" si="70"/>
        <v>-</v>
      </c>
      <c r="AO120" s="35" t="str">
        <f t="shared" si="71"/>
        <v>-</v>
      </c>
    </row>
    <row r="121" spans="1:41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72"/>
        <v>0</v>
      </c>
      <c r="L121" s="104">
        <f t="shared" ref="L121:L130" si="148">J121*$G121</f>
        <v>0</v>
      </c>
      <c r="M121" s="103">
        <v>0</v>
      </c>
      <c r="N121" s="104">
        <f t="shared" ref="N121:N130" si="149">M121*$F121</f>
        <v>0</v>
      </c>
      <c r="O121" s="104">
        <f t="shared" ref="O121:O130" si="150">M121*$G121</f>
        <v>0</v>
      </c>
      <c r="P121" s="103">
        <v>0</v>
      </c>
      <c r="Q121" s="104">
        <f t="shared" ref="Q121:Q130" si="151">P121*$F121</f>
        <v>0</v>
      </c>
      <c r="R121" s="104">
        <f t="shared" ref="R121:R130" si="152">P121*$G121</f>
        <v>0</v>
      </c>
      <c r="S121" s="103">
        <v>0</v>
      </c>
      <c r="T121" s="104">
        <f t="shared" ref="T121:T130" si="153">S121*$F121</f>
        <v>0</v>
      </c>
      <c r="U121" s="104">
        <f t="shared" ref="U121:U130" si="154">S121*$G121</f>
        <v>0</v>
      </c>
      <c r="V121" s="103">
        <v>0</v>
      </c>
      <c r="W121" s="104">
        <f t="shared" si="142"/>
        <v>0</v>
      </c>
      <c r="X121" s="104">
        <f t="shared" ref="X121:X130" si="155">V121*$G121</f>
        <v>0</v>
      </c>
      <c r="Y121" s="103"/>
      <c r="Z121" s="104">
        <f t="shared" si="62"/>
        <v>0</v>
      </c>
      <c r="AA121" s="104">
        <f t="shared" ref="AA121:AA130" si="156">Y121*$G121</f>
        <v>0</v>
      </c>
      <c r="AC121" s="114">
        <f t="shared" si="97"/>
        <v>0</v>
      </c>
      <c r="AD121" s="104">
        <f t="shared" si="63"/>
        <v>0</v>
      </c>
      <c r="AE121" s="106">
        <f t="shared" si="64"/>
        <v>0</v>
      </c>
      <c r="AF121" s="42">
        <f t="shared" si="67"/>
        <v>0</v>
      </c>
      <c r="AG121" s="37">
        <f t="shared" si="68"/>
        <v>0</v>
      </c>
      <c r="AH121" s="63">
        <f t="shared" si="69"/>
        <v>0</v>
      </c>
      <c r="AI121" s="103">
        <v>0</v>
      </c>
      <c r="AJ121" s="106">
        <f t="shared" ref="AJ121:AJ130" si="157">AI121*G121</f>
        <v>0</v>
      </c>
      <c r="AK121" s="106" t="str">
        <f t="shared" ref="AK121:AK130" si="158">IFERROR(AI121/AF121, "-")</f>
        <v>-</v>
      </c>
      <c r="AL121" s="108">
        <v>125</v>
      </c>
      <c r="AM121" s="106" t="str">
        <f t="shared" ref="AM121:AM130" si="159">IFERROR(AK121/7,"-")</f>
        <v>-</v>
      </c>
      <c r="AN121" s="52" t="str">
        <f t="shared" si="70"/>
        <v>-</v>
      </c>
      <c r="AO121" s="35" t="str">
        <f t="shared" si="71"/>
        <v>-</v>
      </c>
    </row>
    <row r="122" spans="1:41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72"/>
        <v>0</v>
      </c>
      <c r="L122" s="104">
        <f t="shared" si="148"/>
        <v>0</v>
      </c>
      <c r="M122" s="103">
        <v>0</v>
      </c>
      <c r="N122" s="104">
        <f t="shared" si="149"/>
        <v>0</v>
      </c>
      <c r="O122" s="104">
        <f t="shared" si="150"/>
        <v>0</v>
      </c>
      <c r="P122" s="103">
        <v>0</v>
      </c>
      <c r="Q122" s="104">
        <f t="shared" si="151"/>
        <v>0</v>
      </c>
      <c r="R122" s="104">
        <f t="shared" si="152"/>
        <v>0</v>
      </c>
      <c r="S122" s="103">
        <v>0</v>
      </c>
      <c r="T122" s="104">
        <f t="shared" si="153"/>
        <v>0</v>
      </c>
      <c r="U122" s="104">
        <f t="shared" si="154"/>
        <v>0</v>
      </c>
      <c r="V122" s="103">
        <v>0</v>
      </c>
      <c r="W122" s="104">
        <f t="shared" si="142"/>
        <v>0</v>
      </c>
      <c r="X122" s="104">
        <f t="shared" si="155"/>
        <v>0</v>
      </c>
      <c r="Y122" s="103"/>
      <c r="Z122" s="104">
        <f t="shared" si="62"/>
        <v>0</v>
      </c>
      <c r="AA122" s="104">
        <f t="shared" si="156"/>
        <v>0</v>
      </c>
      <c r="AC122" s="114">
        <f t="shared" si="97"/>
        <v>0</v>
      </c>
      <c r="AD122" s="104">
        <f t="shared" si="63"/>
        <v>0</v>
      </c>
      <c r="AE122" s="106">
        <f t="shared" si="64"/>
        <v>0</v>
      </c>
      <c r="AF122" s="42">
        <f t="shared" si="67"/>
        <v>0</v>
      </c>
      <c r="AG122" s="37">
        <f t="shared" si="68"/>
        <v>0</v>
      </c>
      <c r="AH122" s="63">
        <f t="shared" si="69"/>
        <v>0</v>
      </c>
      <c r="AI122" s="103">
        <v>0</v>
      </c>
      <c r="AJ122" s="106">
        <f t="shared" si="157"/>
        <v>0</v>
      </c>
      <c r="AK122" s="106" t="str">
        <f t="shared" si="158"/>
        <v>-</v>
      </c>
      <c r="AL122" s="108">
        <v>126</v>
      </c>
      <c r="AM122" s="106" t="str">
        <f t="shared" si="159"/>
        <v>-</v>
      </c>
      <c r="AN122" s="52" t="str">
        <f t="shared" si="70"/>
        <v>-</v>
      </c>
      <c r="AO122" s="35" t="str">
        <f t="shared" si="71"/>
        <v>-</v>
      </c>
    </row>
    <row r="123" spans="1:41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5</v>
      </c>
      <c r="K123" s="104">
        <f t="shared" si="72"/>
        <v>47.54999999999999</v>
      </c>
      <c r="L123" s="104">
        <f t="shared" si="148"/>
        <v>122.5</v>
      </c>
      <c r="M123" s="103">
        <v>3</v>
      </c>
      <c r="N123" s="104">
        <f t="shared" si="149"/>
        <v>28.529999999999994</v>
      </c>
      <c r="O123" s="104">
        <f t="shared" si="150"/>
        <v>73.5</v>
      </c>
      <c r="P123" s="103">
        <v>1</v>
      </c>
      <c r="Q123" s="104">
        <f t="shared" si="151"/>
        <v>9.509999999999998</v>
      </c>
      <c r="R123" s="104">
        <f t="shared" si="152"/>
        <v>24.5</v>
      </c>
      <c r="S123" s="103">
        <v>2</v>
      </c>
      <c r="T123" s="104">
        <f t="shared" si="153"/>
        <v>19.019999999999996</v>
      </c>
      <c r="U123" s="104">
        <f t="shared" si="154"/>
        <v>49</v>
      </c>
      <c r="V123" s="103">
        <v>0</v>
      </c>
      <c r="W123" s="104">
        <f t="shared" si="142"/>
        <v>0</v>
      </c>
      <c r="X123" s="104">
        <f t="shared" si="155"/>
        <v>0</v>
      </c>
      <c r="Y123" s="103"/>
      <c r="Z123" s="104">
        <f t="shared" si="62"/>
        <v>0</v>
      </c>
      <c r="AA123" s="104">
        <f t="shared" si="156"/>
        <v>0</v>
      </c>
      <c r="AC123" s="114">
        <f t="shared" si="97"/>
        <v>11</v>
      </c>
      <c r="AD123" s="104">
        <f t="shared" si="63"/>
        <v>104.60999999999999</v>
      </c>
      <c r="AE123" s="106">
        <f t="shared" si="64"/>
        <v>269.5</v>
      </c>
      <c r="AF123" s="42">
        <f t="shared" si="67"/>
        <v>8.943089430894309E-2</v>
      </c>
      <c r="AG123" s="37">
        <f t="shared" si="68"/>
        <v>2.6829268292682928</v>
      </c>
      <c r="AH123" s="63">
        <f t="shared" si="69"/>
        <v>65.731707317073173</v>
      </c>
      <c r="AI123" s="103">
        <v>4</v>
      </c>
      <c r="AJ123" s="106">
        <f t="shared" si="157"/>
        <v>98</v>
      </c>
      <c r="AK123" s="106">
        <f t="shared" si="158"/>
        <v>44.727272727272727</v>
      </c>
      <c r="AL123" s="108">
        <v>127</v>
      </c>
      <c r="AM123" s="106">
        <f t="shared" si="159"/>
        <v>6.3896103896103895</v>
      </c>
      <c r="AN123" s="52">
        <f t="shared" si="70"/>
        <v>1.490909090909091</v>
      </c>
      <c r="AO123" s="35">
        <f t="shared" si="71"/>
        <v>43633.727272727272</v>
      </c>
    </row>
    <row r="124" spans="1:41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72"/>
        <v>0</v>
      </c>
      <c r="L124" s="104">
        <f t="shared" si="148"/>
        <v>0</v>
      </c>
      <c r="M124" s="103">
        <v>0</v>
      </c>
      <c r="N124" s="104">
        <f t="shared" si="149"/>
        <v>0</v>
      </c>
      <c r="O124" s="104">
        <f t="shared" si="150"/>
        <v>0</v>
      </c>
      <c r="P124" s="103">
        <v>0</v>
      </c>
      <c r="Q124" s="104">
        <f t="shared" si="151"/>
        <v>0</v>
      </c>
      <c r="R124" s="104">
        <f t="shared" si="152"/>
        <v>0</v>
      </c>
      <c r="S124" s="103">
        <v>0</v>
      </c>
      <c r="T124" s="104">
        <f t="shared" si="153"/>
        <v>0</v>
      </c>
      <c r="U124" s="104">
        <f t="shared" si="154"/>
        <v>0</v>
      </c>
      <c r="V124" s="103">
        <v>0</v>
      </c>
      <c r="W124" s="104">
        <f t="shared" si="142"/>
        <v>0</v>
      </c>
      <c r="X124" s="104">
        <f t="shared" si="155"/>
        <v>0</v>
      </c>
      <c r="Y124" s="103"/>
      <c r="Z124" s="104">
        <f t="shared" si="62"/>
        <v>0</v>
      </c>
      <c r="AA124" s="104">
        <f t="shared" si="156"/>
        <v>0</v>
      </c>
      <c r="AC124" s="114">
        <f t="shared" si="97"/>
        <v>0</v>
      </c>
      <c r="AD124" s="104">
        <f t="shared" si="63"/>
        <v>0</v>
      </c>
      <c r="AE124" s="106">
        <f t="shared" si="64"/>
        <v>0</v>
      </c>
      <c r="AF124" s="42">
        <f t="shared" si="67"/>
        <v>0</v>
      </c>
      <c r="AG124" s="37">
        <f t="shared" si="68"/>
        <v>0</v>
      </c>
      <c r="AH124" s="63">
        <f t="shared" si="69"/>
        <v>0</v>
      </c>
      <c r="AI124" s="103">
        <v>0</v>
      </c>
      <c r="AJ124" s="106">
        <f t="shared" si="157"/>
        <v>0</v>
      </c>
      <c r="AK124" s="106" t="str">
        <f t="shared" si="158"/>
        <v>-</v>
      </c>
      <c r="AL124" s="108">
        <v>128</v>
      </c>
      <c r="AM124" s="106" t="str">
        <f t="shared" si="159"/>
        <v>-</v>
      </c>
      <c r="AN124" s="52" t="str">
        <f t="shared" si="70"/>
        <v>-</v>
      </c>
      <c r="AO124" s="35" t="str">
        <f t="shared" si="71"/>
        <v>-</v>
      </c>
    </row>
    <row r="125" spans="1:41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72"/>
        <v>0</v>
      </c>
      <c r="L125" s="104">
        <f t="shared" si="148"/>
        <v>0</v>
      </c>
      <c r="M125" s="103">
        <v>0</v>
      </c>
      <c r="N125" s="104">
        <f t="shared" si="149"/>
        <v>0</v>
      </c>
      <c r="O125" s="104">
        <f t="shared" si="150"/>
        <v>0</v>
      </c>
      <c r="P125" s="103">
        <v>0</v>
      </c>
      <c r="Q125" s="104">
        <f t="shared" si="151"/>
        <v>0</v>
      </c>
      <c r="R125" s="104">
        <f t="shared" si="152"/>
        <v>0</v>
      </c>
      <c r="S125" s="103">
        <v>0</v>
      </c>
      <c r="T125" s="104">
        <f t="shared" si="153"/>
        <v>0</v>
      </c>
      <c r="U125" s="104">
        <f t="shared" si="154"/>
        <v>0</v>
      </c>
      <c r="V125" s="103">
        <v>0</v>
      </c>
      <c r="W125" s="104">
        <f t="shared" si="142"/>
        <v>0</v>
      </c>
      <c r="X125" s="104">
        <f t="shared" si="155"/>
        <v>0</v>
      </c>
      <c r="Y125" s="103"/>
      <c r="Z125" s="104">
        <f t="shared" si="62"/>
        <v>0</v>
      </c>
      <c r="AA125" s="104">
        <f t="shared" si="156"/>
        <v>0</v>
      </c>
      <c r="AC125" s="114">
        <f t="shared" si="97"/>
        <v>0</v>
      </c>
      <c r="AD125" s="104">
        <f t="shared" si="63"/>
        <v>0</v>
      </c>
      <c r="AE125" s="106">
        <f t="shared" si="64"/>
        <v>0</v>
      </c>
      <c r="AF125" s="42">
        <f t="shared" si="67"/>
        <v>0</v>
      </c>
      <c r="AG125" s="37">
        <f t="shared" si="68"/>
        <v>0</v>
      </c>
      <c r="AH125" s="63">
        <f t="shared" si="69"/>
        <v>0</v>
      </c>
      <c r="AI125" s="103">
        <v>0</v>
      </c>
      <c r="AJ125" s="106">
        <f t="shared" si="157"/>
        <v>0</v>
      </c>
      <c r="AK125" s="106" t="str">
        <f t="shared" si="158"/>
        <v>-</v>
      </c>
      <c r="AL125" s="108">
        <v>129</v>
      </c>
      <c r="AM125" s="106" t="str">
        <f t="shared" si="159"/>
        <v>-</v>
      </c>
      <c r="AN125" s="52" t="str">
        <f t="shared" si="70"/>
        <v>-</v>
      </c>
      <c r="AO125" s="35" t="str">
        <f t="shared" si="71"/>
        <v>-</v>
      </c>
    </row>
    <row r="126" spans="1:41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72"/>
        <v>0</v>
      </c>
      <c r="L126" s="104">
        <f t="shared" si="148"/>
        <v>0</v>
      </c>
      <c r="M126" s="103">
        <v>0</v>
      </c>
      <c r="N126" s="104">
        <f t="shared" si="149"/>
        <v>0</v>
      </c>
      <c r="O126" s="104">
        <f t="shared" si="150"/>
        <v>0</v>
      </c>
      <c r="P126" s="103">
        <v>0</v>
      </c>
      <c r="Q126" s="104">
        <f t="shared" si="151"/>
        <v>0</v>
      </c>
      <c r="R126" s="104">
        <f t="shared" si="152"/>
        <v>0</v>
      </c>
      <c r="S126" s="103">
        <v>0</v>
      </c>
      <c r="T126" s="104">
        <f t="shared" si="153"/>
        <v>0</v>
      </c>
      <c r="U126" s="104">
        <f t="shared" si="154"/>
        <v>0</v>
      </c>
      <c r="V126" s="103">
        <v>0</v>
      </c>
      <c r="W126" s="104">
        <f t="shared" si="142"/>
        <v>0</v>
      </c>
      <c r="X126" s="104">
        <f t="shared" si="155"/>
        <v>0</v>
      </c>
      <c r="Y126" s="103"/>
      <c r="Z126" s="104">
        <f t="shared" si="62"/>
        <v>0</v>
      </c>
      <c r="AA126" s="104">
        <f t="shared" si="156"/>
        <v>0</v>
      </c>
      <c r="AC126" s="114">
        <f t="shared" si="97"/>
        <v>0</v>
      </c>
      <c r="AD126" s="104">
        <f t="shared" si="63"/>
        <v>0</v>
      </c>
      <c r="AE126" s="106">
        <f t="shared" si="64"/>
        <v>0</v>
      </c>
      <c r="AF126" s="42">
        <f t="shared" si="67"/>
        <v>0</v>
      </c>
      <c r="AG126" s="37">
        <f t="shared" si="68"/>
        <v>0</v>
      </c>
      <c r="AH126" s="63">
        <f t="shared" si="69"/>
        <v>0</v>
      </c>
      <c r="AI126" s="103">
        <v>0</v>
      </c>
      <c r="AJ126" s="106">
        <f t="shared" si="157"/>
        <v>0</v>
      </c>
      <c r="AK126" s="106" t="str">
        <f t="shared" si="158"/>
        <v>-</v>
      </c>
      <c r="AL126" s="108">
        <v>130</v>
      </c>
      <c r="AM126" s="106" t="str">
        <f t="shared" si="159"/>
        <v>-</v>
      </c>
      <c r="AN126" s="52" t="str">
        <f t="shared" si="70"/>
        <v>-</v>
      </c>
      <c r="AO126" s="35" t="str">
        <f t="shared" si="71"/>
        <v>-</v>
      </c>
    </row>
    <row r="127" spans="1:41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2</v>
      </c>
      <c r="K127" s="104">
        <f t="shared" si="72"/>
        <v>34.659999999999997</v>
      </c>
      <c r="L127" s="104">
        <f t="shared" si="148"/>
        <v>89</v>
      </c>
      <c r="M127" s="103">
        <v>1</v>
      </c>
      <c r="N127" s="104">
        <f t="shared" si="149"/>
        <v>17.329999999999998</v>
      </c>
      <c r="O127" s="104">
        <f t="shared" si="150"/>
        <v>44.5</v>
      </c>
      <c r="P127" s="103">
        <v>2</v>
      </c>
      <c r="Q127" s="104">
        <f t="shared" si="151"/>
        <v>34.659999999999997</v>
      </c>
      <c r="R127" s="104">
        <f t="shared" si="152"/>
        <v>89</v>
      </c>
      <c r="S127" s="103">
        <v>0</v>
      </c>
      <c r="T127" s="104">
        <f t="shared" si="153"/>
        <v>0</v>
      </c>
      <c r="U127" s="104">
        <f t="shared" si="154"/>
        <v>0</v>
      </c>
      <c r="V127" s="103">
        <v>0</v>
      </c>
      <c r="W127" s="104">
        <f t="shared" si="142"/>
        <v>0</v>
      </c>
      <c r="X127" s="104">
        <f t="shared" si="155"/>
        <v>0</v>
      </c>
      <c r="Y127" s="103"/>
      <c r="Z127" s="104">
        <f t="shared" si="62"/>
        <v>0</v>
      </c>
      <c r="AA127" s="104">
        <f t="shared" si="156"/>
        <v>0</v>
      </c>
      <c r="AC127" s="114">
        <f t="shared" si="97"/>
        <v>5</v>
      </c>
      <c r="AD127" s="104">
        <f t="shared" si="63"/>
        <v>86.649999999999991</v>
      </c>
      <c r="AE127" s="106">
        <f t="shared" si="64"/>
        <v>222.5</v>
      </c>
      <c r="AF127" s="42">
        <f t="shared" si="67"/>
        <v>4.065040650406504E-2</v>
      </c>
      <c r="AG127" s="37">
        <f t="shared" si="68"/>
        <v>1.2195121951219512</v>
      </c>
      <c r="AH127" s="63">
        <f t="shared" si="69"/>
        <v>54.268292682926827</v>
      </c>
      <c r="AI127" s="103">
        <v>3</v>
      </c>
      <c r="AJ127" s="106">
        <f t="shared" si="157"/>
        <v>133.5</v>
      </c>
      <c r="AK127" s="106">
        <f t="shared" si="158"/>
        <v>73.8</v>
      </c>
      <c r="AL127" s="108">
        <v>131</v>
      </c>
      <c r="AM127" s="106">
        <f t="shared" si="159"/>
        <v>10.542857142857143</v>
      </c>
      <c r="AN127" s="52">
        <f t="shared" si="70"/>
        <v>2.46</v>
      </c>
      <c r="AO127" s="35">
        <f t="shared" si="71"/>
        <v>43662.8</v>
      </c>
    </row>
    <row r="128" spans="1:41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72"/>
        <v>34.659999999999997</v>
      </c>
      <c r="L128" s="104">
        <f t="shared" si="148"/>
        <v>89</v>
      </c>
      <c r="M128" s="103">
        <v>3</v>
      </c>
      <c r="N128" s="104">
        <f t="shared" si="149"/>
        <v>51.989999999999995</v>
      </c>
      <c r="O128" s="104">
        <f t="shared" si="150"/>
        <v>133.5</v>
      </c>
      <c r="P128" s="103">
        <v>1</v>
      </c>
      <c r="Q128" s="104">
        <f t="shared" si="151"/>
        <v>17.329999999999998</v>
      </c>
      <c r="R128" s="104">
        <f t="shared" si="152"/>
        <v>44.5</v>
      </c>
      <c r="S128" s="103">
        <v>0</v>
      </c>
      <c r="T128" s="104">
        <f t="shared" si="153"/>
        <v>0</v>
      </c>
      <c r="U128" s="104">
        <f t="shared" si="154"/>
        <v>0</v>
      </c>
      <c r="V128" s="103">
        <v>0</v>
      </c>
      <c r="W128" s="104">
        <f t="shared" si="142"/>
        <v>0</v>
      </c>
      <c r="X128" s="104">
        <f t="shared" si="155"/>
        <v>0</v>
      </c>
      <c r="Y128" s="103"/>
      <c r="Z128" s="104">
        <f t="shared" ref="Z128:Z205" si="160">Y128*$F128</f>
        <v>0</v>
      </c>
      <c r="AA128" s="104">
        <f t="shared" si="156"/>
        <v>0</v>
      </c>
      <c r="AC128" s="114">
        <f t="shared" si="97"/>
        <v>6</v>
      </c>
      <c r="AD128" s="104">
        <f t="shared" ref="AD128:AD205" si="161">AC128*F128</f>
        <v>103.97999999999999</v>
      </c>
      <c r="AE128" s="106">
        <f t="shared" ref="AE128:AE205" si="162">AC128*G128</f>
        <v>267</v>
      </c>
      <c r="AF128" s="42">
        <f t="shared" si="67"/>
        <v>4.878048780487805E-2</v>
      </c>
      <c r="AG128" s="37">
        <f t="shared" si="68"/>
        <v>1.4634146341463414</v>
      </c>
      <c r="AH128" s="63">
        <f t="shared" si="69"/>
        <v>65.121951219512198</v>
      </c>
      <c r="AI128" s="103">
        <v>5</v>
      </c>
      <c r="AJ128" s="106">
        <f t="shared" si="157"/>
        <v>222.5</v>
      </c>
      <c r="AK128" s="106">
        <f t="shared" si="158"/>
        <v>102.5</v>
      </c>
      <c r="AL128" s="108">
        <v>132</v>
      </c>
      <c r="AM128" s="106">
        <f t="shared" si="159"/>
        <v>14.642857142857142</v>
      </c>
      <c r="AN128" s="52">
        <f t="shared" si="70"/>
        <v>3.4166666666666665</v>
      </c>
      <c r="AO128" s="35">
        <f t="shared" si="71"/>
        <v>43691.5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72"/>
        <v>0</v>
      </c>
      <c r="L129" s="104">
        <f t="shared" si="148"/>
        <v>0</v>
      </c>
      <c r="M129" s="103">
        <v>0</v>
      </c>
      <c r="N129" s="104">
        <f t="shared" si="149"/>
        <v>0</v>
      </c>
      <c r="O129" s="104">
        <f t="shared" si="150"/>
        <v>0</v>
      </c>
      <c r="P129" s="103">
        <v>0</v>
      </c>
      <c r="Q129" s="104">
        <f t="shared" si="151"/>
        <v>0</v>
      </c>
      <c r="R129" s="104">
        <f t="shared" si="152"/>
        <v>0</v>
      </c>
      <c r="S129" s="103">
        <v>0</v>
      </c>
      <c r="T129" s="104">
        <f t="shared" si="153"/>
        <v>0</v>
      </c>
      <c r="U129" s="104">
        <f t="shared" si="154"/>
        <v>0</v>
      </c>
      <c r="V129" s="103">
        <v>0</v>
      </c>
      <c r="W129" s="104">
        <f t="shared" si="142"/>
        <v>0</v>
      </c>
      <c r="X129" s="104">
        <f t="shared" si="155"/>
        <v>0</v>
      </c>
      <c r="Y129" s="103"/>
      <c r="Z129" s="104">
        <f t="shared" si="160"/>
        <v>0</v>
      </c>
      <c r="AA129" s="104">
        <f t="shared" si="156"/>
        <v>0</v>
      </c>
      <c r="AC129" s="114">
        <f t="shared" si="97"/>
        <v>0</v>
      </c>
      <c r="AD129" s="104">
        <f t="shared" si="161"/>
        <v>0</v>
      </c>
      <c r="AE129" s="106">
        <f t="shared" si="162"/>
        <v>0</v>
      </c>
      <c r="AF129" s="42">
        <f t="shared" si="67"/>
        <v>0</v>
      </c>
      <c r="AG129" s="37">
        <f t="shared" si="68"/>
        <v>0</v>
      </c>
      <c r="AH129" s="63">
        <f t="shared" si="69"/>
        <v>0</v>
      </c>
      <c r="AI129" s="103">
        <v>0</v>
      </c>
      <c r="AJ129" s="106">
        <f t="shared" si="157"/>
        <v>0</v>
      </c>
      <c r="AK129" s="106" t="str">
        <f t="shared" si="158"/>
        <v>-</v>
      </c>
      <c r="AL129" s="108">
        <v>133</v>
      </c>
      <c r="AM129" s="106" t="str">
        <f t="shared" si="159"/>
        <v>-</v>
      </c>
      <c r="AN129" s="52" t="str">
        <f t="shared" si="70"/>
        <v>-</v>
      </c>
      <c r="AO129" s="35" t="str">
        <f t="shared" si="71"/>
        <v>-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72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42"/>
        <v>0</v>
      </c>
      <c r="X130" s="104">
        <f t="shared" si="155"/>
        <v>0</v>
      </c>
      <c r="Y130" s="103"/>
      <c r="Z130" s="104">
        <f t="shared" si="160"/>
        <v>0</v>
      </c>
      <c r="AA130" s="104">
        <f t="shared" si="156"/>
        <v>0</v>
      </c>
      <c r="AC130" s="114">
        <f t="shared" si="97"/>
        <v>0</v>
      </c>
      <c r="AD130" s="104">
        <f t="shared" si="161"/>
        <v>0</v>
      </c>
      <c r="AE130" s="106">
        <f t="shared" si="162"/>
        <v>0</v>
      </c>
      <c r="AF130" s="42">
        <f t="shared" si="67"/>
        <v>0</v>
      </c>
      <c r="AG130" s="37">
        <f t="shared" si="68"/>
        <v>0</v>
      </c>
      <c r="AH130" s="63">
        <f t="shared" si="69"/>
        <v>0</v>
      </c>
      <c r="AI130" s="103">
        <v>0</v>
      </c>
      <c r="AJ130" s="106">
        <f t="shared" si="157"/>
        <v>0</v>
      </c>
      <c r="AK130" s="106" t="str">
        <f t="shared" si="158"/>
        <v>-</v>
      </c>
      <c r="AL130" s="108">
        <v>134</v>
      </c>
      <c r="AM130" s="106" t="str">
        <f t="shared" si="159"/>
        <v>-</v>
      </c>
      <c r="AN130" s="52" t="str">
        <f t="shared" si="70"/>
        <v>-</v>
      </c>
      <c r="AO130" s="35" t="str">
        <f t="shared" si="71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72"/>
        <v>0</v>
      </c>
      <c r="L131" s="104">
        <f t="shared" ref="L131:L133" si="163">J131*$G131</f>
        <v>0</v>
      </c>
      <c r="M131" s="103">
        <v>1</v>
      </c>
      <c r="N131" s="104">
        <f t="shared" ref="N131:N133" si="164">M131*$F131</f>
        <v>12.71</v>
      </c>
      <c r="O131" s="104">
        <f t="shared" ref="O131:O133" si="165">M131*$G131</f>
        <v>29.5</v>
      </c>
      <c r="P131" s="103">
        <v>0</v>
      </c>
      <c r="Q131" s="104">
        <f t="shared" ref="Q131:Q133" si="166">P131*$F131</f>
        <v>0</v>
      </c>
      <c r="R131" s="104">
        <f t="shared" ref="R131:R133" si="167">P131*$G131</f>
        <v>0</v>
      </c>
      <c r="S131" s="103">
        <v>0</v>
      </c>
      <c r="T131" s="104">
        <f t="shared" ref="T131:T133" si="168">S131*$F131</f>
        <v>0</v>
      </c>
      <c r="U131" s="104">
        <f t="shared" ref="U131:U133" si="169">S131*$G131</f>
        <v>0</v>
      </c>
      <c r="V131" s="103">
        <v>0</v>
      </c>
      <c r="W131" s="104">
        <f t="shared" ref="W131:W133" si="170">V131*$F131</f>
        <v>0</v>
      </c>
      <c r="X131" s="104">
        <f t="shared" ref="X131:X133" si="171">V131*$G131</f>
        <v>0</v>
      </c>
      <c r="Y131" s="103"/>
      <c r="Z131" s="104">
        <f t="shared" si="160"/>
        <v>0</v>
      </c>
      <c r="AA131" s="104">
        <f t="shared" ref="AA131:AA133" si="172">Y131*$G131</f>
        <v>0</v>
      </c>
      <c r="AC131" s="114">
        <f t="shared" si="97"/>
        <v>1</v>
      </c>
      <c r="AD131" s="104">
        <f t="shared" si="161"/>
        <v>12.71</v>
      </c>
      <c r="AE131" s="106">
        <f t="shared" si="162"/>
        <v>29.5</v>
      </c>
      <c r="AF131" s="42">
        <f t="shared" si="67"/>
        <v>8.130081300813009E-3</v>
      </c>
      <c r="AG131" s="37">
        <f t="shared" si="68"/>
        <v>0.24390243902439027</v>
      </c>
      <c r="AH131" s="63">
        <f t="shared" si="69"/>
        <v>7.1951219512195133</v>
      </c>
      <c r="AI131" s="103">
        <v>0</v>
      </c>
      <c r="AJ131" s="106">
        <f>AI131*G131</f>
        <v>0</v>
      </c>
      <c r="AK131" s="106">
        <f>IFERROR(AI131/AF131, "-")</f>
        <v>0</v>
      </c>
      <c r="AL131" s="108">
        <v>136</v>
      </c>
      <c r="AM131" s="106">
        <f>IFERROR(AK131/7,"-")</f>
        <v>0</v>
      </c>
      <c r="AN131" s="52">
        <f t="shared" si="70"/>
        <v>0</v>
      </c>
      <c r="AO131" s="35">
        <f t="shared" si="71"/>
        <v>43589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4</v>
      </c>
      <c r="K132" s="104">
        <f t="shared" si="72"/>
        <v>37.25346485819977</v>
      </c>
      <c r="L132" s="104">
        <f t="shared" si="163"/>
        <v>98</v>
      </c>
      <c r="M132" s="103">
        <v>3</v>
      </c>
      <c r="N132" s="104">
        <f t="shared" si="164"/>
        <v>27.940098643649826</v>
      </c>
      <c r="O132" s="104">
        <f t="shared" si="165"/>
        <v>73.5</v>
      </c>
      <c r="P132" s="103">
        <v>1</v>
      </c>
      <c r="Q132" s="104">
        <f t="shared" si="166"/>
        <v>9.3133662145499425</v>
      </c>
      <c r="R132" s="104">
        <f t="shared" si="167"/>
        <v>24.5</v>
      </c>
      <c r="S132" s="103">
        <v>0</v>
      </c>
      <c r="T132" s="104">
        <f t="shared" si="168"/>
        <v>0</v>
      </c>
      <c r="U132" s="104">
        <f t="shared" si="169"/>
        <v>0</v>
      </c>
      <c r="V132" s="103">
        <v>0</v>
      </c>
      <c r="W132" s="104">
        <f t="shared" si="170"/>
        <v>0</v>
      </c>
      <c r="X132" s="104">
        <f t="shared" si="171"/>
        <v>0</v>
      </c>
      <c r="Y132" s="103"/>
      <c r="Z132" s="104">
        <f t="shared" si="160"/>
        <v>0</v>
      </c>
      <c r="AA132" s="104">
        <f t="shared" si="172"/>
        <v>0</v>
      </c>
      <c r="AC132" s="114">
        <f t="shared" si="97"/>
        <v>8</v>
      </c>
      <c r="AD132" s="104">
        <f t="shared" si="161"/>
        <v>74.50692971639954</v>
      </c>
      <c r="AE132" s="106">
        <f t="shared" si="162"/>
        <v>196</v>
      </c>
      <c r="AF132" s="42">
        <f t="shared" si="67"/>
        <v>6.5040650406504072E-2</v>
      </c>
      <c r="AG132" s="37">
        <f t="shared" si="68"/>
        <v>1.9512195121951221</v>
      </c>
      <c r="AH132" s="63">
        <f t="shared" si="69"/>
        <v>47.804878048780495</v>
      </c>
      <c r="AI132" s="103">
        <v>3</v>
      </c>
      <c r="AJ132" s="106">
        <f>AI132*G132</f>
        <v>73.5</v>
      </c>
      <c r="AK132" s="106">
        <f>IFERROR(AI132/AF132, "-")</f>
        <v>46.124999999999993</v>
      </c>
      <c r="AL132" s="108">
        <v>137</v>
      </c>
      <c r="AM132" s="106">
        <f>IFERROR(AK132/7,"-")</f>
        <v>6.5892857142857135</v>
      </c>
      <c r="AN132" s="52">
        <f t="shared" si="70"/>
        <v>1.5374999999999999</v>
      </c>
      <c r="AO132" s="35">
        <f t="shared" si="71"/>
        <v>43635.125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0</v>
      </c>
      <c r="K133" s="104">
        <f t="shared" si="72"/>
        <v>0</v>
      </c>
      <c r="L133" s="104">
        <f t="shared" si="163"/>
        <v>0</v>
      </c>
      <c r="M133" s="103">
        <v>1</v>
      </c>
      <c r="N133" s="104">
        <f t="shared" si="164"/>
        <v>21.039999999999992</v>
      </c>
      <c r="O133" s="104">
        <f t="shared" si="165"/>
        <v>44.5</v>
      </c>
      <c r="P133" s="103">
        <v>0</v>
      </c>
      <c r="Q133" s="104">
        <f t="shared" si="166"/>
        <v>0</v>
      </c>
      <c r="R133" s="104">
        <f t="shared" si="167"/>
        <v>0</v>
      </c>
      <c r="S133" s="103">
        <v>0</v>
      </c>
      <c r="T133" s="104">
        <f t="shared" si="168"/>
        <v>0</v>
      </c>
      <c r="U133" s="104">
        <f t="shared" si="169"/>
        <v>0</v>
      </c>
      <c r="V133" s="103">
        <v>1</v>
      </c>
      <c r="W133" s="104">
        <f t="shared" si="170"/>
        <v>21.039999999999992</v>
      </c>
      <c r="X133" s="104">
        <f t="shared" si="171"/>
        <v>44.5</v>
      </c>
      <c r="Y133" s="103"/>
      <c r="Z133" s="104">
        <f t="shared" si="160"/>
        <v>0</v>
      </c>
      <c r="AA133" s="104">
        <f t="shared" si="172"/>
        <v>0</v>
      </c>
      <c r="AC133" s="114">
        <f t="shared" si="97"/>
        <v>2</v>
      </c>
      <c r="AD133" s="104">
        <f t="shared" si="161"/>
        <v>42.079999999999984</v>
      </c>
      <c r="AE133" s="106">
        <f t="shared" si="162"/>
        <v>89</v>
      </c>
      <c r="AF133" s="42">
        <f t="shared" si="67"/>
        <v>1.6260162601626018E-2</v>
      </c>
      <c r="AG133" s="37">
        <f t="shared" si="68"/>
        <v>0.48780487804878053</v>
      </c>
      <c r="AH133" s="63">
        <f t="shared" si="69"/>
        <v>21.707317073170735</v>
      </c>
      <c r="AI133" s="103">
        <v>1</v>
      </c>
      <c r="AJ133" s="106">
        <f>AI133*G133</f>
        <v>44.5</v>
      </c>
      <c r="AK133" s="106">
        <f>IFERROR(AI133/AF133, "-")</f>
        <v>61.499999999999993</v>
      </c>
      <c r="AL133" s="108">
        <v>138</v>
      </c>
      <c r="AM133" s="106">
        <f>IFERROR(AK133/7,"-")</f>
        <v>8.7857142857142847</v>
      </c>
      <c r="AN133" s="52">
        <f t="shared" si="70"/>
        <v>2.0499999999999998</v>
      </c>
      <c r="AO133" s="35">
        <f t="shared" si="71"/>
        <v>43650.5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72"/>
        <v>0</v>
      </c>
      <c r="L134" s="104">
        <f t="shared" ref="L134:L189" si="173">J134*$G134</f>
        <v>0</v>
      </c>
      <c r="M134" s="103">
        <v>0</v>
      </c>
      <c r="N134" s="104">
        <f t="shared" ref="N134:N189" si="174">M134*$F134</f>
        <v>0</v>
      </c>
      <c r="O134" s="104">
        <f t="shared" ref="O134:O189" si="175">M134*$G134</f>
        <v>0</v>
      </c>
      <c r="P134" s="103">
        <v>0</v>
      </c>
      <c r="Q134" s="104">
        <f t="shared" ref="Q134:Q189" si="176">P134*$F134</f>
        <v>0</v>
      </c>
      <c r="R134" s="104">
        <f t="shared" ref="R134:R189" si="177">P134*$G134</f>
        <v>0</v>
      </c>
      <c r="S134" s="103">
        <v>0</v>
      </c>
      <c r="T134" s="104">
        <f t="shared" ref="T134:T189" si="178">S134*$F134</f>
        <v>0</v>
      </c>
      <c r="U134" s="104">
        <f t="shared" ref="U134:U189" si="179">S134*$G134</f>
        <v>0</v>
      </c>
      <c r="V134" s="103">
        <v>0</v>
      </c>
      <c r="W134" s="104">
        <f t="shared" ref="W134:W189" si="180">V134*$F134</f>
        <v>0</v>
      </c>
      <c r="X134" s="104">
        <f t="shared" ref="X134:X189" si="181">V134*$G134</f>
        <v>0</v>
      </c>
      <c r="Y134" s="103"/>
      <c r="Z134" s="104">
        <f t="shared" si="160"/>
        <v>0</v>
      </c>
      <c r="AA134" s="104">
        <f t="shared" ref="AA134:AA189" si="182">Y134*$G134</f>
        <v>0</v>
      </c>
      <c r="AC134" s="114">
        <f t="shared" si="97"/>
        <v>0</v>
      </c>
      <c r="AD134" s="104">
        <f t="shared" si="161"/>
        <v>0</v>
      </c>
      <c r="AE134" s="106">
        <f t="shared" si="162"/>
        <v>0</v>
      </c>
      <c r="AF134" s="42">
        <f t="shared" si="67"/>
        <v>0</v>
      </c>
      <c r="AG134" s="37">
        <f t="shared" si="68"/>
        <v>0</v>
      </c>
      <c r="AH134" s="63">
        <f t="shared" si="69"/>
        <v>0</v>
      </c>
      <c r="AI134" s="103">
        <v>0</v>
      </c>
      <c r="AJ134" s="106">
        <f t="shared" ref="AJ134:AJ189" si="183">AI134*G134</f>
        <v>0</v>
      </c>
      <c r="AK134" s="106" t="str">
        <f t="shared" ref="AK134:AK189" si="184">IFERROR(AI134/AF134, "-")</f>
        <v>-</v>
      </c>
      <c r="AL134" s="108">
        <v>140</v>
      </c>
      <c r="AM134" s="106" t="str">
        <f t="shared" ref="AM134:AM189" si="185">IFERROR(AK134/7,"-")</f>
        <v>-</v>
      </c>
      <c r="AN134" s="52" t="str">
        <f t="shared" si="70"/>
        <v>-</v>
      </c>
      <c r="AO134" s="35" t="str">
        <f t="shared" si="71"/>
        <v>-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60"/>
        <v>0</v>
      </c>
      <c r="AA135" s="104">
        <f t="shared" si="182"/>
        <v>0</v>
      </c>
      <c r="AC135" s="114">
        <f t="shared" si="97"/>
        <v>0</v>
      </c>
      <c r="AD135" s="104">
        <f t="shared" si="161"/>
        <v>0</v>
      </c>
      <c r="AE135" s="106">
        <f t="shared" si="162"/>
        <v>0</v>
      </c>
      <c r="AF135" s="42">
        <f t="shared" si="67"/>
        <v>0</v>
      </c>
      <c r="AG135" s="37">
        <f t="shared" si="68"/>
        <v>0</v>
      </c>
      <c r="AH135" s="63">
        <f t="shared" si="69"/>
        <v>0</v>
      </c>
      <c r="AI135" s="103">
        <v>0</v>
      </c>
      <c r="AJ135" s="106">
        <f t="shared" si="183"/>
        <v>0</v>
      </c>
      <c r="AK135" s="106" t="str">
        <f t="shared" si="184"/>
        <v>-</v>
      </c>
      <c r="AL135" s="108">
        <v>141</v>
      </c>
      <c r="AM135" s="106" t="str">
        <f t="shared" si="185"/>
        <v>-</v>
      </c>
      <c r="AN135" s="52" t="str">
        <f t="shared" si="70"/>
        <v>-</v>
      </c>
      <c r="AO135" s="35" t="str">
        <f t="shared" si="71"/>
        <v>-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60"/>
        <v>0</v>
      </c>
      <c r="AA136" s="104">
        <f t="shared" si="182"/>
        <v>0</v>
      </c>
      <c r="AC136" s="114">
        <f t="shared" si="97"/>
        <v>0</v>
      </c>
      <c r="AD136" s="104">
        <f t="shared" si="161"/>
        <v>0</v>
      </c>
      <c r="AE136" s="106">
        <f t="shared" si="162"/>
        <v>0</v>
      </c>
      <c r="AF136" s="42">
        <f t="shared" si="67"/>
        <v>0</v>
      </c>
      <c r="AG136" s="37">
        <f t="shared" si="68"/>
        <v>0</v>
      </c>
      <c r="AH136" s="63">
        <f t="shared" si="69"/>
        <v>0</v>
      </c>
      <c r="AI136" s="103">
        <v>0</v>
      </c>
      <c r="AJ136" s="106">
        <f t="shared" si="183"/>
        <v>0</v>
      </c>
      <c r="AK136" s="106" t="str">
        <f t="shared" si="184"/>
        <v>-</v>
      </c>
      <c r="AL136" s="108">
        <v>142</v>
      </c>
      <c r="AM136" s="106" t="str">
        <f t="shared" si="185"/>
        <v>-</v>
      </c>
      <c r="AN136" s="52" t="str">
        <f t="shared" si="70"/>
        <v>-</v>
      </c>
      <c r="AO136" s="35" t="str">
        <f t="shared" si="71"/>
        <v>-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0</v>
      </c>
      <c r="K137" s="104">
        <f t="shared" si="72"/>
        <v>0</v>
      </c>
      <c r="L137" s="104">
        <f t="shared" si="173"/>
        <v>0</v>
      </c>
      <c r="M137" s="103">
        <v>2</v>
      </c>
      <c r="N137" s="104">
        <f t="shared" si="174"/>
        <v>35.559999999999981</v>
      </c>
      <c r="O137" s="104">
        <f t="shared" si="175"/>
        <v>79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60"/>
        <v>0</v>
      </c>
      <c r="AA137" s="104">
        <f t="shared" si="182"/>
        <v>0</v>
      </c>
      <c r="AC137" s="114">
        <f t="shared" si="97"/>
        <v>2</v>
      </c>
      <c r="AD137" s="104">
        <f t="shared" si="161"/>
        <v>35.559999999999981</v>
      </c>
      <c r="AE137" s="106">
        <f t="shared" si="162"/>
        <v>79</v>
      </c>
      <c r="AF137" s="42">
        <f t="shared" si="67"/>
        <v>1.6260162601626018E-2</v>
      </c>
      <c r="AG137" s="37">
        <f t="shared" si="68"/>
        <v>0.48780487804878053</v>
      </c>
      <c r="AH137" s="63">
        <f t="shared" si="69"/>
        <v>19.26829268292683</v>
      </c>
      <c r="AI137" s="103">
        <v>2</v>
      </c>
      <c r="AJ137" s="106">
        <f t="shared" si="183"/>
        <v>79</v>
      </c>
      <c r="AK137" s="106">
        <f t="shared" si="184"/>
        <v>122.99999999999999</v>
      </c>
      <c r="AL137" s="108">
        <v>143</v>
      </c>
      <c r="AM137" s="106">
        <f t="shared" si="185"/>
        <v>17.571428571428569</v>
      </c>
      <c r="AN137" s="52">
        <f t="shared" si="70"/>
        <v>4.0999999999999996</v>
      </c>
      <c r="AO137" s="35">
        <f t="shared" si="71"/>
        <v>43712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0</v>
      </c>
      <c r="Q138" s="104">
        <f t="shared" si="176"/>
        <v>0</v>
      </c>
      <c r="R138" s="104">
        <f t="shared" si="177"/>
        <v>0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60"/>
        <v>0</v>
      </c>
      <c r="AA138" s="104">
        <f t="shared" si="182"/>
        <v>0</v>
      </c>
      <c r="AC138" s="114">
        <f t="shared" si="97"/>
        <v>0</v>
      </c>
      <c r="AD138" s="104">
        <f t="shared" si="161"/>
        <v>0</v>
      </c>
      <c r="AE138" s="106">
        <f t="shared" si="162"/>
        <v>0</v>
      </c>
      <c r="AF138" s="42">
        <f t="shared" si="67"/>
        <v>0</v>
      </c>
      <c r="AG138" s="37">
        <f t="shared" si="68"/>
        <v>0</v>
      </c>
      <c r="AH138" s="63">
        <f t="shared" si="69"/>
        <v>0</v>
      </c>
      <c r="AI138" s="103">
        <v>0</v>
      </c>
      <c r="AJ138" s="106">
        <f t="shared" si="183"/>
        <v>0</v>
      </c>
      <c r="AK138" s="106" t="str">
        <f t="shared" si="184"/>
        <v>-</v>
      </c>
      <c r="AL138" s="108">
        <v>144</v>
      </c>
      <c r="AM138" s="106" t="str">
        <f t="shared" si="185"/>
        <v>-</v>
      </c>
      <c r="AN138" s="52" t="str">
        <f t="shared" si="70"/>
        <v>-</v>
      </c>
      <c r="AO138" s="35" t="str">
        <f t="shared" si="71"/>
        <v>-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72"/>
        <v>0</v>
      </c>
      <c r="L139" s="104">
        <f t="shared" si="173"/>
        <v>0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60"/>
        <v>0</v>
      </c>
      <c r="AA139" s="104">
        <f t="shared" si="182"/>
        <v>0</v>
      </c>
      <c r="AC139" s="114">
        <f t="shared" si="97"/>
        <v>0</v>
      </c>
      <c r="AD139" s="104">
        <f t="shared" si="161"/>
        <v>0</v>
      </c>
      <c r="AE139" s="106">
        <f t="shared" si="162"/>
        <v>0</v>
      </c>
      <c r="AF139" s="42">
        <f t="shared" si="67"/>
        <v>0</v>
      </c>
      <c r="AG139" s="37">
        <f t="shared" si="68"/>
        <v>0</v>
      </c>
      <c r="AH139" s="63">
        <f t="shared" si="69"/>
        <v>0</v>
      </c>
      <c r="AI139" s="103">
        <v>0</v>
      </c>
      <c r="AJ139" s="106">
        <f t="shared" si="183"/>
        <v>0</v>
      </c>
      <c r="AK139" s="106" t="str">
        <f t="shared" si="184"/>
        <v>-</v>
      </c>
      <c r="AL139" s="108">
        <v>145</v>
      </c>
      <c r="AM139" s="106" t="str">
        <f t="shared" si="185"/>
        <v>-</v>
      </c>
      <c r="AN139" s="52" t="str">
        <f t="shared" si="70"/>
        <v>-</v>
      </c>
      <c r="AO139" s="35" t="str">
        <f t="shared" si="71"/>
        <v>-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60"/>
        <v>0</v>
      </c>
      <c r="AA140" s="104">
        <f t="shared" si="182"/>
        <v>0</v>
      </c>
      <c r="AC140" s="114">
        <f t="shared" si="97"/>
        <v>0</v>
      </c>
      <c r="AD140" s="104">
        <f t="shared" si="161"/>
        <v>0</v>
      </c>
      <c r="AE140" s="106">
        <f t="shared" si="162"/>
        <v>0</v>
      </c>
      <c r="AF140" s="42">
        <f t="shared" si="67"/>
        <v>0</v>
      </c>
      <c r="AG140" s="37">
        <f t="shared" si="68"/>
        <v>0</v>
      </c>
      <c r="AH140" s="63">
        <f t="shared" si="69"/>
        <v>0</v>
      </c>
      <c r="AI140" s="103">
        <v>0</v>
      </c>
      <c r="AJ140" s="106">
        <f t="shared" si="183"/>
        <v>0</v>
      </c>
      <c r="AK140" s="106" t="str">
        <f t="shared" si="184"/>
        <v>-</v>
      </c>
      <c r="AL140" s="108">
        <v>146</v>
      </c>
      <c r="AM140" s="106" t="str">
        <f t="shared" si="185"/>
        <v>-</v>
      </c>
      <c r="AN140" s="52" t="str">
        <f t="shared" si="70"/>
        <v>-</v>
      </c>
      <c r="AO140" s="35" t="str">
        <f t="shared" si="71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72"/>
        <v>0</v>
      </c>
      <c r="L141" s="104">
        <f t="shared" si="173"/>
        <v>0</v>
      </c>
      <c r="M141" s="103">
        <v>0</v>
      </c>
      <c r="N141" s="104">
        <f t="shared" si="174"/>
        <v>0</v>
      </c>
      <c r="O141" s="104">
        <f t="shared" si="175"/>
        <v>0</v>
      </c>
      <c r="P141" s="103">
        <v>0</v>
      </c>
      <c r="Q141" s="104">
        <f t="shared" si="176"/>
        <v>0</v>
      </c>
      <c r="R141" s="104">
        <f t="shared" si="177"/>
        <v>0</v>
      </c>
      <c r="S141" s="103">
        <v>0</v>
      </c>
      <c r="T141" s="104">
        <f t="shared" si="178"/>
        <v>0</v>
      </c>
      <c r="U141" s="104">
        <f t="shared" si="179"/>
        <v>0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60"/>
        <v>0</v>
      </c>
      <c r="AA141" s="104">
        <f t="shared" si="182"/>
        <v>0</v>
      </c>
      <c r="AC141" s="114">
        <f t="shared" si="97"/>
        <v>0</v>
      </c>
      <c r="AD141" s="104">
        <f t="shared" si="161"/>
        <v>0</v>
      </c>
      <c r="AE141" s="106">
        <f t="shared" si="162"/>
        <v>0</v>
      </c>
      <c r="AF141" s="42">
        <f t="shared" si="67"/>
        <v>0</v>
      </c>
      <c r="AG141" s="37">
        <f t="shared" si="68"/>
        <v>0</v>
      </c>
      <c r="AH141" s="63">
        <f t="shared" si="69"/>
        <v>0</v>
      </c>
      <c r="AI141" s="103">
        <v>0</v>
      </c>
      <c r="AJ141" s="106">
        <f t="shared" si="183"/>
        <v>0</v>
      </c>
      <c r="AK141" s="106" t="str">
        <f t="shared" si="184"/>
        <v>-</v>
      </c>
      <c r="AL141" s="108">
        <v>147</v>
      </c>
      <c r="AM141" s="106" t="str">
        <f t="shared" si="185"/>
        <v>-</v>
      </c>
      <c r="AN141" s="52" t="str">
        <f t="shared" si="70"/>
        <v>-</v>
      </c>
      <c r="AO141" s="35" t="str">
        <f t="shared" si="71"/>
        <v>-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60"/>
        <v>0</v>
      </c>
      <c r="AA142" s="104">
        <f t="shared" si="182"/>
        <v>0</v>
      </c>
      <c r="AC142" s="114">
        <f t="shared" si="97"/>
        <v>0</v>
      </c>
      <c r="AD142" s="104">
        <f t="shared" si="161"/>
        <v>0</v>
      </c>
      <c r="AE142" s="106">
        <f t="shared" si="162"/>
        <v>0</v>
      </c>
      <c r="AF142" s="42">
        <f t="shared" ref="AF142:AF205" si="186">AC142/AQ$10</f>
        <v>0</v>
      </c>
      <c r="AG142" s="37">
        <f t="shared" ref="AG142:AG205" si="187">AF142*30</f>
        <v>0</v>
      </c>
      <c r="AH142" s="63">
        <f t="shared" ref="AH142:AH205" si="188">AG142*G142</f>
        <v>0</v>
      </c>
      <c r="AI142" s="103">
        <v>0</v>
      </c>
      <c r="AJ142" s="106">
        <f t="shared" si="183"/>
        <v>0</v>
      </c>
      <c r="AK142" s="106" t="str">
        <f t="shared" si="184"/>
        <v>-</v>
      </c>
      <c r="AL142" s="108">
        <v>148</v>
      </c>
      <c r="AM142" s="106" t="str">
        <f t="shared" si="185"/>
        <v>-</v>
      </c>
      <c r="AN142" s="52" t="str">
        <f t="shared" ref="AN142:AN205" si="189">IFERROR(AK142/30,"-")</f>
        <v>-</v>
      </c>
      <c r="AO142" s="35" t="str">
        <f t="shared" ref="AO142:AO205" si="190">IFERROR(AO$10+AK142,"-")</f>
        <v>-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1</v>
      </c>
      <c r="Q143" s="104">
        <f t="shared" si="176"/>
        <v>76</v>
      </c>
      <c r="R143" s="104">
        <f t="shared" si="177"/>
        <v>140</v>
      </c>
      <c r="S143" s="103">
        <v>0</v>
      </c>
      <c r="T143" s="104">
        <f t="shared" si="178"/>
        <v>0</v>
      </c>
      <c r="U143" s="104">
        <f t="shared" si="179"/>
        <v>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60"/>
        <v>0</v>
      </c>
      <c r="AA143" s="104">
        <f t="shared" si="182"/>
        <v>0</v>
      </c>
      <c r="AC143" s="114">
        <f t="shared" si="97"/>
        <v>2</v>
      </c>
      <c r="AD143" s="104">
        <f t="shared" si="161"/>
        <v>152</v>
      </c>
      <c r="AE143" s="106">
        <f t="shared" si="162"/>
        <v>280</v>
      </c>
      <c r="AF143" s="42">
        <f t="shared" si="186"/>
        <v>1.6260162601626018E-2</v>
      </c>
      <c r="AG143" s="37">
        <f t="shared" si="187"/>
        <v>0.48780487804878053</v>
      </c>
      <c r="AH143" s="63">
        <f t="shared" si="188"/>
        <v>68.292682926829272</v>
      </c>
      <c r="AI143" s="103">
        <v>1</v>
      </c>
      <c r="AJ143" s="106">
        <f t="shared" si="183"/>
        <v>140</v>
      </c>
      <c r="AK143" s="106">
        <f t="shared" si="184"/>
        <v>61.499999999999993</v>
      </c>
      <c r="AL143" s="108">
        <v>149</v>
      </c>
      <c r="AM143" s="106">
        <f t="shared" si="185"/>
        <v>8.7857142857142847</v>
      </c>
      <c r="AN143" s="52">
        <f t="shared" si="189"/>
        <v>2.0499999999999998</v>
      </c>
      <c r="AO143" s="35">
        <f t="shared" si="190"/>
        <v>43650.5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60"/>
        <v>0</v>
      </c>
      <c r="AA144" s="104">
        <f t="shared" si="182"/>
        <v>0</v>
      </c>
      <c r="AC144" s="114">
        <f>J144+M144+P144+S144+V144+Y144</f>
        <v>0</v>
      </c>
      <c r="AD144" s="104">
        <f t="shared" si="161"/>
        <v>0</v>
      </c>
      <c r="AE144" s="106">
        <f t="shared" si="162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3"/>
        <v>280</v>
      </c>
      <c r="AK144" s="106" t="str">
        <f t="shared" si="184"/>
        <v>-</v>
      </c>
      <c r="AL144" s="108">
        <v>150</v>
      </c>
      <c r="AM144" s="106" t="str">
        <f t="shared" si="185"/>
        <v>-</v>
      </c>
      <c r="AN144" s="52" t="str">
        <f t="shared" si="189"/>
        <v>-</v>
      </c>
      <c r="AO144" s="35" t="str">
        <f t="shared" si="190"/>
        <v>-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60"/>
        <v>0</v>
      </c>
      <c r="AA145" s="104">
        <f t="shared" si="182"/>
        <v>0</v>
      </c>
      <c r="AC145" s="114">
        <f t="shared" ref="AC145:AC157" si="191">J145+M145+P145+S145+V145+Y145</f>
        <v>0</v>
      </c>
      <c r="AD145" s="104">
        <f t="shared" si="161"/>
        <v>0</v>
      </c>
      <c r="AE145" s="106">
        <f t="shared" si="162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3"/>
        <v>0</v>
      </c>
      <c r="AK145" s="106" t="str">
        <f t="shared" si="184"/>
        <v>-</v>
      </c>
      <c r="AL145" s="108">
        <v>151</v>
      </c>
      <c r="AM145" s="106" t="str">
        <f t="shared" si="185"/>
        <v>-</v>
      </c>
      <c r="AN145" s="52" t="str">
        <f t="shared" si="189"/>
        <v>-</v>
      </c>
      <c r="AO145" s="35" t="str">
        <f t="shared" si="190"/>
        <v>-</v>
      </c>
    </row>
    <row r="146" spans="1:41" s="113" customFormat="1" ht="15" x14ac:dyDescent="0.25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60"/>
        <v>0</v>
      </c>
      <c r="AA146" s="104">
        <f t="shared" si="182"/>
        <v>0</v>
      </c>
      <c r="AC146" s="114">
        <f t="shared" si="191"/>
        <v>0</v>
      </c>
      <c r="AD146" s="104">
        <f t="shared" si="161"/>
        <v>0</v>
      </c>
      <c r="AE146" s="106">
        <f t="shared" si="162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3"/>
        <v>0</v>
      </c>
      <c r="AK146" s="106" t="str">
        <f t="shared" si="184"/>
        <v>-</v>
      </c>
      <c r="AL146" s="108">
        <v>152</v>
      </c>
      <c r="AM146" s="106" t="str">
        <f t="shared" si="185"/>
        <v>-</v>
      </c>
      <c r="AN146" s="52" t="str">
        <f t="shared" si="189"/>
        <v>-</v>
      </c>
      <c r="AO146" s="35" t="str">
        <f t="shared" si="190"/>
        <v>-</v>
      </c>
    </row>
    <row r="147" spans="1:41" s="113" customFormat="1" ht="15" x14ac:dyDescent="0.25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60"/>
        <v>0</v>
      </c>
      <c r="AA147" s="104">
        <f t="shared" si="182"/>
        <v>0</v>
      </c>
      <c r="AC147" s="114">
        <f t="shared" si="191"/>
        <v>0</v>
      </c>
      <c r="AD147" s="104">
        <f t="shared" si="161"/>
        <v>0</v>
      </c>
      <c r="AE147" s="106">
        <f t="shared" si="162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3"/>
        <v>0</v>
      </c>
      <c r="AK147" s="106" t="str">
        <f t="shared" si="184"/>
        <v>-</v>
      </c>
      <c r="AL147" s="108">
        <v>153</v>
      </c>
      <c r="AM147" s="106" t="str">
        <f t="shared" si="185"/>
        <v>-</v>
      </c>
      <c r="AN147" s="52" t="str">
        <f t="shared" si="189"/>
        <v>-</v>
      </c>
      <c r="AO147" s="35" t="str">
        <f t="shared" si="190"/>
        <v>-</v>
      </c>
    </row>
    <row r="148" spans="1:41" s="113" customFormat="1" ht="15" x14ac:dyDescent="0.25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60"/>
        <v>0</v>
      </c>
      <c r="AA148" s="104">
        <f t="shared" si="182"/>
        <v>0</v>
      </c>
      <c r="AC148" s="114">
        <f t="shared" si="191"/>
        <v>0</v>
      </c>
      <c r="AD148" s="104">
        <f t="shared" si="161"/>
        <v>0</v>
      </c>
      <c r="AE148" s="106">
        <f t="shared" si="162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3"/>
        <v>0</v>
      </c>
      <c r="AK148" s="106" t="str">
        <f t="shared" si="184"/>
        <v>-</v>
      </c>
      <c r="AL148" s="108">
        <v>155</v>
      </c>
      <c r="AM148" s="106" t="str">
        <f t="shared" si="185"/>
        <v>-</v>
      </c>
      <c r="AN148" s="52" t="str">
        <f t="shared" si="189"/>
        <v>-</v>
      </c>
      <c r="AO148" s="35" t="str">
        <f t="shared" si="190"/>
        <v>-</v>
      </c>
    </row>
    <row r="149" spans="1:41" s="113" customFormat="1" ht="15" x14ac:dyDescent="0.25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0</v>
      </c>
      <c r="K149" s="104">
        <f t="shared" si="72"/>
        <v>0</v>
      </c>
      <c r="L149" s="104">
        <f t="shared" si="173"/>
        <v>0</v>
      </c>
      <c r="M149" s="103">
        <v>0</v>
      </c>
      <c r="N149" s="104">
        <f t="shared" si="174"/>
        <v>0</v>
      </c>
      <c r="O149" s="104">
        <f t="shared" si="175"/>
        <v>0</v>
      </c>
      <c r="P149" s="103">
        <v>0</v>
      </c>
      <c r="Q149" s="104">
        <f t="shared" si="176"/>
        <v>0</v>
      </c>
      <c r="R149" s="104">
        <f t="shared" si="177"/>
        <v>0</v>
      </c>
      <c r="S149" s="103">
        <v>0</v>
      </c>
      <c r="T149" s="104">
        <f t="shared" si="178"/>
        <v>0</v>
      </c>
      <c r="U149" s="104">
        <f t="shared" si="179"/>
        <v>0</v>
      </c>
      <c r="V149" s="103">
        <v>0</v>
      </c>
      <c r="W149" s="104">
        <f t="shared" si="180"/>
        <v>0</v>
      </c>
      <c r="X149" s="104">
        <f t="shared" si="181"/>
        <v>0</v>
      </c>
      <c r="Y149" s="103"/>
      <c r="Z149" s="104">
        <f t="shared" si="160"/>
        <v>0</v>
      </c>
      <c r="AA149" s="104">
        <f t="shared" si="182"/>
        <v>0</v>
      </c>
      <c r="AC149" s="114">
        <f t="shared" si="191"/>
        <v>0</v>
      </c>
      <c r="AD149" s="104">
        <f t="shared" si="161"/>
        <v>0</v>
      </c>
      <c r="AE149" s="106">
        <f t="shared" si="162"/>
        <v>0</v>
      </c>
      <c r="AF149" s="42">
        <f t="shared" si="186"/>
        <v>0</v>
      </c>
      <c r="AG149" s="37">
        <f t="shared" si="187"/>
        <v>0</v>
      </c>
      <c r="AH149" s="63">
        <f t="shared" si="188"/>
        <v>0</v>
      </c>
      <c r="AI149" s="103">
        <v>0</v>
      </c>
      <c r="AJ149" s="106">
        <f t="shared" si="183"/>
        <v>0</v>
      </c>
      <c r="AK149" s="106" t="str">
        <f t="shared" si="184"/>
        <v>-</v>
      </c>
      <c r="AL149" s="108">
        <v>156</v>
      </c>
      <c r="AM149" s="106" t="str">
        <f t="shared" si="185"/>
        <v>-</v>
      </c>
      <c r="AN149" s="52" t="str">
        <f t="shared" si="189"/>
        <v>-</v>
      </c>
      <c r="AO149" s="35" t="str">
        <f t="shared" si="190"/>
        <v>-</v>
      </c>
    </row>
    <row r="150" spans="1:41" s="113" customFormat="1" ht="15" x14ac:dyDescent="0.25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1</v>
      </c>
      <c r="K150" s="104">
        <f t="shared" si="72"/>
        <v>12.379999999999997</v>
      </c>
      <c r="L150" s="104">
        <f t="shared" si="173"/>
        <v>34.5</v>
      </c>
      <c r="M150" s="103">
        <v>1</v>
      </c>
      <c r="N150" s="104">
        <f t="shared" si="174"/>
        <v>12.379999999999997</v>
      </c>
      <c r="O150" s="104">
        <f t="shared" si="175"/>
        <v>34.5</v>
      </c>
      <c r="P150" s="103">
        <v>0</v>
      </c>
      <c r="Q150" s="104">
        <f t="shared" si="176"/>
        <v>0</v>
      </c>
      <c r="R150" s="104">
        <f t="shared" si="177"/>
        <v>0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60"/>
        <v>0</v>
      </c>
      <c r="AA150" s="104">
        <f t="shared" si="182"/>
        <v>0</v>
      </c>
      <c r="AC150" s="114">
        <f t="shared" si="191"/>
        <v>2</v>
      </c>
      <c r="AD150" s="104">
        <f t="shared" si="161"/>
        <v>24.759999999999994</v>
      </c>
      <c r="AE150" s="106">
        <f t="shared" si="162"/>
        <v>69</v>
      </c>
      <c r="AF150" s="42">
        <f t="shared" si="186"/>
        <v>1.6260162601626018E-2</v>
      </c>
      <c r="AG150" s="37">
        <f t="shared" si="187"/>
        <v>0.48780487804878053</v>
      </c>
      <c r="AH150" s="63">
        <f t="shared" si="188"/>
        <v>16.829268292682929</v>
      </c>
      <c r="AI150" s="103">
        <v>2</v>
      </c>
      <c r="AJ150" s="106">
        <f t="shared" si="183"/>
        <v>69</v>
      </c>
      <c r="AK150" s="106">
        <f t="shared" si="184"/>
        <v>122.99999999999999</v>
      </c>
      <c r="AL150" s="108">
        <v>157</v>
      </c>
      <c r="AM150" s="106">
        <f t="shared" si="185"/>
        <v>17.571428571428569</v>
      </c>
      <c r="AN150" s="52">
        <f t="shared" si="189"/>
        <v>4.0999999999999996</v>
      </c>
      <c r="AO150" s="35">
        <f t="shared" si="190"/>
        <v>43712</v>
      </c>
    </row>
    <row r="151" spans="1:41" s="113" customFormat="1" ht="15" x14ac:dyDescent="0.25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0</v>
      </c>
      <c r="N151" s="104">
        <f t="shared" si="174"/>
        <v>0</v>
      </c>
      <c r="O151" s="104">
        <f t="shared" si="175"/>
        <v>0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60"/>
        <v>0</v>
      </c>
      <c r="AA151" s="104">
        <f t="shared" si="182"/>
        <v>0</v>
      </c>
      <c r="AC151" s="114">
        <f t="shared" si="191"/>
        <v>4</v>
      </c>
      <c r="AD151" s="104">
        <f t="shared" si="161"/>
        <v>50.719999999999992</v>
      </c>
      <c r="AE151" s="106">
        <f t="shared" si="162"/>
        <v>138</v>
      </c>
      <c r="AF151" s="42">
        <f t="shared" si="186"/>
        <v>3.2520325203252036E-2</v>
      </c>
      <c r="AG151" s="37">
        <f t="shared" si="187"/>
        <v>0.97560975609756106</v>
      </c>
      <c r="AH151" s="63">
        <f t="shared" si="188"/>
        <v>33.658536585365859</v>
      </c>
      <c r="AI151" s="103">
        <v>2</v>
      </c>
      <c r="AJ151" s="106">
        <f t="shared" si="183"/>
        <v>69</v>
      </c>
      <c r="AK151" s="106">
        <f t="shared" si="184"/>
        <v>61.499999999999993</v>
      </c>
      <c r="AL151" s="108">
        <v>158</v>
      </c>
      <c r="AM151" s="106">
        <f t="shared" si="185"/>
        <v>8.7857142857142847</v>
      </c>
      <c r="AN151" s="52">
        <f t="shared" si="189"/>
        <v>2.0499999999999998</v>
      </c>
      <c r="AO151" s="35">
        <f t="shared" si="190"/>
        <v>43650.5</v>
      </c>
    </row>
    <row r="152" spans="1:41" s="113" customFormat="1" ht="15" x14ac:dyDescent="0.25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0</v>
      </c>
      <c r="K152" s="104">
        <f t="shared" si="72"/>
        <v>0</v>
      </c>
      <c r="L152" s="104">
        <f t="shared" si="173"/>
        <v>0</v>
      </c>
      <c r="M152" s="103">
        <v>0</v>
      </c>
      <c r="N152" s="104">
        <f t="shared" si="174"/>
        <v>0</v>
      </c>
      <c r="O152" s="104">
        <f t="shared" si="175"/>
        <v>0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0</v>
      </c>
      <c r="T152" s="104">
        <f t="shared" si="178"/>
        <v>0</v>
      </c>
      <c r="U152" s="104">
        <f t="shared" si="179"/>
        <v>0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60"/>
        <v>0</v>
      </c>
      <c r="AA152" s="104">
        <f t="shared" si="182"/>
        <v>0</v>
      </c>
      <c r="AC152" s="114">
        <f t="shared" si="191"/>
        <v>0</v>
      </c>
      <c r="AD152" s="104">
        <f t="shared" si="161"/>
        <v>0</v>
      </c>
      <c r="AE152" s="106">
        <f t="shared" si="162"/>
        <v>0</v>
      </c>
      <c r="AF152" s="42">
        <f t="shared" si="186"/>
        <v>0</v>
      </c>
      <c r="AG152" s="37">
        <f t="shared" si="187"/>
        <v>0</v>
      </c>
      <c r="AH152" s="63">
        <f t="shared" si="188"/>
        <v>0</v>
      </c>
      <c r="AI152" s="103">
        <v>0</v>
      </c>
      <c r="AJ152" s="106">
        <f t="shared" si="183"/>
        <v>0</v>
      </c>
      <c r="AK152" s="106" t="str">
        <f t="shared" si="184"/>
        <v>-</v>
      </c>
      <c r="AL152" s="108">
        <v>159</v>
      </c>
      <c r="AM152" s="106" t="str">
        <f t="shared" si="185"/>
        <v>-</v>
      </c>
      <c r="AN152" s="52" t="str">
        <f t="shared" si="189"/>
        <v>-</v>
      </c>
      <c r="AO152" s="35" t="str">
        <f t="shared" si="190"/>
        <v>-</v>
      </c>
    </row>
    <row r="153" spans="1:41" s="113" customFormat="1" ht="15" x14ac:dyDescent="0.25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0</v>
      </c>
      <c r="K153" s="104">
        <f t="shared" si="72"/>
        <v>0</v>
      </c>
      <c r="L153" s="104">
        <f t="shared" si="173"/>
        <v>0</v>
      </c>
      <c r="M153" s="103">
        <v>1</v>
      </c>
      <c r="N153" s="104">
        <f t="shared" si="174"/>
        <v>11.99000000000002</v>
      </c>
      <c r="O153" s="104">
        <f t="shared" si="175"/>
        <v>34.5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60"/>
        <v>0</v>
      </c>
      <c r="AA153" s="104">
        <f t="shared" si="182"/>
        <v>0</v>
      </c>
      <c r="AC153" s="114">
        <f t="shared" si="191"/>
        <v>1</v>
      </c>
      <c r="AD153" s="104">
        <f t="shared" si="161"/>
        <v>11.99000000000002</v>
      </c>
      <c r="AE153" s="106">
        <f t="shared" si="162"/>
        <v>34.5</v>
      </c>
      <c r="AF153" s="42">
        <f t="shared" si="186"/>
        <v>8.130081300813009E-3</v>
      </c>
      <c r="AG153" s="37">
        <f t="shared" si="187"/>
        <v>0.24390243902439027</v>
      </c>
      <c r="AH153" s="63">
        <f t="shared" si="188"/>
        <v>8.4146341463414647</v>
      </c>
      <c r="AI153" s="103">
        <v>0</v>
      </c>
      <c r="AJ153" s="106">
        <f t="shared" si="183"/>
        <v>0</v>
      </c>
      <c r="AK153" s="106">
        <f t="shared" si="184"/>
        <v>0</v>
      </c>
      <c r="AL153" s="108">
        <v>160</v>
      </c>
      <c r="AM153" s="106">
        <f t="shared" si="185"/>
        <v>0</v>
      </c>
      <c r="AN153" s="52">
        <f t="shared" si="189"/>
        <v>0</v>
      </c>
      <c r="AO153" s="35">
        <f t="shared" si="190"/>
        <v>43589</v>
      </c>
    </row>
    <row r="154" spans="1:41" s="113" customFormat="1" ht="15" x14ac:dyDescent="0.25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60"/>
        <v>0</v>
      </c>
      <c r="AA154" s="104">
        <f t="shared" si="182"/>
        <v>0</v>
      </c>
      <c r="AC154" s="114">
        <f t="shared" si="191"/>
        <v>0</v>
      </c>
      <c r="AD154" s="104">
        <f t="shared" si="161"/>
        <v>0</v>
      </c>
      <c r="AE154" s="106">
        <f t="shared" si="162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3"/>
        <v>0</v>
      </c>
      <c r="AK154" s="106" t="str">
        <f t="shared" si="184"/>
        <v>-</v>
      </c>
      <c r="AL154" s="108">
        <v>161</v>
      </c>
      <c r="AM154" s="106" t="str">
        <f t="shared" si="185"/>
        <v>-</v>
      </c>
      <c r="AN154" s="52" t="str">
        <f t="shared" si="189"/>
        <v>-</v>
      </c>
      <c r="AO154" s="35" t="str">
        <f t="shared" si="190"/>
        <v>-</v>
      </c>
    </row>
    <row r="155" spans="1:41" s="113" customFormat="1" ht="15" x14ac:dyDescent="0.25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0</v>
      </c>
      <c r="Q155" s="104">
        <f t="shared" si="176"/>
        <v>0</v>
      </c>
      <c r="R155" s="104">
        <f t="shared" si="177"/>
        <v>0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60"/>
        <v>0</v>
      </c>
      <c r="AA155" s="104">
        <f t="shared" si="182"/>
        <v>0</v>
      </c>
      <c r="AC155" s="114">
        <f t="shared" si="191"/>
        <v>0</v>
      </c>
      <c r="AD155" s="104">
        <f t="shared" si="161"/>
        <v>0</v>
      </c>
      <c r="AE155" s="106">
        <f t="shared" si="162"/>
        <v>0</v>
      </c>
      <c r="AF155" s="42">
        <f t="shared" si="186"/>
        <v>0</v>
      </c>
      <c r="AG155" s="37">
        <f t="shared" si="187"/>
        <v>0</v>
      </c>
      <c r="AH155" s="63">
        <f t="shared" si="188"/>
        <v>0</v>
      </c>
      <c r="AI155" s="103">
        <v>0</v>
      </c>
      <c r="AJ155" s="106">
        <f t="shared" si="183"/>
        <v>0</v>
      </c>
      <c r="AK155" s="106" t="str">
        <f t="shared" si="184"/>
        <v>-</v>
      </c>
      <c r="AL155" s="108">
        <v>162</v>
      </c>
      <c r="AM155" s="106" t="str">
        <f t="shared" si="185"/>
        <v>-</v>
      </c>
      <c r="AN155" s="52" t="str">
        <f t="shared" si="189"/>
        <v>-</v>
      </c>
      <c r="AO155" s="35" t="str">
        <f t="shared" si="190"/>
        <v>-</v>
      </c>
    </row>
    <row r="156" spans="1:41" s="113" customFormat="1" ht="15" x14ac:dyDescent="0.25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0</v>
      </c>
      <c r="K156" s="104">
        <f t="shared" si="72"/>
        <v>0</v>
      </c>
      <c r="L156" s="104">
        <f t="shared" si="173"/>
        <v>0</v>
      </c>
      <c r="M156" s="103">
        <v>0</v>
      </c>
      <c r="N156" s="104">
        <f t="shared" si="174"/>
        <v>0</v>
      </c>
      <c r="O156" s="104">
        <f t="shared" si="175"/>
        <v>0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60"/>
        <v>0</v>
      </c>
      <c r="AA156" s="104">
        <f t="shared" si="182"/>
        <v>0</v>
      </c>
      <c r="AC156" s="114">
        <f t="shared" si="191"/>
        <v>0</v>
      </c>
      <c r="AD156" s="104">
        <f t="shared" si="161"/>
        <v>0</v>
      </c>
      <c r="AE156" s="106">
        <f t="shared" si="162"/>
        <v>0</v>
      </c>
      <c r="AF156" s="42">
        <f t="shared" si="186"/>
        <v>0</v>
      </c>
      <c r="AG156" s="37">
        <f t="shared" si="187"/>
        <v>0</v>
      </c>
      <c r="AH156" s="63">
        <f t="shared" si="188"/>
        <v>0</v>
      </c>
      <c r="AI156" s="103">
        <v>0</v>
      </c>
      <c r="AJ156" s="106">
        <f t="shared" si="183"/>
        <v>0</v>
      </c>
      <c r="AK156" s="106" t="str">
        <f t="shared" si="184"/>
        <v>-</v>
      </c>
      <c r="AL156" s="108">
        <v>163</v>
      </c>
      <c r="AM156" s="106" t="str">
        <f t="shared" si="185"/>
        <v>-</v>
      </c>
      <c r="AN156" s="52" t="str">
        <f t="shared" si="189"/>
        <v>-</v>
      </c>
      <c r="AO156" s="35" t="str">
        <f t="shared" si="190"/>
        <v>-</v>
      </c>
    </row>
    <row r="157" spans="1:41" s="113" customFormat="1" ht="15" x14ac:dyDescent="0.25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60"/>
        <v>0</v>
      </c>
      <c r="AA157" s="104">
        <f t="shared" si="182"/>
        <v>0</v>
      </c>
      <c r="AC157" s="114">
        <f t="shared" si="191"/>
        <v>0</v>
      </c>
      <c r="AD157" s="104">
        <f t="shared" si="161"/>
        <v>0</v>
      </c>
      <c r="AE157" s="106">
        <f t="shared" si="162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3"/>
        <v>0</v>
      </c>
      <c r="AK157" s="106" t="str">
        <f t="shared" si="184"/>
        <v>-</v>
      </c>
      <c r="AL157" s="108">
        <v>164</v>
      </c>
      <c r="AM157" s="106" t="str">
        <f t="shared" si="185"/>
        <v>-</v>
      </c>
      <c r="AN157" s="52" t="str">
        <f t="shared" si="189"/>
        <v>-</v>
      </c>
      <c r="AO157" s="35" t="str">
        <f t="shared" si="190"/>
        <v>-</v>
      </c>
    </row>
    <row r="158" spans="1:41" s="113" customFormat="1" ht="15" x14ac:dyDescent="0.25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72"/>
        <v>15.779999999999998</v>
      </c>
      <c r="L158" s="104">
        <f t="shared" si="173"/>
        <v>73.5</v>
      </c>
      <c r="M158" s="103">
        <v>2</v>
      </c>
      <c r="N158" s="104">
        <f t="shared" si="174"/>
        <v>10.519999999999998</v>
      </c>
      <c r="O158" s="104">
        <f t="shared" si="175"/>
        <v>49</v>
      </c>
      <c r="P158" s="103">
        <v>0</v>
      </c>
      <c r="Q158" s="104">
        <f t="shared" si="176"/>
        <v>0</v>
      </c>
      <c r="R158" s="104">
        <f t="shared" si="177"/>
        <v>0</v>
      </c>
      <c r="S158" s="103">
        <v>0</v>
      </c>
      <c r="T158" s="104">
        <f t="shared" si="178"/>
        <v>0</v>
      </c>
      <c r="U158" s="104">
        <f t="shared" si="179"/>
        <v>0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60"/>
        <v>0</v>
      </c>
      <c r="AA158" s="104">
        <f t="shared" si="182"/>
        <v>0</v>
      </c>
      <c r="AC158" s="114">
        <f>J158+M158+P158+S158+V158+Y158</f>
        <v>5</v>
      </c>
      <c r="AD158" s="104">
        <f t="shared" si="161"/>
        <v>26.299999999999994</v>
      </c>
      <c r="AE158" s="106">
        <f t="shared" si="162"/>
        <v>122.5</v>
      </c>
      <c r="AF158" s="42">
        <f t="shared" si="186"/>
        <v>4.065040650406504E-2</v>
      </c>
      <c r="AG158" s="37">
        <f t="shared" si="187"/>
        <v>1.2195121951219512</v>
      </c>
      <c r="AH158" s="63">
        <f t="shared" si="188"/>
        <v>29.878048780487806</v>
      </c>
      <c r="AI158" s="103">
        <v>0</v>
      </c>
      <c r="AJ158" s="106">
        <f t="shared" si="183"/>
        <v>0</v>
      </c>
      <c r="AK158" s="106">
        <f t="shared" si="184"/>
        <v>0</v>
      </c>
      <c r="AL158" s="108">
        <v>165</v>
      </c>
      <c r="AM158" s="106">
        <f t="shared" si="185"/>
        <v>0</v>
      </c>
      <c r="AN158" s="52">
        <f t="shared" si="189"/>
        <v>0</v>
      </c>
      <c r="AO158" s="35">
        <f t="shared" si="190"/>
        <v>43589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72"/>
        <v>10.519999999999996</v>
      </c>
      <c r="L159" s="16">
        <f t="shared" si="173"/>
        <v>49</v>
      </c>
      <c r="M159" s="26">
        <v>1</v>
      </c>
      <c r="N159" s="16">
        <f t="shared" si="174"/>
        <v>5.259999999999998</v>
      </c>
      <c r="O159" s="16">
        <f t="shared" si="175"/>
        <v>24.5</v>
      </c>
      <c r="P159" s="26">
        <v>0</v>
      </c>
      <c r="Q159" s="16">
        <f t="shared" si="176"/>
        <v>0</v>
      </c>
      <c r="R159" s="16">
        <f t="shared" si="177"/>
        <v>0</v>
      </c>
      <c r="S159" s="26">
        <v>1</v>
      </c>
      <c r="T159" s="16">
        <f t="shared" si="178"/>
        <v>5.259999999999998</v>
      </c>
      <c r="U159" s="16">
        <f t="shared" si="179"/>
        <v>24.5</v>
      </c>
      <c r="V159" s="26">
        <v>0</v>
      </c>
      <c r="W159" s="16">
        <f t="shared" si="180"/>
        <v>0</v>
      </c>
      <c r="X159" s="16">
        <f t="shared" si="181"/>
        <v>0</v>
      </c>
      <c r="Y159" s="26"/>
      <c r="Z159" s="16">
        <f t="shared" si="160"/>
        <v>0</v>
      </c>
      <c r="AA159" s="16">
        <f t="shared" si="182"/>
        <v>0</v>
      </c>
      <c r="AC159" s="52">
        <f t="shared" ref="AC159:AC162" si="192">J159+M159+P159+S159+V159+Y159</f>
        <v>4</v>
      </c>
      <c r="AD159" s="16">
        <f t="shared" si="161"/>
        <v>21.039999999999992</v>
      </c>
      <c r="AE159" s="37">
        <f t="shared" si="162"/>
        <v>98</v>
      </c>
      <c r="AF159" s="42">
        <f t="shared" si="186"/>
        <v>3.2520325203252036E-2</v>
      </c>
      <c r="AG159" s="37">
        <f t="shared" si="187"/>
        <v>0.97560975609756106</v>
      </c>
      <c r="AH159" s="63">
        <f t="shared" si="188"/>
        <v>23.902439024390247</v>
      </c>
      <c r="AI159" s="26">
        <v>2</v>
      </c>
      <c r="AJ159" s="37">
        <f t="shared" si="183"/>
        <v>49</v>
      </c>
      <c r="AK159" s="37">
        <f t="shared" si="184"/>
        <v>61.499999999999993</v>
      </c>
      <c r="AL159" s="47">
        <v>166</v>
      </c>
      <c r="AM159" s="37">
        <f t="shared" si="185"/>
        <v>8.7857142857142847</v>
      </c>
      <c r="AN159" s="52">
        <f t="shared" si="189"/>
        <v>2.0499999999999998</v>
      </c>
      <c r="AO159" s="35">
        <f t="shared" si="190"/>
        <v>43650.5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2"/>
        <v>7.27</v>
      </c>
      <c r="L160" s="16">
        <f t="shared" si="173"/>
        <v>29.5</v>
      </c>
      <c r="M160" s="26">
        <v>0</v>
      </c>
      <c r="N160" s="16">
        <f t="shared" si="174"/>
        <v>0</v>
      </c>
      <c r="O160" s="16">
        <f t="shared" si="175"/>
        <v>0</v>
      </c>
      <c r="P160" s="26">
        <v>1</v>
      </c>
      <c r="Q160" s="16">
        <f t="shared" si="176"/>
        <v>7.27</v>
      </c>
      <c r="R160" s="16">
        <f t="shared" si="177"/>
        <v>29.5</v>
      </c>
      <c r="S160" s="26">
        <v>0</v>
      </c>
      <c r="T160" s="16">
        <f t="shared" si="178"/>
        <v>0</v>
      </c>
      <c r="U160" s="16">
        <f t="shared" si="179"/>
        <v>0</v>
      </c>
      <c r="V160" s="26">
        <v>0</v>
      </c>
      <c r="W160" s="16">
        <f t="shared" si="180"/>
        <v>0</v>
      </c>
      <c r="X160" s="16">
        <f t="shared" si="181"/>
        <v>0</v>
      </c>
      <c r="Y160" s="26"/>
      <c r="Z160" s="16">
        <f t="shared" si="160"/>
        <v>0</v>
      </c>
      <c r="AA160" s="16">
        <f t="shared" si="182"/>
        <v>0</v>
      </c>
      <c r="AC160" s="52">
        <f t="shared" si="192"/>
        <v>2</v>
      </c>
      <c r="AD160" s="16">
        <f t="shared" si="161"/>
        <v>14.54</v>
      </c>
      <c r="AE160" s="37">
        <f t="shared" si="162"/>
        <v>59</v>
      </c>
      <c r="AF160" s="42">
        <f t="shared" si="186"/>
        <v>1.6260162601626018E-2</v>
      </c>
      <c r="AG160" s="37">
        <f t="shared" si="187"/>
        <v>0.48780487804878053</v>
      </c>
      <c r="AH160" s="63">
        <f t="shared" si="188"/>
        <v>14.390243902439027</v>
      </c>
      <c r="AI160" s="26">
        <v>0</v>
      </c>
      <c r="AJ160" s="37">
        <f t="shared" si="183"/>
        <v>0</v>
      </c>
      <c r="AK160" s="37">
        <f t="shared" si="184"/>
        <v>0</v>
      </c>
      <c r="AL160" s="47">
        <v>167</v>
      </c>
      <c r="AM160" s="37">
        <f t="shared" si="185"/>
        <v>0</v>
      </c>
      <c r="AN160" s="52">
        <f t="shared" si="189"/>
        <v>0</v>
      </c>
      <c r="AO160" s="35">
        <f t="shared" si="190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2"/>
        <v>0</v>
      </c>
      <c r="L161" s="16">
        <f t="shared" si="173"/>
        <v>0</v>
      </c>
      <c r="M161" s="26">
        <v>0</v>
      </c>
      <c r="N161" s="16">
        <f t="shared" si="174"/>
        <v>0</v>
      </c>
      <c r="O161" s="16">
        <f t="shared" si="175"/>
        <v>0</v>
      </c>
      <c r="P161" s="26">
        <v>0</v>
      </c>
      <c r="Q161" s="16">
        <f t="shared" si="176"/>
        <v>0</v>
      </c>
      <c r="R161" s="16">
        <f t="shared" si="177"/>
        <v>0</v>
      </c>
      <c r="S161" s="26">
        <v>0</v>
      </c>
      <c r="T161" s="16">
        <f t="shared" si="178"/>
        <v>0</v>
      </c>
      <c r="U161" s="16">
        <f t="shared" si="179"/>
        <v>0</v>
      </c>
      <c r="V161" s="26">
        <v>0</v>
      </c>
      <c r="W161" s="16">
        <f t="shared" si="180"/>
        <v>0</v>
      </c>
      <c r="X161" s="16">
        <f t="shared" si="181"/>
        <v>0</v>
      </c>
      <c r="Y161" s="26"/>
      <c r="Z161" s="16">
        <f t="shared" si="160"/>
        <v>0</v>
      </c>
      <c r="AA161" s="16">
        <f t="shared" si="182"/>
        <v>0</v>
      </c>
      <c r="AC161" s="52">
        <f t="shared" si="192"/>
        <v>0</v>
      </c>
      <c r="AD161" s="16">
        <f t="shared" si="161"/>
        <v>0</v>
      </c>
      <c r="AE161" s="37">
        <f t="shared" si="162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26">
        <v>0</v>
      </c>
      <c r="AJ161" s="37">
        <f t="shared" si="183"/>
        <v>0</v>
      </c>
      <c r="AK161" s="37" t="str">
        <f t="shared" si="184"/>
        <v>-</v>
      </c>
      <c r="AL161" s="47">
        <v>168</v>
      </c>
      <c r="AM161" s="37" t="str">
        <f t="shared" si="185"/>
        <v>-</v>
      </c>
      <c r="AN161" s="52" t="str">
        <f t="shared" si="189"/>
        <v>-</v>
      </c>
      <c r="AO161" s="35" t="str">
        <f t="shared" si="190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66">
        <v>0</v>
      </c>
      <c r="K162" s="67">
        <f t="shared" si="72"/>
        <v>0</v>
      </c>
      <c r="L162" s="67">
        <f t="shared" si="173"/>
        <v>0</v>
      </c>
      <c r="M162" s="66">
        <v>0</v>
      </c>
      <c r="N162" s="67">
        <f t="shared" si="174"/>
        <v>0</v>
      </c>
      <c r="O162" s="67">
        <f t="shared" si="175"/>
        <v>0</v>
      </c>
      <c r="P162" s="66">
        <v>0</v>
      </c>
      <c r="Q162" s="67">
        <f t="shared" si="176"/>
        <v>0</v>
      </c>
      <c r="R162" s="67">
        <f t="shared" si="177"/>
        <v>0</v>
      </c>
      <c r="S162" s="66">
        <v>0</v>
      </c>
      <c r="T162" s="67">
        <f t="shared" si="178"/>
        <v>0</v>
      </c>
      <c r="U162" s="67">
        <f t="shared" si="179"/>
        <v>0</v>
      </c>
      <c r="V162" s="66">
        <v>0</v>
      </c>
      <c r="W162" s="67">
        <f t="shared" si="180"/>
        <v>0</v>
      </c>
      <c r="X162" s="67">
        <f t="shared" si="181"/>
        <v>0</v>
      </c>
      <c r="Y162" s="26"/>
      <c r="Z162" s="16">
        <f t="shared" si="160"/>
        <v>0</v>
      </c>
      <c r="AA162" s="67">
        <f t="shared" si="182"/>
        <v>0</v>
      </c>
      <c r="AC162" s="52">
        <f t="shared" si="192"/>
        <v>0</v>
      </c>
      <c r="AD162" s="16">
        <f t="shared" si="161"/>
        <v>0</v>
      </c>
      <c r="AE162" s="37">
        <f t="shared" si="162"/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26">
        <v>0</v>
      </c>
      <c r="AJ162" s="68">
        <f t="shared" si="183"/>
        <v>0</v>
      </c>
      <c r="AK162" s="68" t="str">
        <f t="shared" si="184"/>
        <v>-</v>
      </c>
      <c r="AL162" s="69">
        <v>169</v>
      </c>
      <c r="AM162" s="68" t="str">
        <f t="shared" si="185"/>
        <v>-</v>
      </c>
      <c r="AN162" s="52" t="str">
        <f t="shared" si="189"/>
        <v>-</v>
      </c>
      <c r="AO162" s="35" t="str">
        <f t="shared" si="190"/>
        <v>-</v>
      </c>
    </row>
    <row r="163" spans="1:41" s="113" customFormat="1" ht="15" x14ac:dyDescent="0.25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83" si="193">J163*$F163</f>
        <v>38.392475247524757</v>
      </c>
      <c r="L163" s="104">
        <f t="shared" ref="L163:L183" si="194">J163*$G163</f>
        <v>74.5</v>
      </c>
      <c r="M163" s="103">
        <v>1</v>
      </c>
      <c r="N163" s="104">
        <f t="shared" ref="N163:N183" si="195">M163*$F163</f>
        <v>38.392475247524757</v>
      </c>
      <c r="O163" s="104">
        <f t="shared" ref="O163:O183" si="196">M163*$G163</f>
        <v>74.5</v>
      </c>
      <c r="P163" s="103">
        <v>0</v>
      </c>
      <c r="Q163" s="104">
        <f t="shared" ref="Q163:Q183" si="197">P163*$F163</f>
        <v>0</v>
      </c>
      <c r="R163" s="104">
        <f t="shared" ref="R163:R183" si="198">P163*$G163</f>
        <v>0</v>
      </c>
      <c r="S163" s="103">
        <v>0</v>
      </c>
      <c r="T163" s="104">
        <f t="shared" ref="T163:T183" si="199">S163*$F163</f>
        <v>0</v>
      </c>
      <c r="U163" s="104">
        <f t="shared" ref="U163:U183" si="200">S163*$G163</f>
        <v>0</v>
      </c>
      <c r="V163" s="103">
        <v>0</v>
      </c>
      <c r="W163" s="104">
        <f t="shared" ref="W163:W183" si="201">V163*$F163</f>
        <v>0</v>
      </c>
      <c r="X163" s="104">
        <f t="shared" ref="X163:X183" si="202">V163*$G163</f>
        <v>0</v>
      </c>
      <c r="Y163" s="103"/>
      <c r="Z163" s="104">
        <f t="shared" ref="Z163:Z183" si="203">Y163*$F163</f>
        <v>0</v>
      </c>
      <c r="AA163" s="104">
        <f t="shared" ref="AA163:AA183" si="204">Y163*$G163</f>
        <v>0</v>
      </c>
      <c r="AC163" s="114">
        <f t="shared" ref="AC163:AC164" si="205">J163+M163+P163+S163+V163+Y163</f>
        <v>2</v>
      </c>
      <c r="AD163" s="104">
        <f t="shared" ref="AD163:AD183" si="206">AC163*F163</f>
        <v>76.784950495049515</v>
      </c>
      <c r="AE163" s="106">
        <f t="shared" ref="AE163:AE183" si="207">AC163*G163</f>
        <v>149</v>
      </c>
      <c r="AF163" s="42">
        <f t="shared" si="186"/>
        <v>1.6260162601626018E-2</v>
      </c>
      <c r="AG163" s="37">
        <f t="shared" si="187"/>
        <v>0.48780487804878053</v>
      </c>
      <c r="AH163" s="63">
        <f t="shared" si="188"/>
        <v>36.341463414634148</v>
      </c>
      <c r="AI163" s="103">
        <v>0</v>
      </c>
      <c r="AJ163" s="106">
        <f t="shared" ref="AJ163:AJ183" si="208">AI163*G163</f>
        <v>0</v>
      </c>
      <c r="AK163" s="106">
        <f t="shared" ref="AK163:AK183" si="209">IFERROR(AI163/AF163, "-")</f>
        <v>0</v>
      </c>
      <c r="AL163" s="108">
        <v>148</v>
      </c>
      <c r="AM163" s="106">
        <f t="shared" ref="AM163:AM183" si="210">IFERROR(AK163/7,"-")</f>
        <v>0</v>
      </c>
      <c r="AN163" s="52">
        <f t="shared" si="189"/>
        <v>0</v>
      </c>
      <c r="AO163" s="35">
        <f t="shared" si="190"/>
        <v>43589</v>
      </c>
    </row>
    <row r="164" spans="1:41" s="113" customFormat="1" ht="15" x14ac:dyDescent="0.25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193"/>
        <v>0</v>
      </c>
      <c r="L164" s="104">
        <f t="shared" si="194"/>
        <v>0</v>
      </c>
      <c r="M164" s="103">
        <v>0</v>
      </c>
      <c r="N164" s="104">
        <f t="shared" si="195"/>
        <v>0</v>
      </c>
      <c r="O164" s="104">
        <f t="shared" si="196"/>
        <v>0</v>
      </c>
      <c r="P164" s="103">
        <v>0</v>
      </c>
      <c r="Q164" s="104">
        <f t="shared" si="197"/>
        <v>0</v>
      </c>
      <c r="R164" s="104">
        <f t="shared" si="198"/>
        <v>0</v>
      </c>
      <c r="S164" s="103">
        <v>0</v>
      </c>
      <c r="T164" s="104">
        <f t="shared" si="199"/>
        <v>0</v>
      </c>
      <c r="U164" s="104">
        <f t="shared" si="200"/>
        <v>0</v>
      </c>
      <c r="V164" s="103">
        <v>0</v>
      </c>
      <c r="W164" s="104">
        <f t="shared" si="201"/>
        <v>0</v>
      </c>
      <c r="X164" s="104">
        <f t="shared" si="202"/>
        <v>0</v>
      </c>
      <c r="Y164" s="103"/>
      <c r="Z164" s="104">
        <f t="shared" si="203"/>
        <v>0</v>
      </c>
      <c r="AA164" s="104">
        <f t="shared" si="204"/>
        <v>0</v>
      </c>
      <c r="AC164" s="114">
        <f t="shared" si="205"/>
        <v>0</v>
      </c>
      <c r="AD164" s="104">
        <f t="shared" si="206"/>
        <v>0</v>
      </c>
      <c r="AE164" s="106">
        <f t="shared" si="207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8"/>
        <v>0</v>
      </c>
      <c r="AK164" s="106" t="str">
        <f t="shared" si="209"/>
        <v>-</v>
      </c>
      <c r="AL164" s="108">
        <v>149</v>
      </c>
      <c r="AM164" s="106" t="str">
        <f t="shared" si="210"/>
        <v>-</v>
      </c>
      <c r="AN164" s="52" t="str">
        <f t="shared" si="189"/>
        <v>-</v>
      </c>
      <c r="AO164" s="35" t="str">
        <f t="shared" si="190"/>
        <v>-</v>
      </c>
    </row>
    <row r="165" spans="1:41" s="113" customFormat="1" ht="15" x14ac:dyDescent="0.25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193"/>
        <v>0</v>
      </c>
      <c r="L165" s="104">
        <f t="shared" si="194"/>
        <v>0</v>
      </c>
      <c r="M165" s="103">
        <v>0</v>
      </c>
      <c r="N165" s="104">
        <f t="shared" si="195"/>
        <v>0</v>
      </c>
      <c r="O165" s="104">
        <f t="shared" si="196"/>
        <v>0</v>
      </c>
      <c r="P165" s="103">
        <v>0</v>
      </c>
      <c r="Q165" s="104">
        <f t="shared" si="197"/>
        <v>0</v>
      </c>
      <c r="R165" s="104">
        <f t="shared" si="198"/>
        <v>0</v>
      </c>
      <c r="S165" s="103">
        <v>0</v>
      </c>
      <c r="T165" s="104">
        <f t="shared" si="199"/>
        <v>0</v>
      </c>
      <c r="U165" s="104">
        <f t="shared" si="200"/>
        <v>0</v>
      </c>
      <c r="V165" s="103">
        <v>0</v>
      </c>
      <c r="W165" s="104">
        <f t="shared" si="201"/>
        <v>0</v>
      </c>
      <c r="X165" s="104">
        <f t="shared" si="202"/>
        <v>0</v>
      </c>
      <c r="Y165" s="103"/>
      <c r="Z165" s="104">
        <f t="shared" si="203"/>
        <v>0</v>
      </c>
      <c r="AA165" s="104">
        <f t="shared" si="204"/>
        <v>0</v>
      </c>
      <c r="AC165" s="114">
        <f>J165+M165+P165+S165+V165+Y165</f>
        <v>0</v>
      </c>
      <c r="AD165" s="104">
        <f t="shared" si="206"/>
        <v>0</v>
      </c>
      <c r="AE165" s="106">
        <f t="shared" si="207"/>
        <v>0</v>
      </c>
      <c r="AF165" s="42">
        <f t="shared" si="186"/>
        <v>0</v>
      </c>
      <c r="AG165" s="37">
        <f t="shared" si="187"/>
        <v>0</v>
      </c>
      <c r="AH165" s="63">
        <f t="shared" si="188"/>
        <v>0</v>
      </c>
      <c r="AI165" s="103">
        <v>0</v>
      </c>
      <c r="AJ165" s="106">
        <f t="shared" si="208"/>
        <v>0</v>
      </c>
      <c r="AK165" s="106" t="str">
        <f t="shared" si="209"/>
        <v>-</v>
      </c>
      <c r="AL165" s="108">
        <v>150</v>
      </c>
      <c r="AM165" s="106" t="str">
        <f t="shared" si="210"/>
        <v>-</v>
      </c>
      <c r="AN165" s="52" t="str">
        <f t="shared" si="189"/>
        <v>-</v>
      </c>
      <c r="AO165" s="35" t="str">
        <f t="shared" si="190"/>
        <v>-</v>
      </c>
    </row>
    <row r="166" spans="1:41" s="113" customFormat="1" ht="15" x14ac:dyDescent="0.25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0</v>
      </c>
      <c r="K166" s="104">
        <f t="shared" si="193"/>
        <v>0</v>
      </c>
      <c r="L166" s="104">
        <f t="shared" si="194"/>
        <v>0</v>
      </c>
      <c r="M166" s="103">
        <v>1</v>
      </c>
      <c r="N166" s="104">
        <f t="shared" si="195"/>
        <v>12.99</v>
      </c>
      <c r="O166" s="104">
        <f t="shared" si="196"/>
        <v>34.5</v>
      </c>
      <c r="P166" s="103">
        <v>0</v>
      </c>
      <c r="Q166" s="104">
        <f t="shared" si="197"/>
        <v>0</v>
      </c>
      <c r="R166" s="104">
        <f t="shared" si="198"/>
        <v>0</v>
      </c>
      <c r="S166" s="103">
        <v>1</v>
      </c>
      <c r="T166" s="104">
        <f t="shared" si="199"/>
        <v>12.99</v>
      </c>
      <c r="U166" s="104">
        <f t="shared" si="200"/>
        <v>34.5</v>
      </c>
      <c r="V166" s="103">
        <v>0</v>
      </c>
      <c r="W166" s="104">
        <f t="shared" si="201"/>
        <v>0</v>
      </c>
      <c r="X166" s="104">
        <f t="shared" si="202"/>
        <v>0</v>
      </c>
      <c r="Y166" s="103"/>
      <c r="Z166" s="104">
        <f t="shared" si="203"/>
        <v>0</v>
      </c>
      <c r="AA166" s="104">
        <f t="shared" si="204"/>
        <v>0</v>
      </c>
      <c r="AC166" s="114">
        <f t="shared" ref="AC166:AC178" si="211">J166+M166+P166+S166+V166+Y166</f>
        <v>2</v>
      </c>
      <c r="AD166" s="104">
        <f t="shared" si="206"/>
        <v>25.98</v>
      </c>
      <c r="AE166" s="106">
        <f t="shared" si="207"/>
        <v>69</v>
      </c>
      <c r="AF166" s="42">
        <f t="shared" si="186"/>
        <v>1.6260162601626018E-2</v>
      </c>
      <c r="AG166" s="37">
        <f t="shared" si="187"/>
        <v>0.48780487804878053</v>
      </c>
      <c r="AH166" s="63">
        <f t="shared" si="188"/>
        <v>16.829268292682929</v>
      </c>
      <c r="AI166" s="103">
        <v>1</v>
      </c>
      <c r="AJ166" s="106">
        <f t="shared" si="208"/>
        <v>34.5</v>
      </c>
      <c r="AK166" s="106">
        <f t="shared" si="209"/>
        <v>61.499999999999993</v>
      </c>
      <c r="AL166" s="108">
        <v>151</v>
      </c>
      <c r="AM166" s="106">
        <f t="shared" si="210"/>
        <v>8.7857142857142847</v>
      </c>
      <c r="AN166" s="52">
        <f t="shared" si="189"/>
        <v>2.0499999999999998</v>
      </c>
      <c r="AO166" s="35">
        <f t="shared" si="190"/>
        <v>43650.5</v>
      </c>
    </row>
    <row r="167" spans="1:41" s="113" customFormat="1" ht="15" x14ac:dyDescent="0.25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1</v>
      </c>
      <c r="K167" s="104">
        <f t="shared" si="193"/>
        <v>12.81</v>
      </c>
      <c r="L167" s="104">
        <f t="shared" si="194"/>
        <v>29.5</v>
      </c>
      <c r="M167" s="103">
        <v>1</v>
      </c>
      <c r="N167" s="104">
        <f t="shared" si="195"/>
        <v>12.81</v>
      </c>
      <c r="O167" s="104">
        <f t="shared" si="196"/>
        <v>29.5</v>
      </c>
      <c r="P167" s="103">
        <v>0</v>
      </c>
      <c r="Q167" s="104">
        <f t="shared" si="197"/>
        <v>0</v>
      </c>
      <c r="R167" s="104">
        <f t="shared" si="198"/>
        <v>0</v>
      </c>
      <c r="S167" s="103">
        <v>0</v>
      </c>
      <c r="T167" s="104">
        <f t="shared" si="199"/>
        <v>0</v>
      </c>
      <c r="U167" s="104">
        <f t="shared" si="200"/>
        <v>0</v>
      </c>
      <c r="V167" s="103">
        <v>0</v>
      </c>
      <c r="W167" s="104">
        <f t="shared" si="201"/>
        <v>0</v>
      </c>
      <c r="X167" s="104">
        <f t="shared" si="202"/>
        <v>0</v>
      </c>
      <c r="Y167" s="103"/>
      <c r="Z167" s="104">
        <f t="shared" si="203"/>
        <v>0</v>
      </c>
      <c r="AA167" s="104">
        <f t="shared" si="204"/>
        <v>0</v>
      </c>
      <c r="AC167" s="114">
        <f t="shared" si="211"/>
        <v>2</v>
      </c>
      <c r="AD167" s="104">
        <f t="shared" si="206"/>
        <v>25.62</v>
      </c>
      <c r="AE167" s="106">
        <f t="shared" si="207"/>
        <v>59</v>
      </c>
      <c r="AF167" s="42">
        <f t="shared" si="186"/>
        <v>1.6260162601626018E-2</v>
      </c>
      <c r="AG167" s="37">
        <f t="shared" si="187"/>
        <v>0.48780487804878053</v>
      </c>
      <c r="AH167" s="63">
        <f t="shared" si="188"/>
        <v>14.390243902439027</v>
      </c>
      <c r="AI167" s="103">
        <v>1</v>
      </c>
      <c r="AJ167" s="106">
        <f t="shared" si="208"/>
        <v>29.5</v>
      </c>
      <c r="AK167" s="106">
        <f t="shared" si="209"/>
        <v>61.499999999999993</v>
      </c>
      <c r="AL167" s="108">
        <v>152</v>
      </c>
      <c r="AM167" s="106">
        <f t="shared" si="210"/>
        <v>8.7857142857142847</v>
      </c>
      <c r="AN167" s="52">
        <f t="shared" si="189"/>
        <v>2.0499999999999998</v>
      </c>
      <c r="AO167" s="35">
        <f t="shared" si="190"/>
        <v>43650.5</v>
      </c>
    </row>
    <row r="168" spans="1:41" s="113" customFormat="1" ht="15" x14ac:dyDescent="0.25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193"/>
        <v>0</v>
      </c>
      <c r="L168" s="104">
        <f t="shared" si="194"/>
        <v>0</v>
      </c>
      <c r="M168" s="103">
        <v>0</v>
      </c>
      <c r="N168" s="104">
        <f t="shared" si="195"/>
        <v>0</v>
      </c>
      <c r="O168" s="104">
        <f t="shared" si="196"/>
        <v>0</v>
      </c>
      <c r="P168" s="103">
        <v>0</v>
      </c>
      <c r="Q168" s="104">
        <f t="shared" si="197"/>
        <v>0</v>
      </c>
      <c r="R168" s="104">
        <f t="shared" si="198"/>
        <v>0</v>
      </c>
      <c r="S168" s="103">
        <v>0</v>
      </c>
      <c r="T168" s="104">
        <f t="shared" si="199"/>
        <v>0</v>
      </c>
      <c r="U168" s="104">
        <f t="shared" si="200"/>
        <v>0</v>
      </c>
      <c r="V168" s="103">
        <v>0</v>
      </c>
      <c r="W168" s="104">
        <f t="shared" si="201"/>
        <v>0</v>
      </c>
      <c r="X168" s="104">
        <f t="shared" si="202"/>
        <v>0</v>
      </c>
      <c r="Y168" s="103"/>
      <c r="Z168" s="104">
        <f t="shared" si="203"/>
        <v>0</v>
      </c>
      <c r="AA168" s="104">
        <f t="shared" si="204"/>
        <v>0</v>
      </c>
      <c r="AC168" s="114">
        <f t="shared" si="211"/>
        <v>0</v>
      </c>
      <c r="AD168" s="104">
        <f t="shared" si="206"/>
        <v>0</v>
      </c>
      <c r="AE168" s="106">
        <f t="shared" si="207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8"/>
        <v>0</v>
      </c>
      <c r="AK168" s="106" t="str">
        <f t="shared" si="209"/>
        <v>-</v>
      </c>
      <c r="AL168" s="108">
        <v>153</v>
      </c>
      <c r="AM168" s="106" t="str">
        <f t="shared" si="210"/>
        <v>-</v>
      </c>
      <c r="AN168" s="52" t="str">
        <f t="shared" si="189"/>
        <v>-</v>
      </c>
      <c r="AO168" s="35" t="str">
        <f t="shared" si="190"/>
        <v>-</v>
      </c>
    </row>
    <row r="169" spans="1:41" s="113" customFormat="1" ht="15" x14ac:dyDescent="0.25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193"/>
        <v>0</v>
      </c>
      <c r="L169" s="104">
        <f t="shared" si="194"/>
        <v>0</v>
      </c>
      <c r="M169" s="103">
        <v>0</v>
      </c>
      <c r="N169" s="104">
        <f t="shared" si="195"/>
        <v>0</v>
      </c>
      <c r="O169" s="104">
        <f t="shared" si="196"/>
        <v>0</v>
      </c>
      <c r="P169" s="103">
        <v>0</v>
      </c>
      <c r="Q169" s="104">
        <f t="shared" si="197"/>
        <v>0</v>
      </c>
      <c r="R169" s="104">
        <f t="shared" si="198"/>
        <v>0</v>
      </c>
      <c r="S169" s="103">
        <v>0</v>
      </c>
      <c r="T169" s="104">
        <f t="shared" si="199"/>
        <v>0</v>
      </c>
      <c r="U169" s="104">
        <f t="shared" si="200"/>
        <v>0</v>
      </c>
      <c r="V169" s="103">
        <v>0</v>
      </c>
      <c r="W169" s="104">
        <f t="shared" si="201"/>
        <v>0</v>
      </c>
      <c r="X169" s="104">
        <f t="shared" si="202"/>
        <v>0</v>
      </c>
      <c r="Y169" s="103"/>
      <c r="Z169" s="104">
        <f t="shared" si="203"/>
        <v>0</v>
      </c>
      <c r="AA169" s="104">
        <f t="shared" si="204"/>
        <v>0</v>
      </c>
      <c r="AC169" s="114">
        <f t="shared" si="211"/>
        <v>0</v>
      </c>
      <c r="AD169" s="104">
        <f t="shared" si="206"/>
        <v>0</v>
      </c>
      <c r="AE169" s="106">
        <f t="shared" si="207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8"/>
        <v>0</v>
      </c>
      <c r="AK169" s="106" t="str">
        <f t="shared" si="209"/>
        <v>-</v>
      </c>
      <c r="AL169" s="108">
        <v>155</v>
      </c>
      <c r="AM169" s="106" t="str">
        <f t="shared" si="210"/>
        <v>-</v>
      </c>
      <c r="AN169" s="52" t="str">
        <f t="shared" si="189"/>
        <v>-</v>
      </c>
      <c r="AO169" s="35" t="str">
        <f t="shared" si="190"/>
        <v>-</v>
      </c>
    </row>
    <row r="170" spans="1:41" s="113" customFormat="1" ht="15" x14ac:dyDescent="0.25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193"/>
        <v>0</v>
      </c>
      <c r="L170" s="104">
        <f t="shared" si="194"/>
        <v>0</v>
      </c>
      <c r="M170" s="103">
        <v>0</v>
      </c>
      <c r="N170" s="104">
        <f t="shared" si="195"/>
        <v>0</v>
      </c>
      <c r="O170" s="104">
        <f t="shared" si="196"/>
        <v>0</v>
      </c>
      <c r="P170" s="103">
        <v>0</v>
      </c>
      <c r="Q170" s="104">
        <f t="shared" si="197"/>
        <v>0</v>
      </c>
      <c r="R170" s="104">
        <f t="shared" si="198"/>
        <v>0</v>
      </c>
      <c r="S170" s="103">
        <v>0</v>
      </c>
      <c r="T170" s="104">
        <f t="shared" si="199"/>
        <v>0</v>
      </c>
      <c r="U170" s="104">
        <f t="shared" si="200"/>
        <v>0</v>
      </c>
      <c r="V170" s="103">
        <v>0</v>
      </c>
      <c r="W170" s="104">
        <f t="shared" si="201"/>
        <v>0</v>
      </c>
      <c r="X170" s="104">
        <f t="shared" si="202"/>
        <v>0</v>
      </c>
      <c r="Y170" s="103"/>
      <c r="Z170" s="104">
        <f t="shared" si="203"/>
        <v>0</v>
      </c>
      <c r="AA170" s="104">
        <f t="shared" si="204"/>
        <v>0</v>
      </c>
      <c r="AC170" s="114">
        <f t="shared" si="211"/>
        <v>0</v>
      </c>
      <c r="AD170" s="104">
        <f t="shared" si="206"/>
        <v>0</v>
      </c>
      <c r="AE170" s="106">
        <f t="shared" si="207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8"/>
        <v>0</v>
      </c>
      <c r="AK170" s="106" t="str">
        <f t="shared" si="209"/>
        <v>-</v>
      </c>
      <c r="AL170" s="108">
        <v>156</v>
      </c>
      <c r="AM170" s="106" t="str">
        <f t="shared" si="210"/>
        <v>-</v>
      </c>
      <c r="AN170" s="52" t="str">
        <f t="shared" si="189"/>
        <v>-</v>
      </c>
      <c r="AO170" s="35" t="str">
        <f t="shared" si="190"/>
        <v>-</v>
      </c>
    </row>
    <row r="171" spans="1:41" s="113" customFormat="1" ht="15" x14ac:dyDescent="0.25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193"/>
        <v>0</v>
      </c>
      <c r="L171" s="104">
        <f t="shared" si="194"/>
        <v>0</v>
      </c>
      <c r="M171" s="103">
        <v>0</v>
      </c>
      <c r="N171" s="104">
        <f t="shared" si="195"/>
        <v>0</v>
      </c>
      <c r="O171" s="104">
        <f t="shared" si="196"/>
        <v>0</v>
      </c>
      <c r="P171" s="103">
        <v>0</v>
      </c>
      <c r="Q171" s="104">
        <f t="shared" si="197"/>
        <v>0</v>
      </c>
      <c r="R171" s="104">
        <f t="shared" si="198"/>
        <v>0</v>
      </c>
      <c r="S171" s="103">
        <v>0</v>
      </c>
      <c r="T171" s="104">
        <f t="shared" si="199"/>
        <v>0</v>
      </c>
      <c r="U171" s="104">
        <f t="shared" si="200"/>
        <v>0</v>
      </c>
      <c r="V171" s="103">
        <v>0</v>
      </c>
      <c r="W171" s="104">
        <f t="shared" si="201"/>
        <v>0</v>
      </c>
      <c r="X171" s="104">
        <f t="shared" si="202"/>
        <v>0</v>
      </c>
      <c r="Y171" s="103"/>
      <c r="Z171" s="104">
        <f t="shared" si="203"/>
        <v>0</v>
      </c>
      <c r="AA171" s="104">
        <f t="shared" si="204"/>
        <v>0</v>
      </c>
      <c r="AC171" s="114">
        <f t="shared" si="211"/>
        <v>0</v>
      </c>
      <c r="AD171" s="104">
        <f t="shared" si="206"/>
        <v>0</v>
      </c>
      <c r="AE171" s="106">
        <f t="shared" si="207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8"/>
        <v>0</v>
      </c>
      <c r="AK171" s="106" t="str">
        <f t="shared" si="209"/>
        <v>-</v>
      </c>
      <c r="AL171" s="108">
        <v>157</v>
      </c>
      <c r="AM171" s="106" t="str">
        <f t="shared" si="210"/>
        <v>-</v>
      </c>
      <c r="AN171" s="52" t="str">
        <f t="shared" si="189"/>
        <v>-</v>
      </c>
      <c r="AO171" s="35" t="str">
        <f t="shared" si="190"/>
        <v>-</v>
      </c>
    </row>
    <row r="172" spans="1:41" s="113" customFormat="1" ht="15" x14ac:dyDescent="0.25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193"/>
        <v>0</v>
      </c>
      <c r="L172" s="104">
        <f t="shared" si="194"/>
        <v>0</v>
      </c>
      <c r="M172" s="103">
        <v>0</v>
      </c>
      <c r="N172" s="104">
        <f t="shared" si="195"/>
        <v>0</v>
      </c>
      <c r="O172" s="104">
        <f t="shared" si="196"/>
        <v>0</v>
      </c>
      <c r="P172" s="103">
        <v>0</v>
      </c>
      <c r="Q172" s="104">
        <f t="shared" si="197"/>
        <v>0</v>
      </c>
      <c r="R172" s="104">
        <f t="shared" si="198"/>
        <v>0</v>
      </c>
      <c r="S172" s="103">
        <v>0</v>
      </c>
      <c r="T172" s="104">
        <f t="shared" si="199"/>
        <v>0</v>
      </c>
      <c r="U172" s="104">
        <f t="shared" si="200"/>
        <v>0</v>
      </c>
      <c r="V172" s="103">
        <v>0</v>
      </c>
      <c r="W172" s="104">
        <f t="shared" si="201"/>
        <v>0</v>
      </c>
      <c r="X172" s="104">
        <f t="shared" si="202"/>
        <v>0</v>
      </c>
      <c r="Y172" s="103"/>
      <c r="Z172" s="104">
        <f t="shared" si="203"/>
        <v>0</v>
      </c>
      <c r="AA172" s="104">
        <f t="shared" si="204"/>
        <v>0</v>
      </c>
      <c r="AC172" s="114">
        <f t="shared" si="211"/>
        <v>0</v>
      </c>
      <c r="AD172" s="104">
        <f t="shared" si="206"/>
        <v>0</v>
      </c>
      <c r="AE172" s="106">
        <f t="shared" si="207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8"/>
        <v>0</v>
      </c>
      <c r="AK172" s="106" t="str">
        <f t="shared" si="209"/>
        <v>-</v>
      </c>
      <c r="AL172" s="108">
        <v>158</v>
      </c>
      <c r="AM172" s="106" t="str">
        <f t="shared" si="210"/>
        <v>-</v>
      </c>
      <c r="AN172" s="52" t="str">
        <f t="shared" si="189"/>
        <v>-</v>
      </c>
      <c r="AO172" s="35" t="str">
        <f t="shared" si="190"/>
        <v>-</v>
      </c>
    </row>
    <row r="173" spans="1:41" s="113" customFormat="1" ht="15" x14ac:dyDescent="0.25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2</v>
      </c>
      <c r="K173" s="104">
        <f t="shared" si="193"/>
        <v>57.900000000000006</v>
      </c>
      <c r="L173" s="104">
        <f t="shared" si="194"/>
        <v>139</v>
      </c>
      <c r="M173" s="103">
        <v>0</v>
      </c>
      <c r="N173" s="104">
        <f t="shared" si="195"/>
        <v>0</v>
      </c>
      <c r="O173" s="104">
        <f t="shared" si="196"/>
        <v>0</v>
      </c>
      <c r="P173" s="103">
        <v>0</v>
      </c>
      <c r="Q173" s="104">
        <f t="shared" si="197"/>
        <v>0</v>
      </c>
      <c r="R173" s="104">
        <f t="shared" si="198"/>
        <v>0</v>
      </c>
      <c r="S173" s="103">
        <v>0</v>
      </c>
      <c r="T173" s="104">
        <f t="shared" si="199"/>
        <v>0</v>
      </c>
      <c r="U173" s="104">
        <f t="shared" si="200"/>
        <v>0</v>
      </c>
      <c r="V173" s="103">
        <v>0</v>
      </c>
      <c r="W173" s="104">
        <f t="shared" si="201"/>
        <v>0</v>
      </c>
      <c r="X173" s="104">
        <f t="shared" si="202"/>
        <v>0</v>
      </c>
      <c r="Y173" s="103"/>
      <c r="Z173" s="104">
        <f t="shared" si="203"/>
        <v>0</v>
      </c>
      <c r="AA173" s="104">
        <f t="shared" si="204"/>
        <v>0</v>
      </c>
      <c r="AC173" s="114">
        <f t="shared" si="211"/>
        <v>2</v>
      </c>
      <c r="AD173" s="104">
        <f t="shared" si="206"/>
        <v>57.900000000000006</v>
      </c>
      <c r="AE173" s="106">
        <f t="shared" si="207"/>
        <v>139</v>
      </c>
      <c r="AF173" s="42">
        <f t="shared" si="186"/>
        <v>1.6260162601626018E-2</v>
      </c>
      <c r="AG173" s="37">
        <f t="shared" si="187"/>
        <v>0.48780487804878053</v>
      </c>
      <c r="AH173" s="63">
        <f t="shared" si="188"/>
        <v>33.902439024390247</v>
      </c>
      <c r="AI173" s="103">
        <v>0</v>
      </c>
      <c r="AJ173" s="106">
        <f t="shared" si="208"/>
        <v>0</v>
      </c>
      <c r="AK173" s="106">
        <f t="shared" si="209"/>
        <v>0</v>
      </c>
      <c r="AL173" s="108">
        <v>159</v>
      </c>
      <c r="AM173" s="106">
        <f t="shared" si="210"/>
        <v>0</v>
      </c>
      <c r="AN173" s="52">
        <f t="shared" si="189"/>
        <v>0</v>
      </c>
      <c r="AO173" s="35">
        <f t="shared" si="190"/>
        <v>43589</v>
      </c>
    </row>
    <row r="174" spans="1:41" s="113" customFormat="1" ht="15" x14ac:dyDescent="0.25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1</v>
      </c>
      <c r="K174" s="104">
        <f t="shared" si="193"/>
        <v>28.950000000000067</v>
      </c>
      <c r="L174" s="104">
        <f t="shared" si="194"/>
        <v>69.5</v>
      </c>
      <c r="M174" s="103">
        <v>0</v>
      </c>
      <c r="N174" s="104">
        <f t="shared" si="195"/>
        <v>0</v>
      </c>
      <c r="O174" s="104">
        <f t="shared" si="196"/>
        <v>0</v>
      </c>
      <c r="P174" s="103">
        <v>0</v>
      </c>
      <c r="Q174" s="104">
        <f t="shared" si="197"/>
        <v>0</v>
      </c>
      <c r="R174" s="104">
        <f t="shared" si="198"/>
        <v>0</v>
      </c>
      <c r="S174" s="103">
        <v>0</v>
      </c>
      <c r="T174" s="104">
        <f t="shared" si="199"/>
        <v>0</v>
      </c>
      <c r="U174" s="104">
        <f t="shared" si="200"/>
        <v>0</v>
      </c>
      <c r="V174" s="103">
        <v>0</v>
      </c>
      <c r="W174" s="104">
        <f t="shared" si="201"/>
        <v>0</v>
      </c>
      <c r="X174" s="104">
        <f t="shared" si="202"/>
        <v>0</v>
      </c>
      <c r="Y174" s="103"/>
      <c r="Z174" s="104">
        <f t="shared" si="203"/>
        <v>0</v>
      </c>
      <c r="AA174" s="104">
        <f t="shared" si="204"/>
        <v>0</v>
      </c>
      <c r="AC174" s="114">
        <f t="shared" si="211"/>
        <v>1</v>
      </c>
      <c r="AD174" s="104">
        <f t="shared" si="206"/>
        <v>28.950000000000067</v>
      </c>
      <c r="AE174" s="106">
        <f t="shared" si="207"/>
        <v>69.5</v>
      </c>
      <c r="AF174" s="42">
        <f t="shared" si="186"/>
        <v>8.130081300813009E-3</v>
      </c>
      <c r="AG174" s="37">
        <f t="shared" si="187"/>
        <v>0.24390243902439027</v>
      </c>
      <c r="AH174" s="63">
        <f t="shared" si="188"/>
        <v>16.951219512195124</v>
      </c>
      <c r="AI174" s="103">
        <v>0</v>
      </c>
      <c r="AJ174" s="106">
        <f t="shared" si="208"/>
        <v>0</v>
      </c>
      <c r="AK174" s="106">
        <f t="shared" si="209"/>
        <v>0</v>
      </c>
      <c r="AL174" s="108">
        <v>160</v>
      </c>
      <c r="AM174" s="106">
        <f t="shared" si="210"/>
        <v>0</v>
      </c>
      <c r="AN174" s="52">
        <f t="shared" si="189"/>
        <v>0</v>
      </c>
      <c r="AO174" s="35">
        <f t="shared" si="190"/>
        <v>43589</v>
      </c>
    </row>
    <row r="175" spans="1:41" s="113" customFormat="1" ht="15" x14ac:dyDescent="0.25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193"/>
        <v>0</v>
      </c>
      <c r="L175" s="104">
        <f t="shared" si="194"/>
        <v>0</v>
      </c>
      <c r="M175" s="103">
        <v>0</v>
      </c>
      <c r="N175" s="104">
        <f t="shared" si="195"/>
        <v>0</v>
      </c>
      <c r="O175" s="104">
        <f t="shared" si="196"/>
        <v>0</v>
      </c>
      <c r="P175" s="103">
        <v>0</v>
      </c>
      <c r="Q175" s="104">
        <f t="shared" si="197"/>
        <v>0</v>
      </c>
      <c r="R175" s="104">
        <f t="shared" si="198"/>
        <v>0</v>
      </c>
      <c r="S175" s="103">
        <v>0</v>
      </c>
      <c r="T175" s="104">
        <f t="shared" si="199"/>
        <v>0</v>
      </c>
      <c r="U175" s="104">
        <f t="shared" si="200"/>
        <v>0</v>
      </c>
      <c r="V175" s="103">
        <v>0</v>
      </c>
      <c r="W175" s="104">
        <f t="shared" si="201"/>
        <v>0</v>
      </c>
      <c r="X175" s="104">
        <f t="shared" si="202"/>
        <v>0</v>
      </c>
      <c r="Y175" s="103"/>
      <c r="Z175" s="104">
        <f t="shared" si="203"/>
        <v>0</v>
      </c>
      <c r="AA175" s="104">
        <f t="shared" si="204"/>
        <v>0</v>
      </c>
      <c r="AC175" s="114">
        <f t="shared" si="211"/>
        <v>0</v>
      </c>
      <c r="AD175" s="104">
        <f t="shared" si="206"/>
        <v>0</v>
      </c>
      <c r="AE175" s="106">
        <f t="shared" si="207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8"/>
        <v>0</v>
      </c>
      <c r="AK175" s="106" t="str">
        <f t="shared" si="209"/>
        <v>-</v>
      </c>
      <c r="AL175" s="108">
        <v>161</v>
      </c>
      <c r="AM175" s="106" t="str">
        <f t="shared" si="210"/>
        <v>-</v>
      </c>
      <c r="AN175" s="52" t="str">
        <f t="shared" si="189"/>
        <v>-</v>
      </c>
      <c r="AO175" s="35" t="str">
        <f t="shared" si="190"/>
        <v>-</v>
      </c>
    </row>
    <row r="176" spans="1:41" s="113" customFormat="1" ht="15" x14ac:dyDescent="0.25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193"/>
        <v>0</v>
      </c>
      <c r="L176" s="104">
        <f t="shared" si="194"/>
        <v>0</v>
      </c>
      <c r="M176" s="103">
        <v>0</v>
      </c>
      <c r="N176" s="104">
        <f t="shared" si="195"/>
        <v>0</v>
      </c>
      <c r="O176" s="104">
        <f t="shared" si="196"/>
        <v>0</v>
      </c>
      <c r="P176" s="103">
        <v>0</v>
      </c>
      <c r="Q176" s="104">
        <f t="shared" si="197"/>
        <v>0</v>
      </c>
      <c r="R176" s="104">
        <f t="shared" si="198"/>
        <v>0</v>
      </c>
      <c r="S176" s="103">
        <v>0</v>
      </c>
      <c r="T176" s="104">
        <f t="shared" si="199"/>
        <v>0</v>
      </c>
      <c r="U176" s="104">
        <f t="shared" si="200"/>
        <v>0</v>
      </c>
      <c r="V176" s="103">
        <v>0</v>
      </c>
      <c r="W176" s="104">
        <f t="shared" si="201"/>
        <v>0</v>
      </c>
      <c r="X176" s="104">
        <f t="shared" si="202"/>
        <v>0</v>
      </c>
      <c r="Y176" s="103"/>
      <c r="Z176" s="104">
        <f t="shared" si="203"/>
        <v>0</v>
      </c>
      <c r="AA176" s="104">
        <f t="shared" si="204"/>
        <v>0</v>
      </c>
      <c r="AC176" s="114">
        <f t="shared" si="211"/>
        <v>0</v>
      </c>
      <c r="AD176" s="104">
        <f t="shared" si="206"/>
        <v>0</v>
      </c>
      <c r="AE176" s="106">
        <f t="shared" si="207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8"/>
        <v>0</v>
      </c>
      <c r="AK176" s="106" t="str">
        <f t="shared" si="209"/>
        <v>-</v>
      </c>
      <c r="AL176" s="108">
        <v>162</v>
      </c>
      <c r="AM176" s="106" t="str">
        <f t="shared" si="210"/>
        <v>-</v>
      </c>
      <c r="AN176" s="52" t="str">
        <f t="shared" si="189"/>
        <v>-</v>
      </c>
      <c r="AO176" s="35" t="str">
        <f t="shared" si="190"/>
        <v>-</v>
      </c>
    </row>
    <row r="177" spans="1:41" s="113" customFormat="1" ht="15" x14ac:dyDescent="0.25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193"/>
        <v>0</v>
      </c>
      <c r="L177" s="104">
        <f t="shared" si="194"/>
        <v>0</v>
      </c>
      <c r="M177" s="103">
        <v>0</v>
      </c>
      <c r="N177" s="104">
        <f t="shared" si="195"/>
        <v>0</v>
      </c>
      <c r="O177" s="104">
        <f t="shared" si="196"/>
        <v>0</v>
      </c>
      <c r="P177" s="103">
        <v>0</v>
      </c>
      <c r="Q177" s="104">
        <f t="shared" si="197"/>
        <v>0</v>
      </c>
      <c r="R177" s="104">
        <f t="shared" si="198"/>
        <v>0</v>
      </c>
      <c r="S177" s="103">
        <v>0</v>
      </c>
      <c r="T177" s="104">
        <f t="shared" si="199"/>
        <v>0</v>
      </c>
      <c r="U177" s="104">
        <f t="shared" si="200"/>
        <v>0</v>
      </c>
      <c r="V177" s="103">
        <v>0</v>
      </c>
      <c r="W177" s="104">
        <f t="shared" si="201"/>
        <v>0</v>
      </c>
      <c r="X177" s="104">
        <f t="shared" si="202"/>
        <v>0</v>
      </c>
      <c r="Y177" s="103"/>
      <c r="Z177" s="104">
        <f t="shared" si="203"/>
        <v>0</v>
      </c>
      <c r="AA177" s="104">
        <f t="shared" si="204"/>
        <v>0</v>
      </c>
      <c r="AC177" s="114">
        <f t="shared" si="211"/>
        <v>0</v>
      </c>
      <c r="AD177" s="104">
        <f t="shared" si="206"/>
        <v>0</v>
      </c>
      <c r="AE177" s="106">
        <f t="shared" si="207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8"/>
        <v>0</v>
      </c>
      <c r="AK177" s="106" t="str">
        <f t="shared" si="209"/>
        <v>-</v>
      </c>
      <c r="AL177" s="108">
        <v>163</v>
      </c>
      <c r="AM177" s="106" t="str">
        <f t="shared" si="210"/>
        <v>-</v>
      </c>
      <c r="AN177" s="52" t="str">
        <f t="shared" si="189"/>
        <v>-</v>
      </c>
      <c r="AO177" s="35" t="str">
        <f t="shared" si="190"/>
        <v>-</v>
      </c>
    </row>
    <row r="178" spans="1:41" s="113" customFormat="1" ht="15" x14ac:dyDescent="0.25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193"/>
        <v>0</v>
      </c>
      <c r="L178" s="104">
        <f t="shared" si="194"/>
        <v>0</v>
      </c>
      <c r="M178" s="103">
        <v>0</v>
      </c>
      <c r="N178" s="104">
        <f t="shared" si="195"/>
        <v>0</v>
      </c>
      <c r="O178" s="104">
        <f t="shared" si="196"/>
        <v>0</v>
      </c>
      <c r="P178" s="103">
        <v>0</v>
      </c>
      <c r="Q178" s="104">
        <f t="shared" si="197"/>
        <v>0</v>
      </c>
      <c r="R178" s="104">
        <f t="shared" si="198"/>
        <v>0</v>
      </c>
      <c r="S178" s="103">
        <v>0</v>
      </c>
      <c r="T178" s="104">
        <f t="shared" si="199"/>
        <v>0</v>
      </c>
      <c r="U178" s="104">
        <f t="shared" si="200"/>
        <v>0</v>
      </c>
      <c r="V178" s="103">
        <v>0</v>
      </c>
      <c r="W178" s="104">
        <f t="shared" si="201"/>
        <v>0</v>
      </c>
      <c r="X178" s="104">
        <f t="shared" si="202"/>
        <v>0</v>
      </c>
      <c r="Y178" s="103"/>
      <c r="Z178" s="104">
        <f t="shared" si="203"/>
        <v>0</v>
      </c>
      <c r="AA178" s="104">
        <f t="shared" si="204"/>
        <v>0</v>
      </c>
      <c r="AC178" s="114">
        <f t="shared" si="211"/>
        <v>0</v>
      </c>
      <c r="AD178" s="104">
        <f t="shared" si="206"/>
        <v>0</v>
      </c>
      <c r="AE178" s="106">
        <f t="shared" si="207"/>
        <v>0</v>
      </c>
      <c r="AF178" s="42">
        <f t="shared" si="186"/>
        <v>0</v>
      </c>
      <c r="AG178" s="37">
        <f t="shared" si="187"/>
        <v>0</v>
      </c>
      <c r="AH178" s="63">
        <f t="shared" si="188"/>
        <v>0</v>
      </c>
      <c r="AI178" s="103">
        <v>5</v>
      </c>
      <c r="AJ178" s="106">
        <f t="shared" si="208"/>
        <v>172.5</v>
      </c>
      <c r="AK178" s="106" t="str">
        <f t="shared" si="209"/>
        <v>-</v>
      </c>
      <c r="AL178" s="108">
        <v>164</v>
      </c>
      <c r="AM178" s="106" t="str">
        <f t="shared" si="210"/>
        <v>-</v>
      </c>
      <c r="AN178" s="52" t="str">
        <f t="shared" si="189"/>
        <v>-</v>
      </c>
      <c r="AO178" s="35" t="str">
        <f t="shared" si="190"/>
        <v>-</v>
      </c>
    </row>
    <row r="179" spans="1:41" s="113" customFormat="1" ht="15" x14ac:dyDescent="0.25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193"/>
        <v>0</v>
      </c>
      <c r="L179" s="104">
        <f t="shared" si="194"/>
        <v>0</v>
      </c>
      <c r="M179" s="103">
        <v>2</v>
      </c>
      <c r="N179" s="104">
        <f t="shared" si="195"/>
        <v>19.019999999999978</v>
      </c>
      <c r="O179" s="104">
        <f t="shared" si="196"/>
        <v>69</v>
      </c>
      <c r="P179" s="103">
        <v>0</v>
      </c>
      <c r="Q179" s="104">
        <f t="shared" si="197"/>
        <v>0</v>
      </c>
      <c r="R179" s="104">
        <f t="shared" si="198"/>
        <v>0</v>
      </c>
      <c r="S179" s="103">
        <v>0</v>
      </c>
      <c r="T179" s="104">
        <f t="shared" si="199"/>
        <v>0</v>
      </c>
      <c r="U179" s="104">
        <f t="shared" si="200"/>
        <v>0</v>
      </c>
      <c r="V179" s="103">
        <v>0</v>
      </c>
      <c r="W179" s="104">
        <f t="shared" si="201"/>
        <v>0</v>
      </c>
      <c r="X179" s="104">
        <f t="shared" si="202"/>
        <v>0</v>
      </c>
      <c r="Y179" s="103"/>
      <c r="Z179" s="104">
        <f t="shared" si="203"/>
        <v>0</v>
      </c>
      <c r="AA179" s="104">
        <f t="shared" si="204"/>
        <v>0</v>
      </c>
      <c r="AC179" s="114">
        <f>J179+M179+P179+S179+V179+Y179</f>
        <v>2</v>
      </c>
      <c r="AD179" s="104">
        <f t="shared" si="206"/>
        <v>19.019999999999978</v>
      </c>
      <c r="AE179" s="106">
        <f t="shared" si="207"/>
        <v>69</v>
      </c>
      <c r="AF179" s="42">
        <f t="shared" si="186"/>
        <v>1.6260162601626018E-2</v>
      </c>
      <c r="AG179" s="37">
        <f t="shared" si="187"/>
        <v>0.48780487804878053</v>
      </c>
      <c r="AH179" s="63">
        <f t="shared" si="188"/>
        <v>16.829268292682929</v>
      </c>
      <c r="AI179" s="103">
        <v>2</v>
      </c>
      <c r="AJ179" s="106">
        <f t="shared" si="208"/>
        <v>69</v>
      </c>
      <c r="AK179" s="106">
        <f t="shared" si="209"/>
        <v>122.99999999999999</v>
      </c>
      <c r="AL179" s="108">
        <v>165</v>
      </c>
      <c r="AM179" s="106">
        <f t="shared" si="210"/>
        <v>17.571428571428569</v>
      </c>
      <c r="AN179" s="52">
        <f t="shared" si="189"/>
        <v>4.0999999999999996</v>
      </c>
      <c r="AO179" s="35">
        <f t="shared" si="190"/>
        <v>43712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93"/>
        <v>0</v>
      </c>
      <c r="L180" s="16">
        <f t="shared" si="194"/>
        <v>0</v>
      </c>
      <c r="M180" s="26">
        <v>1</v>
      </c>
      <c r="N180" s="16">
        <f t="shared" si="195"/>
        <v>13.189999999999635</v>
      </c>
      <c r="O180" s="16">
        <f t="shared" si="196"/>
        <v>29.5</v>
      </c>
      <c r="P180" s="26">
        <v>6</v>
      </c>
      <c r="Q180" s="16">
        <f t="shared" si="197"/>
        <v>79.139999999997812</v>
      </c>
      <c r="R180" s="16">
        <f t="shared" si="198"/>
        <v>177</v>
      </c>
      <c r="S180" s="26">
        <v>0</v>
      </c>
      <c r="T180" s="16">
        <f t="shared" si="199"/>
        <v>0</v>
      </c>
      <c r="U180" s="16">
        <f t="shared" si="200"/>
        <v>0</v>
      </c>
      <c r="V180" s="26">
        <v>0</v>
      </c>
      <c r="W180" s="16">
        <f t="shared" si="201"/>
        <v>0</v>
      </c>
      <c r="X180" s="16">
        <f t="shared" si="202"/>
        <v>0</v>
      </c>
      <c r="Y180" s="26"/>
      <c r="Z180" s="16">
        <f t="shared" si="203"/>
        <v>0</v>
      </c>
      <c r="AA180" s="16">
        <f t="shared" si="204"/>
        <v>0</v>
      </c>
      <c r="AC180" s="52">
        <f t="shared" ref="AC180:AC183" si="212">J180+M180+P180+S180+V180+Y180</f>
        <v>7</v>
      </c>
      <c r="AD180" s="16">
        <f t="shared" si="206"/>
        <v>92.329999999997455</v>
      </c>
      <c r="AE180" s="37">
        <f t="shared" si="207"/>
        <v>206.5</v>
      </c>
      <c r="AF180" s="42">
        <f t="shared" si="186"/>
        <v>5.6910569105691054E-2</v>
      </c>
      <c r="AG180" s="37">
        <f t="shared" si="187"/>
        <v>1.7073170731707317</v>
      </c>
      <c r="AH180" s="63">
        <f t="shared" si="188"/>
        <v>50.365853658536587</v>
      </c>
      <c r="AI180" s="26">
        <v>5</v>
      </c>
      <c r="AJ180" s="37">
        <f t="shared" si="208"/>
        <v>147.5</v>
      </c>
      <c r="AK180" s="37">
        <f t="shared" si="209"/>
        <v>87.857142857142861</v>
      </c>
      <c r="AL180" s="47">
        <v>166</v>
      </c>
      <c r="AM180" s="37">
        <f t="shared" si="210"/>
        <v>12.551020408163266</v>
      </c>
      <c r="AN180" s="52">
        <f t="shared" si="189"/>
        <v>2.9285714285714288</v>
      </c>
      <c r="AO180" s="35">
        <f t="shared" si="190"/>
        <v>43676.857142857145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93"/>
        <v>0</v>
      </c>
      <c r="L181" s="16">
        <f t="shared" si="194"/>
        <v>0</v>
      </c>
      <c r="M181" s="26">
        <v>5</v>
      </c>
      <c r="N181" s="16">
        <f t="shared" si="195"/>
        <v>69.75</v>
      </c>
      <c r="O181" s="16">
        <f t="shared" si="196"/>
        <v>147.5</v>
      </c>
      <c r="P181" s="26">
        <v>3</v>
      </c>
      <c r="Q181" s="16">
        <f t="shared" si="197"/>
        <v>41.849999999999994</v>
      </c>
      <c r="R181" s="16">
        <f t="shared" si="198"/>
        <v>88.5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1</v>
      </c>
      <c r="W181" s="16">
        <f t="shared" si="201"/>
        <v>13.95</v>
      </c>
      <c r="X181" s="16">
        <f t="shared" si="202"/>
        <v>29.5</v>
      </c>
      <c r="Y181" s="26"/>
      <c r="Z181" s="16">
        <f t="shared" si="203"/>
        <v>0</v>
      </c>
      <c r="AA181" s="16">
        <f t="shared" si="204"/>
        <v>0</v>
      </c>
      <c r="AC181" s="52">
        <f t="shared" si="212"/>
        <v>9</v>
      </c>
      <c r="AD181" s="16">
        <f t="shared" si="206"/>
        <v>125.55</v>
      </c>
      <c r="AE181" s="37">
        <f t="shared" si="207"/>
        <v>265.5</v>
      </c>
      <c r="AF181" s="42">
        <f t="shared" si="186"/>
        <v>7.3170731707317069E-2</v>
      </c>
      <c r="AG181" s="37">
        <f t="shared" si="187"/>
        <v>2.1951219512195119</v>
      </c>
      <c r="AH181" s="63">
        <f t="shared" si="188"/>
        <v>64.756097560975604</v>
      </c>
      <c r="AI181" s="26">
        <v>2</v>
      </c>
      <c r="AJ181" s="37">
        <f t="shared" si="208"/>
        <v>59</v>
      </c>
      <c r="AK181" s="37">
        <f t="shared" si="209"/>
        <v>27.333333333333336</v>
      </c>
      <c r="AL181" s="47">
        <v>167</v>
      </c>
      <c r="AM181" s="37">
        <f t="shared" si="210"/>
        <v>3.9047619047619051</v>
      </c>
      <c r="AN181" s="52">
        <f t="shared" si="189"/>
        <v>0.9111111111111112</v>
      </c>
      <c r="AO181" s="35">
        <f t="shared" si="190"/>
        <v>43616.333333333336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93"/>
        <v>0</v>
      </c>
      <c r="L182" s="16">
        <f t="shared" si="194"/>
        <v>0</v>
      </c>
      <c r="M182" s="26"/>
      <c r="N182" s="16">
        <f t="shared" si="195"/>
        <v>0</v>
      </c>
      <c r="O182" s="16">
        <f t="shared" si="196"/>
        <v>0</v>
      </c>
      <c r="P182" s="26">
        <v>0</v>
      </c>
      <c r="Q182" s="16">
        <f t="shared" si="197"/>
        <v>0</v>
      </c>
      <c r="R182" s="16">
        <f t="shared" si="198"/>
        <v>0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212"/>
        <v>0</v>
      </c>
      <c r="AD182" s="16">
        <f t="shared" si="206"/>
        <v>0</v>
      </c>
      <c r="AE182" s="37">
        <f t="shared" si="207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26">
        <v>10</v>
      </c>
      <c r="AJ182" s="37">
        <f t="shared" si="208"/>
        <v>445</v>
      </c>
      <c r="AK182" s="37" t="str">
        <f t="shared" si="209"/>
        <v>-</v>
      </c>
      <c r="AL182" s="47">
        <v>168</v>
      </c>
      <c r="AM182" s="37" t="str">
        <f t="shared" si="210"/>
        <v>-</v>
      </c>
      <c r="AN182" s="52" t="str">
        <f t="shared" si="189"/>
        <v>-</v>
      </c>
      <c r="AO182" s="35" t="str">
        <f t="shared" si="190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66"/>
      <c r="K183" s="67">
        <f t="shared" si="193"/>
        <v>0</v>
      </c>
      <c r="L183" s="67">
        <f t="shared" si="194"/>
        <v>0</v>
      </c>
      <c r="M183" s="66"/>
      <c r="N183" s="67">
        <f t="shared" si="195"/>
        <v>0</v>
      </c>
      <c r="O183" s="67">
        <f t="shared" si="196"/>
        <v>0</v>
      </c>
      <c r="P183" s="66">
        <v>0</v>
      </c>
      <c r="Q183" s="67">
        <f t="shared" si="197"/>
        <v>0</v>
      </c>
      <c r="R183" s="67">
        <f t="shared" si="198"/>
        <v>0</v>
      </c>
      <c r="S183" s="66">
        <v>0</v>
      </c>
      <c r="T183" s="67">
        <f t="shared" si="199"/>
        <v>0</v>
      </c>
      <c r="U183" s="67">
        <f t="shared" si="200"/>
        <v>0</v>
      </c>
      <c r="V183" s="66">
        <v>0</v>
      </c>
      <c r="W183" s="67">
        <f t="shared" si="201"/>
        <v>0</v>
      </c>
      <c r="X183" s="67">
        <f t="shared" si="202"/>
        <v>0</v>
      </c>
      <c r="Y183" s="26"/>
      <c r="Z183" s="16">
        <f t="shared" si="203"/>
        <v>0</v>
      </c>
      <c r="AA183" s="67">
        <f t="shared" si="204"/>
        <v>0</v>
      </c>
      <c r="AC183" s="52">
        <f t="shared" si="212"/>
        <v>0</v>
      </c>
      <c r="AD183" s="16">
        <f t="shared" si="206"/>
        <v>0</v>
      </c>
      <c r="AE183" s="37">
        <f t="shared" si="207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26">
        <v>0</v>
      </c>
      <c r="AJ183" s="68">
        <f t="shared" si="208"/>
        <v>0</v>
      </c>
      <c r="AK183" s="68" t="str">
        <f t="shared" si="209"/>
        <v>-</v>
      </c>
      <c r="AL183" s="69">
        <v>169</v>
      </c>
      <c r="AM183" s="68" t="str">
        <f t="shared" si="210"/>
        <v>-</v>
      </c>
      <c r="AN183" s="52" t="str">
        <f t="shared" si="189"/>
        <v>-</v>
      </c>
      <c r="AO183" s="35" t="str">
        <f t="shared" si="190"/>
        <v>-</v>
      </c>
    </row>
    <row r="184" spans="1:41" s="113" customFormat="1" ht="15" x14ac:dyDescent="0.25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2"/>
        <v>0</v>
      </c>
      <c r="L184" s="104">
        <f t="shared" si="173"/>
        <v>0</v>
      </c>
      <c r="M184" s="103"/>
      <c r="N184" s="104">
        <f t="shared" si="174"/>
        <v>0</v>
      </c>
      <c r="O184" s="104">
        <f t="shared" si="175"/>
        <v>0</v>
      </c>
      <c r="P184" s="103">
        <v>0</v>
      </c>
      <c r="Q184" s="104">
        <f t="shared" si="176"/>
        <v>0</v>
      </c>
      <c r="R184" s="104">
        <f t="shared" si="177"/>
        <v>0</v>
      </c>
      <c r="S184" s="103">
        <v>0</v>
      </c>
      <c r="T184" s="104">
        <f t="shared" si="178"/>
        <v>0</v>
      </c>
      <c r="U184" s="104">
        <f t="shared" si="179"/>
        <v>0</v>
      </c>
      <c r="V184" s="103">
        <v>0</v>
      </c>
      <c r="W184" s="104">
        <f t="shared" si="180"/>
        <v>0</v>
      </c>
      <c r="X184" s="104">
        <f t="shared" si="181"/>
        <v>0</v>
      </c>
      <c r="Y184" s="103"/>
      <c r="Z184" s="104">
        <f t="shared" si="160"/>
        <v>0</v>
      </c>
      <c r="AA184" s="104">
        <f t="shared" si="182"/>
        <v>0</v>
      </c>
      <c r="AC184" s="114">
        <f t="shared" si="97"/>
        <v>0</v>
      </c>
      <c r="AD184" s="104">
        <f t="shared" si="161"/>
        <v>0</v>
      </c>
      <c r="AE184" s="106">
        <f t="shared" si="162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si="183"/>
        <v>0</v>
      </c>
      <c r="AK184" s="106" t="str">
        <f t="shared" si="184"/>
        <v>-</v>
      </c>
      <c r="AL184" s="108">
        <v>148</v>
      </c>
      <c r="AM184" s="106" t="str">
        <f t="shared" si="185"/>
        <v>-</v>
      </c>
      <c r="AN184" s="52" t="str">
        <f t="shared" si="189"/>
        <v>-</v>
      </c>
      <c r="AO184" s="35" t="str">
        <f t="shared" si="190"/>
        <v>-</v>
      </c>
    </row>
    <row r="185" spans="1:41" s="113" customFormat="1" ht="15" x14ac:dyDescent="0.25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2"/>
        <v>0</v>
      </c>
      <c r="L185" s="104">
        <f t="shared" si="173"/>
        <v>0</v>
      </c>
      <c r="M185" s="103"/>
      <c r="N185" s="104">
        <f t="shared" si="174"/>
        <v>0</v>
      </c>
      <c r="O185" s="104">
        <f t="shared" si="175"/>
        <v>0</v>
      </c>
      <c r="P185" s="103">
        <v>0</v>
      </c>
      <c r="Q185" s="104">
        <f t="shared" si="176"/>
        <v>0</v>
      </c>
      <c r="R185" s="104">
        <f t="shared" si="177"/>
        <v>0</v>
      </c>
      <c r="S185" s="103">
        <v>0</v>
      </c>
      <c r="T185" s="104">
        <f t="shared" si="178"/>
        <v>0</v>
      </c>
      <c r="U185" s="104">
        <f t="shared" si="179"/>
        <v>0</v>
      </c>
      <c r="V185" s="103">
        <v>0</v>
      </c>
      <c r="W185" s="104">
        <f t="shared" si="180"/>
        <v>0</v>
      </c>
      <c r="X185" s="104">
        <f t="shared" si="181"/>
        <v>0</v>
      </c>
      <c r="Y185" s="103"/>
      <c r="Z185" s="104">
        <f t="shared" si="160"/>
        <v>0</v>
      </c>
      <c r="AA185" s="104">
        <f t="shared" si="182"/>
        <v>0</v>
      </c>
      <c r="AC185" s="114">
        <f t="shared" si="97"/>
        <v>0</v>
      </c>
      <c r="AD185" s="104">
        <f t="shared" si="161"/>
        <v>0</v>
      </c>
      <c r="AE185" s="106">
        <f t="shared" si="162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6</v>
      </c>
      <c r="AJ185" s="106">
        <f t="shared" si="183"/>
        <v>177</v>
      </c>
      <c r="AK185" s="106" t="str">
        <f t="shared" si="184"/>
        <v>-</v>
      </c>
      <c r="AL185" s="108">
        <v>149</v>
      </c>
      <c r="AM185" s="106" t="str">
        <f t="shared" si="185"/>
        <v>-</v>
      </c>
      <c r="AN185" s="52" t="str">
        <f t="shared" si="189"/>
        <v>-</v>
      </c>
      <c r="AO185" s="35" t="str">
        <f t="shared" si="190"/>
        <v>-</v>
      </c>
    </row>
    <row r="186" spans="1:41" s="113" customFormat="1" ht="15" x14ac:dyDescent="0.25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2"/>
        <v>0</v>
      </c>
      <c r="L186" s="104">
        <f t="shared" si="173"/>
        <v>0</v>
      </c>
      <c r="M186" s="103"/>
      <c r="N186" s="104">
        <f t="shared" si="174"/>
        <v>0</v>
      </c>
      <c r="O186" s="104">
        <f t="shared" si="175"/>
        <v>0</v>
      </c>
      <c r="P186" s="103">
        <v>0</v>
      </c>
      <c r="Q186" s="104">
        <f t="shared" si="176"/>
        <v>0</v>
      </c>
      <c r="R186" s="104">
        <f t="shared" si="177"/>
        <v>0</v>
      </c>
      <c r="S186" s="103">
        <v>0</v>
      </c>
      <c r="T186" s="104">
        <f t="shared" si="178"/>
        <v>0</v>
      </c>
      <c r="U186" s="104">
        <f t="shared" si="179"/>
        <v>0</v>
      </c>
      <c r="V186" s="103">
        <v>0</v>
      </c>
      <c r="W186" s="104">
        <f t="shared" si="180"/>
        <v>0</v>
      </c>
      <c r="X186" s="104">
        <f t="shared" si="181"/>
        <v>0</v>
      </c>
      <c r="Y186" s="103"/>
      <c r="Z186" s="104">
        <f t="shared" si="160"/>
        <v>0</v>
      </c>
      <c r="AA186" s="104">
        <f t="shared" si="182"/>
        <v>0</v>
      </c>
      <c r="AC186" s="114">
        <f>J186+M186+P186+S186+V186+Y186</f>
        <v>0</v>
      </c>
      <c r="AD186" s="104">
        <f t="shared" si="161"/>
        <v>0</v>
      </c>
      <c r="AE186" s="106">
        <f t="shared" si="162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183"/>
        <v>0</v>
      </c>
      <c r="AK186" s="106" t="str">
        <f t="shared" si="184"/>
        <v>-</v>
      </c>
      <c r="AL186" s="108">
        <v>150</v>
      </c>
      <c r="AM186" s="106" t="str">
        <f t="shared" si="185"/>
        <v>-</v>
      </c>
      <c r="AN186" s="52" t="str">
        <f t="shared" si="189"/>
        <v>-</v>
      </c>
      <c r="AO186" s="35" t="str">
        <f t="shared" si="190"/>
        <v>-</v>
      </c>
    </row>
    <row r="187" spans="1:41" s="113" customFormat="1" ht="15" x14ac:dyDescent="0.25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ref="K187:K205" si="213">J187*$F187</f>
        <v>0</v>
      </c>
      <c r="L187" s="104">
        <f t="shared" si="173"/>
        <v>0</v>
      </c>
      <c r="M187" s="103"/>
      <c r="N187" s="104">
        <f t="shared" si="174"/>
        <v>0</v>
      </c>
      <c r="O187" s="104">
        <f t="shared" si="175"/>
        <v>0</v>
      </c>
      <c r="P187" s="103">
        <v>0</v>
      </c>
      <c r="Q187" s="104">
        <f t="shared" si="176"/>
        <v>0</v>
      </c>
      <c r="R187" s="104">
        <f t="shared" si="177"/>
        <v>0</v>
      </c>
      <c r="S187" s="103">
        <v>0</v>
      </c>
      <c r="T187" s="104">
        <f t="shared" si="178"/>
        <v>0</v>
      </c>
      <c r="U187" s="104">
        <f t="shared" si="179"/>
        <v>0</v>
      </c>
      <c r="V187" s="103">
        <v>0</v>
      </c>
      <c r="W187" s="104">
        <f t="shared" si="180"/>
        <v>0</v>
      </c>
      <c r="X187" s="104">
        <f t="shared" si="181"/>
        <v>0</v>
      </c>
      <c r="Y187" s="103"/>
      <c r="Z187" s="104">
        <f t="shared" si="160"/>
        <v>0</v>
      </c>
      <c r="AA187" s="104">
        <f t="shared" si="182"/>
        <v>0</v>
      </c>
      <c r="AC187" s="114">
        <f t="shared" si="97"/>
        <v>0</v>
      </c>
      <c r="AD187" s="104">
        <f t="shared" si="161"/>
        <v>0</v>
      </c>
      <c r="AE187" s="106">
        <f t="shared" si="162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6</v>
      </c>
      <c r="AJ187" s="106">
        <f t="shared" si="183"/>
        <v>177</v>
      </c>
      <c r="AK187" s="106" t="str">
        <f t="shared" si="184"/>
        <v>-</v>
      </c>
      <c r="AL187" s="108">
        <v>151</v>
      </c>
      <c r="AM187" s="106" t="str">
        <f t="shared" si="185"/>
        <v>-</v>
      </c>
      <c r="AN187" s="52" t="str">
        <f t="shared" si="189"/>
        <v>-</v>
      </c>
      <c r="AO187" s="35" t="str">
        <f t="shared" si="190"/>
        <v>-</v>
      </c>
    </row>
    <row r="188" spans="1:41" s="113" customFormat="1" ht="15" x14ac:dyDescent="0.25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213"/>
        <v>0</v>
      </c>
      <c r="L188" s="104">
        <f t="shared" si="173"/>
        <v>0</v>
      </c>
      <c r="M188" s="103"/>
      <c r="N188" s="104">
        <f t="shared" si="174"/>
        <v>0</v>
      </c>
      <c r="O188" s="104">
        <f t="shared" si="175"/>
        <v>0</v>
      </c>
      <c r="P188" s="103">
        <v>0</v>
      </c>
      <c r="Q188" s="104">
        <f t="shared" si="176"/>
        <v>0</v>
      </c>
      <c r="R188" s="104">
        <f t="shared" si="177"/>
        <v>0</v>
      </c>
      <c r="S188" s="103">
        <v>0</v>
      </c>
      <c r="T188" s="104">
        <f t="shared" si="178"/>
        <v>0</v>
      </c>
      <c r="U188" s="104">
        <f t="shared" si="179"/>
        <v>0</v>
      </c>
      <c r="V188" s="103">
        <v>0</v>
      </c>
      <c r="W188" s="104">
        <f t="shared" si="180"/>
        <v>0</v>
      </c>
      <c r="X188" s="104">
        <f t="shared" si="181"/>
        <v>0</v>
      </c>
      <c r="Y188" s="103"/>
      <c r="Z188" s="104">
        <f t="shared" si="160"/>
        <v>0</v>
      </c>
      <c r="AA188" s="104">
        <f t="shared" si="182"/>
        <v>0</v>
      </c>
      <c r="AC188" s="114">
        <f t="shared" si="97"/>
        <v>0</v>
      </c>
      <c r="AD188" s="104">
        <f t="shared" si="161"/>
        <v>0</v>
      </c>
      <c r="AE188" s="106">
        <f t="shared" si="162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183"/>
        <v>0</v>
      </c>
      <c r="AK188" s="106" t="str">
        <f t="shared" si="184"/>
        <v>-</v>
      </c>
      <c r="AL188" s="108">
        <v>152</v>
      </c>
      <c r="AM188" s="106" t="str">
        <f t="shared" si="185"/>
        <v>-</v>
      </c>
      <c r="AN188" s="52" t="str">
        <f t="shared" si="189"/>
        <v>-</v>
      </c>
      <c r="AO188" s="35" t="str">
        <f t="shared" si="190"/>
        <v>-</v>
      </c>
    </row>
    <row r="189" spans="1:41" s="113" customFormat="1" ht="15" x14ac:dyDescent="0.25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213"/>
        <v>0</v>
      </c>
      <c r="L189" s="104">
        <f t="shared" si="173"/>
        <v>0</v>
      </c>
      <c r="M189" s="103"/>
      <c r="N189" s="104">
        <f t="shared" si="174"/>
        <v>0</v>
      </c>
      <c r="O189" s="104">
        <f t="shared" si="175"/>
        <v>0</v>
      </c>
      <c r="P189" s="103">
        <v>0</v>
      </c>
      <c r="Q189" s="104">
        <f t="shared" si="176"/>
        <v>0</v>
      </c>
      <c r="R189" s="104">
        <f t="shared" si="177"/>
        <v>0</v>
      </c>
      <c r="S189" s="103">
        <v>0</v>
      </c>
      <c r="T189" s="104">
        <f t="shared" si="178"/>
        <v>0</v>
      </c>
      <c r="U189" s="104">
        <f t="shared" si="179"/>
        <v>0</v>
      </c>
      <c r="V189" s="103">
        <v>0</v>
      </c>
      <c r="W189" s="104">
        <f t="shared" si="180"/>
        <v>0</v>
      </c>
      <c r="X189" s="104">
        <f t="shared" si="181"/>
        <v>0</v>
      </c>
      <c r="Y189" s="103"/>
      <c r="Z189" s="104">
        <f t="shared" si="160"/>
        <v>0</v>
      </c>
      <c r="AA189" s="104">
        <f t="shared" si="182"/>
        <v>0</v>
      </c>
      <c r="AC189" s="114">
        <f t="shared" si="97"/>
        <v>0</v>
      </c>
      <c r="AD189" s="104">
        <f t="shared" si="161"/>
        <v>0</v>
      </c>
      <c r="AE189" s="106">
        <f t="shared" si="162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183"/>
        <v>0</v>
      </c>
      <c r="AK189" s="106" t="str">
        <f t="shared" si="184"/>
        <v>-</v>
      </c>
      <c r="AL189" s="108">
        <v>153</v>
      </c>
      <c r="AM189" s="106" t="str">
        <f t="shared" si="185"/>
        <v>-</v>
      </c>
      <c r="AN189" s="52" t="str">
        <f t="shared" si="189"/>
        <v>-</v>
      </c>
      <c r="AO189" s="35" t="str">
        <f t="shared" si="190"/>
        <v>-</v>
      </c>
    </row>
    <row r="190" spans="1:41" s="113" customFormat="1" ht="15" x14ac:dyDescent="0.25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213"/>
        <v>0</v>
      </c>
      <c r="L190" s="104">
        <f t="shared" ref="L190:L205" si="214">J190*$G190</f>
        <v>0</v>
      </c>
      <c r="M190" s="103"/>
      <c r="N190" s="104">
        <f t="shared" ref="N190:N205" si="215">M190*$F190</f>
        <v>0</v>
      </c>
      <c r="O190" s="104">
        <f t="shared" ref="O190:O205" si="216">M190*$G190</f>
        <v>0</v>
      </c>
      <c r="P190" s="103">
        <v>0</v>
      </c>
      <c r="Q190" s="104">
        <f t="shared" ref="Q190:Q205" si="217">P190*$F190</f>
        <v>0</v>
      </c>
      <c r="R190" s="104">
        <f t="shared" ref="R190:R205" si="218">P190*$G190</f>
        <v>0</v>
      </c>
      <c r="S190" s="103">
        <v>0</v>
      </c>
      <c r="T190" s="104">
        <f t="shared" ref="T190:T205" si="219">S190*$F190</f>
        <v>0</v>
      </c>
      <c r="U190" s="104">
        <f t="shared" ref="U190:U205" si="220">S190*$G190</f>
        <v>0</v>
      </c>
      <c r="V190" s="103">
        <v>0</v>
      </c>
      <c r="W190" s="104">
        <f t="shared" ref="W190:W205" si="221">V190*$F190</f>
        <v>0</v>
      </c>
      <c r="X190" s="104">
        <f t="shared" ref="X190:X205" si="222">V190*$G190</f>
        <v>0</v>
      </c>
      <c r="Y190" s="103"/>
      <c r="Z190" s="104">
        <f t="shared" si="160"/>
        <v>0</v>
      </c>
      <c r="AA190" s="104">
        <f t="shared" ref="AA190:AA205" si="223">Y190*$G190</f>
        <v>0</v>
      </c>
      <c r="AC190" s="114">
        <f t="shared" si="97"/>
        <v>0</v>
      </c>
      <c r="AD190" s="104">
        <f t="shared" si="161"/>
        <v>0</v>
      </c>
      <c r="AE190" s="106">
        <f t="shared" si="162"/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205" si="224">AI190*G190</f>
        <v>0</v>
      </c>
      <c r="AK190" s="106" t="str">
        <f t="shared" ref="AK190:AK205" si="225">IFERROR(AI190/AF190, "-")</f>
        <v>-</v>
      </c>
      <c r="AL190" s="108">
        <v>155</v>
      </c>
      <c r="AM190" s="106" t="str">
        <f t="shared" ref="AM190:AM205" si="226">IFERROR(AK190/7,"-")</f>
        <v>-</v>
      </c>
      <c r="AN190" s="52" t="str">
        <f t="shared" si="189"/>
        <v>-</v>
      </c>
      <c r="AO190" s="35" t="str">
        <f t="shared" si="190"/>
        <v>-</v>
      </c>
    </row>
    <row r="191" spans="1:41" s="113" customFormat="1" ht="15" x14ac:dyDescent="0.25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213"/>
        <v>0</v>
      </c>
      <c r="L191" s="104">
        <f t="shared" si="214"/>
        <v>0</v>
      </c>
      <c r="M191" s="103"/>
      <c r="N191" s="104">
        <f t="shared" si="215"/>
        <v>0</v>
      </c>
      <c r="O191" s="104">
        <f t="shared" si="216"/>
        <v>0</v>
      </c>
      <c r="P191" s="103">
        <v>0</v>
      </c>
      <c r="Q191" s="104">
        <f t="shared" si="217"/>
        <v>0</v>
      </c>
      <c r="R191" s="104">
        <f t="shared" si="218"/>
        <v>0</v>
      </c>
      <c r="S191" s="103">
        <v>0</v>
      </c>
      <c r="T191" s="104">
        <f t="shared" si="219"/>
        <v>0</v>
      </c>
      <c r="U191" s="104">
        <f t="shared" si="220"/>
        <v>0</v>
      </c>
      <c r="V191" s="103">
        <v>0</v>
      </c>
      <c r="W191" s="104">
        <f t="shared" si="221"/>
        <v>0</v>
      </c>
      <c r="X191" s="104">
        <f t="shared" si="222"/>
        <v>0</v>
      </c>
      <c r="Y191" s="103"/>
      <c r="Z191" s="104">
        <f t="shared" si="160"/>
        <v>0</v>
      </c>
      <c r="AA191" s="104">
        <f t="shared" si="223"/>
        <v>0</v>
      </c>
      <c r="AC191" s="114">
        <f t="shared" si="97"/>
        <v>0</v>
      </c>
      <c r="AD191" s="104">
        <f t="shared" si="161"/>
        <v>0</v>
      </c>
      <c r="AE191" s="106">
        <f t="shared" si="162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156</v>
      </c>
      <c r="AM191" s="106" t="str">
        <f t="shared" si="226"/>
        <v>-</v>
      </c>
      <c r="AN191" s="52" t="str">
        <f t="shared" si="189"/>
        <v>-</v>
      </c>
      <c r="AO191" s="35" t="str">
        <f t="shared" si="190"/>
        <v>-</v>
      </c>
    </row>
    <row r="192" spans="1:41" s="113" customFormat="1" ht="15" x14ac:dyDescent="0.25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213"/>
        <v>0</v>
      </c>
      <c r="L192" s="104">
        <f t="shared" si="214"/>
        <v>0</v>
      </c>
      <c r="M192" s="103"/>
      <c r="N192" s="104">
        <f t="shared" si="215"/>
        <v>0</v>
      </c>
      <c r="O192" s="104">
        <f t="shared" si="216"/>
        <v>0</v>
      </c>
      <c r="P192" s="103">
        <v>0</v>
      </c>
      <c r="Q192" s="104">
        <f t="shared" si="217"/>
        <v>0</v>
      </c>
      <c r="R192" s="104">
        <f t="shared" si="218"/>
        <v>0</v>
      </c>
      <c r="S192" s="103">
        <v>0</v>
      </c>
      <c r="T192" s="104">
        <f t="shared" si="219"/>
        <v>0</v>
      </c>
      <c r="U192" s="104">
        <f t="shared" si="220"/>
        <v>0</v>
      </c>
      <c r="V192" s="103">
        <v>0</v>
      </c>
      <c r="W192" s="104">
        <f t="shared" si="221"/>
        <v>0</v>
      </c>
      <c r="X192" s="104">
        <f t="shared" si="222"/>
        <v>0</v>
      </c>
      <c r="Y192" s="103"/>
      <c r="Z192" s="104">
        <f t="shared" si="160"/>
        <v>0</v>
      </c>
      <c r="AA192" s="104">
        <f t="shared" si="223"/>
        <v>0</v>
      </c>
      <c r="AC192" s="114">
        <f t="shared" si="97"/>
        <v>0</v>
      </c>
      <c r="AD192" s="104">
        <f t="shared" si="161"/>
        <v>0</v>
      </c>
      <c r="AE192" s="106">
        <f t="shared" si="162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157</v>
      </c>
      <c r="AM192" s="106" t="str">
        <f t="shared" si="226"/>
        <v>-</v>
      </c>
      <c r="AN192" s="52" t="str">
        <f t="shared" si="189"/>
        <v>-</v>
      </c>
      <c r="AO192" s="35" t="str">
        <f t="shared" si="190"/>
        <v>-</v>
      </c>
    </row>
    <row r="193" spans="1:41" s="113" customFormat="1" ht="15" x14ac:dyDescent="0.25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213"/>
        <v>0</v>
      </c>
      <c r="L193" s="104">
        <f t="shared" si="214"/>
        <v>0</v>
      </c>
      <c r="M193" s="103"/>
      <c r="N193" s="104">
        <f t="shared" si="215"/>
        <v>0</v>
      </c>
      <c r="O193" s="104">
        <f t="shared" si="216"/>
        <v>0</v>
      </c>
      <c r="P193" s="103">
        <v>0</v>
      </c>
      <c r="Q193" s="104">
        <f t="shared" si="217"/>
        <v>0</v>
      </c>
      <c r="R193" s="104">
        <f t="shared" si="218"/>
        <v>0</v>
      </c>
      <c r="S193" s="103">
        <v>0</v>
      </c>
      <c r="T193" s="104">
        <f t="shared" si="219"/>
        <v>0</v>
      </c>
      <c r="U193" s="104">
        <f t="shared" si="220"/>
        <v>0</v>
      </c>
      <c r="V193" s="103">
        <v>0</v>
      </c>
      <c r="W193" s="104">
        <f t="shared" si="221"/>
        <v>0</v>
      </c>
      <c r="X193" s="104">
        <f t="shared" si="222"/>
        <v>0</v>
      </c>
      <c r="Y193" s="103"/>
      <c r="Z193" s="104">
        <f t="shared" si="160"/>
        <v>0</v>
      </c>
      <c r="AA193" s="104">
        <f t="shared" si="223"/>
        <v>0</v>
      </c>
      <c r="AC193" s="114">
        <f t="shared" ref="AC193:AC205" si="227">J193+M193+P193+S193+V193+Y193</f>
        <v>0</v>
      </c>
      <c r="AD193" s="104">
        <f t="shared" si="161"/>
        <v>0</v>
      </c>
      <c r="AE193" s="106">
        <f t="shared" si="162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158</v>
      </c>
      <c r="AM193" s="106" t="str">
        <f t="shared" si="226"/>
        <v>-</v>
      </c>
      <c r="AN193" s="52" t="str">
        <f t="shared" si="189"/>
        <v>-</v>
      </c>
      <c r="AO193" s="35" t="str">
        <f t="shared" si="190"/>
        <v>-</v>
      </c>
    </row>
    <row r="194" spans="1:41" s="113" customFormat="1" ht="15" x14ac:dyDescent="0.25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si="213"/>
        <v>0</v>
      </c>
      <c r="L194" s="104">
        <f t="shared" si="214"/>
        <v>0</v>
      </c>
      <c r="M194" s="103"/>
      <c r="N194" s="104">
        <f t="shared" si="215"/>
        <v>0</v>
      </c>
      <c r="O194" s="104">
        <f t="shared" si="216"/>
        <v>0</v>
      </c>
      <c r="P194" s="103">
        <v>0</v>
      </c>
      <c r="Q194" s="104">
        <f t="shared" si="217"/>
        <v>0</v>
      </c>
      <c r="R194" s="104">
        <f t="shared" si="218"/>
        <v>0</v>
      </c>
      <c r="S194" s="103">
        <v>0</v>
      </c>
      <c r="T194" s="104">
        <f t="shared" si="219"/>
        <v>0</v>
      </c>
      <c r="U194" s="104">
        <f t="shared" si="220"/>
        <v>0</v>
      </c>
      <c r="V194" s="103">
        <v>0</v>
      </c>
      <c r="W194" s="104">
        <f t="shared" si="221"/>
        <v>0</v>
      </c>
      <c r="X194" s="104">
        <f t="shared" si="222"/>
        <v>0</v>
      </c>
      <c r="Y194" s="103"/>
      <c r="Z194" s="104">
        <f t="shared" si="160"/>
        <v>0</v>
      </c>
      <c r="AA194" s="104">
        <f t="shared" si="223"/>
        <v>0</v>
      </c>
      <c r="AC194" s="114">
        <f t="shared" si="227"/>
        <v>0</v>
      </c>
      <c r="AD194" s="104">
        <f t="shared" si="161"/>
        <v>0</v>
      </c>
      <c r="AE194" s="106">
        <f t="shared" si="162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159</v>
      </c>
      <c r="AM194" s="106" t="str">
        <f t="shared" si="226"/>
        <v>-</v>
      </c>
      <c r="AN194" s="52" t="str">
        <f t="shared" si="189"/>
        <v>-</v>
      </c>
      <c r="AO194" s="35" t="str">
        <f t="shared" si="190"/>
        <v>-</v>
      </c>
    </row>
    <row r="195" spans="1:41" s="113" customFormat="1" ht="15" x14ac:dyDescent="0.25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13"/>
        <v>0</v>
      </c>
      <c r="L195" s="104">
        <f t="shared" si="214"/>
        <v>0</v>
      </c>
      <c r="M195" s="103"/>
      <c r="N195" s="104">
        <f t="shared" si="215"/>
        <v>0</v>
      </c>
      <c r="O195" s="104">
        <f t="shared" si="216"/>
        <v>0</v>
      </c>
      <c r="P195" s="103">
        <v>0</v>
      </c>
      <c r="Q195" s="104">
        <f t="shared" si="217"/>
        <v>0</v>
      </c>
      <c r="R195" s="104">
        <f t="shared" si="218"/>
        <v>0</v>
      </c>
      <c r="S195" s="103">
        <v>0</v>
      </c>
      <c r="T195" s="104">
        <f t="shared" si="219"/>
        <v>0</v>
      </c>
      <c r="U195" s="104">
        <f t="shared" si="220"/>
        <v>0</v>
      </c>
      <c r="V195" s="103">
        <v>0</v>
      </c>
      <c r="W195" s="104">
        <f t="shared" si="221"/>
        <v>0</v>
      </c>
      <c r="X195" s="104">
        <f t="shared" si="222"/>
        <v>0</v>
      </c>
      <c r="Y195" s="103"/>
      <c r="Z195" s="104">
        <f t="shared" si="160"/>
        <v>0</v>
      </c>
      <c r="AA195" s="104">
        <f t="shared" si="223"/>
        <v>0</v>
      </c>
      <c r="AC195" s="114">
        <f t="shared" si="227"/>
        <v>0</v>
      </c>
      <c r="AD195" s="104">
        <f t="shared" si="161"/>
        <v>0</v>
      </c>
      <c r="AE195" s="106">
        <f t="shared" si="162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160</v>
      </c>
      <c r="AM195" s="106" t="str">
        <f t="shared" si="226"/>
        <v>-</v>
      </c>
      <c r="AN195" s="52" t="str">
        <f t="shared" si="189"/>
        <v>-</v>
      </c>
      <c r="AO195" s="35" t="str">
        <f t="shared" si="190"/>
        <v>-</v>
      </c>
    </row>
    <row r="196" spans="1:41" s="113" customFormat="1" ht="15" x14ac:dyDescent="0.25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13"/>
        <v>0</v>
      </c>
      <c r="L196" s="104">
        <f t="shared" si="214"/>
        <v>0</v>
      </c>
      <c r="M196" s="103"/>
      <c r="N196" s="104">
        <f t="shared" si="215"/>
        <v>0</v>
      </c>
      <c r="O196" s="104">
        <f t="shared" si="216"/>
        <v>0</v>
      </c>
      <c r="P196" s="103">
        <v>0</v>
      </c>
      <c r="Q196" s="104">
        <f t="shared" si="217"/>
        <v>0</v>
      </c>
      <c r="R196" s="104">
        <f t="shared" si="218"/>
        <v>0</v>
      </c>
      <c r="S196" s="103">
        <v>0</v>
      </c>
      <c r="T196" s="104">
        <f t="shared" si="219"/>
        <v>0</v>
      </c>
      <c r="U196" s="104">
        <f t="shared" si="220"/>
        <v>0</v>
      </c>
      <c r="V196" s="103">
        <v>0</v>
      </c>
      <c r="W196" s="104">
        <f t="shared" si="221"/>
        <v>0</v>
      </c>
      <c r="X196" s="104">
        <f t="shared" si="222"/>
        <v>0</v>
      </c>
      <c r="Y196" s="103"/>
      <c r="Z196" s="104">
        <f t="shared" si="160"/>
        <v>0</v>
      </c>
      <c r="AA196" s="104">
        <f t="shared" si="223"/>
        <v>0</v>
      </c>
      <c r="AC196" s="114">
        <f t="shared" si="227"/>
        <v>0</v>
      </c>
      <c r="AD196" s="104">
        <f t="shared" si="161"/>
        <v>0</v>
      </c>
      <c r="AE196" s="106">
        <f t="shared" si="162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161</v>
      </c>
      <c r="AM196" s="106" t="str">
        <f t="shared" si="226"/>
        <v>-</v>
      </c>
      <c r="AN196" s="52" t="str">
        <f t="shared" si="189"/>
        <v>-</v>
      </c>
      <c r="AO196" s="35" t="str">
        <f t="shared" si="190"/>
        <v>-</v>
      </c>
    </row>
    <row r="197" spans="1:41" s="113" customFormat="1" ht="15" x14ac:dyDescent="0.25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13"/>
        <v>0</v>
      </c>
      <c r="L197" s="104">
        <f t="shared" si="214"/>
        <v>0</v>
      </c>
      <c r="M197" s="103"/>
      <c r="N197" s="104">
        <f t="shared" si="215"/>
        <v>0</v>
      </c>
      <c r="O197" s="104">
        <f t="shared" si="216"/>
        <v>0</v>
      </c>
      <c r="P197" s="103">
        <v>0</v>
      </c>
      <c r="Q197" s="104">
        <f t="shared" si="217"/>
        <v>0</v>
      </c>
      <c r="R197" s="104">
        <f t="shared" si="218"/>
        <v>0</v>
      </c>
      <c r="S197" s="103">
        <v>0</v>
      </c>
      <c r="T197" s="104">
        <f t="shared" si="219"/>
        <v>0</v>
      </c>
      <c r="U197" s="104">
        <f t="shared" si="220"/>
        <v>0</v>
      </c>
      <c r="V197" s="103">
        <v>0</v>
      </c>
      <c r="W197" s="104">
        <f t="shared" si="221"/>
        <v>0</v>
      </c>
      <c r="X197" s="104">
        <f t="shared" si="222"/>
        <v>0</v>
      </c>
      <c r="Y197" s="103"/>
      <c r="Z197" s="104">
        <f t="shared" si="160"/>
        <v>0</v>
      </c>
      <c r="AA197" s="104">
        <f t="shared" si="223"/>
        <v>0</v>
      </c>
      <c r="AC197" s="114">
        <f t="shared" si="227"/>
        <v>0</v>
      </c>
      <c r="AD197" s="104">
        <f t="shared" si="161"/>
        <v>0</v>
      </c>
      <c r="AE197" s="106">
        <f t="shared" si="162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4"/>
        <v>0</v>
      </c>
      <c r="AK197" s="106" t="str">
        <f t="shared" si="225"/>
        <v>-</v>
      </c>
      <c r="AL197" s="108">
        <v>162</v>
      </c>
      <c r="AM197" s="106" t="str">
        <f t="shared" si="226"/>
        <v>-</v>
      </c>
      <c r="AN197" s="52" t="str">
        <f t="shared" si="189"/>
        <v>-</v>
      </c>
      <c r="AO197" s="35" t="str">
        <f t="shared" si="190"/>
        <v>-</v>
      </c>
    </row>
    <row r="198" spans="1:41" s="113" customFormat="1" ht="15" x14ac:dyDescent="0.25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13"/>
        <v>0</v>
      </c>
      <c r="L198" s="104">
        <f t="shared" si="214"/>
        <v>0</v>
      </c>
      <c r="M198" s="103"/>
      <c r="N198" s="104">
        <f t="shared" si="215"/>
        <v>0</v>
      </c>
      <c r="O198" s="104">
        <f t="shared" si="216"/>
        <v>0</v>
      </c>
      <c r="P198" s="103">
        <v>0</v>
      </c>
      <c r="Q198" s="104">
        <f t="shared" si="217"/>
        <v>0</v>
      </c>
      <c r="R198" s="104">
        <f t="shared" si="218"/>
        <v>0</v>
      </c>
      <c r="S198" s="103">
        <v>0</v>
      </c>
      <c r="T198" s="104">
        <f t="shared" si="219"/>
        <v>0</v>
      </c>
      <c r="U198" s="104">
        <f t="shared" si="220"/>
        <v>0</v>
      </c>
      <c r="V198" s="103">
        <v>0</v>
      </c>
      <c r="W198" s="104">
        <f t="shared" si="221"/>
        <v>0</v>
      </c>
      <c r="X198" s="104">
        <f t="shared" si="222"/>
        <v>0</v>
      </c>
      <c r="Y198" s="103"/>
      <c r="Z198" s="104">
        <f t="shared" si="160"/>
        <v>0</v>
      </c>
      <c r="AA198" s="104">
        <f t="shared" si="223"/>
        <v>0</v>
      </c>
      <c r="AC198" s="114">
        <f t="shared" si="227"/>
        <v>0</v>
      </c>
      <c r="AD198" s="104">
        <f t="shared" si="161"/>
        <v>0</v>
      </c>
      <c r="AE198" s="106">
        <f t="shared" si="162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4"/>
        <v>0</v>
      </c>
      <c r="AK198" s="106" t="str">
        <f t="shared" si="225"/>
        <v>-</v>
      </c>
      <c r="AL198" s="108">
        <v>163</v>
      </c>
      <c r="AM198" s="106" t="str">
        <f t="shared" si="226"/>
        <v>-</v>
      </c>
      <c r="AN198" s="52" t="str">
        <f t="shared" si="189"/>
        <v>-</v>
      </c>
      <c r="AO198" s="35" t="str">
        <f t="shared" si="190"/>
        <v>-</v>
      </c>
    </row>
    <row r="199" spans="1:41" s="113" customFormat="1" ht="15" x14ac:dyDescent="0.25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13"/>
        <v>0</v>
      </c>
      <c r="L199" s="104">
        <f t="shared" si="214"/>
        <v>0</v>
      </c>
      <c r="M199" s="103"/>
      <c r="N199" s="104">
        <f t="shared" si="215"/>
        <v>0</v>
      </c>
      <c r="O199" s="104">
        <f t="shared" si="216"/>
        <v>0</v>
      </c>
      <c r="P199" s="103">
        <v>0</v>
      </c>
      <c r="Q199" s="104">
        <f t="shared" si="217"/>
        <v>0</v>
      </c>
      <c r="R199" s="104">
        <f t="shared" si="218"/>
        <v>0</v>
      </c>
      <c r="S199" s="103">
        <v>0</v>
      </c>
      <c r="T199" s="104">
        <f t="shared" si="219"/>
        <v>0</v>
      </c>
      <c r="U199" s="104">
        <f t="shared" si="220"/>
        <v>0</v>
      </c>
      <c r="V199" s="103">
        <v>0</v>
      </c>
      <c r="W199" s="104">
        <f t="shared" si="221"/>
        <v>0</v>
      </c>
      <c r="X199" s="104">
        <f t="shared" si="222"/>
        <v>0</v>
      </c>
      <c r="Y199" s="103"/>
      <c r="Z199" s="104">
        <f t="shared" si="160"/>
        <v>0</v>
      </c>
      <c r="AA199" s="104">
        <f t="shared" si="223"/>
        <v>0</v>
      </c>
      <c r="AC199" s="114">
        <f t="shared" si="227"/>
        <v>0</v>
      </c>
      <c r="AD199" s="104">
        <f t="shared" si="161"/>
        <v>0</v>
      </c>
      <c r="AE199" s="106">
        <f t="shared" si="162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4"/>
        <v>0</v>
      </c>
      <c r="AK199" s="106" t="str">
        <f t="shared" si="225"/>
        <v>-</v>
      </c>
      <c r="AL199" s="108">
        <v>164</v>
      </c>
      <c r="AM199" s="106" t="str">
        <f t="shared" si="226"/>
        <v>-</v>
      </c>
      <c r="AN199" s="52" t="str">
        <f t="shared" si="189"/>
        <v>-</v>
      </c>
      <c r="AO199" s="35" t="str">
        <f t="shared" si="190"/>
        <v>-</v>
      </c>
    </row>
    <row r="200" spans="1:41" s="113" customFormat="1" ht="15" x14ac:dyDescent="0.25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13"/>
        <v>0</v>
      </c>
      <c r="L200" s="104">
        <f t="shared" si="214"/>
        <v>0</v>
      </c>
      <c r="M200" s="103"/>
      <c r="N200" s="104">
        <f t="shared" si="215"/>
        <v>0</v>
      </c>
      <c r="O200" s="104">
        <f t="shared" si="216"/>
        <v>0</v>
      </c>
      <c r="P200" s="103">
        <v>0</v>
      </c>
      <c r="Q200" s="104">
        <f t="shared" si="217"/>
        <v>0</v>
      </c>
      <c r="R200" s="104">
        <f t="shared" si="218"/>
        <v>0</v>
      </c>
      <c r="S200" s="103">
        <v>0</v>
      </c>
      <c r="T200" s="104">
        <f t="shared" si="219"/>
        <v>0</v>
      </c>
      <c r="U200" s="104">
        <f t="shared" si="220"/>
        <v>0</v>
      </c>
      <c r="V200" s="103">
        <v>0</v>
      </c>
      <c r="W200" s="104">
        <f t="shared" si="221"/>
        <v>0</v>
      </c>
      <c r="X200" s="104">
        <f t="shared" si="222"/>
        <v>0</v>
      </c>
      <c r="Y200" s="103"/>
      <c r="Z200" s="104">
        <f t="shared" si="160"/>
        <v>0</v>
      </c>
      <c r="AA200" s="104">
        <f t="shared" si="223"/>
        <v>0</v>
      </c>
      <c r="AC200" s="114">
        <f>J200+M200+P200+S200+V200+Y200</f>
        <v>0</v>
      </c>
      <c r="AD200" s="104">
        <f t="shared" si="161"/>
        <v>0</v>
      </c>
      <c r="AE200" s="106">
        <f t="shared" si="162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4"/>
        <v>0</v>
      </c>
      <c r="AK200" s="106" t="str">
        <f t="shared" si="225"/>
        <v>-</v>
      </c>
      <c r="AL200" s="108">
        <v>165</v>
      </c>
      <c r="AM200" s="106" t="str">
        <f t="shared" si="226"/>
        <v>-</v>
      </c>
      <c r="AN200" s="52" t="str">
        <f t="shared" si="189"/>
        <v>-</v>
      </c>
      <c r="AO200" s="35" t="str">
        <f t="shared" si="190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13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160"/>
        <v>0</v>
      </c>
      <c r="AA201" s="16">
        <f t="shared" si="223"/>
        <v>0</v>
      </c>
      <c r="AC201" s="52">
        <f t="shared" si="227"/>
        <v>0</v>
      </c>
      <c r="AD201" s="16">
        <f t="shared" si="161"/>
        <v>0</v>
      </c>
      <c r="AE201" s="37">
        <f t="shared" si="162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26">
        <v>0</v>
      </c>
      <c r="AJ201" s="37">
        <f t="shared" si="224"/>
        <v>0</v>
      </c>
      <c r="AK201" s="37" t="str">
        <f t="shared" si="225"/>
        <v>-</v>
      </c>
      <c r="AL201" s="47">
        <v>166</v>
      </c>
      <c r="AM201" s="37" t="str">
        <f t="shared" si="226"/>
        <v>-</v>
      </c>
      <c r="AN201" s="52" t="str">
        <f t="shared" si="189"/>
        <v>-</v>
      </c>
      <c r="AO201" s="35" t="str">
        <f t="shared" si="190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13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160"/>
        <v>0</v>
      </c>
      <c r="AA202" s="16">
        <f t="shared" si="223"/>
        <v>0</v>
      </c>
      <c r="AC202" s="52">
        <f t="shared" si="227"/>
        <v>0</v>
      </c>
      <c r="AD202" s="16">
        <f t="shared" si="161"/>
        <v>0</v>
      </c>
      <c r="AE202" s="37">
        <f t="shared" si="162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26">
        <v>0</v>
      </c>
      <c r="AJ202" s="37">
        <f t="shared" si="224"/>
        <v>0</v>
      </c>
      <c r="AK202" s="37" t="str">
        <f t="shared" si="225"/>
        <v>-</v>
      </c>
      <c r="AL202" s="47">
        <v>167</v>
      </c>
      <c r="AM202" s="37" t="str">
        <f t="shared" si="226"/>
        <v>-</v>
      </c>
      <c r="AN202" s="52" t="str">
        <f t="shared" si="189"/>
        <v>-</v>
      </c>
      <c r="AO202" s="35" t="str">
        <f t="shared" si="190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13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/>
      <c r="Q203" s="16">
        <f t="shared" si="217"/>
        <v>0</v>
      </c>
      <c r="R203" s="16">
        <f t="shared" si="218"/>
        <v>0</v>
      </c>
      <c r="S203" s="26"/>
      <c r="T203" s="16">
        <f t="shared" si="219"/>
        <v>0</v>
      </c>
      <c r="U203" s="16">
        <f t="shared" si="220"/>
        <v>0</v>
      </c>
      <c r="V203" s="26"/>
      <c r="W203" s="16">
        <f t="shared" si="221"/>
        <v>0</v>
      </c>
      <c r="X203" s="16">
        <f t="shared" si="222"/>
        <v>0</v>
      </c>
      <c r="Y203" s="26"/>
      <c r="Z203" s="16">
        <f t="shared" si="160"/>
        <v>0</v>
      </c>
      <c r="AA203" s="16">
        <f t="shared" si="223"/>
        <v>0</v>
      </c>
      <c r="AC203" s="52">
        <f t="shared" si="227"/>
        <v>0</v>
      </c>
      <c r="AD203" s="16">
        <f t="shared" si="161"/>
        <v>0</v>
      </c>
      <c r="AE203" s="37">
        <f t="shared" si="162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26"/>
      <c r="AJ203" s="37">
        <f t="shared" si="224"/>
        <v>0</v>
      </c>
      <c r="AK203" s="37" t="str">
        <f t="shared" si="225"/>
        <v>-</v>
      </c>
      <c r="AL203" s="47">
        <v>168</v>
      </c>
      <c r="AM203" s="37" t="str">
        <f t="shared" si="226"/>
        <v>-</v>
      </c>
      <c r="AN203" s="52" t="str">
        <f t="shared" si="189"/>
        <v>-</v>
      </c>
      <c r="AO203" s="35" t="str">
        <f t="shared" si="190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66"/>
      <c r="K204" s="67">
        <f t="shared" si="213"/>
        <v>0</v>
      </c>
      <c r="L204" s="67">
        <f t="shared" si="214"/>
        <v>0</v>
      </c>
      <c r="M204" s="66"/>
      <c r="N204" s="67">
        <f t="shared" si="215"/>
        <v>0</v>
      </c>
      <c r="O204" s="67">
        <f t="shared" si="216"/>
        <v>0</v>
      </c>
      <c r="P204" s="66"/>
      <c r="Q204" s="67">
        <f t="shared" si="217"/>
        <v>0</v>
      </c>
      <c r="R204" s="67">
        <f t="shared" si="218"/>
        <v>0</v>
      </c>
      <c r="S204" s="66"/>
      <c r="T204" s="67">
        <f t="shared" si="219"/>
        <v>0</v>
      </c>
      <c r="U204" s="67">
        <f t="shared" si="220"/>
        <v>0</v>
      </c>
      <c r="V204" s="66"/>
      <c r="W204" s="67">
        <f t="shared" si="221"/>
        <v>0</v>
      </c>
      <c r="X204" s="67">
        <f t="shared" si="222"/>
        <v>0</v>
      </c>
      <c r="Y204" s="26"/>
      <c r="Z204" s="16">
        <f t="shared" si="160"/>
        <v>0</v>
      </c>
      <c r="AA204" s="67">
        <f t="shared" si="223"/>
        <v>0</v>
      </c>
      <c r="AC204" s="52">
        <f t="shared" si="227"/>
        <v>0</v>
      </c>
      <c r="AD204" s="16">
        <f t="shared" si="161"/>
        <v>0</v>
      </c>
      <c r="AE204" s="37">
        <f t="shared" si="162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26"/>
      <c r="AJ204" s="68">
        <f t="shared" si="224"/>
        <v>0</v>
      </c>
      <c r="AK204" s="68" t="str">
        <f t="shared" si="225"/>
        <v>-</v>
      </c>
      <c r="AL204" s="69">
        <v>169</v>
      </c>
      <c r="AM204" s="68" t="str">
        <f t="shared" si="226"/>
        <v>-</v>
      </c>
      <c r="AN204" s="52" t="str">
        <f t="shared" si="189"/>
        <v>-</v>
      </c>
      <c r="AO204" s="35" t="str">
        <f t="shared" si="190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3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160"/>
        <v>0</v>
      </c>
      <c r="AA205" s="16">
        <f t="shared" si="223"/>
        <v>0</v>
      </c>
      <c r="AB205" s="51"/>
      <c r="AC205" s="52">
        <f t="shared" si="227"/>
        <v>0</v>
      </c>
      <c r="AD205" s="16">
        <f t="shared" si="161"/>
        <v>0</v>
      </c>
      <c r="AE205" s="37">
        <f t="shared" si="162"/>
        <v>0</v>
      </c>
      <c r="AF205" s="42">
        <f t="shared" si="186"/>
        <v>0</v>
      </c>
      <c r="AG205" s="37">
        <f t="shared" si="187"/>
        <v>0</v>
      </c>
      <c r="AH205" s="63">
        <f t="shared" si="188"/>
        <v>0</v>
      </c>
      <c r="AI205" s="26"/>
      <c r="AJ205" s="37">
        <f t="shared" si="224"/>
        <v>0</v>
      </c>
      <c r="AK205" s="37" t="str">
        <f t="shared" si="225"/>
        <v>-</v>
      </c>
      <c r="AL205" s="47">
        <v>170</v>
      </c>
      <c r="AM205" s="37" t="str">
        <f t="shared" si="226"/>
        <v>-</v>
      </c>
      <c r="AN205" s="52" t="str">
        <f t="shared" si="189"/>
        <v>-</v>
      </c>
      <c r="AO205" s="35" t="str">
        <f t="shared" si="190"/>
        <v>-</v>
      </c>
    </row>
    <row r="206" spans="1:41" ht="2.25" customHeight="1" x14ac:dyDescent="0.2">
      <c r="AL206" s="1"/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SUM(J13:J202)</f>
        <v>56</v>
      </c>
      <c r="K207" s="25">
        <f t="shared" ref="K207:AJ207" si="228">SUM(K13:K202)</f>
        <v>1031.9546126720961</v>
      </c>
      <c r="L207" s="25">
        <f t="shared" si="228"/>
        <v>2417.5</v>
      </c>
      <c r="M207" s="25">
        <f t="shared" si="228"/>
        <v>41</v>
      </c>
      <c r="N207" s="25">
        <f t="shared" si="228"/>
        <v>584.67257389117412</v>
      </c>
      <c r="O207" s="25">
        <f t="shared" si="228"/>
        <v>1494.5</v>
      </c>
      <c r="P207" s="25">
        <f t="shared" si="228"/>
        <v>28</v>
      </c>
      <c r="Q207" s="25">
        <f t="shared" si="228"/>
        <v>423.73336621454769</v>
      </c>
      <c r="R207" s="25">
        <f t="shared" si="228"/>
        <v>1066.5</v>
      </c>
      <c r="S207" s="25">
        <f t="shared" si="228"/>
        <v>10</v>
      </c>
      <c r="T207" s="25">
        <f t="shared" si="228"/>
        <v>91.689999999999984</v>
      </c>
      <c r="U207" s="25">
        <f t="shared" si="228"/>
        <v>285</v>
      </c>
      <c r="V207" s="25">
        <f t="shared" si="228"/>
        <v>4</v>
      </c>
      <c r="W207" s="25">
        <f t="shared" si="228"/>
        <v>45.639999999999986</v>
      </c>
      <c r="X207" s="25">
        <f t="shared" si="228"/>
        <v>123</v>
      </c>
      <c r="Y207" s="25">
        <f t="shared" si="228"/>
        <v>0</v>
      </c>
      <c r="Z207" s="25">
        <f t="shared" si="228"/>
        <v>0</v>
      </c>
      <c r="AA207" s="25">
        <f t="shared" si="228"/>
        <v>0</v>
      </c>
      <c r="AB207" s="25">
        <f t="shared" si="228"/>
        <v>0</v>
      </c>
      <c r="AC207" s="25">
        <f t="shared" si="228"/>
        <v>139</v>
      </c>
      <c r="AD207" s="25">
        <f t="shared" si="228"/>
        <v>2177.6905527778181</v>
      </c>
      <c r="AE207" s="25">
        <f t="shared" si="228"/>
        <v>5386.5</v>
      </c>
      <c r="AF207" s="25">
        <f t="shared" si="228"/>
        <v>1.1300813008130082</v>
      </c>
      <c r="AG207" s="25">
        <f t="shared" si="228"/>
        <v>33.902439024390247</v>
      </c>
      <c r="AH207" s="25">
        <f t="shared" si="228"/>
        <v>1313.7804878048782</v>
      </c>
      <c r="AI207" s="25">
        <f t="shared" si="228"/>
        <v>86</v>
      </c>
      <c r="AJ207" s="25">
        <f t="shared" si="228"/>
        <v>3233.5</v>
      </c>
      <c r="AL207" s="1">
        <v>173</v>
      </c>
    </row>
    <row r="208" spans="1:41" ht="5.25" customHeight="1" x14ac:dyDescent="0.2">
      <c r="AL208" s="1"/>
    </row>
    <row r="209" spans="5:47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1031.9546126720961</v>
      </c>
      <c r="M209" s="77"/>
      <c r="N209" s="77"/>
      <c r="O209" s="77">
        <f>N207</f>
        <v>584.67257389117412</v>
      </c>
      <c r="P209" s="77"/>
      <c r="Q209" s="77"/>
      <c r="R209" s="77">
        <f>Q207</f>
        <v>423.73336621454769</v>
      </c>
      <c r="S209" s="77"/>
      <c r="T209" s="77"/>
      <c r="U209" s="77">
        <f>T207</f>
        <v>91.689999999999984</v>
      </c>
      <c r="V209" s="77"/>
      <c r="W209" s="77"/>
      <c r="X209" s="77">
        <f>W207</f>
        <v>45.639999999999986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2177.6905527778181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spans="5:47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1"/>
      <c r="AG210" s="81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5:47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5:47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5:47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1385.5453873279039</v>
      </c>
      <c r="M213" s="77"/>
      <c r="N213" s="77"/>
      <c r="O213" s="77">
        <f>O207-O209-O210-O212</f>
        <v>909.82742610882588</v>
      </c>
      <c r="P213" s="77"/>
      <c r="Q213" s="77"/>
      <c r="R213" s="77">
        <f>R207-R209-R210-R212</f>
        <v>642.76663378545231</v>
      </c>
      <c r="S213" s="77"/>
      <c r="T213" s="77"/>
      <c r="U213" s="77">
        <f>U207-U209-U210-U212</f>
        <v>193.31</v>
      </c>
      <c r="V213" s="77"/>
      <c r="W213" s="77"/>
      <c r="X213" s="77">
        <f>X207-X209-X210-X212</f>
        <v>77.360000000000014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3208.8094472221819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5:47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0.57313149424111842</v>
      </c>
      <c r="M214" s="83"/>
      <c r="N214" s="83"/>
      <c r="O214" s="86">
        <f>O213/O207</f>
        <v>0.60878382476334958</v>
      </c>
      <c r="P214" s="83"/>
      <c r="Q214" s="83"/>
      <c r="R214" s="86">
        <f>R213/R207</f>
        <v>0.60268788915654226</v>
      </c>
      <c r="S214" s="83"/>
      <c r="T214" s="83"/>
      <c r="U214" s="86">
        <f>U213/U207</f>
        <v>0.67828070175438593</v>
      </c>
      <c r="V214" s="83"/>
      <c r="W214" s="83"/>
      <c r="X214" s="86">
        <f>X213/X207</f>
        <v>0.62894308943089439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0.59571325484492377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5:47" x14ac:dyDescent="0.2">
      <c r="AL215" s="1"/>
    </row>
    <row r="216" spans="5:47" x14ac:dyDescent="0.2">
      <c r="AL216" s="1"/>
    </row>
    <row r="217" spans="5:47" x14ac:dyDescent="0.2">
      <c r="AD217" s="43" t="s">
        <v>239</v>
      </c>
      <c r="AL217" s="1"/>
    </row>
    <row r="218" spans="5:47" x14ac:dyDescent="0.2">
      <c r="AA218" s="43" t="s">
        <v>26</v>
      </c>
      <c r="AC218" s="53">
        <f>J207+M207+P207+S207+V207+Y207</f>
        <v>139</v>
      </c>
      <c r="AD218" s="88">
        <f>AC218-AC207</f>
        <v>0</v>
      </c>
      <c r="AL218" s="1"/>
    </row>
    <row r="219" spans="5:47" x14ac:dyDescent="0.2">
      <c r="AA219" s="43" t="s">
        <v>27</v>
      </c>
      <c r="AC219" s="53">
        <f>K207+N207+Q207+T207+W207+Z207</f>
        <v>2177.6905527778176</v>
      </c>
      <c r="AD219" s="88">
        <f>AC219-AD207</f>
        <v>0</v>
      </c>
      <c r="AL219" s="1"/>
    </row>
    <row r="220" spans="5:47" x14ac:dyDescent="0.2">
      <c r="AA220" s="43" t="s">
        <v>28</v>
      </c>
      <c r="AC220" s="53">
        <f>L207+O207+R207+U207+X207+AA207</f>
        <v>5386.5</v>
      </c>
      <c r="AD220" s="89">
        <f>AC220-AE207</f>
        <v>0</v>
      </c>
    </row>
  </sheetData>
  <autoFilter ref="A12:AT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115" priority="169"/>
  </conditionalFormatting>
  <conditionalFormatting sqref="B16">
    <cfRule type="duplicateValues" dxfId="3114" priority="168"/>
  </conditionalFormatting>
  <conditionalFormatting sqref="D38:D41">
    <cfRule type="duplicateValues" dxfId="3113" priority="167"/>
  </conditionalFormatting>
  <conditionalFormatting sqref="B38:B41">
    <cfRule type="duplicateValues" dxfId="3112" priority="166"/>
  </conditionalFormatting>
  <conditionalFormatting sqref="D43">
    <cfRule type="duplicateValues" dxfId="3111" priority="165"/>
  </conditionalFormatting>
  <conditionalFormatting sqref="B43">
    <cfRule type="duplicateValues" dxfId="3110" priority="164"/>
  </conditionalFormatting>
  <conditionalFormatting sqref="D45">
    <cfRule type="duplicateValues" dxfId="3109" priority="163"/>
  </conditionalFormatting>
  <conditionalFormatting sqref="B45">
    <cfRule type="duplicateValues" dxfId="3108" priority="162"/>
  </conditionalFormatting>
  <conditionalFormatting sqref="D49">
    <cfRule type="duplicateValues" dxfId="3107" priority="161"/>
  </conditionalFormatting>
  <conditionalFormatting sqref="B49">
    <cfRule type="duplicateValues" dxfId="3106" priority="160"/>
  </conditionalFormatting>
  <conditionalFormatting sqref="D50:D52">
    <cfRule type="duplicateValues" dxfId="3105" priority="159"/>
  </conditionalFormatting>
  <conditionalFormatting sqref="B50:B52">
    <cfRule type="duplicateValues" dxfId="3104" priority="158"/>
  </conditionalFormatting>
  <conditionalFormatting sqref="D54:D64">
    <cfRule type="duplicateValues" dxfId="3103" priority="157"/>
  </conditionalFormatting>
  <conditionalFormatting sqref="B54:B64">
    <cfRule type="duplicateValues" dxfId="3102" priority="156"/>
  </conditionalFormatting>
  <conditionalFormatting sqref="D67:D75">
    <cfRule type="duplicateValues" dxfId="3101" priority="155"/>
  </conditionalFormatting>
  <conditionalFormatting sqref="B67:B75">
    <cfRule type="duplicateValues" dxfId="3100" priority="154"/>
  </conditionalFormatting>
  <conditionalFormatting sqref="D66">
    <cfRule type="duplicateValues" dxfId="3099" priority="153"/>
  </conditionalFormatting>
  <conditionalFormatting sqref="B66">
    <cfRule type="duplicateValues" dxfId="3098" priority="152"/>
  </conditionalFormatting>
  <conditionalFormatting sqref="D77">
    <cfRule type="duplicateValues" dxfId="3097" priority="151"/>
  </conditionalFormatting>
  <conditionalFormatting sqref="B77">
    <cfRule type="duplicateValues" dxfId="3096" priority="150"/>
  </conditionalFormatting>
  <conditionalFormatting sqref="D79:D80">
    <cfRule type="duplicateValues" dxfId="3095" priority="149"/>
  </conditionalFormatting>
  <conditionalFormatting sqref="B79:B80">
    <cfRule type="duplicateValues" dxfId="3094" priority="148"/>
  </conditionalFormatting>
  <conditionalFormatting sqref="D84:D88">
    <cfRule type="duplicateValues" dxfId="3093" priority="147"/>
  </conditionalFormatting>
  <conditionalFormatting sqref="B84:B88">
    <cfRule type="duplicateValues" dxfId="3092" priority="146"/>
  </conditionalFormatting>
  <conditionalFormatting sqref="D89:D93">
    <cfRule type="duplicateValues" dxfId="3091" priority="145"/>
  </conditionalFormatting>
  <conditionalFormatting sqref="B89:B93">
    <cfRule type="duplicateValues" dxfId="3090" priority="144"/>
  </conditionalFormatting>
  <conditionalFormatting sqref="D66:D75">
    <cfRule type="duplicateValues" dxfId="3089" priority="143"/>
  </conditionalFormatting>
  <conditionalFormatting sqref="B66:B75">
    <cfRule type="duplicateValues" dxfId="3088" priority="142"/>
  </conditionalFormatting>
  <conditionalFormatting sqref="B1:B1048576">
    <cfRule type="duplicateValues" dxfId="3087" priority="141"/>
  </conditionalFormatting>
  <conditionalFormatting sqref="B19">
    <cfRule type="duplicateValues" dxfId="3086" priority="140"/>
  </conditionalFormatting>
  <conditionalFormatting sqref="D44:D52">
    <cfRule type="duplicateValues" dxfId="3085" priority="136"/>
  </conditionalFormatting>
  <conditionalFormatting sqref="B44:B52">
    <cfRule type="duplicateValues" dxfId="3084" priority="135"/>
  </conditionalFormatting>
  <conditionalFormatting sqref="D61 D70 D79 D88">
    <cfRule type="duplicateValues" dxfId="3083" priority="134"/>
  </conditionalFormatting>
  <conditionalFormatting sqref="B61 B70 B79 B88">
    <cfRule type="duplicateValues" dxfId="3082" priority="133"/>
  </conditionalFormatting>
  <conditionalFormatting sqref="D65 D74 D83">
    <cfRule type="duplicateValues" dxfId="3081" priority="132"/>
  </conditionalFormatting>
  <conditionalFormatting sqref="B65 B74 B83">
    <cfRule type="duplicateValues" dxfId="3080" priority="131"/>
  </conditionalFormatting>
  <conditionalFormatting sqref="D66:D68 D75:D77 D84:D86">
    <cfRule type="duplicateValues" dxfId="3079" priority="130"/>
  </conditionalFormatting>
  <conditionalFormatting sqref="B66:B68 B75:B77 B84:B86">
    <cfRule type="duplicateValues" dxfId="3078" priority="129"/>
  </conditionalFormatting>
  <conditionalFormatting sqref="D60:D88">
    <cfRule type="duplicateValues" dxfId="3077" priority="128"/>
  </conditionalFormatting>
  <conditionalFormatting sqref="B60:B88">
    <cfRule type="duplicateValues" dxfId="3076" priority="127"/>
  </conditionalFormatting>
  <conditionalFormatting sqref="D90:D94">
    <cfRule type="duplicateValues" dxfId="3075" priority="126"/>
  </conditionalFormatting>
  <conditionalFormatting sqref="B90:B94">
    <cfRule type="duplicateValues" dxfId="3074" priority="125"/>
  </conditionalFormatting>
  <conditionalFormatting sqref="D91">
    <cfRule type="duplicateValues" dxfId="3073" priority="124"/>
  </conditionalFormatting>
  <conditionalFormatting sqref="B91">
    <cfRule type="duplicateValues" dxfId="3072" priority="123"/>
  </conditionalFormatting>
  <conditionalFormatting sqref="B9">
    <cfRule type="duplicateValues" dxfId="3071" priority="96"/>
  </conditionalFormatting>
  <conditionalFormatting sqref="D200:D201 D204:D217 D9:D197">
    <cfRule type="duplicateValues" dxfId="3070" priority="991"/>
  </conditionalFormatting>
  <conditionalFormatting sqref="B13:B37">
    <cfRule type="duplicateValues" dxfId="3069" priority="94"/>
  </conditionalFormatting>
  <conditionalFormatting sqref="D34:D35 D13:D31">
    <cfRule type="duplicateValues" dxfId="3068" priority="93"/>
  </conditionalFormatting>
  <conditionalFormatting sqref="D13:D37">
    <cfRule type="duplicateValues" dxfId="3067" priority="92"/>
  </conditionalFormatting>
  <conditionalFormatting sqref="B13:B37">
    <cfRule type="duplicateValues" dxfId="3066" priority="91"/>
  </conditionalFormatting>
  <conditionalFormatting sqref="B13:B37">
    <cfRule type="duplicateValues" dxfId="3065" priority="90"/>
  </conditionalFormatting>
  <conditionalFormatting sqref="D35 D26:D32">
    <cfRule type="duplicateValues" dxfId="3064" priority="89"/>
  </conditionalFormatting>
  <conditionalFormatting sqref="D22:D23">
    <cfRule type="duplicateValues" dxfId="3063" priority="88"/>
  </conditionalFormatting>
  <conditionalFormatting sqref="D17:D18 D21">
    <cfRule type="duplicateValues" dxfId="3062" priority="87"/>
  </conditionalFormatting>
  <conditionalFormatting sqref="D31:D32">
    <cfRule type="duplicateValues" dxfId="3061" priority="86"/>
  </conditionalFormatting>
  <conditionalFormatting sqref="D36:D37 D13:D14">
    <cfRule type="duplicateValues" dxfId="3060" priority="85"/>
  </conditionalFormatting>
  <conditionalFormatting sqref="D13:D37">
    <cfRule type="duplicateValues" dxfId="3059" priority="84"/>
  </conditionalFormatting>
  <conditionalFormatting sqref="B13:B37">
    <cfRule type="duplicateValues" dxfId="3058" priority="83"/>
  </conditionalFormatting>
  <conditionalFormatting sqref="D16">
    <cfRule type="duplicateValues" dxfId="3057" priority="82"/>
  </conditionalFormatting>
  <conditionalFormatting sqref="B16">
    <cfRule type="duplicateValues" dxfId="3056" priority="81"/>
  </conditionalFormatting>
  <conditionalFormatting sqref="D38:D41">
    <cfRule type="duplicateValues" dxfId="3055" priority="80"/>
  </conditionalFormatting>
  <conditionalFormatting sqref="B38:B41">
    <cfRule type="duplicateValues" dxfId="3054" priority="79"/>
  </conditionalFormatting>
  <conditionalFormatting sqref="D43">
    <cfRule type="duplicateValues" dxfId="3053" priority="78"/>
  </conditionalFormatting>
  <conditionalFormatting sqref="B43">
    <cfRule type="duplicateValues" dxfId="3052" priority="77"/>
  </conditionalFormatting>
  <conditionalFormatting sqref="D45">
    <cfRule type="duplicateValues" dxfId="3051" priority="76"/>
  </conditionalFormatting>
  <conditionalFormatting sqref="B45">
    <cfRule type="duplicateValues" dxfId="3050" priority="75"/>
  </conditionalFormatting>
  <conditionalFormatting sqref="D49">
    <cfRule type="duplicateValues" dxfId="3049" priority="74"/>
  </conditionalFormatting>
  <conditionalFormatting sqref="B49">
    <cfRule type="duplicateValues" dxfId="3048" priority="73"/>
  </conditionalFormatting>
  <conditionalFormatting sqref="D50:D52">
    <cfRule type="duplicateValues" dxfId="3047" priority="72"/>
  </conditionalFormatting>
  <conditionalFormatting sqref="B50:B52">
    <cfRule type="duplicateValues" dxfId="3046" priority="71"/>
  </conditionalFormatting>
  <conditionalFormatting sqref="D54:D64">
    <cfRule type="duplicateValues" dxfId="3045" priority="70"/>
  </conditionalFormatting>
  <conditionalFormatting sqref="B54:B64">
    <cfRule type="duplicateValues" dxfId="3044" priority="69"/>
  </conditionalFormatting>
  <conditionalFormatting sqref="D67:D75">
    <cfRule type="duplicateValues" dxfId="3043" priority="68"/>
  </conditionalFormatting>
  <conditionalFormatting sqref="B67:B75">
    <cfRule type="duplicateValues" dxfId="3042" priority="67"/>
  </conditionalFormatting>
  <conditionalFormatting sqref="D66">
    <cfRule type="duplicateValues" dxfId="3041" priority="66"/>
  </conditionalFormatting>
  <conditionalFormatting sqref="B66">
    <cfRule type="duplicateValues" dxfId="3040" priority="65"/>
  </conditionalFormatting>
  <conditionalFormatting sqref="D77">
    <cfRule type="duplicateValues" dxfId="3039" priority="64"/>
  </conditionalFormatting>
  <conditionalFormatting sqref="B77">
    <cfRule type="duplicateValues" dxfId="3038" priority="63"/>
  </conditionalFormatting>
  <conditionalFormatting sqref="D79:D80">
    <cfRule type="duplicateValues" dxfId="3037" priority="62"/>
  </conditionalFormatting>
  <conditionalFormatting sqref="B79:B80">
    <cfRule type="duplicateValues" dxfId="3036" priority="61"/>
  </conditionalFormatting>
  <conditionalFormatting sqref="D84:D88">
    <cfRule type="duplicateValues" dxfId="3035" priority="60"/>
  </conditionalFormatting>
  <conditionalFormatting sqref="B84:B88">
    <cfRule type="duplicateValues" dxfId="3034" priority="59"/>
  </conditionalFormatting>
  <conditionalFormatting sqref="D89:D93">
    <cfRule type="duplicateValues" dxfId="3033" priority="58"/>
  </conditionalFormatting>
  <conditionalFormatting sqref="B89:B93">
    <cfRule type="duplicateValues" dxfId="3032" priority="57"/>
  </conditionalFormatting>
  <conditionalFormatting sqref="D66:D75">
    <cfRule type="duplicateValues" dxfId="3031" priority="56"/>
  </conditionalFormatting>
  <conditionalFormatting sqref="B66:B75">
    <cfRule type="duplicateValues" dxfId="3030" priority="55"/>
  </conditionalFormatting>
  <conditionalFormatting sqref="B13:B202">
    <cfRule type="duplicateValues" dxfId="3029" priority="54"/>
  </conditionalFormatting>
  <conditionalFormatting sqref="B19">
    <cfRule type="duplicateValues" dxfId="3028" priority="53"/>
  </conditionalFormatting>
  <conditionalFormatting sqref="D44:D52">
    <cfRule type="duplicateValues" dxfId="3027" priority="52"/>
  </conditionalFormatting>
  <conditionalFormatting sqref="B44:B52">
    <cfRule type="duplicateValues" dxfId="3026" priority="51"/>
  </conditionalFormatting>
  <conditionalFormatting sqref="D60:D88">
    <cfRule type="duplicateValues" dxfId="3025" priority="50"/>
  </conditionalFormatting>
  <conditionalFormatting sqref="B60:B88">
    <cfRule type="duplicateValues" dxfId="3024" priority="49"/>
  </conditionalFormatting>
  <conditionalFormatting sqref="D90:D94">
    <cfRule type="duplicateValues" dxfId="3023" priority="48"/>
  </conditionalFormatting>
  <conditionalFormatting sqref="B90:B94">
    <cfRule type="duplicateValues" dxfId="3022" priority="47"/>
  </conditionalFormatting>
  <conditionalFormatting sqref="D199:D200 D13:D196">
    <cfRule type="duplicateValues" dxfId="3021" priority="46"/>
  </conditionalFormatting>
  <conditionalFormatting sqref="D13:D202">
    <cfRule type="duplicateValues" dxfId="3020" priority="45"/>
  </conditionalFormatting>
  <conditionalFormatting sqref="B13:B202">
    <cfRule type="duplicateValues" dxfId="3019" priority="44"/>
  </conditionalFormatting>
  <conditionalFormatting sqref="D16">
    <cfRule type="duplicateValues" dxfId="3018" priority="43"/>
  </conditionalFormatting>
  <conditionalFormatting sqref="B16">
    <cfRule type="duplicateValues" dxfId="3017" priority="42"/>
  </conditionalFormatting>
  <conditionalFormatting sqref="D38:D41">
    <cfRule type="duplicateValues" dxfId="3016" priority="41"/>
  </conditionalFormatting>
  <conditionalFormatting sqref="B38:B41">
    <cfRule type="duplicateValues" dxfId="3015" priority="40"/>
  </conditionalFormatting>
  <conditionalFormatting sqref="D43">
    <cfRule type="duplicateValues" dxfId="3014" priority="39"/>
  </conditionalFormatting>
  <conditionalFormatting sqref="B43">
    <cfRule type="duplicateValues" dxfId="3013" priority="38"/>
  </conditionalFormatting>
  <conditionalFormatting sqref="D45">
    <cfRule type="duplicateValues" dxfId="3012" priority="37"/>
  </conditionalFormatting>
  <conditionalFormatting sqref="B45">
    <cfRule type="duplicateValues" dxfId="3011" priority="36"/>
  </conditionalFormatting>
  <conditionalFormatting sqref="D49">
    <cfRule type="duplicateValues" dxfId="3010" priority="35"/>
  </conditionalFormatting>
  <conditionalFormatting sqref="B49">
    <cfRule type="duplicateValues" dxfId="3009" priority="34"/>
  </conditionalFormatting>
  <conditionalFormatting sqref="D50:D52">
    <cfRule type="duplicateValues" dxfId="3008" priority="33"/>
  </conditionalFormatting>
  <conditionalFormatting sqref="B50:B52">
    <cfRule type="duplicateValues" dxfId="3007" priority="32"/>
  </conditionalFormatting>
  <conditionalFormatting sqref="D54:D64">
    <cfRule type="duplicateValues" dxfId="3006" priority="31"/>
  </conditionalFormatting>
  <conditionalFormatting sqref="B54:B64">
    <cfRule type="duplicateValues" dxfId="3005" priority="30"/>
  </conditionalFormatting>
  <conditionalFormatting sqref="D67:D75">
    <cfRule type="duplicateValues" dxfId="3004" priority="29"/>
  </conditionalFormatting>
  <conditionalFormatting sqref="B67:B75">
    <cfRule type="duplicateValues" dxfId="3003" priority="28"/>
  </conditionalFormatting>
  <conditionalFormatting sqref="D66">
    <cfRule type="duplicateValues" dxfId="3002" priority="27"/>
  </conditionalFormatting>
  <conditionalFormatting sqref="B66">
    <cfRule type="duplicateValues" dxfId="3001" priority="26"/>
  </conditionalFormatting>
  <conditionalFormatting sqref="D77">
    <cfRule type="duplicateValues" dxfId="3000" priority="25"/>
  </conditionalFormatting>
  <conditionalFormatting sqref="B77">
    <cfRule type="duplicateValues" dxfId="2999" priority="24"/>
  </conditionalFormatting>
  <conditionalFormatting sqref="D79:D80">
    <cfRule type="duplicateValues" dxfId="2998" priority="23"/>
  </conditionalFormatting>
  <conditionalFormatting sqref="B79:B80">
    <cfRule type="duplicateValues" dxfId="2997" priority="22"/>
  </conditionalFormatting>
  <conditionalFormatting sqref="D84:D88">
    <cfRule type="duplicateValues" dxfId="2996" priority="21"/>
  </conditionalFormatting>
  <conditionalFormatting sqref="B84:B88">
    <cfRule type="duplicateValues" dxfId="2995" priority="20"/>
  </conditionalFormatting>
  <conditionalFormatting sqref="D89:D93">
    <cfRule type="duplicateValues" dxfId="2994" priority="19"/>
  </conditionalFormatting>
  <conditionalFormatting sqref="B89:B93">
    <cfRule type="duplicateValues" dxfId="2993" priority="18"/>
  </conditionalFormatting>
  <conditionalFormatting sqref="D66:D75">
    <cfRule type="duplicateValues" dxfId="2992" priority="17"/>
  </conditionalFormatting>
  <conditionalFormatting sqref="B66:B75">
    <cfRule type="duplicateValues" dxfId="2991" priority="16"/>
  </conditionalFormatting>
  <conditionalFormatting sqref="B13:B202">
    <cfRule type="duplicateValues" dxfId="2990" priority="15"/>
  </conditionalFormatting>
  <conditionalFormatting sqref="B19">
    <cfRule type="duplicateValues" dxfId="2989" priority="14"/>
  </conditionalFormatting>
  <conditionalFormatting sqref="D44:D52">
    <cfRule type="duplicateValues" dxfId="2988" priority="13"/>
  </conditionalFormatting>
  <conditionalFormatting sqref="B44:B52">
    <cfRule type="duplicateValues" dxfId="2987" priority="12"/>
  </conditionalFormatting>
  <conditionalFormatting sqref="D60:D88">
    <cfRule type="duplicateValues" dxfId="2986" priority="11"/>
  </conditionalFormatting>
  <conditionalFormatting sqref="B60:B88">
    <cfRule type="duplicateValues" dxfId="2985" priority="10"/>
  </conditionalFormatting>
  <conditionalFormatting sqref="D90:D94">
    <cfRule type="duplicateValues" dxfId="2984" priority="9"/>
  </conditionalFormatting>
  <conditionalFormatting sqref="B90:B94">
    <cfRule type="duplicateValues" dxfId="2983" priority="8"/>
  </conditionalFormatting>
  <conditionalFormatting sqref="D200 D191:D197">
    <cfRule type="duplicateValues" dxfId="2982" priority="7"/>
  </conditionalFormatting>
  <conditionalFormatting sqref="D187:D188">
    <cfRule type="duplicateValues" dxfId="2981" priority="6"/>
  </conditionalFormatting>
  <conditionalFormatting sqref="D182:D183 D186">
    <cfRule type="duplicateValues" dxfId="2980" priority="5"/>
  </conditionalFormatting>
  <conditionalFormatting sqref="D196:D197">
    <cfRule type="duplicateValues" dxfId="2979" priority="4"/>
  </conditionalFormatting>
  <conditionalFormatting sqref="D201:D202 D13:D179">
    <cfRule type="duplicateValues" dxfId="2978" priority="3"/>
  </conditionalFormatting>
  <conditionalFormatting sqref="D13:D202">
    <cfRule type="duplicateValues" dxfId="2977" priority="2"/>
  </conditionalFormatting>
  <conditionalFormatting sqref="B13:B202">
    <cfRule type="duplicateValues" dxfId="2976" priority="1"/>
  </conditionalFormatting>
  <conditionalFormatting sqref="D1:D217">
    <cfRule type="duplicateValues" dxfId="2975" priority="10257"/>
  </conditionalFormatting>
  <conditionalFormatting sqref="B1:B217">
    <cfRule type="duplicateValues" dxfId="2974" priority="10259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4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4.7109375" style="1" customWidth="1"/>
    <col min="3" max="3" width="6.5703125" style="1" hidden="1" customWidth="1"/>
    <col min="4" max="4" width="7.140625" style="1" customWidth="1"/>
    <col min="5" max="5" width="35.14062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35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AE13/AQ$10*30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1</v>
      </c>
      <c r="Q14" s="16">
        <f>P14*$F14</f>
        <v>51.990000000000009</v>
      </c>
      <c r="R14" s="16">
        <f>P14*$G14</f>
        <v>69.5</v>
      </c>
      <c r="S14" s="26">
        <v>1</v>
      </c>
      <c r="T14" s="16">
        <f>S14*$F14</f>
        <v>51.990000000000009</v>
      </c>
      <c r="U14" s="16">
        <f>S14*$G14</f>
        <v>69.5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96" si="4">J14+M14+P14+S14+V14+Y14</f>
        <v>2</v>
      </c>
      <c r="AD14" s="16">
        <f t="shared" ref="AD14:AD96" si="5">AC14*F14</f>
        <v>103.98000000000002</v>
      </c>
      <c r="AE14" s="37">
        <f t="shared" ref="AE14:AE99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AE14/AQ$10*30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8</v>
      </c>
      <c r="K15" s="16">
        <f t="shared" ref="K15:K101" si="11">J15*$F15</f>
        <v>42.080000000000013</v>
      </c>
      <c r="L15" s="16">
        <f t="shared" ref="L15:L19" si="12">J15*$G15</f>
        <v>196</v>
      </c>
      <c r="M15" s="26">
        <v>10</v>
      </c>
      <c r="N15" s="16">
        <f t="shared" ref="N15:N19" si="13">M15*$F15</f>
        <v>52.600000000000016</v>
      </c>
      <c r="O15" s="16">
        <f t="shared" ref="O15:O19" si="14">M15*$G15</f>
        <v>245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24</v>
      </c>
      <c r="AD15" s="16">
        <f t="shared" si="5"/>
        <v>126.24000000000004</v>
      </c>
      <c r="AE15" s="37">
        <f t="shared" si="6"/>
        <v>588</v>
      </c>
      <c r="AF15" s="42">
        <f t="shared" si="7"/>
        <v>0.1951219512195122</v>
      </c>
      <c r="AG15" s="37">
        <f t="shared" si="8"/>
        <v>5.8536585365853657</v>
      </c>
      <c r="AH15" s="63">
        <f t="shared" si="9"/>
        <v>143.41463414634146</v>
      </c>
      <c r="AI15" s="26">
        <v>5</v>
      </c>
      <c r="AJ15" s="37">
        <f t="shared" si="0"/>
        <v>122.5</v>
      </c>
      <c r="AK15" s="37">
        <f t="shared" si="1"/>
        <v>25.625</v>
      </c>
      <c r="AL15" s="47">
        <v>8</v>
      </c>
      <c r="AM15" s="37">
        <f t="shared" si="2"/>
        <v>3.6607142857142856</v>
      </c>
      <c r="AN15" s="52">
        <f t="shared" si="3"/>
        <v>0.85416666666666663</v>
      </c>
      <c r="AO15" s="35">
        <f t="shared" si="10"/>
        <v>43614.625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2</v>
      </c>
      <c r="K16" s="104">
        <f t="shared" si="11"/>
        <v>10.779999999999983</v>
      </c>
      <c r="L16" s="104">
        <f t="shared" si="12"/>
        <v>49</v>
      </c>
      <c r="M16" s="103">
        <v>0</v>
      </c>
      <c r="N16" s="104">
        <f t="shared" si="13"/>
        <v>0</v>
      </c>
      <c r="O16" s="104">
        <f t="shared" si="14"/>
        <v>0</v>
      </c>
      <c r="P16" s="103">
        <v>0</v>
      </c>
      <c r="Q16" s="104">
        <f t="shared" si="15"/>
        <v>0</v>
      </c>
      <c r="R16" s="104">
        <f t="shared" si="16"/>
        <v>0</v>
      </c>
      <c r="S16" s="103">
        <v>0</v>
      </c>
      <c r="T16" s="104">
        <f t="shared" si="17"/>
        <v>0</v>
      </c>
      <c r="U16" s="104">
        <f t="shared" si="18"/>
        <v>0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2</v>
      </c>
      <c r="AD16" s="104">
        <f t="shared" si="5"/>
        <v>10.779999999999983</v>
      </c>
      <c r="AE16" s="104">
        <f t="shared" si="6"/>
        <v>49</v>
      </c>
      <c r="AF16" s="42">
        <f t="shared" si="7"/>
        <v>1.6260162601626018E-2</v>
      </c>
      <c r="AG16" s="37">
        <f t="shared" si="8"/>
        <v>0.48780487804878053</v>
      </c>
      <c r="AH16" s="63">
        <f t="shared" si="9"/>
        <v>11.951219512195122</v>
      </c>
      <c r="AI16" s="103">
        <v>3</v>
      </c>
      <c r="AJ16" s="107">
        <f t="shared" si="0"/>
        <v>73.5</v>
      </c>
      <c r="AK16" s="106">
        <f t="shared" si="1"/>
        <v>184.49999999999997</v>
      </c>
      <c r="AL16" s="108">
        <v>9</v>
      </c>
      <c r="AM16" s="106">
        <f t="shared" si="2"/>
        <v>26.357142857142854</v>
      </c>
      <c r="AN16" s="109">
        <f t="shared" si="3"/>
        <v>6.1499999999999995</v>
      </c>
      <c r="AO16" s="35">
        <f t="shared" si="10"/>
        <v>43773.5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114" t="str">
        <f t="shared" si="3"/>
        <v>-</v>
      </c>
      <c r="AO17" s="35" t="str">
        <f t="shared" si="10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114" t="str">
        <f t="shared" si="3"/>
        <v>-</v>
      </c>
      <c r="AO18" s="35" t="str">
        <f t="shared" si="10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114" t="str">
        <f t="shared" si="3"/>
        <v>-</v>
      </c>
      <c r="AO19" s="35" t="str">
        <f t="shared" si="10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4"/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4"/>
        <v>0</v>
      </c>
      <c r="AK24" s="106" t="str">
        <f t="shared" si="35"/>
        <v>-</v>
      </c>
      <c r="AL24" s="108">
        <v>18</v>
      </c>
      <c r="AM24" s="106" t="str">
        <f t="shared" si="36"/>
        <v>-</v>
      </c>
      <c r="AN24" s="114" t="str">
        <f t="shared" si="37"/>
        <v>-</v>
      </c>
      <c r="AO24" s="35" t="str">
        <f t="shared" si="10"/>
        <v>-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C26" s="114">
        <f t="shared" si="4"/>
        <v>0</v>
      </c>
      <c r="AD26" s="104">
        <f t="shared" si="5"/>
        <v>0</v>
      </c>
      <c r="AE26" s="106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103">
        <v>0</v>
      </c>
      <c r="AJ26" s="106">
        <f t="shared" si="34"/>
        <v>0</v>
      </c>
      <c r="AK26" s="106" t="str">
        <f t="shared" si="35"/>
        <v>-</v>
      </c>
      <c r="AL26" s="108">
        <v>20</v>
      </c>
      <c r="AM26" s="106" t="str">
        <f t="shared" si="36"/>
        <v>-</v>
      </c>
      <c r="AN26" s="114" t="str">
        <f t="shared" si="37"/>
        <v>-</v>
      </c>
      <c r="AO26" s="35" t="str">
        <f t="shared" si="10"/>
        <v>-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4"/>
        <v>0</v>
      </c>
      <c r="AD27" s="104">
        <f t="shared" si="5"/>
        <v>0</v>
      </c>
      <c r="AE27" s="106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103">
        <v>0</v>
      </c>
      <c r="AJ27" s="106">
        <f t="shared" si="34"/>
        <v>0</v>
      </c>
      <c r="AK27" s="106" t="str">
        <f t="shared" si="35"/>
        <v>-</v>
      </c>
      <c r="AL27" s="108">
        <v>21</v>
      </c>
      <c r="AM27" s="106" t="str">
        <f t="shared" si="36"/>
        <v>-</v>
      </c>
      <c r="AN27" s="114" t="str">
        <f t="shared" si="37"/>
        <v>-</v>
      </c>
      <c r="AO27" s="35" t="str">
        <f t="shared" si="10"/>
        <v>-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4"/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4"/>
        <v>0</v>
      </c>
      <c r="AK30" s="106" t="str">
        <f t="shared" si="35"/>
        <v>-</v>
      </c>
      <c r="AL30" s="108">
        <v>24</v>
      </c>
      <c r="AM30" s="106" t="str">
        <f t="shared" si="36"/>
        <v>-</v>
      </c>
      <c r="AN30" s="114" t="str">
        <f t="shared" si="37"/>
        <v>-</v>
      </c>
      <c r="AO30" s="35" t="str">
        <f t="shared" si="10"/>
        <v>-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4"/>
        <v>0</v>
      </c>
      <c r="AK32" s="106" t="str">
        <f t="shared" si="35"/>
        <v>-</v>
      </c>
      <c r="AL32" s="108">
        <v>26</v>
      </c>
      <c r="AM32" s="106" t="str">
        <f t="shared" si="36"/>
        <v>-</v>
      </c>
      <c r="AN32" s="114" t="str">
        <f t="shared" si="37"/>
        <v>-</v>
      </c>
      <c r="AO32" s="35" t="str">
        <f t="shared" si="10"/>
        <v>-</v>
      </c>
    </row>
    <row r="33" spans="1:47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4"/>
        <v>0</v>
      </c>
      <c r="AK33" s="106" t="str">
        <f t="shared" si="35"/>
        <v>-</v>
      </c>
      <c r="AL33" s="108">
        <v>27</v>
      </c>
      <c r="AM33" s="106" t="str">
        <f t="shared" si="36"/>
        <v>-</v>
      </c>
      <c r="AN33" s="114" t="str">
        <f t="shared" si="37"/>
        <v>-</v>
      </c>
      <c r="AO33" s="35" t="str">
        <f t="shared" si="10"/>
        <v>-</v>
      </c>
    </row>
    <row r="34" spans="1:47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4"/>
        <v>0</v>
      </c>
      <c r="AD35" s="104">
        <f t="shared" si="5"/>
        <v>0</v>
      </c>
      <c r="AE35" s="106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103">
        <v>0</v>
      </c>
      <c r="AJ35" s="106">
        <f t="shared" si="34"/>
        <v>0</v>
      </c>
      <c r="AK35" s="106" t="str">
        <f t="shared" si="35"/>
        <v>-</v>
      </c>
      <c r="AL35" s="108">
        <v>29</v>
      </c>
      <c r="AM35" s="106" t="str">
        <f t="shared" si="36"/>
        <v>-</v>
      </c>
      <c r="AN35" s="114" t="str">
        <f t="shared" si="37"/>
        <v>-</v>
      </c>
      <c r="AO35" s="35" t="str">
        <f t="shared" si="10"/>
        <v>-</v>
      </c>
    </row>
    <row r="36" spans="1:47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4"/>
        <v>0</v>
      </c>
      <c r="AK36" s="106" t="str">
        <f t="shared" si="35"/>
        <v>-</v>
      </c>
      <c r="AL36" s="108">
        <v>30</v>
      </c>
      <c r="AM36" s="106" t="str">
        <f t="shared" si="36"/>
        <v>-</v>
      </c>
      <c r="AN36" s="114" t="str">
        <f t="shared" si="37"/>
        <v>-</v>
      </c>
      <c r="AO36" s="35" t="str">
        <f t="shared" si="10"/>
        <v>-</v>
      </c>
    </row>
    <row r="37" spans="1:47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4"/>
        <v>0</v>
      </c>
      <c r="AK37" s="106" t="str">
        <f t="shared" si="35"/>
        <v>-</v>
      </c>
      <c r="AL37" s="108">
        <v>31</v>
      </c>
      <c r="AM37" s="106" t="str">
        <f t="shared" si="36"/>
        <v>-</v>
      </c>
      <c r="AN37" s="114" t="str">
        <f t="shared" si="37"/>
        <v>-</v>
      </c>
      <c r="AO37" s="35" t="str">
        <f t="shared" si="10"/>
        <v>-</v>
      </c>
    </row>
    <row r="38" spans="1:47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79" si="38">J38*$G38</f>
        <v>0</v>
      </c>
      <c r="M38" s="103">
        <v>0</v>
      </c>
      <c r="N38" s="104">
        <f t="shared" ref="N38:N79" si="39">M38*$F38</f>
        <v>0</v>
      </c>
      <c r="O38" s="104">
        <f t="shared" ref="O38:O79" si="40">M38*$G38</f>
        <v>0</v>
      </c>
      <c r="P38" s="103">
        <v>0</v>
      </c>
      <c r="Q38" s="104">
        <f t="shared" ref="Q38:Q79" si="41">P38*$F38</f>
        <v>0</v>
      </c>
      <c r="R38" s="104">
        <f t="shared" ref="R38:R79" si="42">P38*$G38</f>
        <v>0</v>
      </c>
      <c r="S38" s="103">
        <v>0</v>
      </c>
      <c r="T38" s="104">
        <f t="shared" ref="T38:T79" si="43">S38*$F38</f>
        <v>0</v>
      </c>
      <c r="U38" s="104">
        <f t="shared" ref="U38:U79" si="44">S38*$G38</f>
        <v>0</v>
      </c>
      <c r="V38" s="103">
        <v>0</v>
      </c>
      <c r="W38" s="104">
        <f t="shared" ref="W38:W79" si="45">V38*$F38</f>
        <v>0</v>
      </c>
      <c r="X38" s="104">
        <f t="shared" ref="X38:X79" si="46">V38*$G38</f>
        <v>0</v>
      </c>
      <c r="Y38" s="103"/>
      <c r="Z38" s="104">
        <f t="shared" ref="Z38:Z79" si="47">Y38*$F38</f>
        <v>0</v>
      </c>
      <c r="AA38" s="104">
        <f t="shared" ref="AA38:AA79" si="48">Y38*$G38</f>
        <v>0</v>
      </c>
      <c r="AB38" s="117"/>
      <c r="AC38" s="114">
        <f t="shared" si="4"/>
        <v>0</v>
      </c>
      <c r="AD38" s="104">
        <f t="shared" si="5"/>
        <v>0</v>
      </c>
      <c r="AE38" s="106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103">
        <v>0</v>
      </c>
      <c r="AJ38" s="106">
        <f t="shared" ref="AJ38:AJ79" si="49">AI38*G38</f>
        <v>0</v>
      </c>
      <c r="AK38" s="106" t="str">
        <f t="shared" ref="AK38:AK79" si="50">IFERROR(AI38/AF38, "-")</f>
        <v>-</v>
      </c>
      <c r="AL38" s="108">
        <v>33</v>
      </c>
      <c r="AM38" s="106" t="str">
        <f t="shared" ref="AM38:AM79" si="51">IFERROR(AK38/7,"-")</f>
        <v>-</v>
      </c>
      <c r="AN38" s="114" t="str">
        <f t="shared" ref="AN38:AN79" si="52">IFERROR(AK38/30,"-")</f>
        <v>-</v>
      </c>
      <c r="AO38" s="35" t="str">
        <f t="shared" si="10"/>
        <v>-</v>
      </c>
      <c r="AP38" s="113"/>
      <c r="AQ38" s="113"/>
      <c r="AR38" s="113"/>
      <c r="AS38" s="113"/>
      <c r="AT38" s="113"/>
      <c r="AU38" s="113"/>
    </row>
    <row r="39" spans="1:47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0</v>
      </c>
      <c r="Q39" s="104">
        <f t="shared" si="41"/>
        <v>0</v>
      </c>
      <c r="R39" s="104">
        <f t="shared" si="42"/>
        <v>0</v>
      </c>
      <c r="S39" s="103">
        <v>0</v>
      </c>
      <c r="T39" s="104">
        <f t="shared" si="43"/>
        <v>0</v>
      </c>
      <c r="U39" s="104">
        <f t="shared" si="44"/>
        <v>0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9"/>
        <v>0</v>
      </c>
      <c r="AK39" s="106" t="str">
        <f t="shared" si="50"/>
        <v>-</v>
      </c>
      <c r="AL39" s="108">
        <v>34</v>
      </c>
      <c r="AM39" s="106" t="str">
        <f t="shared" si="51"/>
        <v>-</v>
      </c>
      <c r="AN39" s="114" t="str">
        <f t="shared" si="52"/>
        <v>-</v>
      </c>
      <c r="AO39" s="35" t="str">
        <f t="shared" si="10"/>
        <v>-</v>
      </c>
      <c r="AP39" s="113"/>
      <c r="AQ39" s="113"/>
      <c r="AR39" s="113"/>
      <c r="AS39" s="113"/>
      <c r="AT39" s="113"/>
      <c r="AU39" s="113"/>
    </row>
    <row r="40" spans="1:47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8"/>
        <v>0</v>
      </c>
      <c r="M40" s="103">
        <v>0</v>
      </c>
      <c r="N40" s="104">
        <f t="shared" si="39"/>
        <v>0</v>
      </c>
      <c r="O40" s="104">
        <f t="shared" si="40"/>
        <v>0</v>
      </c>
      <c r="P40" s="103">
        <v>0</v>
      </c>
      <c r="Q40" s="104">
        <f t="shared" si="41"/>
        <v>0</v>
      </c>
      <c r="R40" s="104">
        <f t="shared" si="42"/>
        <v>0</v>
      </c>
      <c r="S40" s="103">
        <v>0</v>
      </c>
      <c r="T40" s="104">
        <f t="shared" si="43"/>
        <v>0</v>
      </c>
      <c r="U40" s="104">
        <f t="shared" si="44"/>
        <v>0</v>
      </c>
      <c r="V40" s="103">
        <v>0</v>
      </c>
      <c r="W40" s="104">
        <f t="shared" si="45"/>
        <v>0</v>
      </c>
      <c r="X40" s="104">
        <f t="shared" si="46"/>
        <v>0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9"/>
        <v>0</v>
      </c>
      <c r="AK40" s="106" t="str">
        <f t="shared" si="50"/>
        <v>-</v>
      </c>
      <c r="AL40" s="108">
        <v>35</v>
      </c>
      <c r="AM40" s="106" t="str">
        <f t="shared" si="51"/>
        <v>-</v>
      </c>
      <c r="AN40" s="114" t="str">
        <f t="shared" si="52"/>
        <v>-</v>
      </c>
      <c r="AO40" s="35" t="str">
        <f t="shared" si="10"/>
        <v>-</v>
      </c>
      <c r="AP40" s="113"/>
      <c r="AQ40" s="113"/>
      <c r="AR40" s="113"/>
      <c r="AS40" s="113"/>
      <c r="AT40" s="113"/>
      <c r="AU40" s="113"/>
    </row>
    <row r="41" spans="1:47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8"/>
        <v>0</v>
      </c>
      <c r="M41" s="103">
        <v>0</v>
      </c>
      <c r="N41" s="104">
        <f t="shared" si="39"/>
        <v>0</v>
      </c>
      <c r="O41" s="104">
        <f t="shared" si="40"/>
        <v>0</v>
      </c>
      <c r="P41" s="103">
        <v>0</v>
      </c>
      <c r="Q41" s="104">
        <f t="shared" si="41"/>
        <v>0</v>
      </c>
      <c r="R41" s="104">
        <f t="shared" si="42"/>
        <v>0</v>
      </c>
      <c r="S41" s="103">
        <v>0</v>
      </c>
      <c r="T41" s="104">
        <f t="shared" si="43"/>
        <v>0</v>
      </c>
      <c r="U41" s="104">
        <f t="shared" si="44"/>
        <v>0</v>
      </c>
      <c r="V41" s="103">
        <v>0</v>
      </c>
      <c r="W41" s="104">
        <f t="shared" si="45"/>
        <v>0</v>
      </c>
      <c r="X41" s="104">
        <f t="shared" si="46"/>
        <v>0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4"/>
        <v>0</v>
      </c>
      <c r="AD41" s="104">
        <f t="shared" si="5"/>
        <v>0</v>
      </c>
      <c r="AE41" s="106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103">
        <v>0</v>
      </c>
      <c r="AJ41" s="106">
        <f t="shared" si="49"/>
        <v>0</v>
      </c>
      <c r="AK41" s="106" t="str">
        <f t="shared" si="50"/>
        <v>-</v>
      </c>
      <c r="AL41" s="108">
        <v>36</v>
      </c>
      <c r="AM41" s="106" t="str">
        <f t="shared" si="51"/>
        <v>-</v>
      </c>
      <c r="AN41" s="114" t="str">
        <f t="shared" si="52"/>
        <v>-</v>
      </c>
      <c r="AO41" s="35" t="str">
        <f t="shared" si="10"/>
        <v>-</v>
      </c>
      <c r="AP41" s="113"/>
      <c r="AQ41" s="113"/>
      <c r="AR41" s="113"/>
      <c r="AS41" s="113"/>
      <c r="AT41" s="113"/>
      <c r="AU41" s="113"/>
    </row>
    <row r="42" spans="1:47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0</v>
      </c>
      <c r="Q42" s="104">
        <f t="shared" si="41"/>
        <v>0</v>
      </c>
      <c r="R42" s="104">
        <f t="shared" si="42"/>
        <v>0</v>
      </c>
      <c r="S42" s="103">
        <v>0</v>
      </c>
      <c r="T42" s="104">
        <f t="shared" si="43"/>
        <v>0</v>
      </c>
      <c r="U42" s="104">
        <f t="shared" si="44"/>
        <v>0</v>
      </c>
      <c r="V42" s="103">
        <v>0</v>
      </c>
      <c r="W42" s="104">
        <f t="shared" si="45"/>
        <v>0</v>
      </c>
      <c r="X42" s="104">
        <f t="shared" si="46"/>
        <v>0</v>
      </c>
      <c r="Y42" s="103"/>
      <c r="Z42" s="104">
        <f t="shared" si="47"/>
        <v>0</v>
      </c>
      <c r="AA42" s="104">
        <f t="shared" si="48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9"/>
        <v>0</v>
      </c>
      <c r="AK42" s="106" t="str">
        <f t="shared" si="50"/>
        <v>-</v>
      </c>
      <c r="AL42" s="108">
        <v>37</v>
      </c>
      <c r="AM42" s="106" t="str">
        <f t="shared" si="51"/>
        <v>-</v>
      </c>
      <c r="AN42" s="114" t="str">
        <f t="shared" si="52"/>
        <v>-</v>
      </c>
      <c r="AO42" s="35" t="str">
        <f t="shared" si="10"/>
        <v>-</v>
      </c>
    </row>
    <row r="43" spans="1:47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ref="K43:K68" si="53">J43*$F43</f>
        <v>0</v>
      </c>
      <c r="L43" s="104">
        <f t="shared" ref="L43:L68" si="54">J43*$G43</f>
        <v>0</v>
      </c>
      <c r="M43" s="103">
        <v>0</v>
      </c>
      <c r="N43" s="104">
        <f t="shared" ref="N43:N68" si="55">M43*$F43</f>
        <v>0</v>
      </c>
      <c r="O43" s="104">
        <f t="shared" ref="O43:O68" si="56">M43*$G43</f>
        <v>0</v>
      </c>
      <c r="P43" s="103">
        <v>0</v>
      </c>
      <c r="Q43" s="104">
        <f t="shared" ref="Q43:Q68" si="57">P43*$F43</f>
        <v>0</v>
      </c>
      <c r="R43" s="104">
        <f t="shared" ref="R43:R68" si="58">P43*$G43</f>
        <v>0</v>
      </c>
      <c r="S43" s="103">
        <v>0</v>
      </c>
      <c r="T43" s="104">
        <f t="shared" ref="T43:T68" si="59">S43*$F43</f>
        <v>0</v>
      </c>
      <c r="U43" s="104">
        <f t="shared" ref="U43:U68" si="60">S43*$G43</f>
        <v>0</v>
      </c>
      <c r="V43" s="103">
        <v>0</v>
      </c>
      <c r="W43" s="104">
        <f t="shared" ref="W43:W68" si="61">V43*$F43</f>
        <v>0</v>
      </c>
      <c r="X43" s="104">
        <f t="shared" ref="X43:X68" si="62">V43*$G43</f>
        <v>0</v>
      </c>
      <c r="Y43" s="103"/>
      <c r="Z43" s="104">
        <f t="shared" ref="Z43:Z68" si="63">Y43*$F43</f>
        <v>0</v>
      </c>
      <c r="AA43" s="104">
        <f t="shared" ref="AA43:AA68" si="64">Y43*$G43</f>
        <v>0</v>
      </c>
      <c r="AB43" s="117"/>
      <c r="AC43" s="114">
        <f t="shared" ref="AC43:AC68" si="65">J43+M43+P43+S43+V43+Y43</f>
        <v>0</v>
      </c>
      <c r="AD43" s="104">
        <f t="shared" ref="AD43:AD68" si="66">AC43*F43</f>
        <v>0</v>
      </c>
      <c r="AE43" s="106">
        <f t="shared" ref="AE43:AE68" si="67">AC43*G43</f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103">
        <v>0</v>
      </c>
      <c r="AJ43" s="106">
        <f t="shared" ref="AJ43:AJ68" si="68">AI43*G43</f>
        <v>0</v>
      </c>
      <c r="AK43" s="106" t="str">
        <f t="shared" ref="AK43:AK68" si="69">IFERROR(AI43/AF43, "-")</f>
        <v>-</v>
      </c>
      <c r="AL43" s="108">
        <v>38</v>
      </c>
      <c r="AM43" s="106" t="str">
        <f t="shared" ref="AM43:AM68" si="70">IFERROR(AK43/7,"-")</f>
        <v>-</v>
      </c>
      <c r="AN43" s="114" t="str">
        <f t="shared" ref="AN43:AN68" si="71">IFERROR(AK43/30,"-")</f>
        <v>-</v>
      </c>
      <c r="AO43" s="35" t="str">
        <f t="shared" si="10"/>
        <v>-</v>
      </c>
      <c r="AP43" s="113"/>
      <c r="AQ43" s="113"/>
      <c r="AR43" s="113"/>
      <c r="AS43" s="113"/>
      <c r="AT43" s="113"/>
      <c r="AU43" s="113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53"/>
        <v>0</v>
      </c>
      <c r="L44" s="104">
        <f t="shared" si="54"/>
        <v>0</v>
      </c>
      <c r="M44" s="103">
        <v>0</v>
      </c>
      <c r="N44" s="104">
        <f t="shared" si="55"/>
        <v>0</v>
      </c>
      <c r="O44" s="104">
        <f t="shared" si="56"/>
        <v>0</v>
      </c>
      <c r="P44" s="103">
        <v>0</v>
      </c>
      <c r="Q44" s="104">
        <f t="shared" si="57"/>
        <v>0</v>
      </c>
      <c r="R44" s="104">
        <f t="shared" si="58"/>
        <v>0</v>
      </c>
      <c r="S44" s="103">
        <v>0</v>
      </c>
      <c r="T44" s="104">
        <f t="shared" si="59"/>
        <v>0</v>
      </c>
      <c r="U44" s="104">
        <f t="shared" si="60"/>
        <v>0</v>
      </c>
      <c r="V44" s="103">
        <v>0</v>
      </c>
      <c r="W44" s="104">
        <f t="shared" si="61"/>
        <v>0</v>
      </c>
      <c r="X44" s="104">
        <f t="shared" si="62"/>
        <v>0</v>
      </c>
      <c r="Y44" s="103"/>
      <c r="Z44" s="104">
        <f t="shared" si="63"/>
        <v>0</v>
      </c>
      <c r="AA44" s="104">
        <f t="shared" si="64"/>
        <v>0</v>
      </c>
      <c r="AB44" s="103"/>
      <c r="AC44" s="103">
        <f t="shared" si="65"/>
        <v>0</v>
      </c>
      <c r="AD44" s="104">
        <f t="shared" si="66"/>
        <v>0</v>
      </c>
      <c r="AE44" s="104">
        <f t="shared" si="67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68"/>
        <v>0</v>
      </c>
      <c r="AK44" s="106" t="str">
        <f t="shared" si="69"/>
        <v>-</v>
      </c>
      <c r="AL44" s="108">
        <v>40</v>
      </c>
      <c r="AM44" s="106" t="str">
        <f t="shared" si="70"/>
        <v>-</v>
      </c>
      <c r="AN44" s="109" t="str">
        <f t="shared" si="71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53"/>
        <v>26.900000000000013</v>
      </c>
      <c r="L45" s="104">
        <f t="shared" si="54"/>
        <v>59.5</v>
      </c>
      <c r="M45" s="103">
        <v>0</v>
      </c>
      <c r="N45" s="104">
        <f t="shared" si="55"/>
        <v>0</v>
      </c>
      <c r="O45" s="104">
        <f t="shared" si="56"/>
        <v>0</v>
      </c>
      <c r="P45" s="103">
        <v>0</v>
      </c>
      <c r="Q45" s="104">
        <f t="shared" si="57"/>
        <v>0</v>
      </c>
      <c r="R45" s="104">
        <f t="shared" si="58"/>
        <v>0</v>
      </c>
      <c r="S45" s="103">
        <v>0</v>
      </c>
      <c r="T45" s="104">
        <f t="shared" si="59"/>
        <v>0</v>
      </c>
      <c r="U45" s="104">
        <f t="shared" si="60"/>
        <v>0</v>
      </c>
      <c r="V45" s="103">
        <v>0</v>
      </c>
      <c r="W45" s="104">
        <f t="shared" si="61"/>
        <v>0</v>
      </c>
      <c r="X45" s="104">
        <f t="shared" si="62"/>
        <v>0</v>
      </c>
      <c r="Y45" s="103"/>
      <c r="Z45" s="104">
        <f t="shared" si="63"/>
        <v>0</v>
      </c>
      <c r="AA45" s="104">
        <f t="shared" si="64"/>
        <v>0</v>
      </c>
      <c r="AB45" s="103"/>
      <c r="AC45" s="103">
        <f t="shared" si="65"/>
        <v>1</v>
      </c>
      <c r="AD45" s="104">
        <f t="shared" si="66"/>
        <v>26.900000000000013</v>
      </c>
      <c r="AE45" s="104">
        <f t="shared" si="67"/>
        <v>59.5</v>
      </c>
      <c r="AF45" s="42">
        <f t="shared" si="7"/>
        <v>8.130081300813009E-3</v>
      </c>
      <c r="AG45" s="37">
        <f t="shared" si="8"/>
        <v>0.24390243902439027</v>
      </c>
      <c r="AH45" s="63">
        <f t="shared" si="9"/>
        <v>14.512195121951221</v>
      </c>
      <c r="AI45" s="103">
        <v>0</v>
      </c>
      <c r="AJ45" s="107">
        <f t="shared" si="68"/>
        <v>0</v>
      </c>
      <c r="AK45" s="106">
        <f t="shared" si="69"/>
        <v>0</v>
      </c>
      <c r="AL45" s="108">
        <v>41</v>
      </c>
      <c r="AM45" s="106">
        <f t="shared" si="70"/>
        <v>0</v>
      </c>
      <c r="AN45" s="109">
        <f t="shared" si="71"/>
        <v>0</v>
      </c>
      <c r="AO45" s="35">
        <f t="shared" si="10"/>
        <v>43589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53"/>
        <v>0</v>
      </c>
      <c r="L46" s="104">
        <f t="shared" si="54"/>
        <v>0</v>
      </c>
      <c r="M46" s="103">
        <v>0</v>
      </c>
      <c r="N46" s="104">
        <f t="shared" si="55"/>
        <v>0</v>
      </c>
      <c r="O46" s="104">
        <f t="shared" si="56"/>
        <v>0</v>
      </c>
      <c r="P46" s="103">
        <v>0</v>
      </c>
      <c r="Q46" s="104">
        <f t="shared" si="57"/>
        <v>0</v>
      </c>
      <c r="R46" s="104">
        <f t="shared" si="58"/>
        <v>0</v>
      </c>
      <c r="S46" s="103">
        <v>0</v>
      </c>
      <c r="T46" s="104">
        <f t="shared" si="59"/>
        <v>0</v>
      </c>
      <c r="U46" s="104">
        <f t="shared" si="60"/>
        <v>0</v>
      </c>
      <c r="V46" s="103">
        <v>0</v>
      </c>
      <c r="W46" s="104">
        <f t="shared" si="61"/>
        <v>0</v>
      </c>
      <c r="X46" s="104">
        <f t="shared" si="62"/>
        <v>0</v>
      </c>
      <c r="Y46" s="103"/>
      <c r="Z46" s="104">
        <f t="shared" si="63"/>
        <v>0</v>
      </c>
      <c r="AA46" s="104">
        <f t="shared" si="64"/>
        <v>0</v>
      </c>
      <c r="AB46" s="103"/>
      <c r="AC46" s="103">
        <f t="shared" si="65"/>
        <v>0</v>
      </c>
      <c r="AD46" s="104">
        <f t="shared" si="66"/>
        <v>0</v>
      </c>
      <c r="AE46" s="104">
        <f t="shared" si="67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68"/>
        <v>0</v>
      </c>
      <c r="AK46" s="106" t="str">
        <f t="shared" si="69"/>
        <v>-</v>
      </c>
      <c r="AL46" s="108">
        <v>42</v>
      </c>
      <c r="AM46" s="106" t="str">
        <f t="shared" si="70"/>
        <v>-</v>
      </c>
      <c r="AN46" s="109" t="str">
        <f t="shared" si="71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53"/>
        <v>0</v>
      </c>
      <c r="L47" s="104">
        <f t="shared" si="54"/>
        <v>0</v>
      </c>
      <c r="M47" s="103">
        <v>0</v>
      </c>
      <c r="N47" s="104">
        <f t="shared" si="55"/>
        <v>0</v>
      </c>
      <c r="O47" s="104">
        <f t="shared" si="56"/>
        <v>0</v>
      </c>
      <c r="P47" s="103">
        <v>0</v>
      </c>
      <c r="Q47" s="104">
        <f t="shared" si="57"/>
        <v>0</v>
      </c>
      <c r="R47" s="104">
        <f t="shared" si="58"/>
        <v>0</v>
      </c>
      <c r="S47" s="103">
        <v>0</v>
      </c>
      <c r="T47" s="104">
        <f t="shared" si="59"/>
        <v>0</v>
      </c>
      <c r="U47" s="104">
        <f t="shared" si="60"/>
        <v>0</v>
      </c>
      <c r="V47" s="103">
        <v>0</v>
      </c>
      <c r="W47" s="104">
        <f t="shared" si="61"/>
        <v>0</v>
      </c>
      <c r="X47" s="104">
        <f t="shared" si="62"/>
        <v>0</v>
      </c>
      <c r="Y47" s="103"/>
      <c r="Z47" s="104">
        <f t="shared" si="63"/>
        <v>0</v>
      </c>
      <c r="AA47" s="104">
        <f t="shared" si="64"/>
        <v>0</v>
      </c>
      <c r="AB47" s="103"/>
      <c r="AC47" s="103">
        <f t="shared" si="65"/>
        <v>0</v>
      </c>
      <c r="AD47" s="104">
        <f t="shared" si="66"/>
        <v>0</v>
      </c>
      <c r="AE47" s="104">
        <f t="shared" si="67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68"/>
        <v>0</v>
      </c>
      <c r="AK47" s="106" t="str">
        <f t="shared" si="69"/>
        <v>-</v>
      </c>
      <c r="AL47" s="108">
        <v>43</v>
      </c>
      <c r="AM47" s="106" t="str">
        <f t="shared" si="70"/>
        <v>-</v>
      </c>
      <c r="AN47" s="109" t="str">
        <f t="shared" si="71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53"/>
        <v>0</v>
      </c>
      <c r="L48" s="104">
        <f t="shared" si="54"/>
        <v>0</v>
      </c>
      <c r="M48" s="103">
        <v>0</v>
      </c>
      <c r="N48" s="104">
        <f t="shared" si="55"/>
        <v>0</v>
      </c>
      <c r="O48" s="104">
        <f t="shared" si="56"/>
        <v>0</v>
      </c>
      <c r="P48" s="103">
        <v>0</v>
      </c>
      <c r="Q48" s="104">
        <f t="shared" si="57"/>
        <v>0</v>
      </c>
      <c r="R48" s="104">
        <f t="shared" si="58"/>
        <v>0</v>
      </c>
      <c r="S48" s="103">
        <v>0</v>
      </c>
      <c r="T48" s="104">
        <f t="shared" si="59"/>
        <v>0</v>
      </c>
      <c r="U48" s="104">
        <f t="shared" si="60"/>
        <v>0</v>
      </c>
      <c r="V48" s="103">
        <v>0</v>
      </c>
      <c r="W48" s="104">
        <f t="shared" si="61"/>
        <v>0</v>
      </c>
      <c r="X48" s="104">
        <f t="shared" si="62"/>
        <v>0</v>
      </c>
      <c r="Y48" s="103"/>
      <c r="Z48" s="104">
        <f t="shared" si="63"/>
        <v>0</v>
      </c>
      <c r="AA48" s="104">
        <f t="shared" si="64"/>
        <v>0</v>
      </c>
      <c r="AB48" s="103"/>
      <c r="AC48" s="103">
        <f t="shared" si="65"/>
        <v>0</v>
      </c>
      <c r="AD48" s="104">
        <f t="shared" si="66"/>
        <v>0</v>
      </c>
      <c r="AE48" s="104">
        <f t="shared" si="67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68"/>
        <v>0</v>
      </c>
      <c r="AK48" s="106" t="str">
        <f t="shared" si="69"/>
        <v>-</v>
      </c>
      <c r="AL48" s="108">
        <v>44</v>
      </c>
      <c r="AM48" s="106" t="str">
        <f t="shared" si="70"/>
        <v>-</v>
      </c>
      <c r="AN48" s="109" t="str">
        <f t="shared" si="71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53"/>
        <v>0</v>
      </c>
      <c r="L49" s="104">
        <f t="shared" si="54"/>
        <v>0</v>
      </c>
      <c r="M49" s="103">
        <v>0</v>
      </c>
      <c r="N49" s="104">
        <f t="shared" si="55"/>
        <v>0</v>
      </c>
      <c r="O49" s="104">
        <f t="shared" si="56"/>
        <v>0</v>
      </c>
      <c r="P49" s="103">
        <v>0</v>
      </c>
      <c r="Q49" s="104">
        <f t="shared" si="57"/>
        <v>0</v>
      </c>
      <c r="R49" s="104">
        <f t="shared" si="58"/>
        <v>0</v>
      </c>
      <c r="S49" s="103">
        <v>0</v>
      </c>
      <c r="T49" s="104">
        <f t="shared" si="59"/>
        <v>0</v>
      </c>
      <c r="U49" s="104">
        <f t="shared" si="60"/>
        <v>0</v>
      </c>
      <c r="V49" s="103">
        <v>0</v>
      </c>
      <c r="W49" s="104">
        <f t="shared" si="61"/>
        <v>0</v>
      </c>
      <c r="X49" s="104">
        <f t="shared" si="62"/>
        <v>0</v>
      </c>
      <c r="Y49" s="103"/>
      <c r="Z49" s="104">
        <f t="shared" si="63"/>
        <v>0</v>
      </c>
      <c r="AA49" s="104">
        <f t="shared" si="64"/>
        <v>0</v>
      </c>
      <c r="AB49" s="103"/>
      <c r="AC49" s="103">
        <f t="shared" si="65"/>
        <v>0</v>
      </c>
      <c r="AD49" s="104">
        <f t="shared" si="66"/>
        <v>0</v>
      </c>
      <c r="AE49" s="104">
        <f t="shared" si="67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68"/>
        <v>0</v>
      </c>
      <c r="AK49" s="106" t="str">
        <f t="shared" si="69"/>
        <v>-</v>
      </c>
      <c r="AL49" s="108">
        <v>45</v>
      </c>
      <c r="AM49" s="106" t="str">
        <f t="shared" si="70"/>
        <v>-</v>
      </c>
      <c r="AN49" s="109" t="str">
        <f t="shared" si="71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53"/>
        <v>0</v>
      </c>
      <c r="L50" s="104">
        <f t="shared" si="54"/>
        <v>0</v>
      </c>
      <c r="M50" s="103">
        <v>0</v>
      </c>
      <c r="N50" s="104">
        <f t="shared" si="55"/>
        <v>0</v>
      </c>
      <c r="O50" s="104">
        <f t="shared" si="56"/>
        <v>0</v>
      </c>
      <c r="P50" s="103">
        <v>0</v>
      </c>
      <c r="Q50" s="104">
        <f t="shared" si="57"/>
        <v>0</v>
      </c>
      <c r="R50" s="104">
        <f t="shared" si="58"/>
        <v>0</v>
      </c>
      <c r="S50" s="103">
        <v>0</v>
      </c>
      <c r="T50" s="104">
        <f t="shared" si="59"/>
        <v>0</v>
      </c>
      <c r="U50" s="104">
        <f t="shared" si="60"/>
        <v>0</v>
      </c>
      <c r="V50" s="103">
        <v>0</v>
      </c>
      <c r="W50" s="104">
        <f t="shared" si="61"/>
        <v>0</v>
      </c>
      <c r="X50" s="104">
        <f t="shared" si="62"/>
        <v>0</v>
      </c>
      <c r="Y50" s="103"/>
      <c r="Z50" s="104">
        <f t="shared" si="63"/>
        <v>0</v>
      </c>
      <c r="AA50" s="104">
        <f t="shared" si="64"/>
        <v>0</v>
      </c>
      <c r="AB50" s="103"/>
      <c r="AC50" s="103">
        <f t="shared" si="65"/>
        <v>0</v>
      </c>
      <c r="AD50" s="104">
        <f t="shared" si="66"/>
        <v>0</v>
      </c>
      <c r="AE50" s="104">
        <f t="shared" si="67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68"/>
        <v>0</v>
      </c>
      <c r="AK50" s="106" t="str">
        <f t="shared" si="69"/>
        <v>-</v>
      </c>
      <c r="AL50" s="108">
        <v>46</v>
      </c>
      <c r="AM50" s="106" t="str">
        <f t="shared" si="70"/>
        <v>-</v>
      </c>
      <c r="AN50" s="109" t="str">
        <f t="shared" si="71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53"/>
        <v>0</v>
      </c>
      <c r="L51" s="104">
        <f t="shared" si="54"/>
        <v>0</v>
      </c>
      <c r="M51" s="103">
        <v>0</v>
      </c>
      <c r="N51" s="104">
        <f t="shared" si="55"/>
        <v>0</v>
      </c>
      <c r="O51" s="104">
        <f t="shared" si="56"/>
        <v>0</v>
      </c>
      <c r="P51" s="103">
        <v>0</v>
      </c>
      <c r="Q51" s="104">
        <f t="shared" si="57"/>
        <v>0</v>
      </c>
      <c r="R51" s="104">
        <f t="shared" si="58"/>
        <v>0</v>
      </c>
      <c r="S51" s="103">
        <v>0</v>
      </c>
      <c r="T51" s="104">
        <f t="shared" si="59"/>
        <v>0</v>
      </c>
      <c r="U51" s="104">
        <f t="shared" si="60"/>
        <v>0</v>
      </c>
      <c r="V51" s="103">
        <v>0</v>
      </c>
      <c r="W51" s="104">
        <f t="shared" si="61"/>
        <v>0</v>
      </c>
      <c r="X51" s="104">
        <f t="shared" si="62"/>
        <v>0</v>
      </c>
      <c r="Y51" s="103"/>
      <c r="Z51" s="104">
        <f t="shared" si="63"/>
        <v>0</v>
      </c>
      <c r="AA51" s="104">
        <f t="shared" si="64"/>
        <v>0</v>
      </c>
      <c r="AB51" s="103"/>
      <c r="AC51" s="103">
        <f t="shared" si="65"/>
        <v>0</v>
      </c>
      <c r="AD51" s="104">
        <f t="shared" si="66"/>
        <v>0</v>
      </c>
      <c r="AE51" s="104">
        <f t="shared" si="67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68"/>
        <v>0</v>
      </c>
      <c r="AK51" s="106" t="str">
        <f t="shared" si="69"/>
        <v>-</v>
      </c>
      <c r="AL51" s="108">
        <v>47</v>
      </c>
      <c r="AM51" s="106" t="str">
        <f t="shared" si="70"/>
        <v>-</v>
      </c>
      <c r="AN51" s="109" t="str">
        <f t="shared" si="71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53"/>
        <v>0</v>
      </c>
      <c r="L52" s="104">
        <f t="shared" si="54"/>
        <v>0</v>
      </c>
      <c r="M52" s="103">
        <v>0</v>
      </c>
      <c r="N52" s="104">
        <f t="shared" si="55"/>
        <v>0</v>
      </c>
      <c r="O52" s="104">
        <f t="shared" si="56"/>
        <v>0</v>
      </c>
      <c r="P52" s="103">
        <v>0</v>
      </c>
      <c r="Q52" s="104">
        <f t="shared" si="57"/>
        <v>0</v>
      </c>
      <c r="R52" s="104">
        <f t="shared" si="58"/>
        <v>0</v>
      </c>
      <c r="S52" s="103">
        <v>0</v>
      </c>
      <c r="T52" s="104">
        <f t="shared" si="59"/>
        <v>0</v>
      </c>
      <c r="U52" s="104">
        <f t="shared" si="60"/>
        <v>0</v>
      </c>
      <c r="V52" s="103">
        <v>0</v>
      </c>
      <c r="W52" s="104">
        <f t="shared" si="61"/>
        <v>0</v>
      </c>
      <c r="X52" s="104">
        <f t="shared" si="62"/>
        <v>0</v>
      </c>
      <c r="Y52" s="103"/>
      <c r="Z52" s="104">
        <f t="shared" si="63"/>
        <v>0</v>
      </c>
      <c r="AA52" s="104">
        <f t="shared" si="64"/>
        <v>0</v>
      </c>
      <c r="AB52" s="103"/>
      <c r="AC52" s="103">
        <f t="shared" si="65"/>
        <v>0</v>
      </c>
      <c r="AD52" s="104">
        <f t="shared" si="66"/>
        <v>0</v>
      </c>
      <c r="AE52" s="104">
        <f t="shared" si="67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68"/>
        <v>0</v>
      </c>
      <c r="AK52" s="106" t="str">
        <f t="shared" si="69"/>
        <v>-</v>
      </c>
      <c r="AL52" s="108">
        <v>48</v>
      </c>
      <c r="AM52" s="106" t="str">
        <f t="shared" si="70"/>
        <v>-</v>
      </c>
      <c r="AN52" s="109" t="str">
        <f t="shared" si="71"/>
        <v>-</v>
      </c>
      <c r="AO52" s="35" t="str">
        <f t="shared" si="10"/>
        <v>-</v>
      </c>
      <c r="AP52" s="110"/>
      <c r="AQ52" s="110"/>
    </row>
    <row r="53" spans="1:47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53"/>
        <v>0</v>
      </c>
      <c r="L53" s="104">
        <f t="shared" si="54"/>
        <v>0</v>
      </c>
      <c r="M53" s="103">
        <v>0</v>
      </c>
      <c r="N53" s="104">
        <f t="shared" si="55"/>
        <v>0</v>
      </c>
      <c r="O53" s="104">
        <f t="shared" si="56"/>
        <v>0</v>
      </c>
      <c r="P53" s="103">
        <v>0</v>
      </c>
      <c r="Q53" s="104">
        <f t="shared" si="57"/>
        <v>0</v>
      </c>
      <c r="R53" s="104">
        <f t="shared" si="58"/>
        <v>0</v>
      </c>
      <c r="S53" s="103">
        <v>0</v>
      </c>
      <c r="T53" s="104">
        <f t="shared" si="59"/>
        <v>0</v>
      </c>
      <c r="U53" s="104">
        <f t="shared" si="60"/>
        <v>0</v>
      </c>
      <c r="V53" s="103">
        <v>0</v>
      </c>
      <c r="W53" s="104">
        <f t="shared" si="61"/>
        <v>0</v>
      </c>
      <c r="X53" s="104">
        <f t="shared" si="62"/>
        <v>0</v>
      </c>
      <c r="Y53" s="103"/>
      <c r="Z53" s="104">
        <f t="shared" si="63"/>
        <v>0</v>
      </c>
      <c r="AA53" s="104">
        <f t="shared" si="64"/>
        <v>0</v>
      </c>
      <c r="AC53" s="114">
        <f t="shared" si="65"/>
        <v>0</v>
      </c>
      <c r="AD53" s="104">
        <f t="shared" si="66"/>
        <v>0</v>
      </c>
      <c r="AE53" s="106">
        <f t="shared" si="67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68"/>
        <v>0</v>
      </c>
      <c r="AK53" s="106" t="str">
        <f t="shared" si="69"/>
        <v>-</v>
      </c>
      <c r="AL53" s="108">
        <v>49</v>
      </c>
      <c r="AM53" s="106" t="str">
        <f t="shared" si="70"/>
        <v>-</v>
      </c>
      <c r="AN53" s="114" t="str">
        <f t="shared" si="71"/>
        <v>-</v>
      </c>
      <c r="AO53" s="35" t="str">
        <f t="shared" si="10"/>
        <v>-</v>
      </c>
    </row>
    <row r="54" spans="1:47" s="102" customFormat="1" ht="15" x14ac:dyDescent="0.25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0</v>
      </c>
      <c r="K54" s="104">
        <f t="shared" si="53"/>
        <v>0</v>
      </c>
      <c r="L54" s="104">
        <f t="shared" si="54"/>
        <v>0</v>
      </c>
      <c r="M54" s="103">
        <v>0</v>
      </c>
      <c r="N54" s="104">
        <f t="shared" si="55"/>
        <v>0</v>
      </c>
      <c r="O54" s="104">
        <f t="shared" si="56"/>
        <v>0</v>
      </c>
      <c r="P54" s="103">
        <v>0</v>
      </c>
      <c r="Q54" s="104">
        <f t="shared" si="57"/>
        <v>0</v>
      </c>
      <c r="R54" s="104">
        <f t="shared" si="58"/>
        <v>0</v>
      </c>
      <c r="S54" s="103">
        <v>0</v>
      </c>
      <c r="T54" s="104">
        <f t="shared" si="59"/>
        <v>0</v>
      </c>
      <c r="U54" s="104">
        <f t="shared" si="60"/>
        <v>0</v>
      </c>
      <c r="V54" s="103">
        <v>0</v>
      </c>
      <c r="W54" s="104">
        <f t="shared" si="61"/>
        <v>0</v>
      </c>
      <c r="X54" s="104">
        <f t="shared" si="62"/>
        <v>0</v>
      </c>
      <c r="Y54" s="103"/>
      <c r="Z54" s="104">
        <f t="shared" si="63"/>
        <v>0</v>
      </c>
      <c r="AA54" s="104">
        <f t="shared" si="64"/>
        <v>0</v>
      </c>
      <c r="AB54" s="117"/>
      <c r="AC54" s="114">
        <f t="shared" si="65"/>
        <v>0</v>
      </c>
      <c r="AD54" s="104">
        <f t="shared" si="66"/>
        <v>0</v>
      </c>
      <c r="AE54" s="106">
        <f t="shared" si="67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103">
        <v>0</v>
      </c>
      <c r="AJ54" s="106">
        <f t="shared" si="68"/>
        <v>0</v>
      </c>
      <c r="AK54" s="106" t="str">
        <f t="shared" si="69"/>
        <v>-</v>
      </c>
      <c r="AL54" s="108">
        <v>51</v>
      </c>
      <c r="AM54" s="106" t="str">
        <f t="shared" si="70"/>
        <v>-</v>
      </c>
      <c r="AN54" s="114" t="str">
        <f t="shared" si="71"/>
        <v>-</v>
      </c>
      <c r="AO54" s="35" t="str">
        <f t="shared" si="10"/>
        <v>-</v>
      </c>
      <c r="AP54" s="113"/>
      <c r="AQ54" s="113"/>
      <c r="AR54" s="113"/>
      <c r="AS54" s="113"/>
      <c r="AT54" s="113"/>
      <c r="AU54" s="113"/>
    </row>
    <row r="55" spans="1:47" s="102" customFormat="1" ht="15" x14ac:dyDescent="0.25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53"/>
        <v>0</v>
      </c>
      <c r="L55" s="104">
        <f t="shared" si="54"/>
        <v>0</v>
      </c>
      <c r="M55" s="103">
        <v>0</v>
      </c>
      <c r="N55" s="104">
        <f t="shared" si="55"/>
        <v>0</v>
      </c>
      <c r="O55" s="104">
        <f t="shared" si="56"/>
        <v>0</v>
      </c>
      <c r="P55" s="103">
        <v>0</v>
      </c>
      <c r="Q55" s="104">
        <f t="shared" si="57"/>
        <v>0</v>
      </c>
      <c r="R55" s="104">
        <f t="shared" si="58"/>
        <v>0</v>
      </c>
      <c r="S55" s="103">
        <v>0</v>
      </c>
      <c r="T55" s="104">
        <f t="shared" si="59"/>
        <v>0</v>
      </c>
      <c r="U55" s="104">
        <f t="shared" si="60"/>
        <v>0</v>
      </c>
      <c r="V55" s="103">
        <v>0</v>
      </c>
      <c r="W55" s="104">
        <f t="shared" si="61"/>
        <v>0</v>
      </c>
      <c r="X55" s="104">
        <f t="shared" si="62"/>
        <v>0</v>
      </c>
      <c r="Y55" s="103"/>
      <c r="Z55" s="104">
        <f t="shared" si="63"/>
        <v>0</v>
      </c>
      <c r="AA55" s="104">
        <f t="shared" si="64"/>
        <v>0</v>
      </c>
      <c r="AB55" s="117"/>
      <c r="AC55" s="114">
        <f t="shared" si="65"/>
        <v>0</v>
      </c>
      <c r="AD55" s="104">
        <f t="shared" si="66"/>
        <v>0</v>
      </c>
      <c r="AE55" s="106">
        <f t="shared" si="67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68"/>
        <v>0</v>
      </c>
      <c r="AK55" s="106" t="str">
        <f t="shared" si="69"/>
        <v>-</v>
      </c>
      <c r="AL55" s="108">
        <v>52</v>
      </c>
      <c r="AM55" s="106" t="str">
        <f t="shared" si="70"/>
        <v>-</v>
      </c>
      <c r="AN55" s="114" t="str">
        <f t="shared" si="71"/>
        <v>-</v>
      </c>
      <c r="AO55" s="35" t="str">
        <f t="shared" si="10"/>
        <v>-</v>
      </c>
      <c r="AP55" s="113"/>
      <c r="AQ55" s="113"/>
      <c r="AR55" s="113"/>
      <c r="AS55" s="113"/>
      <c r="AT55" s="113"/>
      <c r="AU55" s="113"/>
    </row>
    <row r="56" spans="1:47" s="102" customFormat="1" ht="15" x14ac:dyDescent="0.25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53"/>
        <v>0</v>
      </c>
      <c r="L56" s="104">
        <f t="shared" si="54"/>
        <v>0</v>
      </c>
      <c r="M56" s="103">
        <v>0</v>
      </c>
      <c r="N56" s="104">
        <f t="shared" si="55"/>
        <v>0</v>
      </c>
      <c r="O56" s="104">
        <f t="shared" si="56"/>
        <v>0</v>
      </c>
      <c r="P56" s="103">
        <v>0</v>
      </c>
      <c r="Q56" s="104">
        <f t="shared" si="57"/>
        <v>0</v>
      </c>
      <c r="R56" s="104">
        <f t="shared" si="58"/>
        <v>0</v>
      </c>
      <c r="S56" s="103">
        <v>0</v>
      </c>
      <c r="T56" s="104">
        <f t="shared" si="59"/>
        <v>0</v>
      </c>
      <c r="U56" s="104">
        <f t="shared" si="60"/>
        <v>0</v>
      </c>
      <c r="V56" s="103">
        <v>0</v>
      </c>
      <c r="W56" s="104">
        <f t="shared" si="61"/>
        <v>0</v>
      </c>
      <c r="X56" s="104">
        <f t="shared" si="62"/>
        <v>0</v>
      </c>
      <c r="Y56" s="103"/>
      <c r="Z56" s="104">
        <f t="shared" si="63"/>
        <v>0</v>
      </c>
      <c r="AA56" s="104">
        <f t="shared" si="64"/>
        <v>0</v>
      </c>
      <c r="AB56" s="117"/>
      <c r="AC56" s="114">
        <f t="shared" si="65"/>
        <v>0</v>
      </c>
      <c r="AD56" s="104">
        <f t="shared" si="66"/>
        <v>0</v>
      </c>
      <c r="AE56" s="106">
        <f t="shared" si="67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68"/>
        <v>0</v>
      </c>
      <c r="AK56" s="106" t="str">
        <f t="shared" si="69"/>
        <v>-</v>
      </c>
      <c r="AL56" s="108">
        <v>53</v>
      </c>
      <c r="AM56" s="106" t="str">
        <f t="shared" si="70"/>
        <v>-</v>
      </c>
      <c r="AN56" s="114" t="str">
        <f t="shared" si="71"/>
        <v>-</v>
      </c>
      <c r="AO56" s="35" t="str">
        <f t="shared" si="10"/>
        <v>-</v>
      </c>
      <c r="AP56" s="113"/>
      <c r="AQ56" s="113"/>
      <c r="AR56" s="113"/>
      <c r="AS56" s="113"/>
      <c r="AT56" s="113"/>
      <c r="AU56" s="113"/>
    </row>
    <row r="57" spans="1:47" s="102" customFormat="1" ht="15" x14ac:dyDescent="0.25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53"/>
        <v>0</v>
      </c>
      <c r="L57" s="104">
        <f t="shared" si="54"/>
        <v>0</v>
      </c>
      <c r="M57" s="103">
        <v>0</v>
      </c>
      <c r="N57" s="104">
        <f t="shared" si="55"/>
        <v>0</v>
      </c>
      <c r="O57" s="104">
        <f t="shared" si="56"/>
        <v>0</v>
      </c>
      <c r="P57" s="103">
        <v>0</v>
      </c>
      <c r="Q57" s="104">
        <f t="shared" si="57"/>
        <v>0</v>
      </c>
      <c r="R57" s="104">
        <f t="shared" si="58"/>
        <v>0</v>
      </c>
      <c r="S57" s="103">
        <v>0</v>
      </c>
      <c r="T57" s="104">
        <f t="shared" si="59"/>
        <v>0</v>
      </c>
      <c r="U57" s="104">
        <f t="shared" si="60"/>
        <v>0</v>
      </c>
      <c r="V57" s="103">
        <v>0</v>
      </c>
      <c r="W57" s="104">
        <f t="shared" si="61"/>
        <v>0</v>
      </c>
      <c r="X57" s="104">
        <f t="shared" si="62"/>
        <v>0</v>
      </c>
      <c r="Y57" s="103"/>
      <c r="Z57" s="104">
        <f t="shared" si="63"/>
        <v>0</v>
      </c>
      <c r="AA57" s="104">
        <f t="shared" si="64"/>
        <v>0</v>
      </c>
      <c r="AB57" s="117"/>
      <c r="AC57" s="114">
        <f t="shared" si="65"/>
        <v>0</v>
      </c>
      <c r="AD57" s="104">
        <f t="shared" si="66"/>
        <v>0</v>
      </c>
      <c r="AE57" s="106">
        <f t="shared" si="67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68"/>
        <v>0</v>
      </c>
      <c r="AK57" s="106" t="str">
        <f t="shared" si="69"/>
        <v>-</v>
      </c>
      <c r="AL57" s="108">
        <v>54</v>
      </c>
      <c r="AM57" s="106" t="str">
        <f t="shared" si="70"/>
        <v>-</v>
      </c>
      <c r="AN57" s="114" t="str">
        <f t="shared" si="71"/>
        <v>-</v>
      </c>
      <c r="AO57" s="35" t="str">
        <f t="shared" si="10"/>
        <v>-</v>
      </c>
      <c r="AP57" s="113"/>
      <c r="AQ57" s="113"/>
      <c r="AR57" s="113"/>
      <c r="AS57" s="113"/>
      <c r="AT57" s="113"/>
      <c r="AU57" s="113"/>
    </row>
    <row r="58" spans="1:47" s="102" customFormat="1" ht="15" x14ac:dyDescent="0.25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53"/>
        <v>0</v>
      </c>
      <c r="L58" s="104">
        <f t="shared" si="54"/>
        <v>0</v>
      </c>
      <c r="M58" s="103">
        <v>0</v>
      </c>
      <c r="N58" s="104">
        <f t="shared" si="55"/>
        <v>0</v>
      </c>
      <c r="O58" s="104">
        <f t="shared" si="56"/>
        <v>0</v>
      </c>
      <c r="P58" s="103">
        <v>0</v>
      </c>
      <c r="Q58" s="104">
        <f t="shared" si="57"/>
        <v>0</v>
      </c>
      <c r="R58" s="104">
        <f t="shared" si="58"/>
        <v>0</v>
      </c>
      <c r="S58" s="103">
        <v>0</v>
      </c>
      <c r="T58" s="104">
        <f t="shared" si="59"/>
        <v>0</v>
      </c>
      <c r="U58" s="104">
        <f t="shared" si="60"/>
        <v>0</v>
      </c>
      <c r="V58" s="103">
        <v>0</v>
      </c>
      <c r="W58" s="104">
        <f t="shared" si="61"/>
        <v>0</v>
      </c>
      <c r="X58" s="104">
        <f t="shared" si="62"/>
        <v>0</v>
      </c>
      <c r="Y58" s="103"/>
      <c r="Z58" s="104">
        <f t="shared" si="63"/>
        <v>0</v>
      </c>
      <c r="AA58" s="104">
        <f t="shared" si="64"/>
        <v>0</v>
      </c>
      <c r="AB58" s="117"/>
      <c r="AC58" s="114">
        <f t="shared" si="65"/>
        <v>0</v>
      </c>
      <c r="AD58" s="104">
        <f t="shared" si="66"/>
        <v>0</v>
      </c>
      <c r="AE58" s="106">
        <f t="shared" si="67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68"/>
        <v>99</v>
      </c>
      <c r="AK58" s="106" t="str">
        <f t="shared" si="69"/>
        <v>-</v>
      </c>
      <c r="AL58" s="108">
        <v>55</v>
      </c>
      <c r="AM58" s="106" t="str">
        <f t="shared" si="70"/>
        <v>-</v>
      </c>
      <c r="AN58" s="114" t="str">
        <f t="shared" si="71"/>
        <v>-</v>
      </c>
      <c r="AO58" s="35" t="str">
        <f t="shared" si="10"/>
        <v>-</v>
      </c>
      <c r="AP58" s="113"/>
      <c r="AQ58" s="113"/>
      <c r="AR58" s="113"/>
      <c r="AS58" s="113"/>
      <c r="AT58" s="113"/>
      <c r="AU58" s="113"/>
    </row>
    <row r="59" spans="1:47" s="102" customFormat="1" ht="15" x14ac:dyDescent="0.25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53"/>
        <v>0</v>
      </c>
      <c r="L59" s="104">
        <f t="shared" si="54"/>
        <v>0</v>
      </c>
      <c r="M59" s="103">
        <v>0</v>
      </c>
      <c r="N59" s="104">
        <f t="shared" si="55"/>
        <v>0</v>
      </c>
      <c r="O59" s="104">
        <f t="shared" si="56"/>
        <v>0</v>
      </c>
      <c r="P59" s="103">
        <v>0</v>
      </c>
      <c r="Q59" s="104">
        <f t="shared" si="57"/>
        <v>0</v>
      </c>
      <c r="R59" s="104">
        <f t="shared" si="58"/>
        <v>0</v>
      </c>
      <c r="S59" s="103">
        <v>0</v>
      </c>
      <c r="T59" s="104">
        <f t="shared" si="59"/>
        <v>0</v>
      </c>
      <c r="U59" s="104">
        <f t="shared" si="60"/>
        <v>0</v>
      </c>
      <c r="V59" s="103">
        <v>0</v>
      </c>
      <c r="W59" s="104">
        <f t="shared" si="61"/>
        <v>0</v>
      </c>
      <c r="X59" s="104">
        <f t="shared" si="62"/>
        <v>0</v>
      </c>
      <c r="Y59" s="103"/>
      <c r="Z59" s="104">
        <f t="shared" si="63"/>
        <v>0</v>
      </c>
      <c r="AA59" s="104">
        <f t="shared" si="64"/>
        <v>0</v>
      </c>
      <c r="AB59" s="117"/>
      <c r="AC59" s="114">
        <f t="shared" si="65"/>
        <v>0</v>
      </c>
      <c r="AD59" s="104">
        <f t="shared" si="66"/>
        <v>0</v>
      </c>
      <c r="AE59" s="106">
        <f t="shared" si="67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68"/>
        <v>0</v>
      </c>
      <c r="AK59" s="106" t="str">
        <f t="shared" si="69"/>
        <v>-</v>
      </c>
      <c r="AL59" s="108">
        <v>56</v>
      </c>
      <c r="AM59" s="106" t="str">
        <f t="shared" si="70"/>
        <v>-</v>
      </c>
      <c r="AN59" s="114" t="str">
        <f t="shared" si="71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53"/>
        <v>0</v>
      </c>
      <c r="L60" s="104">
        <f t="shared" si="54"/>
        <v>0</v>
      </c>
      <c r="M60" s="103">
        <v>0</v>
      </c>
      <c r="N60" s="104">
        <f t="shared" si="55"/>
        <v>0</v>
      </c>
      <c r="O60" s="104">
        <f t="shared" si="56"/>
        <v>0</v>
      </c>
      <c r="P60" s="103">
        <v>0</v>
      </c>
      <c r="Q60" s="104">
        <f t="shared" si="57"/>
        <v>0</v>
      </c>
      <c r="R60" s="104">
        <f t="shared" si="58"/>
        <v>0</v>
      </c>
      <c r="S60" s="103">
        <v>0</v>
      </c>
      <c r="T60" s="104">
        <f t="shared" si="59"/>
        <v>0</v>
      </c>
      <c r="U60" s="104">
        <f t="shared" si="60"/>
        <v>0</v>
      </c>
      <c r="V60" s="103">
        <v>0</v>
      </c>
      <c r="W60" s="104">
        <f t="shared" si="61"/>
        <v>0</v>
      </c>
      <c r="X60" s="104">
        <f t="shared" si="62"/>
        <v>0</v>
      </c>
      <c r="Y60" s="103"/>
      <c r="Z60" s="104">
        <f t="shared" si="63"/>
        <v>0</v>
      </c>
      <c r="AA60" s="104">
        <f t="shared" si="64"/>
        <v>0</v>
      </c>
      <c r="AB60" s="103"/>
      <c r="AC60" s="103">
        <f t="shared" si="65"/>
        <v>0</v>
      </c>
      <c r="AD60" s="104">
        <f t="shared" si="66"/>
        <v>0</v>
      </c>
      <c r="AE60" s="104">
        <f t="shared" si="67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8"/>
        <v>0</v>
      </c>
      <c r="AK60" s="106" t="str">
        <f t="shared" si="69"/>
        <v>-</v>
      </c>
      <c r="AL60" s="108">
        <v>57</v>
      </c>
      <c r="AM60" s="106" t="str">
        <f t="shared" si="70"/>
        <v>-</v>
      </c>
      <c r="AN60" s="109" t="str">
        <f t="shared" si="71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53"/>
        <v>0</v>
      </c>
      <c r="L61" s="104">
        <f t="shared" si="54"/>
        <v>0</v>
      </c>
      <c r="M61" s="103">
        <v>0</v>
      </c>
      <c r="N61" s="104">
        <f t="shared" si="55"/>
        <v>0</v>
      </c>
      <c r="O61" s="104">
        <f t="shared" si="56"/>
        <v>0</v>
      </c>
      <c r="P61" s="103">
        <v>0</v>
      </c>
      <c r="Q61" s="104">
        <f t="shared" si="57"/>
        <v>0</v>
      </c>
      <c r="R61" s="104">
        <f t="shared" si="58"/>
        <v>0</v>
      </c>
      <c r="S61" s="103">
        <v>0</v>
      </c>
      <c r="T61" s="104">
        <f t="shared" si="59"/>
        <v>0</v>
      </c>
      <c r="U61" s="104">
        <f t="shared" si="60"/>
        <v>0</v>
      </c>
      <c r="V61" s="103">
        <v>0</v>
      </c>
      <c r="W61" s="104">
        <f t="shared" si="61"/>
        <v>0</v>
      </c>
      <c r="X61" s="104">
        <f t="shared" si="62"/>
        <v>0</v>
      </c>
      <c r="Y61" s="103"/>
      <c r="Z61" s="104">
        <f t="shared" si="63"/>
        <v>0</v>
      </c>
      <c r="AA61" s="104">
        <f t="shared" si="64"/>
        <v>0</v>
      </c>
      <c r="AB61" s="103"/>
      <c r="AC61" s="103">
        <f t="shared" si="65"/>
        <v>0</v>
      </c>
      <c r="AD61" s="104">
        <f t="shared" si="66"/>
        <v>0</v>
      </c>
      <c r="AE61" s="104">
        <f t="shared" si="67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58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53"/>
        <v>0</v>
      </c>
      <c r="L62" s="104">
        <f t="shared" si="54"/>
        <v>0</v>
      </c>
      <c r="M62" s="103">
        <v>0</v>
      </c>
      <c r="N62" s="104">
        <f t="shared" si="55"/>
        <v>0</v>
      </c>
      <c r="O62" s="104">
        <f t="shared" si="56"/>
        <v>0</v>
      </c>
      <c r="P62" s="103">
        <v>0</v>
      </c>
      <c r="Q62" s="104">
        <f t="shared" si="57"/>
        <v>0</v>
      </c>
      <c r="R62" s="104">
        <f t="shared" si="58"/>
        <v>0</v>
      </c>
      <c r="S62" s="103">
        <v>0</v>
      </c>
      <c r="T62" s="104">
        <f t="shared" si="59"/>
        <v>0</v>
      </c>
      <c r="U62" s="104">
        <f t="shared" si="60"/>
        <v>0</v>
      </c>
      <c r="V62" s="103">
        <v>0</v>
      </c>
      <c r="W62" s="104">
        <f t="shared" si="61"/>
        <v>0</v>
      </c>
      <c r="X62" s="104">
        <f t="shared" si="62"/>
        <v>0</v>
      </c>
      <c r="Y62" s="103"/>
      <c r="Z62" s="104">
        <f t="shared" si="63"/>
        <v>0</v>
      </c>
      <c r="AA62" s="104">
        <f t="shared" si="64"/>
        <v>0</v>
      </c>
      <c r="AB62" s="103"/>
      <c r="AC62" s="103">
        <f t="shared" si="65"/>
        <v>0</v>
      </c>
      <c r="AD62" s="104">
        <f t="shared" si="66"/>
        <v>0</v>
      </c>
      <c r="AE62" s="104">
        <f t="shared" si="67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59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2</v>
      </c>
      <c r="K63" s="104">
        <f t="shared" si="53"/>
        <v>54</v>
      </c>
      <c r="L63" s="104">
        <f t="shared" si="54"/>
        <v>119</v>
      </c>
      <c r="M63" s="103">
        <v>1</v>
      </c>
      <c r="N63" s="104">
        <f t="shared" si="55"/>
        <v>27</v>
      </c>
      <c r="O63" s="104">
        <f t="shared" si="56"/>
        <v>59.5</v>
      </c>
      <c r="P63" s="103">
        <v>1</v>
      </c>
      <c r="Q63" s="104">
        <f t="shared" si="57"/>
        <v>27</v>
      </c>
      <c r="R63" s="104">
        <f t="shared" si="58"/>
        <v>59.5</v>
      </c>
      <c r="S63" s="103">
        <v>0</v>
      </c>
      <c r="T63" s="104">
        <f t="shared" si="59"/>
        <v>0</v>
      </c>
      <c r="U63" s="104">
        <f t="shared" si="60"/>
        <v>0</v>
      </c>
      <c r="V63" s="103">
        <v>0</v>
      </c>
      <c r="W63" s="104">
        <f t="shared" si="61"/>
        <v>0</v>
      </c>
      <c r="X63" s="104">
        <f t="shared" si="62"/>
        <v>0</v>
      </c>
      <c r="Y63" s="103"/>
      <c r="Z63" s="104">
        <f t="shared" si="63"/>
        <v>0</v>
      </c>
      <c r="AA63" s="104">
        <f t="shared" si="64"/>
        <v>0</v>
      </c>
      <c r="AB63" s="103"/>
      <c r="AC63" s="103">
        <f t="shared" si="65"/>
        <v>4</v>
      </c>
      <c r="AD63" s="104">
        <f t="shared" si="66"/>
        <v>108</v>
      </c>
      <c r="AE63" s="104">
        <f t="shared" si="67"/>
        <v>238</v>
      </c>
      <c r="AF63" s="42">
        <f t="shared" si="7"/>
        <v>3.2520325203252036E-2</v>
      </c>
      <c r="AG63" s="37">
        <f t="shared" si="8"/>
        <v>0.97560975609756106</v>
      </c>
      <c r="AH63" s="63">
        <f t="shared" si="9"/>
        <v>58.048780487804883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60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53"/>
        <v>0</v>
      </c>
      <c r="L64" s="104">
        <f t="shared" si="54"/>
        <v>0</v>
      </c>
      <c r="M64" s="103">
        <v>0</v>
      </c>
      <c r="N64" s="104">
        <f t="shared" si="55"/>
        <v>0</v>
      </c>
      <c r="O64" s="104">
        <f t="shared" si="56"/>
        <v>0</v>
      </c>
      <c r="P64" s="103">
        <v>0</v>
      </c>
      <c r="Q64" s="104">
        <f t="shared" si="57"/>
        <v>0</v>
      </c>
      <c r="R64" s="104">
        <f t="shared" si="58"/>
        <v>0</v>
      </c>
      <c r="S64" s="103">
        <v>0</v>
      </c>
      <c r="T64" s="104">
        <f t="shared" si="59"/>
        <v>0</v>
      </c>
      <c r="U64" s="104">
        <f t="shared" si="60"/>
        <v>0</v>
      </c>
      <c r="V64" s="103">
        <v>0</v>
      </c>
      <c r="W64" s="104">
        <f t="shared" si="61"/>
        <v>0</v>
      </c>
      <c r="X64" s="104">
        <f t="shared" si="62"/>
        <v>0</v>
      </c>
      <c r="Y64" s="103"/>
      <c r="Z64" s="104">
        <f t="shared" si="63"/>
        <v>0</v>
      </c>
      <c r="AA64" s="104">
        <f t="shared" si="64"/>
        <v>0</v>
      </c>
      <c r="AB64" s="103"/>
      <c r="AC64" s="103">
        <f t="shared" si="65"/>
        <v>0</v>
      </c>
      <c r="AD64" s="104">
        <f t="shared" si="66"/>
        <v>0</v>
      </c>
      <c r="AE64" s="104">
        <f t="shared" si="67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8"/>
        <v>0</v>
      </c>
      <c r="AK64" s="106" t="str">
        <f t="shared" si="69"/>
        <v>-</v>
      </c>
      <c r="AL64" s="108">
        <v>61</v>
      </c>
      <c r="AM64" s="106" t="str">
        <f t="shared" si="70"/>
        <v>-</v>
      </c>
      <c r="AN64" s="109" t="str">
        <f t="shared" si="71"/>
        <v>-</v>
      </c>
      <c r="AO64" s="35" t="str">
        <f t="shared" si="10"/>
        <v>-</v>
      </c>
      <c r="AP64" s="110"/>
      <c r="AQ64" s="110"/>
    </row>
    <row r="65" spans="1:47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53"/>
        <v>0</v>
      </c>
      <c r="L65" s="104">
        <f t="shared" si="54"/>
        <v>0</v>
      </c>
      <c r="M65" s="103">
        <v>0</v>
      </c>
      <c r="N65" s="104">
        <f t="shared" si="55"/>
        <v>0</v>
      </c>
      <c r="O65" s="104">
        <f t="shared" si="56"/>
        <v>0</v>
      </c>
      <c r="P65" s="103">
        <v>0</v>
      </c>
      <c r="Q65" s="104">
        <f t="shared" si="57"/>
        <v>0</v>
      </c>
      <c r="R65" s="104">
        <f t="shared" si="58"/>
        <v>0</v>
      </c>
      <c r="S65" s="103">
        <v>0</v>
      </c>
      <c r="T65" s="104">
        <f t="shared" si="59"/>
        <v>0</v>
      </c>
      <c r="U65" s="104">
        <f t="shared" si="60"/>
        <v>0</v>
      </c>
      <c r="V65" s="103">
        <v>0</v>
      </c>
      <c r="W65" s="104">
        <f t="shared" si="61"/>
        <v>0</v>
      </c>
      <c r="X65" s="104">
        <f t="shared" si="62"/>
        <v>0</v>
      </c>
      <c r="Y65" s="103"/>
      <c r="Z65" s="104">
        <f t="shared" si="63"/>
        <v>0</v>
      </c>
      <c r="AA65" s="104">
        <f t="shared" si="64"/>
        <v>0</v>
      </c>
      <c r="AB65" s="103"/>
      <c r="AC65" s="103">
        <f t="shared" si="65"/>
        <v>0</v>
      </c>
      <c r="AD65" s="104">
        <f t="shared" si="66"/>
        <v>0</v>
      </c>
      <c r="AE65" s="104">
        <f t="shared" si="67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62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7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53"/>
        <v>0</v>
      </c>
      <c r="L66" s="104">
        <f t="shared" si="54"/>
        <v>0</v>
      </c>
      <c r="M66" s="103">
        <v>0</v>
      </c>
      <c r="N66" s="104">
        <f t="shared" si="55"/>
        <v>0</v>
      </c>
      <c r="O66" s="104">
        <f t="shared" si="56"/>
        <v>0</v>
      </c>
      <c r="P66" s="103">
        <v>0</v>
      </c>
      <c r="Q66" s="104">
        <f t="shared" si="57"/>
        <v>0</v>
      </c>
      <c r="R66" s="104">
        <f t="shared" si="58"/>
        <v>0</v>
      </c>
      <c r="S66" s="103">
        <v>0</v>
      </c>
      <c r="T66" s="104">
        <f t="shared" si="59"/>
        <v>0</v>
      </c>
      <c r="U66" s="104">
        <f t="shared" si="60"/>
        <v>0</v>
      </c>
      <c r="V66" s="103">
        <v>0</v>
      </c>
      <c r="W66" s="104">
        <f t="shared" si="61"/>
        <v>0</v>
      </c>
      <c r="X66" s="104">
        <f t="shared" si="62"/>
        <v>0</v>
      </c>
      <c r="Y66" s="103"/>
      <c r="Z66" s="104">
        <f t="shared" si="63"/>
        <v>0</v>
      </c>
      <c r="AA66" s="104">
        <f t="shared" si="64"/>
        <v>0</v>
      </c>
      <c r="AB66" s="103"/>
      <c r="AC66" s="103">
        <f t="shared" si="65"/>
        <v>0</v>
      </c>
      <c r="AD66" s="104">
        <f t="shared" si="66"/>
        <v>0</v>
      </c>
      <c r="AE66" s="104">
        <f t="shared" si="67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8"/>
        <v>0</v>
      </c>
      <c r="AK66" s="106" t="str">
        <f t="shared" si="69"/>
        <v>-</v>
      </c>
      <c r="AL66" s="108">
        <v>63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7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53"/>
        <v>0</v>
      </c>
      <c r="L67" s="104">
        <f t="shared" si="54"/>
        <v>0</v>
      </c>
      <c r="M67" s="103">
        <v>0</v>
      </c>
      <c r="N67" s="104">
        <f t="shared" si="55"/>
        <v>0</v>
      </c>
      <c r="O67" s="104">
        <f t="shared" si="56"/>
        <v>0</v>
      </c>
      <c r="P67" s="103">
        <v>0</v>
      </c>
      <c r="Q67" s="104">
        <f t="shared" si="57"/>
        <v>0</v>
      </c>
      <c r="R67" s="104">
        <f t="shared" si="58"/>
        <v>0</v>
      </c>
      <c r="S67" s="103">
        <v>0</v>
      </c>
      <c r="T67" s="104">
        <f t="shared" si="59"/>
        <v>0</v>
      </c>
      <c r="U67" s="104">
        <f t="shared" si="60"/>
        <v>0</v>
      </c>
      <c r="V67" s="103">
        <v>0</v>
      </c>
      <c r="W67" s="104">
        <f t="shared" si="61"/>
        <v>0</v>
      </c>
      <c r="X67" s="104">
        <f t="shared" si="62"/>
        <v>0</v>
      </c>
      <c r="Y67" s="103"/>
      <c r="Z67" s="104">
        <f t="shared" si="63"/>
        <v>0</v>
      </c>
      <c r="AA67" s="104">
        <f t="shared" si="64"/>
        <v>0</v>
      </c>
      <c r="AB67" s="103"/>
      <c r="AC67" s="103">
        <f t="shared" si="65"/>
        <v>0</v>
      </c>
      <c r="AD67" s="104">
        <f t="shared" si="66"/>
        <v>0</v>
      </c>
      <c r="AE67" s="104">
        <f t="shared" si="67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64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7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53"/>
        <v>0</v>
      </c>
      <c r="L68" s="104">
        <f t="shared" si="54"/>
        <v>0</v>
      </c>
      <c r="M68" s="103">
        <v>0</v>
      </c>
      <c r="N68" s="104">
        <f t="shared" si="55"/>
        <v>0</v>
      </c>
      <c r="O68" s="104">
        <f t="shared" si="56"/>
        <v>0</v>
      </c>
      <c r="P68" s="103">
        <v>0</v>
      </c>
      <c r="Q68" s="104">
        <f t="shared" si="57"/>
        <v>0</v>
      </c>
      <c r="R68" s="104">
        <f t="shared" si="58"/>
        <v>0</v>
      </c>
      <c r="S68" s="103">
        <v>0</v>
      </c>
      <c r="T68" s="104">
        <f t="shared" si="59"/>
        <v>0</v>
      </c>
      <c r="U68" s="104">
        <f t="shared" si="60"/>
        <v>0</v>
      </c>
      <c r="V68" s="103">
        <v>0</v>
      </c>
      <c r="W68" s="104">
        <f t="shared" si="61"/>
        <v>0</v>
      </c>
      <c r="X68" s="104">
        <f t="shared" si="62"/>
        <v>0</v>
      </c>
      <c r="Y68" s="103"/>
      <c r="Z68" s="104">
        <f t="shared" si="63"/>
        <v>0</v>
      </c>
      <c r="AA68" s="104">
        <f t="shared" si="64"/>
        <v>0</v>
      </c>
      <c r="AB68" s="103"/>
      <c r="AC68" s="103">
        <f t="shared" si="65"/>
        <v>0</v>
      </c>
      <c r="AD68" s="104">
        <f t="shared" si="66"/>
        <v>0</v>
      </c>
      <c r="AE68" s="104">
        <f t="shared" si="67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8"/>
        <v>0</v>
      </c>
      <c r="AK68" s="106" t="str">
        <f t="shared" si="69"/>
        <v>-</v>
      </c>
      <c r="AL68" s="108">
        <v>65</v>
      </c>
      <c r="AM68" s="106" t="str">
        <f t="shared" si="70"/>
        <v>-</v>
      </c>
      <c r="AN68" s="109" t="str">
        <f t="shared" si="71"/>
        <v>-</v>
      </c>
      <c r="AO68" s="35" t="str">
        <f t="shared" si="10"/>
        <v>-</v>
      </c>
      <c r="AP68" s="110"/>
      <c r="AQ68" s="110"/>
    </row>
    <row r="69" spans="1:47" s="102" customFormat="1" ht="15" x14ac:dyDescent="0.25">
      <c r="A69" s="98"/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13"/>
      <c r="J69" s="103">
        <v>0</v>
      </c>
      <c r="K69" s="104">
        <f t="shared" si="11"/>
        <v>0</v>
      </c>
      <c r="L69" s="104">
        <f t="shared" si="38"/>
        <v>0</v>
      </c>
      <c r="M69" s="103">
        <v>0</v>
      </c>
      <c r="N69" s="104">
        <f t="shared" si="39"/>
        <v>0</v>
      </c>
      <c r="O69" s="104">
        <f t="shared" si="40"/>
        <v>0</v>
      </c>
      <c r="P69" s="103">
        <v>1</v>
      </c>
      <c r="Q69" s="104">
        <f t="shared" si="41"/>
        <v>12.049999999999997</v>
      </c>
      <c r="R69" s="104">
        <f t="shared" si="42"/>
        <v>24.5</v>
      </c>
      <c r="S69" s="103">
        <v>0</v>
      </c>
      <c r="T69" s="104">
        <f t="shared" si="43"/>
        <v>0</v>
      </c>
      <c r="U69" s="104">
        <f t="shared" si="44"/>
        <v>0</v>
      </c>
      <c r="V69" s="103">
        <v>0</v>
      </c>
      <c r="W69" s="104">
        <f t="shared" si="45"/>
        <v>0</v>
      </c>
      <c r="X69" s="104">
        <f t="shared" si="46"/>
        <v>0</v>
      </c>
      <c r="Y69" s="103"/>
      <c r="Z69" s="104">
        <f t="shared" si="47"/>
        <v>0</v>
      </c>
      <c r="AA69" s="104">
        <f t="shared" si="48"/>
        <v>0</v>
      </c>
      <c r="AB69" s="117"/>
      <c r="AC69" s="114">
        <f t="shared" si="4"/>
        <v>1</v>
      </c>
      <c r="AD69" s="104">
        <f t="shared" si="5"/>
        <v>12.049999999999997</v>
      </c>
      <c r="AE69" s="106">
        <f t="shared" si="6"/>
        <v>24.5</v>
      </c>
      <c r="AF69" s="42">
        <f t="shared" si="7"/>
        <v>8.130081300813009E-3</v>
      </c>
      <c r="AG69" s="37">
        <f t="shared" si="8"/>
        <v>0.24390243902439027</v>
      </c>
      <c r="AH69" s="63">
        <f t="shared" si="9"/>
        <v>5.975609756097561</v>
      </c>
      <c r="AI69" s="103">
        <v>1</v>
      </c>
      <c r="AJ69" s="106">
        <f t="shared" si="49"/>
        <v>24.5</v>
      </c>
      <c r="AK69" s="106">
        <f t="shared" si="50"/>
        <v>122.99999999999999</v>
      </c>
      <c r="AL69" s="108">
        <v>38</v>
      </c>
      <c r="AM69" s="106">
        <f t="shared" si="51"/>
        <v>17.571428571428569</v>
      </c>
      <c r="AN69" s="114">
        <f t="shared" si="52"/>
        <v>4.0999999999999996</v>
      </c>
      <c r="AO69" s="35">
        <f t="shared" si="10"/>
        <v>43712</v>
      </c>
      <c r="AP69" s="113"/>
      <c r="AQ69" s="113"/>
      <c r="AR69" s="113"/>
      <c r="AS69" s="113"/>
      <c r="AT69" s="113"/>
      <c r="AU69" s="113"/>
    </row>
    <row r="70" spans="1:47" s="102" customFormat="1" ht="15" x14ac:dyDescent="0.25">
      <c r="A70" s="98"/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38"/>
        <v>0</v>
      </c>
      <c r="M70" s="103">
        <v>0</v>
      </c>
      <c r="N70" s="104">
        <f t="shared" si="39"/>
        <v>0</v>
      </c>
      <c r="O70" s="104">
        <f t="shared" si="40"/>
        <v>0</v>
      </c>
      <c r="P70" s="103">
        <v>0</v>
      </c>
      <c r="Q70" s="104">
        <f t="shared" si="41"/>
        <v>0</v>
      </c>
      <c r="R70" s="104">
        <f t="shared" si="42"/>
        <v>0</v>
      </c>
      <c r="S70" s="103">
        <v>0</v>
      </c>
      <c r="T70" s="104">
        <f t="shared" si="43"/>
        <v>0</v>
      </c>
      <c r="U70" s="104">
        <f t="shared" si="44"/>
        <v>0</v>
      </c>
      <c r="V70" s="103">
        <v>0</v>
      </c>
      <c r="W70" s="104">
        <f t="shared" si="45"/>
        <v>0</v>
      </c>
      <c r="X70" s="104">
        <f t="shared" si="46"/>
        <v>0</v>
      </c>
      <c r="Y70" s="103"/>
      <c r="Z70" s="104">
        <f t="shared" si="47"/>
        <v>0</v>
      </c>
      <c r="AA70" s="104">
        <f t="shared" si="4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49"/>
        <v>0</v>
      </c>
      <c r="AK70" s="106" t="str">
        <f t="shared" si="50"/>
        <v>-</v>
      </c>
      <c r="AL70" s="108">
        <v>40</v>
      </c>
      <c r="AM70" s="106" t="str">
        <f t="shared" si="51"/>
        <v>-</v>
      </c>
      <c r="AN70" s="109" t="str">
        <f t="shared" si="52"/>
        <v>-</v>
      </c>
      <c r="AO70" s="35" t="str">
        <f t="shared" si="10"/>
        <v>-</v>
      </c>
      <c r="AP70" s="110"/>
      <c r="AQ70" s="110"/>
    </row>
    <row r="71" spans="1:47" s="102" customFormat="1" ht="15" x14ac:dyDescent="0.25">
      <c r="A71" s="98"/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38"/>
        <v>0</v>
      </c>
      <c r="M71" s="103">
        <v>0</v>
      </c>
      <c r="N71" s="104">
        <f t="shared" si="39"/>
        <v>0</v>
      </c>
      <c r="O71" s="104">
        <f t="shared" si="40"/>
        <v>0</v>
      </c>
      <c r="P71" s="103">
        <v>0</v>
      </c>
      <c r="Q71" s="104">
        <f t="shared" si="41"/>
        <v>0</v>
      </c>
      <c r="R71" s="104">
        <f t="shared" si="42"/>
        <v>0</v>
      </c>
      <c r="S71" s="103">
        <v>0</v>
      </c>
      <c r="T71" s="104">
        <f t="shared" si="43"/>
        <v>0</v>
      </c>
      <c r="U71" s="104">
        <f t="shared" si="44"/>
        <v>0</v>
      </c>
      <c r="V71" s="103">
        <v>0</v>
      </c>
      <c r="W71" s="104">
        <f t="shared" si="45"/>
        <v>0</v>
      </c>
      <c r="X71" s="104">
        <f t="shared" si="46"/>
        <v>0</v>
      </c>
      <c r="Y71" s="103"/>
      <c r="Z71" s="104">
        <f t="shared" si="47"/>
        <v>0</v>
      </c>
      <c r="AA71" s="104">
        <f t="shared" si="48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49"/>
        <v>0</v>
      </c>
      <c r="AK71" s="106" t="str">
        <f t="shared" si="50"/>
        <v>-</v>
      </c>
      <c r="AL71" s="108">
        <v>41</v>
      </c>
      <c r="AM71" s="106" t="str">
        <f t="shared" si="51"/>
        <v>-</v>
      </c>
      <c r="AN71" s="109" t="str">
        <f t="shared" si="52"/>
        <v>-</v>
      </c>
      <c r="AO71" s="35" t="str">
        <f t="shared" si="10"/>
        <v>-</v>
      </c>
      <c r="AP71" s="110"/>
      <c r="AQ71" s="110"/>
    </row>
    <row r="72" spans="1:47" s="102" customFormat="1" ht="15" x14ac:dyDescent="0.25">
      <c r="A72" s="98"/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38"/>
        <v>0</v>
      </c>
      <c r="M72" s="103">
        <v>0</v>
      </c>
      <c r="N72" s="104">
        <f t="shared" si="39"/>
        <v>0</v>
      </c>
      <c r="O72" s="104">
        <f t="shared" si="40"/>
        <v>0</v>
      </c>
      <c r="P72" s="103">
        <v>0</v>
      </c>
      <c r="Q72" s="104">
        <f t="shared" si="41"/>
        <v>0</v>
      </c>
      <c r="R72" s="104">
        <f t="shared" si="42"/>
        <v>0</v>
      </c>
      <c r="S72" s="103">
        <v>0</v>
      </c>
      <c r="T72" s="104">
        <f t="shared" si="43"/>
        <v>0</v>
      </c>
      <c r="U72" s="104">
        <f t="shared" si="44"/>
        <v>0</v>
      </c>
      <c r="V72" s="103">
        <v>0</v>
      </c>
      <c r="W72" s="104">
        <f t="shared" si="45"/>
        <v>0</v>
      </c>
      <c r="X72" s="104">
        <f t="shared" si="46"/>
        <v>0</v>
      </c>
      <c r="Y72" s="103"/>
      <c r="Z72" s="104">
        <f t="shared" si="47"/>
        <v>0</v>
      </c>
      <c r="AA72" s="104">
        <f t="shared" si="48"/>
        <v>0</v>
      </c>
      <c r="AB72" s="103"/>
      <c r="AC72" s="103">
        <f t="shared" si="4"/>
        <v>0</v>
      </c>
      <c r="AD72" s="104">
        <f t="shared" si="5"/>
        <v>0</v>
      </c>
      <c r="AE72" s="104">
        <f t="shared" si="6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49"/>
        <v>0</v>
      </c>
      <c r="AK72" s="106" t="str">
        <f t="shared" si="50"/>
        <v>-</v>
      </c>
      <c r="AL72" s="108">
        <v>42</v>
      </c>
      <c r="AM72" s="106" t="str">
        <f t="shared" si="51"/>
        <v>-</v>
      </c>
      <c r="AN72" s="109" t="str">
        <f t="shared" si="52"/>
        <v>-</v>
      </c>
      <c r="AO72" s="35" t="str">
        <f t="shared" si="10"/>
        <v>-</v>
      </c>
      <c r="AP72" s="110"/>
      <c r="AQ72" s="110"/>
    </row>
    <row r="73" spans="1:47" s="102" customFormat="1" ht="15" x14ac:dyDescent="0.25">
      <c r="A73" s="98"/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38"/>
        <v>0</v>
      </c>
      <c r="M73" s="103">
        <v>0</v>
      </c>
      <c r="N73" s="104">
        <f t="shared" si="39"/>
        <v>0</v>
      </c>
      <c r="O73" s="104">
        <f t="shared" si="40"/>
        <v>0</v>
      </c>
      <c r="P73" s="103">
        <v>0</v>
      </c>
      <c r="Q73" s="104">
        <f t="shared" si="41"/>
        <v>0</v>
      </c>
      <c r="R73" s="104">
        <f t="shared" si="42"/>
        <v>0</v>
      </c>
      <c r="S73" s="103">
        <v>0</v>
      </c>
      <c r="T73" s="104">
        <f t="shared" si="43"/>
        <v>0</v>
      </c>
      <c r="U73" s="104">
        <f t="shared" si="44"/>
        <v>0</v>
      </c>
      <c r="V73" s="103">
        <v>0</v>
      </c>
      <c r="W73" s="104">
        <f t="shared" si="45"/>
        <v>0</v>
      </c>
      <c r="X73" s="104">
        <f t="shared" si="46"/>
        <v>0</v>
      </c>
      <c r="Y73" s="103"/>
      <c r="Z73" s="104">
        <f t="shared" si="47"/>
        <v>0</v>
      </c>
      <c r="AA73" s="104">
        <f t="shared" si="48"/>
        <v>0</v>
      </c>
      <c r="AB73" s="103"/>
      <c r="AC73" s="103">
        <f t="shared" si="4"/>
        <v>0</v>
      </c>
      <c r="AD73" s="104">
        <f t="shared" si="5"/>
        <v>0</v>
      </c>
      <c r="AE73" s="104">
        <f t="shared" si="6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49"/>
        <v>0</v>
      </c>
      <c r="AK73" s="106" t="str">
        <f t="shared" si="50"/>
        <v>-</v>
      </c>
      <c r="AL73" s="108">
        <v>43</v>
      </c>
      <c r="AM73" s="106" t="str">
        <f t="shared" si="51"/>
        <v>-</v>
      </c>
      <c r="AN73" s="109" t="str">
        <f t="shared" si="52"/>
        <v>-</v>
      </c>
      <c r="AO73" s="35" t="str">
        <f t="shared" si="10"/>
        <v>-</v>
      </c>
      <c r="AP73" s="110"/>
      <c r="AQ73" s="110"/>
    </row>
    <row r="74" spans="1:47" s="102" customFormat="1" ht="15" x14ac:dyDescent="0.25">
      <c r="A74" s="98"/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38"/>
        <v>0</v>
      </c>
      <c r="M74" s="103">
        <v>0</v>
      </c>
      <c r="N74" s="104">
        <f t="shared" si="39"/>
        <v>0</v>
      </c>
      <c r="O74" s="104">
        <f t="shared" si="40"/>
        <v>0</v>
      </c>
      <c r="P74" s="103">
        <v>0</v>
      </c>
      <c r="Q74" s="104">
        <f t="shared" si="41"/>
        <v>0</v>
      </c>
      <c r="R74" s="104">
        <f t="shared" si="42"/>
        <v>0</v>
      </c>
      <c r="S74" s="103">
        <v>0</v>
      </c>
      <c r="T74" s="104">
        <f t="shared" si="43"/>
        <v>0</v>
      </c>
      <c r="U74" s="104">
        <f t="shared" si="44"/>
        <v>0</v>
      </c>
      <c r="V74" s="103">
        <v>0</v>
      </c>
      <c r="W74" s="104">
        <f t="shared" si="45"/>
        <v>0</v>
      </c>
      <c r="X74" s="104">
        <f t="shared" si="46"/>
        <v>0</v>
      </c>
      <c r="Y74" s="103"/>
      <c r="Z74" s="104">
        <f t="shared" si="47"/>
        <v>0</v>
      </c>
      <c r="AA74" s="104">
        <f t="shared" si="48"/>
        <v>0</v>
      </c>
      <c r="AB74" s="103"/>
      <c r="AC74" s="103">
        <f t="shared" si="4"/>
        <v>0</v>
      </c>
      <c r="AD74" s="104">
        <f t="shared" si="5"/>
        <v>0</v>
      </c>
      <c r="AE74" s="104">
        <f t="shared" si="6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49"/>
        <v>0</v>
      </c>
      <c r="AK74" s="106" t="str">
        <f t="shared" si="50"/>
        <v>-</v>
      </c>
      <c r="AL74" s="108">
        <v>44</v>
      </c>
      <c r="AM74" s="106" t="str">
        <f t="shared" si="51"/>
        <v>-</v>
      </c>
      <c r="AN74" s="109" t="str">
        <f t="shared" si="52"/>
        <v>-</v>
      </c>
      <c r="AO74" s="35" t="str">
        <f t="shared" si="10"/>
        <v>-</v>
      </c>
      <c r="AP74" s="110"/>
      <c r="AQ74" s="110"/>
    </row>
    <row r="75" spans="1:47" s="102" customFormat="1" ht="15" x14ac:dyDescent="0.25">
      <c r="A75" s="98"/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38"/>
        <v>0</v>
      </c>
      <c r="M75" s="103">
        <v>0</v>
      </c>
      <c r="N75" s="104">
        <f t="shared" si="39"/>
        <v>0</v>
      </c>
      <c r="O75" s="104">
        <f t="shared" si="40"/>
        <v>0</v>
      </c>
      <c r="P75" s="103">
        <v>0</v>
      </c>
      <c r="Q75" s="104">
        <f t="shared" si="41"/>
        <v>0</v>
      </c>
      <c r="R75" s="104">
        <f t="shared" si="42"/>
        <v>0</v>
      </c>
      <c r="S75" s="103">
        <v>0</v>
      </c>
      <c r="T75" s="104">
        <f t="shared" si="43"/>
        <v>0</v>
      </c>
      <c r="U75" s="104">
        <f t="shared" si="44"/>
        <v>0</v>
      </c>
      <c r="V75" s="103">
        <v>0</v>
      </c>
      <c r="W75" s="104">
        <f t="shared" si="45"/>
        <v>0</v>
      </c>
      <c r="X75" s="104">
        <f t="shared" si="46"/>
        <v>0</v>
      </c>
      <c r="Y75" s="103"/>
      <c r="Z75" s="104">
        <f t="shared" si="47"/>
        <v>0</v>
      </c>
      <c r="AA75" s="104">
        <f t="shared" si="48"/>
        <v>0</v>
      </c>
      <c r="AB75" s="103"/>
      <c r="AC75" s="103">
        <f t="shared" si="4"/>
        <v>0</v>
      </c>
      <c r="AD75" s="104">
        <f t="shared" si="5"/>
        <v>0</v>
      </c>
      <c r="AE75" s="104">
        <f t="shared" si="6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49"/>
        <v>0</v>
      </c>
      <c r="AK75" s="106" t="str">
        <f t="shared" si="50"/>
        <v>-</v>
      </c>
      <c r="AL75" s="108">
        <v>45</v>
      </c>
      <c r="AM75" s="106" t="str">
        <f t="shared" si="51"/>
        <v>-</v>
      </c>
      <c r="AN75" s="109" t="str">
        <f t="shared" si="52"/>
        <v>-</v>
      </c>
      <c r="AO75" s="35" t="str">
        <f t="shared" si="10"/>
        <v>-</v>
      </c>
      <c r="AP75" s="110"/>
      <c r="AQ75" s="110"/>
    </row>
    <row r="76" spans="1:47" s="102" customFormat="1" ht="15" x14ac:dyDescent="0.25">
      <c r="A76" s="98"/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38"/>
        <v>0</v>
      </c>
      <c r="M76" s="103">
        <v>0</v>
      </c>
      <c r="N76" s="104">
        <f t="shared" si="39"/>
        <v>0</v>
      </c>
      <c r="O76" s="104">
        <f t="shared" si="40"/>
        <v>0</v>
      </c>
      <c r="P76" s="103">
        <v>0</v>
      </c>
      <c r="Q76" s="104">
        <f t="shared" si="41"/>
        <v>0</v>
      </c>
      <c r="R76" s="104">
        <f t="shared" si="42"/>
        <v>0</v>
      </c>
      <c r="S76" s="103">
        <v>0</v>
      </c>
      <c r="T76" s="104">
        <f t="shared" si="43"/>
        <v>0</v>
      </c>
      <c r="U76" s="104">
        <f t="shared" si="44"/>
        <v>0</v>
      </c>
      <c r="V76" s="103">
        <v>0</v>
      </c>
      <c r="W76" s="104">
        <f t="shared" si="45"/>
        <v>0</v>
      </c>
      <c r="X76" s="104">
        <f t="shared" si="46"/>
        <v>0</v>
      </c>
      <c r="Y76" s="103"/>
      <c r="Z76" s="104">
        <f t="shared" si="47"/>
        <v>0</v>
      </c>
      <c r="AA76" s="104">
        <f t="shared" si="48"/>
        <v>0</v>
      </c>
      <c r="AB76" s="103"/>
      <c r="AC76" s="103">
        <f t="shared" si="4"/>
        <v>0</v>
      </c>
      <c r="AD76" s="104">
        <f t="shared" si="5"/>
        <v>0</v>
      </c>
      <c r="AE76" s="104">
        <f t="shared" si="6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49"/>
        <v>0</v>
      </c>
      <c r="AK76" s="106" t="str">
        <f t="shared" si="50"/>
        <v>-</v>
      </c>
      <c r="AL76" s="108">
        <v>46</v>
      </c>
      <c r="AM76" s="106" t="str">
        <f t="shared" si="51"/>
        <v>-</v>
      </c>
      <c r="AN76" s="109" t="str">
        <f t="shared" si="52"/>
        <v>-</v>
      </c>
      <c r="AO76" s="35" t="str">
        <f t="shared" si="10"/>
        <v>-</v>
      </c>
      <c r="AP76" s="110"/>
      <c r="AQ76" s="110"/>
    </row>
    <row r="77" spans="1:47" s="102" customFormat="1" ht="15" x14ac:dyDescent="0.25">
      <c r="A77" s="98"/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11"/>
        <v>0</v>
      </c>
      <c r="L77" s="104">
        <f t="shared" si="38"/>
        <v>0</v>
      </c>
      <c r="M77" s="103">
        <v>0</v>
      </c>
      <c r="N77" s="104">
        <f t="shared" si="39"/>
        <v>0</v>
      </c>
      <c r="O77" s="104">
        <f t="shared" si="40"/>
        <v>0</v>
      </c>
      <c r="P77" s="103">
        <v>0</v>
      </c>
      <c r="Q77" s="104">
        <f t="shared" si="41"/>
        <v>0</v>
      </c>
      <c r="R77" s="104">
        <f t="shared" si="42"/>
        <v>0</v>
      </c>
      <c r="S77" s="103">
        <v>0</v>
      </c>
      <c r="T77" s="104">
        <f t="shared" si="43"/>
        <v>0</v>
      </c>
      <c r="U77" s="104">
        <f t="shared" si="44"/>
        <v>0</v>
      </c>
      <c r="V77" s="103">
        <v>0</v>
      </c>
      <c r="W77" s="104">
        <f t="shared" si="45"/>
        <v>0</v>
      </c>
      <c r="X77" s="104">
        <f t="shared" si="46"/>
        <v>0</v>
      </c>
      <c r="Y77" s="103"/>
      <c r="Z77" s="104">
        <f t="shared" si="47"/>
        <v>0</v>
      </c>
      <c r="AA77" s="104">
        <f t="shared" si="48"/>
        <v>0</v>
      </c>
      <c r="AB77" s="103"/>
      <c r="AC77" s="103">
        <f t="shared" si="4"/>
        <v>0</v>
      </c>
      <c r="AD77" s="104">
        <f t="shared" si="5"/>
        <v>0</v>
      </c>
      <c r="AE77" s="104">
        <f t="shared" si="6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49"/>
        <v>0</v>
      </c>
      <c r="AK77" s="106" t="str">
        <f t="shared" si="50"/>
        <v>-</v>
      </c>
      <c r="AL77" s="108">
        <v>47</v>
      </c>
      <c r="AM77" s="106" t="str">
        <f t="shared" si="51"/>
        <v>-</v>
      </c>
      <c r="AN77" s="109" t="str">
        <f t="shared" si="52"/>
        <v>-</v>
      </c>
      <c r="AO77" s="35" t="str">
        <f t="shared" si="10"/>
        <v>-</v>
      </c>
      <c r="AP77" s="110"/>
      <c r="AQ77" s="110"/>
    </row>
    <row r="78" spans="1:47" s="102" customFormat="1" ht="15" x14ac:dyDescent="0.25">
      <c r="A78" s="98"/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11"/>
        <v>0</v>
      </c>
      <c r="L78" s="104">
        <f t="shared" si="38"/>
        <v>0</v>
      </c>
      <c r="M78" s="103">
        <v>0</v>
      </c>
      <c r="N78" s="104">
        <f t="shared" si="39"/>
        <v>0</v>
      </c>
      <c r="O78" s="104">
        <f t="shared" si="40"/>
        <v>0</v>
      </c>
      <c r="P78" s="103">
        <v>0</v>
      </c>
      <c r="Q78" s="104">
        <f t="shared" si="41"/>
        <v>0</v>
      </c>
      <c r="R78" s="104">
        <f t="shared" si="42"/>
        <v>0</v>
      </c>
      <c r="S78" s="103">
        <v>0</v>
      </c>
      <c r="T78" s="104">
        <f t="shared" si="43"/>
        <v>0</v>
      </c>
      <c r="U78" s="104">
        <f t="shared" si="44"/>
        <v>0</v>
      </c>
      <c r="V78" s="103">
        <v>0</v>
      </c>
      <c r="W78" s="104">
        <f t="shared" si="45"/>
        <v>0</v>
      </c>
      <c r="X78" s="104">
        <f t="shared" si="46"/>
        <v>0</v>
      </c>
      <c r="Y78" s="103"/>
      <c r="Z78" s="104">
        <f t="shared" si="47"/>
        <v>0</v>
      </c>
      <c r="AA78" s="104">
        <f t="shared" si="48"/>
        <v>0</v>
      </c>
      <c r="AB78" s="103"/>
      <c r="AC78" s="103">
        <f t="shared" si="4"/>
        <v>0</v>
      </c>
      <c r="AD78" s="104">
        <f t="shared" si="5"/>
        <v>0</v>
      </c>
      <c r="AE78" s="104">
        <f t="shared" si="6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AE78/AQ$10*30</f>
        <v>0</v>
      </c>
      <c r="AI78" s="103">
        <v>0</v>
      </c>
      <c r="AJ78" s="107">
        <f t="shared" si="49"/>
        <v>0</v>
      </c>
      <c r="AK78" s="106" t="str">
        <f t="shared" si="50"/>
        <v>-</v>
      </c>
      <c r="AL78" s="108">
        <v>48</v>
      </c>
      <c r="AM78" s="106" t="str">
        <f t="shared" si="51"/>
        <v>-</v>
      </c>
      <c r="AN78" s="109" t="str">
        <f t="shared" si="52"/>
        <v>-</v>
      </c>
      <c r="AO78" s="35" t="str">
        <f t="shared" ref="AO78:AO141" si="75">IFERROR(AO$10+AK78,"-")</f>
        <v>-</v>
      </c>
      <c r="AP78" s="110"/>
      <c r="AQ78" s="110"/>
    </row>
    <row r="79" spans="1:47" s="113" customFormat="1" ht="15" x14ac:dyDescent="0.25">
      <c r="A79" s="98"/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11"/>
        <v>0</v>
      </c>
      <c r="L79" s="104">
        <f t="shared" si="38"/>
        <v>0</v>
      </c>
      <c r="M79" s="103">
        <v>0</v>
      </c>
      <c r="N79" s="104">
        <f t="shared" si="39"/>
        <v>0</v>
      </c>
      <c r="O79" s="104">
        <f t="shared" si="40"/>
        <v>0</v>
      </c>
      <c r="P79" s="103">
        <v>0</v>
      </c>
      <c r="Q79" s="104">
        <f t="shared" si="41"/>
        <v>0</v>
      </c>
      <c r="R79" s="104">
        <f t="shared" si="42"/>
        <v>0</v>
      </c>
      <c r="S79" s="103">
        <v>0</v>
      </c>
      <c r="T79" s="104">
        <f t="shared" si="43"/>
        <v>0</v>
      </c>
      <c r="U79" s="104">
        <f t="shared" si="44"/>
        <v>0</v>
      </c>
      <c r="V79" s="103">
        <v>0</v>
      </c>
      <c r="W79" s="104">
        <f t="shared" si="45"/>
        <v>0</v>
      </c>
      <c r="X79" s="104">
        <f t="shared" si="46"/>
        <v>0</v>
      </c>
      <c r="Y79" s="103"/>
      <c r="Z79" s="104">
        <f t="shared" si="47"/>
        <v>0</v>
      </c>
      <c r="AA79" s="104">
        <f t="shared" si="48"/>
        <v>0</v>
      </c>
      <c r="AC79" s="114">
        <f t="shared" si="4"/>
        <v>0</v>
      </c>
      <c r="AD79" s="104">
        <f t="shared" si="5"/>
        <v>0</v>
      </c>
      <c r="AE79" s="106">
        <f t="shared" si="6"/>
        <v>0</v>
      </c>
      <c r="AF79" s="42">
        <f t="shared" si="72"/>
        <v>0</v>
      </c>
      <c r="AG79" s="37">
        <f t="shared" si="73"/>
        <v>0</v>
      </c>
      <c r="AH79" s="63">
        <f t="shared" si="74"/>
        <v>0</v>
      </c>
      <c r="AI79" s="103">
        <v>0</v>
      </c>
      <c r="AJ79" s="106">
        <f t="shared" si="49"/>
        <v>0</v>
      </c>
      <c r="AK79" s="106" t="str">
        <f t="shared" si="50"/>
        <v>-</v>
      </c>
      <c r="AL79" s="108">
        <v>49</v>
      </c>
      <c r="AM79" s="106" t="str">
        <f t="shared" si="51"/>
        <v>-</v>
      </c>
      <c r="AN79" s="114" t="str">
        <f t="shared" si="52"/>
        <v>-</v>
      </c>
      <c r="AO79" s="35" t="str">
        <f t="shared" si="75"/>
        <v>-</v>
      </c>
    </row>
    <row r="80" spans="1:47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13"/>
      <c r="J80" s="103">
        <v>0</v>
      </c>
      <c r="K80" s="104">
        <f t="shared" si="11"/>
        <v>0</v>
      </c>
      <c r="L80" s="104">
        <f t="shared" ref="L80:L114" si="76">J80*$G80</f>
        <v>0</v>
      </c>
      <c r="M80" s="103">
        <v>0</v>
      </c>
      <c r="N80" s="104">
        <f t="shared" ref="N80:N114" si="77">M80*$F80</f>
        <v>0</v>
      </c>
      <c r="O80" s="104">
        <f t="shared" ref="O80:O114" si="78">M80*$G80</f>
        <v>0</v>
      </c>
      <c r="P80" s="103">
        <v>0</v>
      </c>
      <c r="Q80" s="104">
        <f t="shared" ref="Q80:Q114" si="79">P80*$F80</f>
        <v>0</v>
      </c>
      <c r="R80" s="104">
        <f t="shared" ref="R80:R114" si="80">P80*$G80</f>
        <v>0</v>
      </c>
      <c r="S80" s="103">
        <v>0</v>
      </c>
      <c r="T80" s="104">
        <f t="shared" ref="T80:T114" si="81">S80*$F80</f>
        <v>0</v>
      </c>
      <c r="U80" s="104">
        <f t="shared" ref="U80:U114" si="82">S80*$G80</f>
        <v>0</v>
      </c>
      <c r="V80" s="103">
        <v>0</v>
      </c>
      <c r="W80" s="104">
        <f t="shared" ref="W80:W114" si="83">V80*$F80</f>
        <v>0</v>
      </c>
      <c r="X80" s="104">
        <f t="shared" ref="X80:X114" si="84">V80*$G80</f>
        <v>0</v>
      </c>
      <c r="Y80" s="103"/>
      <c r="Z80" s="104">
        <f t="shared" ref="Z80:Z114" si="85">Y80*$F80</f>
        <v>0</v>
      </c>
      <c r="AA80" s="104">
        <f t="shared" ref="AA80:AA114" si="86">Y80*$G80</f>
        <v>0</v>
      </c>
      <c r="AB80" s="117"/>
      <c r="AC80" s="114">
        <f t="shared" si="4"/>
        <v>0</v>
      </c>
      <c r="AD80" s="104">
        <f t="shared" si="5"/>
        <v>0</v>
      </c>
      <c r="AE80" s="106">
        <f t="shared" si="6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6">
        <f t="shared" ref="AJ80:AJ114" si="87">AI80*G80</f>
        <v>0</v>
      </c>
      <c r="AK80" s="106" t="str">
        <f t="shared" ref="AK80:AK114" si="88">IFERROR(AI80/AF80, "-")</f>
        <v>-</v>
      </c>
      <c r="AL80" s="108">
        <v>51</v>
      </c>
      <c r="AM80" s="106" t="str">
        <f t="shared" ref="AM80:AM114" si="89">IFERROR(AK80/7,"-")</f>
        <v>-</v>
      </c>
      <c r="AN80" s="114" t="str">
        <f t="shared" ref="AN80:AN114" si="90">IFERROR(AK80/30,"-")</f>
        <v>-</v>
      </c>
      <c r="AO80" s="35" t="str">
        <f t="shared" si="75"/>
        <v>-</v>
      </c>
      <c r="AP80" s="113"/>
      <c r="AQ80" s="113"/>
      <c r="AR80" s="113"/>
      <c r="AS80" s="113"/>
      <c r="AT80" s="113"/>
      <c r="AU80" s="113"/>
    </row>
    <row r="81" spans="1:47" s="102" customFormat="1" ht="15" x14ac:dyDescent="0.25">
      <c r="A81" s="98">
        <v>36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13"/>
      <c r="J81" s="103">
        <v>0</v>
      </c>
      <c r="K81" s="104">
        <f t="shared" si="11"/>
        <v>0</v>
      </c>
      <c r="L81" s="104">
        <f t="shared" si="76"/>
        <v>0</v>
      </c>
      <c r="M81" s="103">
        <v>0</v>
      </c>
      <c r="N81" s="104">
        <f t="shared" si="77"/>
        <v>0</v>
      </c>
      <c r="O81" s="104">
        <f t="shared" si="78"/>
        <v>0</v>
      </c>
      <c r="P81" s="103">
        <v>0</v>
      </c>
      <c r="Q81" s="104">
        <f t="shared" si="79"/>
        <v>0</v>
      </c>
      <c r="R81" s="104">
        <f t="shared" si="80"/>
        <v>0</v>
      </c>
      <c r="S81" s="103">
        <v>0</v>
      </c>
      <c r="T81" s="104">
        <f t="shared" si="81"/>
        <v>0</v>
      </c>
      <c r="U81" s="104">
        <f t="shared" si="82"/>
        <v>0</v>
      </c>
      <c r="V81" s="103">
        <v>0</v>
      </c>
      <c r="W81" s="104">
        <f t="shared" si="83"/>
        <v>0</v>
      </c>
      <c r="X81" s="104">
        <f t="shared" si="84"/>
        <v>0</v>
      </c>
      <c r="Y81" s="103"/>
      <c r="Z81" s="104">
        <f t="shared" si="85"/>
        <v>0</v>
      </c>
      <c r="AA81" s="104">
        <f t="shared" si="86"/>
        <v>0</v>
      </c>
      <c r="AB81" s="117"/>
      <c r="AC81" s="114">
        <f t="shared" si="4"/>
        <v>0</v>
      </c>
      <c r="AD81" s="104">
        <f t="shared" si="5"/>
        <v>0</v>
      </c>
      <c r="AE81" s="106">
        <f t="shared" si="6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6">
        <f t="shared" si="87"/>
        <v>0</v>
      </c>
      <c r="AK81" s="106" t="str">
        <f t="shared" si="88"/>
        <v>-</v>
      </c>
      <c r="AL81" s="108">
        <v>52</v>
      </c>
      <c r="AM81" s="106" t="str">
        <f t="shared" si="89"/>
        <v>-</v>
      </c>
      <c r="AN81" s="114" t="str">
        <f t="shared" si="90"/>
        <v>-</v>
      </c>
      <c r="AO81" s="35" t="str">
        <f t="shared" si="75"/>
        <v>-</v>
      </c>
      <c r="AP81" s="113"/>
      <c r="AQ81" s="113"/>
      <c r="AR81" s="113"/>
      <c r="AS81" s="113"/>
      <c r="AT81" s="113"/>
      <c r="AU81" s="113"/>
    </row>
    <row r="82" spans="1:47" s="102" customFormat="1" ht="15" x14ac:dyDescent="0.25">
      <c r="A82" s="98">
        <v>4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13"/>
      <c r="J82" s="103">
        <v>0</v>
      </c>
      <c r="K82" s="104">
        <f t="shared" si="11"/>
        <v>0</v>
      </c>
      <c r="L82" s="104">
        <f t="shared" si="76"/>
        <v>0</v>
      </c>
      <c r="M82" s="103">
        <v>0</v>
      </c>
      <c r="N82" s="104">
        <f t="shared" si="77"/>
        <v>0</v>
      </c>
      <c r="O82" s="104">
        <f t="shared" si="78"/>
        <v>0</v>
      </c>
      <c r="P82" s="103">
        <v>0</v>
      </c>
      <c r="Q82" s="104">
        <f t="shared" si="79"/>
        <v>0</v>
      </c>
      <c r="R82" s="104">
        <f t="shared" si="80"/>
        <v>0</v>
      </c>
      <c r="S82" s="103">
        <v>0</v>
      </c>
      <c r="T82" s="104">
        <f t="shared" si="81"/>
        <v>0</v>
      </c>
      <c r="U82" s="104">
        <f t="shared" si="82"/>
        <v>0</v>
      </c>
      <c r="V82" s="103">
        <v>0</v>
      </c>
      <c r="W82" s="104">
        <f t="shared" si="83"/>
        <v>0</v>
      </c>
      <c r="X82" s="104">
        <f t="shared" si="84"/>
        <v>0</v>
      </c>
      <c r="Y82" s="103"/>
      <c r="Z82" s="104">
        <f t="shared" si="85"/>
        <v>0</v>
      </c>
      <c r="AA82" s="104">
        <f t="shared" si="86"/>
        <v>0</v>
      </c>
      <c r="AB82" s="117"/>
      <c r="AC82" s="114">
        <f t="shared" si="4"/>
        <v>0</v>
      </c>
      <c r="AD82" s="104">
        <f t="shared" si="5"/>
        <v>0</v>
      </c>
      <c r="AE82" s="106">
        <f t="shared" si="6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6">
        <f t="shared" si="87"/>
        <v>0</v>
      </c>
      <c r="AK82" s="106" t="str">
        <f t="shared" si="88"/>
        <v>-</v>
      </c>
      <c r="AL82" s="108">
        <v>53</v>
      </c>
      <c r="AM82" s="106" t="str">
        <f t="shared" si="89"/>
        <v>-</v>
      </c>
      <c r="AN82" s="114" t="str">
        <f t="shared" si="90"/>
        <v>-</v>
      </c>
      <c r="AO82" s="35" t="str">
        <f t="shared" si="75"/>
        <v>-</v>
      </c>
      <c r="AP82" s="113"/>
      <c r="AQ82" s="113"/>
      <c r="AR82" s="113"/>
      <c r="AS82" s="113"/>
      <c r="AT82" s="113"/>
      <c r="AU82" s="113"/>
    </row>
    <row r="83" spans="1:47" s="102" customFormat="1" ht="15" x14ac:dyDescent="0.25">
      <c r="A83" s="98">
        <v>8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13"/>
      <c r="J83" s="103">
        <v>0</v>
      </c>
      <c r="K83" s="104">
        <f t="shared" si="11"/>
        <v>0</v>
      </c>
      <c r="L83" s="104">
        <f t="shared" si="76"/>
        <v>0</v>
      </c>
      <c r="M83" s="103">
        <v>0</v>
      </c>
      <c r="N83" s="104">
        <f t="shared" si="77"/>
        <v>0</v>
      </c>
      <c r="O83" s="104">
        <f t="shared" si="78"/>
        <v>0</v>
      </c>
      <c r="P83" s="103">
        <v>0</v>
      </c>
      <c r="Q83" s="104">
        <f t="shared" si="79"/>
        <v>0</v>
      </c>
      <c r="R83" s="104">
        <f t="shared" si="80"/>
        <v>0</v>
      </c>
      <c r="S83" s="103">
        <v>0</v>
      </c>
      <c r="T83" s="104">
        <f t="shared" si="81"/>
        <v>0</v>
      </c>
      <c r="U83" s="104">
        <f t="shared" si="82"/>
        <v>0</v>
      </c>
      <c r="V83" s="103">
        <v>0</v>
      </c>
      <c r="W83" s="104">
        <f t="shared" si="83"/>
        <v>0</v>
      </c>
      <c r="X83" s="104">
        <f t="shared" si="84"/>
        <v>0</v>
      </c>
      <c r="Y83" s="103"/>
      <c r="Z83" s="104">
        <f t="shared" si="85"/>
        <v>0</v>
      </c>
      <c r="AA83" s="104">
        <f t="shared" si="86"/>
        <v>0</v>
      </c>
      <c r="AB83" s="117"/>
      <c r="AC83" s="114">
        <f t="shared" si="4"/>
        <v>0</v>
      </c>
      <c r="AD83" s="104">
        <f t="shared" si="5"/>
        <v>0</v>
      </c>
      <c r="AE83" s="106">
        <f t="shared" si="6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6">
        <f t="shared" si="87"/>
        <v>0</v>
      </c>
      <c r="AK83" s="106" t="str">
        <f t="shared" si="88"/>
        <v>-</v>
      </c>
      <c r="AL83" s="108">
        <v>54</v>
      </c>
      <c r="AM83" s="106" t="str">
        <f t="shared" si="89"/>
        <v>-</v>
      </c>
      <c r="AN83" s="114" t="str">
        <f t="shared" si="90"/>
        <v>-</v>
      </c>
      <c r="AO83" s="35" t="str">
        <f t="shared" si="75"/>
        <v>-</v>
      </c>
      <c r="AP83" s="113"/>
      <c r="AQ83" s="113"/>
      <c r="AR83" s="113"/>
      <c r="AS83" s="113"/>
      <c r="AT83" s="113"/>
      <c r="AU83" s="113"/>
    </row>
    <row r="84" spans="1:47" s="102" customFormat="1" ht="15" x14ac:dyDescent="0.25">
      <c r="A84" s="98">
        <v>15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13"/>
      <c r="J84" s="103">
        <v>0</v>
      </c>
      <c r="K84" s="104">
        <f t="shared" si="11"/>
        <v>0</v>
      </c>
      <c r="L84" s="104">
        <f t="shared" si="76"/>
        <v>0</v>
      </c>
      <c r="M84" s="103">
        <v>0</v>
      </c>
      <c r="N84" s="104">
        <f t="shared" si="77"/>
        <v>0</v>
      </c>
      <c r="O84" s="104">
        <f t="shared" si="78"/>
        <v>0</v>
      </c>
      <c r="P84" s="103">
        <v>1</v>
      </c>
      <c r="Q84" s="104">
        <f t="shared" si="79"/>
        <v>11.760000000000007</v>
      </c>
      <c r="R84" s="104">
        <f t="shared" si="80"/>
        <v>24.5</v>
      </c>
      <c r="S84" s="103">
        <v>2</v>
      </c>
      <c r="T84" s="104">
        <f t="shared" si="81"/>
        <v>23.520000000000014</v>
      </c>
      <c r="U84" s="104">
        <f t="shared" si="82"/>
        <v>49</v>
      </c>
      <c r="V84" s="103">
        <v>0</v>
      </c>
      <c r="W84" s="104">
        <f t="shared" si="83"/>
        <v>0</v>
      </c>
      <c r="X84" s="104">
        <f t="shared" si="84"/>
        <v>0</v>
      </c>
      <c r="Y84" s="103"/>
      <c r="Z84" s="104">
        <f t="shared" si="85"/>
        <v>0</v>
      </c>
      <c r="AA84" s="104">
        <f t="shared" si="86"/>
        <v>0</v>
      </c>
      <c r="AB84" s="117"/>
      <c r="AC84" s="114">
        <f t="shared" si="4"/>
        <v>3</v>
      </c>
      <c r="AD84" s="104">
        <f t="shared" si="5"/>
        <v>35.280000000000022</v>
      </c>
      <c r="AE84" s="106">
        <f t="shared" si="6"/>
        <v>73.5</v>
      </c>
      <c r="AF84" s="42">
        <f t="shared" si="72"/>
        <v>2.4390243902439025E-2</v>
      </c>
      <c r="AG84" s="37">
        <f t="shared" si="73"/>
        <v>0.73170731707317072</v>
      </c>
      <c r="AH84" s="63">
        <f t="shared" si="74"/>
        <v>17.926829268292682</v>
      </c>
      <c r="AI84" s="103">
        <v>0</v>
      </c>
      <c r="AJ84" s="106">
        <f t="shared" si="87"/>
        <v>0</v>
      </c>
      <c r="AK84" s="106">
        <f t="shared" si="88"/>
        <v>0</v>
      </c>
      <c r="AL84" s="108">
        <v>55</v>
      </c>
      <c r="AM84" s="106">
        <f t="shared" si="89"/>
        <v>0</v>
      </c>
      <c r="AN84" s="114">
        <f t="shared" si="90"/>
        <v>0</v>
      </c>
      <c r="AO84" s="35">
        <f t="shared" si="75"/>
        <v>43589</v>
      </c>
      <c r="AP84" s="113"/>
      <c r="AQ84" s="113"/>
      <c r="AR84" s="113"/>
      <c r="AS84" s="113"/>
      <c r="AT84" s="113"/>
      <c r="AU84" s="113"/>
    </row>
    <row r="85" spans="1:47" s="102" customFormat="1" ht="15" x14ac:dyDescent="0.25">
      <c r="A85" s="98"/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13"/>
      <c r="J85" s="103">
        <v>0</v>
      </c>
      <c r="K85" s="104">
        <f t="shared" si="11"/>
        <v>0</v>
      </c>
      <c r="L85" s="104">
        <f t="shared" si="76"/>
        <v>0</v>
      </c>
      <c r="M85" s="103">
        <v>0</v>
      </c>
      <c r="N85" s="104">
        <f t="shared" si="77"/>
        <v>0</v>
      </c>
      <c r="O85" s="104">
        <f t="shared" si="78"/>
        <v>0</v>
      </c>
      <c r="P85" s="103">
        <v>0</v>
      </c>
      <c r="Q85" s="104">
        <f t="shared" si="79"/>
        <v>0</v>
      </c>
      <c r="R85" s="104">
        <f t="shared" si="80"/>
        <v>0</v>
      </c>
      <c r="S85" s="103">
        <v>0</v>
      </c>
      <c r="T85" s="104">
        <f t="shared" si="81"/>
        <v>0</v>
      </c>
      <c r="U85" s="104">
        <f t="shared" si="82"/>
        <v>0</v>
      </c>
      <c r="V85" s="103">
        <v>0</v>
      </c>
      <c r="W85" s="104">
        <f t="shared" si="83"/>
        <v>0</v>
      </c>
      <c r="X85" s="104">
        <f t="shared" si="84"/>
        <v>0</v>
      </c>
      <c r="Y85" s="103"/>
      <c r="Z85" s="104">
        <f t="shared" si="85"/>
        <v>0</v>
      </c>
      <c r="AA85" s="104">
        <f t="shared" si="86"/>
        <v>0</v>
      </c>
      <c r="AB85" s="117"/>
      <c r="AC85" s="114">
        <f t="shared" si="4"/>
        <v>0</v>
      </c>
      <c r="AD85" s="104">
        <f t="shared" si="5"/>
        <v>0</v>
      </c>
      <c r="AE85" s="106">
        <f t="shared" si="6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6">
        <f t="shared" si="87"/>
        <v>0</v>
      </c>
      <c r="AK85" s="106" t="str">
        <f t="shared" si="88"/>
        <v>-</v>
      </c>
      <c r="AL85" s="108">
        <v>56</v>
      </c>
      <c r="AM85" s="106" t="str">
        <f t="shared" si="89"/>
        <v>-</v>
      </c>
      <c r="AN85" s="114" t="str">
        <f t="shared" si="90"/>
        <v>-</v>
      </c>
      <c r="AO85" s="35" t="str">
        <f t="shared" si="75"/>
        <v>-</v>
      </c>
      <c r="AP85" s="113"/>
      <c r="AQ85" s="113"/>
      <c r="AR85" s="113"/>
      <c r="AS85" s="113"/>
      <c r="AT85" s="113"/>
      <c r="AU85" s="113"/>
    </row>
    <row r="86" spans="1:47" s="102" customFormat="1" ht="15" x14ac:dyDescent="0.25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11"/>
        <v>0</v>
      </c>
      <c r="L86" s="104">
        <f t="shared" si="76"/>
        <v>0</v>
      </c>
      <c r="M86" s="103">
        <v>0</v>
      </c>
      <c r="N86" s="104">
        <f t="shared" si="77"/>
        <v>0</v>
      </c>
      <c r="O86" s="104">
        <f t="shared" si="78"/>
        <v>0</v>
      </c>
      <c r="P86" s="103">
        <v>0</v>
      </c>
      <c r="Q86" s="104">
        <f t="shared" si="79"/>
        <v>0</v>
      </c>
      <c r="R86" s="104">
        <f t="shared" si="80"/>
        <v>0</v>
      </c>
      <c r="S86" s="103">
        <v>0</v>
      </c>
      <c r="T86" s="104">
        <f t="shared" si="81"/>
        <v>0</v>
      </c>
      <c r="U86" s="104">
        <f t="shared" si="82"/>
        <v>0</v>
      </c>
      <c r="V86" s="103">
        <v>0</v>
      </c>
      <c r="W86" s="104">
        <f t="shared" si="83"/>
        <v>0</v>
      </c>
      <c r="X86" s="104">
        <f t="shared" si="84"/>
        <v>0</v>
      </c>
      <c r="Y86" s="103"/>
      <c r="Z86" s="104">
        <f t="shared" si="85"/>
        <v>0</v>
      </c>
      <c r="AA86" s="104">
        <f t="shared" si="86"/>
        <v>0</v>
      </c>
      <c r="AB86" s="103"/>
      <c r="AC86" s="103">
        <f t="shared" si="4"/>
        <v>0</v>
      </c>
      <c r="AD86" s="104">
        <f t="shared" si="5"/>
        <v>0</v>
      </c>
      <c r="AE86" s="104">
        <f t="shared" si="6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87"/>
        <v>0</v>
      </c>
      <c r="AK86" s="106" t="str">
        <f t="shared" si="88"/>
        <v>-</v>
      </c>
      <c r="AL86" s="108">
        <v>57</v>
      </c>
      <c r="AM86" s="106" t="str">
        <f t="shared" si="89"/>
        <v>-</v>
      </c>
      <c r="AN86" s="109" t="str">
        <f t="shared" si="90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33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11"/>
        <v>0</v>
      </c>
      <c r="L87" s="104">
        <f t="shared" si="76"/>
        <v>0</v>
      </c>
      <c r="M87" s="103">
        <v>0</v>
      </c>
      <c r="N87" s="104">
        <f t="shared" si="77"/>
        <v>0</v>
      </c>
      <c r="O87" s="104">
        <f t="shared" si="78"/>
        <v>0</v>
      </c>
      <c r="P87" s="103">
        <v>0</v>
      </c>
      <c r="Q87" s="104">
        <f t="shared" si="79"/>
        <v>0</v>
      </c>
      <c r="R87" s="104">
        <f t="shared" si="80"/>
        <v>0</v>
      </c>
      <c r="S87" s="103">
        <v>0</v>
      </c>
      <c r="T87" s="104">
        <f t="shared" si="81"/>
        <v>0</v>
      </c>
      <c r="U87" s="104">
        <f t="shared" si="82"/>
        <v>0</v>
      </c>
      <c r="V87" s="103">
        <v>0</v>
      </c>
      <c r="W87" s="104">
        <f t="shared" si="83"/>
        <v>0</v>
      </c>
      <c r="X87" s="104">
        <f t="shared" si="84"/>
        <v>0</v>
      </c>
      <c r="Y87" s="103"/>
      <c r="Z87" s="104">
        <f t="shared" si="85"/>
        <v>0</v>
      </c>
      <c r="AA87" s="104">
        <f t="shared" si="86"/>
        <v>0</v>
      </c>
      <c r="AB87" s="103"/>
      <c r="AC87" s="103">
        <f t="shared" si="4"/>
        <v>0</v>
      </c>
      <c r="AD87" s="104">
        <f t="shared" si="5"/>
        <v>0</v>
      </c>
      <c r="AE87" s="104">
        <f t="shared" si="6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87"/>
        <v>0</v>
      </c>
      <c r="AK87" s="106" t="str">
        <f t="shared" si="88"/>
        <v>-</v>
      </c>
      <c r="AL87" s="108">
        <v>58</v>
      </c>
      <c r="AM87" s="106" t="str">
        <f t="shared" si="89"/>
        <v>-</v>
      </c>
      <c r="AN87" s="109" t="str">
        <f t="shared" si="90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6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11"/>
        <v>0</v>
      </c>
      <c r="L88" s="104">
        <f t="shared" si="76"/>
        <v>0</v>
      </c>
      <c r="M88" s="103">
        <v>0</v>
      </c>
      <c r="N88" s="104">
        <f t="shared" si="77"/>
        <v>0</v>
      </c>
      <c r="O88" s="104">
        <f t="shared" si="78"/>
        <v>0</v>
      </c>
      <c r="P88" s="103">
        <v>0</v>
      </c>
      <c r="Q88" s="104">
        <f t="shared" si="79"/>
        <v>0</v>
      </c>
      <c r="R88" s="104">
        <f t="shared" si="80"/>
        <v>0</v>
      </c>
      <c r="S88" s="103">
        <v>0</v>
      </c>
      <c r="T88" s="104">
        <f t="shared" si="81"/>
        <v>0</v>
      </c>
      <c r="U88" s="104">
        <f t="shared" si="82"/>
        <v>0</v>
      </c>
      <c r="V88" s="103">
        <v>0</v>
      </c>
      <c r="W88" s="104">
        <f t="shared" si="83"/>
        <v>0</v>
      </c>
      <c r="X88" s="104">
        <f t="shared" si="84"/>
        <v>0</v>
      </c>
      <c r="Y88" s="103"/>
      <c r="Z88" s="104">
        <f t="shared" si="85"/>
        <v>0</v>
      </c>
      <c r="AA88" s="104">
        <f t="shared" si="86"/>
        <v>0</v>
      </c>
      <c r="AB88" s="103"/>
      <c r="AC88" s="103">
        <f t="shared" si="4"/>
        <v>0</v>
      </c>
      <c r="AD88" s="104">
        <f t="shared" si="5"/>
        <v>0</v>
      </c>
      <c r="AE88" s="104">
        <f t="shared" si="6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87"/>
        <v>0</v>
      </c>
      <c r="AK88" s="106" t="str">
        <f t="shared" si="88"/>
        <v>-</v>
      </c>
      <c r="AL88" s="108">
        <v>59</v>
      </c>
      <c r="AM88" s="106" t="str">
        <f t="shared" si="89"/>
        <v>-</v>
      </c>
      <c r="AN88" s="109" t="str">
        <f t="shared" si="90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23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11"/>
        <v>0</v>
      </c>
      <c r="L89" s="104">
        <f t="shared" si="76"/>
        <v>0</v>
      </c>
      <c r="M89" s="103">
        <v>0</v>
      </c>
      <c r="N89" s="104">
        <f t="shared" si="77"/>
        <v>0</v>
      </c>
      <c r="O89" s="104">
        <f t="shared" si="78"/>
        <v>0</v>
      </c>
      <c r="P89" s="103">
        <v>0</v>
      </c>
      <c r="Q89" s="104">
        <f t="shared" si="79"/>
        <v>0</v>
      </c>
      <c r="R89" s="104">
        <f t="shared" si="80"/>
        <v>0</v>
      </c>
      <c r="S89" s="103">
        <v>0</v>
      </c>
      <c r="T89" s="104">
        <f t="shared" si="81"/>
        <v>0</v>
      </c>
      <c r="U89" s="104">
        <f t="shared" si="82"/>
        <v>0</v>
      </c>
      <c r="V89" s="103">
        <v>0</v>
      </c>
      <c r="W89" s="104">
        <f t="shared" si="83"/>
        <v>0</v>
      </c>
      <c r="X89" s="104">
        <f t="shared" si="84"/>
        <v>0</v>
      </c>
      <c r="Y89" s="103"/>
      <c r="Z89" s="104">
        <f t="shared" si="85"/>
        <v>0</v>
      </c>
      <c r="AA89" s="104">
        <f t="shared" si="86"/>
        <v>0</v>
      </c>
      <c r="AB89" s="103"/>
      <c r="AC89" s="103">
        <f t="shared" si="4"/>
        <v>0</v>
      </c>
      <c r="AD89" s="104">
        <f t="shared" si="5"/>
        <v>0</v>
      </c>
      <c r="AE89" s="104">
        <f t="shared" si="6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87"/>
        <v>0</v>
      </c>
      <c r="AK89" s="106" t="str">
        <f t="shared" si="88"/>
        <v>-</v>
      </c>
      <c r="AL89" s="108">
        <v>60</v>
      </c>
      <c r="AM89" s="106" t="str">
        <f t="shared" si="89"/>
        <v>-</v>
      </c>
      <c r="AN89" s="109" t="str">
        <f t="shared" si="90"/>
        <v>-</v>
      </c>
      <c r="AO89" s="35" t="str">
        <f t="shared" si="75"/>
        <v>-</v>
      </c>
      <c r="AP89" s="110"/>
      <c r="AQ89" s="110"/>
    </row>
    <row r="90" spans="1:47" s="102" customFormat="1" ht="15" x14ac:dyDescent="0.25">
      <c r="A90" s="98">
        <v>33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11"/>
        <v>0</v>
      </c>
      <c r="L90" s="104">
        <f t="shared" si="76"/>
        <v>0</v>
      </c>
      <c r="M90" s="103">
        <v>0</v>
      </c>
      <c r="N90" s="104">
        <f t="shared" si="77"/>
        <v>0</v>
      </c>
      <c r="O90" s="104">
        <f t="shared" si="78"/>
        <v>0</v>
      </c>
      <c r="P90" s="103">
        <v>0</v>
      </c>
      <c r="Q90" s="104">
        <f t="shared" si="79"/>
        <v>0</v>
      </c>
      <c r="R90" s="104">
        <f t="shared" si="80"/>
        <v>0</v>
      </c>
      <c r="S90" s="103">
        <v>0</v>
      </c>
      <c r="T90" s="104">
        <f t="shared" si="81"/>
        <v>0</v>
      </c>
      <c r="U90" s="104">
        <f t="shared" si="82"/>
        <v>0</v>
      </c>
      <c r="V90" s="103">
        <v>0</v>
      </c>
      <c r="W90" s="104">
        <f t="shared" si="83"/>
        <v>0</v>
      </c>
      <c r="X90" s="104">
        <f t="shared" si="84"/>
        <v>0</v>
      </c>
      <c r="Y90" s="103"/>
      <c r="Z90" s="104">
        <f t="shared" si="85"/>
        <v>0</v>
      </c>
      <c r="AA90" s="104">
        <f t="shared" si="86"/>
        <v>0</v>
      </c>
      <c r="AB90" s="103"/>
      <c r="AC90" s="103">
        <f t="shared" si="4"/>
        <v>0</v>
      </c>
      <c r="AD90" s="104">
        <f t="shared" si="5"/>
        <v>0</v>
      </c>
      <c r="AE90" s="104">
        <f t="shared" si="6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7"/>
        <v>0</v>
      </c>
      <c r="AK90" s="106" t="str">
        <f t="shared" si="88"/>
        <v>-</v>
      </c>
      <c r="AL90" s="108">
        <v>61</v>
      </c>
      <c r="AM90" s="106" t="str">
        <f t="shared" si="89"/>
        <v>-</v>
      </c>
      <c r="AN90" s="109" t="str">
        <f t="shared" si="90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74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11"/>
        <v>0</v>
      </c>
      <c r="L91" s="104">
        <f t="shared" si="76"/>
        <v>0</v>
      </c>
      <c r="M91" s="103">
        <v>0</v>
      </c>
      <c r="N91" s="104">
        <f t="shared" si="77"/>
        <v>0</v>
      </c>
      <c r="O91" s="104">
        <f t="shared" si="78"/>
        <v>0</v>
      </c>
      <c r="P91" s="103">
        <v>0</v>
      </c>
      <c r="Q91" s="104">
        <f t="shared" si="79"/>
        <v>0</v>
      </c>
      <c r="R91" s="104">
        <f t="shared" si="80"/>
        <v>0</v>
      </c>
      <c r="S91" s="103">
        <v>0</v>
      </c>
      <c r="T91" s="104">
        <f t="shared" si="81"/>
        <v>0</v>
      </c>
      <c r="U91" s="104">
        <f t="shared" si="82"/>
        <v>0</v>
      </c>
      <c r="V91" s="103">
        <v>0</v>
      </c>
      <c r="W91" s="104">
        <f t="shared" si="83"/>
        <v>0</v>
      </c>
      <c r="X91" s="104">
        <f t="shared" si="84"/>
        <v>0</v>
      </c>
      <c r="Y91" s="103"/>
      <c r="Z91" s="104">
        <f t="shared" si="85"/>
        <v>0</v>
      </c>
      <c r="AA91" s="104">
        <f t="shared" si="86"/>
        <v>0</v>
      </c>
      <c r="AB91" s="103"/>
      <c r="AC91" s="103">
        <f t="shared" si="4"/>
        <v>0</v>
      </c>
      <c r="AD91" s="104">
        <f t="shared" si="5"/>
        <v>0</v>
      </c>
      <c r="AE91" s="104">
        <f t="shared" si="6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7"/>
        <v>0</v>
      </c>
      <c r="AK91" s="106" t="str">
        <f t="shared" si="88"/>
        <v>-</v>
      </c>
      <c r="AL91" s="108">
        <v>62</v>
      </c>
      <c r="AM91" s="106" t="str">
        <f t="shared" si="89"/>
        <v>-</v>
      </c>
      <c r="AN91" s="109" t="str">
        <f t="shared" si="90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11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11"/>
        <v>0</v>
      </c>
      <c r="L92" s="104">
        <f t="shared" si="76"/>
        <v>0</v>
      </c>
      <c r="M92" s="103">
        <v>0</v>
      </c>
      <c r="N92" s="104">
        <f t="shared" si="77"/>
        <v>0</v>
      </c>
      <c r="O92" s="104">
        <f t="shared" si="78"/>
        <v>0</v>
      </c>
      <c r="P92" s="103">
        <v>0</v>
      </c>
      <c r="Q92" s="104">
        <f t="shared" si="79"/>
        <v>0</v>
      </c>
      <c r="R92" s="104">
        <f t="shared" si="80"/>
        <v>0</v>
      </c>
      <c r="S92" s="103">
        <v>0</v>
      </c>
      <c r="T92" s="104">
        <f t="shared" si="81"/>
        <v>0</v>
      </c>
      <c r="U92" s="104">
        <f t="shared" si="82"/>
        <v>0</v>
      </c>
      <c r="V92" s="103">
        <v>0</v>
      </c>
      <c r="W92" s="104">
        <f t="shared" si="83"/>
        <v>0</v>
      </c>
      <c r="X92" s="104">
        <f t="shared" si="84"/>
        <v>0</v>
      </c>
      <c r="Y92" s="103"/>
      <c r="Z92" s="104">
        <f t="shared" si="85"/>
        <v>0</v>
      </c>
      <c r="AA92" s="104">
        <f t="shared" si="86"/>
        <v>0</v>
      </c>
      <c r="AB92" s="103"/>
      <c r="AC92" s="103">
        <f t="shared" si="4"/>
        <v>0</v>
      </c>
      <c r="AD92" s="104">
        <f t="shared" si="5"/>
        <v>0</v>
      </c>
      <c r="AE92" s="104">
        <f t="shared" si="6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7"/>
        <v>0</v>
      </c>
      <c r="AK92" s="106" t="str">
        <f t="shared" si="88"/>
        <v>-</v>
      </c>
      <c r="AL92" s="108">
        <v>63</v>
      </c>
      <c r="AM92" s="106" t="str">
        <f t="shared" si="89"/>
        <v>-</v>
      </c>
      <c r="AN92" s="109" t="str">
        <f t="shared" si="90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33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11"/>
        <v>0</v>
      </c>
      <c r="L93" s="104">
        <f t="shared" si="76"/>
        <v>0</v>
      </c>
      <c r="M93" s="103">
        <v>0</v>
      </c>
      <c r="N93" s="104">
        <f t="shared" si="77"/>
        <v>0</v>
      </c>
      <c r="O93" s="104">
        <f t="shared" si="78"/>
        <v>0</v>
      </c>
      <c r="P93" s="103">
        <v>0</v>
      </c>
      <c r="Q93" s="104">
        <f t="shared" si="79"/>
        <v>0</v>
      </c>
      <c r="R93" s="104">
        <f t="shared" si="80"/>
        <v>0</v>
      </c>
      <c r="S93" s="103">
        <v>0</v>
      </c>
      <c r="T93" s="104">
        <f t="shared" si="81"/>
        <v>0</v>
      </c>
      <c r="U93" s="104">
        <f t="shared" si="82"/>
        <v>0</v>
      </c>
      <c r="V93" s="103">
        <v>0</v>
      </c>
      <c r="W93" s="104">
        <f t="shared" si="83"/>
        <v>0</v>
      </c>
      <c r="X93" s="104">
        <f t="shared" si="84"/>
        <v>0</v>
      </c>
      <c r="Y93" s="103"/>
      <c r="Z93" s="104">
        <f t="shared" si="85"/>
        <v>0</v>
      </c>
      <c r="AA93" s="104">
        <f t="shared" si="86"/>
        <v>0</v>
      </c>
      <c r="AB93" s="103"/>
      <c r="AC93" s="103">
        <f t="shared" si="4"/>
        <v>0</v>
      </c>
      <c r="AD93" s="104">
        <f t="shared" si="5"/>
        <v>0</v>
      </c>
      <c r="AE93" s="104">
        <f t="shared" si="6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7"/>
        <v>0</v>
      </c>
      <c r="AK93" s="106" t="str">
        <f t="shared" si="88"/>
        <v>-</v>
      </c>
      <c r="AL93" s="108">
        <v>64</v>
      </c>
      <c r="AM93" s="106" t="str">
        <f t="shared" si="89"/>
        <v>-</v>
      </c>
      <c r="AN93" s="109" t="str">
        <f t="shared" si="90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11"/>
        <v>0</v>
      </c>
      <c r="L94" s="104">
        <f t="shared" si="76"/>
        <v>0</v>
      </c>
      <c r="M94" s="103">
        <v>0</v>
      </c>
      <c r="N94" s="104">
        <f t="shared" si="77"/>
        <v>0</v>
      </c>
      <c r="O94" s="104">
        <f t="shared" si="78"/>
        <v>0</v>
      </c>
      <c r="P94" s="103">
        <v>0</v>
      </c>
      <c r="Q94" s="104">
        <f t="shared" si="79"/>
        <v>0</v>
      </c>
      <c r="R94" s="104">
        <f t="shared" si="80"/>
        <v>0</v>
      </c>
      <c r="S94" s="103">
        <v>0</v>
      </c>
      <c r="T94" s="104">
        <f t="shared" si="81"/>
        <v>0</v>
      </c>
      <c r="U94" s="104">
        <f t="shared" si="82"/>
        <v>0</v>
      </c>
      <c r="V94" s="103">
        <v>0</v>
      </c>
      <c r="W94" s="104">
        <f t="shared" si="83"/>
        <v>0</v>
      </c>
      <c r="X94" s="104">
        <f t="shared" si="84"/>
        <v>0</v>
      </c>
      <c r="Y94" s="103"/>
      <c r="Z94" s="104">
        <f t="shared" si="85"/>
        <v>0</v>
      </c>
      <c r="AA94" s="104">
        <f t="shared" si="86"/>
        <v>0</v>
      </c>
      <c r="AB94" s="103"/>
      <c r="AC94" s="103">
        <f t="shared" si="4"/>
        <v>0</v>
      </c>
      <c r="AD94" s="104">
        <f t="shared" si="5"/>
        <v>0</v>
      </c>
      <c r="AE94" s="104">
        <f t="shared" si="6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7"/>
        <v>0</v>
      </c>
      <c r="AK94" s="106" t="str">
        <f t="shared" si="88"/>
        <v>-</v>
      </c>
      <c r="AL94" s="108">
        <v>65</v>
      </c>
      <c r="AM94" s="106" t="str">
        <f t="shared" si="89"/>
        <v>-</v>
      </c>
      <c r="AN94" s="109" t="str">
        <f t="shared" si="90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13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11"/>
        <v>0</v>
      </c>
      <c r="L95" s="104">
        <f t="shared" si="76"/>
        <v>0</v>
      </c>
      <c r="M95" s="103">
        <v>0</v>
      </c>
      <c r="N95" s="104">
        <f t="shared" si="77"/>
        <v>0</v>
      </c>
      <c r="O95" s="104">
        <f t="shared" si="78"/>
        <v>0</v>
      </c>
      <c r="P95" s="103">
        <v>0</v>
      </c>
      <c r="Q95" s="104">
        <f t="shared" si="79"/>
        <v>0</v>
      </c>
      <c r="R95" s="104">
        <f t="shared" si="80"/>
        <v>0</v>
      </c>
      <c r="S95" s="103">
        <v>0</v>
      </c>
      <c r="T95" s="104">
        <f t="shared" si="81"/>
        <v>0</v>
      </c>
      <c r="U95" s="104">
        <f t="shared" si="82"/>
        <v>0</v>
      </c>
      <c r="V95" s="103">
        <v>0</v>
      </c>
      <c r="W95" s="104">
        <f t="shared" si="83"/>
        <v>0</v>
      </c>
      <c r="X95" s="104">
        <f t="shared" si="84"/>
        <v>0</v>
      </c>
      <c r="Y95" s="103"/>
      <c r="Z95" s="104">
        <f t="shared" si="85"/>
        <v>0</v>
      </c>
      <c r="AA95" s="104">
        <f t="shared" si="86"/>
        <v>0</v>
      </c>
      <c r="AB95" s="103"/>
      <c r="AC95" s="103">
        <f t="shared" si="4"/>
        <v>0</v>
      </c>
      <c r="AD95" s="104">
        <f t="shared" si="5"/>
        <v>0</v>
      </c>
      <c r="AE95" s="104">
        <f t="shared" si="6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7"/>
        <v>0</v>
      </c>
      <c r="AK95" s="106" t="str">
        <f t="shared" si="88"/>
        <v>-</v>
      </c>
      <c r="AL95" s="108">
        <v>66</v>
      </c>
      <c r="AM95" s="106" t="str">
        <f t="shared" si="89"/>
        <v>-</v>
      </c>
      <c r="AN95" s="109" t="str">
        <f t="shared" si="90"/>
        <v>-</v>
      </c>
      <c r="AO95" s="35" t="str">
        <f t="shared" si="75"/>
        <v>-</v>
      </c>
      <c r="AP95" s="110"/>
      <c r="AQ95" s="110"/>
    </row>
    <row r="96" spans="1:47" s="102" customFormat="1" ht="15" x14ac:dyDescent="0.25">
      <c r="A96" s="98">
        <v>38</v>
      </c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 t="shared" si="11"/>
        <v>0</v>
      </c>
      <c r="L96" s="104">
        <f t="shared" si="76"/>
        <v>0</v>
      </c>
      <c r="M96" s="103">
        <v>0</v>
      </c>
      <c r="N96" s="104">
        <f t="shared" si="77"/>
        <v>0</v>
      </c>
      <c r="O96" s="104">
        <f t="shared" si="78"/>
        <v>0</v>
      </c>
      <c r="P96" s="103">
        <v>0</v>
      </c>
      <c r="Q96" s="104">
        <f t="shared" si="79"/>
        <v>0</v>
      </c>
      <c r="R96" s="104">
        <f t="shared" si="80"/>
        <v>0</v>
      </c>
      <c r="S96" s="103">
        <v>0</v>
      </c>
      <c r="T96" s="104">
        <f t="shared" si="81"/>
        <v>0</v>
      </c>
      <c r="U96" s="104">
        <f t="shared" si="82"/>
        <v>0</v>
      </c>
      <c r="V96" s="103">
        <v>0</v>
      </c>
      <c r="W96" s="104">
        <f t="shared" si="83"/>
        <v>0</v>
      </c>
      <c r="X96" s="104">
        <f t="shared" si="84"/>
        <v>0</v>
      </c>
      <c r="Y96" s="103"/>
      <c r="Z96" s="104">
        <f t="shared" si="85"/>
        <v>0</v>
      </c>
      <c r="AA96" s="104">
        <f t="shared" si="86"/>
        <v>0</v>
      </c>
      <c r="AB96" s="103"/>
      <c r="AC96" s="103">
        <f t="shared" si="4"/>
        <v>0</v>
      </c>
      <c r="AD96" s="104">
        <f t="shared" si="5"/>
        <v>0</v>
      </c>
      <c r="AE96" s="104">
        <f t="shared" si="6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103">
        <v>0</v>
      </c>
      <c r="AJ96" s="107">
        <f t="shared" si="87"/>
        <v>0</v>
      </c>
      <c r="AK96" s="106" t="str">
        <f t="shared" si="88"/>
        <v>-</v>
      </c>
      <c r="AL96" s="108">
        <v>67</v>
      </c>
      <c r="AM96" s="106" t="str">
        <f t="shared" si="89"/>
        <v>-</v>
      </c>
      <c r="AN96" s="109" t="str">
        <f t="shared" si="90"/>
        <v>-</v>
      </c>
      <c r="AO96" s="35" t="str">
        <f t="shared" si="75"/>
        <v>-</v>
      </c>
      <c r="AP96" s="110"/>
      <c r="AQ96" s="110"/>
    </row>
    <row r="97" spans="1:43" s="102" customFormat="1" ht="15" x14ac:dyDescent="0.25">
      <c r="A97" s="98">
        <v>33</v>
      </c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1</v>
      </c>
      <c r="K97" s="104">
        <f t="shared" si="11"/>
        <v>22.190000000000005</v>
      </c>
      <c r="L97" s="104">
        <f t="shared" si="76"/>
        <v>44.5</v>
      </c>
      <c r="M97" s="103">
        <v>0</v>
      </c>
      <c r="N97" s="104">
        <f t="shared" si="77"/>
        <v>0</v>
      </c>
      <c r="O97" s="104">
        <f t="shared" si="78"/>
        <v>0</v>
      </c>
      <c r="P97" s="103">
        <v>0</v>
      </c>
      <c r="Q97" s="104">
        <f t="shared" si="79"/>
        <v>0</v>
      </c>
      <c r="R97" s="104">
        <f t="shared" si="80"/>
        <v>0</v>
      </c>
      <c r="S97" s="103">
        <v>0</v>
      </c>
      <c r="T97" s="104">
        <f t="shared" si="81"/>
        <v>0</v>
      </c>
      <c r="U97" s="104">
        <f t="shared" si="82"/>
        <v>0</v>
      </c>
      <c r="V97" s="103">
        <v>0</v>
      </c>
      <c r="W97" s="104">
        <f t="shared" si="83"/>
        <v>0</v>
      </c>
      <c r="X97" s="104">
        <f t="shared" si="84"/>
        <v>0</v>
      </c>
      <c r="Y97" s="103"/>
      <c r="Z97" s="104">
        <f t="shared" si="85"/>
        <v>0</v>
      </c>
      <c r="AA97" s="104">
        <f t="shared" si="86"/>
        <v>0</v>
      </c>
      <c r="AB97" s="103"/>
      <c r="AC97" s="103">
        <f t="shared" ref="AC97:AC153" si="91">J97+M97+P97+S97+V97+Y97</f>
        <v>1</v>
      </c>
      <c r="AD97" s="104">
        <f t="shared" ref="AD97:AD153" si="92">AC97*F97</f>
        <v>22.190000000000005</v>
      </c>
      <c r="AE97" s="104">
        <f t="shared" si="6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103">
        <v>0</v>
      </c>
      <c r="AJ97" s="107">
        <f t="shared" si="87"/>
        <v>0</v>
      </c>
      <c r="AK97" s="106">
        <f t="shared" si="88"/>
        <v>0</v>
      </c>
      <c r="AL97" s="108">
        <v>68</v>
      </c>
      <c r="AM97" s="106">
        <f t="shared" si="89"/>
        <v>0</v>
      </c>
      <c r="AN97" s="109">
        <f t="shared" si="90"/>
        <v>0</v>
      </c>
      <c r="AO97" s="35">
        <f t="shared" si="75"/>
        <v>43589</v>
      </c>
      <c r="AP97" s="110"/>
      <c r="AQ97" s="110"/>
    </row>
    <row r="98" spans="1:43" s="102" customFormat="1" ht="15" x14ac:dyDescent="0.25">
      <c r="A98" s="98">
        <v>33</v>
      </c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1</v>
      </c>
      <c r="K98" s="104">
        <f t="shared" si="11"/>
        <v>7.4611494252873589</v>
      </c>
      <c r="L98" s="104">
        <f t="shared" si="76"/>
        <v>24.5</v>
      </c>
      <c r="M98" s="103">
        <v>0</v>
      </c>
      <c r="N98" s="104">
        <f t="shared" si="77"/>
        <v>0</v>
      </c>
      <c r="O98" s="104">
        <f t="shared" si="78"/>
        <v>0</v>
      </c>
      <c r="P98" s="103">
        <v>0</v>
      </c>
      <c r="Q98" s="104">
        <f t="shared" si="79"/>
        <v>0</v>
      </c>
      <c r="R98" s="104">
        <f t="shared" si="80"/>
        <v>0</v>
      </c>
      <c r="S98" s="103">
        <v>0</v>
      </c>
      <c r="T98" s="104">
        <f t="shared" si="81"/>
        <v>0</v>
      </c>
      <c r="U98" s="104">
        <f t="shared" si="82"/>
        <v>0</v>
      </c>
      <c r="V98" s="103">
        <v>0</v>
      </c>
      <c r="W98" s="104">
        <f t="shared" si="83"/>
        <v>0</v>
      </c>
      <c r="X98" s="104">
        <f t="shared" si="84"/>
        <v>0</v>
      </c>
      <c r="Y98" s="103"/>
      <c r="Z98" s="104">
        <f t="shared" si="85"/>
        <v>0</v>
      </c>
      <c r="AA98" s="104">
        <f t="shared" si="86"/>
        <v>0</v>
      </c>
      <c r="AB98" s="103"/>
      <c r="AC98" s="103">
        <f t="shared" si="91"/>
        <v>1</v>
      </c>
      <c r="AD98" s="104">
        <f t="shared" si="92"/>
        <v>7.4611494252873589</v>
      </c>
      <c r="AE98" s="104">
        <f t="shared" si="6"/>
        <v>24.5</v>
      </c>
      <c r="AF98" s="42">
        <f t="shared" si="72"/>
        <v>8.130081300813009E-3</v>
      </c>
      <c r="AG98" s="37">
        <f t="shared" si="73"/>
        <v>0.24390243902439027</v>
      </c>
      <c r="AH98" s="63">
        <f t="shared" si="74"/>
        <v>5.975609756097561</v>
      </c>
      <c r="AI98" s="103">
        <v>3</v>
      </c>
      <c r="AJ98" s="107">
        <f t="shared" si="87"/>
        <v>73.5</v>
      </c>
      <c r="AK98" s="106">
        <f t="shared" si="88"/>
        <v>368.99999999999994</v>
      </c>
      <c r="AL98" s="108">
        <v>69</v>
      </c>
      <c r="AM98" s="106">
        <f t="shared" si="89"/>
        <v>52.714285714285708</v>
      </c>
      <c r="AN98" s="109">
        <f t="shared" si="90"/>
        <v>12.299999999999999</v>
      </c>
      <c r="AO98" s="35">
        <f t="shared" si="75"/>
        <v>43958</v>
      </c>
      <c r="AP98" s="110"/>
      <c r="AQ98" s="110"/>
    </row>
    <row r="99" spans="1:43" s="102" customFormat="1" ht="15" x14ac:dyDescent="0.25">
      <c r="A99" s="98">
        <v>20</v>
      </c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11"/>
        <v>0</v>
      </c>
      <c r="L99" s="104">
        <f t="shared" si="76"/>
        <v>0</v>
      </c>
      <c r="M99" s="103">
        <v>0</v>
      </c>
      <c r="N99" s="104">
        <f t="shared" si="77"/>
        <v>0</v>
      </c>
      <c r="O99" s="104">
        <f t="shared" si="78"/>
        <v>0</v>
      </c>
      <c r="P99" s="103">
        <v>0</v>
      </c>
      <c r="Q99" s="104">
        <f t="shared" si="79"/>
        <v>0</v>
      </c>
      <c r="R99" s="104">
        <f t="shared" si="80"/>
        <v>0</v>
      </c>
      <c r="S99" s="103">
        <v>1</v>
      </c>
      <c r="T99" s="104">
        <f t="shared" si="81"/>
        <v>7.6100000000000083</v>
      </c>
      <c r="U99" s="104">
        <f t="shared" si="82"/>
        <v>24.5</v>
      </c>
      <c r="V99" s="103">
        <v>0</v>
      </c>
      <c r="W99" s="104">
        <f t="shared" si="83"/>
        <v>0</v>
      </c>
      <c r="X99" s="104">
        <f t="shared" si="84"/>
        <v>0</v>
      </c>
      <c r="Y99" s="103"/>
      <c r="Z99" s="104">
        <f t="shared" si="85"/>
        <v>0</v>
      </c>
      <c r="AA99" s="104">
        <f t="shared" si="86"/>
        <v>0</v>
      </c>
      <c r="AB99" s="103"/>
      <c r="AC99" s="103">
        <f t="shared" si="91"/>
        <v>1</v>
      </c>
      <c r="AD99" s="104">
        <f t="shared" si="92"/>
        <v>7.6100000000000083</v>
      </c>
      <c r="AE99" s="104">
        <f t="shared" si="6"/>
        <v>24.5</v>
      </c>
      <c r="AF99" s="42">
        <f t="shared" si="72"/>
        <v>8.130081300813009E-3</v>
      </c>
      <c r="AG99" s="37">
        <f t="shared" si="73"/>
        <v>0.24390243902439027</v>
      </c>
      <c r="AH99" s="63">
        <f t="shared" si="74"/>
        <v>5.975609756097561</v>
      </c>
      <c r="AI99" s="103">
        <v>2</v>
      </c>
      <c r="AJ99" s="107">
        <f t="shared" si="87"/>
        <v>49</v>
      </c>
      <c r="AK99" s="106">
        <f t="shared" si="88"/>
        <v>245.99999999999997</v>
      </c>
      <c r="AL99" s="108">
        <v>70</v>
      </c>
      <c r="AM99" s="106">
        <f t="shared" si="89"/>
        <v>35.142857142857139</v>
      </c>
      <c r="AN99" s="109">
        <f t="shared" si="90"/>
        <v>8.1999999999999993</v>
      </c>
      <c r="AO99" s="35">
        <f t="shared" si="75"/>
        <v>43835</v>
      </c>
      <c r="AP99" s="110"/>
      <c r="AQ99" s="110"/>
    </row>
    <row r="100" spans="1:43" s="102" customFormat="1" ht="15" x14ac:dyDescent="0.25">
      <c r="A100" s="98">
        <v>12</v>
      </c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11"/>
        <v>0</v>
      </c>
      <c r="L100" s="104">
        <f t="shared" si="76"/>
        <v>0</v>
      </c>
      <c r="M100" s="103">
        <v>0</v>
      </c>
      <c r="N100" s="104">
        <f t="shared" si="77"/>
        <v>0</v>
      </c>
      <c r="O100" s="104">
        <f t="shared" si="78"/>
        <v>0</v>
      </c>
      <c r="P100" s="103">
        <v>0</v>
      </c>
      <c r="Q100" s="104">
        <f t="shared" si="79"/>
        <v>0</v>
      </c>
      <c r="R100" s="104">
        <f t="shared" si="80"/>
        <v>0</v>
      </c>
      <c r="S100" s="103">
        <v>0</v>
      </c>
      <c r="T100" s="104">
        <f t="shared" si="81"/>
        <v>0</v>
      </c>
      <c r="U100" s="104">
        <f t="shared" si="82"/>
        <v>0</v>
      </c>
      <c r="V100" s="103">
        <v>0</v>
      </c>
      <c r="W100" s="104">
        <f t="shared" si="83"/>
        <v>0</v>
      </c>
      <c r="X100" s="104">
        <f t="shared" si="84"/>
        <v>0</v>
      </c>
      <c r="Y100" s="103"/>
      <c r="Z100" s="104">
        <f t="shared" si="85"/>
        <v>0</v>
      </c>
      <c r="AA100" s="104">
        <f t="shared" si="86"/>
        <v>0</v>
      </c>
      <c r="AB100" s="103"/>
      <c r="AC100" s="103">
        <f t="shared" si="91"/>
        <v>0</v>
      </c>
      <c r="AD100" s="104">
        <f t="shared" si="92"/>
        <v>0</v>
      </c>
      <c r="AE100" s="104">
        <f t="shared" ref="AE100:AE156" si="93">AC100*G100</f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103">
        <v>2</v>
      </c>
      <c r="AJ100" s="107">
        <f t="shared" si="87"/>
        <v>49</v>
      </c>
      <c r="AK100" s="106" t="str">
        <f t="shared" si="88"/>
        <v>-</v>
      </c>
      <c r="AL100" s="108">
        <v>71</v>
      </c>
      <c r="AM100" s="106" t="str">
        <f t="shared" si="89"/>
        <v>-</v>
      </c>
      <c r="AN100" s="109" t="str">
        <f t="shared" si="90"/>
        <v>-</v>
      </c>
      <c r="AO100" s="35" t="str">
        <f t="shared" si="75"/>
        <v>-</v>
      </c>
      <c r="AP100" s="110"/>
      <c r="AQ100" s="110"/>
    </row>
    <row r="101" spans="1:43" s="102" customFormat="1" ht="15" x14ac:dyDescent="0.25">
      <c r="A101" s="98">
        <v>33</v>
      </c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11"/>
        <v>0</v>
      </c>
      <c r="L101" s="104">
        <f t="shared" si="76"/>
        <v>0</v>
      </c>
      <c r="M101" s="103">
        <v>0</v>
      </c>
      <c r="N101" s="104">
        <f t="shared" si="77"/>
        <v>0</v>
      </c>
      <c r="O101" s="104">
        <f t="shared" si="78"/>
        <v>0</v>
      </c>
      <c r="P101" s="103">
        <v>0</v>
      </c>
      <c r="Q101" s="104">
        <f t="shared" si="79"/>
        <v>0</v>
      </c>
      <c r="R101" s="104">
        <f t="shared" si="80"/>
        <v>0</v>
      </c>
      <c r="S101" s="103">
        <v>0</v>
      </c>
      <c r="T101" s="104">
        <f t="shared" si="81"/>
        <v>0</v>
      </c>
      <c r="U101" s="104">
        <f t="shared" si="82"/>
        <v>0</v>
      </c>
      <c r="V101" s="103">
        <v>0</v>
      </c>
      <c r="W101" s="104">
        <f t="shared" si="83"/>
        <v>0</v>
      </c>
      <c r="X101" s="104">
        <f t="shared" si="84"/>
        <v>0</v>
      </c>
      <c r="Y101" s="103"/>
      <c r="Z101" s="104">
        <f t="shared" si="85"/>
        <v>0</v>
      </c>
      <c r="AA101" s="104">
        <f t="shared" si="86"/>
        <v>0</v>
      </c>
      <c r="AB101" s="103"/>
      <c r="AC101" s="103">
        <f t="shared" si="91"/>
        <v>0</v>
      </c>
      <c r="AD101" s="104">
        <f t="shared" si="92"/>
        <v>0</v>
      </c>
      <c r="AE101" s="104">
        <f t="shared" si="93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103">
        <v>0</v>
      </c>
      <c r="AJ101" s="107">
        <f t="shared" si="87"/>
        <v>0</v>
      </c>
      <c r="AK101" s="106" t="str">
        <f t="shared" si="88"/>
        <v>-</v>
      </c>
      <c r="AL101" s="108">
        <v>72</v>
      </c>
      <c r="AM101" s="106" t="str">
        <f t="shared" si="89"/>
        <v>-</v>
      </c>
      <c r="AN101" s="109" t="str">
        <f t="shared" si="90"/>
        <v>-</v>
      </c>
      <c r="AO101" s="35" t="str">
        <f t="shared" si="75"/>
        <v>-</v>
      </c>
      <c r="AP101" s="110"/>
      <c r="AQ101" s="110"/>
    </row>
    <row r="102" spans="1:43" s="102" customFormat="1" ht="15" x14ac:dyDescent="0.25">
      <c r="A102" s="98">
        <v>33</v>
      </c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ref="K102:K114" si="94">J102*$F102</f>
        <v>0</v>
      </c>
      <c r="L102" s="104">
        <f t="shared" si="76"/>
        <v>0</v>
      </c>
      <c r="M102" s="103">
        <v>0</v>
      </c>
      <c r="N102" s="104">
        <f t="shared" si="77"/>
        <v>0</v>
      </c>
      <c r="O102" s="104">
        <f t="shared" si="78"/>
        <v>0</v>
      </c>
      <c r="P102" s="103">
        <v>0</v>
      </c>
      <c r="Q102" s="104">
        <f t="shared" si="79"/>
        <v>0</v>
      </c>
      <c r="R102" s="104">
        <f t="shared" si="80"/>
        <v>0</v>
      </c>
      <c r="S102" s="103">
        <v>0</v>
      </c>
      <c r="T102" s="104">
        <f t="shared" si="81"/>
        <v>0</v>
      </c>
      <c r="U102" s="104">
        <f t="shared" si="82"/>
        <v>0</v>
      </c>
      <c r="V102" s="103">
        <v>0</v>
      </c>
      <c r="W102" s="104">
        <f t="shared" si="83"/>
        <v>0</v>
      </c>
      <c r="X102" s="104">
        <f t="shared" si="84"/>
        <v>0</v>
      </c>
      <c r="Y102" s="103"/>
      <c r="Z102" s="104">
        <f t="shared" si="85"/>
        <v>0</v>
      </c>
      <c r="AA102" s="104">
        <f t="shared" si="86"/>
        <v>0</v>
      </c>
      <c r="AB102" s="103"/>
      <c r="AC102" s="103">
        <f t="shared" si="91"/>
        <v>0</v>
      </c>
      <c r="AD102" s="104">
        <f t="shared" si="92"/>
        <v>0</v>
      </c>
      <c r="AE102" s="104">
        <f t="shared" si="93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103">
        <v>0</v>
      </c>
      <c r="AJ102" s="107">
        <f t="shared" si="87"/>
        <v>0</v>
      </c>
      <c r="AK102" s="106" t="str">
        <f t="shared" si="88"/>
        <v>-</v>
      </c>
      <c r="AL102" s="108">
        <v>73</v>
      </c>
      <c r="AM102" s="106" t="str">
        <f t="shared" si="89"/>
        <v>-</v>
      </c>
      <c r="AN102" s="109" t="str">
        <f t="shared" si="90"/>
        <v>-</v>
      </c>
      <c r="AO102" s="35" t="str">
        <f t="shared" si="75"/>
        <v>-</v>
      </c>
      <c r="AP102" s="110"/>
      <c r="AQ102" s="110"/>
    </row>
    <row r="103" spans="1:43" s="102" customFormat="1" ht="15" x14ac:dyDescent="0.25">
      <c r="A103" s="98">
        <v>21</v>
      </c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94"/>
        <v>0</v>
      </c>
      <c r="L103" s="104">
        <f t="shared" si="76"/>
        <v>0</v>
      </c>
      <c r="M103" s="103">
        <v>0</v>
      </c>
      <c r="N103" s="104">
        <f t="shared" si="77"/>
        <v>0</v>
      </c>
      <c r="O103" s="104">
        <f t="shared" si="78"/>
        <v>0</v>
      </c>
      <c r="P103" s="103">
        <v>0</v>
      </c>
      <c r="Q103" s="104">
        <f t="shared" si="79"/>
        <v>0</v>
      </c>
      <c r="R103" s="104">
        <f t="shared" si="80"/>
        <v>0</v>
      </c>
      <c r="S103" s="103">
        <v>0</v>
      </c>
      <c r="T103" s="104">
        <f t="shared" si="81"/>
        <v>0</v>
      </c>
      <c r="U103" s="104">
        <f t="shared" si="82"/>
        <v>0</v>
      </c>
      <c r="V103" s="103">
        <v>0</v>
      </c>
      <c r="W103" s="104">
        <f t="shared" si="83"/>
        <v>0</v>
      </c>
      <c r="X103" s="104">
        <f t="shared" si="84"/>
        <v>0</v>
      </c>
      <c r="Y103" s="103"/>
      <c r="Z103" s="104">
        <f t="shared" si="85"/>
        <v>0</v>
      </c>
      <c r="AA103" s="104">
        <f t="shared" si="86"/>
        <v>0</v>
      </c>
      <c r="AB103" s="103"/>
      <c r="AC103" s="103">
        <f t="shared" si="91"/>
        <v>0</v>
      </c>
      <c r="AD103" s="104">
        <f t="shared" si="92"/>
        <v>0</v>
      </c>
      <c r="AE103" s="104">
        <f t="shared" si="93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103">
        <v>0</v>
      </c>
      <c r="AJ103" s="107">
        <f t="shared" si="87"/>
        <v>0</v>
      </c>
      <c r="AK103" s="106" t="str">
        <f t="shared" si="88"/>
        <v>-</v>
      </c>
      <c r="AL103" s="108">
        <v>74</v>
      </c>
      <c r="AM103" s="106" t="str">
        <f t="shared" si="89"/>
        <v>-</v>
      </c>
      <c r="AN103" s="109" t="str">
        <f t="shared" si="90"/>
        <v>-</v>
      </c>
      <c r="AO103" s="35" t="str">
        <f t="shared" si="75"/>
        <v>-</v>
      </c>
      <c r="AP103" s="110"/>
      <c r="AQ103" s="110"/>
    </row>
    <row r="104" spans="1:43" s="102" customFormat="1" ht="15" x14ac:dyDescent="0.25">
      <c r="A104" s="98">
        <v>10</v>
      </c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94"/>
        <v>0</v>
      </c>
      <c r="L104" s="104">
        <f t="shared" si="76"/>
        <v>0</v>
      </c>
      <c r="M104" s="103">
        <v>0</v>
      </c>
      <c r="N104" s="104">
        <f t="shared" si="77"/>
        <v>0</v>
      </c>
      <c r="O104" s="104">
        <f t="shared" si="78"/>
        <v>0</v>
      </c>
      <c r="P104" s="103">
        <v>0</v>
      </c>
      <c r="Q104" s="104">
        <f t="shared" si="79"/>
        <v>0</v>
      </c>
      <c r="R104" s="104">
        <f t="shared" si="80"/>
        <v>0</v>
      </c>
      <c r="S104" s="103">
        <v>0</v>
      </c>
      <c r="T104" s="104">
        <f t="shared" si="81"/>
        <v>0</v>
      </c>
      <c r="U104" s="104">
        <f t="shared" si="82"/>
        <v>0</v>
      </c>
      <c r="V104" s="103">
        <v>0</v>
      </c>
      <c r="W104" s="104">
        <f t="shared" si="83"/>
        <v>0</v>
      </c>
      <c r="X104" s="104">
        <f t="shared" si="84"/>
        <v>0</v>
      </c>
      <c r="Y104" s="103"/>
      <c r="Z104" s="104">
        <f t="shared" si="85"/>
        <v>0</v>
      </c>
      <c r="AA104" s="104">
        <f t="shared" si="86"/>
        <v>0</v>
      </c>
      <c r="AB104" s="103"/>
      <c r="AC104" s="103">
        <f t="shared" si="91"/>
        <v>0</v>
      </c>
      <c r="AD104" s="104">
        <f t="shared" si="92"/>
        <v>0</v>
      </c>
      <c r="AE104" s="104">
        <f t="shared" si="93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103">
        <v>0</v>
      </c>
      <c r="AJ104" s="107">
        <f t="shared" si="87"/>
        <v>0</v>
      </c>
      <c r="AK104" s="106" t="str">
        <f t="shared" si="88"/>
        <v>-</v>
      </c>
      <c r="AL104" s="108">
        <v>75</v>
      </c>
      <c r="AM104" s="106" t="str">
        <f t="shared" si="89"/>
        <v>-</v>
      </c>
      <c r="AN104" s="109" t="str">
        <f t="shared" si="90"/>
        <v>-</v>
      </c>
      <c r="AO104" s="35" t="str">
        <f t="shared" si="75"/>
        <v>-</v>
      </c>
      <c r="AP104" s="110"/>
      <c r="AQ104" s="110"/>
    </row>
    <row r="105" spans="1:43" s="102" customFormat="1" ht="15" x14ac:dyDescent="0.25">
      <c r="A105" s="98">
        <v>37</v>
      </c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94"/>
        <v>0</v>
      </c>
      <c r="L105" s="104">
        <f t="shared" si="76"/>
        <v>0</v>
      </c>
      <c r="M105" s="103">
        <v>0</v>
      </c>
      <c r="N105" s="104">
        <f t="shared" si="77"/>
        <v>0</v>
      </c>
      <c r="O105" s="104">
        <f t="shared" si="78"/>
        <v>0</v>
      </c>
      <c r="P105" s="103">
        <v>0</v>
      </c>
      <c r="Q105" s="104">
        <f t="shared" si="79"/>
        <v>0</v>
      </c>
      <c r="R105" s="104">
        <f t="shared" si="80"/>
        <v>0</v>
      </c>
      <c r="S105" s="103">
        <v>0</v>
      </c>
      <c r="T105" s="104">
        <f t="shared" si="81"/>
        <v>0</v>
      </c>
      <c r="U105" s="104">
        <f t="shared" si="82"/>
        <v>0</v>
      </c>
      <c r="V105" s="103">
        <v>0</v>
      </c>
      <c r="W105" s="104">
        <f t="shared" si="83"/>
        <v>0</v>
      </c>
      <c r="X105" s="104">
        <f t="shared" si="84"/>
        <v>0</v>
      </c>
      <c r="Y105" s="103"/>
      <c r="Z105" s="104">
        <f t="shared" si="85"/>
        <v>0</v>
      </c>
      <c r="AA105" s="104">
        <f t="shared" si="86"/>
        <v>0</v>
      </c>
      <c r="AB105" s="103"/>
      <c r="AC105" s="103">
        <f t="shared" si="91"/>
        <v>0</v>
      </c>
      <c r="AD105" s="104">
        <f t="shared" si="92"/>
        <v>0</v>
      </c>
      <c r="AE105" s="104">
        <f t="shared" si="93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103">
        <v>0</v>
      </c>
      <c r="AJ105" s="107">
        <f t="shared" si="87"/>
        <v>0</v>
      </c>
      <c r="AK105" s="106" t="str">
        <f t="shared" si="88"/>
        <v>-</v>
      </c>
      <c r="AL105" s="108">
        <v>76</v>
      </c>
      <c r="AM105" s="106" t="str">
        <f t="shared" si="89"/>
        <v>-</v>
      </c>
      <c r="AN105" s="109" t="str">
        <f t="shared" si="90"/>
        <v>-</v>
      </c>
      <c r="AO105" s="35" t="str">
        <f t="shared" si="75"/>
        <v>-</v>
      </c>
      <c r="AP105" s="110"/>
      <c r="AQ105" s="110"/>
    </row>
    <row r="106" spans="1:43" s="102" customFormat="1" ht="15" x14ac:dyDescent="0.25">
      <c r="A106" s="98">
        <v>33</v>
      </c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94"/>
        <v>0</v>
      </c>
      <c r="L106" s="104">
        <f t="shared" si="76"/>
        <v>0</v>
      </c>
      <c r="M106" s="103">
        <v>0</v>
      </c>
      <c r="N106" s="104">
        <f t="shared" si="77"/>
        <v>0</v>
      </c>
      <c r="O106" s="104">
        <f t="shared" si="78"/>
        <v>0</v>
      </c>
      <c r="P106" s="103">
        <v>0</v>
      </c>
      <c r="Q106" s="104">
        <f t="shared" si="79"/>
        <v>0</v>
      </c>
      <c r="R106" s="104">
        <f t="shared" si="80"/>
        <v>0</v>
      </c>
      <c r="S106" s="103">
        <v>0</v>
      </c>
      <c r="T106" s="104">
        <f t="shared" si="81"/>
        <v>0</v>
      </c>
      <c r="U106" s="104">
        <f t="shared" si="82"/>
        <v>0</v>
      </c>
      <c r="V106" s="103">
        <v>0</v>
      </c>
      <c r="W106" s="104">
        <f t="shared" si="83"/>
        <v>0</v>
      </c>
      <c r="X106" s="104">
        <f t="shared" si="84"/>
        <v>0</v>
      </c>
      <c r="Y106" s="103"/>
      <c r="Z106" s="104">
        <f t="shared" si="85"/>
        <v>0</v>
      </c>
      <c r="AA106" s="104">
        <f t="shared" si="86"/>
        <v>0</v>
      </c>
      <c r="AB106" s="103"/>
      <c r="AC106" s="103">
        <f t="shared" si="91"/>
        <v>0</v>
      </c>
      <c r="AD106" s="104">
        <f t="shared" si="92"/>
        <v>0</v>
      </c>
      <c r="AE106" s="104">
        <f t="shared" si="93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103">
        <v>0</v>
      </c>
      <c r="AJ106" s="107">
        <f t="shared" si="87"/>
        <v>0</v>
      </c>
      <c r="AK106" s="106" t="str">
        <f t="shared" si="88"/>
        <v>-</v>
      </c>
      <c r="AL106" s="108">
        <v>77</v>
      </c>
      <c r="AM106" s="106" t="str">
        <f t="shared" si="89"/>
        <v>-</v>
      </c>
      <c r="AN106" s="109" t="str">
        <f t="shared" si="90"/>
        <v>-</v>
      </c>
      <c r="AO106" s="35" t="str">
        <f t="shared" si="75"/>
        <v>-</v>
      </c>
      <c r="AP106" s="110"/>
      <c r="AQ106" s="110"/>
    </row>
    <row r="107" spans="1:43" s="102" customFormat="1" ht="15" x14ac:dyDescent="0.25">
      <c r="A107" s="98">
        <v>33</v>
      </c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94"/>
        <v>0</v>
      </c>
      <c r="L107" s="104">
        <f t="shared" si="76"/>
        <v>0</v>
      </c>
      <c r="M107" s="103">
        <v>0</v>
      </c>
      <c r="N107" s="104">
        <f t="shared" si="77"/>
        <v>0</v>
      </c>
      <c r="O107" s="104">
        <f t="shared" si="78"/>
        <v>0</v>
      </c>
      <c r="P107" s="103">
        <v>0</v>
      </c>
      <c r="Q107" s="104">
        <f t="shared" si="79"/>
        <v>0</v>
      </c>
      <c r="R107" s="104">
        <f t="shared" si="80"/>
        <v>0</v>
      </c>
      <c r="S107" s="103">
        <v>0</v>
      </c>
      <c r="T107" s="104">
        <f t="shared" si="81"/>
        <v>0</v>
      </c>
      <c r="U107" s="104">
        <f t="shared" si="82"/>
        <v>0</v>
      </c>
      <c r="V107" s="103">
        <v>0</v>
      </c>
      <c r="W107" s="104">
        <f t="shared" si="83"/>
        <v>0</v>
      </c>
      <c r="X107" s="104">
        <f t="shared" si="84"/>
        <v>0</v>
      </c>
      <c r="Y107" s="103"/>
      <c r="Z107" s="104">
        <f t="shared" si="85"/>
        <v>0</v>
      </c>
      <c r="AA107" s="104">
        <f t="shared" si="86"/>
        <v>0</v>
      </c>
      <c r="AB107" s="103"/>
      <c r="AC107" s="103">
        <f t="shared" si="91"/>
        <v>0</v>
      </c>
      <c r="AD107" s="104">
        <f t="shared" si="92"/>
        <v>0</v>
      </c>
      <c r="AE107" s="104">
        <f t="shared" si="93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103">
        <v>0</v>
      </c>
      <c r="AJ107" s="107">
        <f t="shared" si="87"/>
        <v>0</v>
      </c>
      <c r="AK107" s="106" t="str">
        <f t="shared" si="88"/>
        <v>-</v>
      </c>
      <c r="AL107" s="108">
        <v>78</v>
      </c>
      <c r="AM107" s="106" t="str">
        <f t="shared" si="89"/>
        <v>-</v>
      </c>
      <c r="AN107" s="109" t="str">
        <f t="shared" si="90"/>
        <v>-</v>
      </c>
      <c r="AO107" s="35" t="str">
        <f t="shared" si="75"/>
        <v>-</v>
      </c>
      <c r="AP107" s="110"/>
      <c r="AQ107" s="110"/>
    </row>
    <row r="108" spans="1:43" s="102" customFormat="1" ht="15" x14ac:dyDescent="0.25">
      <c r="A108" s="98">
        <v>16</v>
      </c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94"/>
        <v>0</v>
      </c>
      <c r="L108" s="104">
        <f t="shared" si="76"/>
        <v>0</v>
      </c>
      <c r="M108" s="103">
        <v>0</v>
      </c>
      <c r="N108" s="104">
        <f t="shared" si="77"/>
        <v>0</v>
      </c>
      <c r="O108" s="104">
        <f t="shared" si="78"/>
        <v>0</v>
      </c>
      <c r="P108" s="103">
        <v>0</v>
      </c>
      <c r="Q108" s="104">
        <f t="shared" si="79"/>
        <v>0</v>
      </c>
      <c r="R108" s="104">
        <f t="shared" si="80"/>
        <v>0</v>
      </c>
      <c r="S108" s="103">
        <v>0</v>
      </c>
      <c r="T108" s="104">
        <f t="shared" si="81"/>
        <v>0</v>
      </c>
      <c r="U108" s="104">
        <f t="shared" si="82"/>
        <v>0</v>
      </c>
      <c r="V108" s="103">
        <v>0</v>
      </c>
      <c r="W108" s="104">
        <f t="shared" si="83"/>
        <v>0</v>
      </c>
      <c r="X108" s="104">
        <f t="shared" si="84"/>
        <v>0</v>
      </c>
      <c r="Y108" s="103"/>
      <c r="Z108" s="104">
        <f t="shared" si="85"/>
        <v>0</v>
      </c>
      <c r="AA108" s="104">
        <f t="shared" si="86"/>
        <v>0</v>
      </c>
      <c r="AB108" s="103"/>
      <c r="AC108" s="103">
        <f t="shared" si="91"/>
        <v>0</v>
      </c>
      <c r="AD108" s="104">
        <f t="shared" si="92"/>
        <v>0</v>
      </c>
      <c r="AE108" s="104">
        <f t="shared" si="93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103">
        <v>0</v>
      </c>
      <c r="AJ108" s="107">
        <f t="shared" si="87"/>
        <v>0</v>
      </c>
      <c r="AK108" s="106" t="str">
        <f t="shared" si="88"/>
        <v>-</v>
      </c>
      <c r="AL108" s="108">
        <v>79</v>
      </c>
      <c r="AM108" s="106" t="str">
        <f t="shared" si="89"/>
        <v>-</v>
      </c>
      <c r="AN108" s="109" t="str">
        <f t="shared" si="90"/>
        <v>-</v>
      </c>
      <c r="AO108" s="35" t="str">
        <f t="shared" si="75"/>
        <v>-</v>
      </c>
      <c r="AP108" s="110"/>
      <c r="AQ108" s="110"/>
    </row>
    <row r="109" spans="1:43" s="102" customFormat="1" ht="15" x14ac:dyDescent="0.25">
      <c r="A109" s="98">
        <v>14</v>
      </c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94"/>
        <v>0</v>
      </c>
      <c r="L109" s="104">
        <f t="shared" si="76"/>
        <v>0</v>
      </c>
      <c r="M109" s="103">
        <v>0</v>
      </c>
      <c r="N109" s="104">
        <f t="shared" si="77"/>
        <v>0</v>
      </c>
      <c r="O109" s="104">
        <f t="shared" si="78"/>
        <v>0</v>
      </c>
      <c r="P109" s="103">
        <v>0</v>
      </c>
      <c r="Q109" s="104">
        <f t="shared" si="79"/>
        <v>0</v>
      </c>
      <c r="R109" s="104">
        <f t="shared" si="80"/>
        <v>0</v>
      </c>
      <c r="S109" s="103">
        <v>0</v>
      </c>
      <c r="T109" s="104">
        <f t="shared" si="81"/>
        <v>0</v>
      </c>
      <c r="U109" s="104">
        <f t="shared" si="82"/>
        <v>0</v>
      </c>
      <c r="V109" s="103">
        <v>0</v>
      </c>
      <c r="W109" s="104">
        <f t="shared" si="83"/>
        <v>0</v>
      </c>
      <c r="X109" s="104">
        <f t="shared" si="84"/>
        <v>0</v>
      </c>
      <c r="Y109" s="103"/>
      <c r="Z109" s="104">
        <f t="shared" si="85"/>
        <v>0</v>
      </c>
      <c r="AA109" s="104">
        <f t="shared" si="86"/>
        <v>0</v>
      </c>
      <c r="AB109" s="103"/>
      <c r="AC109" s="103">
        <f t="shared" si="91"/>
        <v>0</v>
      </c>
      <c r="AD109" s="104">
        <f t="shared" si="92"/>
        <v>0</v>
      </c>
      <c r="AE109" s="104">
        <f t="shared" si="93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103">
        <v>0</v>
      </c>
      <c r="AJ109" s="107">
        <f t="shared" si="87"/>
        <v>0</v>
      </c>
      <c r="AK109" s="106" t="str">
        <f t="shared" si="88"/>
        <v>-</v>
      </c>
      <c r="AL109" s="108">
        <v>80</v>
      </c>
      <c r="AM109" s="106" t="str">
        <f t="shared" si="89"/>
        <v>-</v>
      </c>
      <c r="AN109" s="109" t="str">
        <f t="shared" si="90"/>
        <v>-</v>
      </c>
      <c r="AO109" s="35" t="str">
        <f t="shared" si="75"/>
        <v>-</v>
      </c>
      <c r="AP109" s="110"/>
      <c r="AQ109" s="110"/>
    </row>
    <row r="110" spans="1:43" s="102" customFormat="1" ht="15" x14ac:dyDescent="0.25">
      <c r="A110" s="98">
        <v>33</v>
      </c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94"/>
        <v>0</v>
      </c>
      <c r="L110" s="104">
        <f t="shared" si="76"/>
        <v>0</v>
      </c>
      <c r="M110" s="103">
        <v>0</v>
      </c>
      <c r="N110" s="104">
        <f t="shared" si="77"/>
        <v>0</v>
      </c>
      <c r="O110" s="104">
        <f t="shared" si="78"/>
        <v>0</v>
      </c>
      <c r="P110" s="103">
        <v>0</v>
      </c>
      <c r="Q110" s="104">
        <f t="shared" si="79"/>
        <v>0</v>
      </c>
      <c r="R110" s="104">
        <f t="shared" si="80"/>
        <v>0</v>
      </c>
      <c r="S110" s="103">
        <v>0</v>
      </c>
      <c r="T110" s="104">
        <f t="shared" si="81"/>
        <v>0</v>
      </c>
      <c r="U110" s="104">
        <f t="shared" si="82"/>
        <v>0</v>
      </c>
      <c r="V110" s="103">
        <v>0</v>
      </c>
      <c r="W110" s="104">
        <f t="shared" si="83"/>
        <v>0</v>
      </c>
      <c r="X110" s="104">
        <f t="shared" si="84"/>
        <v>0</v>
      </c>
      <c r="Y110" s="103"/>
      <c r="Z110" s="104">
        <f t="shared" si="85"/>
        <v>0</v>
      </c>
      <c r="AA110" s="104">
        <f t="shared" si="86"/>
        <v>0</v>
      </c>
      <c r="AB110" s="103"/>
      <c r="AC110" s="103">
        <f t="shared" si="91"/>
        <v>0</v>
      </c>
      <c r="AD110" s="104">
        <f t="shared" si="92"/>
        <v>0</v>
      </c>
      <c r="AE110" s="104">
        <f t="shared" si="93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103">
        <v>0</v>
      </c>
      <c r="AJ110" s="107">
        <f t="shared" si="87"/>
        <v>0</v>
      </c>
      <c r="AK110" s="106" t="str">
        <f t="shared" si="88"/>
        <v>-</v>
      </c>
      <c r="AL110" s="108">
        <v>81</v>
      </c>
      <c r="AM110" s="106" t="str">
        <f t="shared" si="89"/>
        <v>-</v>
      </c>
      <c r="AN110" s="109" t="str">
        <f t="shared" si="90"/>
        <v>-</v>
      </c>
      <c r="AO110" s="35" t="str">
        <f t="shared" si="75"/>
        <v>-</v>
      </c>
      <c r="AP110" s="110"/>
      <c r="AQ110" s="110"/>
    </row>
    <row r="111" spans="1:43" s="102" customFormat="1" ht="15" x14ac:dyDescent="0.25">
      <c r="A111" s="98">
        <v>33</v>
      </c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94"/>
        <v>0</v>
      </c>
      <c r="L111" s="104">
        <f t="shared" si="76"/>
        <v>0</v>
      </c>
      <c r="M111" s="103">
        <v>0</v>
      </c>
      <c r="N111" s="104">
        <f t="shared" si="77"/>
        <v>0</v>
      </c>
      <c r="O111" s="104">
        <f t="shared" si="78"/>
        <v>0</v>
      </c>
      <c r="P111" s="103">
        <v>0</v>
      </c>
      <c r="Q111" s="104">
        <f t="shared" si="79"/>
        <v>0</v>
      </c>
      <c r="R111" s="104">
        <f t="shared" si="80"/>
        <v>0</v>
      </c>
      <c r="S111" s="103">
        <v>0</v>
      </c>
      <c r="T111" s="104">
        <f t="shared" si="81"/>
        <v>0</v>
      </c>
      <c r="U111" s="104">
        <f t="shared" si="82"/>
        <v>0</v>
      </c>
      <c r="V111" s="103">
        <v>0</v>
      </c>
      <c r="W111" s="104">
        <f t="shared" si="83"/>
        <v>0</v>
      </c>
      <c r="X111" s="104">
        <f t="shared" si="84"/>
        <v>0</v>
      </c>
      <c r="Y111" s="103"/>
      <c r="Z111" s="104">
        <f t="shared" si="85"/>
        <v>0</v>
      </c>
      <c r="AA111" s="104">
        <f t="shared" si="86"/>
        <v>0</v>
      </c>
      <c r="AB111" s="103"/>
      <c r="AC111" s="103">
        <f t="shared" si="91"/>
        <v>0</v>
      </c>
      <c r="AD111" s="104">
        <f t="shared" si="92"/>
        <v>0</v>
      </c>
      <c r="AE111" s="104">
        <f t="shared" si="93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103">
        <v>0</v>
      </c>
      <c r="AJ111" s="107">
        <f t="shared" si="87"/>
        <v>0</v>
      </c>
      <c r="AK111" s="106" t="str">
        <f t="shared" si="88"/>
        <v>-</v>
      </c>
      <c r="AL111" s="108">
        <v>82</v>
      </c>
      <c r="AM111" s="106" t="str">
        <f t="shared" si="89"/>
        <v>-</v>
      </c>
      <c r="AN111" s="109" t="str">
        <f t="shared" si="90"/>
        <v>-</v>
      </c>
      <c r="AO111" s="35" t="str">
        <f t="shared" si="75"/>
        <v>-</v>
      </c>
      <c r="AP111" s="110"/>
      <c r="AQ111" s="110"/>
    </row>
    <row r="112" spans="1:43" s="102" customFormat="1" ht="15" x14ac:dyDescent="0.25">
      <c r="A112" s="98">
        <v>75</v>
      </c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94"/>
        <v>0</v>
      </c>
      <c r="L112" s="104">
        <f t="shared" si="76"/>
        <v>0</v>
      </c>
      <c r="M112" s="103">
        <v>0</v>
      </c>
      <c r="N112" s="104">
        <f t="shared" si="77"/>
        <v>0</v>
      </c>
      <c r="O112" s="104">
        <f t="shared" si="78"/>
        <v>0</v>
      </c>
      <c r="P112" s="103">
        <v>0</v>
      </c>
      <c r="Q112" s="104">
        <f t="shared" si="79"/>
        <v>0</v>
      </c>
      <c r="R112" s="104">
        <f t="shared" si="80"/>
        <v>0</v>
      </c>
      <c r="S112" s="103">
        <v>0</v>
      </c>
      <c r="T112" s="104">
        <f t="shared" si="81"/>
        <v>0</v>
      </c>
      <c r="U112" s="104">
        <f t="shared" si="82"/>
        <v>0</v>
      </c>
      <c r="V112" s="103">
        <v>0</v>
      </c>
      <c r="W112" s="104">
        <f t="shared" si="83"/>
        <v>0</v>
      </c>
      <c r="X112" s="104">
        <f t="shared" si="84"/>
        <v>0</v>
      </c>
      <c r="Y112" s="103"/>
      <c r="Z112" s="104">
        <f t="shared" si="85"/>
        <v>0</v>
      </c>
      <c r="AA112" s="104">
        <f t="shared" si="86"/>
        <v>0</v>
      </c>
      <c r="AB112" s="103"/>
      <c r="AC112" s="103">
        <f t="shared" si="91"/>
        <v>0</v>
      </c>
      <c r="AD112" s="104">
        <f t="shared" si="92"/>
        <v>0</v>
      </c>
      <c r="AE112" s="104">
        <f t="shared" si="93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103">
        <v>0</v>
      </c>
      <c r="AJ112" s="107">
        <f t="shared" si="87"/>
        <v>0</v>
      </c>
      <c r="AK112" s="106" t="str">
        <f t="shared" si="88"/>
        <v>-</v>
      </c>
      <c r="AL112" s="108">
        <v>83</v>
      </c>
      <c r="AM112" s="106" t="str">
        <f t="shared" si="89"/>
        <v>-</v>
      </c>
      <c r="AN112" s="109" t="str">
        <f t="shared" si="90"/>
        <v>-</v>
      </c>
      <c r="AO112" s="35" t="str">
        <f t="shared" si="75"/>
        <v>-</v>
      </c>
      <c r="AP112" s="110"/>
      <c r="AQ112" s="110"/>
    </row>
    <row r="113" spans="1:47" s="102" customFormat="1" ht="15" x14ac:dyDescent="0.25">
      <c r="A113" s="98">
        <v>19</v>
      </c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0</v>
      </c>
      <c r="K113" s="104">
        <f t="shared" si="94"/>
        <v>0</v>
      </c>
      <c r="L113" s="104">
        <f t="shared" si="76"/>
        <v>0</v>
      </c>
      <c r="M113" s="103">
        <v>0</v>
      </c>
      <c r="N113" s="104">
        <f t="shared" si="77"/>
        <v>0</v>
      </c>
      <c r="O113" s="104">
        <f t="shared" si="78"/>
        <v>0</v>
      </c>
      <c r="P113" s="103">
        <v>0</v>
      </c>
      <c r="Q113" s="104">
        <f t="shared" si="79"/>
        <v>0</v>
      </c>
      <c r="R113" s="104">
        <f t="shared" si="80"/>
        <v>0</v>
      </c>
      <c r="S113" s="103">
        <v>0</v>
      </c>
      <c r="T113" s="104">
        <f t="shared" si="81"/>
        <v>0</v>
      </c>
      <c r="U113" s="104">
        <f t="shared" si="82"/>
        <v>0</v>
      </c>
      <c r="V113" s="103">
        <v>0</v>
      </c>
      <c r="W113" s="104">
        <f t="shared" si="83"/>
        <v>0</v>
      </c>
      <c r="X113" s="104">
        <f t="shared" si="84"/>
        <v>0</v>
      </c>
      <c r="Y113" s="103"/>
      <c r="Z113" s="104">
        <f t="shared" si="85"/>
        <v>0</v>
      </c>
      <c r="AA113" s="104">
        <f t="shared" si="86"/>
        <v>0</v>
      </c>
      <c r="AB113" s="103"/>
      <c r="AC113" s="103">
        <f t="shared" si="91"/>
        <v>0</v>
      </c>
      <c r="AD113" s="104">
        <f t="shared" si="92"/>
        <v>0</v>
      </c>
      <c r="AE113" s="104">
        <f t="shared" si="93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103">
        <v>0</v>
      </c>
      <c r="AJ113" s="107">
        <f t="shared" si="87"/>
        <v>0</v>
      </c>
      <c r="AK113" s="106" t="str">
        <f t="shared" si="88"/>
        <v>-</v>
      </c>
      <c r="AL113" s="108">
        <v>84</v>
      </c>
      <c r="AM113" s="106" t="str">
        <f t="shared" si="89"/>
        <v>-</v>
      </c>
      <c r="AN113" s="109" t="str">
        <f t="shared" si="90"/>
        <v>-</v>
      </c>
      <c r="AO113" s="35" t="str">
        <f t="shared" si="75"/>
        <v>-</v>
      </c>
      <c r="AP113" s="110"/>
      <c r="AQ113" s="110"/>
    </row>
    <row r="114" spans="1:47" s="102" customFormat="1" ht="15" x14ac:dyDescent="0.25">
      <c r="A114" s="98">
        <v>27</v>
      </c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94"/>
        <v>0</v>
      </c>
      <c r="L114" s="104">
        <f t="shared" si="76"/>
        <v>0</v>
      </c>
      <c r="M114" s="103">
        <v>0</v>
      </c>
      <c r="N114" s="104">
        <f t="shared" si="77"/>
        <v>0</v>
      </c>
      <c r="O114" s="104">
        <f t="shared" si="78"/>
        <v>0</v>
      </c>
      <c r="P114" s="103">
        <v>0</v>
      </c>
      <c r="Q114" s="104">
        <f t="shared" si="79"/>
        <v>0</v>
      </c>
      <c r="R114" s="104">
        <f t="shared" si="80"/>
        <v>0</v>
      </c>
      <c r="S114" s="103">
        <v>0</v>
      </c>
      <c r="T114" s="104">
        <f t="shared" si="81"/>
        <v>0</v>
      </c>
      <c r="U114" s="104">
        <f t="shared" si="82"/>
        <v>0</v>
      </c>
      <c r="V114" s="103">
        <v>0</v>
      </c>
      <c r="W114" s="104">
        <f t="shared" si="83"/>
        <v>0</v>
      </c>
      <c r="X114" s="104">
        <f t="shared" si="84"/>
        <v>0</v>
      </c>
      <c r="Y114" s="103"/>
      <c r="Z114" s="104">
        <f t="shared" si="85"/>
        <v>0</v>
      </c>
      <c r="AA114" s="104">
        <f t="shared" si="86"/>
        <v>0</v>
      </c>
      <c r="AB114" s="103"/>
      <c r="AC114" s="103">
        <f t="shared" si="91"/>
        <v>0</v>
      </c>
      <c r="AD114" s="104">
        <f t="shared" si="92"/>
        <v>0</v>
      </c>
      <c r="AE114" s="104">
        <f t="shared" si="93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103">
        <v>0</v>
      </c>
      <c r="AJ114" s="107">
        <f t="shared" si="87"/>
        <v>0</v>
      </c>
      <c r="AK114" s="106" t="str">
        <f t="shared" si="88"/>
        <v>-</v>
      </c>
      <c r="AL114" s="108">
        <v>85</v>
      </c>
      <c r="AM114" s="106" t="str">
        <f t="shared" si="89"/>
        <v>-</v>
      </c>
      <c r="AN114" s="109" t="str">
        <f t="shared" si="90"/>
        <v>-</v>
      </c>
      <c r="AO114" s="35" t="str">
        <f t="shared" si="75"/>
        <v>-</v>
      </c>
      <c r="AP114" s="110"/>
      <c r="AQ114" s="110"/>
    </row>
    <row r="115" spans="1:47" s="102" customFormat="1" ht="15" x14ac:dyDescent="0.25">
      <c r="A115" s="98">
        <v>30</v>
      </c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ref="K115:K190" si="95">J115*$F115</f>
        <v>0</v>
      </c>
      <c r="L115" s="104">
        <f t="shared" ref="L115:L120" si="96">J115*$G115</f>
        <v>0</v>
      </c>
      <c r="M115" s="103">
        <v>0</v>
      </c>
      <c r="N115" s="104">
        <f t="shared" ref="N115:N120" si="97">M115*$F115</f>
        <v>0</v>
      </c>
      <c r="O115" s="104">
        <f t="shared" ref="O115:O120" si="98">M115*$G115</f>
        <v>0</v>
      </c>
      <c r="P115" s="103">
        <v>0</v>
      </c>
      <c r="Q115" s="104">
        <f t="shared" ref="Q115:Q120" si="99">P115*$F115</f>
        <v>0</v>
      </c>
      <c r="R115" s="104">
        <f t="shared" ref="R115:R120" si="100">P115*$G115</f>
        <v>0</v>
      </c>
      <c r="S115" s="103">
        <v>0</v>
      </c>
      <c r="T115" s="104">
        <f t="shared" ref="T115:T120" si="101">S115*$F115</f>
        <v>0</v>
      </c>
      <c r="U115" s="104">
        <f t="shared" ref="U115:U120" si="102">S115*$G115</f>
        <v>0</v>
      </c>
      <c r="V115" s="103">
        <v>0</v>
      </c>
      <c r="W115" s="104">
        <f t="shared" ref="W115:W120" si="103">V115*$F115</f>
        <v>0</v>
      </c>
      <c r="X115" s="104">
        <f t="shared" ref="X115:X120" si="104">V115*$G115</f>
        <v>0</v>
      </c>
      <c r="Y115" s="103"/>
      <c r="Z115" s="104">
        <f t="shared" ref="Z115:Z120" si="105">Y115*$F115</f>
        <v>0</v>
      </c>
      <c r="AA115" s="104">
        <f t="shared" ref="AA115:AA120" si="106">Y115*$G115</f>
        <v>0</v>
      </c>
      <c r="AB115" s="117"/>
      <c r="AC115" s="114">
        <f t="shared" si="91"/>
        <v>0</v>
      </c>
      <c r="AD115" s="104">
        <f t="shared" si="92"/>
        <v>0</v>
      </c>
      <c r="AE115" s="106">
        <f t="shared" si="93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103">
        <v>0</v>
      </c>
      <c r="AJ115" s="106">
        <f t="shared" ref="AJ115:AJ120" si="107">AI115*G115</f>
        <v>0</v>
      </c>
      <c r="AK115" s="106" t="str">
        <f t="shared" ref="AK115:AK120" si="108">IFERROR(AI115/AF115, "-")</f>
        <v>-</v>
      </c>
      <c r="AL115" s="108">
        <v>87</v>
      </c>
      <c r="AM115" s="106" t="str">
        <f t="shared" ref="AM115:AM120" si="109">IFERROR(AK115/7,"-")</f>
        <v>-</v>
      </c>
      <c r="AN115" s="114" t="str">
        <f t="shared" ref="AN115:AN120" si="110">IFERROR(AK115/30,"-")</f>
        <v>-</v>
      </c>
      <c r="AO115" s="35" t="str">
        <f t="shared" si="75"/>
        <v>-</v>
      </c>
      <c r="AP115" s="113"/>
      <c r="AQ115" s="113"/>
      <c r="AR115" s="113"/>
      <c r="AS115" s="113"/>
      <c r="AT115" s="113"/>
      <c r="AU115" s="113"/>
    </row>
    <row r="116" spans="1:47" s="102" customFormat="1" ht="15" x14ac:dyDescent="0.25">
      <c r="A116" s="98">
        <v>26</v>
      </c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95"/>
        <v>0</v>
      </c>
      <c r="L116" s="104">
        <f t="shared" si="96"/>
        <v>0</v>
      </c>
      <c r="M116" s="103">
        <v>0</v>
      </c>
      <c r="N116" s="104">
        <f t="shared" si="97"/>
        <v>0</v>
      </c>
      <c r="O116" s="104">
        <f t="shared" si="98"/>
        <v>0</v>
      </c>
      <c r="P116" s="103">
        <v>0</v>
      </c>
      <c r="Q116" s="104">
        <f t="shared" si="99"/>
        <v>0</v>
      </c>
      <c r="R116" s="104">
        <f t="shared" si="100"/>
        <v>0</v>
      </c>
      <c r="S116" s="103">
        <v>0</v>
      </c>
      <c r="T116" s="104">
        <f t="shared" si="101"/>
        <v>0</v>
      </c>
      <c r="U116" s="104">
        <f t="shared" si="102"/>
        <v>0</v>
      </c>
      <c r="V116" s="103">
        <v>0</v>
      </c>
      <c r="W116" s="104">
        <f t="shared" si="103"/>
        <v>0</v>
      </c>
      <c r="X116" s="104">
        <f t="shared" si="104"/>
        <v>0</v>
      </c>
      <c r="Y116" s="103"/>
      <c r="Z116" s="104">
        <f t="shared" si="105"/>
        <v>0</v>
      </c>
      <c r="AA116" s="104">
        <f t="shared" si="106"/>
        <v>0</v>
      </c>
      <c r="AB116" s="103"/>
      <c r="AC116" s="103">
        <f t="shared" si="91"/>
        <v>0</v>
      </c>
      <c r="AD116" s="104">
        <f t="shared" si="92"/>
        <v>0</v>
      </c>
      <c r="AE116" s="104">
        <f t="shared" si="93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103">
        <v>0</v>
      </c>
      <c r="AJ116" s="107">
        <f t="shared" si="107"/>
        <v>0</v>
      </c>
      <c r="AK116" s="106" t="str">
        <f t="shared" si="108"/>
        <v>-</v>
      </c>
      <c r="AL116" s="108">
        <v>88</v>
      </c>
      <c r="AM116" s="106" t="str">
        <f t="shared" si="109"/>
        <v>-</v>
      </c>
      <c r="AN116" s="109" t="str">
        <f t="shared" si="110"/>
        <v>-</v>
      </c>
      <c r="AO116" s="35" t="str">
        <f t="shared" si="75"/>
        <v>-</v>
      </c>
      <c r="AP116" s="110"/>
      <c r="AQ116" s="110"/>
    </row>
    <row r="117" spans="1:47" s="102" customFormat="1" ht="15" x14ac:dyDescent="0.25">
      <c r="A117" s="98">
        <v>28</v>
      </c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1</v>
      </c>
      <c r="K117" s="104">
        <f t="shared" si="95"/>
        <v>12.62</v>
      </c>
      <c r="L117" s="104">
        <f t="shared" si="96"/>
        <v>24.5</v>
      </c>
      <c r="M117" s="103">
        <v>0</v>
      </c>
      <c r="N117" s="104">
        <f t="shared" si="97"/>
        <v>0</v>
      </c>
      <c r="O117" s="104">
        <f t="shared" si="98"/>
        <v>0</v>
      </c>
      <c r="P117" s="103">
        <v>0</v>
      </c>
      <c r="Q117" s="104">
        <f t="shared" si="99"/>
        <v>0</v>
      </c>
      <c r="R117" s="104">
        <f t="shared" si="100"/>
        <v>0</v>
      </c>
      <c r="S117" s="103">
        <v>0</v>
      </c>
      <c r="T117" s="104">
        <f t="shared" si="101"/>
        <v>0</v>
      </c>
      <c r="U117" s="104">
        <f t="shared" si="102"/>
        <v>0</v>
      </c>
      <c r="V117" s="103">
        <v>0</v>
      </c>
      <c r="W117" s="104">
        <f t="shared" si="103"/>
        <v>0</v>
      </c>
      <c r="X117" s="104">
        <f t="shared" si="104"/>
        <v>0</v>
      </c>
      <c r="Y117" s="103"/>
      <c r="Z117" s="104">
        <f t="shared" si="105"/>
        <v>0</v>
      </c>
      <c r="AA117" s="104">
        <f t="shared" si="106"/>
        <v>0</v>
      </c>
      <c r="AB117" s="103"/>
      <c r="AC117" s="103">
        <f t="shared" si="91"/>
        <v>1</v>
      </c>
      <c r="AD117" s="104">
        <f t="shared" si="92"/>
        <v>12.62</v>
      </c>
      <c r="AE117" s="104">
        <f t="shared" si="93"/>
        <v>24.5</v>
      </c>
      <c r="AF117" s="42">
        <f t="shared" si="72"/>
        <v>8.130081300813009E-3</v>
      </c>
      <c r="AG117" s="37">
        <f t="shared" si="73"/>
        <v>0.24390243902439027</v>
      </c>
      <c r="AH117" s="63">
        <f t="shared" si="74"/>
        <v>5.975609756097561</v>
      </c>
      <c r="AI117" s="103">
        <v>0</v>
      </c>
      <c r="AJ117" s="107">
        <f t="shared" si="107"/>
        <v>0</v>
      </c>
      <c r="AK117" s="106">
        <f t="shared" si="108"/>
        <v>0</v>
      </c>
      <c r="AL117" s="108">
        <v>89</v>
      </c>
      <c r="AM117" s="106">
        <f t="shared" si="109"/>
        <v>0</v>
      </c>
      <c r="AN117" s="109">
        <f t="shared" si="110"/>
        <v>0</v>
      </c>
      <c r="AO117" s="35">
        <f t="shared" si="75"/>
        <v>43589</v>
      </c>
      <c r="AP117" s="110"/>
      <c r="AQ117" s="110"/>
    </row>
    <row r="118" spans="1:47" s="102" customFormat="1" ht="15" x14ac:dyDescent="0.25">
      <c r="A118" s="98">
        <v>25</v>
      </c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95"/>
        <v>0</v>
      </c>
      <c r="L118" s="104">
        <f t="shared" si="96"/>
        <v>0</v>
      </c>
      <c r="M118" s="103">
        <v>0</v>
      </c>
      <c r="N118" s="104">
        <f t="shared" si="97"/>
        <v>0</v>
      </c>
      <c r="O118" s="104">
        <f t="shared" si="98"/>
        <v>0</v>
      </c>
      <c r="P118" s="103">
        <v>0</v>
      </c>
      <c r="Q118" s="104">
        <f t="shared" si="99"/>
        <v>0</v>
      </c>
      <c r="R118" s="104">
        <f t="shared" si="100"/>
        <v>0</v>
      </c>
      <c r="S118" s="103">
        <v>0</v>
      </c>
      <c r="T118" s="104">
        <f t="shared" si="101"/>
        <v>0</v>
      </c>
      <c r="U118" s="104">
        <f t="shared" si="102"/>
        <v>0</v>
      </c>
      <c r="V118" s="103">
        <v>0</v>
      </c>
      <c r="W118" s="104">
        <f t="shared" si="103"/>
        <v>0</v>
      </c>
      <c r="X118" s="104">
        <f t="shared" si="104"/>
        <v>0</v>
      </c>
      <c r="Y118" s="103"/>
      <c r="Z118" s="104">
        <f t="shared" si="105"/>
        <v>0</v>
      </c>
      <c r="AA118" s="104">
        <f t="shared" si="106"/>
        <v>0</v>
      </c>
      <c r="AB118" s="103"/>
      <c r="AC118" s="103">
        <f t="shared" si="91"/>
        <v>0</v>
      </c>
      <c r="AD118" s="104">
        <f t="shared" si="92"/>
        <v>0</v>
      </c>
      <c r="AE118" s="104">
        <f t="shared" si="93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103">
        <v>0</v>
      </c>
      <c r="AJ118" s="107">
        <f t="shared" si="107"/>
        <v>0</v>
      </c>
      <c r="AK118" s="106" t="str">
        <f t="shared" si="108"/>
        <v>-</v>
      </c>
      <c r="AL118" s="108">
        <v>90</v>
      </c>
      <c r="AM118" s="106" t="str">
        <f t="shared" si="109"/>
        <v>-</v>
      </c>
      <c r="AN118" s="109" t="str">
        <f t="shared" si="110"/>
        <v>-</v>
      </c>
      <c r="AO118" s="35" t="str">
        <f t="shared" si="75"/>
        <v>-</v>
      </c>
      <c r="AP118" s="110"/>
      <c r="AQ118" s="110"/>
    </row>
    <row r="119" spans="1:47" s="102" customFormat="1" ht="15" x14ac:dyDescent="0.25">
      <c r="A119" s="98">
        <v>29</v>
      </c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95"/>
        <v>0</v>
      </c>
      <c r="L119" s="104">
        <f t="shared" si="96"/>
        <v>0</v>
      </c>
      <c r="M119" s="103">
        <v>0</v>
      </c>
      <c r="N119" s="104">
        <f t="shared" si="97"/>
        <v>0</v>
      </c>
      <c r="O119" s="104">
        <f t="shared" si="98"/>
        <v>0</v>
      </c>
      <c r="P119" s="103">
        <v>0</v>
      </c>
      <c r="Q119" s="104">
        <f t="shared" si="99"/>
        <v>0</v>
      </c>
      <c r="R119" s="104">
        <f t="shared" si="100"/>
        <v>0</v>
      </c>
      <c r="S119" s="103">
        <v>0</v>
      </c>
      <c r="T119" s="104">
        <f t="shared" si="101"/>
        <v>0</v>
      </c>
      <c r="U119" s="104">
        <f t="shared" si="102"/>
        <v>0</v>
      </c>
      <c r="V119" s="103">
        <v>0</v>
      </c>
      <c r="W119" s="104">
        <f t="shared" si="103"/>
        <v>0</v>
      </c>
      <c r="X119" s="104">
        <f t="shared" si="104"/>
        <v>0</v>
      </c>
      <c r="Y119" s="103"/>
      <c r="Z119" s="104">
        <f t="shared" si="105"/>
        <v>0</v>
      </c>
      <c r="AA119" s="104">
        <f t="shared" si="106"/>
        <v>0</v>
      </c>
      <c r="AB119" s="103"/>
      <c r="AC119" s="103">
        <f t="shared" si="91"/>
        <v>0</v>
      </c>
      <c r="AD119" s="104">
        <f t="shared" si="92"/>
        <v>0</v>
      </c>
      <c r="AE119" s="104">
        <f t="shared" si="93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103">
        <v>0</v>
      </c>
      <c r="AJ119" s="107">
        <f t="shared" si="107"/>
        <v>0</v>
      </c>
      <c r="AK119" s="106" t="str">
        <f t="shared" si="108"/>
        <v>-</v>
      </c>
      <c r="AL119" s="108">
        <v>91</v>
      </c>
      <c r="AM119" s="106" t="str">
        <f t="shared" si="109"/>
        <v>-</v>
      </c>
      <c r="AN119" s="109" t="str">
        <f t="shared" si="110"/>
        <v>-</v>
      </c>
      <c r="AO119" s="35" t="str">
        <f t="shared" si="75"/>
        <v>-</v>
      </c>
      <c r="AP119" s="110"/>
      <c r="AQ119" s="110"/>
    </row>
    <row r="120" spans="1:47" s="102" customFormat="1" ht="15" x14ac:dyDescent="0.25">
      <c r="A120" s="98">
        <v>24</v>
      </c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95"/>
        <v>0</v>
      </c>
      <c r="L120" s="104">
        <f t="shared" si="96"/>
        <v>0</v>
      </c>
      <c r="M120" s="103">
        <v>0</v>
      </c>
      <c r="N120" s="104">
        <f t="shared" si="97"/>
        <v>0</v>
      </c>
      <c r="O120" s="104">
        <f t="shared" si="98"/>
        <v>0</v>
      </c>
      <c r="P120" s="103">
        <v>0</v>
      </c>
      <c r="Q120" s="104">
        <f t="shared" si="99"/>
        <v>0</v>
      </c>
      <c r="R120" s="104">
        <f t="shared" si="100"/>
        <v>0</v>
      </c>
      <c r="S120" s="103">
        <v>0</v>
      </c>
      <c r="T120" s="104">
        <f t="shared" si="101"/>
        <v>0</v>
      </c>
      <c r="U120" s="104">
        <f t="shared" si="102"/>
        <v>0</v>
      </c>
      <c r="V120" s="103">
        <v>0</v>
      </c>
      <c r="W120" s="104">
        <f t="shared" si="103"/>
        <v>0</v>
      </c>
      <c r="X120" s="104">
        <f t="shared" si="104"/>
        <v>0</v>
      </c>
      <c r="Y120" s="103"/>
      <c r="Z120" s="104">
        <f t="shared" si="105"/>
        <v>0</v>
      </c>
      <c r="AA120" s="104">
        <f t="shared" si="106"/>
        <v>0</v>
      </c>
      <c r="AB120" s="103"/>
      <c r="AC120" s="103">
        <f t="shared" si="91"/>
        <v>0</v>
      </c>
      <c r="AD120" s="104">
        <f t="shared" si="92"/>
        <v>0</v>
      </c>
      <c r="AE120" s="104">
        <f t="shared" si="93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103">
        <v>0</v>
      </c>
      <c r="AJ120" s="107">
        <f t="shared" si="107"/>
        <v>0</v>
      </c>
      <c r="AK120" s="106" t="str">
        <f t="shared" si="108"/>
        <v>-</v>
      </c>
      <c r="AL120" s="108">
        <v>92</v>
      </c>
      <c r="AM120" s="106" t="str">
        <f t="shared" si="109"/>
        <v>-</v>
      </c>
      <c r="AN120" s="109" t="str">
        <f t="shared" si="110"/>
        <v>-</v>
      </c>
      <c r="AO120" s="35" t="str">
        <f t="shared" si="75"/>
        <v>-</v>
      </c>
      <c r="AP120" s="110"/>
      <c r="AQ120" s="110"/>
    </row>
    <row r="121" spans="1:47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>J121*$F121</f>
        <v>0</v>
      </c>
      <c r="L121" s="104">
        <f>J121*$G121</f>
        <v>0</v>
      </c>
      <c r="M121" s="103">
        <v>0</v>
      </c>
      <c r="N121" s="104">
        <f t="shared" ref="N121:N122" si="111">M121*$F121</f>
        <v>0</v>
      </c>
      <c r="O121" s="104">
        <f t="shared" ref="O121:O122" si="112">M121*$G121</f>
        <v>0</v>
      </c>
      <c r="P121" s="103">
        <v>0</v>
      </c>
      <c r="Q121" s="104">
        <f t="shared" ref="Q121:Q122" si="113">P121*$F121</f>
        <v>0</v>
      </c>
      <c r="R121" s="104">
        <f t="shared" ref="R121:R122" si="114">P121*$G121</f>
        <v>0</v>
      </c>
      <c r="S121" s="103">
        <v>0</v>
      </c>
      <c r="T121" s="104">
        <f t="shared" ref="T121:T122" si="115">S121*$F121</f>
        <v>0</v>
      </c>
      <c r="U121" s="104">
        <f t="shared" ref="U121:U122" si="116">S121*$G121</f>
        <v>0</v>
      </c>
      <c r="V121" s="103">
        <v>0</v>
      </c>
      <c r="W121" s="104">
        <f t="shared" ref="W121:W122" si="117">V121*$F121</f>
        <v>0</v>
      </c>
      <c r="X121" s="104">
        <f t="shared" ref="X121:X122" si="118">V121*$G121</f>
        <v>0</v>
      </c>
      <c r="Y121" s="103"/>
      <c r="Z121" s="104">
        <f t="shared" ref="Z121:Z122" si="119">Y121*$F121</f>
        <v>0</v>
      </c>
      <c r="AA121" s="104">
        <f t="shared" ref="AA121:AA122" si="120">Y121*$G121</f>
        <v>0</v>
      </c>
      <c r="AC121" s="114">
        <f t="shared" si="91"/>
        <v>0</v>
      </c>
      <c r="AD121" s="104">
        <f t="shared" si="92"/>
        <v>0</v>
      </c>
      <c r="AE121" s="106">
        <f t="shared" si="93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103">
        <v>0</v>
      </c>
      <c r="AJ121" s="106">
        <f t="shared" ref="AJ121:AJ128" si="121">AI121*G121</f>
        <v>0</v>
      </c>
      <c r="AK121" s="106" t="str">
        <f t="shared" ref="AK121:AK128" si="122">IFERROR(AI121/AF121, "-")</f>
        <v>-</v>
      </c>
      <c r="AL121" s="108">
        <v>94</v>
      </c>
      <c r="AM121" s="106" t="str">
        <f t="shared" ref="AM121:AM128" si="123">IFERROR(AK121/7,"-")</f>
        <v>-</v>
      </c>
      <c r="AN121" s="114" t="str">
        <f t="shared" ref="AN121:AN128" si="124">IFERROR(AK121/30,"-")</f>
        <v>-</v>
      </c>
      <c r="AO121" s="35" t="str">
        <f t="shared" si="75"/>
        <v>-</v>
      </c>
    </row>
    <row r="122" spans="1:47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95"/>
        <v>0</v>
      </c>
      <c r="L122" s="104">
        <f t="shared" ref="L122" si="125">J122*$G122</f>
        <v>0</v>
      </c>
      <c r="M122" s="103">
        <v>0</v>
      </c>
      <c r="N122" s="104">
        <f t="shared" si="111"/>
        <v>0</v>
      </c>
      <c r="O122" s="104">
        <f t="shared" si="112"/>
        <v>0</v>
      </c>
      <c r="P122" s="103">
        <v>0</v>
      </c>
      <c r="Q122" s="104">
        <f t="shared" si="113"/>
        <v>0</v>
      </c>
      <c r="R122" s="104">
        <f t="shared" si="114"/>
        <v>0</v>
      </c>
      <c r="S122" s="103">
        <v>0</v>
      </c>
      <c r="T122" s="104">
        <f t="shared" si="115"/>
        <v>0</v>
      </c>
      <c r="U122" s="104">
        <f t="shared" si="116"/>
        <v>0</v>
      </c>
      <c r="V122" s="103">
        <v>0</v>
      </c>
      <c r="W122" s="104">
        <f t="shared" si="117"/>
        <v>0</v>
      </c>
      <c r="X122" s="104">
        <f t="shared" si="118"/>
        <v>0</v>
      </c>
      <c r="Y122" s="103"/>
      <c r="Z122" s="104">
        <f t="shared" si="119"/>
        <v>0</v>
      </c>
      <c r="AA122" s="104">
        <f t="shared" si="120"/>
        <v>0</v>
      </c>
      <c r="AC122" s="114">
        <f t="shared" si="91"/>
        <v>0</v>
      </c>
      <c r="AD122" s="104">
        <f t="shared" si="92"/>
        <v>0</v>
      </c>
      <c r="AE122" s="106">
        <f t="shared" si="93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103">
        <v>0</v>
      </c>
      <c r="AJ122" s="106">
        <f t="shared" si="121"/>
        <v>0</v>
      </c>
      <c r="AK122" s="106" t="str">
        <f t="shared" si="122"/>
        <v>-</v>
      </c>
      <c r="AL122" s="108">
        <v>95</v>
      </c>
      <c r="AM122" s="106" t="str">
        <f t="shared" si="123"/>
        <v>-</v>
      </c>
      <c r="AN122" s="114" t="str">
        <f t="shared" si="124"/>
        <v>-</v>
      </c>
      <c r="AO122" s="35" t="str">
        <f t="shared" si="75"/>
        <v>-</v>
      </c>
    </row>
    <row r="123" spans="1:47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1</v>
      </c>
      <c r="K123" s="104">
        <f t="shared" si="95"/>
        <v>9.509999999999998</v>
      </c>
      <c r="L123" s="104">
        <f t="shared" ref="L123:L126" si="126">J123*$G123</f>
        <v>24.5</v>
      </c>
      <c r="M123" s="103">
        <v>1</v>
      </c>
      <c r="N123" s="104">
        <f t="shared" ref="N123:N126" si="127">M123*$F123</f>
        <v>9.509999999999998</v>
      </c>
      <c r="O123" s="104">
        <f t="shared" ref="O123:O126" si="128">M123*$G123</f>
        <v>24.5</v>
      </c>
      <c r="P123" s="103">
        <v>0</v>
      </c>
      <c r="Q123" s="104">
        <f t="shared" ref="Q123:Q126" si="129">P123*$F123</f>
        <v>0</v>
      </c>
      <c r="R123" s="104">
        <f t="shared" ref="R123:R126" si="130">P123*$G123</f>
        <v>0</v>
      </c>
      <c r="S123" s="103">
        <v>0</v>
      </c>
      <c r="T123" s="104">
        <f t="shared" ref="T123:T126" si="131">S123*$F123</f>
        <v>0</v>
      </c>
      <c r="U123" s="104">
        <f t="shared" ref="U123:U126" si="132">S123*$G123</f>
        <v>0</v>
      </c>
      <c r="V123" s="103">
        <v>1</v>
      </c>
      <c r="W123" s="104">
        <f t="shared" ref="W123:W126" si="133">V123*$F123</f>
        <v>9.509999999999998</v>
      </c>
      <c r="X123" s="104">
        <f t="shared" ref="X123:X126" si="134">V123*$G123</f>
        <v>24.5</v>
      </c>
      <c r="Y123" s="103"/>
      <c r="Z123" s="104">
        <f t="shared" ref="Z123:Z126" si="135">Y123*$F123</f>
        <v>0</v>
      </c>
      <c r="AA123" s="104">
        <f t="shared" ref="AA123:AA126" si="136">Y123*$G123</f>
        <v>0</v>
      </c>
      <c r="AC123" s="114">
        <f t="shared" si="91"/>
        <v>3</v>
      </c>
      <c r="AD123" s="104">
        <f t="shared" si="92"/>
        <v>28.529999999999994</v>
      </c>
      <c r="AE123" s="106">
        <f t="shared" si="93"/>
        <v>73.5</v>
      </c>
      <c r="AF123" s="42">
        <f t="shared" si="72"/>
        <v>2.4390243902439025E-2</v>
      </c>
      <c r="AG123" s="37">
        <f t="shared" si="73"/>
        <v>0.73170731707317072</v>
      </c>
      <c r="AH123" s="63">
        <f t="shared" si="74"/>
        <v>17.926829268292682</v>
      </c>
      <c r="AI123" s="103">
        <v>1</v>
      </c>
      <c r="AJ123" s="106">
        <f t="shared" si="121"/>
        <v>24.5</v>
      </c>
      <c r="AK123" s="106">
        <f t="shared" si="122"/>
        <v>41</v>
      </c>
      <c r="AL123" s="108">
        <v>97</v>
      </c>
      <c r="AM123" s="106">
        <f t="shared" si="123"/>
        <v>5.8571428571428568</v>
      </c>
      <c r="AN123" s="114">
        <f t="shared" si="124"/>
        <v>1.3666666666666667</v>
      </c>
      <c r="AO123" s="35">
        <f t="shared" si="75"/>
        <v>43630</v>
      </c>
    </row>
    <row r="124" spans="1:47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95"/>
        <v>0</v>
      </c>
      <c r="L124" s="104">
        <f t="shared" si="126"/>
        <v>0</v>
      </c>
      <c r="M124" s="103">
        <v>0</v>
      </c>
      <c r="N124" s="104">
        <f t="shared" si="127"/>
        <v>0</v>
      </c>
      <c r="O124" s="104">
        <f t="shared" si="128"/>
        <v>0</v>
      </c>
      <c r="P124" s="103">
        <v>2</v>
      </c>
      <c r="Q124" s="104">
        <f t="shared" si="129"/>
        <v>46.920000000000009</v>
      </c>
      <c r="R124" s="104">
        <f t="shared" si="130"/>
        <v>99</v>
      </c>
      <c r="S124" s="103">
        <v>0</v>
      </c>
      <c r="T124" s="104">
        <f t="shared" si="131"/>
        <v>0</v>
      </c>
      <c r="U124" s="104">
        <f t="shared" si="132"/>
        <v>0</v>
      </c>
      <c r="V124" s="103">
        <v>0</v>
      </c>
      <c r="W124" s="104">
        <f t="shared" si="133"/>
        <v>0</v>
      </c>
      <c r="X124" s="104">
        <f t="shared" si="134"/>
        <v>0</v>
      </c>
      <c r="Y124" s="103"/>
      <c r="Z124" s="104">
        <f t="shared" si="135"/>
        <v>0</v>
      </c>
      <c r="AA124" s="104">
        <f t="shared" si="136"/>
        <v>0</v>
      </c>
      <c r="AC124" s="114">
        <f t="shared" si="91"/>
        <v>2</v>
      </c>
      <c r="AD124" s="104">
        <f t="shared" si="92"/>
        <v>46.920000000000009</v>
      </c>
      <c r="AE124" s="106">
        <f t="shared" si="93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103">
        <v>0</v>
      </c>
      <c r="AJ124" s="106">
        <f t="shared" si="121"/>
        <v>0</v>
      </c>
      <c r="AK124" s="106">
        <f t="shared" si="122"/>
        <v>0</v>
      </c>
      <c r="AL124" s="108">
        <v>98</v>
      </c>
      <c r="AM124" s="106">
        <f t="shared" si="123"/>
        <v>0</v>
      </c>
      <c r="AN124" s="114">
        <f t="shared" si="124"/>
        <v>0</v>
      </c>
      <c r="AO124" s="35">
        <f t="shared" si="75"/>
        <v>43589</v>
      </c>
    </row>
    <row r="125" spans="1:47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95"/>
        <v>0</v>
      </c>
      <c r="L125" s="104">
        <f t="shared" si="126"/>
        <v>0</v>
      </c>
      <c r="M125" s="103">
        <v>0</v>
      </c>
      <c r="N125" s="104">
        <f t="shared" si="127"/>
        <v>0</v>
      </c>
      <c r="O125" s="104">
        <f t="shared" si="128"/>
        <v>0</v>
      </c>
      <c r="P125" s="103">
        <v>0</v>
      </c>
      <c r="Q125" s="104">
        <f t="shared" si="129"/>
        <v>0</v>
      </c>
      <c r="R125" s="104">
        <f t="shared" si="130"/>
        <v>0</v>
      </c>
      <c r="S125" s="103">
        <v>0</v>
      </c>
      <c r="T125" s="104">
        <f t="shared" si="131"/>
        <v>0</v>
      </c>
      <c r="U125" s="104">
        <f t="shared" si="132"/>
        <v>0</v>
      </c>
      <c r="V125" s="103">
        <v>0</v>
      </c>
      <c r="W125" s="104">
        <f t="shared" si="133"/>
        <v>0</v>
      </c>
      <c r="X125" s="104">
        <f t="shared" si="134"/>
        <v>0</v>
      </c>
      <c r="Y125" s="103"/>
      <c r="Z125" s="104">
        <f t="shared" si="135"/>
        <v>0</v>
      </c>
      <c r="AA125" s="104">
        <f t="shared" si="136"/>
        <v>0</v>
      </c>
      <c r="AC125" s="114">
        <f t="shared" si="91"/>
        <v>0</v>
      </c>
      <c r="AD125" s="104">
        <f t="shared" si="92"/>
        <v>0</v>
      </c>
      <c r="AE125" s="106">
        <f t="shared" si="93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103">
        <v>0</v>
      </c>
      <c r="AJ125" s="106">
        <f t="shared" si="121"/>
        <v>0</v>
      </c>
      <c r="AK125" s="106" t="str">
        <f t="shared" si="122"/>
        <v>-</v>
      </c>
      <c r="AL125" s="108">
        <v>99</v>
      </c>
      <c r="AM125" s="106" t="str">
        <f t="shared" si="123"/>
        <v>-</v>
      </c>
      <c r="AN125" s="114" t="str">
        <f t="shared" si="124"/>
        <v>-</v>
      </c>
      <c r="AO125" s="35" t="str">
        <f t="shared" si="75"/>
        <v>-</v>
      </c>
    </row>
    <row r="126" spans="1:47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95"/>
        <v>0</v>
      </c>
      <c r="L126" s="104">
        <f t="shared" si="126"/>
        <v>0</v>
      </c>
      <c r="M126" s="103">
        <v>0</v>
      </c>
      <c r="N126" s="104">
        <f t="shared" si="127"/>
        <v>0</v>
      </c>
      <c r="O126" s="104">
        <f t="shared" si="128"/>
        <v>0</v>
      </c>
      <c r="P126" s="103">
        <v>0</v>
      </c>
      <c r="Q126" s="104">
        <f t="shared" si="129"/>
        <v>0</v>
      </c>
      <c r="R126" s="104">
        <f t="shared" si="130"/>
        <v>0</v>
      </c>
      <c r="S126" s="103">
        <v>0</v>
      </c>
      <c r="T126" s="104">
        <f t="shared" si="131"/>
        <v>0</v>
      </c>
      <c r="U126" s="104">
        <f t="shared" si="132"/>
        <v>0</v>
      </c>
      <c r="V126" s="103">
        <v>0</v>
      </c>
      <c r="W126" s="104">
        <f t="shared" si="133"/>
        <v>0</v>
      </c>
      <c r="X126" s="104">
        <f t="shared" si="134"/>
        <v>0</v>
      </c>
      <c r="Y126" s="103"/>
      <c r="Z126" s="104">
        <f t="shared" si="135"/>
        <v>0</v>
      </c>
      <c r="AA126" s="104">
        <f t="shared" si="136"/>
        <v>0</v>
      </c>
      <c r="AC126" s="114">
        <f t="shared" si="91"/>
        <v>0</v>
      </c>
      <c r="AD126" s="104">
        <f t="shared" si="92"/>
        <v>0</v>
      </c>
      <c r="AE126" s="106">
        <f t="shared" si="93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103">
        <v>0</v>
      </c>
      <c r="AJ126" s="106">
        <f t="shared" si="121"/>
        <v>0</v>
      </c>
      <c r="AK126" s="106" t="str">
        <f t="shared" si="122"/>
        <v>-</v>
      </c>
      <c r="AL126" s="108">
        <v>100</v>
      </c>
      <c r="AM126" s="106" t="str">
        <f t="shared" si="123"/>
        <v>-</v>
      </c>
      <c r="AN126" s="114" t="str">
        <f t="shared" si="124"/>
        <v>-</v>
      </c>
      <c r="AO126" s="35" t="str">
        <f t="shared" si="75"/>
        <v>-</v>
      </c>
    </row>
    <row r="127" spans="1:47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0</v>
      </c>
      <c r="K127" s="104">
        <f t="shared" si="95"/>
        <v>0</v>
      </c>
      <c r="L127" s="104">
        <f t="shared" ref="L127:L128" si="137">J127*$G127</f>
        <v>0</v>
      </c>
      <c r="M127" s="103">
        <v>0</v>
      </c>
      <c r="N127" s="104">
        <f t="shared" ref="N127:N128" si="138">M127*$F127</f>
        <v>0</v>
      </c>
      <c r="O127" s="104">
        <f t="shared" ref="O127:O128" si="139">M127*$G127</f>
        <v>0</v>
      </c>
      <c r="P127" s="103">
        <v>0</v>
      </c>
      <c r="Q127" s="104">
        <f t="shared" ref="Q127:Q128" si="140">P127*$F127</f>
        <v>0</v>
      </c>
      <c r="R127" s="104">
        <f t="shared" ref="R127:R128" si="141">P127*$G127</f>
        <v>0</v>
      </c>
      <c r="S127" s="103">
        <v>0</v>
      </c>
      <c r="T127" s="104">
        <f t="shared" ref="T127:T128" si="142">S127*$F127</f>
        <v>0</v>
      </c>
      <c r="U127" s="104">
        <f t="shared" ref="U127:U128" si="143">S127*$G127</f>
        <v>0</v>
      </c>
      <c r="V127" s="103">
        <v>0</v>
      </c>
      <c r="W127" s="104">
        <f t="shared" ref="W127:W128" si="144">V127*$F127</f>
        <v>0</v>
      </c>
      <c r="X127" s="104">
        <f t="shared" ref="X127:X128" si="145">V127*$G127</f>
        <v>0</v>
      </c>
      <c r="Y127" s="103"/>
      <c r="Z127" s="104">
        <f t="shared" ref="Z127:Z128" si="146">Y127*$F127</f>
        <v>0</v>
      </c>
      <c r="AA127" s="104">
        <f t="shared" ref="AA127:AA128" si="147">Y127*$G127</f>
        <v>0</v>
      </c>
      <c r="AC127" s="114">
        <f t="shared" si="91"/>
        <v>0</v>
      </c>
      <c r="AD127" s="104">
        <f t="shared" si="92"/>
        <v>0</v>
      </c>
      <c r="AE127" s="106">
        <f t="shared" si="93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103">
        <v>0</v>
      </c>
      <c r="AJ127" s="106">
        <f t="shared" si="121"/>
        <v>0</v>
      </c>
      <c r="AK127" s="106" t="str">
        <f t="shared" si="122"/>
        <v>-</v>
      </c>
      <c r="AL127" s="108">
        <v>102</v>
      </c>
      <c r="AM127" s="106" t="str">
        <f t="shared" si="123"/>
        <v>-</v>
      </c>
      <c r="AN127" s="114" t="str">
        <f t="shared" si="124"/>
        <v>-</v>
      </c>
      <c r="AO127" s="35" t="str">
        <f t="shared" si="75"/>
        <v>-</v>
      </c>
    </row>
    <row r="128" spans="1:47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1</v>
      </c>
      <c r="K128" s="104">
        <f t="shared" si="95"/>
        <v>17.329999999999998</v>
      </c>
      <c r="L128" s="104">
        <f t="shared" si="137"/>
        <v>44.5</v>
      </c>
      <c r="M128" s="103">
        <v>0</v>
      </c>
      <c r="N128" s="104">
        <f t="shared" si="138"/>
        <v>0</v>
      </c>
      <c r="O128" s="104">
        <f t="shared" si="139"/>
        <v>0</v>
      </c>
      <c r="P128" s="103">
        <v>0</v>
      </c>
      <c r="Q128" s="104">
        <f t="shared" si="140"/>
        <v>0</v>
      </c>
      <c r="R128" s="104">
        <f t="shared" si="141"/>
        <v>0</v>
      </c>
      <c r="S128" s="103">
        <v>0</v>
      </c>
      <c r="T128" s="104">
        <f t="shared" si="142"/>
        <v>0</v>
      </c>
      <c r="U128" s="104">
        <f t="shared" si="143"/>
        <v>0</v>
      </c>
      <c r="V128" s="103">
        <v>0</v>
      </c>
      <c r="W128" s="104">
        <f t="shared" si="144"/>
        <v>0</v>
      </c>
      <c r="X128" s="104">
        <f t="shared" si="145"/>
        <v>0</v>
      </c>
      <c r="Y128" s="103"/>
      <c r="Z128" s="104">
        <f t="shared" si="146"/>
        <v>0</v>
      </c>
      <c r="AA128" s="104">
        <f t="shared" si="147"/>
        <v>0</v>
      </c>
      <c r="AC128" s="114">
        <f t="shared" si="91"/>
        <v>1</v>
      </c>
      <c r="AD128" s="104">
        <f t="shared" si="92"/>
        <v>17.329999999999998</v>
      </c>
      <c r="AE128" s="106">
        <f t="shared" si="93"/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103">
        <v>2</v>
      </c>
      <c r="AJ128" s="106">
        <f t="shared" si="121"/>
        <v>89</v>
      </c>
      <c r="AK128" s="106">
        <f t="shared" si="122"/>
        <v>245.99999999999997</v>
      </c>
      <c r="AL128" s="108">
        <v>103</v>
      </c>
      <c r="AM128" s="106">
        <f t="shared" si="123"/>
        <v>35.142857142857139</v>
      </c>
      <c r="AN128" s="114">
        <f t="shared" si="124"/>
        <v>8.1999999999999993</v>
      </c>
      <c r="AO128" s="35">
        <f t="shared" si="75"/>
        <v>43835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95"/>
        <v>0</v>
      </c>
      <c r="L129" s="104">
        <f t="shared" ref="L129:L137" si="148">J129*$G129</f>
        <v>0</v>
      </c>
      <c r="M129" s="103">
        <v>0</v>
      </c>
      <c r="N129" s="104">
        <f t="shared" ref="N129:N137" si="149">M129*$F129</f>
        <v>0</v>
      </c>
      <c r="O129" s="104">
        <f t="shared" ref="O129:O137" si="150">M129*$G129</f>
        <v>0</v>
      </c>
      <c r="P129" s="103">
        <v>0</v>
      </c>
      <c r="Q129" s="104">
        <f t="shared" ref="Q129:Q137" si="151">P129*$F129</f>
        <v>0</v>
      </c>
      <c r="R129" s="104">
        <f t="shared" ref="R129:R137" si="152">P129*$G129</f>
        <v>0</v>
      </c>
      <c r="S129" s="103">
        <v>0</v>
      </c>
      <c r="T129" s="104">
        <f t="shared" ref="T129:T137" si="153">S129*$F129</f>
        <v>0</v>
      </c>
      <c r="U129" s="104">
        <f t="shared" ref="U129:U137" si="154">S129*$G129</f>
        <v>0</v>
      </c>
      <c r="V129" s="103">
        <v>0</v>
      </c>
      <c r="W129" s="104">
        <f t="shared" ref="W129:W137" si="155">V129*$F129</f>
        <v>0</v>
      </c>
      <c r="X129" s="104">
        <f t="shared" ref="X129:X137" si="156">V129*$G129</f>
        <v>0</v>
      </c>
      <c r="Y129" s="103"/>
      <c r="Z129" s="104">
        <f t="shared" ref="Z129:Z137" si="157">Y129*$F129</f>
        <v>0</v>
      </c>
      <c r="AA129" s="104">
        <f t="shared" ref="AA129:AA137" si="158">Y129*$G129</f>
        <v>0</v>
      </c>
      <c r="AC129" s="114">
        <f t="shared" si="91"/>
        <v>0</v>
      </c>
      <c r="AD129" s="104">
        <f t="shared" si="92"/>
        <v>0</v>
      </c>
      <c r="AE129" s="106">
        <f t="shared" si="93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103">
        <v>0</v>
      </c>
      <c r="AJ129" s="106">
        <f t="shared" ref="AJ129:AJ137" si="159">AI129*G129</f>
        <v>0</v>
      </c>
      <c r="AK129" s="106" t="str">
        <f t="shared" ref="AK129:AK137" si="160">IFERROR(AI129/AF129, "-")</f>
        <v>-</v>
      </c>
      <c r="AL129" s="108">
        <v>105</v>
      </c>
      <c r="AM129" s="106" t="str">
        <f t="shared" ref="AM129:AM137" si="161">IFERROR(AK129/7,"-")</f>
        <v>-</v>
      </c>
      <c r="AN129" s="114" t="str">
        <f t="shared" ref="AN129:AN137" si="162">IFERROR(AK129/30,"-")</f>
        <v>-</v>
      </c>
      <c r="AO129" s="35" t="str">
        <f t="shared" si="75"/>
        <v>-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95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55"/>
        <v>0</v>
      </c>
      <c r="X130" s="104">
        <f t="shared" si="156"/>
        <v>0</v>
      </c>
      <c r="Y130" s="103"/>
      <c r="Z130" s="104">
        <f t="shared" si="157"/>
        <v>0</v>
      </c>
      <c r="AA130" s="104">
        <f t="shared" si="158"/>
        <v>0</v>
      </c>
      <c r="AC130" s="114">
        <f t="shared" si="91"/>
        <v>0</v>
      </c>
      <c r="AD130" s="104">
        <f t="shared" si="92"/>
        <v>0</v>
      </c>
      <c r="AE130" s="106">
        <f t="shared" si="93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103">
        <v>0</v>
      </c>
      <c r="AJ130" s="106">
        <f t="shared" si="159"/>
        <v>0</v>
      </c>
      <c r="AK130" s="106" t="str">
        <f t="shared" si="160"/>
        <v>-</v>
      </c>
      <c r="AL130" s="108">
        <v>106</v>
      </c>
      <c r="AM130" s="106" t="str">
        <f t="shared" si="161"/>
        <v>-</v>
      </c>
      <c r="AN130" s="114" t="str">
        <f t="shared" si="162"/>
        <v>-</v>
      </c>
      <c r="AO130" s="35" t="str">
        <f t="shared" si="75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95"/>
        <v>0</v>
      </c>
      <c r="L131" s="104">
        <f t="shared" si="148"/>
        <v>0</v>
      </c>
      <c r="M131" s="103">
        <v>0</v>
      </c>
      <c r="N131" s="104">
        <f t="shared" si="149"/>
        <v>0</v>
      </c>
      <c r="O131" s="104">
        <f t="shared" si="150"/>
        <v>0</v>
      </c>
      <c r="P131" s="103">
        <v>0</v>
      </c>
      <c r="Q131" s="104">
        <f t="shared" si="151"/>
        <v>0</v>
      </c>
      <c r="R131" s="104">
        <f t="shared" si="152"/>
        <v>0</v>
      </c>
      <c r="S131" s="103">
        <v>0</v>
      </c>
      <c r="T131" s="104">
        <f t="shared" si="153"/>
        <v>0</v>
      </c>
      <c r="U131" s="104">
        <f t="shared" si="154"/>
        <v>0</v>
      </c>
      <c r="V131" s="103">
        <v>0</v>
      </c>
      <c r="W131" s="104">
        <f t="shared" si="155"/>
        <v>0</v>
      </c>
      <c r="X131" s="104">
        <f t="shared" si="156"/>
        <v>0</v>
      </c>
      <c r="Y131" s="103"/>
      <c r="Z131" s="104">
        <f t="shared" si="157"/>
        <v>0</v>
      </c>
      <c r="AA131" s="104">
        <f t="shared" si="158"/>
        <v>0</v>
      </c>
      <c r="AC131" s="114">
        <f t="shared" si="91"/>
        <v>0</v>
      </c>
      <c r="AD131" s="104">
        <f t="shared" si="92"/>
        <v>0</v>
      </c>
      <c r="AE131" s="106">
        <f t="shared" si="93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103">
        <v>0</v>
      </c>
      <c r="AJ131" s="106">
        <f t="shared" si="159"/>
        <v>0</v>
      </c>
      <c r="AK131" s="106" t="str">
        <f t="shared" si="160"/>
        <v>-</v>
      </c>
      <c r="AL131" s="108">
        <v>107</v>
      </c>
      <c r="AM131" s="106" t="str">
        <f t="shared" si="161"/>
        <v>-</v>
      </c>
      <c r="AN131" s="114" t="str">
        <f t="shared" si="162"/>
        <v>-</v>
      </c>
      <c r="AO131" s="35" t="str">
        <f t="shared" si="75"/>
        <v>-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</v>
      </c>
      <c r="K132" s="104">
        <f t="shared" si="95"/>
        <v>18.626732429099885</v>
      </c>
      <c r="L132" s="104">
        <f t="shared" si="148"/>
        <v>49</v>
      </c>
      <c r="M132" s="103">
        <v>0</v>
      </c>
      <c r="N132" s="104">
        <f t="shared" si="149"/>
        <v>0</v>
      </c>
      <c r="O132" s="104">
        <f t="shared" si="150"/>
        <v>0</v>
      </c>
      <c r="P132" s="103">
        <v>0</v>
      </c>
      <c r="Q132" s="104">
        <f t="shared" si="151"/>
        <v>0</v>
      </c>
      <c r="R132" s="104">
        <f t="shared" si="152"/>
        <v>0</v>
      </c>
      <c r="S132" s="103">
        <v>2</v>
      </c>
      <c r="T132" s="104">
        <f t="shared" si="153"/>
        <v>18.626732429099885</v>
      </c>
      <c r="U132" s="104">
        <f t="shared" si="154"/>
        <v>49</v>
      </c>
      <c r="V132" s="103">
        <v>0</v>
      </c>
      <c r="W132" s="104">
        <f t="shared" si="155"/>
        <v>0</v>
      </c>
      <c r="X132" s="104">
        <f t="shared" si="156"/>
        <v>0</v>
      </c>
      <c r="Y132" s="103"/>
      <c r="Z132" s="104">
        <f t="shared" si="157"/>
        <v>0</v>
      </c>
      <c r="AA132" s="104">
        <f t="shared" si="158"/>
        <v>0</v>
      </c>
      <c r="AC132" s="114">
        <f t="shared" si="91"/>
        <v>4</v>
      </c>
      <c r="AD132" s="104">
        <f t="shared" si="92"/>
        <v>37.25346485819977</v>
      </c>
      <c r="AE132" s="106">
        <f t="shared" si="93"/>
        <v>98</v>
      </c>
      <c r="AF132" s="42">
        <f t="shared" si="72"/>
        <v>3.2520325203252036E-2</v>
      </c>
      <c r="AG132" s="37">
        <f t="shared" si="73"/>
        <v>0.97560975609756106</v>
      </c>
      <c r="AH132" s="63">
        <f t="shared" si="74"/>
        <v>23.902439024390244</v>
      </c>
      <c r="AI132" s="103">
        <v>3</v>
      </c>
      <c r="AJ132" s="106">
        <f t="shared" si="159"/>
        <v>73.5</v>
      </c>
      <c r="AK132" s="106">
        <f t="shared" si="160"/>
        <v>92.249999999999986</v>
      </c>
      <c r="AL132" s="108">
        <v>108</v>
      </c>
      <c r="AM132" s="106">
        <f t="shared" si="161"/>
        <v>13.178571428571427</v>
      </c>
      <c r="AN132" s="114">
        <f t="shared" si="162"/>
        <v>3.0749999999999997</v>
      </c>
      <c r="AO132" s="35">
        <f t="shared" si="75"/>
        <v>43681.25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1</v>
      </c>
      <c r="K133" s="104">
        <f t="shared" si="95"/>
        <v>21.039999999999992</v>
      </c>
      <c r="L133" s="104">
        <f t="shared" si="148"/>
        <v>44.5</v>
      </c>
      <c r="M133" s="103">
        <v>1</v>
      </c>
      <c r="N133" s="104">
        <f t="shared" si="149"/>
        <v>21.039999999999992</v>
      </c>
      <c r="O133" s="104">
        <f t="shared" si="150"/>
        <v>44.5</v>
      </c>
      <c r="P133" s="103">
        <v>1</v>
      </c>
      <c r="Q133" s="104">
        <f t="shared" si="151"/>
        <v>21.039999999999992</v>
      </c>
      <c r="R133" s="104">
        <f t="shared" si="152"/>
        <v>44.5</v>
      </c>
      <c r="S133" s="103">
        <v>2</v>
      </c>
      <c r="T133" s="104">
        <f t="shared" si="153"/>
        <v>42.079999999999984</v>
      </c>
      <c r="U133" s="104">
        <f t="shared" si="154"/>
        <v>89</v>
      </c>
      <c r="V133" s="103">
        <v>0</v>
      </c>
      <c r="W133" s="104">
        <f t="shared" si="155"/>
        <v>0</v>
      </c>
      <c r="X133" s="104">
        <f t="shared" si="156"/>
        <v>0</v>
      </c>
      <c r="Y133" s="103"/>
      <c r="Z133" s="104">
        <f t="shared" si="157"/>
        <v>0</v>
      </c>
      <c r="AA133" s="104">
        <f t="shared" si="158"/>
        <v>0</v>
      </c>
      <c r="AC133" s="114">
        <f t="shared" si="91"/>
        <v>5</v>
      </c>
      <c r="AD133" s="104">
        <f t="shared" si="92"/>
        <v>105.19999999999996</v>
      </c>
      <c r="AE133" s="106">
        <f t="shared" si="93"/>
        <v>222.5</v>
      </c>
      <c r="AF133" s="42">
        <f t="shared" si="72"/>
        <v>4.065040650406504E-2</v>
      </c>
      <c r="AG133" s="37">
        <f t="shared" si="73"/>
        <v>1.2195121951219512</v>
      </c>
      <c r="AH133" s="63">
        <f t="shared" si="74"/>
        <v>54.268292682926827</v>
      </c>
      <c r="AI133" s="103">
        <v>2</v>
      </c>
      <c r="AJ133" s="106">
        <f t="shared" si="159"/>
        <v>89</v>
      </c>
      <c r="AK133" s="106">
        <f t="shared" si="160"/>
        <v>49.2</v>
      </c>
      <c r="AL133" s="108">
        <v>109</v>
      </c>
      <c r="AM133" s="106">
        <f t="shared" si="161"/>
        <v>7.0285714285714294</v>
      </c>
      <c r="AN133" s="114">
        <f t="shared" si="162"/>
        <v>1.6400000000000001</v>
      </c>
      <c r="AO133" s="35">
        <f t="shared" si="75"/>
        <v>43638.2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95"/>
        <v>0</v>
      </c>
      <c r="L134" s="104">
        <f t="shared" si="148"/>
        <v>0</v>
      </c>
      <c r="M134" s="103">
        <v>0</v>
      </c>
      <c r="N134" s="104">
        <f t="shared" si="149"/>
        <v>0</v>
      </c>
      <c r="O134" s="104">
        <f t="shared" si="150"/>
        <v>0</v>
      </c>
      <c r="P134" s="103">
        <v>0</v>
      </c>
      <c r="Q134" s="104">
        <f t="shared" si="151"/>
        <v>0</v>
      </c>
      <c r="R134" s="104">
        <f t="shared" si="152"/>
        <v>0</v>
      </c>
      <c r="S134" s="103">
        <v>0</v>
      </c>
      <c r="T134" s="104">
        <f t="shared" si="153"/>
        <v>0</v>
      </c>
      <c r="U134" s="104">
        <f t="shared" si="154"/>
        <v>0</v>
      </c>
      <c r="V134" s="103">
        <v>0</v>
      </c>
      <c r="W134" s="104">
        <f t="shared" si="155"/>
        <v>0</v>
      </c>
      <c r="X134" s="104">
        <f t="shared" si="156"/>
        <v>0</v>
      </c>
      <c r="Y134" s="103"/>
      <c r="Z134" s="104">
        <f t="shared" si="157"/>
        <v>0</v>
      </c>
      <c r="AA134" s="104">
        <f t="shared" si="158"/>
        <v>0</v>
      </c>
      <c r="AC134" s="114">
        <f t="shared" si="91"/>
        <v>0</v>
      </c>
      <c r="AD134" s="104">
        <f t="shared" si="92"/>
        <v>0</v>
      </c>
      <c r="AE134" s="106">
        <f t="shared" si="93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103">
        <v>0</v>
      </c>
      <c r="AJ134" s="106">
        <f t="shared" si="159"/>
        <v>0</v>
      </c>
      <c r="AK134" s="106" t="str">
        <f t="shared" si="160"/>
        <v>-</v>
      </c>
      <c r="AL134" s="108">
        <v>110</v>
      </c>
      <c r="AM134" s="106" t="str">
        <f t="shared" si="161"/>
        <v>-</v>
      </c>
      <c r="AN134" s="114" t="str">
        <f t="shared" si="162"/>
        <v>-</v>
      </c>
      <c r="AO134" s="35" t="str">
        <f t="shared" si="75"/>
        <v>-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95"/>
        <v>0</v>
      </c>
      <c r="L135" s="104">
        <f t="shared" si="148"/>
        <v>0</v>
      </c>
      <c r="M135" s="103">
        <v>0</v>
      </c>
      <c r="N135" s="104">
        <f t="shared" si="149"/>
        <v>0</v>
      </c>
      <c r="O135" s="104">
        <f t="shared" si="150"/>
        <v>0</v>
      </c>
      <c r="P135" s="103">
        <v>0</v>
      </c>
      <c r="Q135" s="104">
        <f t="shared" si="151"/>
        <v>0</v>
      </c>
      <c r="R135" s="104">
        <f t="shared" si="152"/>
        <v>0</v>
      </c>
      <c r="S135" s="103">
        <v>0</v>
      </c>
      <c r="T135" s="104">
        <f t="shared" si="153"/>
        <v>0</v>
      </c>
      <c r="U135" s="104">
        <f t="shared" si="154"/>
        <v>0</v>
      </c>
      <c r="V135" s="103">
        <v>0</v>
      </c>
      <c r="W135" s="104">
        <f t="shared" si="155"/>
        <v>0</v>
      </c>
      <c r="X135" s="104">
        <f t="shared" si="156"/>
        <v>0</v>
      </c>
      <c r="Y135" s="103"/>
      <c r="Z135" s="104">
        <f t="shared" si="157"/>
        <v>0</v>
      </c>
      <c r="AA135" s="104">
        <f t="shared" si="158"/>
        <v>0</v>
      </c>
      <c r="AC135" s="114">
        <f t="shared" si="91"/>
        <v>0</v>
      </c>
      <c r="AD135" s="104">
        <f t="shared" si="92"/>
        <v>0</v>
      </c>
      <c r="AE135" s="106">
        <f t="shared" si="93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103">
        <v>0</v>
      </c>
      <c r="AJ135" s="106">
        <f t="shared" si="159"/>
        <v>0</v>
      </c>
      <c r="AK135" s="106" t="str">
        <f t="shared" si="160"/>
        <v>-</v>
      </c>
      <c r="AL135" s="108">
        <v>111</v>
      </c>
      <c r="AM135" s="106" t="str">
        <f t="shared" si="161"/>
        <v>-</v>
      </c>
      <c r="AN135" s="114" t="str">
        <f t="shared" si="162"/>
        <v>-</v>
      </c>
      <c r="AO135" s="35" t="str">
        <f t="shared" si="75"/>
        <v>-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95"/>
        <v>0</v>
      </c>
      <c r="L136" s="104">
        <f t="shared" si="148"/>
        <v>0</v>
      </c>
      <c r="M136" s="103">
        <v>0</v>
      </c>
      <c r="N136" s="104">
        <f t="shared" si="149"/>
        <v>0</v>
      </c>
      <c r="O136" s="104">
        <f t="shared" si="150"/>
        <v>0</v>
      </c>
      <c r="P136" s="103">
        <v>0</v>
      </c>
      <c r="Q136" s="104">
        <f t="shared" si="151"/>
        <v>0</v>
      </c>
      <c r="R136" s="104">
        <f t="shared" si="152"/>
        <v>0</v>
      </c>
      <c r="S136" s="103">
        <v>0</v>
      </c>
      <c r="T136" s="104">
        <f t="shared" si="153"/>
        <v>0</v>
      </c>
      <c r="U136" s="104">
        <f t="shared" si="154"/>
        <v>0</v>
      </c>
      <c r="V136" s="103">
        <v>0</v>
      </c>
      <c r="W136" s="104">
        <f t="shared" si="155"/>
        <v>0</v>
      </c>
      <c r="X136" s="104">
        <f t="shared" si="156"/>
        <v>0</v>
      </c>
      <c r="Y136" s="103"/>
      <c r="Z136" s="104">
        <f t="shared" si="157"/>
        <v>0</v>
      </c>
      <c r="AA136" s="104">
        <f t="shared" si="158"/>
        <v>0</v>
      </c>
      <c r="AC136" s="114">
        <f t="shared" si="91"/>
        <v>0</v>
      </c>
      <c r="AD136" s="104">
        <f t="shared" si="92"/>
        <v>0</v>
      </c>
      <c r="AE136" s="106">
        <f t="shared" si="93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103">
        <v>0</v>
      </c>
      <c r="AJ136" s="106">
        <f t="shared" si="159"/>
        <v>0</v>
      </c>
      <c r="AK136" s="106" t="str">
        <f t="shared" si="160"/>
        <v>-</v>
      </c>
      <c r="AL136" s="108">
        <v>112</v>
      </c>
      <c r="AM136" s="106" t="str">
        <f t="shared" si="161"/>
        <v>-</v>
      </c>
      <c r="AN136" s="114" t="str">
        <f t="shared" si="162"/>
        <v>-</v>
      </c>
      <c r="AO136" s="35" t="str">
        <f t="shared" si="75"/>
        <v>-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1</v>
      </c>
      <c r="K137" s="104">
        <f t="shared" si="95"/>
        <v>17.77999999999999</v>
      </c>
      <c r="L137" s="104">
        <f t="shared" si="148"/>
        <v>39.5</v>
      </c>
      <c r="M137" s="103">
        <v>0</v>
      </c>
      <c r="N137" s="104">
        <f t="shared" si="149"/>
        <v>0</v>
      </c>
      <c r="O137" s="104">
        <f t="shared" si="150"/>
        <v>0</v>
      </c>
      <c r="P137" s="103">
        <v>0</v>
      </c>
      <c r="Q137" s="104">
        <f t="shared" si="151"/>
        <v>0</v>
      </c>
      <c r="R137" s="104">
        <f t="shared" si="152"/>
        <v>0</v>
      </c>
      <c r="S137" s="103">
        <v>1</v>
      </c>
      <c r="T137" s="104">
        <f t="shared" si="153"/>
        <v>17.77999999999999</v>
      </c>
      <c r="U137" s="104">
        <f t="shared" si="154"/>
        <v>39.5</v>
      </c>
      <c r="V137" s="103">
        <v>0</v>
      </c>
      <c r="W137" s="104">
        <f t="shared" si="155"/>
        <v>0</v>
      </c>
      <c r="X137" s="104">
        <f t="shared" si="156"/>
        <v>0</v>
      </c>
      <c r="Y137" s="103"/>
      <c r="Z137" s="104">
        <f t="shared" si="157"/>
        <v>0</v>
      </c>
      <c r="AA137" s="104">
        <f t="shared" si="158"/>
        <v>0</v>
      </c>
      <c r="AC137" s="114">
        <f t="shared" si="91"/>
        <v>2</v>
      </c>
      <c r="AD137" s="104">
        <f t="shared" si="92"/>
        <v>35.559999999999981</v>
      </c>
      <c r="AE137" s="106">
        <f t="shared" si="93"/>
        <v>79</v>
      </c>
      <c r="AF137" s="42">
        <f t="shared" si="72"/>
        <v>1.6260162601626018E-2</v>
      </c>
      <c r="AG137" s="37">
        <f t="shared" si="73"/>
        <v>0.48780487804878053</v>
      </c>
      <c r="AH137" s="63">
        <f t="shared" si="74"/>
        <v>19.26829268292683</v>
      </c>
      <c r="AI137" s="103">
        <v>2</v>
      </c>
      <c r="AJ137" s="106">
        <f t="shared" si="159"/>
        <v>79</v>
      </c>
      <c r="AK137" s="106">
        <f t="shared" si="160"/>
        <v>122.99999999999999</v>
      </c>
      <c r="AL137" s="108">
        <v>113</v>
      </c>
      <c r="AM137" s="106">
        <f t="shared" si="161"/>
        <v>17.571428571428569</v>
      </c>
      <c r="AN137" s="114">
        <f t="shared" si="162"/>
        <v>4.0999999999999996</v>
      </c>
      <c r="AO137" s="35">
        <f t="shared" si="75"/>
        <v>43712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1</v>
      </c>
      <c r="K138" s="104">
        <f t="shared" si="95"/>
        <v>17.770731707317079</v>
      </c>
      <c r="L138" s="104">
        <f t="shared" ref="L138:L146" si="163">J138*$G138</f>
        <v>39.5</v>
      </c>
      <c r="M138" s="103">
        <v>0</v>
      </c>
      <c r="N138" s="104">
        <f t="shared" ref="N138:N146" si="164">M138*$F138</f>
        <v>0</v>
      </c>
      <c r="O138" s="104">
        <f t="shared" ref="O138:O146" si="165">M138*$G138</f>
        <v>0</v>
      </c>
      <c r="P138" s="103">
        <v>2</v>
      </c>
      <c r="Q138" s="104">
        <f t="shared" ref="Q138:Q146" si="166">P138*$F138</f>
        <v>35.541463414634158</v>
      </c>
      <c r="R138" s="104">
        <f t="shared" ref="R138:R146" si="167">P138*$G138</f>
        <v>79</v>
      </c>
      <c r="S138" s="103">
        <v>0</v>
      </c>
      <c r="T138" s="104">
        <f t="shared" ref="T138:T146" si="168">S138*$F138</f>
        <v>0</v>
      </c>
      <c r="U138" s="104">
        <f t="shared" ref="U138:U146" si="169">S138*$G138</f>
        <v>0</v>
      </c>
      <c r="V138" s="103">
        <v>1</v>
      </c>
      <c r="W138" s="104">
        <f t="shared" ref="W138:W156" si="170">V138*$F138</f>
        <v>17.770731707317079</v>
      </c>
      <c r="X138" s="104">
        <f t="shared" ref="X138:X146" si="171">V138*$G138</f>
        <v>39.5</v>
      </c>
      <c r="Y138" s="103"/>
      <c r="Z138" s="104">
        <f t="shared" ref="Z138:Z146" si="172">Y138*$F138</f>
        <v>0</v>
      </c>
      <c r="AA138" s="104">
        <f t="shared" ref="AA138:AA146" si="173">Y138*$G138</f>
        <v>0</v>
      </c>
      <c r="AC138" s="114">
        <f t="shared" si="91"/>
        <v>4</v>
      </c>
      <c r="AD138" s="104">
        <f t="shared" si="92"/>
        <v>71.082926829268317</v>
      </c>
      <c r="AE138" s="106">
        <f t="shared" si="93"/>
        <v>158</v>
      </c>
      <c r="AF138" s="42">
        <f t="shared" si="72"/>
        <v>3.2520325203252036E-2</v>
      </c>
      <c r="AG138" s="37">
        <f t="shared" si="73"/>
        <v>0.97560975609756106</v>
      </c>
      <c r="AH138" s="63">
        <f t="shared" si="74"/>
        <v>38.536585365853661</v>
      </c>
      <c r="AI138" s="103">
        <v>1</v>
      </c>
      <c r="AJ138" s="106">
        <f t="shared" ref="AJ138:AJ146" si="174">AI138*G138</f>
        <v>39.5</v>
      </c>
      <c r="AK138" s="106">
        <f t="shared" ref="AK138:AK146" si="175">IFERROR(AI138/AF138, "-")</f>
        <v>30.749999999999996</v>
      </c>
      <c r="AL138" s="108">
        <v>115</v>
      </c>
      <c r="AM138" s="106">
        <f t="shared" ref="AM138:AM146" si="176">IFERROR(AK138/7,"-")</f>
        <v>4.3928571428571423</v>
      </c>
      <c r="AN138" s="114">
        <f t="shared" ref="AN138:AN146" si="177">IFERROR(AK138/30,"-")</f>
        <v>1.0249999999999999</v>
      </c>
      <c r="AO138" s="35">
        <f t="shared" si="75"/>
        <v>43619.75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95"/>
        <v>0</v>
      </c>
      <c r="L139" s="104">
        <f t="shared" si="163"/>
        <v>0</v>
      </c>
      <c r="M139" s="103">
        <v>1</v>
      </c>
      <c r="N139" s="104">
        <f t="shared" si="164"/>
        <v>63.54</v>
      </c>
      <c r="O139" s="104">
        <f t="shared" si="165"/>
        <v>119.5</v>
      </c>
      <c r="P139" s="103">
        <v>0</v>
      </c>
      <c r="Q139" s="104">
        <f t="shared" si="166"/>
        <v>0</v>
      </c>
      <c r="R139" s="104">
        <f t="shared" si="167"/>
        <v>0</v>
      </c>
      <c r="S139" s="103">
        <v>0</v>
      </c>
      <c r="T139" s="104">
        <f t="shared" si="168"/>
        <v>0</v>
      </c>
      <c r="U139" s="104">
        <f t="shared" si="169"/>
        <v>0</v>
      </c>
      <c r="V139" s="103">
        <v>0</v>
      </c>
      <c r="W139" s="104">
        <f t="shared" si="170"/>
        <v>0</v>
      </c>
      <c r="X139" s="104">
        <f t="shared" si="171"/>
        <v>0</v>
      </c>
      <c r="Y139" s="103"/>
      <c r="Z139" s="104">
        <f t="shared" si="172"/>
        <v>0</v>
      </c>
      <c r="AA139" s="104">
        <f t="shared" si="173"/>
        <v>0</v>
      </c>
      <c r="AC139" s="114">
        <f t="shared" si="91"/>
        <v>1</v>
      </c>
      <c r="AD139" s="104">
        <f t="shared" si="92"/>
        <v>63.54</v>
      </c>
      <c r="AE139" s="106">
        <f t="shared" si="93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103">
        <v>0</v>
      </c>
      <c r="AJ139" s="106">
        <f t="shared" si="174"/>
        <v>0</v>
      </c>
      <c r="AK139" s="106">
        <f t="shared" si="175"/>
        <v>0</v>
      </c>
      <c r="AL139" s="108">
        <v>116</v>
      </c>
      <c r="AM139" s="106">
        <f t="shared" si="176"/>
        <v>0</v>
      </c>
      <c r="AN139" s="114">
        <f t="shared" si="177"/>
        <v>0</v>
      </c>
      <c r="AO139" s="35">
        <f t="shared" si="75"/>
        <v>43589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95"/>
        <v>0</v>
      </c>
      <c r="L140" s="104">
        <f t="shared" si="163"/>
        <v>0</v>
      </c>
      <c r="M140" s="103">
        <v>0</v>
      </c>
      <c r="N140" s="104">
        <f t="shared" si="164"/>
        <v>0</v>
      </c>
      <c r="O140" s="104">
        <f t="shared" si="165"/>
        <v>0</v>
      </c>
      <c r="P140" s="103">
        <v>0</v>
      </c>
      <c r="Q140" s="104">
        <f t="shared" si="166"/>
        <v>0</v>
      </c>
      <c r="R140" s="104">
        <f t="shared" si="167"/>
        <v>0</v>
      </c>
      <c r="S140" s="103">
        <v>0</v>
      </c>
      <c r="T140" s="104">
        <f t="shared" si="168"/>
        <v>0</v>
      </c>
      <c r="U140" s="104">
        <f t="shared" si="169"/>
        <v>0</v>
      </c>
      <c r="V140" s="103">
        <v>0</v>
      </c>
      <c r="W140" s="104">
        <f t="shared" si="170"/>
        <v>0</v>
      </c>
      <c r="X140" s="104">
        <f t="shared" si="171"/>
        <v>0</v>
      </c>
      <c r="Y140" s="103"/>
      <c r="Z140" s="104">
        <f t="shared" si="172"/>
        <v>0</v>
      </c>
      <c r="AA140" s="104">
        <f t="shared" si="173"/>
        <v>0</v>
      </c>
      <c r="AC140" s="114">
        <f t="shared" si="91"/>
        <v>0</v>
      </c>
      <c r="AD140" s="104">
        <f t="shared" si="92"/>
        <v>0</v>
      </c>
      <c r="AE140" s="106">
        <f t="shared" si="93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103">
        <v>0</v>
      </c>
      <c r="AJ140" s="106">
        <f t="shared" si="174"/>
        <v>0</v>
      </c>
      <c r="AK140" s="106" t="str">
        <f t="shared" si="175"/>
        <v>-</v>
      </c>
      <c r="AL140" s="108">
        <v>117</v>
      </c>
      <c r="AM140" s="106" t="str">
        <f t="shared" si="176"/>
        <v>-</v>
      </c>
      <c r="AN140" s="114" t="str">
        <f t="shared" si="177"/>
        <v>-</v>
      </c>
      <c r="AO140" s="35" t="str">
        <f t="shared" si="75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95"/>
        <v>0</v>
      </c>
      <c r="L141" s="104">
        <f t="shared" si="163"/>
        <v>0</v>
      </c>
      <c r="M141" s="103">
        <v>0</v>
      </c>
      <c r="N141" s="104">
        <f t="shared" si="164"/>
        <v>0</v>
      </c>
      <c r="O141" s="104">
        <f t="shared" si="165"/>
        <v>0</v>
      </c>
      <c r="P141" s="103">
        <v>0</v>
      </c>
      <c r="Q141" s="104">
        <f t="shared" si="166"/>
        <v>0</v>
      </c>
      <c r="R141" s="104">
        <f t="shared" si="167"/>
        <v>0</v>
      </c>
      <c r="S141" s="103">
        <v>0</v>
      </c>
      <c r="T141" s="104">
        <f t="shared" si="168"/>
        <v>0</v>
      </c>
      <c r="U141" s="104">
        <f t="shared" si="169"/>
        <v>0</v>
      </c>
      <c r="V141" s="103">
        <v>0</v>
      </c>
      <c r="W141" s="104">
        <f t="shared" si="170"/>
        <v>0</v>
      </c>
      <c r="X141" s="104">
        <f t="shared" si="171"/>
        <v>0</v>
      </c>
      <c r="Y141" s="103"/>
      <c r="Z141" s="104">
        <f t="shared" si="172"/>
        <v>0</v>
      </c>
      <c r="AA141" s="104">
        <f t="shared" si="173"/>
        <v>0</v>
      </c>
      <c r="AC141" s="114">
        <f t="shared" si="91"/>
        <v>0</v>
      </c>
      <c r="AD141" s="104">
        <f t="shared" si="92"/>
        <v>0</v>
      </c>
      <c r="AE141" s="106">
        <f t="shared" si="93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103">
        <v>1</v>
      </c>
      <c r="AJ141" s="106">
        <f t="shared" si="174"/>
        <v>29.5</v>
      </c>
      <c r="AK141" s="106" t="str">
        <f t="shared" si="175"/>
        <v>-</v>
      </c>
      <c r="AL141" s="108">
        <v>118</v>
      </c>
      <c r="AM141" s="106" t="str">
        <f t="shared" si="176"/>
        <v>-</v>
      </c>
      <c r="AN141" s="114" t="str">
        <f t="shared" si="177"/>
        <v>-</v>
      </c>
      <c r="AO141" s="35" t="str">
        <f t="shared" si="75"/>
        <v>-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4</v>
      </c>
      <c r="K142" s="104">
        <f t="shared" si="95"/>
        <v>180</v>
      </c>
      <c r="L142" s="104">
        <f t="shared" si="163"/>
        <v>378</v>
      </c>
      <c r="M142" s="103">
        <v>2</v>
      </c>
      <c r="N142" s="104">
        <f t="shared" si="164"/>
        <v>90</v>
      </c>
      <c r="O142" s="104">
        <f t="shared" si="165"/>
        <v>189</v>
      </c>
      <c r="P142" s="103">
        <v>0</v>
      </c>
      <c r="Q142" s="104">
        <f t="shared" si="166"/>
        <v>0</v>
      </c>
      <c r="R142" s="104">
        <f t="shared" si="167"/>
        <v>0</v>
      </c>
      <c r="S142" s="103">
        <v>0</v>
      </c>
      <c r="T142" s="104">
        <f t="shared" si="168"/>
        <v>0</v>
      </c>
      <c r="U142" s="104">
        <f t="shared" si="169"/>
        <v>0</v>
      </c>
      <c r="V142" s="103">
        <v>0</v>
      </c>
      <c r="W142" s="104">
        <f t="shared" si="170"/>
        <v>0</v>
      </c>
      <c r="X142" s="104">
        <f t="shared" si="171"/>
        <v>0</v>
      </c>
      <c r="Y142" s="103"/>
      <c r="Z142" s="104">
        <f t="shared" si="172"/>
        <v>0</v>
      </c>
      <c r="AA142" s="104">
        <f t="shared" si="173"/>
        <v>0</v>
      </c>
      <c r="AC142" s="114">
        <f t="shared" si="91"/>
        <v>6</v>
      </c>
      <c r="AD142" s="104">
        <f t="shared" si="92"/>
        <v>270</v>
      </c>
      <c r="AE142" s="106">
        <f t="shared" si="93"/>
        <v>567</v>
      </c>
      <c r="AF142" s="42">
        <f t="shared" ref="AF142:AF205" si="178">AC142/AQ$10</f>
        <v>4.878048780487805E-2</v>
      </c>
      <c r="AG142" s="37">
        <f t="shared" ref="AG142:AG205" si="179">AF142*30</f>
        <v>1.4634146341463414</v>
      </c>
      <c r="AH142" s="63">
        <f t="shared" ref="AH142:AH205" si="180">AE142/AQ$10*30</f>
        <v>138.29268292682926</v>
      </c>
      <c r="AI142" s="103">
        <v>0</v>
      </c>
      <c r="AJ142" s="106">
        <f t="shared" si="174"/>
        <v>0</v>
      </c>
      <c r="AK142" s="106">
        <f t="shared" si="175"/>
        <v>0</v>
      </c>
      <c r="AL142" s="108">
        <v>119</v>
      </c>
      <c r="AM142" s="106">
        <f t="shared" si="176"/>
        <v>0</v>
      </c>
      <c r="AN142" s="114">
        <f t="shared" si="177"/>
        <v>0</v>
      </c>
      <c r="AO142" s="35">
        <f t="shared" ref="AO142:AO205" si="181">IFERROR(AO$10+AK142,"-")</f>
        <v>43589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4</v>
      </c>
      <c r="K143" s="104">
        <f t="shared" si="95"/>
        <v>304</v>
      </c>
      <c r="L143" s="104">
        <f t="shared" si="163"/>
        <v>560</v>
      </c>
      <c r="M143" s="103">
        <v>0</v>
      </c>
      <c r="N143" s="104">
        <f t="shared" si="164"/>
        <v>0</v>
      </c>
      <c r="O143" s="104">
        <f t="shared" si="165"/>
        <v>0</v>
      </c>
      <c r="P143" s="103">
        <v>2</v>
      </c>
      <c r="Q143" s="104">
        <f t="shared" si="166"/>
        <v>152</v>
      </c>
      <c r="R143" s="104">
        <f t="shared" si="167"/>
        <v>280</v>
      </c>
      <c r="S143" s="103">
        <v>4</v>
      </c>
      <c r="T143" s="104">
        <f t="shared" si="168"/>
        <v>304</v>
      </c>
      <c r="U143" s="104">
        <f t="shared" si="169"/>
        <v>560</v>
      </c>
      <c r="V143" s="103">
        <v>1</v>
      </c>
      <c r="W143" s="104">
        <f t="shared" si="170"/>
        <v>76</v>
      </c>
      <c r="X143" s="104">
        <f t="shared" si="171"/>
        <v>140</v>
      </c>
      <c r="Y143" s="103"/>
      <c r="Z143" s="104">
        <f t="shared" si="172"/>
        <v>0</v>
      </c>
      <c r="AA143" s="104">
        <f t="shared" si="173"/>
        <v>0</v>
      </c>
      <c r="AC143" s="114">
        <f t="shared" si="91"/>
        <v>11</v>
      </c>
      <c r="AD143" s="104">
        <f t="shared" si="92"/>
        <v>836</v>
      </c>
      <c r="AE143" s="106">
        <f t="shared" si="93"/>
        <v>1540</v>
      </c>
      <c r="AF143" s="42">
        <f t="shared" si="178"/>
        <v>8.943089430894309E-2</v>
      </c>
      <c r="AG143" s="37">
        <f t="shared" si="179"/>
        <v>2.6829268292682928</v>
      </c>
      <c r="AH143" s="63">
        <f t="shared" si="180"/>
        <v>375.60975609756093</v>
      </c>
      <c r="AI143" s="103">
        <v>0</v>
      </c>
      <c r="AJ143" s="106">
        <f t="shared" si="174"/>
        <v>0</v>
      </c>
      <c r="AK143" s="106">
        <f t="shared" si="175"/>
        <v>0</v>
      </c>
      <c r="AL143" s="108">
        <v>120</v>
      </c>
      <c r="AM143" s="106">
        <f t="shared" si="176"/>
        <v>0</v>
      </c>
      <c r="AN143" s="114">
        <f t="shared" si="177"/>
        <v>0</v>
      </c>
      <c r="AO143" s="35">
        <f t="shared" si="181"/>
        <v>43589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95"/>
        <v>0</v>
      </c>
      <c r="L144" s="104">
        <f t="shared" si="163"/>
        <v>0</v>
      </c>
      <c r="M144" s="103">
        <v>0</v>
      </c>
      <c r="N144" s="104">
        <f t="shared" si="164"/>
        <v>0</v>
      </c>
      <c r="O144" s="104">
        <f t="shared" si="165"/>
        <v>0</v>
      </c>
      <c r="P144" s="103">
        <v>0</v>
      </c>
      <c r="Q144" s="104">
        <f t="shared" si="166"/>
        <v>0</v>
      </c>
      <c r="R144" s="104">
        <f t="shared" si="167"/>
        <v>0</v>
      </c>
      <c r="S144" s="103">
        <v>0</v>
      </c>
      <c r="T144" s="104">
        <f t="shared" si="168"/>
        <v>0</v>
      </c>
      <c r="U144" s="104">
        <f t="shared" si="169"/>
        <v>0</v>
      </c>
      <c r="V144" s="103">
        <v>0</v>
      </c>
      <c r="W144" s="104">
        <f t="shared" si="170"/>
        <v>0</v>
      </c>
      <c r="X144" s="104">
        <f t="shared" si="171"/>
        <v>0</v>
      </c>
      <c r="Y144" s="103"/>
      <c r="Z144" s="104">
        <f t="shared" si="172"/>
        <v>0</v>
      </c>
      <c r="AA144" s="104">
        <f t="shared" si="173"/>
        <v>0</v>
      </c>
      <c r="AC144" s="114">
        <f t="shared" si="91"/>
        <v>0</v>
      </c>
      <c r="AD144" s="104">
        <f t="shared" si="92"/>
        <v>0</v>
      </c>
      <c r="AE144" s="106">
        <f t="shared" si="93"/>
        <v>0</v>
      </c>
      <c r="AF144" s="42">
        <f t="shared" si="178"/>
        <v>0</v>
      </c>
      <c r="AG144" s="37">
        <f t="shared" si="179"/>
        <v>0</v>
      </c>
      <c r="AH144" s="63">
        <f t="shared" si="180"/>
        <v>0</v>
      </c>
      <c r="AI144" s="103">
        <v>0</v>
      </c>
      <c r="AJ144" s="106">
        <f t="shared" si="174"/>
        <v>0</v>
      </c>
      <c r="AK144" s="106" t="str">
        <f t="shared" si="175"/>
        <v>-</v>
      </c>
      <c r="AL144" s="108">
        <v>121</v>
      </c>
      <c r="AM144" s="106" t="str">
        <f t="shared" si="176"/>
        <v>-</v>
      </c>
      <c r="AN144" s="114" t="str">
        <f t="shared" si="177"/>
        <v>-</v>
      </c>
      <c r="AO144" s="35" t="str">
        <f t="shared" si="181"/>
        <v>-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95"/>
        <v>0</v>
      </c>
      <c r="L145" s="104">
        <f t="shared" si="163"/>
        <v>0</v>
      </c>
      <c r="M145" s="103">
        <v>0</v>
      </c>
      <c r="N145" s="104">
        <f t="shared" si="164"/>
        <v>0</v>
      </c>
      <c r="O145" s="104">
        <f t="shared" si="165"/>
        <v>0</v>
      </c>
      <c r="P145" s="103">
        <v>0</v>
      </c>
      <c r="Q145" s="104">
        <f t="shared" si="166"/>
        <v>0</v>
      </c>
      <c r="R145" s="104">
        <f t="shared" si="167"/>
        <v>0</v>
      </c>
      <c r="S145" s="103">
        <v>0</v>
      </c>
      <c r="T145" s="104">
        <f t="shared" si="168"/>
        <v>0</v>
      </c>
      <c r="U145" s="104">
        <f t="shared" si="169"/>
        <v>0</v>
      </c>
      <c r="V145" s="103">
        <v>0</v>
      </c>
      <c r="W145" s="104">
        <f t="shared" si="170"/>
        <v>0</v>
      </c>
      <c r="X145" s="104">
        <f t="shared" si="171"/>
        <v>0</v>
      </c>
      <c r="Y145" s="103"/>
      <c r="Z145" s="104">
        <f t="shared" si="172"/>
        <v>0</v>
      </c>
      <c r="AA145" s="104">
        <f t="shared" si="173"/>
        <v>0</v>
      </c>
      <c r="AC145" s="114">
        <f t="shared" si="91"/>
        <v>0</v>
      </c>
      <c r="AD145" s="104">
        <f t="shared" si="92"/>
        <v>0</v>
      </c>
      <c r="AE145" s="106">
        <f t="shared" si="93"/>
        <v>0</v>
      </c>
      <c r="AF145" s="42">
        <f t="shared" si="178"/>
        <v>0</v>
      </c>
      <c r="AG145" s="37">
        <f t="shared" si="179"/>
        <v>0</v>
      </c>
      <c r="AH145" s="63">
        <f t="shared" si="180"/>
        <v>0</v>
      </c>
      <c r="AI145" s="103">
        <v>0</v>
      </c>
      <c r="AJ145" s="106">
        <f t="shared" si="174"/>
        <v>0</v>
      </c>
      <c r="AK145" s="106" t="str">
        <f t="shared" si="175"/>
        <v>-</v>
      </c>
      <c r="AL145" s="108">
        <v>122</v>
      </c>
      <c r="AM145" s="106" t="str">
        <f t="shared" si="176"/>
        <v>-</v>
      </c>
      <c r="AN145" s="114" t="str">
        <f t="shared" si="177"/>
        <v>-</v>
      </c>
      <c r="AO145" s="35" t="str">
        <f t="shared" si="181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95"/>
        <v>0</v>
      </c>
      <c r="L146" s="16">
        <f t="shared" si="163"/>
        <v>0</v>
      </c>
      <c r="M146" s="26">
        <v>0</v>
      </c>
      <c r="N146" s="16">
        <f t="shared" si="164"/>
        <v>0</v>
      </c>
      <c r="O146" s="16">
        <f t="shared" si="165"/>
        <v>0</v>
      </c>
      <c r="P146" s="26">
        <v>0</v>
      </c>
      <c r="Q146" s="16">
        <f t="shared" si="166"/>
        <v>0</v>
      </c>
      <c r="R146" s="16">
        <f t="shared" si="167"/>
        <v>0</v>
      </c>
      <c r="S146" s="26">
        <v>0</v>
      </c>
      <c r="T146" s="16">
        <f t="shared" si="168"/>
        <v>0</v>
      </c>
      <c r="U146" s="16">
        <f t="shared" si="169"/>
        <v>0</v>
      </c>
      <c r="V146" s="26">
        <v>0</v>
      </c>
      <c r="W146" s="16">
        <f t="shared" si="170"/>
        <v>0</v>
      </c>
      <c r="X146" s="16">
        <f t="shared" si="171"/>
        <v>0</v>
      </c>
      <c r="Y146" s="26"/>
      <c r="Z146" s="16">
        <f t="shared" si="172"/>
        <v>0</v>
      </c>
      <c r="AA146" s="16">
        <f t="shared" si="173"/>
        <v>0</v>
      </c>
      <c r="AC146" s="52">
        <f t="shared" si="91"/>
        <v>0</v>
      </c>
      <c r="AD146" s="16">
        <f t="shared" si="92"/>
        <v>0</v>
      </c>
      <c r="AE146" s="37">
        <f t="shared" si="93"/>
        <v>0</v>
      </c>
      <c r="AF146" s="42">
        <f t="shared" si="178"/>
        <v>0</v>
      </c>
      <c r="AG146" s="37">
        <f t="shared" si="179"/>
        <v>0</v>
      </c>
      <c r="AH146" s="63">
        <f t="shared" si="180"/>
        <v>0</v>
      </c>
      <c r="AI146" s="26">
        <v>0</v>
      </c>
      <c r="AJ146" s="37">
        <f t="shared" si="174"/>
        <v>0</v>
      </c>
      <c r="AK146" s="37" t="str">
        <f t="shared" si="175"/>
        <v>-</v>
      </c>
      <c r="AL146" s="47">
        <v>123</v>
      </c>
      <c r="AM146" s="37" t="str">
        <f t="shared" si="176"/>
        <v>-</v>
      </c>
      <c r="AN146" s="52" t="str">
        <f t="shared" si="177"/>
        <v>-</v>
      </c>
      <c r="AO146" s="35" t="str">
        <f t="shared" si="181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95"/>
        <v>0</v>
      </c>
      <c r="L147" s="16">
        <f t="shared" ref="L147:L156" si="182">J147*$G147</f>
        <v>0</v>
      </c>
      <c r="M147" s="26">
        <v>0</v>
      </c>
      <c r="N147" s="16">
        <f t="shared" ref="N147:N156" si="183">M147*$F147</f>
        <v>0</v>
      </c>
      <c r="O147" s="16">
        <f t="shared" ref="O147:O156" si="184">M147*$G147</f>
        <v>0</v>
      </c>
      <c r="P147" s="26">
        <v>0</v>
      </c>
      <c r="Q147" s="16">
        <f t="shared" ref="Q147:Q156" si="185">P147*$F147</f>
        <v>0</v>
      </c>
      <c r="R147" s="16">
        <f t="shared" ref="R147:R156" si="186">P147*$G147</f>
        <v>0</v>
      </c>
      <c r="S147" s="26">
        <v>0</v>
      </c>
      <c r="T147" s="16">
        <f t="shared" ref="T147:T156" si="187">S147*$F147</f>
        <v>0</v>
      </c>
      <c r="U147" s="16">
        <f t="shared" ref="U147:U156" si="188">S147*$G147</f>
        <v>0</v>
      </c>
      <c r="V147" s="26">
        <v>0</v>
      </c>
      <c r="W147" s="16">
        <f t="shared" si="170"/>
        <v>0</v>
      </c>
      <c r="X147" s="16">
        <f t="shared" ref="X147:X156" si="189">V147*$G147</f>
        <v>0</v>
      </c>
      <c r="Y147" s="26"/>
      <c r="Z147" s="16">
        <f t="shared" ref="Z147:Z156" si="190">Y147*$F147</f>
        <v>0</v>
      </c>
      <c r="AA147" s="16">
        <f t="shared" ref="AA147:AA156" si="191">Y147*$G147</f>
        <v>0</v>
      </c>
      <c r="AC147" s="52">
        <f t="shared" si="91"/>
        <v>0</v>
      </c>
      <c r="AD147" s="16">
        <f t="shared" si="92"/>
        <v>0</v>
      </c>
      <c r="AE147" s="37">
        <f t="shared" si="93"/>
        <v>0</v>
      </c>
      <c r="AF147" s="42">
        <f t="shared" si="178"/>
        <v>0</v>
      </c>
      <c r="AG147" s="37">
        <f t="shared" si="179"/>
        <v>0</v>
      </c>
      <c r="AH147" s="63">
        <f t="shared" si="180"/>
        <v>0</v>
      </c>
      <c r="AI147" s="26">
        <v>0</v>
      </c>
      <c r="AJ147" s="37">
        <f t="shared" ref="AJ147:AJ156" si="192">AI147*G147</f>
        <v>0</v>
      </c>
      <c r="AK147" s="37" t="str">
        <f t="shared" ref="AK147:AK156" si="193">IFERROR(AI147/AF147, "-")</f>
        <v>-</v>
      </c>
      <c r="AL147" s="47">
        <v>125</v>
      </c>
      <c r="AM147" s="37" t="str">
        <f t="shared" ref="AM147:AM156" si="194">IFERROR(AK147/7,"-")</f>
        <v>-</v>
      </c>
      <c r="AN147" s="52" t="str">
        <f t="shared" ref="AN147:AN156" si="195">IFERROR(AK147/30,"-")</f>
        <v>-</v>
      </c>
      <c r="AO147" s="35" t="str">
        <f t="shared" si="181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95"/>
        <v>0</v>
      </c>
      <c r="L148" s="16">
        <f t="shared" si="182"/>
        <v>0</v>
      </c>
      <c r="M148" s="26">
        <v>0</v>
      </c>
      <c r="N148" s="16">
        <f t="shared" si="183"/>
        <v>0</v>
      </c>
      <c r="O148" s="16">
        <f t="shared" si="184"/>
        <v>0</v>
      </c>
      <c r="P148" s="26">
        <v>0</v>
      </c>
      <c r="Q148" s="16">
        <f t="shared" si="185"/>
        <v>0</v>
      </c>
      <c r="R148" s="16">
        <f t="shared" si="186"/>
        <v>0</v>
      </c>
      <c r="S148" s="26">
        <v>0</v>
      </c>
      <c r="T148" s="16">
        <f t="shared" si="187"/>
        <v>0</v>
      </c>
      <c r="U148" s="16">
        <f t="shared" si="188"/>
        <v>0</v>
      </c>
      <c r="V148" s="26">
        <v>0</v>
      </c>
      <c r="W148" s="16">
        <f t="shared" si="170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91"/>
        <v>0</v>
      </c>
      <c r="AD148" s="16">
        <f t="shared" si="92"/>
        <v>0</v>
      </c>
      <c r="AE148" s="37">
        <f t="shared" si="93"/>
        <v>0</v>
      </c>
      <c r="AF148" s="42">
        <f t="shared" si="178"/>
        <v>0</v>
      </c>
      <c r="AG148" s="37">
        <f t="shared" si="179"/>
        <v>0</v>
      </c>
      <c r="AH148" s="63">
        <f t="shared" si="180"/>
        <v>0</v>
      </c>
      <c r="AI148" s="26">
        <v>0</v>
      </c>
      <c r="AJ148" s="37">
        <f t="shared" si="192"/>
        <v>0</v>
      </c>
      <c r="AK148" s="37" t="str">
        <f t="shared" si="193"/>
        <v>-</v>
      </c>
      <c r="AL148" s="47">
        <v>126</v>
      </c>
      <c r="AM148" s="37" t="str">
        <f t="shared" si="194"/>
        <v>-</v>
      </c>
      <c r="AN148" s="52" t="str">
        <f t="shared" si="195"/>
        <v>-</v>
      </c>
      <c r="AO148" s="35" t="str">
        <f t="shared" si="181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2</v>
      </c>
      <c r="K149" s="16">
        <f t="shared" si="95"/>
        <v>23.400000000000091</v>
      </c>
      <c r="L149" s="16">
        <f t="shared" si="182"/>
        <v>69</v>
      </c>
      <c r="M149" s="26">
        <v>0</v>
      </c>
      <c r="N149" s="16">
        <f t="shared" si="183"/>
        <v>0</v>
      </c>
      <c r="O149" s="16">
        <f t="shared" si="184"/>
        <v>0</v>
      </c>
      <c r="P149" s="26">
        <v>0</v>
      </c>
      <c r="Q149" s="16">
        <f t="shared" si="185"/>
        <v>0</v>
      </c>
      <c r="R149" s="16">
        <f t="shared" si="186"/>
        <v>0</v>
      </c>
      <c r="S149" s="26">
        <v>2</v>
      </c>
      <c r="T149" s="16">
        <f t="shared" si="187"/>
        <v>23.400000000000091</v>
      </c>
      <c r="U149" s="16">
        <f t="shared" si="188"/>
        <v>69</v>
      </c>
      <c r="V149" s="26">
        <v>0</v>
      </c>
      <c r="W149" s="16">
        <f t="shared" si="170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91"/>
        <v>4</v>
      </c>
      <c r="AD149" s="16">
        <f t="shared" si="92"/>
        <v>46.800000000000182</v>
      </c>
      <c r="AE149" s="37">
        <f t="shared" si="93"/>
        <v>138</v>
      </c>
      <c r="AF149" s="42">
        <f t="shared" si="178"/>
        <v>3.2520325203252036E-2</v>
      </c>
      <c r="AG149" s="37">
        <f t="shared" si="179"/>
        <v>0.97560975609756106</v>
      </c>
      <c r="AH149" s="63">
        <f t="shared" si="180"/>
        <v>33.658536585365859</v>
      </c>
      <c r="AI149" s="26">
        <v>1</v>
      </c>
      <c r="AJ149" s="37">
        <f t="shared" si="192"/>
        <v>34.5</v>
      </c>
      <c r="AK149" s="37">
        <f t="shared" si="193"/>
        <v>30.749999999999996</v>
      </c>
      <c r="AL149" s="47">
        <v>127</v>
      </c>
      <c r="AM149" s="37">
        <f t="shared" si="194"/>
        <v>4.3928571428571423</v>
      </c>
      <c r="AN149" s="52">
        <f t="shared" si="195"/>
        <v>1.0249999999999999</v>
      </c>
      <c r="AO149" s="35">
        <f t="shared" si="181"/>
        <v>43619.75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3</v>
      </c>
      <c r="K150" s="16">
        <f t="shared" si="95"/>
        <v>37.139999999999993</v>
      </c>
      <c r="L150" s="16">
        <f t="shared" si="182"/>
        <v>103.5</v>
      </c>
      <c r="M150" s="26">
        <v>0</v>
      </c>
      <c r="N150" s="16">
        <f t="shared" si="183"/>
        <v>0</v>
      </c>
      <c r="O150" s="16">
        <f t="shared" si="184"/>
        <v>0</v>
      </c>
      <c r="P150" s="26">
        <v>0</v>
      </c>
      <c r="Q150" s="16">
        <f t="shared" si="185"/>
        <v>0</v>
      </c>
      <c r="R150" s="16">
        <f t="shared" si="186"/>
        <v>0</v>
      </c>
      <c r="S150" s="26">
        <v>0</v>
      </c>
      <c r="T150" s="16">
        <f t="shared" si="187"/>
        <v>0</v>
      </c>
      <c r="U150" s="16">
        <f t="shared" si="188"/>
        <v>0</v>
      </c>
      <c r="V150" s="26">
        <v>0</v>
      </c>
      <c r="W150" s="16">
        <f t="shared" si="170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91"/>
        <v>3</v>
      </c>
      <c r="AD150" s="16">
        <f t="shared" si="92"/>
        <v>37.139999999999993</v>
      </c>
      <c r="AE150" s="37">
        <f t="shared" si="93"/>
        <v>103.5</v>
      </c>
      <c r="AF150" s="42">
        <f t="shared" si="178"/>
        <v>2.4390243902439025E-2</v>
      </c>
      <c r="AG150" s="37">
        <f t="shared" si="179"/>
        <v>0.73170731707317072</v>
      </c>
      <c r="AH150" s="63">
        <f t="shared" si="180"/>
        <v>25.243902439024389</v>
      </c>
      <c r="AI150" s="26">
        <v>0</v>
      </c>
      <c r="AJ150" s="37">
        <f t="shared" si="192"/>
        <v>0</v>
      </c>
      <c r="AK150" s="37">
        <f t="shared" si="193"/>
        <v>0</v>
      </c>
      <c r="AL150" s="47">
        <v>128</v>
      </c>
      <c r="AM150" s="37">
        <f t="shared" si="194"/>
        <v>0</v>
      </c>
      <c r="AN150" s="52">
        <f t="shared" si="195"/>
        <v>0</v>
      </c>
      <c r="AO150" s="35">
        <f t="shared" si="181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95"/>
        <v>0</v>
      </c>
      <c r="L151" s="16">
        <f t="shared" si="182"/>
        <v>0</v>
      </c>
      <c r="M151" s="26">
        <v>0</v>
      </c>
      <c r="N151" s="16">
        <f t="shared" si="183"/>
        <v>0</v>
      </c>
      <c r="O151" s="16">
        <f t="shared" si="184"/>
        <v>0</v>
      </c>
      <c r="P151" s="26">
        <v>1</v>
      </c>
      <c r="Q151" s="16">
        <f t="shared" si="185"/>
        <v>12.679999999999998</v>
      </c>
      <c r="R151" s="16">
        <f t="shared" si="186"/>
        <v>34.5</v>
      </c>
      <c r="S151" s="26">
        <v>0</v>
      </c>
      <c r="T151" s="16">
        <f t="shared" si="187"/>
        <v>0</v>
      </c>
      <c r="U151" s="16">
        <f t="shared" si="188"/>
        <v>0</v>
      </c>
      <c r="V151" s="26">
        <v>0</v>
      </c>
      <c r="W151" s="16">
        <f t="shared" si="170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91"/>
        <v>1</v>
      </c>
      <c r="AD151" s="16">
        <f t="shared" si="92"/>
        <v>12.679999999999998</v>
      </c>
      <c r="AE151" s="37">
        <f t="shared" si="93"/>
        <v>34.5</v>
      </c>
      <c r="AF151" s="42">
        <f t="shared" si="178"/>
        <v>8.130081300813009E-3</v>
      </c>
      <c r="AG151" s="37">
        <f t="shared" si="179"/>
        <v>0.24390243902439027</v>
      </c>
      <c r="AH151" s="63">
        <f t="shared" si="180"/>
        <v>8.4146341463414647</v>
      </c>
      <c r="AI151" s="26">
        <v>0</v>
      </c>
      <c r="AJ151" s="37">
        <f t="shared" si="192"/>
        <v>0</v>
      </c>
      <c r="AK151" s="37">
        <f t="shared" si="193"/>
        <v>0</v>
      </c>
      <c r="AL151" s="47">
        <v>129</v>
      </c>
      <c r="AM151" s="37">
        <f t="shared" si="194"/>
        <v>0</v>
      </c>
      <c r="AN151" s="52">
        <f t="shared" si="195"/>
        <v>0</v>
      </c>
      <c r="AO151" s="35">
        <f t="shared" si="181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95"/>
        <v>0</v>
      </c>
      <c r="L152" s="16">
        <f t="shared" si="182"/>
        <v>0</v>
      </c>
      <c r="M152" s="26">
        <v>0</v>
      </c>
      <c r="N152" s="16">
        <f t="shared" si="183"/>
        <v>0</v>
      </c>
      <c r="O152" s="16">
        <f t="shared" si="184"/>
        <v>0</v>
      </c>
      <c r="P152" s="26">
        <v>1</v>
      </c>
      <c r="Q152" s="16">
        <f t="shared" si="185"/>
        <v>12.38</v>
      </c>
      <c r="R152" s="16">
        <f t="shared" si="186"/>
        <v>34.5</v>
      </c>
      <c r="S152" s="26">
        <v>0</v>
      </c>
      <c r="T152" s="16">
        <f t="shared" si="187"/>
        <v>0</v>
      </c>
      <c r="U152" s="16">
        <f t="shared" si="188"/>
        <v>0</v>
      </c>
      <c r="V152" s="26">
        <v>0</v>
      </c>
      <c r="W152" s="16">
        <f t="shared" si="170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91"/>
        <v>1</v>
      </c>
      <c r="AD152" s="16">
        <f t="shared" si="92"/>
        <v>12.38</v>
      </c>
      <c r="AE152" s="37">
        <f t="shared" si="93"/>
        <v>34.5</v>
      </c>
      <c r="AF152" s="42">
        <f t="shared" si="178"/>
        <v>8.130081300813009E-3</v>
      </c>
      <c r="AG152" s="37">
        <f t="shared" si="179"/>
        <v>0.24390243902439027</v>
      </c>
      <c r="AH152" s="63">
        <f t="shared" si="180"/>
        <v>8.4146341463414647</v>
      </c>
      <c r="AI152" s="26">
        <v>1</v>
      </c>
      <c r="AJ152" s="37">
        <f t="shared" si="192"/>
        <v>34.5</v>
      </c>
      <c r="AK152" s="37">
        <f t="shared" si="193"/>
        <v>122.99999999999999</v>
      </c>
      <c r="AL152" s="47">
        <v>130</v>
      </c>
      <c r="AM152" s="37">
        <f t="shared" si="194"/>
        <v>17.571428571428569</v>
      </c>
      <c r="AN152" s="52">
        <f t="shared" si="195"/>
        <v>4.0999999999999996</v>
      </c>
      <c r="AO152" s="35">
        <f t="shared" si="181"/>
        <v>43712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95"/>
        <v>0</v>
      </c>
      <c r="L153" s="16">
        <f t="shared" si="182"/>
        <v>0</v>
      </c>
      <c r="M153" s="26">
        <v>0</v>
      </c>
      <c r="N153" s="16">
        <f t="shared" si="183"/>
        <v>0</v>
      </c>
      <c r="O153" s="16">
        <f t="shared" si="184"/>
        <v>0</v>
      </c>
      <c r="P153" s="26">
        <v>0</v>
      </c>
      <c r="Q153" s="16">
        <f t="shared" si="185"/>
        <v>0</v>
      </c>
      <c r="R153" s="16">
        <f t="shared" si="186"/>
        <v>0</v>
      </c>
      <c r="S153" s="26">
        <v>0</v>
      </c>
      <c r="T153" s="16">
        <f t="shared" si="187"/>
        <v>0</v>
      </c>
      <c r="U153" s="16">
        <f t="shared" si="188"/>
        <v>0</v>
      </c>
      <c r="V153" s="26">
        <v>0</v>
      </c>
      <c r="W153" s="16">
        <f t="shared" si="170"/>
        <v>0</v>
      </c>
      <c r="X153" s="16">
        <f t="shared" si="189"/>
        <v>0</v>
      </c>
      <c r="Y153" s="26"/>
      <c r="Z153" s="16">
        <f t="shared" si="190"/>
        <v>0</v>
      </c>
      <c r="AA153" s="16">
        <f t="shared" si="191"/>
        <v>0</v>
      </c>
      <c r="AC153" s="52">
        <f t="shared" si="91"/>
        <v>0</v>
      </c>
      <c r="AD153" s="16">
        <f t="shared" si="92"/>
        <v>0</v>
      </c>
      <c r="AE153" s="37">
        <f t="shared" si="93"/>
        <v>0</v>
      </c>
      <c r="AF153" s="42">
        <f t="shared" si="178"/>
        <v>0</v>
      </c>
      <c r="AG153" s="37">
        <f t="shared" si="179"/>
        <v>0</v>
      </c>
      <c r="AH153" s="63">
        <f t="shared" si="180"/>
        <v>0</v>
      </c>
      <c r="AI153" s="26">
        <v>1</v>
      </c>
      <c r="AJ153" s="37">
        <f t="shared" si="192"/>
        <v>34.5</v>
      </c>
      <c r="AK153" s="37" t="str">
        <f t="shared" si="193"/>
        <v>-</v>
      </c>
      <c r="AL153" s="47">
        <v>131</v>
      </c>
      <c r="AM153" s="37" t="str">
        <f t="shared" si="194"/>
        <v>-</v>
      </c>
      <c r="AN153" s="52" t="str">
        <f t="shared" si="195"/>
        <v>-</v>
      </c>
      <c r="AO153" s="35" t="str">
        <f t="shared" si="181"/>
        <v>-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95"/>
        <v>0</v>
      </c>
      <c r="L154" s="16">
        <f t="shared" si="182"/>
        <v>0</v>
      </c>
      <c r="M154" s="26">
        <v>1</v>
      </c>
      <c r="N154" s="16">
        <f t="shared" si="183"/>
        <v>11.99</v>
      </c>
      <c r="O154" s="16">
        <f t="shared" si="184"/>
        <v>34.5</v>
      </c>
      <c r="P154" s="26">
        <v>0</v>
      </c>
      <c r="Q154" s="16">
        <f t="shared" si="185"/>
        <v>0</v>
      </c>
      <c r="R154" s="16">
        <f t="shared" si="186"/>
        <v>0</v>
      </c>
      <c r="S154" s="26">
        <v>0</v>
      </c>
      <c r="T154" s="16">
        <f t="shared" si="187"/>
        <v>0</v>
      </c>
      <c r="U154" s="16">
        <f t="shared" si="188"/>
        <v>0</v>
      </c>
      <c r="V154" s="26">
        <v>0</v>
      </c>
      <c r="W154" s="16">
        <f t="shared" si="170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ref="AC154:AC209" si="196">J154+M154+P154+S154+V154+Y154</f>
        <v>1</v>
      </c>
      <c r="AD154" s="16">
        <f t="shared" ref="AD154:AD209" si="197">AC154*F154</f>
        <v>11.99</v>
      </c>
      <c r="AE154" s="37">
        <f t="shared" si="93"/>
        <v>34.5</v>
      </c>
      <c r="AF154" s="42">
        <f t="shared" si="178"/>
        <v>8.130081300813009E-3</v>
      </c>
      <c r="AG154" s="37">
        <f t="shared" si="179"/>
        <v>0.24390243902439027</v>
      </c>
      <c r="AH154" s="63">
        <f t="shared" si="180"/>
        <v>8.4146341463414647</v>
      </c>
      <c r="AI154" s="26">
        <v>0</v>
      </c>
      <c r="AJ154" s="37">
        <f t="shared" si="192"/>
        <v>0</v>
      </c>
      <c r="AK154" s="37">
        <f t="shared" si="193"/>
        <v>0</v>
      </c>
      <c r="AL154" s="47">
        <v>132</v>
      </c>
      <c r="AM154" s="37">
        <f t="shared" si="194"/>
        <v>0</v>
      </c>
      <c r="AN154" s="52">
        <f t="shared" si="195"/>
        <v>0</v>
      </c>
      <c r="AO154" s="35">
        <f t="shared" si="181"/>
        <v>43589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95"/>
        <v>11.99</v>
      </c>
      <c r="L155" s="16">
        <f t="shared" si="182"/>
        <v>34.5</v>
      </c>
      <c r="M155" s="26">
        <v>0</v>
      </c>
      <c r="N155" s="16">
        <f t="shared" si="183"/>
        <v>0</v>
      </c>
      <c r="O155" s="16">
        <f t="shared" si="184"/>
        <v>0</v>
      </c>
      <c r="P155" s="26">
        <v>0</v>
      </c>
      <c r="Q155" s="16">
        <f t="shared" si="185"/>
        <v>0</v>
      </c>
      <c r="R155" s="16">
        <f t="shared" si="186"/>
        <v>0</v>
      </c>
      <c r="S155" s="26">
        <v>0</v>
      </c>
      <c r="T155" s="16">
        <f t="shared" si="187"/>
        <v>0</v>
      </c>
      <c r="U155" s="16">
        <f t="shared" si="188"/>
        <v>0</v>
      </c>
      <c r="V155" s="26">
        <v>0</v>
      </c>
      <c r="W155" s="16">
        <f t="shared" si="170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6"/>
        <v>1</v>
      </c>
      <c r="AD155" s="16">
        <f t="shared" si="197"/>
        <v>11.99</v>
      </c>
      <c r="AE155" s="37">
        <f t="shared" si="93"/>
        <v>34.5</v>
      </c>
      <c r="AF155" s="42">
        <f t="shared" si="178"/>
        <v>8.130081300813009E-3</v>
      </c>
      <c r="AG155" s="37">
        <f t="shared" si="179"/>
        <v>0.24390243902439027</v>
      </c>
      <c r="AH155" s="63">
        <f t="shared" si="180"/>
        <v>8.4146341463414647</v>
      </c>
      <c r="AI155" s="26">
        <v>0</v>
      </c>
      <c r="AJ155" s="37">
        <f t="shared" si="192"/>
        <v>0</v>
      </c>
      <c r="AK155" s="37">
        <f t="shared" si="193"/>
        <v>0</v>
      </c>
      <c r="AL155" s="47">
        <v>133</v>
      </c>
      <c r="AM155" s="37">
        <f t="shared" si="194"/>
        <v>0</v>
      </c>
      <c r="AN155" s="52">
        <f t="shared" si="195"/>
        <v>0</v>
      </c>
      <c r="AO155" s="35">
        <f t="shared" si="181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1</v>
      </c>
      <c r="K156" s="16">
        <f t="shared" si="95"/>
        <v>11.99</v>
      </c>
      <c r="L156" s="16">
        <f t="shared" si="182"/>
        <v>34.5</v>
      </c>
      <c r="M156" s="26">
        <v>0</v>
      </c>
      <c r="N156" s="16">
        <f t="shared" si="183"/>
        <v>0</v>
      </c>
      <c r="O156" s="16">
        <f t="shared" si="184"/>
        <v>0</v>
      </c>
      <c r="P156" s="26">
        <v>1</v>
      </c>
      <c r="Q156" s="16">
        <f t="shared" si="185"/>
        <v>11.99</v>
      </c>
      <c r="R156" s="16">
        <f t="shared" si="186"/>
        <v>34.5</v>
      </c>
      <c r="S156" s="26">
        <v>0</v>
      </c>
      <c r="T156" s="16">
        <f t="shared" si="187"/>
        <v>0</v>
      </c>
      <c r="U156" s="16">
        <f t="shared" si="188"/>
        <v>0</v>
      </c>
      <c r="V156" s="26">
        <v>0</v>
      </c>
      <c r="W156" s="16">
        <f t="shared" si="170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6"/>
        <v>2</v>
      </c>
      <c r="AD156" s="16">
        <f t="shared" si="197"/>
        <v>23.98</v>
      </c>
      <c r="AE156" s="37">
        <f t="shared" si="93"/>
        <v>69</v>
      </c>
      <c r="AF156" s="42">
        <f t="shared" si="178"/>
        <v>1.6260162601626018E-2</v>
      </c>
      <c r="AG156" s="37">
        <f t="shared" si="179"/>
        <v>0.48780487804878053</v>
      </c>
      <c r="AH156" s="63">
        <f t="shared" si="180"/>
        <v>16.829268292682929</v>
      </c>
      <c r="AI156" s="26">
        <v>0</v>
      </c>
      <c r="AJ156" s="37">
        <f t="shared" si="192"/>
        <v>0</v>
      </c>
      <c r="AK156" s="37">
        <f t="shared" si="193"/>
        <v>0</v>
      </c>
      <c r="AL156" s="47">
        <v>134</v>
      </c>
      <c r="AM156" s="37">
        <f t="shared" si="194"/>
        <v>0</v>
      </c>
      <c r="AN156" s="52">
        <f t="shared" si="195"/>
        <v>0</v>
      </c>
      <c r="AO156" s="35">
        <f t="shared" si="181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95"/>
        <v>0</v>
      </c>
      <c r="L157" s="16">
        <f t="shared" ref="L157:L159" si="198">J157*$G157</f>
        <v>0</v>
      </c>
      <c r="M157" s="26">
        <v>0</v>
      </c>
      <c r="N157" s="16">
        <f t="shared" ref="N157:N159" si="199">M157*$F157</f>
        <v>0</v>
      </c>
      <c r="O157" s="16">
        <f t="shared" ref="O157:O159" si="200">M157*$G157</f>
        <v>0</v>
      </c>
      <c r="P157" s="26">
        <v>0</v>
      </c>
      <c r="Q157" s="16">
        <f t="shared" ref="Q157:Q159" si="201">P157*$F157</f>
        <v>0</v>
      </c>
      <c r="R157" s="16">
        <f t="shared" ref="R157:R159" si="202">P157*$G157</f>
        <v>0</v>
      </c>
      <c r="S157" s="26">
        <v>0</v>
      </c>
      <c r="T157" s="16">
        <f t="shared" ref="T157:T159" si="203">S157*$F157</f>
        <v>0</v>
      </c>
      <c r="U157" s="16">
        <f t="shared" ref="U157:U159" si="204">S157*$G157</f>
        <v>0</v>
      </c>
      <c r="V157" s="26">
        <v>0</v>
      </c>
      <c r="W157" s="16">
        <f t="shared" ref="W157:W159" si="205">V157*$F157</f>
        <v>0</v>
      </c>
      <c r="X157" s="16">
        <f t="shared" ref="X157:X159" si="206">V157*$G157</f>
        <v>0</v>
      </c>
      <c r="Y157" s="26"/>
      <c r="Z157" s="16">
        <f t="shared" ref="Z157:Z159" si="207">Y157*$F157</f>
        <v>0</v>
      </c>
      <c r="AA157" s="16">
        <f t="shared" ref="AA157:AA159" si="208">Y157*$G157</f>
        <v>0</v>
      </c>
      <c r="AC157" s="52">
        <f t="shared" si="196"/>
        <v>0</v>
      </c>
      <c r="AD157" s="16">
        <f t="shared" si="197"/>
        <v>0</v>
      </c>
      <c r="AE157" s="37">
        <f t="shared" ref="AE157:AE209" si="209">AC157*G157</f>
        <v>0</v>
      </c>
      <c r="AF157" s="42">
        <f t="shared" si="178"/>
        <v>0</v>
      </c>
      <c r="AG157" s="37">
        <f t="shared" si="179"/>
        <v>0</v>
      </c>
      <c r="AH157" s="63">
        <f t="shared" si="180"/>
        <v>0</v>
      </c>
      <c r="AI157" s="26">
        <v>0</v>
      </c>
      <c r="AJ157" s="37">
        <f>AI157*G157</f>
        <v>0</v>
      </c>
      <c r="AK157" s="37" t="str">
        <f>IFERROR(AI157/AF157, "-")</f>
        <v>-</v>
      </c>
      <c r="AL157" s="47">
        <v>136</v>
      </c>
      <c r="AM157" s="37" t="str">
        <f>IFERROR(AK157/7,"-")</f>
        <v>-</v>
      </c>
      <c r="AN157" s="52" t="str">
        <f>IFERROR(AK157/30,"-")</f>
        <v>-</v>
      </c>
      <c r="AO157" s="35" t="str">
        <f t="shared" si="181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3</v>
      </c>
      <c r="K158" s="16">
        <f t="shared" si="95"/>
        <v>15.779999999999998</v>
      </c>
      <c r="L158" s="16">
        <f t="shared" si="198"/>
        <v>73.5</v>
      </c>
      <c r="M158" s="26">
        <v>2</v>
      </c>
      <c r="N158" s="16">
        <f t="shared" si="199"/>
        <v>10.519999999999998</v>
      </c>
      <c r="O158" s="16">
        <f t="shared" si="200"/>
        <v>49</v>
      </c>
      <c r="P158" s="26">
        <v>1</v>
      </c>
      <c r="Q158" s="16">
        <f t="shared" si="201"/>
        <v>5.2599999999999989</v>
      </c>
      <c r="R158" s="16">
        <f t="shared" si="202"/>
        <v>24.5</v>
      </c>
      <c r="S158" s="26">
        <v>0</v>
      </c>
      <c r="T158" s="16">
        <f t="shared" si="203"/>
        <v>0</v>
      </c>
      <c r="U158" s="16">
        <f t="shared" si="204"/>
        <v>0</v>
      </c>
      <c r="V158" s="26">
        <v>0</v>
      </c>
      <c r="W158" s="16">
        <f t="shared" si="205"/>
        <v>0</v>
      </c>
      <c r="X158" s="16">
        <f t="shared" si="206"/>
        <v>0</v>
      </c>
      <c r="Y158" s="26"/>
      <c r="Z158" s="16">
        <f t="shared" si="207"/>
        <v>0</v>
      </c>
      <c r="AA158" s="16">
        <f t="shared" si="208"/>
        <v>0</v>
      </c>
      <c r="AC158" s="52">
        <f t="shared" si="196"/>
        <v>6</v>
      </c>
      <c r="AD158" s="16">
        <f t="shared" si="197"/>
        <v>31.559999999999995</v>
      </c>
      <c r="AE158" s="37">
        <f t="shared" si="209"/>
        <v>147</v>
      </c>
      <c r="AF158" s="42">
        <f t="shared" si="178"/>
        <v>4.878048780487805E-2</v>
      </c>
      <c r="AG158" s="37">
        <f t="shared" si="179"/>
        <v>1.4634146341463414</v>
      </c>
      <c r="AH158" s="63">
        <f t="shared" si="180"/>
        <v>35.853658536585364</v>
      </c>
      <c r="AI158" s="26">
        <v>4</v>
      </c>
      <c r="AJ158" s="37">
        <f>AI158*G158</f>
        <v>98</v>
      </c>
      <c r="AK158" s="37">
        <f>IFERROR(AI158/AF158, "-")</f>
        <v>82</v>
      </c>
      <c r="AL158" s="47">
        <v>137</v>
      </c>
      <c r="AM158" s="37">
        <f>IFERROR(AK158/7,"-")</f>
        <v>11.714285714285714</v>
      </c>
      <c r="AN158" s="52">
        <f>IFERROR(AK158/30,"-")</f>
        <v>2.7333333333333334</v>
      </c>
      <c r="AO158" s="35">
        <f t="shared" si="181"/>
        <v>43671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0</v>
      </c>
      <c r="K159" s="16">
        <f t="shared" si="95"/>
        <v>0</v>
      </c>
      <c r="L159" s="16">
        <f t="shared" si="198"/>
        <v>0</v>
      </c>
      <c r="M159" s="26">
        <v>1</v>
      </c>
      <c r="N159" s="16">
        <f t="shared" si="199"/>
        <v>5.259999999999998</v>
      </c>
      <c r="O159" s="16">
        <f t="shared" si="200"/>
        <v>24.5</v>
      </c>
      <c r="P159" s="26">
        <v>1</v>
      </c>
      <c r="Q159" s="16">
        <f t="shared" si="201"/>
        <v>5.259999999999998</v>
      </c>
      <c r="R159" s="16">
        <f t="shared" si="202"/>
        <v>24.5</v>
      </c>
      <c r="S159" s="26">
        <v>0</v>
      </c>
      <c r="T159" s="16">
        <f t="shared" si="203"/>
        <v>0</v>
      </c>
      <c r="U159" s="16">
        <f t="shared" si="204"/>
        <v>0</v>
      </c>
      <c r="V159" s="26">
        <v>0</v>
      </c>
      <c r="W159" s="16">
        <f t="shared" si="205"/>
        <v>0</v>
      </c>
      <c r="X159" s="16">
        <f t="shared" si="206"/>
        <v>0</v>
      </c>
      <c r="Y159" s="26"/>
      <c r="Z159" s="16">
        <f t="shared" si="207"/>
        <v>0</v>
      </c>
      <c r="AA159" s="16">
        <f t="shared" si="208"/>
        <v>0</v>
      </c>
      <c r="AC159" s="52">
        <f t="shared" si="196"/>
        <v>2</v>
      </c>
      <c r="AD159" s="16">
        <f t="shared" si="197"/>
        <v>10.519999999999996</v>
      </c>
      <c r="AE159" s="37">
        <f t="shared" si="209"/>
        <v>49</v>
      </c>
      <c r="AF159" s="42">
        <f t="shared" si="178"/>
        <v>1.6260162601626018E-2</v>
      </c>
      <c r="AG159" s="37">
        <f t="shared" si="179"/>
        <v>0.48780487804878053</v>
      </c>
      <c r="AH159" s="63">
        <f t="shared" si="180"/>
        <v>11.951219512195122</v>
      </c>
      <c r="AI159" s="26">
        <v>5</v>
      </c>
      <c r="AJ159" s="37">
        <f>AI159*G159</f>
        <v>122.5</v>
      </c>
      <c r="AK159" s="37">
        <f>IFERROR(AI159/AF159, "-")</f>
        <v>307.49999999999994</v>
      </c>
      <c r="AL159" s="47">
        <v>138</v>
      </c>
      <c r="AM159" s="37">
        <f>IFERROR(AK159/7,"-")</f>
        <v>43.928571428571423</v>
      </c>
      <c r="AN159" s="52">
        <f>IFERROR(AK159/30,"-")</f>
        <v>10.249999999999998</v>
      </c>
      <c r="AO159" s="35">
        <f t="shared" si="181"/>
        <v>43896.5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95"/>
        <v>7.27</v>
      </c>
      <c r="L160" s="16">
        <f t="shared" ref="L160:L193" si="210">J160*$G160</f>
        <v>29.5</v>
      </c>
      <c r="M160" s="26">
        <v>0</v>
      </c>
      <c r="N160" s="16">
        <f t="shared" ref="N160:N193" si="211">M160*$F160</f>
        <v>0</v>
      </c>
      <c r="O160" s="16">
        <f t="shared" ref="O160:O193" si="212">M160*$G160</f>
        <v>0</v>
      </c>
      <c r="P160" s="26">
        <v>0</v>
      </c>
      <c r="Q160" s="16">
        <f t="shared" ref="Q160:Q193" si="213">P160*$F160</f>
        <v>0</v>
      </c>
      <c r="R160" s="16">
        <f t="shared" ref="R160:R193" si="214">P160*$G160</f>
        <v>0</v>
      </c>
      <c r="S160" s="26">
        <v>0</v>
      </c>
      <c r="T160" s="16">
        <f t="shared" ref="T160:T193" si="215">S160*$F160</f>
        <v>0</v>
      </c>
      <c r="U160" s="16">
        <f t="shared" ref="U160:U193" si="216">S160*$G160</f>
        <v>0</v>
      </c>
      <c r="V160" s="26">
        <v>0</v>
      </c>
      <c r="W160" s="16">
        <f t="shared" ref="W160:W193" si="217">V160*$F160</f>
        <v>0</v>
      </c>
      <c r="X160" s="16">
        <f t="shared" ref="X160:X193" si="218">V160*$G160</f>
        <v>0</v>
      </c>
      <c r="Y160" s="26"/>
      <c r="Z160" s="16">
        <f t="shared" ref="Z160:Z193" si="219">Y160*$F160</f>
        <v>0</v>
      </c>
      <c r="AA160" s="16">
        <f t="shared" ref="AA160:AA193" si="220">Y160*$G160</f>
        <v>0</v>
      </c>
      <c r="AC160" s="52">
        <f t="shared" si="196"/>
        <v>1</v>
      </c>
      <c r="AD160" s="16">
        <f t="shared" si="197"/>
        <v>7.27</v>
      </c>
      <c r="AE160" s="37">
        <f t="shared" si="209"/>
        <v>29.5</v>
      </c>
      <c r="AF160" s="42">
        <f t="shared" si="178"/>
        <v>8.130081300813009E-3</v>
      </c>
      <c r="AG160" s="37">
        <f t="shared" si="179"/>
        <v>0.24390243902439027</v>
      </c>
      <c r="AH160" s="63">
        <f t="shared" si="180"/>
        <v>7.1951219512195124</v>
      </c>
      <c r="AI160" s="26">
        <v>0</v>
      </c>
      <c r="AJ160" s="37">
        <f t="shared" ref="AJ160:AJ193" si="221">AI160*G160</f>
        <v>0</v>
      </c>
      <c r="AK160" s="37">
        <f t="shared" ref="AK160:AK193" si="222">IFERROR(AI160/AF160, "-")</f>
        <v>0</v>
      </c>
      <c r="AL160" s="47">
        <v>140</v>
      </c>
      <c r="AM160" s="37">
        <f t="shared" ref="AM160:AM193" si="223">IFERROR(AK160/7,"-")</f>
        <v>0</v>
      </c>
      <c r="AN160" s="52">
        <f t="shared" ref="AN160:AN193" si="224">IFERROR(AK160/30,"-")</f>
        <v>0</v>
      </c>
      <c r="AO160" s="35">
        <f t="shared" si="181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5"/>
        <v>0</v>
      </c>
      <c r="L161" s="16">
        <f t="shared" si="210"/>
        <v>0</v>
      </c>
      <c r="M161" s="26">
        <v>0</v>
      </c>
      <c r="N161" s="16">
        <f t="shared" si="211"/>
        <v>0</v>
      </c>
      <c r="O161" s="16">
        <f t="shared" si="212"/>
        <v>0</v>
      </c>
      <c r="P161" s="26">
        <v>0</v>
      </c>
      <c r="Q161" s="16">
        <f t="shared" si="213"/>
        <v>0</v>
      </c>
      <c r="R161" s="16">
        <f t="shared" si="214"/>
        <v>0</v>
      </c>
      <c r="S161" s="26">
        <v>0</v>
      </c>
      <c r="T161" s="16">
        <f t="shared" si="215"/>
        <v>0</v>
      </c>
      <c r="U161" s="16">
        <f t="shared" si="216"/>
        <v>0</v>
      </c>
      <c r="V161" s="26">
        <v>0</v>
      </c>
      <c r="W161" s="16">
        <f t="shared" si="217"/>
        <v>0</v>
      </c>
      <c r="X161" s="16">
        <f t="shared" si="218"/>
        <v>0</v>
      </c>
      <c r="Y161" s="26"/>
      <c r="Z161" s="16">
        <f t="shared" si="219"/>
        <v>0</v>
      </c>
      <c r="AA161" s="16">
        <f t="shared" si="220"/>
        <v>0</v>
      </c>
      <c r="AC161" s="52">
        <f t="shared" si="196"/>
        <v>0</v>
      </c>
      <c r="AD161" s="16">
        <f t="shared" si="197"/>
        <v>0</v>
      </c>
      <c r="AE161" s="37">
        <f t="shared" si="209"/>
        <v>0</v>
      </c>
      <c r="AF161" s="42">
        <f t="shared" si="178"/>
        <v>0</v>
      </c>
      <c r="AG161" s="37">
        <f t="shared" si="179"/>
        <v>0</v>
      </c>
      <c r="AH161" s="63">
        <f t="shared" si="180"/>
        <v>0</v>
      </c>
      <c r="AI161" s="26">
        <v>0</v>
      </c>
      <c r="AJ161" s="37">
        <f t="shared" si="221"/>
        <v>0</v>
      </c>
      <c r="AK161" s="37" t="str">
        <f t="shared" si="222"/>
        <v>-</v>
      </c>
      <c r="AL161" s="47">
        <v>141</v>
      </c>
      <c r="AM161" s="37" t="str">
        <f t="shared" si="223"/>
        <v>-</v>
      </c>
      <c r="AN161" s="52" t="str">
        <f t="shared" si="224"/>
        <v>-</v>
      </c>
      <c r="AO161" s="35" t="str">
        <f t="shared" si="181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5"/>
        <v>0</v>
      </c>
      <c r="L162" s="16">
        <f t="shared" si="210"/>
        <v>0</v>
      </c>
      <c r="M162" s="26">
        <v>0</v>
      </c>
      <c r="N162" s="16">
        <f t="shared" si="211"/>
        <v>0</v>
      </c>
      <c r="O162" s="16">
        <f t="shared" si="212"/>
        <v>0</v>
      </c>
      <c r="P162" s="26">
        <v>0</v>
      </c>
      <c r="Q162" s="16">
        <f t="shared" si="213"/>
        <v>0</v>
      </c>
      <c r="R162" s="16">
        <f t="shared" si="214"/>
        <v>0</v>
      </c>
      <c r="S162" s="26">
        <v>0</v>
      </c>
      <c r="T162" s="16">
        <f t="shared" si="215"/>
        <v>0</v>
      </c>
      <c r="U162" s="16">
        <f t="shared" si="216"/>
        <v>0</v>
      </c>
      <c r="V162" s="26">
        <v>0</v>
      </c>
      <c r="W162" s="16">
        <f t="shared" si="217"/>
        <v>0</v>
      </c>
      <c r="X162" s="16">
        <f t="shared" si="218"/>
        <v>0</v>
      </c>
      <c r="Y162" s="26"/>
      <c r="Z162" s="16">
        <f t="shared" si="219"/>
        <v>0</v>
      </c>
      <c r="AA162" s="16">
        <f t="shared" si="220"/>
        <v>0</v>
      </c>
      <c r="AC162" s="52">
        <f t="shared" si="196"/>
        <v>0</v>
      </c>
      <c r="AD162" s="16">
        <f t="shared" si="197"/>
        <v>0</v>
      </c>
      <c r="AE162" s="37">
        <f t="shared" si="209"/>
        <v>0</v>
      </c>
      <c r="AF162" s="42">
        <f t="shared" si="178"/>
        <v>0</v>
      </c>
      <c r="AG162" s="37">
        <f t="shared" si="179"/>
        <v>0</v>
      </c>
      <c r="AH162" s="63">
        <f t="shared" si="180"/>
        <v>0</v>
      </c>
      <c r="AI162" s="26">
        <v>0</v>
      </c>
      <c r="AJ162" s="37">
        <f t="shared" si="221"/>
        <v>0</v>
      </c>
      <c r="AK162" s="37" t="str">
        <f t="shared" si="222"/>
        <v>-</v>
      </c>
      <c r="AL162" s="47">
        <v>142</v>
      </c>
      <c r="AM162" s="37" t="str">
        <f t="shared" si="223"/>
        <v>-</v>
      </c>
      <c r="AN162" s="52" t="str">
        <f t="shared" si="224"/>
        <v>-</v>
      </c>
      <c r="AO162" s="35" t="str">
        <f t="shared" si="181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si="95"/>
        <v>0</v>
      </c>
      <c r="L163" s="16">
        <f t="shared" si="210"/>
        <v>0</v>
      </c>
      <c r="M163" s="26">
        <v>0</v>
      </c>
      <c r="N163" s="16">
        <f t="shared" si="211"/>
        <v>0</v>
      </c>
      <c r="O163" s="16">
        <f t="shared" si="212"/>
        <v>0</v>
      </c>
      <c r="P163" s="26">
        <v>0</v>
      </c>
      <c r="Q163" s="16">
        <f t="shared" si="213"/>
        <v>0</v>
      </c>
      <c r="R163" s="16">
        <f t="shared" si="214"/>
        <v>0</v>
      </c>
      <c r="S163" s="26">
        <v>0</v>
      </c>
      <c r="T163" s="16">
        <f t="shared" si="215"/>
        <v>0</v>
      </c>
      <c r="U163" s="16">
        <f t="shared" si="216"/>
        <v>0</v>
      </c>
      <c r="V163" s="26">
        <v>0</v>
      </c>
      <c r="W163" s="16">
        <f t="shared" si="217"/>
        <v>0</v>
      </c>
      <c r="X163" s="16">
        <f t="shared" si="218"/>
        <v>0</v>
      </c>
      <c r="Y163" s="26"/>
      <c r="Z163" s="16">
        <f t="shared" si="219"/>
        <v>0</v>
      </c>
      <c r="AA163" s="16">
        <f t="shared" si="220"/>
        <v>0</v>
      </c>
      <c r="AC163" s="52">
        <f t="shared" si="196"/>
        <v>0</v>
      </c>
      <c r="AD163" s="16">
        <f t="shared" si="197"/>
        <v>0</v>
      </c>
      <c r="AE163" s="37">
        <f t="shared" si="209"/>
        <v>0</v>
      </c>
      <c r="AF163" s="42">
        <f t="shared" si="178"/>
        <v>0</v>
      </c>
      <c r="AG163" s="37">
        <f t="shared" si="179"/>
        <v>0</v>
      </c>
      <c r="AH163" s="63">
        <f t="shared" si="180"/>
        <v>0</v>
      </c>
      <c r="AI163" s="26">
        <v>0</v>
      </c>
      <c r="AJ163" s="37">
        <f t="shared" si="221"/>
        <v>0</v>
      </c>
      <c r="AK163" s="37" t="str">
        <f t="shared" si="222"/>
        <v>-</v>
      </c>
      <c r="AL163" s="47">
        <v>143</v>
      </c>
      <c r="AM163" s="37" t="str">
        <f t="shared" si="223"/>
        <v>-</v>
      </c>
      <c r="AN163" s="52" t="str">
        <f t="shared" si="224"/>
        <v>-</v>
      </c>
      <c r="AO163" s="35" t="str">
        <f t="shared" si="181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95"/>
        <v>0</v>
      </c>
      <c r="L164" s="16">
        <f t="shared" si="210"/>
        <v>0</v>
      </c>
      <c r="M164" s="26">
        <v>0</v>
      </c>
      <c r="N164" s="16">
        <f t="shared" si="211"/>
        <v>0</v>
      </c>
      <c r="O164" s="16">
        <f t="shared" si="212"/>
        <v>0</v>
      </c>
      <c r="P164" s="26">
        <v>0</v>
      </c>
      <c r="Q164" s="16">
        <f t="shared" si="213"/>
        <v>0</v>
      </c>
      <c r="R164" s="16">
        <f t="shared" si="214"/>
        <v>0</v>
      </c>
      <c r="S164" s="26">
        <v>0</v>
      </c>
      <c r="T164" s="16">
        <f t="shared" si="215"/>
        <v>0</v>
      </c>
      <c r="U164" s="16">
        <f t="shared" si="216"/>
        <v>0</v>
      </c>
      <c r="V164" s="26">
        <v>0</v>
      </c>
      <c r="W164" s="16">
        <f t="shared" si="217"/>
        <v>0</v>
      </c>
      <c r="X164" s="16">
        <f t="shared" si="218"/>
        <v>0</v>
      </c>
      <c r="Y164" s="26"/>
      <c r="Z164" s="16">
        <f t="shared" si="219"/>
        <v>0</v>
      </c>
      <c r="AA164" s="16">
        <f t="shared" si="220"/>
        <v>0</v>
      </c>
      <c r="AC164" s="52">
        <f t="shared" si="196"/>
        <v>0</v>
      </c>
      <c r="AD164" s="16">
        <f t="shared" si="197"/>
        <v>0</v>
      </c>
      <c r="AE164" s="37">
        <f t="shared" si="209"/>
        <v>0</v>
      </c>
      <c r="AF164" s="42">
        <f t="shared" si="178"/>
        <v>0</v>
      </c>
      <c r="AG164" s="37">
        <f t="shared" si="179"/>
        <v>0</v>
      </c>
      <c r="AH164" s="63">
        <f t="shared" si="180"/>
        <v>0</v>
      </c>
      <c r="AI164" s="26">
        <v>0</v>
      </c>
      <c r="AJ164" s="37">
        <f t="shared" si="221"/>
        <v>0</v>
      </c>
      <c r="AK164" s="37" t="str">
        <f t="shared" si="222"/>
        <v>-</v>
      </c>
      <c r="AL164" s="47">
        <v>144</v>
      </c>
      <c r="AM164" s="37" t="str">
        <f t="shared" si="223"/>
        <v>-</v>
      </c>
      <c r="AN164" s="52" t="str">
        <f t="shared" si="224"/>
        <v>-</v>
      </c>
      <c r="AO164" s="35" t="str">
        <f t="shared" si="181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95"/>
        <v>0</v>
      </c>
      <c r="L165" s="16">
        <f t="shared" si="210"/>
        <v>0</v>
      </c>
      <c r="M165" s="26">
        <v>0</v>
      </c>
      <c r="N165" s="16">
        <f t="shared" si="211"/>
        <v>0</v>
      </c>
      <c r="O165" s="16">
        <f t="shared" si="212"/>
        <v>0</v>
      </c>
      <c r="P165" s="26">
        <v>0</v>
      </c>
      <c r="Q165" s="16">
        <f t="shared" si="213"/>
        <v>0</v>
      </c>
      <c r="R165" s="16">
        <f t="shared" si="214"/>
        <v>0</v>
      </c>
      <c r="S165" s="26">
        <v>0</v>
      </c>
      <c r="T165" s="16">
        <f t="shared" si="215"/>
        <v>0</v>
      </c>
      <c r="U165" s="16">
        <f t="shared" si="216"/>
        <v>0</v>
      </c>
      <c r="V165" s="26">
        <v>0</v>
      </c>
      <c r="W165" s="16">
        <f t="shared" si="217"/>
        <v>0</v>
      </c>
      <c r="X165" s="16">
        <f t="shared" si="218"/>
        <v>0</v>
      </c>
      <c r="Y165" s="26"/>
      <c r="Z165" s="16">
        <f t="shared" si="219"/>
        <v>0</v>
      </c>
      <c r="AA165" s="16">
        <f t="shared" si="220"/>
        <v>0</v>
      </c>
      <c r="AC165" s="52">
        <f t="shared" si="196"/>
        <v>0</v>
      </c>
      <c r="AD165" s="16">
        <f t="shared" si="197"/>
        <v>0</v>
      </c>
      <c r="AE165" s="37">
        <f t="shared" si="209"/>
        <v>0</v>
      </c>
      <c r="AF165" s="42">
        <f t="shared" si="178"/>
        <v>0</v>
      </c>
      <c r="AG165" s="37">
        <f t="shared" si="179"/>
        <v>0</v>
      </c>
      <c r="AH165" s="63">
        <f t="shared" si="180"/>
        <v>0</v>
      </c>
      <c r="AI165" s="26">
        <v>0</v>
      </c>
      <c r="AJ165" s="37">
        <f t="shared" si="221"/>
        <v>0</v>
      </c>
      <c r="AK165" s="37" t="str">
        <f t="shared" si="222"/>
        <v>-</v>
      </c>
      <c r="AL165" s="47">
        <v>145</v>
      </c>
      <c r="AM165" s="37" t="str">
        <f t="shared" si="223"/>
        <v>-</v>
      </c>
      <c r="AN165" s="52" t="str">
        <f t="shared" si="224"/>
        <v>-</v>
      </c>
      <c r="AO165" s="35" t="str">
        <f t="shared" si="181"/>
        <v>-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1</v>
      </c>
      <c r="K166" s="16">
        <f t="shared" ref="K166:K185" si="225">J166*$F166</f>
        <v>12.99</v>
      </c>
      <c r="L166" s="16">
        <f t="shared" ref="L166:L185" si="226">J166*$G166</f>
        <v>34.5</v>
      </c>
      <c r="M166" s="26">
        <v>1</v>
      </c>
      <c r="N166" s="16">
        <f t="shared" ref="N166:N185" si="227">M166*$F166</f>
        <v>12.99</v>
      </c>
      <c r="O166" s="16">
        <f t="shared" ref="O166:O185" si="228">M166*$G166</f>
        <v>34.5</v>
      </c>
      <c r="P166" s="26">
        <v>1</v>
      </c>
      <c r="Q166" s="16">
        <f t="shared" ref="Q166:Q185" si="229">P166*$F166</f>
        <v>12.99</v>
      </c>
      <c r="R166" s="16">
        <f t="shared" ref="R166:R185" si="230">P166*$G166</f>
        <v>34.5</v>
      </c>
      <c r="S166" s="26">
        <v>1</v>
      </c>
      <c r="T166" s="16">
        <f t="shared" ref="T166:T185" si="231">S166*$F166</f>
        <v>12.99</v>
      </c>
      <c r="U166" s="16">
        <f t="shared" ref="U166:U185" si="232">S166*$G166</f>
        <v>34.5</v>
      </c>
      <c r="V166" s="26">
        <v>0</v>
      </c>
      <c r="W166" s="16">
        <f t="shared" ref="W166:W185" si="233">V166*$F166</f>
        <v>0</v>
      </c>
      <c r="X166" s="16">
        <f t="shared" ref="X166:X185" si="234">V166*$G166</f>
        <v>0</v>
      </c>
      <c r="Y166" s="26"/>
      <c r="Z166" s="16">
        <f t="shared" ref="Z166:Z185" si="235">Y166*$F166</f>
        <v>0</v>
      </c>
      <c r="AA166" s="16">
        <f t="shared" ref="AA166:AA185" si="236">Y166*$G166</f>
        <v>0</v>
      </c>
      <c r="AC166" s="52">
        <f t="shared" ref="AC166:AC185" si="237">J166+M166+P166+S166+V166+Y166</f>
        <v>4</v>
      </c>
      <c r="AD166" s="16">
        <f t="shared" ref="AD166:AD185" si="238">AC166*F166</f>
        <v>51.96</v>
      </c>
      <c r="AE166" s="37">
        <f t="shared" ref="AE166:AE185" si="239">AC166*G166</f>
        <v>138</v>
      </c>
      <c r="AF166" s="42">
        <f t="shared" si="178"/>
        <v>3.2520325203252036E-2</v>
      </c>
      <c r="AG166" s="37">
        <f t="shared" si="179"/>
        <v>0.97560975609756106</v>
      </c>
      <c r="AH166" s="63">
        <f t="shared" si="180"/>
        <v>33.658536585365859</v>
      </c>
      <c r="AI166" s="26">
        <v>0</v>
      </c>
      <c r="AJ166" s="37">
        <f t="shared" ref="AJ166:AJ185" si="240">AI166*G166</f>
        <v>0</v>
      </c>
      <c r="AK166" s="37">
        <f t="shared" ref="AK166:AK185" si="241">IFERROR(AI166/AF166, "-")</f>
        <v>0</v>
      </c>
      <c r="AL166" s="47">
        <v>146</v>
      </c>
      <c r="AM166" s="37">
        <f t="shared" ref="AM166:AM185" si="242">IFERROR(AK166/7,"-")</f>
        <v>0</v>
      </c>
      <c r="AN166" s="52">
        <f t="shared" ref="AN166:AN185" si="243">IFERROR(AK166/30,"-")</f>
        <v>0</v>
      </c>
      <c r="AO166" s="35">
        <f t="shared" si="181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0</v>
      </c>
      <c r="K167" s="16">
        <f t="shared" si="225"/>
        <v>0</v>
      </c>
      <c r="L167" s="16">
        <f t="shared" si="226"/>
        <v>0</v>
      </c>
      <c r="M167" s="26">
        <v>1</v>
      </c>
      <c r="N167" s="16">
        <f t="shared" si="227"/>
        <v>12.81</v>
      </c>
      <c r="O167" s="16">
        <f t="shared" si="228"/>
        <v>29.5</v>
      </c>
      <c r="P167" s="26">
        <v>1</v>
      </c>
      <c r="Q167" s="16">
        <f t="shared" si="229"/>
        <v>12.81</v>
      </c>
      <c r="R167" s="16">
        <f t="shared" si="230"/>
        <v>29.5</v>
      </c>
      <c r="S167" s="26">
        <v>1</v>
      </c>
      <c r="T167" s="16">
        <f t="shared" si="231"/>
        <v>12.81</v>
      </c>
      <c r="U167" s="16">
        <f t="shared" si="232"/>
        <v>29.5</v>
      </c>
      <c r="V167" s="26">
        <v>0</v>
      </c>
      <c r="W167" s="16">
        <f t="shared" si="233"/>
        <v>0</v>
      </c>
      <c r="X167" s="16">
        <f t="shared" si="234"/>
        <v>0</v>
      </c>
      <c r="Y167" s="26"/>
      <c r="Z167" s="16">
        <f t="shared" si="235"/>
        <v>0</v>
      </c>
      <c r="AA167" s="16">
        <f t="shared" si="236"/>
        <v>0</v>
      </c>
      <c r="AC167" s="52">
        <f t="shared" si="237"/>
        <v>3</v>
      </c>
      <c r="AD167" s="16">
        <f t="shared" si="238"/>
        <v>38.43</v>
      </c>
      <c r="AE167" s="37">
        <f t="shared" si="239"/>
        <v>88.5</v>
      </c>
      <c r="AF167" s="42">
        <f t="shared" si="178"/>
        <v>2.4390243902439025E-2</v>
      </c>
      <c r="AG167" s="37">
        <f t="shared" si="179"/>
        <v>0.73170731707317072</v>
      </c>
      <c r="AH167" s="63">
        <f t="shared" si="180"/>
        <v>21.585365853658537</v>
      </c>
      <c r="AI167" s="26">
        <v>1</v>
      </c>
      <c r="AJ167" s="37">
        <f t="shared" si="240"/>
        <v>29.5</v>
      </c>
      <c r="AK167" s="37">
        <f t="shared" si="241"/>
        <v>41</v>
      </c>
      <c r="AL167" s="47">
        <v>147</v>
      </c>
      <c r="AM167" s="37">
        <f t="shared" si="242"/>
        <v>5.8571428571428568</v>
      </c>
      <c r="AN167" s="52">
        <f t="shared" si="243"/>
        <v>1.3666666666666667</v>
      </c>
      <c r="AO167" s="35">
        <f t="shared" si="181"/>
        <v>43630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225"/>
        <v>0</v>
      </c>
      <c r="L168" s="16">
        <f t="shared" si="226"/>
        <v>0</v>
      </c>
      <c r="M168" s="26">
        <v>0</v>
      </c>
      <c r="N168" s="16">
        <f t="shared" si="227"/>
        <v>0</v>
      </c>
      <c r="O168" s="16">
        <f t="shared" si="228"/>
        <v>0</v>
      </c>
      <c r="P168" s="26">
        <v>0</v>
      </c>
      <c r="Q168" s="16">
        <f t="shared" si="229"/>
        <v>0</v>
      </c>
      <c r="R168" s="16">
        <f t="shared" si="230"/>
        <v>0</v>
      </c>
      <c r="S168" s="26">
        <v>0</v>
      </c>
      <c r="T168" s="16">
        <f t="shared" si="231"/>
        <v>0</v>
      </c>
      <c r="U168" s="16">
        <f t="shared" si="232"/>
        <v>0</v>
      </c>
      <c r="V168" s="26">
        <v>0</v>
      </c>
      <c r="W168" s="16">
        <f t="shared" si="233"/>
        <v>0</v>
      </c>
      <c r="X168" s="16">
        <f t="shared" si="234"/>
        <v>0</v>
      </c>
      <c r="Y168" s="26"/>
      <c r="Z168" s="16">
        <f t="shared" si="235"/>
        <v>0</v>
      </c>
      <c r="AA168" s="16">
        <f t="shared" si="236"/>
        <v>0</v>
      </c>
      <c r="AC168" s="52">
        <f t="shared" si="237"/>
        <v>0</v>
      </c>
      <c r="AD168" s="16">
        <f t="shared" si="238"/>
        <v>0</v>
      </c>
      <c r="AE168" s="37">
        <f t="shared" si="239"/>
        <v>0</v>
      </c>
      <c r="AF168" s="42">
        <f t="shared" si="178"/>
        <v>0</v>
      </c>
      <c r="AG168" s="37">
        <f t="shared" si="179"/>
        <v>0</v>
      </c>
      <c r="AH168" s="63">
        <f t="shared" si="180"/>
        <v>0</v>
      </c>
      <c r="AI168" s="26">
        <v>0</v>
      </c>
      <c r="AJ168" s="37">
        <f t="shared" si="240"/>
        <v>0</v>
      </c>
      <c r="AK168" s="37" t="str">
        <f t="shared" si="241"/>
        <v>-</v>
      </c>
      <c r="AL168" s="47">
        <v>148</v>
      </c>
      <c r="AM168" s="37" t="str">
        <f t="shared" si="242"/>
        <v>-</v>
      </c>
      <c r="AN168" s="52" t="str">
        <f t="shared" si="243"/>
        <v>-</v>
      </c>
      <c r="AO168" s="35" t="str">
        <f t="shared" si="181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25"/>
        <v>0</v>
      </c>
      <c r="L169" s="16">
        <f t="shared" si="226"/>
        <v>0</v>
      </c>
      <c r="M169" s="26">
        <v>0</v>
      </c>
      <c r="N169" s="16">
        <f t="shared" si="227"/>
        <v>0</v>
      </c>
      <c r="O169" s="16">
        <f t="shared" si="228"/>
        <v>0</v>
      </c>
      <c r="P169" s="26">
        <v>0</v>
      </c>
      <c r="Q169" s="16">
        <f t="shared" si="229"/>
        <v>0</v>
      </c>
      <c r="R169" s="16">
        <f t="shared" si="230"/>
        <v>0</v>
      </c>
      <c r="S169" s="26">
        <v>0</v>
      </c>
      <c r="T169" s="16">
        <f t="shared" si="231"/>
        <v>0</v>
      </c>
      <c r="U169" s="16">
        <f t="shared" si="232"/>
        <v>0</v>
      </c>
      <c r="V169" s="26">
        <v>0</v>
      </c>
      <c r="W169" s="16">
        <f t="shared" si="233"/>
        <v>0</v>
      </c>
      <c r="X169" s="16">
        <f t="shared" si="234"/>
        <v>0</v>
      </c>
      <c r="Y169" s="26"/>
      <c r="Z169" s="16">
        <f t="shared" si="235"/>
        <v>0</v>
      </c>
      <c r="AA169" s="16">
        <f t="shared" si="236"/>
        <v>0</v>
      </c>
      <c r="AC169" s="52">
        <f t="shared" si="237"/>
        <v>0</v>
      </c>
      <c r="AD169" s="16">
        <f t="shared" si="238"/>
        <v>0</v>
      </c>
      <c r="AE169" s="37">
        <f t="shared" si="239"/>
        <v>0</v>
      </c>
      <c r="AF169" s="42">
        <f t="shared" si="178"/>
        <v>0</v>
      </c>
      <c r="AG169" s="37">
        <f t="shared" si="179"/>
        <v>0</v>
      </c>
      <c r="AH169" s="63">
        <f t="shared" si="180"/>
        <v>0</v>
      </c>
      <c r="AI169" s="26">
        <v>0</v>
      </c>
      <c r="AJ169" s="37">
        <f t="shared" si="240"/>
        <v>0</v>
      </c>
      <c r="AK169" s="37" t="str">
        <f t="shared" si="241"/>
        <v>-</v>
      </c>
      <c r="AL169" s="47">
        <v>149</v>
      </c>
      <c r="AM169" s="37" t="str">
        <f t="shared" si="242"/>
        <v>-</v>
      </c>
      <c r="AN169" s="52" t="str">
        <f t="shared" si="243"/>
        <v>-</v>
      </c>
      <c r="AO169" s="35" t="str">
        <f t="shared" si="181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25"/>
        <v>0</v>
      </c>
      <c r="L170" s="16">
        <f t="shared" si="226"/>
        <v>0</v>
      </c>
      <c r="M170" s="26">
        <v>0</v>
      </c>
      <c r="N170" s="16">
        <f t="shared" si="227"/>
        <v>0</v>
      </c>
      <c r="O170" s="16">
        <f t="shared" si="228"/>
        <v>0</v>
      </c>
      <c r="P170" s="26">
        <v>0</v>
      </c>
      <c r="Q170" s="16">
        <f t="shared" si="229"/>
        <v>0</v>
      </c>
      <c r="R170" s="16">
        <f t="shared" si="230"/>
        <v>0</v>
      </c>
      <c r="S170" s="26">
        <v>0</v>
      </c>
      <c r="T170" s="16">
        <f t="shared" si="231"/>
        <v>0</v>
      </c>
      <c r="U170" s="16">
        <f t="shared" si="232"/>
        <v>0</v>
      </c>
      <c r="V170" s="26">
        <v>0</v>
      </c>
      <c r="W170" s="16">
        <f t="shared" si="233"/>
        <v>0</v>
      </c>
      <c r="X170" s="16">
        <f t="shared" si="234"/>
        <v>0</v>
      </c>
      <c r="Y170" s="26"/>
      <c r="Z170" s="16">
        <f t="shared" si="235"/>
        <v>0</v>
      </c>
      <c r="AA170" s="16">
        <f t="shared" si="236"/>
        <v>0</v>
      </c>
      <c r="AC170" s="52">
        <f t="shared" si="237"/>
        <v>0</v>
      </c>
      <c r="AD170" s="16">
        <f t="shared" si="238"/>
        <v>0</v>
      </c>
      <c r="AE170" s="37">
        <f t="shared" si="239"/>
        <v>0</v>
      </c>
      <c r="AF170" s="42">
        <f t="shared" si="178"/>
        <v>0</v>
      </c>
      <c r="AG170" s="37">
        <f t="shared" si="179"/>
        <v>0</v>
      </c>
      <c r="AH170" s="63">
        <f t="shared" si="180"/>
        <v>0</v>
      </c>
      <c r="AI170" s="26">
        <v>0</v>
      </c>
      <c r="AJ170" s="37">
        <f t="shared" si="240"/>
        <v>0</v>
      </c>
      <c r="AK170" s="37" t="str">
        <f t="shared" si="241"/>
        <v>-</v>
      </c>
      <c r="AL170" s="47">
        <v>150</v>
      </c>
      <c r="AM170" s="37" t="str">
        <f t="shared" si="242"/>
        <v>-</v>
      </c>
      <c r="AN170" s="52" t="str">
        <f t="shared" si="243"/>
        <v>-</v>
      </c>
      <c r="AO170" s="35" t="str">
        <f t="shared" si="181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25"/>
        <v>0</v>
      </c>
      <c r="L171" s="16">
        <f t="shared" si="226"/>
        <v>0</v>
      </c>
      <c r="M171" s="26">
        <v>0</v>
      </c>
      <c r="N171" s="16">
        <f t="shared" si="227"/>
        <v>0</v>
      </c>
      <c r="O171" s="16">
        <f t="shared" si="228"/>
        <v>0</v>
      </c>
      <c r="P171" s="26">
        <v>0</v>
      </c>
      <c r="Q171" s="16">
        <f t="shared" si="229"/>
        <v>0</v>
      </c>
      <c r="R171" s="16">
        <f t="shared" si="230"/>
        <v>0</v>
      </c>
      <c r="S171" s="26">
        <v>0</v>
      </c>
      <c r="T171" s="16">
        <f t="shared" si="231"/>
        <v>0</v>
      </c>
      <c r="U171" s="16">
        <f t="shared" si="232"/>
        <v>0</v>
      </c>
      <c r="V171" s="26">
        <v>0</v>
      </c>
      <c r="W171" s="16">
        <f t="shared" si="233"/>
        <v>0</v>
      </c>
      <c r="X171" s="16">
        <f t="shared" si="234"/>
        <v>0</v>
      </c>
      <c r="Y171" s="26"/>
      <c r="Z171" s="16">
        <f t="shared" si="235"/>
        <v>0</v>
      </c>
      <c r="AA171" s="16">
        <f t="shared" si="236"/>
        <v>0</v>
      </c>
      <c r="AC171" s="52">
        <f t="shared" si="237"/>
        <v>0</v>
      </c>
      <c r="AD171" s="16">
        <f t="shared" si="238"/>
        <v>0</v>
      </c>
      <c r="AE171" s="37">
        <f t="shared" si="239"/>
        <v>0</v>
      </c>
      <c r="AF171" s="42">
        <f t="shared" si="178"/>
        <v>0</v>
      </c>
      <c r="AG171" s="37">
        <f t="shared" si="179"/>
        <v>0</v>
      </c>
      <c r="AH171" s="63">
        <f t="shared" si="180"/>
        <v>0</v>
      </c>
      <c r="AI171" s="26">
        <v>0</v>
      </c>
      <c r="AJ171" s="37">
        <f t="shared" si="240"/>
        <v>0</v>
      </c>
      <c r="AK171" s="37" t="str">
        <f t="shared" si="241"/>
        <v>-</v>
      </c>
      <c r="AL171" s="47">
        <v>151</v>
      </c>
      <c r="AM171" s="37" t="str">
        <f t="shared" si="242"/>
        <v>-</v>
      </c>
      <c r="AN171" s="52" t="str">
        <f t="shared" si="243"/>
        <v>-</v>
      </c>
      <c r="AO171" s="35" t="str">
        <f t="shared" si="181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25"/>
        <v>0</v>
      </c>
      <c r="L172" s="16">
        <f t="shared" si="226"/>
        <v>0</v>
      </c>
      <c r="M172" s="26">
        <v>0</v>
      </c>
      <c r="N172" s="16">
        <f t="shared" si="227"/>
        <v>0</v>
      </c>
      <c r="O172" s="16">
        <f t="shared" si="228"/>
        <v>0</v>
      </c>
      <c r="P172" s="26">
        <v>0</v>
      </c>
      <c r="Q172" s="16">
        <f t="shared" si="229"/>
        <v>0</v>
      </c>
      <c r="R172" s="16">
        <f t="shared" si="230"/>
        <v>0</v>
      </c>
      <c r="S172" s="26">
        <v>0</v>
      </c>
      <c r="T172" s="16">
        <f t="shared" si="231"/>
        <v>0</v>
      </c>
      <c r="U172" s="16">
        <f t="shared" si="232"/>
        <v>0</v>
      </c>
      <c r="V172" s="26">
        <v>0</v>
      </c>
      <c r="W172" s="16">
        <f t="shared" si="233"/>
        <v>0</v>
      </c>
      <c r="X172" s="16">
        <f t="shared" si="234"/>
        <v>0</v>
      </c>
      <c r="Y172" s="26"/>
      <c r="Z172" s="16">
        <f t="shared" si="235"/>
        <v>0</v>
      </c>
      <c r="AA172" s="16">
        <f t="shared" si="236"/>
        <v>0</v>
      </c>
      <c r="AC172" s="52">
        <f t="shared" si="237"/>
        <v>0</v>
      </c>
      <c r="AD172" s="16">
        <f t="shared" si="238"/>
        <v>0</v>
      </c>
      <c r="AE172" s="37">
        <f t="shared" si="239"/>
        <v>0</v>
      </c>
      <c r="AF172" s="42">
        <f t="shared" si="178"/>
        <v>0</v>
      </c>
      <c r="AG172" s="37">
        <f t="shared" si="179"/>
        <v>0</v>
      </c>
      <c r="AH172" s="63">
        <f t="shared" si="180"/>
        <v>0</v>
      </c>
      <c r="AI172" s="26">
        <v>0</v>
      </c>
      <c r="AJ172" s="37">
        <f t="shared" si="240"/>
        <v>0</v>
      </c>
      <c r="AK172" s="37" t="str">
        <f t="shared" si="241"/>
        <v>-</v>
      </c>
      <c r="AL172" s="47">
        <v>152</v>
      </c>
      <c r="AM172" s="37" t="str">
        <f t="shared" si="242"/>
        <v>-</v>
      </c>
      <c r="AN172" s="52" t="str">
        <f t="shared" si="243"/>
        <v>-</v>
      </c>
      <c r="AO172" s="35" t="str">
        <f t="shared" si="181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225"/>
        <v>28.950000000000003</v>
      </c>
      <c r="L173" s="16">
        <f t="shared" si="226"/>
        <v>69.5</v>
      </c>
      <c r="M173" s="26">
        <v>1</v>
      </c>
      <c r="N173" s="16">
        <f t="shared" si="227"/>
        <v>28.950000000000003</v>
      </c>
      <c r="O173" s="16">
        <f t="shared" si="228"/>
        <v>69.5</v>
      </c>
      <c r="P173" s="26">
        <v>0</v>
      </c>
      <c r="Q173" s="16">
        <f t="shared" si="229"/>
        <v>0</v>
      </c>
      <c r="R173" s="16">
        <f t="shared" si="230"/>
        <v>0</v>
      </c>
      <c r="S173" s="26">
        <v>0</v>
      </c>
      <c r="T173" s="16">
        <f t="shared" si="231"/>
        <v>0</v>
      </c>
      <c r="U173" s="16">
        <f t="shared" si="232"/>
        <v>0</v>
      </c>
      <c r="V173" s="26">
        <v>0</v>
      </c>
      <c r="W173" s="16">
        <f t="shared" si="233"/>
        <v>0</v>
      </c>
      <c r="X173" s="16">
        <f t="shared" si="234"/>
        <v>0</v>
      </c>
      <c r="Y173" s="26"/>
      <c r="Z173" s="16">
        <f t="shared" si="235"/>
        <v>0</v>
      </c>
      <c r="AA173" s="16">
        <f t="shared" si="236"/>
        <v>0</v>
      </c>
      <c r="AC173" s="52">
        <f t="shared" si="237"/>
        <v>2</v>
      </c>
      <c r="AD173" s="16">
        <f t="shared" si="238"/>
        <v>57.900000000000006</v>
      </c>
      <c r="AE173" s="37">
        <f t="shared" si="239"/>
        <v>139</v>
      </c>
      <c r="AF173" s="42">
        <f t="shared" si="178"/>
        <v>1.6260162601626018E-2</v>
      </c>
      <c r="AG173" s="37">
        <f t="shared" si="179"/>
        <v>0.48780487804878053</v>
      </c>
      <c r="AH173" s="63">
        <f t="shared" si="180"/>
        <v>33.902439024390247</v>
      </c>
      <c r="AI173" s="26">
        <v>0</v>
      </c>
      <c r="AJ173" s="37">
        <f t="shared" si="240"/>
        <v>0</v>
      </c>
      <c r="AK173" s="37">
        <f t="shared" si="241"/>
        <v>0</v>
      </c>
      <c r="AL173" s="47">
        <v>153</v>
      </c>
      <c r="AM173" s="37">
        <f t="shared" si="242"/>
        <v>0</v>
      </c>
      <c r="AN173" s="52">
        <f t="shared" si="243"/>
        <v>0</v>
      </c>
      <c r="AO173" s="35">
        <f t="shared" si="181"/>
        <v>43589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1</v>
      </c>
      <c r="K174" s="16">
        <f t="shared" si="225"/>
        <v>28.950000000000067</v>
      </c>
      <c r="L174" s="16">
        <f t="shared" si="226"/>
        <v>69.5</v>
      </c>
      <c r="M174" s="26">
        <v>2</v>
      </c>
      <c r="N174" s="16">
        <f t="shared" si="227"/>
        <v>57.900000000000134</v>
      </c>
      <c r="O174" s="16">
        <f t="shared" si="228"/>
        <v>139</v>
      </c>
      <c r="P174" s="26">
        <v>1</v>
      </c>
      <c r="Q174" s="16">
        <f t="shared" si="229"/>
        <v>28.950000000000067</v>
      </c>
      <c r="R174" s="16">
        <f t="shared" si="230"/>
        <v>69.5</v>
      </c>
      <c r="S174" s="26">
        <v>0</v>
      </c>
      <c r="T174" s="16">
        <f t="shared" si="231"/>
        <v>0</v>
      </c>
      <c r="U174" s="16">
        <f t="shared" si="232"/>
        <v>0</v>
      </c>
      <c r="V174" s="26">
        <v>0</v>
      </c>
      <c r="W174" s="16">
        <f t="shared" si="233"/>
        <v>0</v>
      </c>
      <c r="X174" s="16">
        <f t="shared" si="234"/>
        <v>0</v>
      </c>
      <c r="Y174" s="26"/>
      <c r="Z174" s="16">
        <f t="shared" si="235"/>
        <v>0</v>
      </c>
      <c r="AA174" s="16">
        <f t="shared" si="236"/>
        <v>0</v>
      </c>
      <c r="AC174" s="52">
        <f t="shared" si="237"/>
        <v>4</v>
      </c>
      <c r="AD174" s="16">
        <f t="shared" si="238"/>
        <v>115.80000000000027</v>
      </c>
      <c r="AE174" s="37">
        <f t="shared" si="239"/>
        <v>278</v>
      </c>
      <c r="AF174" s="42">
        <f t="shared" si="178"/>
        <v>3.2520325203252036E-2</v>
      </c>
      <c r="AG174" s="37">
        <f t="shared" si="179"/>
        <v>0.97560975609756106</v>
      </c>
      <c r="AH174" s="63">
        <f t="shared" si="180"/>
        <v>67.804878048780495</v>
      </c>
      <c r="AI174" s="26">
        <v>0</v>
      </c>
      <c r="AJ174" s="37">
        <f t="shared" si="240"/>
        <v>0</v>
      </c>
      <c r="AK174" s="37">
        <f t="shared" si="241"/>
        <v>0</v>
      </c>
      <c r="AL174" s="47">
        <v>155</v>
      </c>
      <c r="AM174" s="37">
        <f t="shared" si="242"/>
        <v>0</v>
      </c>
      <c r="AN174" s="52">
        <f t="shared" si="243"/>
        <v>0</v>
      </c>
      <c r="AO174" s="35">
        <f t="shared" si="181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225"/>
        <v>0</v>
      </c>
      <c r="L175" s="16">
        <f t="shared" si="226"/>
        <v>0</v>
      </c>
      <c r="M175" s="26">
        <v>0</v>
      </c>
      <c r="N175" s="16">
        <f t="shared" si="227"/>
        <v>0</v>
      </c>
      <c r="O175" s="16">
        <f t="shared" si="228"/>
        <v>0</v>
      </c>
      <c r="P175" s="26">
        <v>0</v>
      </c>
      <c r="Q175" s="16">
        <f t="shared" si="229"/>
        <v>0</v>
      </c>
      <c r="R175" s="16">
        <f t="shared" si="230"/>
        <v>0</v>
      </c>
      <c r="S175" s="26">
        <v>0</v>
      </c>
      <c r="T175" s="16">
        <f t="shared" si="231"/>
        <v>0</v>
      </c>
      <c r="U175" s="16">
        <f t="shared" si="232"/>
        <v>0</v>
      </c>
      <c r="V175" s="26">
        <v>0</v>
      </c>
      <c r="W175" s="16">
        <f t="shared" si="233"/>
        <v>0</v>
      </c>
      <c r="X175" s="16">
        <f t="shared" si="234"/>
        <v>0</v>
      </c>
      <c r="Y175" s="26"/>
      <c r="Z175" s="16">
        <f t="shared" si="235"/>
        <v>0</v>
      </c>
      <c r="AA175" s="16">
        <f t="shared" si="236"/>
        <v>0</v>
      </c>
      <c r="AC175" s="52">
        <f t="shared" si="237"/>
        <v>0</v>
      </c>
      <c r="AD175" s="16">
        <f t="shared" si="238"/>
        <v>0</v>
      </c>
      <c r="AE175" s="37">
        <f t="shared" si="239"/>
        <v>0</v>
      </c>
      <c r="AF175" s="42">
        <f t="shared" si="178"/>
        <v>0</v>
      </c>
      <c r="AG175" s="37">
        <f t="shared" si="179"/>
        <v>0</v>
      </c>
      <c r="AH175" s="63">
        <f t="shared" si="180"/>
        <v>0</v>
      </c>
      <c r="AI175" s="26">
        <v>0</v>
      </c>
      <c r="AJ175" s="37">
        <f t="shared" si="240"/>
        <v>0</v>
      </c>
      <c r="AK175" s="37" t="str">
        <f t="shared" si="241"/>
        <v>-</v>
      </c>
      <c r="AL175" s="47">
        <v>156</v>
      </c>
      <c r="AM175" s="37" t="str">
        <f t="shared" si="242"/>
        <v>-</v>
      </c>
      <c r="AN175" s="52" t="str">
        <f t="shared" si="243"/>
        <v>-</v>
      </c>
      <c r="AO175" s="35" t="str">
        <f t="shared" si="181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25"/>
        <v>0</v>
      </c>
      <c r="L176" s="16">
        <f t="shared" si="226"/>
        <v>0</v>
      </c>
      <c r="M176" s="26">
        <v>0</v>
      </c>
      <c r="N176" s="16">
        <f t="shared" si="227"/>
        <v>0</v>
      </c>
      <c r="O176" s="16">
        <f t="shared" si="228"/>
        <v>0</v>
      </c>
      <c r="P176" s="26">
        <v>0</v>
      </c>
      <c r="Q176" s="16">
        <f t="shared" si="229"/>
        <v>0</v>
      </c>
      <c r="R176" s="16">
        <f t="shared" si="230"/>
        <v>0</v>
      </c>
      <c r="S176" s="26">
        <v>0</v>
      </c>
      <c r="T176" s="16">
        <f t="shared" si="231"/>
        <v>0</v>
      </c>
      <c r="U176" s="16">
        <f t="shared" si="232"/>
        <v>0</v>
      </c>
      <c r="V176" s="26">
        <v>0</v>
      </c>
      <c r="W176" s="16">
        <f t="shared" si="233"/>
        <v>0</v>
      </c>
      <c r="X176" s="16">
        <f t="shared" si="234"/>
        <v>0</v>
      </c>
      <c r="Y176" s="26"/>
      <c r="Z176" s="16">
        <f t="shared" si="235"/>
        <v>0</v>
      </c>
      <c r="AA176" s="16">
        <f t="shared" si="236"/>
        <v>0</v>
      </c>
      <c r="AC176" s="52">
        <f t="shared" si="237"/>
        <v>0</v>
      </c>
      <c r="AD176" s="16">
        <f t="shared" si="238"/>
        <v>0</v>
      </c>
      <c r="AE176" s="37">
        <f t="shared" si="239"/>
        <v>0</v>
      </c>
      <c r="AF176" s="42">
        <f t="shared" si="178"/>
        <v>0</v>
      </c>
      <c r="AG176" s="37">
        <f t="shared" si="179"/>
        <v>0</v>
      </c>
      <c r="AH176" s="63">
        <f t="shared" si="180"/>
        <v>0</v>
      </c>
      <c r="AI176" s="26">
        <v>0</v>
      </c>
      <c r="AJ176" s="37">
        <f t="shared" si="240"/>
        <v>0</v>
      </c>
      <c r="AK176" s="37" t="str">
        <f t="shared" si="241"/>
        <v>-</v>
      </c>
      <c r="AL176" s="47">
        <v>157</v>
      </c>
      <c r="AM176" s="37" t="str">
        <f t="shared" si="242"/>
        <v>-</v>
      </c>
      <c r="AN176" s="52" t="str">
        <f t="shared" si="243"/>
        <v>-</v>
      </c>
      <c r="AO176" s="35" t="str">
        <f t="shared" si="181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225"/>
        <v>0</v>
      </c>
      <c r="L177" s="16">
        <f t="shared" si="226"/>
        <v>0</v>
      </c>
      <c r="M177" s="26">
        <v>1</v>
      </c>
      <c r="N177" s="16">
        <f t="shared" si="227"/>
        <v>25.089999999999989</v>
      </c>
      <c r="O177" s="16">
        <f t="shared" si="228"/>
        <v>59.5</v>
      </c>
      <c r="P177" s="26">
        <v>0</v>
      </c>
      <c r="Q177" s="16">
        <f t="shared" si="229"/>
        <v>0</v>
      </c>
      <c r="R177" s="16">
        <f t="shared" si="230"/>
        <v>0</v>
      </c>
      <c r="S177" s="26">
        <v>0</v>
      </c>
      <c r="T177" s="16">
        <f t="shared" si="231"/>
        <v>0</v>
      </c>
      <c r="U177" s="16">
        <f t="shared" si="232"/>
        <v>0</v>
      </c>
      <c r="V177" s="26">
        <v>0</v>
      </c>
      <c r="W177" s="16">
        <f t="shared" si="233"/>
        <v>0</v>
      </c>
      <c r="X177" s="16">
        <f t="shared" si="234"/>
        <v>0</v>
      </c>
      <c r="Y177" s="26"/>
      <c r="Z177" s="16">
        <f t="shared" si="235"/>
        <v>0</v>
      </c>
      <c r="AA177" s="16">
        <f t="shared" si="236"/>
        <v>0</v>
      </c>
      <c r="AC177" s="52">
        <f t="shared" si="237"/>
        <v>1</v>
      </c>
      <c r="AD177" s="16">
        <f t="shared" si="238"/>
        <v>25.089999999999989</v>
      </c>
      <c r="AE177" s="37">
        <f t="shared" si="239"/>
        <v>59.5</v>
      </c>
      <c r="AF177" s="42">
        <f t="shared" si="178"/>
        <v>8.130081300813009E-3</v>
      </c>
      <c r="AG177" s="37">
        <f t="shared" si="179"/>
        <v>0.24390243902439027</v>
      </c>
      <c r="AH177" s="63">
        <f t="shared" si="180"/>
        <v>14.512195121951221</v>
      </c>
      <c r="AI177" s="26">
        <v>0</v>
      </c>
      <c r="AJ177" s="37">
        <f t="shared" si="240"/>
        <v>0</v>
      </c>
      <c r="AK177" s="37">
        <f t="shared" si="241"/>
        <v>0</v>
      </c>
      <c r="AL177" s="47">
        <v>158</v>
      </c>
      <c r="AM177" s="37">
        <f t="shared" si="242"/>
        <v>0</v>
      </c>
      <c r="AN177" s="52">
        <f t="shared" si="243"/>
        <v>0</v>
      </c>
      <c r="AO177" s="35">
        <f t="shared" si="181"/>
        <v>43589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/>
      <c r="K178" s="16">
        <f t="shared" si="225"/>
        <v>0</v>
      </c>
      <c r="L178" s="16">
        <f t="shared" si="226"/>
        <v>0</v>
      </c>
      <c r="M178" s="26">
        <v>0</v>
      </c>
      <c r="N178" s="16">
        <f t="shared" si="227"/>
        <v>0</v>
      </c>
      <c r="O178" s="16">
        <f t="shared" si="228"/>
        <v>0</v>
      </c>
      <c r="P178" s="26">
        <v>0</v>
      </c>
      <c r="Q178" s="16">
        <f t="shared" si="229"/>
        <v>0</v>
      </c>
      <c r="R178" s="16">
        <f t="shared" si="230"/>
        <v>0</v>
      </c>
      <c r="S178" s="26">
        <v>0</v>
      </c>
      <c r="T178" s="16">
        <f t="shared" si="231"/>
        <v>0</v>
      </c>
      <c r="U178" s="16">
        <f t="shared" si="232"/>
        <v>0</v>
      </c>
      <c r="V178" s="26">
        <v>0</v>
      </c>
      <c r="W178" s="16">
        <f t="shared" si="233"/>
        <v>0</v>
      </c>
      <c r="X178" s="16">
        <f t="shared" si="234"/>
        <v>0</v>
      </c>
      <c r="Y178" s="26"/>
      <c r="Z178" s="16">
        <f t="shared" si="235"/>
        <v>0</v>
      </c>
      <c r="AA178" s="16">
        <f t="shared" si="236"/>
        <v>0</v>
      </c>
      <c r="AC178" s="52">
        <f t="shared" si="237"/>
        <v>0</v>
      </c>
      <c r="AD178" s="16">
        <f t="shared" si="238"/>
        <v>0</v>
      </c>
      <c r="AE178" s="37">
        <f t="shared" si="239"/>
        <v>0</v>
      </c>
      <c r="AF178" s="42">
        <f t="shared" si="178"/>
        <v>0</v>
      </c>
      <c r="AG178" s="37">
        <f t="shared" si="179"/>
        <v>0</v>
      </c>
      <c r="AH178" s="63">
        <f t="shared" si="180"/>
        <v>0</v>
      </c>
      <c r="AI178" s="26">
        <v>8</v>
      </c>
      <c r="AJ178" s="37">
        <f t="shared" si="240"/>
        <v>276</v>
      </c>
      <c r="AK178" s="37" t="str">
        <f t="shared" si="241"/>
        <v>-</v>
      </c>
      <c r="AL178" s="47">
        <v>159</v>
      </c>
      <c r="AM178" s="37" t="str">
        <f t="shared" si="242"/>
        <v>-</v>
      </c>
      <c r="AN178" s="52" t="str">
        <f t="shared" si="243"/>
        <v>-</v>
      </c>
      <c r="AO178" s="35" t="str">
        <f t="shared" si="181"/>
        <v>-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/>
      <c r="K179" s="16">
        <f t="shared" si="225"/>
        <v>0</v>
      </c>
      <c r="L179" s="16">
        <f t="shared" si="226"/>
        <v>0</v>
      </c>
      <c r="M179" s="26">
        <v>0</v>
      </c>
      <c r="N179" s="16">
        <f t="shared" si="227"/>
        <v>0</v>
      </c>
      <c r="O179" s="16">
        <f t="shared" si="228"/>
        <v>0</v>
      </c>
      <c r="P179" s="26">
        <v>0</v>
      </c>
      <c r="Q179" s="16">
        <f t="shared" si="229"/>
        <v>0</v>
      </c>
      <c r="R179" s="16">
        <f t="shared" si="230"/>
        <v>0</v>
      </c>
      <c r="S179" s="26">
        <v>2</v>
      </c>
      <c r="T179" s="16">
        <f t="shared" si="231"/>
        <v>19.019999999999978</v>
      </c>
      <c r="U179" s="16">
        <f t="shared" si="232"/>
        <v>69</v>
      </c>
      <c r="V179" s="26">
        <v>0</v>
      </c>
      <c r="W179" s="16">
        <f t="shared" si="233"/>
        <v>0</v>
      </c>
      <c r="X179" s="16">
        <f t="shared" si="234"/>
        <v>0</v>
      </c>
      <c r="Y179" s="26"/>
      <c r="Z179" s="16">
        <f t="shared" si="235"/>
        <v>0</v>
      </c>
      <c r="AA179" s="16">
        <f t="shared" si="236"/>
        <v>0</v>
      </c>
      <c r="AC179" s="52">
        <f t="shared" si="237"/>
        <v>2</v>
      </c>
      <c r="AD179" s="16">
        <f t="shared" si="238"/>
        <v>19.019999999999978</v>
      </c>
      <c r="AE179" s="37">
        <f t="shared" si="239"/>
        <v>69</v>
      </c>
      <c r="AF179" s="42">
        <f t="shared" si="178"/>
        <v>1.6260162601626018E-2</v>
      </c>
      <c r="AG179" s="37">
        <f t="shared" si="179"/>
        <v>0.48780487804878053</v>
      </c>
      <c r="AH179" s="63">
        <f t="shared" si="180"/>
        <v>16.829268292682929</v>
      </c>
      <c r="AI179" s="26">
        <v>7</v>
      </c>
      <c r="AJ179" s="37">
        <f t="shared" si="240"/>
        <v>241.5</v>
      </c>
      <c r="AK179" s="37">
        <f t="shared" si="241"/>
        <v>430.49999999999994</v>
      </c>
      <c r="AL179" s="47">
        <v>160</v>
      </c>
      <c r="AM179" s="37">
        <f t="shared" si="242"/>
        <v>61.499999999999993</v>
      </c>
      <c r="AN179" s="52">
        <f t="shared" si="243"/>
        <v>14.349999999999998</v>
      </c>
      <c r="AO179" s="35">
        <f t="shared" si="181"/>
        <v>44019.5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/>
      <c r="K180" s="16">
        <f t="shared" si="225"/>
        <v>0</v>
      </c>
      <c r="L180" s="16">
        <f t="shared" si="226"/>
        <v>0</v>
      </c>
      <c r="M180" s="26">
        <v>1</v>
      </c>
      <c r="N180" s="16">
        <f t="shared" si="227"/>
        <v>13.189999999999635</v>
      </c>
      <c r="O180" s="16">
        <f t="shared" si="228"/>
        <v>29.5</v>
      </c>
      <c r="P180" s="26">
        <v>1</v>
      </c>
      <c r="Q180" s="16">
        <f t="shared" si="229"/>
        <v>13.189999999999635</v>
      </c>
      <c r="R180" s="16">
        <f t="shared" si="230"/>
        <v>29.5</v>
      </c>
      <c r="S180" s="26">
        <v>0</v>
      </c>
      <c r="T180" s="16">
        <f t="shared" si="231"/>
        <v>0</v>
      </c>
      <c r="U180" s="16">
        <f t="shared" si="232"/>
        <v>0</v>
      </c>
      <c r="V180" s="26">
        <v>0</v>
      </c>
      <c r="W180" s="16">
        <f t="shared" si="233"/>
        <v>0</v>
      </c>
      <c r="X180" s="16">
        <f t="shared" si="234"/>
        <v>0</v>
      </c>
      <c r="Y180" s="26"/>
      <c r="Z180" s="16">
        <f t="shared" si="235"/>
        <v>0</v>
      </c>
      <c r="AA180" s="16">
        <f t="shared" si="236"/>
        <v>0</v>
      </c>
      <c r="AC180" s="52">
        <f t="shared" si="237"/>
        <v>2</v>
      </c>
      <c r="AD180" s="16">
        <f t="shared" si="238"/>
        <v>26.379999999999271</v>
      </c>
      <c r="AE180" s="37">
        <f t="shared" si="239"/>
        <v>59</v>
      </c>
      <c r="AF180" s="42">
        <f t="shared" si="178"/>
        <v>1.6260162601626018E-2</v>
      </c>
      <c r="AG180" s="37">
        <f t="shared" si="179"/>
        <v>0.48780487804878053</v>
      </c>
      <c r="AH180" s="63">
        <f t="shared" si="180"/>
        <v>14.390243902439025</v>
      </c>
      <c r="AI180" s="26">
        <v>3</v>
      </c>
      <c r="AJ180" s="37">
        <f t="shared" si="240"/>
        <v>88.5</v>
      </c>
      <c r="AK180" s="37">
        <f t="shared" si="241"/>
        <v>184.49999999999997</v>
      </c>
      <c r="AL180" s="47">
        <v>161</v>
      </c>
      <c r="AM180" s="37">
        <f t="shared" si="242"/>
        <v>26.357142857142854</v>
      </c>
      <c r="AN180" s="52">
        <f t="shared" si="243"/>
        <v>6.1499999999999995</v>
      </c>
      <c r="AO180" s="35">
        <f t="shared" si="181"/>
        <v>43773.5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/>
      <c r="K181" s="16">
        <f t="shared" si="225"/>
        <v>0</v>
      </c>
      <c r="L181" s="16">
        <f t="shared" si="226"/>
        <v>0</v>
      </c>
      <c r="M181" s="26">
        <v>2</v>
      </c>
      <c r="N181" s="16">
        <f t="shared" si="227"/>
        <v>27.9</v>
      </c>
      <c r="O181" s="16">
        <f t="shared" si="228"/>
        <v>59</v>
      </c>
      <c r="P181" s="26">
        <v>0</v>
      </c>
      <c r="Q181" s="16">
        <f t="shared" si="229"/>
        <v>0</v>
      </c>
      <c r="R181" s="16">
        <f t="shared" si="230"/>
        <v>0</v>
      </c>
      <c r="S181" s="26">
        <v>0</v>
      </c>
      <c r="T181" s="16">
        <f t="shared" si="231"/>
        <v>0</v>
      </c>
      <c r="U181" s="16">
        <f t="shared" si="232"/>
        <v>0</v>
      </c>
      <c r="V181" s="26">
        <v>1</v>
      </c>
      <c r="W181" s="16">
        <f t="shared" si="233"/>
        <v>13.95</v>
      </c>
      <c r="X181" s="16">
        <f t="shared" si="234"/>
        <v>29.5</v>
      </c>
      <c r="Y181" s="26"/>
      <c r="Z181" s="16">
        <f t="shared" si="235"/>
        <v>0</v>
      </c>
      <c r="AA181" s="16">
        <f t="shared" si="236"/>
        <v>0</v>
      </c>
      <c r="AC181" s="52">
        <f t="shared" si="237"/>
        <v>3</v>
      </c>
      <c r="AD181" s="16">
        <f t="shared" si="238"/>
        <v>41.849999999999994</v>
      </c>
      <c r="AE181" s="37">
        <f t="shared" si="239"/>
        <v>88.5</v>
      </c>
      <c r="AF181" s="42">
        <f t="shared" si="178"/>
        <v>2.4390243902439025E-2</v>
      </c>
      <c r="AG181" s="37">
        <f t="shared" si="179"/>
        <v>0.73170731707317072</v>
      </c>
      <c r="AH181" s="63">
        <f t="shared" si="180"/>
        <v>21.585365853658537</v>
      </c>
      <c r="AI181" s="26">
        <v>0</v>
      </c>
      <c r="AJ181" s="37">
        <f t="shared" si="240"/>
        <v>0</v>
      </c>
      <c r="AK181" s="37">
        <f t="shared" si="241"/>
        <v>0</v>
      </c>
      <c r="AL181" s="47">
        <v>162</v>
      </c>
      <c r="AM181" s="37">
        <f t="shared" si="242"/>
        <v>0</v>
      </c>
      <c r="AN181" s="52">
        <f t="shared" si="243"/>
        <v>0</v>
      </c>
      <c r="AO181" s="35">
        <f t="shared" si="181"/>
        <v>43589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225"/>
        <v>0</v>
      </c>
      <c r="L182" s="16">
        <f t="shared" si="226"/>
        <v>0</v>
      </c>
      <c r="M182" s="26"/>
      <c r="N182" s="16">
        <f t="shared" si="227"/>
        <v>0</v>
      </c>
      <c r="O182" s="16">
        <f t="shared" si="228"/>
        <v>0</v>
      </c>
      <c r="P182" s="26">
        <v>0</v>
      </c>
      <c r="Q182" s="16">
        <f t="shared" si="229"/>
        <v>0</v>
      </c>
      <c r="R182" s="16">
        <f t="shared" si="230"/>
        <v>0</v>
      </c>
      <c r="S182" s="26">
        <v>0</v>
      </c>
      <c r="T182" s="16">
        <f t="shared" si="231"/>
        <v>0</v>
      </c>
      <c r="U182" s="16">
        <f t="shared" si="232"/>
        <v>0</v>
      </c>
      <c r="V182" s="26">
        <v>0</v>
      </c>
      <c r="W182" s="16">
        <f t="shared" si="233"/>
        <v>0</v>
      </c>
      <c r="X182" s="16">
        <f t="shared" si="234"/>
        <v>0</v>
      </c>
      <c r="Y182" s="26"/>
      <c r="Z182" s="16">
        <f t="shared" si="235"/>
        <v>0</v>
      </c>
      <c r="AA182" s="16">
        <f t="shared" si="236"/>
        <v>0</v>
      </c>
      <c r="AC182" s="52">
        <f t="shared" si="237"/>
        <v>0</v>
      </c>
      <c r="AD182" s="16">
        <f t="shared" si="238"/>
        <v>0</v>
      </c>
      <c r="AE182" s="37">
        <f t="shared" si="239"/>
        <v>0</v>
      </c>
      <c r="AF182" s="42">
        <f t="shared" si="178"/>
        <v>0</v>
      </c>
      <c r="AG182" s="37">
        <f t="shared" si="179"/>
        <v>0</v>
      </c>
      <c r="AH182" s="63">
        <f t="shared" si="180"/>
        <v>0</v>
      </c>
      <c r="AI182" s="26">
        <v>15</v>
      </c>
      <c r="AJ182" s="37">
        <f t="shared" si="240"/>
        <v>667.5</v>
      </c>
      <c r="AK182" s="37" t="str">
        <f t="shared" si="241"/>
        <v>-</v>
      </c>
      <c r="AL182" s="47">
        <v>163</v>
      </c>
      <c r="AM182" s="37" t="str">
        <f t="shared" si="242"/>
        <v>-</v>
      </c>
      <c r="AN182" s="52" t="str">
        <f t="shared" si="243"/>
        <v>-</v>
      </c>
      <c r="AO182" s="35" t="str">
        <f t="shared" si="181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225"/>
        <v>0</v>
      </c>
      <c r="L183" s="16">
        <f t="shared" si="226"/>
        <v>0</v>
      </c>
      <c r="M183" s="26"/>
      <c r="N183" s="16">
        <f t="shared" si="227"/>
        <v>0</v>
      </c>
      <c r="O183" s="16">
        <f t="shared" si="228"/>
        <v>0</v>
      </c>
      <c r="P183" s="26">
        <v>0</v>
      </c>
      <c r="Q183" s="16">
        <f t="shared" si="229"/>
        <v>0</v>
      </c>
      <c r="R183" s="16">
        <f t="shared" si="230"/>
        <v>0</v>
      </c>
      <c r="S183" s="26">
        <v>0</v>
      </c>
      <c r="T183" s="16">
        <f t="shared" si="231"/>
        <v>0</v>
      </c>
      <c r="U183" s="16">
        <f t="shared" si="232"/>
        <v>0</v>
      </c>
      <c r="V183" s="26">
        <v>0</v>
      </c>
      <c r="W183" s="16">
        <f t="shared" si="233"/>
        <v>0</v>
      </c>
      <c r="X183" s="16">
        <f t="shared" si="234"/>
        <v>0</v>
      </c>
      <c r="Y183" s="26"/>
      <c r="Z183" s="16">
        <f t="shared" si="235"/>
        <v>0</v>
      </c>
      <c r="AA183" s="16">
        <f t="shared" si="236"/>
        <v>0</v>
      </c>
      <c r="AC183" s="52">
        <f t="shared" si="237"/>
        <v>0</v>
      </c>
      <c r="AD183" s="16">
        <f t="shared" si="238"/>
        <v>0</v>
      </c>
      <c r="AE183" s="37">
        <f t="shared" si="239"/>
        <v>0</v>
      </c>
      <c r="AF183" s="42">
        <f t="shared" si="178"/>
        <v>0</v>
      </c>
      <c r="AG183" s="37">
        <f t="shared" si="179"/>
        <v>0</v>
      </c>
      <c r="AH183" s="63">
        <f t="shared" si="180"/>
        <v>0</v>
      </c>
      <c r="AI183" s="26">
        <v>0</v>
      </c>
      <c r="AJ183" s="37">
        <f t="shared" si="240"/>
        <v>0</v>
      </c>
      <c r="AK183" s="37" t="str">
        <f t="shared" si="241"/>
        <v>-</v>
      </c>
      <c r="AL183" s="47">
        <v>164</v>
      </c>
      <c r="AM183" s="37" t="str">
        <f t="shared" si="242"/>
        <v>-</v>
      </c>
      <c r="AN183" s="52" t="str">
        <f t="shared" si="243"/>
        <v>-</v>
      </c>
      <c r="AO183" s="35" t="str">
        <f t="shared" si="181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225"/>
        <v>0</v>
      </c>
      <c r="L184" s="16">
        <f t="shared" si="226"/>
        <v>0</v>
      </c>
      <c r="M184" s="26"/>
      <c r="N184" s="16">
        <f t="shared" si="227"/>
        <v>0</v>
      </c>
      <c r="O184" s="16">
        <f t="shared" si="228"/>
        <v>0</v>
      </c>
      <c r="P184" s="26">
        <v>0</v>
      </c>
      <c r="Q184" s="16">
        <f t="shared" si="229"/>
        <v>0</v>
      </c>
      <c r="R184" s="16">
        <f t="shared" si="230"/>
        <v>0</v>
      </c>
      <c r="S184" s="26">
        <v>0</v>
      </c>
      <c r="T184" s="16">
        <f t="shared" si="231"/>
        <v>0</v>
      </c>
      <c r="U184" s="16">
        <f t="shared" si="232"/>
        <v>0</v>
      </c>
      <c r="V184" s="26">
        <v>0</v>
      </c>
      <c r="W184" s="16">
        <f t="shared" si="233"/>
        <v>0</v>
      </c>
      <c r="X184" s="16">
        <f t="shared" si="234"/>
        <v>0</v>
      </c>
      <c r="Y184" s="26"/>
      <c r="Z184" s="16">
        <f t="shared" si="235"/>
        <v>0</v>
      </c>
      <c r="AA184" s="16">
        <f t="shared" si="236"/>
        <v>0</v>
      </c>
      <c r="AC184" s="52">
        <f t="shared" si="237"/>
        <v>0</v>
      </c>
      <c r="AD184" s="16">
        <f t="shared" si="238"/>
        <v>0</v>
      </c>
      <c r="AE184" s="37">
        <f t="shared" si="239"/>
        <v>0</v>
      </c>
      <c r="AF184" s="42">
        <f t="shared" si="178"/>
        <v>0</v>
      </c>
      <c r="AG184" s="37">
        <f t="shared" si="179"/>
        <v>0</v>
      </c>
      <c r="AH184" s="63">
        <f t="shared" si="180"/>
        <v>0</v>
      </c>
      <c r="AI184" s="26">
        <v>0</v>
      </c>
      <c r="AJ184" s="37">
        <f t="shared" si="240"/>
        <v>0</v>
      </c>
      <c r="AK184" s="37" t="str">
        <f t="shared" si="241"/>
        <v>-</v>
      </c>
      <c r="AL184" s="47">
        <v>165</v>
      </c>
      <c r="AM184" s="37" t="str">
        <f t="shared" si="242"/>
        <v>-</v>
      </c>
      <c r="AN184" s="52" t="str">
        <f t="shared" si="243"/>
        <v>-</v>
      </c>
      <c r="AO184" s="35" t="str">
        <f t="shared" si="181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225"/>
        <v>0</v>
      </c>
      <c r="L185" s="16">
        <f t="shared" si="226"/>
        <v>0</v>
      </c>
      <c r="M185" s="26"/>
      <c r="N185" s="16">
        <f t="shared" si="227"/>
        <v>0</v>
      </c>
      <c r="O185" s="16">
        <f t="shared" si="228"/>
        <v>0</v>
      </c>
      <c r="P185" s="26">
        <v>0</v>
      </c>
      <c r="Q185" s="16">
        <f t="shared" si="229"/>
        <v>0</v>
      </c>
      <c r="R185" s="16">
        <f t="shared" si="230"/>
        <v>0</v>
      </c>
      <c r="S185" s="26">
        <v>0</v>
      </c>
      <c r="T185" s="16">
        <f t="shared" si="231"/>
        <v>0</v>
      </c>
      <c r="U185" s="16">
        <f t="shared" si="232"/>
        <v>0</v>
      </c>
      <c r="V185" s="26">
        <v>0</v>
      </c>
      <c r="W185" s="16">
        <f t="shared" si="233"/>
        <v>0</v>
      </c>
      <c r="X185" s="16">
        <f t="shared" si="234"/>
        <v>0</v>
      </c>
      <c r="Y185" s="26"/>
      <c r="Z185" s="16">
        <f t="shared" si="235"/>
        <v>0</v>
      </c>
      <c r="AA185" s="16">
        <f t="shared" si="236"/>
        <v>0</v>
      </c>
      <c r="AC185" s="52">
        <f t="shared" si="237"/>
        <v>0</v>
      </c>
      <c r="AD185" s="16">
        <f t="shared" si="238"/>
        <v>0</v>
      </c>
      <c r="AE185" s="37">
        <f t="shared" si="239"/>
        <v>0</v>
      </c>
      <c r="AF185" s="42">
        <f t="shared" si="178"/>
        <v>0</v>
      </c>
      <c r="AG185" s="37">
        <f t="shared" si="179"/>
        <v>0</v>
      </c>
      <c r="AH185" s="63">
        <f t="shared" si="180"/>
        <v>0</v>
      </c>
      <c r="AI185" s="26">
        <v>0</v>
      </c>
      <c r="AJ185" s="37">
        <f t="shared" si="240"/>
        <v>0</v>
      </c>
      <c r="AK185" s="37" t="str">
        <f t="shared" si="241"/>
        <v>-</v>
      </c>
      <c r="AL185" s="47">
        <v>166</v>
      </c>
      <c r="AM185" s="37" t="str">
        <f t="shared" si="242"/>
        <v>-</v>
      </c>
      <c r="AN185" s="52" t="str">
        <f t="shared" si="243"/>
        <v>-</v>
      </c>
      <c r="AO185" s="35" t="str">
        <f t="shared" si="181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95"/>
        <v>0</v>
      </c>
      <c r="L186" s="16">
        <f t="shared" si="210"/>
        <v>0</v>
      </c>
      <c r="M186" s="26"/>
      <c r="N186" s="16">
        <f t="shared" si="211"/>
        <v>0</v>
      </c>
      <c r="O186" s="16">
        <f t="shared" si="212"/>
        <v>0</v>
      </c>
      <c r="P186" s="26">
        <v>0</v>
      </c>
      <c r="Q186" s="16">
        <f t="shared" si="213"/>
        <v>0</v>
      </c>
      <c r="R186" s="16">
        <f t="shared" si="214"/>
        <v>0</v>
      </c>
      <c r="S186" s="26">
        <v>0</v>
      </c>
      <c r="T186" s="16">
        <f t="shared" si="215"/>
        <v>0</v>
      </c>
      <c r="U186" s="16">
        <f t="shared" si="216"/>
        <v>0</v>
      </c>
      <c r="V186" s="26">
        <v>0</v>
      </c>
      <c r="W186" s="16">
        <f t="shared" si="217"/>
        <v>0</v>
      </c>
      <c r="X186" s="16">
        <f t="shared" si="218"/>
        <v>0</v>
      </c>
      <c r="Y186" s="26"/>
      <c r="Z186" s="16">
        <f t="shared" si="219"/>
        <v>0</v>
      </c>
      <c r="AA186" s="16">
        <f t="shared" si="220"/>
        <v>0</v>
      </c>
      <c r="AC186" s="52">
        <f t="shared" si="196"/>
        <v>0</v>
      </c>
      <c r="AD186" s="16">
        <f t="shared" si="197"/>
        <v>0</v>
      </c>
      <c r="AE186" s="37">
        <f t="shared" si="209"/>
        <v>0</v>
      </c>
      <c r="AF186" s="42">
        <f t="shared" si="178"/>
        <v>0</v>
      </c>
      <c r="AG186" s="37">
        <f t="shared" si="179"/>
        <v>0</v>
      </c>
      <c r="AH186" s="63">
        <f t="shared" si="180"/>
        <v>0</v>
      </c>
      <c r="AI186" s="26">
        <v>5</v>
      </c>
      <c r="AJ186" s="37">
        <f t="shared" si="221"/>
        <v>372.5</v>
      </c>
      <c r="AK186" s="37" t="str">
        <f t="shared" si="222"/>
        <v>-</v>
      </c>
      <c r="AL186" s="47">
        <v>146</v>
      </c>
      <c r="AM186" s="37" t="str">
        <f t="shared" si="223"/>
        <v>-</v>
      </c>
      <c r="AN186" s="52" t="str">
        <f t="shared" si="224"/>
        <v>-</v>
      </c>
      <c r="AO186" s="35" t="str">
        <f t="shared" si="181"/>
        <v>-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95"/>
        <v>0</v>
      </c>
      <c r="L187" s="16">
        <f t="shared" si="210"/>
        <v>0</v>
      </c>
      <c r="M187" s="26"/>
      <c r="N187" s="16">
        <f t="shared" si="211"/>
        <v>0</v>
      </c>
      <c r="O187" s="16">
        <f t="shared" si="212"/>
        <v>0</v>
      </c>
      <c r="P187" s="26">
        <v>0</v>
      </c>
      <c r="Q187" s="16">
        <f t="shared" si="213"/>
        <v>0</v>
      </c>
      <c r="R187" s="16">
        <f t="shared" si="214"/>
        <v>0</v>
      </c>
      <c r="S187" s="26">
        <v>0</v>
      </c>
      <c r="T187" s="16">
        <f t="shared" si="215"/>
        <v>0</v>
      </c>
      <c r="U187" s="16">
        <f t="shared" si="216"/>
        <v>0</v>
      </c>
      <c r="V187" s="26">
        <v>0</v>
      </c>
      <c r="W187" s="16">
        <f t="shared" si="217"/>
        <v>0</v>
      </c>
      <c r="X187" s="16">
        <f t="shared" si="218"/>
        <v>0</v>
      </c>
      <c r="Y187" s="26"/>
      <c r="Z187" s="16">
        <f t="shared" si="219"/>
        <v>0</v>
      </c>
      <c r="AA187" s="16">
        <f t="shared" si="220"/>
        <v>0</v>
      </c>
      <c r="AC187" s="52">
        <f t="shared" si="196"/>
        <v>0</v>
      </c>
      <c r="AD187" s="16">
        <f t="shared" si="197"/>
        <v>0</v>
      </c>
      <c r="AE187" s="37">
        <f t="shared" si="209"/>
        <v>0</v>
      </c>
      <c r="AF187" s="42">
        <f t="shared" si="178"/>
        <v>0</v>
      </c>
      <c r="AG187" s="37">
        <f t="shared" si="179"/>
        <v>0</v>
      </c>
      <c r="AH187" s="63">
        <f t="shared" si="180"/>
        <v>0</v>
      </c>
      <c r="AI187" s="26">
        <v>5</v>
      </c>
      <c r="AJ187" s="37">
        <f t="shared" si="221"/>
        <v>147.5</v>
      </c>
      <c r="AK187" s="37" t="str">
        <f t="shared" si="222"/>
        <v>-</v>
      </c>
      <c r="AL187" s="47">
        <v>147</v>
      </c>
      <c r="AM187" s="37" t="str">
        <f t="shared" si="223"/>
        <v>-</v>
      </c>
      <c r="AN187" s="52" t="str">
        <f t="shared" si="224"/>
        <v>-</v>
      </c>
      <c r="AO187" s="35" t="str">
        <f t="shared" si="181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95"/>
        <v>0</v>
      </c>
      <c r="L188" s="16">
        <f t="shared" si="210"/>
        <v>0</v>
      </c>
      <c r="M188" s="26"/>
      <c r="N188" s="16">
        <f t="shared" si="211"/>
        <v>0</v>
      </c>
      <c r="O188" s="16">
        <f t="shared" si="212"/>
        <v>0</v>
      </c>
      <c r="P188" s="26">
        <v>0</v>
      </c>
      <c r="Q188" s="16">
        <f t="shared" si="213"/>
        <v>0</v>
      </c>
      <c r="R188" s="16">
        <f t="shared" si="214"/>
        <v>0</v>
      </c>
      <c r="S188" s="26">
        <v>0</v>
      </c>
      <c r="T188" s="16">
        <f t="shared" si="215"/>
        <v>0</v>
      </c>
      <c r="U188" s="16">
        <f t="shared" si="216"/>
        <v>0</v>
      </c>
      <c r="V188" s="26">
        <v>0</v>
      </c>
      <c r="W188" s="16">
        <f t="shared" si="217"/>
        <v>0</v>
      </c>
      <c r="X188" s="16">
        <f t="shared" si="218"/>
        <v>0</v>
      </c>
      <c r="Y188" s="26"/>
      <c r="Z188" s="16">
        <f t="shared" si="219"/>
        <v>0</v>
      </c>
      <c r="AA188" s="16">
        <f t="shared" si="220"/>
        <v>0</v>
      </c>
      <c r="AC188" s="52">
        <f t="shared" si="196"/>
        <v>0</v>
      </c>
      <c r="AD188" s="16">
        <f t="shared" si="197"/>
        <v>0</v>
      </c>
      <c r="AE188" s="37">
        <f t="shared" si="209"/>
        <v>0</v>
      </c>
      <c r="AF188" s="42">
        <f t="shared" si="178"/>
        <v>0</v>
      </c>
      <c r="AG188" s="37">
        <f t="shared" si="179"/>
        <v>0</v>
      </c>
      <c r="AH188" s="63">
        <f t="shared" si="180"/>
        <v>0</v>
      </c>
      <c r="AI188" s="26">
        <v>0</v>
      </c>
      <c r="AJ188" s="37">
        <f t="shared" si="221"/>
        <v>0</v>
      </c>
      <c r="AK188" s="37" t="str">
        <f t="shared" si="222"/>
        <v>-</v>
      </c>
      <c r="AL188" s="47">
        <v>148</v>
      </c>
      <c r="AM188" s="37" t="str">
        <f t="shared" si="223"/>
        <v>-</v>
      </c>
      <c r="AN188" s="52" t="str">
        <f t="shared" si="224"/>
        <v>-</v>
      </c>
      <c r="AO188" s="35" t="str">
        <f t="shared" si="181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95"/>
        <v>0</v>
      </c>
      <c r="L189" s="16">
        <f t="shared" si="210"/>
        <v>0</v>
      </c>
      <c r="M189" s="26"/>
      <c r="N189" s="16">
        <f t="shared" si="211"/>
        <v>0</v>
      </c>
      <c r="O189" s="16">
        <f t="shared" si="212"/>
        <v>0</v>
      </c>
      <c r="P189" s="26">
        <v>0</v>
      </c>
      <c r="Q189" s="16">
        <f t="shared" si="213"/>
        <v>0</v>
      </c>
      <c r="R189" s="16">
        <f t="shared" si="214"/>
        <v>0</v>
      </c>
      <c r="S189" s="26">
        <v>0</v>
      </c>
      <c r="T189" s="16">
        <f t="shared" si="215"/>
        <v>0</v>
      </c>
      <c r="U189" s="16">
        <f t="shared" si="216"/>
        <v>0</v>
      </c>
      <c r="V189" s="26">
        <v>0</v>
      </c>
      <c r="W189" s="16">
        <f t="shared" si="217"/>
        <v>0</v>
      </c>
      <c r="X189" s="16">
        <f t="shared" si="218"/>
        <v>0</v>
      </c>
      <c r="Y189" s="26"/>
      <c r="Z189" s="16">
        <f t="shared" si="219"/>
        <v>0</v>
      </c>
      <c r="AA189" s="16">
        <f t="shared" si="220"/>
        <v>0</v>
      </c>
      <c r="AC189" s="52">
        <f t="shared" si="196"/>
        <v>0</v>
      </c>
      <c r="AD189" s="16">
        <f t="shared" si="197"/>
        <v>0</v>
      </c>
      <c r="AE189" s="37">
        <f t="shared" si="209"/>
        <v>0</v>
      </c>
      <c r="AF189" s="42">
        <f t="shared" si="178"/>
        <v>0</v>
      </c>
      <c r="AG189" s="37">
        <f t="shared" si="179"/>
        <v>0</v>
      </c>
      <c r="AH189" s="63">
        <f t="shared" si="180"/>
        <v>0</v>
      </c>
      <c r="AI189" s="26">
        <v>0</v>
      </c>
      <c r="AJ189" s="37">
        <f t="shared" si="221"/>
        <v>0</v>
      </c>
      <c r="AK189" s="37" t="str">
        <f t="shared" si="222"/>
        <v>-</v>
      </c>
      <c r="AL189" s="47">
        <v>149</v>
      </c>
      <c r="AM189" s="37" t="str">
        <f t="shared" si="223"/>
        <v>-</v>
      </c>
      <c r="AN189" s="52" t="str">
        <f t="shared" si="224"/>
        <v>-</v>
      </c>
      <c r="AO189" s="35" t="str">
        <f t="shared" si="181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95"/>
        <v>0</v>
      </c>
      <c r="L190" s="16">
        <f t="shared" si="210"/>
        <v>0</v>
      </c>
      <c r="M190" s="26"/>
      <c r="N190" s="16">
        <f t="shared" si="211"/>
        <v>0</v>
      </c>
      <c r="O190" s="16">
        <f t="shared" si="212"/>
        <v>0</v>
      </c>
      <c r="P190" s="26">
        <v>0</v>
      </c>
      <c r="Q190" s="16">
        <f t="shared" si="213"/>
        <v>0</v>
      </c>
      <c r="R190" s="16">
        <f t="shared" si="214"/>
        <v>0</v>
      </c>
      <c r="S190" s="26">
        <v>0</v>
      </c>
      <c r="T190" s="16">
        <f t="shared" si="215"/>
        <v>0</v>
      </c>
      <c r="U190" s="16">
        <f t="shared" si="216"/>
        <v>0</v>
      </c>
      <c r="V190" s="26">
        <v>0</v>
      </c>
      <c r="W190" s="16">
        <f t="shared" si="217"/>
        <v>0</v>
      </c>
      <c r="X190" s="16">
        <f t="shared" si="218"/>
        <v>0</v>
      </c>
      <c r="Y190" s="26"/>
      <c r="Z190" s="16">
        <f t="shared" si="219"/>
        <v>0</v>
      </c>
      <c r="AA190" s="16">
        <f t="shared" si="220"/>
        <v>0</v>
      </c>
      <c r="AC190" s="52">
        <f t="shared" si="196"/>
        <v>0</v>
      </c>
      <c r="AD190" s="16">
        <f t="shared" si="197"/>
        <v>0</v>
      </c>
      <c r="AE190" s="37">
        <f t="shared" si="209"/>
        <v>0</v>
      </c>
      <c r="AF190" s="42">
        <f t="shared" si="178"/>
        <v>0</v>
      </c>
      <c r="AG190" s="37">
        <f t="shared" si="179"/>
        <v>0</v>
      </c>
      <c r="AH190" s="63">
        <f t="shared" si="180"/>
        <v>0</v>
      </c>
      <c r="AI190" s="26">
        <v>0</v>
      </c>
      <c r="AJ190" s="37">
        <f t="shared" si="221"/>
        <v>0</v>
      </c>
      <c r="AK190" s="37" t="str">
        <f t="shared" si="222"/>
        <v>-</v>
      </c>
      <c r="AL190" s="47">
        <v>150</v>
      </c>
      <c r="AM190" s="37" t="str">
        <f t="shared" si="223"/>
        <v>-</v>
      </c>
      <c r="AN190" s="52" t="str">
        <f t="shared" si="224"/>
        <v>-</v>
      </c>
      <c r="AO190" s="35" t="str">
        <f t="shared" si="181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ref="K191:K209" si="244">J191*$F191</f>
        <v>0</v>
      </c>
      <c r="L191" s="16">
        <f t="shared" si="210"/>
        <v>0</v>
      </c>
      <c r="M191" s="26"/>
      <c r="N191" s="16">
        <f t="shared" si="211"/>
        <v>0</v>
      </c>
      <c r="O191" s="16">
        <f t="shared" si="212"/>
        <v>0</v>
      </c>
      <c r="P191" s="26">
        <v>0</v>
      </c>
      <c r="Q191" s="16">
        <f t="shared" si="213"/>
        <v>0</v>
      </c>
      <c r="R191" s="16">
        <f t="shared" si="214"/>
        <v>0</v>
      </c>
      <c r="S191" s="26">
        <v>0</v>
      </c>
      <c r="T191" s="16">
        <f t="shared" si="215"/>
        <v>0</v>
      </c>
      <c r="U191" s="16">
        <f t="shared" si="216"/>
        <v>0</v>
      </c>
      <c r="V191" s="26">
        <v>0</v>
      </c>
      <c r="W191" s="16">
        <f t="shared" si="217"/>
        <v>0</v>
      </c>
      <c r="X191" s="16">
        <f t="shared" si="218"/>
        <v>0</v>
      </c>
      <c r="Y191" s="26"/>
      <c r="Z191" s="16">
        <f t="shared" si="219"/>
        <v>0</v>
      </c>
      <c r="AA191" s="16">
        <f t="shared" si="220"/>
        <v>0</v>
      </c>
      <c r="AC191" s="52">
        <f t="shared" si="196"/>
        <v>0</v>
      </c>
      <c r="AD191" s="16">
        <f t="shared" si="197"/>
        <v>0</v>
      </c>
      <c r="AE191" s="37">
        <f t="shared" si="209"/>
        <v>0</v>
      </c>
      <c r="AF191" s="42">
        <f t="shared" si="178"/>
        <v>0</v>
      </c>
      <c r="AG191" s="37">
        <f t="shared" si="179"/>
        <v>0</v>
      </c>
      <c r="AH191" s="63">
        <f t="shared" si="180"/>
        <v>0</v>
      </c>
      <c r="AI191" s="26">
        <v>0</v>
      </c>
      <c r="AJ191" s="37">
        <f t="shared" si="221"/>
        <v>0</v>
      </c>
      <c r="AK191" s="37" t="str">
        <f t="shared" si="222"/>
        <v>-</v>
      </c>
      <c r="AL191" s="47">
        <v>151</v>
      </c>
      <c r="AM191" s="37" t="str">
        <f t="shared" si="223"/>
        <v>-</v>
      </c>
      <c r="AN191" s="52" t="str">
        <f t="shared" si="224"/>
        <v>-</v>
      </c>
      <c r="AO191" s="35" t="str">
        <f t="shared" si="181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44"/>
        <v>0</v>
      </c>
      <c r="L192" s="16">
        <f t="shared" si="210"/>
        <v>0</v>
      </c>
      <c r="M192" s="26"/>
      <c r="N192" s="16">
        <f t="shared" si="211"/>
        <v>0</v>
      </c>
      <c r="O192" s="16">
        <f t="shared" si="212"/>
        <v>0</v>
      </c>
      <c r="P192" s="26">
        <v>0</v>
      </c>
      <c r="Q192" s="16">
        <f t="shared" si="213"/>
        <v>0</v>
      </c>
      <c r="R192" s="16">
        <f t="shared" si="214"/>
        <v>0</v>
      </c>
      <c r="S192" s="26">
        <v>0</v>
      </c>
      <c r="T192" s="16">
        <f t="shared" si="215"/>
        <v>0</v>
      </c>
      <c r="U192" s="16">
        <f t="shared" si="216"/>
        <v>0</v>
      </c>
      <c r="V192" s="26">
        <v>0</v>
      </c>
      <c r="W192" s="16">
        <f t="shared" si="217"/>
        <v>0</v>
      </c>
      <c r="X192" s="16">
        <f t="shared" si="218"/>
        <v>0</v>
      </c>
      <c r="Y192" s="26"/>
      <c r="Z192" s="16">
        <f t="shared" si="219"/>
        <v>0</v>
      </c>
      <c r="AA192" s="16">
        <f t="shared" si="220"/>
        <v>0</v>
      </c>
      <c r="AC192" s="52">
        <f t="shared" si="196"/>
        <v>0</v>
      </c>
      <c r="AD192" s="16">
        <f t="shared" si="197"/>
        <v>0</v>
      </c>
      <c r="AE192" s="37">
        <f t="shared" si="209"/>
        <v>0</v>
      </c>
      <c r="AF192" s="42">
        <f t="shared" si="178"/>
        <v>0</v>
      </c>
      <c r="AG192" s="37">
        <f t="shared" si="179"/>
        <v>0</v>
      </c>
      <c r="AH192" s="63">
        <f t="shared" si="180"/>
        <v>0</v>
      </c>
      <c r="AI192" s="26">
        <v>0</v>
      </c>
      <c r="AJ192" s="37">
        <f t="shared" si="221"/>
        <v>0</v>
      </c>
      <c r="AK192" s="37" t="str">
        <f t="shared" si="222"/>
        <v>-</v>
      </c>
      <c r="AL192" s="47">
        <v>152</v>
      </c>
      <c r="AM192" s="37" t="str">
        <f t="shared" si="223"/>
        <v>-</v>
      </c>
      <c r="AN192" s="52" t="str">
        <f t="shared" si="224"/>
        <v>-</v>
      </c>
      <c r="AO192" s="35" t="str">
        <f t="shared" si="181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44"/>
        <v>0</v>
      </c>
      <c r="L193" s="16">
        <f t="shared" si="210"/>
        <v>0</v>
      </c>
      <c r="M193" s="26"/>
      <c r="N193" s="16">
        <f t="shared" si="211"/>
        <v>0</v>
      </c>
      <c r="O193" s="16">
        <f t="shared" si="212"/>
        <v>0</v>
      </c>
      <c r="P193" s="26">
        <v>0</v>
      </c>
      <c r="Q193" s="16">
        <f t="shared" si="213"/>
        <v>0</v>
      </c>
      <c r="R193" s="16">
        <f t="shared" si="214"/>
        <v>0</v>
      </c>
      <c r="S193" s="26">
        <v>0</v>
      </c>
      <c r="T193" s="16">
        <f t="shared" si="215"/>
        <v>0</v>
      </c>
      <c r="U193" s="16">
        <f t="shared" si="216"/>
        <v>0</v>
      </c>
      <c r="V193" s="26">
        <v>0</v>
      </c>
      <c r="W193" s="16">
        <f t="shared" si="217"/>
        <v>0</v>
      </c>
      <c r="X193" s="16">
        <f t="shared" si="218"/>
        <v>0</v>
      </c>
      <c r="Y193" s="26"/>
      <c r="Z193" s="16">
        <f t="shared" si="219"/>
        <v>0</v>
      </c>
      <c r="AA193" s="16">
        <f t="shared" si="220"/>
        <v>0</v>
      </c>
      <c r="AC193" s="52">
        <f t="shared" si="196"/>
        <v>0</v>
      </c>
      <c r="AD193" s="16">
        <f t="shared" si="197"/>
        <v>0</v>
      </c>
      <c r="AE193" s="37">
        <f t="shared" si="209"/>
        <v>0</v>
      </c>
      <c r="AF193" s="42">
        <f t="shared" si="178"/>
        <v>0</v>
      </c>
      <c r="AG193" s="37">
        <f t="shared" si="179"/>
        <v>0</v>
      </c>
      <c r="AH193" s="63">
        <f t="shared" si="180"/>
        <v>0</v>
      </c>
      <c r="AI193" s="26">
        <v>0</v>
      </c>
      <c r="AJ193" s="37">
        <f t="shared" si="221"/>
        <v>0</v>
      </c>
      <c r="AK193" s="37" t="str">
        <f t="shared" si="222"/>
        <v>-</v>
      </c>
      <c r="AL193" s="47">
        <v>153</v>
      </c>
      <c r="AM193" s="37" t="str">
        <f t="shared" si="223"/>
        <v>-</v>
      </c>
      <c r="AN193" s="52" t="str">
        <f t="shared" si="224"/>
        <v>-</v>
      </c>
      <c r="AO193" s="35" t="str">
        <f t="shared" si="181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44"/>
        <v>0</v>
      </c>
      <c r="L194" s="16">
        <f t="shared" ref="L194:L209" si="245">J194*$G194</f>
        <v>0</v>
      </c>
      <c r="M194" s="26"/>
      <c r="N194" s="16">
        <f t="shared" ref="N194:N209" si="246">M194*$F194</f>
        <v>0</v>
      </c>
      <c r="O194" s="16">
        <f t="shared" ref="O194:O209" si="247">M194*$G194</f>
        <v>0</v>
      </c>
      <c r="P194" s="26">
        <v>0</v>
      </c>
      <c r="Q194" s="16">
        <f t="shared" ref="Q194:Q209" si="248">P194*$F194</f>
        <v>0</v>
      </c>
      <c r="R194" s="16">
        <f t="shared" ref="R194:R209" si="249">P194*$G194</f>
        <v>0</v>
      </c>
      <c r="S194" s="26">
        <v>0</v>
      </c>
      <c r="T194" s="16">
        <f t="shared" ref="T194:T209" si="250">S194*$F194</f>
        <v>0</v>
      </c>
      <c r="U194" s="16">
        <f t="shared" ref="U194:U209" si="251">S194*$G194</f>
        <v>0</v>
      </c>
      <c r="V194" s="26">
        <v>0</v>
      </c>
      <c r="W194" s="16">
        <f t="shared" ref="W194:W209" si="252">V194*$F194</f>
        <v>0</v>
      </c>
      <c r="X194" s="16">
        <f t="shared" ref="X194:X209" si="253">V194*$G194</f>
        <v>0</v>
      </c>
      <c r="Y194" s="26"/>
      <c r="Z194" s="16">
        <f t="shared" ref="Z194:Z209" si="254">Y194*$F194</f>
        <v>0</v>
      </c>
      <c r="AA194" s="16">
        <f t="shared" ref="AA194:AA209" si="255">Y194*$G194</f>
        <v>0</v>
      </c>
      <c r="AC194" s="52">
        <f t="shared" si="196"/>
        <v>0</v>
      </c>
      <c r="AD194" s="16">
        <f t="shared" si="197"/>
        <v>0</v>
      </c>
      <c r="AE194" s="37">
        <f t="shared" si="209"/>
        <v>0</v>
      </c>
      <c r="AF194" s="42">
        <f t="shared" si="178"/>
        <v>0</v>
      </c>
      <c r="AG194" s="37">
        <f t="shared" si="179"/>
        <v>0</v>
      </c>
      <c r="AH194" s="63">
        <f t="shared" si="180"/>
        <v>0</v>
      </c>
      <c r="AI194" s="26">
        <v>0</v>
      </c>
      <c r="AJ194" s="37">
        <f t="shared" ref="AJ194:AJ209" si="256">AI194*G194</f>
        <v>0</v>
      </c>
      <c r="AK194" s="37" t="str">
        <f t="shared" ref="AK194:AK209" si="257">IFERROR(AI194/AF194, "-")</f>
        <v>-</v>
      </c>
      <c r="AL194" s="47">
        <v>155</v>
      </c>
      <c r="AM194" s="37" t="str">
        <f t="shared" ref="AM194:AM209" si="258">IFERROR(AK194/7,"-")</f>
        <v>-</v>
      </c>
      <c r="AN194" s="52" t="str">
        <f t="shared" ref="AN194:AN209" si="259">IFERROR(AK194/30,"-")</f>
        <v>-</v>
      </c>
      <c r="AO194" s="35" t="str">
        <f t="shared" si="181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44"/>
        <v>0</v>
      </c>
      <c r="L195" s="16">
        <f t="shared" si="245"/>
        <v>0</v>
      </c>
      <c r="M195" s="26"/>
      <c r="N195" s="16">
        <f t="shared" si="246"/>
        <v>0</v>
      </c>
      <c r="O195" s="16">
        <f t="shared" si="247"/>
        <v>0</v>
      </c>
      <c r="P195" s="26">
        <v>0</v>
      </c>
      <c r="Q195" s="16">
        <f t="shared" si="248"/>
        <v>0</v>
      </c>
      <c r="R195" s="16">
        <f t="shared" si="249"/>
        <v>0</v>
      </c>
      <c r="S195" s="26">
        <v>0</v>
      </c>
      <c r="T195" s="16">
        <f t="shared" si="250"/>
        <v>0</v>
      </c>
      <c r="U195" s="16">
        <f t="shared" si="251"/>
        <v>0</v>
      </c>
      <c r="V195" s="26">
        <v>0</v>
      </c>
      <c r="W195" s="16">
        <f t="shared" si="252"/>
        <v>0</v>
      </c>
      <c r="X195" s="16">
        <f t="shared" si="253"/>
        <v>0</v>
      </c>
      <c r="Y195" s="26"/>
      <c r="Z195" s="16">
        <f t="shared" si="254"/>
        <v>0</v>
      </c>
      <c r="AA195" s="16">
        <f t="shared" si="255"/>
        <v>0</v>
      </c>
      <c r="AC195" s="52">
        <f t="shared" si="196"/>
        <v>0</v>
      </c>
      <c r="AD195" s="16">
        <f t="shared" si="197"/>
        <v>0</v>
      </c>
      <c r="AE195" s="37">
        <f t="shared" si="209"/>
        <v>0</v>
      </c>
      <c r="AF195" s="42">
        <f t="shared" si="178"/>
        <v>0</v>
      </c>
      <c r="AG195" s="37">
        <f t="shared" si="179"/>
        <v>0</v>
      </c>
      <c r="AH195" s="63">
        <f t="shared" si="180"/>
        <v>0</v>
      </c>
      <c r="AI195" s="26">
        <v>0</v>
      </c>
      <c r="AJ195" s="37">
        <f t="shared" si="256"/>
        <v>0</v>
      </c>
      <c r="AK195" s="37" t="str">
        <f t="shared" si="257"/>
        <v>-</v>
      </c>
      <c r="AL195" s="47">
        <v>156</v>
      </c>
      <c r="AM195" s="37" t="str">
        <f t="shared" si="258"/>
        <v>-</v>
      </c>
      <c r="AN195" s="52" t="str">
        <f t="shared" si="259"/>
        <v>-</v>
      </c>
      <c r="AO195" s="35" t="str">
        <f t="shared" si="181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44"/>
        <v>0</v>
      </c>
      <c r="L196" s="16">
        <f t="shared" si="245"/>
        <v>0</v>
      </c>
      <c r="M196" s="26"/>
      <c r="N196" s="16">
        <f t="shared" si="246"/>
        <v>0</v>
      </c>
      <c r="O196" s="16">
        <f t="shared" si="247"/>
        <v>0</v>
      </c>
      <c r="P196" s="26">
        <v>0</v>
      </c>
      <c r="Q196" s="16">
        <f t="shared" si="248"/>
        <v>0</v>
      </c>
      <c r="R196" s="16">
        <f t="shared" si="249"/>
        <v>0</v>
      </c>
      <c r="S196" s="26">
        <v>0</v>
      </c>
      <c r="T196" s="16">
        <f t="shared" si="250"/>
        <v>0</v>
      </c>
      <c r="U196" s="16">
        <f t="shared" si="251"/>
        <v>0</v>
      </c>
      <c r="V196" s="26">
        <v>0</v>
      </c>
      <c r="W196" s="16">
        <f t="shared" si="252"/>
        <v>0</v>
      </c>
      <c r="X196" s="16">
        <f t="shared" si="253"/>
        <v>0</v>
      </c>
      <c r="Y196" s="26"/>
      <c r="Z196" s="16">
        <f t="shared" si="254"/>
        <v>0</v>
      </c>
      <c r="AA196" s="16">
        <f t="shared" si="255"/>
        <v>0</v>
      </c>
      <c r="AC196" s="52">
        <f t="shared" si="196"/>
        <v>0</v>
      </c>
      <c r="AD196" s="16">
        <f t="shared" si="197"/>
        <v>0</v>
      </c>
      <c r="AE196" s="37">
        <f t="shared" si="209"/>
        <v>0</v>
      </c>
      <c r="AF196" s="42">
        <f t="shared" si="178"/>
        <v>0</v>
      </c>
      <c r="AG196" s="37">
        <f t="shared" si="179"/>
        <v>0</v>
      </c>
      <c r="AH196" s="63">
        <f t="shared" si="180"/>
        <v>0</v>
      </c>
      <c r="AI196" s="26">
        <v>0</v>
      </c>
      <c r="AJ196" s="37">
        <f t="shared" si="256"/>
        <v>0</v>
      </c>
      <c r="AK196" s="37" t="str">
        <f t="shared" si="257"/>
        <v>-</v>
      </c>
      <c r="AL196" s="47">
        <v>157</v>
      </c>
      <c r="AM196" s="37" t="str">
        <f t="shared" si="258"/>
        <v>-</v>
      </c>
      <c r="AN196" s="52" t="str">
        <f t="shared" si="259"/>
        <v>-</v>
      </c>
      <c r="AO196" s="35" t="str">
        <f t="shared" si="181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44"/>
        <v>0</v>
      </c>
      <c r="L197" s="16">
        <f t="shared" si="245"/>
        <v>0</v>
      </c>
      <c r="M197" s="26"/>
      <c r="N197" s="16">
        <f t="shared" si="246"/>
        <v>0</v>
      </c>
      <c r="O197" s="16">
        <f t="shared" si="247"/>
        <v>0</v>
      </c>
      <c r="P197" s="26">
        <v>0</v>
      </c>
      <c r="Q197" s="16">
        <f t="shared" si="248"/>
        <v>0</v>
      </c>
      <c r="R197" s="16">
        <f t="shared" si="249"/>
        <v>0</v>
      </c>
      <c r="S197" s="26">
        <v>0</v>
      </c>
      <c r="T197" s="16">
        <f t="shared" si="250"/>
        <v>0</v>
      </c>
      <c r="U197" s="16">
        <f t="shared" si="251"/>
        <v>0</v>
      </c>
      <c r="V197" s="26">
        <v>0</v>
      </c>
      <c r="W197" s="16">
        <f t="shared" si="252"/>
        <v>0</v>
      </c>
      <c r="X197" s="16">
        <f t="shared" si="253"/>
        <v>0</v>
      </c>
      <c r="Y197" s="26"/>
      <c r="Z197" s="16">
        <f t="shared" si="254"/>
        <v>0</v>
      </c>
      <c r="AA197" s="16">
        <f t="shared" si="255"/>
        <v>0</v>
      </c>
      <c r="AC197" s="52">
        <f t="shared" si="196"/>
        <v>0</v>
      </c>
      <c r="AD197" s="16">
        <f t="shared" si="197"/>
        <v>0</v>
      </c>
      <c r="AE197" s="37">
        <f t="shared" si="209"/>
        <v>0</v>
      </c>
      <c r="AF197" s="42">
        <f t="shared" si="178"/>
        <v>0</v>
      </c>
      <c r="AG197" s="37">
        <f t="shared" si="179"/>
        <v>0</v>
      </c>
      <c r="AH197" s="63">
        <f t="shared" si="180"/>
        <v>0</v>
      </c>
      <c r="AI197" s="26">
        <v>0</v>
      </c>
      <c r="AJ197" s="37">
        <f t="shared" si="256"/>
        <v>0</v>
      </c>
      <c r="AK197" s="37" t="str">
        <f t="shared" si="257"/>
        <v>-</v>
      </c>
      <c r="AL197" s="47">
        <v>158</v>
      </c>
      <c r="AM197" s="37" t="str">
        <f t="shared" si="258"/>
        <v>-</v>
      </c>
      <c r="AN197" s="52" t="str">
        <f t="shared" si="259"/>
        <v>-</v>
      </c>
      <c r="AO197" s="35" t="str">
        <f t="shared" si="181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44"/>
        <v>0</v>
      </c>
      <c r="L198" s="16">
        <f t="shared" si="245"/>
        <v>0</v>
      </c>
      <c r="M198" s="26"/>
      <c r="N198" s="16">
        <f t="shared" si="246"/>
        <v>0</v>
      </c>
      <c r="O198" s="16">
        <f t="shared" si="247"/>
        <v>0</v>
      </c>
      <c r="P198" s="26">
        <v>0</v>
      </c>
      <c r="Q198" s="16">
        <f t="shared" si="248"/>
        <v>0</v>
      </c>
      <c r="R198" s="16">
        <f t="shared" si="249"/>
        <v>0</v>
      </c>
      <c r="S198" s="26">
        <v>0</v>
      </c>
      <c r="T198" s="16">
        <f t="shared" si="250"/>
        <v>0</v>
      </c>
      <c r="U198" s="16">
        <f t="shared" si="251"/>
        <v>0</v>
      </c>
      <c r="V198" s="26">
        <v>0</v>
      </c>
      <c r="W198" s="16">
        <f t="shared" si="252"/>
        <v>0</v>
      </c>
      <c r="X198" s="16">
        <f t="shared" si="253"/>
        <v>0</v>
      </c>
      <c r="Y198" s="26"/>
      <c r="Z198" s="16">
        <f t="shared" si="254"/>
        <v>0</v>
      </c>
      <c r="AA198" s="16">
        <f t="shared" si="255"/>
        <v>0</v>
      </c>
      <c r="AC198" s="52">
        <f t="shared" si="196"/>
        <v>0</v>
      </c>
      <c r="AD198" s="16">
        <f t="shared" si="197"/>
        <v>0</v>
      </c>
      <c r="AE198" s="37">
        <f t="shared" si="209"/>
        <v>0</v>
      </c>
      <c r="AF198" s="42">
        <f t="shared" si="178"/>
        <v>0</v>
      </c>
      <c r="AG198" s="37">
        <f t="shared" si="179"/>
        <v>0</v>
      </c>
      <c r="AH198" s="63">
        <f t="shared" si="180"/>
        <v>0</v>
      </c>
      <c r="AI198" s="26">
        <v>0</v>
      </c>
      <c r="AJ198" s="37">
        <f t="shared" si="256"/>
        <v>0</v>
      </c>
      <c r="AK198" s="37" t="str">
        <f t="shared" si="257"/>
        <v>-</v>
      </c>
      <c r="AL198" s="47">
        <v>159</v>
      </c>
      <c r="AM198" s="37" t="str">
        <f t="shared" si="258"/>
        <v>-</v>
      </c>
      <c r="AN198" s="52" t="str">
        <f t="shared" si="259"/>
        <v>-</v>
      </c>
      <c r="AO198" s="35" t="str">
        <f t="shared" si="181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44"/>
        <v>0</v>
      </c>
      <c r="L199" s="16">
        <f t="shared" si="245"/>
        <v>0</v>
      </c>
      <c r="M199" s="26"/>
      <c r="N199" s="16">
        <f t="shared" si="246"/>
        <v>0</v>
      </c>
      <c r="O199" s="16">
        <f t="shared" si="247"/>
        <v>0</v>
      </c>
      <c r="P199" s="26">
        <v>0</v>
      </c>
      <c r="Q199" s="16">
        <f t="shared" si="248"/>
        <v>0</v>
      </c>
      <c r="R199" s="16">
        <f t="shared" si="249"/>
        <v>0</v>
      </c>
      <c r="S199" s="26">
        <v>0</v>
      </c>
      <c r="T199" s="16">
        <f t="shared" si="250"/>
        <v>0</v>
      </c>
      <c r="U199" s="16">
        <f t="shared" si="251"/>
        <v>0</v>
      </c>
      <c r="V199" s="26">
        <v>0</v>
      </c>
      <c r="W199" s="16">
        <f t="shared" si="252"/>
        <v>0</v>
      </c>
      <c r="X199" s="16">
        <f t="shared" si="253"/>
        <v>0</v>
      </c>
      <c r="Y199" s="26"/>
      <c r="Z199" s="16">
        <f t="shared" si="254"/>
        <v>0</v>
      </c>
      <c r="AA199" s="16">
        <f t="shared" si="255"/>
        <v>0</v>
      </c>
      <c r="AC199" s="52">
        <f t="shared" si="196"/>
        <v>0</v>
      </c>
      <c r="AD199" s="16">
        <f t="shared" si="197"/>
        <v>0</v>
      </c>
      <c r="AE199" s="37">
        <f t="shared" si="209"/>
        <v>0</v>
      </c>
      <c r="AF199" s="42">
        <f t="shared" si="178"/>
        <v>0</v>
      </c>
      <c r="AG199" s="37">
        <f t="shared" si="179"/>
        <v>0</v>
      </c>
      <c r="AH199" s="63">
        <f t="shared" si="180"/>
        <v>0</v>
      </c>
      <c r="AI199" s="26">
        <v>0</v>
      </c>
      <c r="AJ199" s="37">
        <f t="shared" si="256"/>
        <v>0</v>
      </c>
      <c r="AK199" s="37" t="str">
        <f t="shared" si="257"/>
        <v>-</v>
      </c>
      <c r="AL199" s="47">
        <v>160</v>
      </c>
      <c r="AM199" s="37" t="str">
        <f t="shared" si="258"/>
        <v>-</v>
      </c>
      <c r="AN199" s="52" t="str">
        <f t="shared" si="259"/>
        <v>-</v>
      </c>
      <c r="AO199" s="35" t="str">
        <f t="shared" si="181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44"/>
        <v>0</v>
      </c>
      <c r="L200" s="16">
        <f t="shared" si="245"/>
        <v>0</v>
      </c>
      <c r="M200" s="26"/>
      <c r="N200" s="16">
        <f t="shared" si="246"/>
        <v>0</v>
      </c>
      <c r="O200" s="16">
        <f t="shared" si="247"/>
        <v>0</v>
      </c>
      <c r="P200" s="26">
        <v>0</v>
      </c>
      <c r="Q200" s="16">
        <f t="shared" si="248"/>
        <v>0</v>
      </c>
      <c r="R200" s="16">
        <f t="shared" si="249"/>
        <v>0</v>
      </c>
      <c r="S200" s="26">
        <v>0</v>
      </c>
      <c r="T200" s="16">
        <f t="shared" si="250"/>
        <v>0</v>
      </c>
      <c r="U200" s="16">
        <f t="shared" si="251"/>
        <v>0</v>
      </c>
      <c r="V200" s="26">
        <v>0</v>
      </c>
      <c r="W200" s="16">
        <f t="shared" si="252"/>
        <v>0</v>
      </c>
      <c r="X200" s="16">
        <f t="shared" si="253"/>
        <v>0</v>
      </c>
      <c r="Y200" s="26"/>
      <c r="Z200" s="16">
        <f t="shared" si="254"/>
        <v>0</v>
      </c>
      <c r="AA200" s="16">
        <f t="shared" si="255"/>
        <v>0</v>
      </c>
      <c r="AC200" s="52">
        <f t="shared" si="196"/>
        <v>0</v>
      </c>
      <c r="AD200" s="16">
        <f t="shared" si="197"/>
        <v>0</v>
      </c>
      <c r="AE200" s="37">
        <f t="shared" si="209"/>
        <v>0</v>
      </c>
      <c r="AF200" s="42">
        <f t="shared" si="178"/>
        <v>0</v>
      </c>
      <c r="AG200" s="37">
        <f t="shared" si="179"/>
        <v>0</v>
      </c>
      <c r="AH200" s="63">
        <f t="shared" si="180"/>
        <v>0</v>
      </c>
      <c r="AI200" s="26">
        <v>0</v>
      </c>
      <c r="AJ200" s="37">
        <f t="shared" si="256"/>
        <v>0</v>
      </c>
      <c r="AK200" s="37" t="str">
        <f t="shared" si="257"/>
        <v>-</v>
      </c>
      <c r="AL200" s="47">
        <v>161</v>
      </c>
      <c r="AM200" s="37" t="str">
        <f t="shared" si="258"/>
        <v>-</v>
      </c>
      <c r="AN200" s="52" t="str">
        <f t="shared" si="259"/>
        <v>-</v>
      </c>
      <c r="AO200" s="35" t="str">
        <f t="shared" si="181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44"/>
        <v>0</v>
      </c>
      <c r="L201" s="16">
        <f t="shared" si="245"/>
        <v>0</v>
      </c>
      <c r="M201" s="26"/>
      <c r="N201" s="16">
        <f t="shared" si="246"/>
        <v>0</v>
      </c>
      <c r="O201" s="16">
        <f t="shared" si="247"/>
        <v>0</v>
      </c>
      <c r="P201" s="26">
        <v>0</v>
      </c>
      <c r="Q201" s="16">
        <f t="shared" si="248"/>
        <v>0</v>
      </c>
      <c r="R201" s="16">
        <f t="shared" si="249"/>
        <v>0</v>
      </c>
      <c r="S201" s="26">
        <v>0</v>
      </c>
      <c r="T201" s="16">
        <f t="shared" si="250"/>
        <v>0</v>
      </c>
      <c r="U201" s="16">
        <f t="shared" si="251"/>
        <v>0</v>
      </c>
      <c r="V201" s="26">
        <v>0</v>
      </c>
      <c r="W201" s="16">
        <f t="shared" si="252"/>
        <v>0</v>
      </c>
      <c r="X201" s="16">
        <f t="shared" si="253"/>
        <v>0</v>
      </c>
      <c r="Y201" s="26"/>
      <c r="Z201" s="16">
        <f t="shared" si="254"/>
        <v>0</v>
      </c>
      <c r="AA201" s="16">
        <f t="shared" si="255"/>
        <v>0</v>
      </c>
      <c r="AC201" s="52">
        <f t="shared" si="196"/>
        <v>0</v>
      </c>
      <c r="AD201" s="16">
        <f t="shared" si="197"/>
        <v>0</v>
      </c>
      <c r="AE201" s="37">
        <f t="shared" si="209"/>
        <v>0</v>
      </c>
      <c r="AF201" s="42">
        <f t="shared" si="178"/>
        <v>0</v>
      </c>
      <c r="AG201" s="37">
        <f t="shared" si="179"/>
        <v>0</v>
      </c>
      <c r="AH201" s="63">
        <f t="shared" si="180"/>
        <v>0</v>
      </c>
      <c r="AI201" s="26">
        <v>0</v>
      </c>
      <c r="AJ201" s="37">
        <f t="shared" si="256"/>
        <v>0</v>
      </c>
      <c r="AK201" s="37" t="str">
        <f t="shared" si="257"/>
        <v>-</v>
      </c>
      <c r="AL201" s="47">
        <v>162</v>
      </c>
      <c r="AM201" s="37" t="str">
        <f t="shared" si="258"/>
        <v>-</v>
      </c>
      <c r="AN201" s="52" t="str">
        <f t="shared" si="259"/>
        <v>-</v>
      </c>
      <c r="AO201" s="35" t="str">
        <f t="shared" si="181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44"/>
        <v>0</v>
      </c>
      <c r="L202" s="16">
        <f t="shared" si="245"/>
        <v>0</v>
      </c>
      <c r="M202" s="26"/>
      <c r="N202" s="16">
        <f t="shared" si="246"/>
        <v>0</v>
      </c>
      <c r="O202" s="16">
        <f t="shared" si="247"/>
        <v>0</v>
      </c>
      <c r="P202" s="26">
        <v>0</v>
      </c>
      <c r="Q202" s="16">
        <f t="shared" si="248"/>
        <v>0</v>
      </c>
      <c r="R202" s="16">
        <f t="shared" si="249"/>
        <v>0</v>
      </c>
      <c r="S202" s="26">
        <v>0</v>
      </c>
      <c r="T202" s="16">
        <f t="shared" si="250"/>
        <v>0</v>
      </c>
      <c r="U202" s="16">
        <f t="shared" si="251"/>
        <v>0</v>
      </c>
      <c r="V202" s="26">
        <v>0</v>
      </c>
      <c r="W202" s="16">
        <f t="shared" si="252"/>
        <v>0</v>
      </c>
      <c r="X202" s="16">
        <f t="shared" si="253"/>
        <v>0</v>
      </c>
      <c r="Y202" s="26"/>
      <c r="Z202" s="16">
        <f t="shared" si="254"/>
        <v>0</v>
      </c>
      <c r="AA202" s="16">
        <f t="shared" si="255"/>
        <v>0</v>
      </c>
      <c r="AC202" s="52">
        <f t="shared" si="196"/>
        <v>0</v>
      </c>
      <c r="AD202" s="16">
        <f t="shared" si="197"/>
        <v>0</v>
      </c>
      <c r="AE202" s="37">
        <f t="shared" si="209"/>
        <v>0</v>
      </c>
      <c r="AF202" s="42">
        <f t="shared" si="178"/>
        <v>0</v>
      </c>
      <c r="AG202" s="37">
        <f t="shared" si="179"/>
        <v>0</v>
      </c>
      <c r="AH202" s="63">
        <f t="shared" si="180"/>
        <v>0</v>
      </c>
      <c r="AI202" s="26">
        <v>0</v>
      </c>
      <c r="AJ202" s="37">
        <f t="shared" si="256"/>
        <v>0</v>
      </c>
      <c r="AK202" s="37" t="str">
        <f t="shared" si="257"/>
        <v>-</v>
      </c>
      <c r="AL202" s="47">
        <v>163</v>
      </c>
      <c r="AM202" s="37" t="str">
        <f t="shared" si="258"/>
        <v>-</v>
      </c>
      <c r="AN202" s="52" t="str">
        <f t="shared" si="259"/>
        <v>-</v>
      </c>
      <c r="AO202" s="35" t="str">
        <f t="shared" si="181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44"/>
        <v>0</v>
      </c>
      <c r="L203" s="16">
        <f t="shared" si="245"/>
        <v>0</v>
      </c>
      <c r="M203" s="26"/>
      <c r="N203" s="16">
        <f t="shared" si="246"/>
        <v>0</v>
      </c>
      <c r="O203" s="16">
        <f t="shared" si="247"/>
        <v>0</v>
      </c>
      <c r="P203" s="26"/>
      <c r="Q203" s="16">
        <f t="shared" si="248"/>
        <v>0</v>
      </c>
      <c r="R203" s="16">
        <f t="shared" si="249"/>
        <v>0</v>
      </c>
      <c r="S203" s="26"/>
      <c r="T203" s="16">
        <f t="shared" si="250"/>
        <v>0</v>
      </c>
      <c r="U203" s="16">
        <f t="shared" si="251"/>
        <v>0</v>
      </c>
      <c r="V203" s="26"/>
      <c r="W203" s="16">
        <f t="shared" si="252"/>
        <v>0</v>
      </c>
      <c r="X203" s="16">
        <f t="shared" si="253"/>
        <v>0</v>
      </c>
      <c r="Y203" s="26"/>
      <c r="Z203" s="16">
        <f t="shared" si="254"/>
        <v>0</v>
      </c>
      <c r="AA203" s="16">
        <f t="shared" si="255"/>
        <v>0</v>
      </c>
      <c r="AC203" s="52">
        <f t="shared" si="196"/>
        <v>0</v>
      </c>
      <c r="AD203" s="16">
        <f t="shared" si="197"/>
        <v>0</v>
      </c>
      <c r="AE203" s="37">
        <f t="shared" si="209"/>
        <v>0</v>
      </c>
      <c r="AF203" s="42">
        <f t="shared" si="178"/>
        <v>0</v>
      </c>
      <c r="AG203" s="37">
        <f t="shared" si="179"/>
        <v>0</v>
      </c>
      <c r="AH203" s="63">
        <f t="shared" si="180"/>
        <v>0</v>
      </c>
      <c r="AI203" s="26"/>
      <c r="AJ203" s="37">
        <f t="shared" si="256"/>
        <v>0</v>
      </c>
      <c r="AK203" s="37" t="str">
        <f t="shared" si="257"/>
        <v>-</v>
      </c>
      <c r="AL203" s="47">
        <v>164</v>
      </c>
      <c r="AM203" s="37" t="str">
        <f t="shared" si="258"/>
        <v>-</v>
      </c>
      <c r="AN203" s="52" t="str">
        <f t="shared" si="259"/>
        <v>-</v>
      </c>
      <c r="AO203" s="35" t="str">
        <f t="shared" si="181"/>
        <v>-</v>
      </c>
    </row>
    <row r="204" spans="1:41" ht="15" x14ac:dyDescent="0.25">
      <c r="A204" s="13"/>
      <c r="B204" s="17"/>
      <c r="C204" s="17"/>
      <c r="D204" s="32"/>
      <c r="E204" s="18"/>
      <c r="F204" s="57"/>
      <c r="G204" s="57"/>
      <c r="H204" s="58"/>
      <c r="J204" s="26"/>
      <c r="K204" s="16">
        <f t="shared" si="244"/>
        <v>0</v>
      </c>
      <c r="L204" s="16">
        <f t="shared" si="245"/>
        <v>0</v>
      </c>
      <c r="M204" s="26"/>
      <c r="N204" s="16">
        <f t="shared" si="246"/>
        <v>0</v>
      </c>
      <c r="O204" s="16">
        <f t="shared" si="247"/>
        <v>0</v>
      </c>
      <c r="P204" s="26"/>
      <c r="Q204" s="16">
        <f t="shared" si="248"/>
        <v>0</v>
      </c>
      <c r="R204" s="16">
        <f t="shared" si="249"/>
        <v>0</v>
      </c>
      <c r="S204" s="26"/>
      <c r="T204" s="16">
        <f t="shared" si="250"/>
        <v>0</v>
      </c>
      <c r="U204" s="16">
        <f t="shared" si="251"/>
        <v>0</v>
      </c>
      <c r="V204" s="26"/>
      <c r="W204" s="16">
        <f t="shared" si="252"/>
        <v>0</v>
      </c>
      <c r="X204" s="16">
        <f t="shared" si="253"/>
        <v>0</v>
      </c>
      <c r="Y204" s="26"/>
      <c r="Z204" s="16">
        <f t="shared" si="254"/>
        <v>0</v>
      </c>
      <c r="AA204" s="16">
        <f t="shared" si="255"/>
        <v>0</v>
      </c>
      <c r="AC204" s="52">
        <f t="shared" si="196"/>
        <v>0</v>
      </c>
      <c r="AD204" s="16">
        <f t="shared" si="197"/>
        <v>0</v>
      </c>
      <c r="AE204" s="37">
        <f t="shared" si="209"/>
        <v>0</v>
      </c>
      <c r="AF204" s="42">
        <f t="shared" si="178"/>
        <v>0</v>
      </c>
      <c r="AG204" s="37">
        <f t="shared" si="179"/>
        <v>0</v>
      </c>
      <c r="AH204" s="63">
        <f t="shared" si="180"/>
        <v>0</v>
      </c>
      <c r="AI204" s="26"/>
      <c r="AJ204" s="37">
        <f t="shared" si="256"/>
        <v>0</v>
      </c>
      <c r="AK204" s="37" t="str">
        <f t="shared" si="257"/>
        <v>-</v>
      </c>
      <c r="AL204" s="47">
        <v>165</v>
      </c>
      <c r="AM204" s="37" t="str">
        <f t="shared" si="258"/>
        <v>-</v>
      </c>
      <c r="AN204" s="52" t="str">
        <f t="shared" si="259"/>
        <v>-</v>
      </c>
      <c r="AO204" s="35" t="str">
        <f t="shared" si="181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44"/>
        <v>0</v>
      </c>
      <c r="L205" s="16">
        <f t="shared" si="245"/>
        <v>0</v>
      </c>
      <c r="M205" s="26"/>
      <c r="N205" s="16">
        <f t="shared" si="246"/>
        <v>0</v>
      </c>
      <c r="O205" s="16">
        <f t="shared" si="247"/>
        <v>0</v>
      </c>
      <c r="P205" s="26"/>
      <c r="Q205" s="16">
        <f t="shared" si="248"/>
        <v>0</v>
      </c>
      <c r="R205" s="16">
        <f t="shared" si="249"/>
        <v>0</v>
      </c>
      <c r="S205" s="26"/>
      <c r="T205" s="16">
        <f t="shared" si="250"/>
        <v>0</v>
      </c>
      <c r="U205" s="16">
        <f t="shared" si="251"/>
        <v>0</v>
      </c>
      <c r="V205" s="26"/>
      <c r="W205" s="16">
        <f t="shared" si="252"/>
        <v>0</v>
      </c>
      <c r="X205" s="16">
        <f t="shared" si="253"/>
        <v>0</v>
      </c>
      <c r="Y205" s="26"/>
      <c r="Z205" s="16">
        <f t="shared" si="254"/>
        <v>0</v>
      </c>
      <c r="AA205" s="16">
        <f t="shared" si="255"/>
        <v>0</v>
      </c>
      <c r="AC205" s="52">
        <f t="shared" si="196"/>
        <v>0</v>
      </c>
      <c r="AD205" s="16">
        <f t="shared" si="197"/>
        <v>0</v>
      </c>
      <c r="AE205" s="37">
        <f t="shared" si="209"/>
        <v>0</v>
      </c>
      <c r="AF205" s="42">
        <f t="shared" si="178"/>
        <v>0</v>
      </c>
      <c r="AG205" s="37">
        <f t="shared" si="179"/>
        <v>0</v>
      </c>
      <c r="AH205" s="63">
        <f t="shared" si="180"/>
        <v>0</v>
      </c>
      <c r="AI205" s="26"/>
      <c r="AJ205" s="37">
        <f t="shared" si="256"/>
        <v>0</v>
      </c>
      <c r="AK205" s="37" t="str">
        <f t="shared" si="257"/>
        <v>-</v>
      </c>
      <c r="AL205" s="47">
        <v>166</v>
      </c>
      <c r="AM205" s="37" t="str">
        <f t="shared" si="258"/>
        <v>-</v>
      </c>
      <c r="AN205" s="52" t="str">
        <f t="shared" si="259"/>
        <v>-</v>
      </c>
      <c r="AO205" s="35" t="str">
        <f t="shared" si="181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44"/>
        <v>0</v>
      </c>
      <c r="L206" s="16">
        <f t="shared" si="245"/>
        <v>0</v>
      </c>
      <c r="M206" s="26"/>
      <c r="N206" s="16">
        <f t="shared" si="246"/>
        <v>0</v>
      </c>
      <c r="O206" s="16">
        <f t="shared" si="247"/>
        <v>0</v>
      </c>
      <c r="P206" s="26"/>
      <c r="Q206" s="16">
        <f t="shared" si="248"/>
        <v>0</v>
      </c>
      <c r="R206" s="16">
        <f t="shared" si="249"/>
        <v>0</v>
      </c>
      <c r="S206" s="26"/>
      <c r="T206" s="16">
        <f t="shared" si="250"/>
        <v>0</v>
      </c>
      <c r="U206" s="16">
        <f t="shared" si="251"/>
        <v>0</v>
      </c>
      <c r="V206" s="26"/>
      <c r="W206" s="16">
        <f t="shared" si="252"/>
        <v>0</v>
      </c>
      <c r="X206" s="16">
        <f t="shared" si="253"/>
        <v>0</v>
      </c>
      <c r="Y206" s="26"/>
      <c r="Z206" s="16">
        <f t="shared" si="254"/>
        <v>0</v>
      </c>
      <c r="AA206" s="16">
        <f t="shared" si="255"/>
        <v>0</v>
      </c>
      <c r="AC206" s="52">
        <f t="shared" si="196"/>
        <v>0</v>
      </c>
      <c r="AD206" s="16">
        <f t="shared" si="197"/>
        <v>0</v>
      </c>
      <c r="AE206" s="37">
        <f t="shared" si="209"/>
        <v>0</v>
      </c>
      <c r="AF206" s="42">
        <f t="shared" ref="AF206:AF209" si="260">AC206/AQ$10</f>
        <v>0</v>
      </c>
      <c r="AG206" s="37">
        <f t="shared" ref="AG206:AG209" si="261">AF206*30</f>
        <v>0</v>
      </c>
      <c r="AH206" s="63">
        <f t="shared" ref="AH206:AH209" si="262">AE206/AQ$10*30</f>
        <v>0</v>
      </c>
      <c r="AI206" s="26"/>
      <c r="AJ206" s="37">
        <f t="shared" si="256"/>
        <v>0</v>
      </c>
      <c r="AK206" s="37" t="str">
        <f t="shared" si="257"/>
        <v>-</v>
      </c>
      <c r="AL206" s="47">
        <v>167</v>
      </c>
      <c r="AM206" s="37" t="str">
        <f t="shared" si="258"/>
        <v>-</v>
      </c>
      <c r="AN206" s="52" t="str">
        <f t="shared" si="259"/>
        <v>-</v>
      </c>
      <c r="AO206" s="35" t="str">
        <f t="shared" ref="AO206:AO209" si="263">IFERROR(AO$10+AK206,"-")</f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44"/>
        <v>0</v>
      </c>
      <c r="L207" s="16">
        <f t="shared" si="245"/>
        <v>0</v>
      </c>
      <c r="M207" s="26"/>
      <c r="N207" s="16">
        <f t="shared" si="246"/>
        <v>0</v>
      </c>
      <c r="O207" s="16">
        <f t="shared" si="247"/>
        <v>0</v>
      </c>
      <c r="P207" s="26"/>
      <c r="Q207" s="16">
        <f t="shared" si="248"/>
        <v>0</v>
      </c>
      <c r="R207" s="16">
        <f t="shared" si="249"/>
        <v>0</v>
      </c>
      <c r="S207" s="26"/>
      <c r="T207" s="16">
        <f t="shared" si="250"/>
        <v>0</v>
      </c>
      <c r="U207" s="16">
        <f t="shared" si="251"/>
        <v>0</v>
      </c>
      <c r="V207" s="26"/>
      <c r="W207" s="16">
        <f t="shared" si="252"/>
        <v>0</v>
      </c>
      <c r="X207" s="16">
        <f t="shared" si="253"/>
        <v>0</v>
      </c>
      <c r="Y207" s="26"/>
      <c r="Z207" s="16">
        <f t="shared" si="254"/>
        <v>0</v>
      </c>
      <c r="AA207" s="16">
        <f t="shared" si="255"/>
        <v>0</v>
      </c>
      <c r="AC207" s="52">
        <f t="shared" si="196"/>
        <v>0</v>
      </c>
      <c r="AD207" s="16">
        <f t="shared" si="197"/>
        <v>0</v>
      </c>
      <c r="AE207" s="37">
        <f t="shared" si="209"/>
        <v>0</v>
      </c>
      <c r="AF207" s="42">
        <f t="shared" si="260"/>
        <v>0</v>
      </c>
      <c r="AG207" s="37">
        <f t="shared" si="261"/>
        <v>0</v>
      </c>
      <c r="AH207" s="63">
        <f t="shared" si="262"/>
        <v>0</v>
      </c>
      <c r="AI207" s="26"/>
      <c r="AJ207" s="37">
        <f t="shared" si="256"/>
        <v>0</v>
      </c>
      <c r="AK207" s="37" t="str">
        <f t="shared" si="257"/>
        <v>-</v>
      </c>
      <c r="AL207" s="47">
        <v>168</v>
      </c>
      <c r="AM207" s="37" t="str">
        <f t="shared" si="258"/>
        <v>-</v>
      </c>
      <c r="AN207" s="52" t="str">
        <f t="shared" si="259"/>
        <v>-</v>
      </c>
      <c r="AO207" s="35" t="str">
        <f t="shared" si="263"/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44"/>
        <v>0</v>
      </c>
      <c r="L208" s="16">
        <f t="shared" si="245"/>
        <v>0</v>
      </c>
      <c r="M208" s="26"/>
      <c r="N208" s="16">
        <f t="shared" si="246"/>
        <v>0</v>
      </c>
      <c r="O208" s="16">
        <f t="shared" si="247"/>
        <v>0</v>
      </c>
      <c r="P208" s="26"/>
      <c r="Q208" s="16">
        <f t="shared" si="248"/>
        <v>0</v>
      </c>
      <c r="R208" s="16">
        <f t="shared" si="249"/>
        <v>0</v>
      </c>
      <c r="S208" s="26"/>
      <c r="T208" s="16">
        <f t="shared" si="250"/>
        <v>0</v>
      </c>
      <c r="U208" s="16">
        <f t="shared" si="251"/>
        <v>0</v>
      </c>
      <c r="V208" s="26"/>
      <c r="W208" s="16">
        <f t="shared" si="252"/>
        <v>0</v>
      </c>
      <c r="X208" s="16">
        <f t="shared" si="253"/>
        <v>0</v>
      </c>
      <c r="Y208" s="26"/>
      <c r="Z208" s="16">
        <f t="shared" si="254"/>
        <v>0</v>
      </c>
      <c r="AA208" s="16">
        <f t="shared" si="255"/>
        <v>0</v>
      </c>
      <c r="AC208" s="52">
        <f t="shared" si="196"/>
        <v>0</v>
      </c>
      <c r="AD208" s="16">
        <f t="shared" si="197"/>
        <v>0</v>
      </c>
      <c r="AE208" s="37">
        <f t="shared" si="209"/>
        <v>0</v>
      </c>
      <c r="AF208" s="42">
        <f t="shared" si="260"/>
        <v>0</v>
      </c>
      <c r="AG208" s="37">
        <f t="shared" si="261"/>
        <v>0</v>
      </c>
      <c r="AH208" s="63">
        <f t="shared" si="262"/>
        <v>0</v>
      </c>
      <c r="AI208" s="26"/>
      <c r="AJ208" s="37">
        <f t="shared" si="256"/>
        <v>0</v>
      </c>
      <c r="AK208" s="37" t="str">
        <f t="shared" si="257"/>
        <v>-</v>
      </c>
      <c r="AL208" s="47">
        <v>169</v>
      </c>
      <c r="AM208" s="37" t="str">
        <f t="shared" si="258"/>
        <v>-</v>
      </c>
      <c r="AN208" s="52" t="str">
        <f t="shared" si="259"/>
        <v>-</v>
      </c>
      <c r="AO208" s="35" t="str">
        <f t="shared" si="263"/>
        <v>-</v>
      </c>
    </row>
    <row r="209" spans="1:48" ht="15" x14ac:dyDescent="0.25">
      <c r="A209" s="13"/>
      <c r="B209" s="17"/>
      <c r="C209" s="17"/>
      <c r="D209" s="31"/>
      <c r="E209" s="18"/>
      <c r="F209" s="57"/>
      <c r="G209" s="57"/>
      <c r="H209" s="58"/>
      <c r="J209" s="26"/>
      <c r="K209" s="16">
        <f t="shared" si="244"/>
        <v>0</v>
      </c>
      <c r="L209" s="16">
        <f t="shared" si="245"/>
        <v>0</v>
      </c>
      <c r="M209" s="26"/>
      <c r="N209" s="16">
        <f t="shared" si="246"/>
        <v>0</v>
      </c>
      <c r="O209" s="16">
        <f t="shared" si="247"/>
        <v>0</v>
      </c>
      <c r="P209" s="26"/>
      <c r="Q209" s="16">
        <f t="shared" si="248"/>
        <v>0</v>
      </c>
      <c r="R209" s="16">
        <f t="shared" si="249"/>
        <v>0</v>
      </c>
      <c r="S209" s="26"/>
      <c r="T209" s="16">
        <f t="shared" si="250"/>
        <v>0</v>
      </c>
      <c r="U209" s="16">
        <f t="shared" si="251"/>
        <v>0</v>
      </c>
      <c r="V209" s="26"/>
      <c r="W209" s="16">
        <f t="shared" si="252"/>
        <v>0</v>
      </c>
      <c r="X209" s="16">
        <f t="shared" si="253"/>
        <v>0</v>
      </c>
      <c r="Y209" s="26"/>
      <c r="Z209" s="16">
        <f t="shared" si="254"/>
        <v>0</v>
      </c>
      <c r="AA209" s="16">
        <f t="shared" si="255"/>
        <v>0</v>
      </c>
      <c r="AC209" s="52">
        <f t="shared" si="196"/>
        <v>0</v>
      </c>
      <c r="AD209" s="16">
        <f t="shared" si="197"/>
        <v>0</v>
      </c>
      <c r="AE209" s="37">
        <f t="shared" si="209"/>
        <v>0</v>
      </c>
      <c r="AF209" s="42">
        <f t="shared" si="260"/>
        <v>0</v>
      </c>
      <c r="AG209" s="37">
        <f t="shared" si="261"/>
        <v>0</v>
      </c>
      <c r="AH209" s="63">
        <f t="shared" si="262"/>
        <v>0</v>
      </c>
      <c r="AI209" s="26"/>
      <c r="AJ209" s="37">
        <f t="shared" si="256"/>
        <v>0</v>
      </c>
      <c r="AK209" s="37" t="str">
        <f t="shared" si="257"/>
        <v>-</v>
      </c>
      <c r="AL209" s="47">
        <v>170</v>
      </c>
      <c r="AM209" s="37" t="str">
        <f t="shared" si="258"/>
        <v>-</v>
      </c>
      <c r="AN209" s="52" t="str">
        <f t="shared" si="259"/>
        <v>-</v>
      </c>
      <c r="AO209" s="35" t="str">
        <f t="shared" si="263"/>
        <v>-</v>
      </c>
    </row>
    <row r="210" spans="1:48" ht="5.25" customHeight="1" x14ac:dyDescent="0.2">
      <c r="B210" s="10"/>
      <c r="AL210" s="47">
        <v>172</v>
      </c>
      <c r="AN210" s="53"/>
    </row>
    <row r="211" spans="1:48" ht="16.5" customHeight="1" x14ac:dyDescent="0.2">
      <c r="B211" s="7"/>
      <c r="C211" s="7"/>
      <c r="D211" s="8"/>
      <c r="E211" s="12" t="s">
        <v>4</v>
      </c>
      <c r="F211" s="9"/>
      <c r="G211" s="9"/>
      <c r="H211" s="9"/>
      <c r="J211" s="25">
        <f>SUM(J13:J202)</f>
        <v>45</v>
      </c>
      <c r="K211" s="25">
        <f t="shared" ref="K211:AJ211" si="264">SUM(K13:K202)</f>
        <v>940.54861356170443</v>
      </c>
      <c r="L211" s="25">
        <f t="shared" si="264"/>
        <v>2214.5</v>
      </c>
      <c r="M211" s="25">
        <f t="shared" si="264"/>
        <v>29</v>
      </c>
      <c r="N211" s="25">
        <f t="shared" si="264"/>
        <v>470.28999999999974</v>
      </c>
      <c r="O211" s="25">
        <f t="shared" si="264"/>
        <v>1210.5</v>
      </c>
      <c r="P211" s="25">
        <f>SUM(P13:P202)</f>
        <v>23</v>
      </c>
      <c r="Q211" s="25">
        <f t="shared" si="264"/>
        <v>489.59146341463389</v>
      </c>
      <c r="R211" s="25">
        <f t="shared" si="264"/>
        <v>1069.5</v>
      </c>
      <c r="S211" s="25">
        <f t="shared" si="264"/>
        <v>21</v>
      </c>
      <c r="T211" s="25">
        <f t="shared" si="264"/>
        <v>544.34673242909992</v>
      </c>
      <c r="U211" s="25">
        <f t="shared" si="264"/>
        <v>1131.5</v>
      </c>
      <c r="V211" s="25">
        <f t="shared" si="264"/>
        <v>5</v>
      </c>
      <c r="W211" s="25">
        <f t="shared" si="264"/>
        <v>122.49073170731708</v>
      </c>
      <c r="X211" s="25">
        <f t="shared" si="264"/>
        <v>258</v>
      </c>
      <c r="Y211" s="25">
        <f t="shared" si="264"/>
        <v>0</v>
      </c>
      <c r="Z211" s="25">
        <f t="shared" si="264"/>
        <v>0</v>
      </c>
      <c r="AA211" s="25">
        <f t="shared" si="264"/>
        <v>0</v>
      </c>
      <c r="AB211" s="25">
        <f t="shared" si="264"/>
        <v>0</v>
      </c>
      <c r="AC211" s="25">
        <f t="shared" si="264"/>
        <v>123</v>
      </c>
      <c r="AD211" s="25">
        <f t="shared" si="264"/>
        <v>2567.2675411127543</v>
      </c>
      <c r="AE211" s="25">
        <f t="shared" si="264"/>
        <v>5884</v>
      </c>
      <c r="AF211" s="25">
        <f t="shared" si="264"/>
        <v>1.0000000000000002</v>
      </c>
      <c r="AG211" s="25">
        <f t="shared" si="264"/>
        <v>30</v>
      </c>
      <c r="AH211" s="25">
        <f t="shared" si="264"/>
        <v>1435.1219512195125</v>
      </c>
      <c r="AI211" s="25">
        <f t="shared" si="264"/>
        <v>86</v>
      </c>
      <c r="AJ211" s="25">
        <f t="shared" si="264"/>
        <v>3062</v>
      </c>
      <c r="AL211" s="1">
        <v>173</v>
      </c>
    </row>
    <row r="213" spans="1:48" s="71" customFormat="1" x14ac:dyDescent="0.2">
      <c r="E213" s="75" t="s">
        <v>21</v>
      </c>
      <c r="F213" s="76"/>
      <c r="G213" s="76"/>
      <c r="H213" s="77"/>
      <c r="I213" s="77"/>
      <c r="J213" s="77"/>
      <c r="K213" s="77"/>
      <c r="L213" s="77">
        <f>K211</f>
        <v>940.54861356170443</v>
      </c>
      <c r="M213" s="77"/>
      <c r="N213" s="77"/>
      <c r="O213" s="77">
        <f>N211</f>
        <v>470.28999999999974</v>
      </c>
      <c r="P213" s="77"/>
      <c r="Q213" s="77"/>
      <c r="R213" s="77">
        <f>Q211</f>
        <v>489.59146341463389</v>
      </c>
      <c r="S213" s="77"/>
      <c r="T213" s="77"/>
      <c r="U213" s="77">
        <f>T211</f>
        <v>544.34673242909992</v>
      </c>
      <c r="V213" s="77"/>
      <c r="W213" s="77"/>
      <c r="X213" s="77">
        <f>W211</f>
        <v>122.49073170731708</v>
      </c>
      <c r="Y213" s="77"/>
      <c r="Z213" s="77"/>
      <c r="AA213" s="77">
        <f>Z211</f>
        <v>0</v>
      </c>
      <c r="AB213" s="77"/>
      <c r="AC213" s="78"/>
      <c r="AD213" s="77"/>
      <c r="AE213" s="77">
        <f>AD211</f>
        <v>2567.2675411127543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s="43" customFormat="1" x14ac:dyDescent="0.2">
      <c r="E214" s="75" t="s">
        <v>22</v>
      </c>
      <c r="F214" s="80"/>
      <c r="G214" s="80"/>
      <c r="H214" s="81"/>
      <c r="I214" s="81"/>
      <c r="J214" s="81"/>
      <c r="K214" s="81"/>
      <c r="L214" s="77">
        <v>0</v>
      </c>
      <c r="M214" s="81"/>
      <c r="N214" s="81"/>
      <c r="O214" s="77">
        <v>0</v>
      </c>
      <c r="P214" s="81"/>
      <c r="Q214" s="81"/>
      <c r="R214" s="77">
        <v>0</v>
      </c>
      <c r="S214" s="81"/>
      <c r="T214" s="81"/>
      <c r="U214" s="77">
        <v>0</v>
      </c>
      <c r="V214" s="81"/>
      <c r="W214" s="81"/>
      <c r="X214" s="77">
        <v>0</v>
      </c>
      <c r="Y214" s="81"/>
      <c r="Z214" s="81"/>
      <c r="AA214" s="77">
        <f>AA211/100*AA10</f>
        <v>0</v>
      </c>
      <c r="AB214" s="81"/>
      <c r="AC214" s="82"/>
      <c r="AD214" s="81"/>
      <c r="AE214" s="77">
        <f>L214+O214+R214+U214+X214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s="43" customFormat="1" x14ac:dyDescent="0.2">
      <c r="E215" s="75" t="s">
        <v>41</v>
      </c>
      <c r="F215" s="80"/>
      <c r="G215" s="80"/>
      <c r="H215" s="81"/>
      <c r="I215" s="81"/>
      <c r="J215" s="81"/>
      <c r="K215" s="81"/>
      <c r="L215" s="92">
        <f>L214/L211</f>
        <v>0</v>
      </c>
      <c r="M215" s="93"/>
      <c r="N215" s="93"/>
      <c r="O215" s="92">
        <f>O214/O211</f>
        <v>0</v>
      </c>
      <c r="P215" s="93"/>
      <c r="Q215" s="93"/>
      <c r="R215" s="92">
        <f>R214/R211</f>
        <v>0</v>
      </c>
      <c r="S215" s="93"/>
      <c r="T215" s="93"/>
      <c r="U215" s="92">
        <f>U214/U211</f>
        <v>0</v>
      </c>
      <c r="V215" s="93"/>
      <c r="W215" s="93"/>
      <c r="X215" s="92">
        <f>X214/X211</f>
        <v>0</v>
      </c>
      <c r="Y215" s="93"/>
      <c r="Z215" s="93"/>
      <c r="AA215" s="92" t="e">
        <f>AA214/AA211</f>
        <v>#DIV/0!</v>
      </c>
      <c r="AB215" s="81"/>
      <c r="AC215" s="82"/>
      <c r="AD215" s="81"/>
      <c r="AE215" s="92">
        <f>AE214/AE211</f>
        <v>0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s="43" customFormat="1" x14ac:dyDescent="0.2">
      <c r="E216" s="75" t="s">
        <v>23</v>
      </c>
      <c r="F216" s="80"/>
      <c r="G216" s="80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2"/>
      <c r="AD216" s="81"/>
      <c r="AE216" s="81"/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s="71" customFormat="1" x14ac:dyDescent="0.2">
      <c r="E217" s="75" t="s">
        <v>24</v>
      </c>
      <c r="F217" s="76"/>
      <c r="G217" s="76"/>
      <c r="H217" s="77"/>
      <c r="I217" s="77"/>
      <c r="J217" s="77"/>
      <c r="K217" s="77"/>
      <c r="L217" s="77">
        <f>L211-L213-L214-L216</f>
        <v>1273.9513864382957</v>
      </c>
      <c r="M217" s="77"/>
      <c r="N217" s="77"/>
      <c r="O217" s="77">
        <f>O211-O213-O214-O216</f>
        <v>740.21000000000026</v>
      </c>
      <c r="P217" s="77"/>
      <c r="Q217" s="77"/>
      <c r="R217" s="77">
        <f>R211-R213-R214-R216</f>
        <v>579.90853658536616</v>
      </c>
      <c r="S217" s="77"/>
      <c r="T217" s="77"/>
      <c r="U217" s="77">
        <f>U211-U213-U214-U216</f>
        <v>587.15326757090008</v>
      </c>
      <c r="V217" s="77"/>
      <c r="W217" s="77"/>
      <c r="X217" s="77">
        <f>X211-X213-X214-X216</f>
        <v>135.50926829268292</v>
      </c>
      <c r="Y217" s="77"/>
      <c r="Z217" s="77"/>
      <c r="AA217" s="77">
        <f>AA211-AA213-AA214-AA216</f>
        <v>0</v>
      </c>
      <c r="AB217" s="77"/>
      <c r="AC217" s="78"/>
      <c r="AD217" s="77"/>
      <c r="AE217" s="77">
        <f>AE211-AE213-AE214-AE216</f>
        <v>3316.7324588872457</v>
      </c>
      <c r="AF217" s="79"/>
      <c r="AG217" s="79"/>
      <c r="AH217" s="76"/>
      <c r="AI217" s="79"/>
      <c r="AJ217" s="79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s="43" customFormat="1" x14ac:dyDescent="0.2">
      <c r="E218" s="75" t="s">
        <v>25</v>
      </c>
      <c r="F218" s="85"/>
      <c r="G218" s="85"/>
      <c r="H218" s="83"/>
      <c r="I218" s="83"/>
      <c r="J218" s="83"/>
      <c r="K218" s="83"/>
      <c r="L218" s="86">
        <f>L217/L211</f>
        <v>0.57527721220966166</v>
      </c>
      <c r="M218" s="83"/>
      <c r="N218" s="83"/>
      <c r="O218" s="86">
        <f>O217/O211</f>
        <v>0.6114911193721605</v>
      </c>
      <c r="P218" s="83"/>
      <c r="Q218" s="83"/>
      <c r="R218" s="86">
        <f>R217/R211</f>
        <v>0.54222397062680339</v>
      </c>
      <c r="S218" s="83"/>
      <c r="T218" s="83"/>
      <c r="U218" s="86">
        <f>U217/U211</f>
        <v>0.5189158352372073</v>
      </c>
      <c r="V218" s="83"/>
      <c r="W218" s="83"/>
      <c r="X218" s="86">
        <f>X217/X211</f>
        <v>0.52522972206466245</v>
      </c>
      <c r="Y218" s="83"/>
      <c r="Z218" s="83"/>
      <c r="AA218" s="86" t="e">
        <f>AA217/AA211</f>
        <v>#DIV/0!</v>
      </c>
      <c r="AB218" s="83"/>
      <c r="AC218" s="87"/>
      <c r="AD218" s="83"/>
      <c r="AE218" s="86">
        <f>AE217/AE211</f>
        <v>0.56368668573882486</v>
      </c>
      <c r="AF218" s="83"/>
      <c r="AG218" s="83"/>
      <c r="AH218" s="84"/>
      <c r="AI218" s="83"/>
      <c r="AJ218" s="83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21" spans="1:48" x14ac:dyDescent="0.2">
      <c r="AD221" s="43" t="s">
        <v>239</v>
      </c>
    </row>
    <row r="222" spans="1:48" x14ac:dyDescent="0.2">
      <c r="AA222" s="43" t="s">
        <v>26</v>
      </c>
      <c r="AC222" s="53">
        <f>J211+M211+P211+S211+V211+Y211</f>
        <v>123</v>
      </c>
      <c r="AD222" s="88">
        <f>AC222-AC211</f>
        <v>0</v>
      </c>
    </row>
    <row r="223" spans="1:48" x14ac:dyDescent="0.2">
      <c r="AA223" s="43" t="s">
        <v>27</v>
      </c>
      <c r="AC223" s="53">
        <f>K211+N211+Q211+T211+W211+Z211</f>
        <v>2567.2675411127552</v>
      </c>
      <c r="AD223" s="88">
        <f>AC223-AD211</f>
        <v>0</v>
      </c>
    </row>
    <row r="224" spans="1:48" x14ac:dyDescent="0.2">
      <c r="AA224" s="43" t="s">
        <v>28</v>
      </c>
      <c r="AC224" s="53">
        <f>L211+O211+R211+U211+X211+AA211</f>
        <v>5884</v>
      </c>
      <c r="AD224" s="89">
        <f>AC224-AE211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973" priority="1698"/>
  </conditionalFormatting>
  <conditionalFormatting sqref="B16">
    <cfRule type="duplicateValues" dxfId="2972" priority="1697"/>
  </conditionalFormatting>
  <conditionalFormatting sqref="D38:D41">
    <cfRule type="duplicateValues" dxfId="2971" priority="1696"/>
  </conditionalFormatting>
  <conditionalFormatting sqref="B38:B41">
    <cfRule type="duplicateValues" dxfId="2970" priority="1695"/>
  </conditionalFormatting>
  <conditionalFormatting sqref="D69">
    <cfRule type="duplicateValues" dxfId="2969" priority="1694"/>
  </conditionalFormatting>
  <conditionalFormatting sqref="B69">
    <cfRule type="duplicateValues" dxfId="2968" priority="1693"/>
  </conditionalFormatting>
  <conditionalFormatting sqref="D71">
    <cfRule type="duplicateValues" dxfId="2967" priority="1692"/>
  </conditionalFormatting>
  <conditionalFormatting sqref="B71">
    <cfRule type="duplicateValues" dxfId="2966" priority="1691"/>
  </conditionalFormatting>
  <conditionalFormatting sqref="D75">
    <cfRule type="duplicateValues" dxfId="2965" priority="1690"/>
  </conditionalFormatting>
  <conditionalFormatting sqref="B75">
    <cfRule type="duplicateValues" dxfId="2964" priority="1689"/>
  </conditionalFormatting>
  <conditionalFormatting sqref="D76:D78">
    <cfRule type="duplicateValues" dxfId="2963" priority="1688"/>
  </conditionalFormatting>
  <conditionalFormatting sqref="B76:B78">
    <cfRule type="duplicateValues" dxfId="2962" priority="1687"/>
  </conditionalFormatting>
  <conditionalFormatting sqref="D80:D90">
    <cfRule type="duplicateValues" dxfId="2961" priority="1686"/>
  </conditionalFormatting>
  <conditionalFormatting sqref="B80:B90">
    <cfRule type="duplicateValues" dxfId="2960" priority="1685"/>
  </conditionalFormatting>
  <conditionalFormatting sqref="D93:D101">
    <cfRule type="duplicateValues" dxfId="2959" priority="1684"/>
  </conditionalFormatting>
  <conditionalFormatting sqref="B93:B101">
    <cfRule type="duplicateValues" dxfId="2958" priority="1683"/>
  </conditionalFormatting>
  <conditionalFormatting sqref="D92">
    <cfRule type="duplicateValues" dxfId="2957" priority="1682"/>
  </conditionalFormatting>
  <conditionalFormatting sqref="B92">
    <cfRule type="duplicateValues" dxfId="2956" priority="1681"/>
  </conditionalFormatting>
  <conditionalFormatting sqref="D103">
    <cfRule type="duplicateValues" dxfId="2955" priority="1680"/>
  </conditionalFormatting>
  <conditionalFormatting sqref="B103">
    <cfRule type="duplicateValues" dxfId="2954" priority="1679"/>
  </conditionalFormatting>
  <conditionalFormatting sqref="D105:D106">
    <cfRule type="duplicateValues" dxfId="2953" priority="1678"/>
  </conditionalFormatting>
  <conditionalFormatting sqref="B105:B106">
    <cfRule type="duplicateValues" dxfId="2952" priority="1677"/>
  </conditionalFormatting>
  <conditionalFormatting sqref="D110:D114">
    <cfRule type="duplicateValues" dxfId="2951" priority="1676"/>
  </conditionalFormatting>
  <conditionalFormatting sqref="B110:B114">
    <cfRule type="duplicateValues" dxfId="2950" priority="1675"/>
  </conditionalFormatting>
  <conditionalFormatting sqref="D115:D119">
    <cfRule type="duplicateValues" dxfId="2949" priority="1674"/>
  </conditionalFormatting>
  <conditionalFormatting sqref="B115:B119">
    <cfRule type="duplicateValues" dxfId="2948" priority="1673"/>
  </conditionalFormatting>
  <conditionalFormatting sqref="D92:D101">
    <cfRule type="duplicateValues" dxfId="2947" priority="1672"/>
  </conditionalFormatting>
  <conditionalFormatting sqref="B92:B101">
    <cfRule type="duplicateValues" dxfId="2946" priority="1671"/>
  </conditionalFormatting>
  <conditionalFormatting sqref="B1:B1048576">
    <cfRule type="duplicateValues" dxfId="2945" priority="1670"/>
  </conditionalFormatting>
  <conditionalFormatting sqref="B19">
    <cfRule type="duplicateValues" dxfId="2944" priority="1669"/>
  </conditionalFormatting>
  <conditionalFormatting sqref="B213:B218">
    <cfRule type="duplicateValues" dxfId="2943" priority="1665"/>
  </conditionalFormatting>
  <conditionalFormatting sqref="D213:D218">
    <cfRule type="duplicateValues" dxfId="2942" priority="1664"/>
  </conditionalFormatting>
  <conditionalFormatting sqref="D213:D218">
    <cfRule type="duplicateValues" dxfId="2941" priority="1663"/>
  </conditionalFormatting>
  <conditionalFormatting sqref="B213:B218">
    <cfRule type="duplicateValues" dxfId="2940" priority="1662"/>
  </conditionalFormatting>
  <conditionalFormatting sqref="B213:B218">
    <cfRule type="duplicateValues" dxfId="2939" priority="1661"/>
  </conditionalFormatting>
  <conditionalFormatting sqref="D213:D218">
    <cfRule type="duplicateValues" dxfId="2938" priority="1660"/>
  </conditionalFormatting>
  <conditionalFormatting sqref="B213:B218">
    <cfRule type="duplicateValues" dxfId="2937" priority="1659"/>
  </conditionalFormatting>
  <conditionalFormatting sqref="D213:D218">
    <cfRule type="duplicateValues" dxfId="2936" priority="1658"/>
  </conditionalFormatting>
  <conditionalFormatting sqref="B213:B218">
    <cfRule type="duplicateValues" dxfId="2935" priority="1657"/>
  </conditionalFormatting>
  <conditionalFormatting sqref="D213:D218">
    <cfRule type="duplicateValues" dxfId="2934" priority="1656"/>
  </conditionalFormatting>
  <conditionalFormatting sqref="D213:D218">
    <cfRule type="duplicateValues" dxfId="2933" priority="1655"/>
  </conditionalFormatting>
  <conditionalFormatting sqref="B213:B218">
    <cfRule type="duplicateValues" dxfId="2932" priority="1654"/>
  </conditionalFormatting>
  <conditionalFormatting sqref="B213:B218">
    <cfRule type="duplicateValues" dxfId="2931" priority="1653"/>
  </conditionalFormatting>
  <conditionalFormatting sqref="D213:D218">
    <cfRule type="duplicateValues" dxfId="2930" priority="1652"/>
  </conditionalFormatting>
  <conditionalFormatting sqref="B213:B218">
    <cfRule type="duplicateValues" dxfId="2929" priority="1651"/>
  </conditionalFormatting>
  <conditionalFormatting sqref="D213:D218">
    <cfRule type="duplicateValues" dxfId="2928" priority="1650"/>
  </conditionalFormatting>
  <conditionalFormatting sqref="D213:D218">
    <cfRule type="duplicateValues" dxfId="2927" priority="1649"/>
  </conditionalFormatting>
  <conditionalFormatting sqref="B213:B218">
    <cfRule type="duplicateValues" dxfId="2926" priority="1648"/>
  </conditionalFormatting>
  <conditionalFormatting sqref="D213:D218">
    <cfRule type="duplicateValues" dxfId="2925" priority="1647"/>
  </conditionalFormatting>
  <conditionalFormatting sqref="B213:B218">
    <cfRule type="duplicateValues" dxfId="2924" priority="1646"/>
  </conditionalFormatting>
  <conditionalFormatting sqref="D213:D218">
    <cfRule type="duplicateValues" dxfId="2923" priority="1645"/>
  </conditionalFormatting>
  <conditionalFormatting sqref="B213:B218">
    <cfRule type="duplicateValues" dxfId="2922" priority="1644"/>
  </conditionalFormatting>
  <conditionalFormatting sqref="D213:D218">
    <cfRule type="duplicateValues" dxfId="2921" priority="1643"/>
  </conditionalFormatting>
  <conditionalFormatting sqref="B213:B218">
    <cfRule type="duplicateValues" dxfId="2920" priority="1642"/>
  </conditionalFormatting>
  <conditionalFormatting sqref="D70:D78">
    <cfRule type="duplicateValues" dxfId="2919" priority="1403"/>
  </conditionalFormatting>
  <conditionalFormatting sqref="B70:B78">
    <cfRule type="duplicateValues" dxfId="2918" priority="1402"/>
  </conditionalFormatting>
  <conditionalFormatting sqref="D87 D96 D105 D114">
    <cfRule type="duplicateValues" dxfId="2917" priority="1163"/>
  </conditionalFormatting>
  <conditionalFormatting sqref="B87 B96 B105 B114">
    <cfRule type="duplicateValues" dxfId="2916" priority="1162"/>
  </conditionalFormatting>
  <conditionalFormatting sqref="D91 D100 D109">
    <cfRule type="duplicateValues" dxfId="2915" priority="1161"/>
  </conditionalFormatting>
  <conditionalFormatting sqref="B91 B100 B109">
    <cfRule type="duplicateValues" dxfId="2914" priority="1160"/>
  </conditionalFormatting>
  <conditionalFormatting sqref="D92:D94 D101:D103 D110:D112">
    <cfRule type="duplicateValues" dxfId="2913" priority="1159"/>
  </conditionalFormatting>
  <conditionalFormatting sqref="B92:B94 B101:B103 B110:B112">
    <cfRule type="duplicateValues" dxfId="2912" priority="1158"/>
  </conditionalFormatting>
  <conditionalFormatting sqref="D86:D114">
    <cfRule type="duplicateValues" dxfId="2911" priority="1157"/>
  </conditionalFormatting>
  <conditionalFormatting sqref="B86:B114">
    <cfRule type="duplicateValues" dxfId="2910" priority="1156"/>
  </conditionalFormatting>
  <conditionalFormatting sqref="D116:D120">
    <cfRule type="duplicateValues" dxfId="2909" priority="917"/>
  </conditionalFormatting>
  <conditionalFormatting sqref="B116:B120">
    <cfRule type="duplicateValues" dxfId="2908" priority="916"/>
  </conditionalFormatting>
  <conditionalFormatting sqref="B211">
    <cfRule type="duplicateValues" dxfId="2907" priority="673"/>
  </conditionalFormatting>
  <conditionalFormatting sqref="D211">
    <cfRule type="duplicateValues" dxfId="2906" priority="672"/>
  </conditionalFormatting>
  <conditionalFormatting sqref="D211">
    <cfRule type="duplicateValues" dxfId="2905" priority="671"/>
  </conditionalFormatting>
  <conditionalFormatting sqref="B211">
    <cfRule type="duplicateValues" dxfId="2904" priority="670"/>
  </conditionalFormatting>
  <conditionalFormatting sqref="B211">
    <cfRule type="duplicateValues" dxfId="2903" priority="669"/>
  </conditionalFormatting>
  <conditionalFormatting sqref="D211">
    <cfRule type="duplicateValues" dxfId="2902" priority="668"/>
  </conditionalFormatting>
  <conditionalFormatting sqref="D211">
    <cfRule type="duplicateValues" dxfId="2901" priority="667"/>
  </conditionalFormatting>
  <conditionalFormatting sqref="B211">
    <cfRule type="duplicateValues" dxfId="2900" priority="666"/>
  </conditionalFormatting>
  <conditionalFormatting sqref="B211">
    <cfRule type="duplicateValues" dxfId="2899" priority="665"/>
  </conditionalFormatting>
  <conditionalFormatting sqref="D211">
    <cfRule type="duplicateValues" dxfId="2898" priority="664"/>
  </conditionalFormatting>
  <conditionalFormatting sqref="D211">
    <cfRule type="duplicateValues" dxfId="2897" priority="663"/>
  </conditionalFormatting>
  <conditionalFormatting sqref="B211">
    <cfRule type="duplicateValues" dxfId="2896" priority="662"/>
  </conditionalFormatting>
  <conditionalFormatting sqref="B211">
    <cfRule type="duplicateValues" dxfId="2895" priority="661"/>
  </conditionalFormatting>
  <conditionalFormatting sqref="D211">
    <cfRule type="duplicateValues" dxfId="2894" priority="660"/>
  </conditionalFormatting>
  <conditionalFormatting sqref="D211">
    <cfRule type="duplicateValues" dxfId="2893" priority="659"/>
  </conditionalFormatting>
  <conditionalFormatting sqref="B211">
    <cfRule type="duplicateValues" dxfId="2892" priority="658"/>
  </conditionalFormatting>
  <conditionalFormatting sqref="B211">
    <cfRule type="duplicateValues" dxfId="2891" priority="657"/>
  </conditionalFormatting>
  <conditionalFormatting sqref="D211">
    <cfRule type="duplicateValues" dxfId="2890" priority="656"/>
  </conditionalFormatting>
  <conditionalFormatting sqref="D211">
    <cfRule type="duplicateValues" dxfId="2889" priority="655"/>
  </conditionalFormatting>
  <conditionalFormatting sqref="B211">
    <cfRule type="duplicateValues" dxfId="2888" priority="654"/>
  </conditionalFormatting>
  <conditionalFormatting sqref="B211">
    <cfRule type="duplicateValues" dxfId="2887" priority="653"/>
  </conditionalFormatting>
  <conditionalFormatting sqref="D211">
    <cfRule type="duplicateValues" dxfId="2886" priority="652"/>
  </conditionalFormatting>
  <conditionalFormatting sqref="D211">
    <cfRule type="duplicateValues" dxfId="2885" priority="651"/>
  </conditionalFormatting>
  <conditionalFormatting sqref="B211">
    <cfRule type="duplicateValues" dxfId="2884" priority="650"/>
  </conditionalFormatting>
  <conditionalFormatting sqref="B9">
    <cfRule type="duplicateValues" dxfId="2883" priority="169"/>
  </conditionalFormatting>
  <conditionalFormatting sqref="D204:D205 D208:D221 D9:D201">
    <cfRule type="duplicateValues" dxfId="2882" priority="3444"/>
  </conditionalFormatting>
  <conditionalFormatting sqref="D43">
    <cfRule type="duplicateValues" dxfId="2881" priority="167"/>
  </conditionalFormatting>
  <conditionalFormatting sqref="B43">
    <cfRule type="duplicateValues" dxfId="2880" priority="166"/>
  </conditionalFormatting>
  <conditionalFormatting sqref="D45">
    <cfRule type="duplicateValues" dxfId="2879" priority="165"/>
  </conditionalFormatting>
  <conditionalFormatting sqref="B45">
    <cfRule type="duplicateValues" dxfId="2878" priority="164"/>
  </conditionalFormatting>
  <conditionalFormatting sqref="D49">
    <cfRule type="duplicateValues" dxfId="2877" priority="163"/>
  </conditionalFormatting>
  <conditionalFormatting sqref="B49">
    <cfRule type="duplicateValues" dxfId="2876" priority="162"/>
  </conditionalFormatting>
  <conditionalFormatting sqref="D50:D52">
    <cfRule type="duplicateValues" dxfId="2875" priority="161"/>
  </conditionalFormatting>
  <conditionalFormatting sqref="B50:B52">
    <cfRule type="duplicateValues" dxfId="2874" priority="160"/>
  </conditionalFormatting>
  <conditionalFormatting sqref="D54:D64">
    <cfRule type="duplicateValues" dxfId="2873" priority="159"/>
  </conditionalFormatting>
  <conditionalFormatting sqref="B54:B64">
    <cfRule type="duplicateValues" dxfId="2872" priority="158"/>
  </conditionalFormatting>
  <conditionalFormatting sqref="D67:D68">
    <cfRule type="duplicateValues" dxfId="2871" priority="157"/>
  </conditionalFormatting>
  <conditionalFormatting sqref="B67:B68">
    <cfRule type="duplicateValues" dxfId="2870" priority="156"/>
  </conditionalFormatting>
  <conditionalFormatting sqref="D66">
    <cfRule type="duplicateValues" dxfId="2869" priority="155"/>
  </conditionalFormatting>
  <conditionalFormatting sqref="B66">
    <cfRule type="duplicateValues" dxfId="2868" priority="154"/>
  </conditionalFormatting>
  <conditionalFormatting sqref="D66:D68">
    <cfRule type="duplicateValues" dxfId="2867" priority="153"/>
  </conditionalFormatting>
  <conditionalFormatting sqref="B66:B68">
    <cfRule type="duplicateValues" dxfId="2866" priority="152"/>
  </conditionalFormatting>
  <conditionalFormatting sqref="D44:D52">
    <cfRule type="duplicateValues" dxfId="2865" priority="151"/>
  </conditionalFormatting>
  <conditionalFormatting sqref="B44:B52">
    <cfRule type="duplicateValues" dxfId="2864" priority="150"/>
  </conditionalFormatting>
  <conditionalFormatting sqref="D61">
    <cfRule type="duplicateValues" dxfId="2863" priority="149"/>
  </conditionalFormatting>
  <conditionalFormatting sqref="B61">
    <cfRule type="duplicateValues" dxfId="2862" priority="148"/>
  </conditionalFormatting>
  <conditionalFormatting sqref="D65">
    <cfRule type="duplicateValues" dxfId="2861" priority="147"/>
  </conditionalFormatting>
  <conditionalFormatting sqref="B65">
    <cfRule type="duplicateValues" dxfId="2860" priority="146"/>
  </conditionalFormatting>
  <conditionalFormatting sqref="D66:D68">
    <cfRule type="duplicateValues" dxfId="2859" priority="145"/>
  </conditionalFormatting>
  <conditionalFormatting sqref="B66:B68">
    <cfRule type="duplicateValues" dxfId="2858" priority="144"/>
  </conditionalFormatting>
  <conditionalFormatting sqref="D60:D68">
    <cfRule type="duplicateValues" dxfId="2857" priority="143"/>
  </conditionalFormatting>
  <conditionalFormatting sqref="B60:B68">
    <cfRule type="duplicateValues" dxfId="2856" priority="142"/>
  </conditionalFormatting>
  <conditionalFormatting sqref="D16">
    <cfRule type="duplicateValues" dxfId="2855" priority="141"/>
  </conditionalFormatting>
  <conditionalFormatting sqref="B16">
    <cfRule type="duplicateValues" dxfId="2854" priority="140"/>
  </conditionalFormatting>
  <conditionalFormatting sqref="D38:D41">
    <cfRule type="duplicateValues" dxfId="2853" priority="139"/>
  </conditionalFormatting>
  <conditionalFormatting sqref="B38:B41">
    <cfRule type="duplicateValues" dxfId="2852" priority="138"/>
  </conditionalFormatting>
  <conditionalFormatting sqref="D43">
    <cfRule type="duplicateValues" dxfId="2851" priority="137"/>
  </conditionalFormatting>
  <conditionalFormatting sqref="B43">
    <cfRule type="duplicateValues" dxfId="2850" priority="136"/>
  </conditionalFormatting>
  <conditionalFormatting sqref="D45">
    <cfRule type="duplicateValues" dxfId="2849" priority="135"/>
  </conditionalFormatting>
  <conditionalFormatting sqref="B45">
    <cfRule type="duplicateValues" dxfId="2848" priority="134"/>
  </conditionalFormatting>
  <conditionalFormatting sqref="D49">
    <cfRule type="duplicateValues" dxfId="2847" priority="133"/>
  </conditionalFormatting>
  <conditionalFormatting sqref="B49">
    <cfRule type="duplicateValues" dxfId="2846" priority="132"/>
  </conditionalFormatting>
  <conditionalFormatting sqref="D50:D52">
    <cfRule type="duplicateValues" dxfId="2845" priority="131"/>
  </conditionalFormatting>
  <conditionalFormatting sqref="B50:B52">
    <cfRule type="duplicateValues" dxfId="2844" priority="130"/>
  </conditionalFormatting>
  <conditionalFormatting sqref="D54:D64">
    <cfRule type="duplicateValues" dxfId="2843" priority="129"/>
  </conditionalFormatting>
  <conditionalFormatting sqref="B54:B64">
    <cfRule type="duplicateValues" dxfId="2842" priority="128"/>
  </conditionalFormatting>
  <conditionalFormatting sqref="D67:D75">
    <cfRule type="duplicateValues" dxfId="2841" priority="127"/>
  </conditionalFormatting>
  <conditionalFormatting sqref="B67:B75">
    <cfRule type="duplicateValues" dxfId="2840" priority="126"/>
  </conditionalFormatting>
  <conditionalFormatting sqref="D66">
    <cfRule type="duplicateValues" dxfId="2839" priority="125"/>
  </conditionalFormatting>
  <conditionalFormatting sqref="B66">
    <cfRule type="duplicateValues" dxfId="2838" priority="124"/>
  </conditionalFormatting>
  <conditionalFormatting sqref="D77">
    <cfRule type="duplicateValues" dxfId="2837" priority="123"/>
  </conditionalFormatting>
  <conditionalFormatting sqref="B77">
    <cfRule type="duplicateValues" dxfId="2836" priority="122"/>
  </conditionalFormatting>
  <conditionalFormatting sqref="D79:D80">
    <cfRule type="duplicateValues" dxfId="2835" priority="121"/>
  </conditionalFormatting>
  <conditionalFormatting sqref="B79:B80">
    <cfRule type="duplicateValues" dxfId="2834" priority="120"/>
  </conditionalFormatting>
  <conditionalFormatting sqref="D84:D88">
    <cfRule type="duplicateValues" dxfId="2833" priority="119"/>
  </conditionalFormatting>
  <conditionalFormatting sqref="B84:B88">
    <cfRule type="duplicateValues" dxfId="2832" priority="118"/>
  </conditionalFormatting>
  <conditionalFormatting sqref="D89:D93">
    <cfRule type="duplicateValues" dxfId="2831" priority="117"/>
  </conditionalFormatting>
  <conditionalFormatting sqref="B89:B93">
    <cfRule type="duplicateValues" dxfId="2830" priority="116"/>
  </conditionalFormatting>
  <conditionalFormatting sqref="D66:D75">
    <cfRule type="duplicateValues" dxfId="2829" priority="115"/>
  </conditionalFormatting>
  <conditionalFormatting sqref="B66:B75">
    <cfRule type="duplicateValues" dxfId="2828" priority="114"/>
  </conditionalFormatting>
  <conditionalFormatting sqref="B13:B202">
    <cfRule type="duplicateValues" dxfId="2827" priority="113"/>
  </conditionalFormatting>
  <conditionalFormatting sqref="B19">
    <cfRule type="duplicateValues" dxfId="2826" priority="112"/>
  </conditionalFormatting>
  <conditionalFormatting sqref="D44:D52">
    <cfRule type="duplicateValues" dxfId="2825" priority="111"/>
  </conditionalFormatting>
  <conditionalFormatting sqref="B44:B52">
    <cfRule type="duplicateValues" dxfId="2824" priority="110"/>
  </conditionalFormatting>
  <conditionalFormatting sqref="D61 D70 D79 D88">
    <cfRule type="duplicateValues" dxfId="2823" priority="109"/>
  </conditionalFormatting>
  <conditionalFormatting sqref="B61 B70 B79 B88">
    <cfRule type="duplicateValues" dxfId="2822" priority="108"/>
  </conditionalFormatting>
  <conditionalFormatting sqref="D65 D74 D83">
    <cfRule type="duplicateValues" dxfId="2821" priority="107"/>
  </conditionalFormatting>
  <conditionalFormatting sqref="B65 B74 B83">
    <cfRule type="duplicateValues" dxfId="2820" priority="106"/>
  </conditionalFormatting>
  <conditionalFormatting sqref="D66:D68 D75:D77 D84:D86">
    <cfRule type="duplicateValues" dxfId="2819" priority="105"/>
  </conditionalFormatting>
  <conditionalFormatting sqref="B66:B68 B75:B77 B84:B86">
    <cfRule type="duplicateValues" dxfId="2818" priority="104"/>
  </conditionalFormatting>
  <conditionalFormatting sqref="D60:D88">
    <cfRule type="duplicateValues" dxfId="2817" priority="103"/>
  </conditionalFormatting>
  <conditionalFormatting sqref="B60:B88">
    <cfRule type="duplicateValues" dxfId="2816" priority="102"/>
  </conditionalFormatting>
  <conditionalFormatting sqref="D90:D94">
    <cfRule type="duplicateValues" dxfId="2815" priority="101"/>
  </conditionalFormatting>
  <conditionalFormatting sqref="B90:B94">
    <cfRule type="duplicateValues" dxfId="2814" priority="100"/>
  </conditionalFormatting>
  <conditionalFormatting sqref="D91">
    <cfRule type="duplicateValues" dxfId="2813" priority="99"/>
  </conditionalFormatting>
  <conditionalFormatting sqref="B91">
    <cfRule type="duplicateValues" dxfId="2812" priority="98"/>
  </conditionalFormatting>
  <conditionalFormatting sqref="D200:D201 D13:D197">
    <cfRule type="duplicateValues" dxfId="2811" priority="97"/>
  </conditionalFormatting>
  <conditionalFormatting sqref="D13:D202">
    <cfRule type="duplicateValues" dxfId="2810" priority="96"/>
  </conditionalFormatting>
  <conditionalFormatting sqref="B13:B202">
    <cfRule type="duplicateValues" dxfId="2809" priority="95"/>
  </conditionalFormatting>
  <conditionalFormatting sqref="B13:B37">
    <cfRule type="duplicateValues" dxfId="2808" priority="94"/>
  </conditionalFormatting>
  <conditionalFormatting sqref="D34:D35 D13:D31">
    <cfRule type="duplicateValues" dxfId="2807" priority="93"/>
  </conditionalFormatting>
  <conditionalFormatting sqref="D13:D37">
    <cfRule type="duplicateValues" dxfId="2806" priority="92"/>
  </conditionalFormatting>
  <conditionalFormatting sqref="B13:B37">
    <cfRule type="duplicateValues" dxfId="2805" priority="91"/>
  </conditionalFormatting>
  <conditionalFormatting sqref="B13:B37">
    <cfRule type="duplicateValues" dxfId="2804" priority="90"/>
  </conditionalFormatting>
  <conditionalFormatting sqref="D35 D26:D32">
    <cfRule type="duplicateValues" dxfId="2803" priority="89"/>
  </conditionalFormatting>
  <conditionalFormatting sqref="D22:D23">
    <cfRule type="duplicateValues" dxfId="2802" priority="88"/>
  </conditionalFormatting>
  <conditionalFormatting sqref="D17:D18 D21">
    <cfRule type="duplicateValues" dxfId="2801" priority="87"/>
  </conditionalFormatting>
  <conditionalFormatting sqref="D31:D32">
    <cfRule type="duplicateValues" dxfId="2800" priority="86"/>
  </conditionalFormatting>
  <conditionalFormatting sqref="D36:D37 D13:D14">
    <cfRule type="duplicateValues" dxfId="2799" priority="85"/>
  </conditionalFormatting>
  <conditionalFormatting sqref="D13:D37">
    <cfRule type="duplicateValues" dxfId="2798" priority="84"/>
  </conditionalFormatting>
  <conditionalFormatting sqref="B13:B37">
    <cfRule type="duplicateValues" dxfId="2797" priority="83"/>
  </conditionalFormatting>
  <conditionalFormatting sqref="D16">
    <cfRule type="duplicateValues" dxfId="2796" priority="82"/>
  </conditionalFormatting>
  <conditionalFormatting sqref="B16">
    <cfRule type="duplicateValues" dxfId="2795" priority="81"/>
  </conditionalFormatting>
  <conditionalFormatting sqref="D38:D41">
    <cfRule type="duplicateValues" dxfId="2794" priority="80"/>
  </conditionalFormatting>
  <conditionalFormatting sqref="B38:B41">
    <cfRule type="duplicateValues" dxfId="2793" priority="79"/>
  </conditionalFormatting>
  <conditionalFormatting sqref="D43">
    <cfRule type="duplicateValues" dxfId="2792" priority="78"/>
  </conditionalFormatting>
  <conditionalFormatting sqref="B43">
    <cfRule type="duplicateValues" dxfId="2791" priority="77"/>
  </conditionalFormatting>
  <conditionalFormatting sqref="D45">
    <cfRule type="duplicateValues" dxfId="2790" priority="76"/>
  </conditionalFormatting>
  <conditionalFormatting sqref="B45">
    <cfRule type="duplicateValues" dxfId="2789" priority="75"/>
  </conditionalFormatting>
  <conditionalFormatting sqref="D49">
    <cfRule type="duplicateValues" dxfId="2788" priority="74"/>
  </conditionalFormatting>
  <conditionalFormatting sqref="B49">
    <cfRule type="duplicateValues" dxfId="2787" priority="73"/>
  </conditionalFormatting>
  <conditionalFormatting sqref="D50:D52">
    <cfRule type="duplicateValues" dxfId="2786" priority="72"/>
  </conditionalFormatting>
  <conditionalFormatting sqref="B50:B52">
    <cfRule type="duplicateValues" dxfId="2785" priority="71"/>
  </conditionalFormatting>
  <conditionalFormatting sqref="D54:D64">
    <cfRule type="duplicateValues" dxfId="2784" priority="70"/>
  </conditionalFormatting>
  <conditionalFormatting sqref="B54:B64">
    <cfRule type="duplicateValues" dxfId="2783" priority="69"/>
  </conditionalFormatting>
  <conditionalFormatting sqref="D67:D75">
    <cfRule type="duplicateValues" dxfId="2782" priority="68"/>
  </conditionalFormatting>
  <conditionalFormatting sqref="B67:B75">
    <cfRule type="duplicateValues" dxfId="2781" priority="67"/>
  </conditionalFormatting>
  <conditionalFormatting sqref="D66">
    <cfRule type="duplicateValues" dxfId="2780" priority="66"/>
  </conditionalFormatting>
  <conditionalFormatting sqref="B66">
    <cfRule type="duplicateValues" dxfId="2779" priority="65"/>
  </conditionalFormatting>
  <conditionalFormatting sqref="D77">
    <cfRule type="duplicateValues" dxfId="2778" priority="64"/>
  </conditionalFormatting>
  <conditionalFormatting sqref="B77">
    <cfRule type="duplicateValues" dxfId="2777" priority="63"/>
  </conditionalFormatting>
  <conditionalFormatting sqref="D79:D80">
    <cfRule type="duplicateValues" dxfId="2776" priority="62"/>
  </conditionalFormatting>
  <conditionalFormatting sqref="B79:B80">
    <cfRule type="duplicateValues" dxfId="2775" priority="61"/>
  </conditionalFormatting>
  <conditionalFormatting sqref="D84:D88">
    <cfRule type="duplicateValues" dxfId="2774" priority="60"/>
  </conditionalFormatting>
  <conditionalFormatting sqref="B84:B88">
    <cfRule type="duplicateValues" dxfId="2773" priority="59"/>
  </conditionalFormatting>
  <conditionalFormatting sqref="D89:D93">
    <cfRule type="duplicateValues" dxfId="2772" priority="58"/>
  </conditionalFormatting>
  <conditionalFormatting sqref="B89:B93">
    <cfRule type="duplicateValues" dxfId="2771" priority="57"/>
  </conditionalFormatting>
  <conditionalFormatting sqref="D66:D75">
    <cfRule type="duplicateValues" dxfId="2770" priority="56"/>
  </conditionalFormatting>
  <conditionalFormatting sqref="B66:B75">
    <cfRule type="duplicateValues" dxfId="2769" priority="55"/>
  </conditionalFormatting>
  <conditionalFormatting sqref="B13:B202">
    <cfRule type="duplicateValues" dxfId="2768" priority="54"/>
  </conditionalFormatting>
  <conditionalFormatting sqref="B19">
    <cfRule type="duplicateValues" dxfId="2767" priority="53"/>
  </conditionalFormatting>
  <conditionalFormatting sqref="D44:D52">
    <cfRule type="duplicateValues" dxfId="2766" priority="52"/>
  </conditionalFormatting>
  <conditionalFormatting sqref="B44:B52">
    <cfRule type="duplicateValues" dxfId="2765" priority="51"/>
  </conditionalFormatting>
  <conditionalFormatting sqref="D60:D88">
    <cfRule type="duplicateValues" dxfId="2764" priority="50"/>
  </conditionalFormatting>
  <conditionalFormatting sqref="B60:B88">
    <cfRule type="duplicateValues" dxfId="2763" priority="49"/>
  </conditionalFormatting>
  <conditionalFormatting sqref="D90:D94">
    <cfRule type="duplicateValues" dxfId="2762" priority="48"/>
  </conditionalFormatting>
  <conditionalFormatting sqref="B90:B94">
    <cfRule type="duplicateValues" dxfId="2761" priority="47"/>
  </conditionalFormatting>
  <conditionalFormatting sqref="D199:D200 D13:D196">
    <cfRule type="duplicateValues" dxfId="2760" priority="46"/>
  </conditionalFormatting>
  <conditionalFormatting sqref="D13:D202">
    <cfRule type="duplicateValues" dxfId="2759" priority="45"/>
  </conditionalFormatting>
  <conditionalFormatting sqref="B13:B202">
    <cfRule type="duplicateValues" dxfId="2758" priority="44"/>
  </conditionalFormatting>
  <conditionalFormatting sqref="D16">
    <cfRule type="duplicateValues" dxfId="2757" priority="43"/>
  </conditionalFormatting>
  <conditionalFormatting sqref="B16">
    <cfRule type="duplicateValues" dxfId="2756" priority="42"/>
  </conditionalFormatting>
  <conditionalFormatting sqref="D38:D41">
    <cfRule type="duplicateValues" dxfId="2755" priority="41"/>
  </conditionalFormatting>
  <conditionalFormatting sqref="B38:B41">
    <cfRule type="duplicateValues" dxfId="2754" priority="40"/>
  </conditionalFormatting>
  <conditionalFormatting sqref="D43">
    <cfRule type="duplicateValues" dxfId="2753" priority="39"/>
  </conditionalFormatting>
  <conditionalFormatting sqref="B43">
    <cfRule type="duplicateValues" dxfId="2752" priority="38"/>
  </conditionalFormatting>
  <conditionalFormatting sqref="D45">
    <cfRule type="duplicateValues" dxfId="2751" priority="37"/>
  </conditionalFormatting>
  <conditionalFormatting sqref="B45">
    <cfRule type="duplicateValues" dxfId="2750" priority="36"/>
  </conditionalFormatting>
  <conditionalFormatting sqref="D49">
    <cfRule type="duplicateValues" dxfId="2749" priority="35"/>
  </conditionalFormatting>
  <conditionalFormatting sqref="B49">
    <cfRule type="duplicateValues" dxfId="2748" priority="34"/>
  </conditionalFormatting>
  <conditionalFormatting sqref="D50:D52">
    <cfRule type="duplicateValues" dxfId="2747" priority="33"/>
  </conditionalFormatting>
  <conditionalFormatting sqref="B50:B52">
    <cfRule type="duplicateValues" dxfId="2746" priority="32"/>
  </conditionalFormatting>
  <conditionalFormatting sqref="D54:D64">
    <cfRule type="duplicateValues" dxfId="2745" priority="31"/>
  </conditionalFormatting>
  <conditionalFormatting sqref="B54:B64">
    <cfRule type="duplicateValues" dxfId="2744" priority="30"/>
  </conditionalFormatting>
  <conditionalFormatting sqref="D67:D75">
    <cfRule type="duplicateValues" dxfId="2743" priority="29"/>
  </conditionalFormatting>
  <conditionalFormatting sqref="B67:B75">
    <cfRule type="duplicateValues" dxfId="2742" priority="28"/>
  </conditionalFormatting>
  <conditionalFormatting sqref="D66">
    <cfRule type="duplicateValues" dxfId="2741" priority="27"/>
  </conditionalFormatting>
  <conditionalFormatting sqref="B66">
    <cfRule type="duplicateValues" dxfId="2740" priority="26"/>
  </conditionalFormatting>
  <conditionalFormatting sqref="D77">
    <cfRule type="duplicateValues" dxfId="2739" priority="25"/>
  </conditionalFormatting>
  <conditionalFormatting sqref="B77">
    <cfRule type="duplicateValues" dxfId="2738" priority="24"/>
  </conditionalFormatting>
  <conditionalFormatting sqref="D79:D80">
    <cfRule type="duplicateValues" dxfId="2737" priority="23"/>
  </conditionalFormatting>
  <conditionalFormatting sqref="B79:B80">
    <cfRule type="duplicateValues" dxfId="2736" priority="22"/>
  </conditionalFormatting>
  <conditionalFormatting sqref="D84:D88">
    <cfRule type="duplicateValues" dxfId="2735" priority="21"/>
  </conditionalFormatting>
  <conditionalFormatting sqref="B84:B88">
    <cfRule type="duplicateValues" dxfId="2734" priority="20"/>
  </conditionalFormatting>
  <conditionalFormatting sqref="D89:D93">
    <cfRule type="duplicateValues" dxfId="2733" priority="19"/>
  </conditionalFormatting>
  <conditionalFormatting sqref="B89:B93">
    <cfRule type="duplicateValues" dxfId="2732" priority="18"/>
  </conditionalFormatting>
  <conditionalFormatting sqref="D66:D75">
    <cfRule type="duplicateValues" dxfId="2731" priority="17"/>
  </conditionalFormatting>
  <conditionalFormatting sqref="B66:B75">
    <cfRule type="duplicateValues" dxfId="2730" priority="16"/>
  </conditionalFormatting>
  <conditionalFormatting sqref="B13:B202">
    <cfRule type="duplicateValues" dxfId="2729" priority="15"/>
  </conditionalFormatting>
  <conditionalFormatting sqref="B19">
    <cfRule type="duplicateValues" dxfId="2728" priority="14"/>
  </conditionalFormatting>
  <conditionalFormatting sqref="D44:D52">
    <cfRule type="duplicateValues" dxfId="2727" priority="13"/>
  </conditionalFormatting>
  <conditionalFormatting sqref="B44:B52">
    <cfRule type="duplicateValues" dxfId="2726" priority="12"/>
  </conditionalFormatting>
  <conditionalFormatting sqref="D60:D88">
    <cfRule type="duplicateValues" dxfId="2725" priority="11"/>
  </conditionalFormatting>
  <conditionalFormatting sqref="B60:B88">
    <cfRule type="duplicateValues" dxfId="2724" priority="10"/>
  </conditionalFormatting>
  <conditionalFormatting sqref="D90:D94">
    <cfRule type="duplicateValues" dxfId="2723" priority="9"/>
  </conditionalFormatting>
  <conditionalFormatting sqref="B90:B94">
    <cfRule type="duplicateValues" dxfId="2722" priority="8"/>
  </conditionalFormatting>
  <conditionalFormatting sqref="D200 D191:D197">
    <cfRule type="duplicateValues" dxfId="2721" priority="7"/>
  </conditionalFormatting>
  <conditionalFormatting sqref="D187:D188">
    <cfRule type="duplicateValues" dxfId="2720" priority="6"/>
  </conditionalFormatting>
  <conditionalFormatting sqref="D182:D183 D186">
    <cfRule type="duplicateValues" dxfId="2719" priority="5"/>
  </conditionalFormatting>
  <conditionalFormatting sqref="D196:D197">
    <cfRule type="duplicateValues" dxfId="2718" priority="4"/>
  </conditionalFormatting>
  <conditionalFormatting sqref="D201:D202 D13:D179">
    <cfRule type="duplicateValues" dxfId="2717" priority="3"/>
  </conditionalFormatting>
  <conditionalFormatting sqref="D13:D202">
    <cfRule type="duplicateValues" dxfId="2716" priority="2"/>
  </conditionalFormatting>
  <conditionalFormatting sqref="B13:B202">
    <cfRule type="duplicateValues" dxfId="2715" priority="1"/>
  </conditionalFormatting>
  <conditionalFormatting sqref="D1:D221">
    <cfRule type="duplicateValues" dxfId="2714" priority="10280"/>
  </conditionalFormatting>
  <conditionalFormatting sqref="B1:B221">
    <cfRule type="duplicateValues" dxfId="2713" priority="10282"/>
  </conditionalFormatting>
  <printOptions horizontalCentered="1"/>
  <pageMargins left="0" right="0" top="0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1"/>
  <sheetViews>
    <sheetView topLeftCell="E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6.7109375" style="1" customWidth="1"/>
    <col min="3" max="3" width="6.5703125" style="1" hidden="1" customWidth="1"/>
    <col min="4" max="4" width="7.140625" style="1" customWidth="1"/>
    <col min="5" max="5" width="46.8554687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6.5703125" style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ht="10.5" customHeight="1" x14ac:dyDescent="0.2">
      <c r="AO7" s="39"/>
    </row>
    <row r="8" spans="1:47" ht="4.5" customHeight="1" x14ac:dyDescent="0.2">
      <c r="AO8" s="39"/>
    </row>
    <row r="9" spans="1:47" s="20" customFormat="1" ht="21.7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37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1</v>
      </c>
      <c r="K13" s="16">
        <f>J13*$F13</f>
        <v>34.569999999999986</v>
      </c>
      <c r="L13" s="16">
        <f>J13*$G13</f>
        <v>69.5</v>
      </c>
      <c r="M13" s="26">
        <v>0</v>
      </c>
      <c r="N13" s="16">
        <f>M13*$F13</f>
        <v>0</v>
      </c>
      <c r="O13" s="16">
        <f>M13*$G13</f>
        <v>0</v>
      </c>
      <c r="P13" s="26">
        <v>1</v>
      </c>
      <c r="Q13" s="16">
        <f>P13*$F13</f>
        <v>34.569999999999986</v>
      </c>
      <c r="R13" s="16">
        <f>P13*$G13</f>
        <v>69.5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2</v>
      </c>
      <c r="AD13" s="16">
        <f>AC13*F13</f>
        <v>69.139999999999972</v>
      </c>
      <c r="AE13" s="37">
        <f>AC13*G13</f>
        <v>139</v>
      </c>
      <c r="AF13" s="42">
        <f>AC13/AQ$10</f>
        <v>1.6260162601626018E-2</v>
      </c>
      <c r="AG13" s="37">
        <f>AF13*30</f>
        <v>0.48780487804878053</v>
      </c>
      <c r="AH13" s="63">
        <f>AG13*G13</f>
        <v>33.902439024390247</v>
      </c>
      <c r="AI13" s="26">
        <v>0</v>
      </c>
      <c r="AJ13" s="37">
        <f t="shared" ref="AJ13:AJ19" si="0">AI13*G13</f>
        <v>0</v>
      </c>
      <c r="AK13" s="37">
        <f>IFERROR(AI13/AF13, "-")</f>
        <v>0</v>
      </c>
      <c r="AL13" s="47">
        <v>2</v>
      </c>
      <c r="AM13" s="37">
        <f t="shared" ref="AM13:AM19" si="1">IFERROR(AK13/7,"-")</f>
        <v>0</v>
      </c>
      <c r="AN13" s="52">
        <f t="shared" ref="AN13:AN19" si="2">IFERROR(AK13/30,"-")</f>
        <v>0</v>
      </c>
      <c r="AO13" s="35">
        <f>IFERROR(AO$10+AK13,"-")</f>
        <v>43589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1</v>
      </c>
      <c r="N14" s="16">
        <f>M14*$F14</f>
        <v>51.990000000000009</v>
      </c>
      <c r="O14" s="16">
        <f>M14*$G14</f>
        <v>69.5</v>
      </c>
      <c r="P14" s="26">
        <v>1</v>
      </c>
      <c r="Q14" s="16">
        <f>P14*$F14</f>
        <v>51.990000000000009</v>
      </c>
      <c r="R14" s="16">
        <f>P14*$G14</f>
        <v>69.5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3">J14+M14+P14+S14+V14+Y14</f>
        <v>3</v>
      </c>
      <c r="AD14" s="16">
        <f t="shared" ref="AD14:AD70" si="4">AC14*F14</f>
        <v>155.97000000000003</v>
      </c>
      <c r="AE14" s="37">
        <f t="shared" ref="AE14:AE70" si="5">AC14*G14</f>
        <v>208.5</v>
      </c>
      <c r="AF14" s="42">
        <f t="shared" ref="AF14:AF77" si="6">AC14/AQ$10</f>
        <v>2.4390243902439025E-2</v>
      </c>
      <c r="AG14" s="37">
        <f t="shared" ref="AG14:AG77" si="7">AF14*30</f>
        <v>0.73170731707317072</v>
      </c>
      <c r="AH14" s="63">
        <f t="shared" ref="AH14:AH77" si="8">AG14*G14</f>
        <v>50.853658536585364</v>
      </c>
      <c r="AI14" s="26">
        <v>3</v>
      </c>
      <c r="AJ14" s="37">
        <f t="shared" si="0"/>
        <v>208.5</v>
      </c>
      <c r="AK14" s="37">
        <f t="shared" ref="AK14:AK22" si="9">IFERROR(AI14/AF14, "-")</f>
        <v>123</v>
      </c>
      <c r="AL14" s="47">
        <v>3</v>
      </c>
      <c r="AM14" s="37">
        <f t="shared" si="1"/>
        <v>17.571428571428573</v>
      </c>
      <c r="AN14" s="52">
        <f t="shared" si="2"/>
        <v>4.0999999999999996</v>
      </c>
      <c r="AO14" s="35">
        <f t="shared" ref="AO14:AO77" si="10">IFERROR(AO$10+AK14,"-")</f>
        <v>43712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6</v>
      </c>
      <c r="K15" s="16">
        <f t="shared" ref="K15:K75" si="11">J15*$F15</f>
        <v>31.560000000000009</v>
      </c>
      <c r="L15" s="16">
        <f t="shared" ref="L15:L19" si="12">J15*$G15</f>
        <v>147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6</v>
      </c>
      <c r="Q15" s="16">
        <f t="shared" ref="Q15:Q19" si="15">P15*$F15</f>
        <v>31.560000000000009</v>
      </c>
      <c r="R15" s="16">
        <f t="shared" ref="R15:R19" si="16">P15*$G15</f>
        <v>147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3"/>
        <v>15</v>
      </c>
      <c r="AD15" s="16">
        <f t="shared" si="4"/>
        <v>78.90000000000002</v>
      </c>
      <c r="AE15" s="37">
        <f t="shared" si="5"/>
        <v>367.5</v>
      </c>
      <c r="AF15" s="42">
        <f t="shared" si="6"/>
        <v>0.12195121951219512</v>
      </c>
      <c r="AG15" s="37">
        <f t="shared" si="7"/>
        <v>3.6585365853658534</v>
      </c>
      <c r="AH15" s="63">
        <f t="shared" si="8"/>
        <v>89.634146341463406</v>
      </c>
      <c r="AI15" s="26">
        <v>13</v>
      </c>
      <c r="AJ15" s="37">
        <f t="shared" si="0"/>
        <v>318.5</v>
      </c>
      <c r="AK15" s="37">
        <f t="shared" si="9"/>
        <v>106.60000000000001</v>
      </c>
      <c r="AL15" s="47">
        <v>8</v>
      </c>
      <c r="AM15" s="37">
        <f t="shared" si="1"/>
        <v>15.22857142857143</v>
      </c>
      <c r="AN15" s="52">
        <f t="shared" si="2"/>
        <v>3.5533333333333337</v>
      </c>
      <c r="AO15" s="35">
        <f t="shared" si="10"/>
        <v>43695.6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13</v>
      </c>
      <c r="K16" s="104">
        <f t="shared" si="11"/>
        <v>70.069999999999894</v>
      </c>
      <c r="L16" s="104">
        <f t="shared" si="12"/>
        <v>318.5</v>
      </c>
      <c r="M16" s="103">
        <v>10</v>
      </c>
      <c r="N16" s="104">
        <f t="shared" si="13"/>
        <v>53.89999999999992</v>
      </c>
      <c r="O16" s="104">
        <f t="shared" si="14"/>
        <v>245</v>
      </c>
      <c r="P16" s="103">
        <v>8</v>
      </c>
      <c r="Q16" s="104">
        <f t="shared" si="15"/>
        <v>43.119999999999933</v>
      </c>
      <c r="R16" s="104">
        <f t="shared" si="16"/>
        <v>196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4</v>
      </c>
      <c r="W16" s="104">
        <f t="shared" si="19"/>
        <v>21.559999999999967</v>
      </c>
      <c r="X16" s="104">
        <f t="shared" ref="X16:X19" si="21">V16*$G16</f>
        <v>98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3"/>
        <v>38</v>
      </c>
      <c r="AD16" s="104">
        <f t="shared" si="4"/>
        <v>204.81999999999968</v>
      </c>
      <c r="AE16" s="104">
        <f t="shared" si="5"/>
        <v>931</v>
      </c>
      <c r="AF16" s="42">
        <f t="shared" si="6"/>
        <v>0.30894308943089432</v>
      </c>
      <c r="AG16" s="37">
        <f t="shared" si="7"/>
        <v>9.2682926829268304</v>
      </c>
      <c r="AH16" s="63">
        <f t="shared" si="8"/>
        <v>227.07317073170734</v>
      </c>
      <c r="AI16" s="103">
        <v>11</v>
      </c>
      <c r="AJ16" s="107">
        <f t="shared" si="0"/>
        <v>269.5</v>
      </c>
      <c r="AK16" s="37">
        <f t="shared" si="9"/>
        <v>35.605263157894733</v>
      </c>
      <c r="AL16" s="108">
        <v>9</v>
      </c>
      <c r="AM16" s="106">
        <f t="shared" si="1"/>
        <v>5.0864661654135332</v>
      </c>
      <c r="AN16" s="109">
        <f t="shared" si="2"/>
        <v>1.1868421052631577</v>
      </c>
      <c r="AO16" s="35">
        <f t="shared" si="10"/>
        <v>43624.605263157893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3"/>
        <v>0</v>
      </c>
      <c r="AD17" s="16">
        <f t="shared" si="4"/>
        <v>0</v>
      </c>
      <c r="AE17" s="37">
        <f t="shared" si="5"/>
        <v>0</v>
      </c>
      <c r="AF17" s="42">
        <f t="shared" si="6"/>
        <v>0</v>
      </c>
      <c r="AG17" s="37">
        <f t="shared" si="7"/>
        <v>0</v>
      </c>
      <c r="AH17" s="63">
        <f t="shared" si="8"/>
        <v>0</v>
      </c>
      <c r="AI17" s="26">
        <v>0</v>
      </c>
      <c r="AJ17" s="37">
        <f t="shared" si="0"/>
        <v>0</v>
      </c>
      <c r="AK17" s="37" t="str">
        <f t="shared" si="9"/>
        <v>-</v>
      </c>
      <c r="AL17" s="47">
        <v>10</v>
      </c>
      <c r="AM17" s="37" t="str">
        <f t="shared" si="1"/>
        <v>-</v>
      </c>
      <c r="AN17" s="52" t="str">
        <f t="shared" si="2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3"/>
        <v>0</v>
      </c>
      <c r="AD18" s="16">
        <f t="shared" si="4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9"/>
        <v>-</v>
      </c>
      <c r="AL18" s="47">
        <v>11</v>
      </c>
      <c r="AM18" s="37" t="str">
        <f t="shared" si="1"/>
        <v>-</v>
      </c>
      <c r="AN18" s="52" t="str">
        <f t="shared" si="2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3"/>
        <v>0</v>
      </c>
      <c r="AD19" s="16">
        <f t="shared" si="4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9"/>
        <v>-</v>
      </c>
      <c r="AL19" s="47">
        <v>12</v>
      </c>
      <c r="AM19" s="37" t="str">
        <f t="shared" si="1"/>
        <v>-</v>
      </c>
      <c r="AN19" s="52" t="str">
        <f t="shared" si="2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3"/>
        <v>0</v>
      </c>
      <c r="AD20" s="16">
        <f t="shared" si="4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ref="AJ20:AJ37" si="34">AI20*G20</f>
        <v>0</v>
      </c>
      <c r="AK20" s="37" t="str">
        <f t="shared" si="9"/>
        <v>-</v>
      </c>
      <c r="AL20" s="47">
        <v>14</v>
      </c>
      <c r="AM20" s="37" t="str">
        <f t="shared" ref="AM20:AM37" si="35">IFERROR(AK20/7,"-")</f>
        <v>-</v>
      </c>
      <c r="AN20" s="52" t="str">
        <f t="shared" ref="AN20:AN37" si="36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3"/>
        <v>0</v>
      </c>
      <c r="AD21" s="16">
        <f t="shared" si="4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si="34"/>
        <v>0</v>
      </c>
      <c r="AK21" s="37" t="str">
        <f t="shared" si="9"/>
        <v>-</v>
      </c>
      <c r="AL21" s="47">
        <v>15</v>
      </c>
      <c r="AM21" s="37" t="str">
        <f t="shared" si="35"/>
        <v>-</v>
      </c>
      <c r="AN21" s="52" t="str">
        <f t="shared" si="36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3"/>
        <v>0</v>
      </c>
      <c r="AD22" s="16">
        <f t="shared" si="4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9"/>
        <v>-</v>
      </c>
      <c r="AL22" s="47">
        <v>16</v>
      </c>
      <c r="AM22" s="37" t="str">
        <f t="shared" si="35"/>
        <v>-</v>
      </c>
      <c r="AN22" s="52" t="str">
        <f t="shared" si="36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3"/>
        <v>0</v>
      </c>
      <c r="AD23" s="16">
        <f t="shared" si="4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ref="AK23:AK37" si="37">IFERROR(AI23/AF23, "-")</f>
        <v>-</v>
      </c>
      <c r="AL23" s="47">
        <v>17</v>
      </c>
      <c r="AM23" s="37" t="str">
        <f t="shared" si="35"/>
        <v>-</v>
      </c>
      <c r="AN23" s="52" t="str">
        <f t="shared" si="36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3"/>
        <v>0</v>
      </c>
      <c r="AD24" s="16">
        <f t="shared" si="4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7"/>
        <v>-</v>
      </c>
      <c r="AL24" s="47">
        <v>18</v>
      </c>
      <c r="AM24" s="37" t="str">
        <f t="shared" si="35"/>
        <v>-</v>
      </c>
      <c r="AN24" s="52" t="str">
        <f t="shared" si="36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1</v>
      </c>
      <c r="K25" s="16">
        <f t="shared" si="11"/>
        <v>9.3699999999999974</v>
      </c>
      <c r="L25" s="16">
        <f t="shared" si="23"/>
        <v>24.5</v>
      </c>
      <c r="M25" s="26">
        <v>1</v>
      </c>
      <c r="N25" s="16">
        <f t="shared" si="24"/>
        <v>9.3699999999999974</v>
      </c>
      <c r="O25" s="16">
        <f t="shared" si="25"/>
        <v>24.5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3"/>
        <v>2</v>
      </c>
      <c r="AD25" s="16">
        <f t="shared" si="4"/>
        <v>18.739999999999995</v>
      </c>
      <c r="AE25" s="37">
        <f t="shared" si="5"/>
        <v>49</v>
      </c>
      <c r="AF25" s="42">
        <f t="shared" si="6"/>
        <v>1.6260162601626018E-2</v>
      </c>
      <c r="AG25" s="37">
        <f t="shared" si="7"/>
        <v>0.48780487804878053</v>
      </c>
      <c r="AH25" s="63">
        <f t="shared" si="8"/>
        <v>11.951219512195124</v>
      </c>
      <c r="AI25" s="26">
        <v>0</v>
      </c>
      <c r="AJ25" s="37">
        <f t="shared" si="34"/>
        <v>0</v>
      </c>
      <c r="AK25" s="37">
        <f t="shared" si="37"/>
        <v>0</v>
      </c>
      <c r="AL25" s="47">
        <v>19</v>
      </c>
      <c r="AM25" s="37">
        <f t="shared" si="35"/>
        <v>0</v>
      </c>
      <c r="AN25" s="52">
        <f t="shared" si="36"/>
        <v>0</v>
      </c>
      <c r="AO25" s="35">
        <f t="shared" si="10"/>
        <v>43589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-1</v>
      </c>
      <c r="N26" s="16">
        <f t="shared" si="24"/>
        <v>-57.060000000000038</v>
      </c>
      <c r="O26" s="16">
        <f t="shared" si="25"/>
        <v>-104.5</v>
      </c>
      <c r="P26" s="26">
        <v>2</v>
      </c>
      <c r="Q26" s="16">
        <f t="shared" si="26"/>
        <v>114.12000000000008</v>
      </c>
      <c r="R26" s="16">
        <f t="shared" si="27"/>
        <v>209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3"/>
        <v>3</v>
      </c>
      <c r="AD26" s="16">
        <f t="shared" si="4"/>
        <v>171.18000000000012</v>
      </c>
      <c r="AE26" s="37">
        <f t="shared" si="5"/>
        <v>313.5</v>
      </c>
      <c r="AF26" s="42">
        <f t="shared" si="6"/>
        <v>2.4390243902439025E-2</v>
      </c>
      <c r="AG26" s="37">
        <f t="shared" si="7"/>
        <v>0.73170731707317072</v>
      </c>
      <c r="AH26" s="63">
        <f t="shared" si="8"/>
        <v>76.463414634146346</v>
      </c>
      <c r="AI26" s="26">
        <v>6</v>
      </c>
      <c r="AJ26" s="37">
        <f t="shared" si="34"/>
        <v>627</v>
      </c>
      <c r="AK26" s="37">
        <f t="shared" si="37"/>
        <v>246</v>
      </c>
      <c r="AL26" s="47">
        <v>20</v>
      </c>
      <c r="AM26" s="37">
        <f t="shared" si="35"/>
        <v>35.142857142857146</v>
      </c>
      <c r="AN26" s="52">
        <f t="shared" si="36"/>
        <v>8.1999999999999993</v>
      </c>
      <c r="AO26" s="35">
        <f t="shared" si="10"/>
        <v>43835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1</v>
      </c>
      <c r="K27" s="16">
        <f t="shared" si="11"/>
        <v>53.97</v>
      </c>
      <c r="L27" s="16">
        <f t="shared" si="23"/>
        <v>104.5</v>
      </c>
      <c r="M27" s="26">
        <v>1</v>
      </c>
      <c r="N27" s="16">
        <f t="shared" si="24"/>
        <v>53.97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3"/>
        <v>2</v>
      </c>
      <c r="AD27" s="16">
        <f t="shared" si="4"/>
        <v>107.94</v>
      </c>
      <c r="AE27" s="37">
        <f t="shared" si="5"/>
        <v>209</v>
      </c>
      <c r="AF27" s="42">
        <f t="shared" si="6"/>
        <v>1.6260162601626018E-2</v>
      </c>
      <c r="AG27" s="37">
        <f t="shared" si="7"/>
        <v>0.48780487804878053</v>
      </c>
      <c r="AH27" s="63">
        <f t="shared" si="8"/>
        <v>50.975609756097569</v>
      </c>
      <c r="AI27" s="26">
        <v>2</v>
      </c>
      <c r="AJ27" s="37">
        <f t="shared" si="34"/>
        <v>209</v>
      </c>
      <c r="AK27" s="37">
        <f t="shared" si="37"/>
        <v>122.99999999999999</v>
      </c>
      <c r="AL27" s="47">
        <v>21</v>
      </c>
      <c r="AM27" s="37">
        <f t="shared" si="35"/>
        <v>17.571428571428569</v>
      </c>
      <c r="AN27" s="52">
        <f t="shared" si="36"/>
        <v>4.0999999999999996</v>
      </c>
      <c r="AO27" s="35">
        <f t="shared" si="10"/>
        <v>43712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3"/>
        <v>0</v>
      </c>
      <c r="AD28" s="16">
        <f t="shared" si="4"/>
        <v>0</v>
      </c>
      <c r="AE28" s="37">
        <f t="shared" si="5"/>
        <v>0</v>
      </c>
      <c r="AF28" s="42">
        <f t="shared" si="6"/>
        <v>0</v>
      </c>
      <c r="AG28" s="37">
        <f t="shared" si="7"/>
        <v>0</v>
      </c>
      <c r="AH28" s="63">
        <f t="shared" si="8"/>
        <v>0</v>
      </c>
      <c r="AI28" s="26">
        <v>0</v>
      </c>
      <c r="AJ28" s="37">
        <f t="shared" si="34"/>
        <v>0</v>
      </c>
      <c r="AK28" s="37" t="str">
        <f t="shared" si="37"/>
        <v>-</v>
      </c>
      <c r="AL28" s="47">
        <v>22</v>
      </c>
      <c r="AM28" s="37" t="str">
        <f t="shared" si="35"/>
        <v>-</v>
      </c>
      <c r="AN28" s="52" t="str">
        <f t="shared" si="36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3"/>
        <v>0</v>
      </c>
      <c r="AD29" s="16">
        <f t="shared" si="4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2</v>
      </c>
      <c r="AJ29" s="37">
        <f t="shared" si="34"/>
        <v>199</v>
      </c>
      <c r="AK29" s="37" t="str">
        <f t="shared" si="37"/>
        <v>-</v>
      </c>
      <c r="AL29" s="47">
        <v>23</v>
      </c>
      <c r="AM29" s="37" t="str">
        <f t="shared" si="35"/>
        <v>-</v>
      </c>
      <c r="AN29" s="52" t="str">
        <f t="shared" si="36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3"/>
        <v>0</v>
      </c>
      <c r="AD30" s="16">
        <f t="shared" si="4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7"/>
        <v>-</v>
      </c>
      <c r="AL30" s="47">
        <v>24</v>
      </c>
      <c r="AM30" s="37" t="str">
        <f t="shared" si="35"/>
        <v>-</v>
      </c>
      <c r="AN30" s="52" t="str">
        <f t="shared" si="36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3"/>
        <v>0</v>
      </c>
      <c r="AD31" s="16">
        <f t="shared" si="4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7"/>
        <v>-</v>
      </c>
      <c r="AL31" s="47">
        <v>25</v>
      </c>
      <c r="AM31" s="37" t="str">
        <f t="shared" si="35"/>
        <v>-</v>
      </c>
      <c r="AN31" s="52" t="str">
        <f t="shared" si="36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1</v>
      </c>
      <c r="K32" s="16">
        <f t="shared" si="11"/>
        <v>20.21</v>
      </c>
      <c r="L32" s="16">
        <f t="shared" si="23"/>
        <v>44.5</v>
      </c>
      <c r="M32" s="26">
        <v>0</v>
      </c>
      <c r="N32" s="16">
        <f t="shared" si="24"/>
        <v>0</v>
      </c>
      <c r="O32" s="16">
        <f t="shared" si="25"/>
        <v>0</v>
      </c>
      <c r="P32" s="26">
        <v>1</v>
      </c>
      <c r="Q32" s="16">
        <f t="shared" si="26"/>
        <v>20.21</v>
      </c>
      <c r="R32" s="16">
        <f t="shared" si="27"/>
        <v>44.5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3"/>
        <v>2</v>
      </c>
      <c r="AD32" s="16">
        <f t="shared" si="4"/>
        <v>40.42</v>
      </c>
      <c r="AE32" s="37">
        <f t="shared" si="5"/>
        <v>89</v>
      </c>
      <c r="AF32" s="42">
        <f t="shared" si="6"/>
        <v>1.6260162601626018E-2</v>
      </c>
      <c r="AG32" s="37">
        <f t="shared" si="7"/>
        <v>0.48780487804878053</v>
      </c>
      <c r="AH32" s="63">
        <f t="shared" si="8"/>
        <v>21.707317073170735</v>
      </c>
      <c r="AI32" s="26">
        <v>4</v>
      </c>
      <c r="AJ32" s="37">
        <f t="shared" si="34"/>
        <v>178</v>
      </c>
      <c r="AK32" s="37">
        <f t="shared" si="37"/>
        <v>245.99999999999997</v>
      </c>
      <c r="AL32" s="47">
        <v>26</v>
      </c>
      <c r="AM32" s="37">
        <f t="shared" si="35"/>
        <v>35.142857142857139</v>
      </c>
      <c r="AN32" s="52">
        <f t="shared" si="36"/>
        <v>8.1999999999999993</v>
      </c>
      <c r="AO32" s="35">
        <f t="shared" si="10"/>
        <v>43835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3"/>
        <v>0</v>
      </c>
      <c r="AD33" s="16">
        <f t="shared" si="4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7"/>
        <v>-</v>
      </c>
      <c r="AL33" s="47">
        <v>27</v>
      </c>
      <c r="AM33" s="37" t="str">
        <f t="shared" si="35"/>
        <v>-</v>
      </c>
      <c r="AN33" s="52" t="str">
        <f t="shared" si="36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3"/>
        <v>0</v>
      </c>
      <c r="AD34" s="16">
        <f t="shared" si="4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7"/>
        <v>-</v>
      </c>
      <c r="AL34" s="47">
        <v>28</v>
      </c>
      <c r="AM34" s="37" t="str">
        <f t="shared" si="35"/>
        <v>-</v>
      </c>
      <c r="AN34" s="52" t="str">
        <f t="shared" si="36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1</v>
      </c>
      <c r="K35" s="16">
        <f t="shared" si="11"/>
        <v>25.97</v>
      </c>
      <c r="L35" s="16">
        <f t="shared" si="23"/>
        <v>54.5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3"/>
        <v>1</v>
      </c>
      <c r="AD35" s="16">
        <f t="shared" si="4"/>
        <v>25.97</v>
      </c>
      <c r="AE35" s="37">
        <f t="shared" si="5"/>
        <v>54.5</v>
      </c>
      <c r="AF35" s="42">
        <f t="shared" si="6"/>
        <v>8.130081300813009E-3</v>
      </c>
      <c r="AG35" s="37">
        <f t="shared" si="7"/>
        <v>0.24390243902439027</v>
      </c>
      <c r="AH35" s="63">
        <f t="shared" si="8"/>
        <v>13.29268292682927</v>
      </c>
      <c r="AI35" s="26">
        <v>0</v>
      </c>
      <c r="AJ35" s="37">
        <f t="shared" si="34"/>
        <v>0</v>
      </c>
      <c r="AK35" s="37">
        <f t="shared" si="37"/>
        <v>0</v>
      </c>
      <c r="AL35" s="47">
        <v>29</v>
      </c>
      <c r="AM35" s="37">
        <f t="shared" si="35"/>
        <v>0</v>
      </c>
      <c r="AN35" s="52">
        <f t="shared" si="36"/>
        <v>0</v>
      </c>
      <c r="AO35" s="35">
        <f t="shared" si="10"/>
        <v>43589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3</v>
      </c>
      <c r="K36" s="16">
        <f t="shared" si="11"/>
        <v>76.949999999999989</v>
      </c>
      <c r="L36" s="16">
        <f t="shared" si="23"/>
        <v>163.5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3"/>
        <v>3</v>
      </c>
      <c r="AD36" s="16">
        <f t="shared" si="4"/>
        <v>76.949999999999989</v>
      </c>
      <c r="AE36" s="37">
        <f t="shared" si="5"/>
        <v>163.5</v>
      </c>
      <c r="AF36" s="42">
        <f t="shared" si="6"/>
        <v>2.4390243902439025E-2</v>
      </c>
      <c r="AG36" s="37">
        <f t="shared" si="7"/>
        <v>0.73170731707317072</v>
      </c>
      <c r="AH36" s="63">
        <f t="shared" si="8"/>
        <v>39.878048780487802</v>
      </c>
      <c r="AI36" s="26">
        <v>1</v>
      </c>
      <c r="AJ36" s="37">
        <f t="shared" si="34"/>
        <v>54.5</v>
      </c>
      <c r="AK36" s="37">
        <f t="shared" si="37"/>
        <v>41</v>
      </c>
      <c r="AL36" s="47">
        <v>30</v>
      </c>
      <c r="AM36" s="37">
        <f t="shared" si="35"/>
        <v>5.8571428571428568</v>
      </c>
      <c r="AN36" s="52">
        <f t="shared" si="36"/>
        <v>1.3666666666666667</v>
      </c>
      <c r="AO36" s="35">
        <f t="shared" si="10"/>
        <v>43630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3"/>
        <v>0</v>
      </c>
      <c r="AD37" s="16">
        <f t="shared" si="4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1</v>
      </c>
      <c r="AJ37" s="37">
        <f t="shared" si="34"/>
        <v>54.5</v>
      </c>
      <c r="AK37" s="37" t="str">
        <f t="shared" si="37"/>
        <v>-</v>
      </c>
      <c r="AL37" s="47">
        <v>31</v>
      </c>
      <c r="AM37" s="37" t="str">
        <f t="shared" si="35"/>
        <v>-</v>
      </c>
      <c r="AN37" s="52" t="str">
        <f t="shared" si="36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1</v>
      </c>
      <c r="K38" s="16">
        <f t="shared" si="11"/>
        <v>77.209999999999994</v>
      </c>
      <c r="L38" s="16">
        <f t="shared" ref="L38:L53" si="38">J38*$G38</f>
        <v>139.5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3"/>
        <v>1</v>
      </c>
      <c r="AD38" s="16">
        <f t="shared" si="4"/>
        <v>77.209999999999994</v>
      </c>
      <c r="AE38" s="37">
        <f t="shared" si="5"/>
        <v>139.5</v>
      </c>
      <c r="AF38" s="42">
        <f t="shared" si="6"/>
        <v>8.130081300813009E-3</v>
      </c>
      <c r="AG38" s="37">
        <f t="shared" si="7"/>
        <v>0.24390243902439027</v>
      </c>
      <c r="AH38" s="63">
        <f t="shared" si="8"/>
        <v>34.024390243902445</v>
      </c>
      <c r="AI38" s="26">
        <v>0</v>
      </c>
      <c r="AJ38" s="37">
        <f t="shared" ref="AJ38:AJ53" si="49">AI38*G38</f>
        <v>0</v>
      </c>
      <c r="AK38" s="37">
        <f t="shared" ref="AK38:AK53" si="50">IFERROR(AI38/AF38, "-")</f>
        <v>0</v>
      </c>
      <c r="AL38" s="47">
        <v>33</v>
      </c>
      <c r="AM38" s="37">
        <f t="shared" ref="AM38:AM53" si="51">IFERROR(AK38/7,"-")</f>
        <v>0</v>
      </c>
      <c r="AN38" s="52">
        <f t="shared" ref="AN38:AN53" si="52">IFERROR(AK38/30,"-")</f>
        <v>0</v>
      </c>
      <c r="AO38" s="35">
        <f t="shared" si="10"/>
        <v>43589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-1</v>
      </c>
      <c r="K39" s="16">
        <f t="shared" si="11"/>
        <v>-76.08</v>
      </c>
      <c r="L39" s="16">
        <f t="shared" si="38"/>
        <v>-139.5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1</v>
      </c>
      <c r="Q39" s="16">
        <f t="shared" si="41"/>
        <v>76.08</v>
      </c>
      <c r="R39" s="16">
        <f t="shared" si="42"/>
        <v>139.5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3"/>
        <v>0</v>
      </c>
      <c r="AD39" s="16">
        <f t="shared" si="4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10</v>
      </c>
      <c r="K40" s="16">
        <f t="shared" si="11"/>
        <v>411.49999999999773</v>
      </c>
      <c r="L40" s="16">
        <f t="shared" si="38"/>
        <v>845</v>
      </c>
      <c r="M40" s="26">
        <v>3</v>
      </c>
      <c r="N40" s="16">
        <f t="shared" si="39"/>
        <v>123.44999999999931</v>
      </c>
      <c r="O40" s="16">
        <f t="shared" si="40"/>
        <v>253.5</v>
      </c>
      <c r="P40" s="26">
        <v>11</v>
      </c>
      <c r="Q40" s="16">
        <f t="shared" si="41"/>
        <v>452.64999999999748</v>
      </c>
      <c r="R40" s="16">
        <f t="shared" si="42"/>
        <v>929.5</v>
      </c>
      <c r="S40" s="26">
        <v>17</v>
      </c>
      <c r="T40" s="16">
        <f t="shared" si="43"/>
        <v>699.54999999999609</v>
      </c>
      <c r="U40" s="16">
        <f t="shared" si="44"/>
        <v>1436.5</v>
      </c>
      <c r="V40" s="26">
        <v>7</v>
      </c>
      <c r="W40" s="16">
        <f t="shared" si="45"/>
        <v>288.04999999999842</v>
      </c>
      <c r="X40" s="16">
        <f t="shared" si="46"/>
        <v>591.5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3"/>
        <v>48</v>
      </c>
      <c r="AD40" s="16">
        <f t="shared" si="4"/>
        <v>1975.1999999999889</v>
      </c>
      <c r="AE40" s="37">
        <f t="shared" si="5"/>
        <v>4056</v>
      </c>
      <c r="AF40" s="42">
        <f t="shared" si="6"/>
        <v>0.3902439024390244</v>
      </c>
      <c r="AG40" s="37">
        <f t="shared" si="7"/>
        <v>11.707317073170731</v>
      </c>
      <c r="AH40" s="63">
        <f t="shared" si="8"/>
        <v>989.26829268292681</v>
      </c>
      <c r="AI40" s="26">
        <v>3</v>
      </c>
      <c r="AJ40" s="37">
        <f t="shared" si="49"/>
        <v>253.5</v>
      </c>
      <c r="AK40" s="37">
        <f t="shared" si="50"/>
        <v>7.6875</v>
      </c>
      <c r="AL40" s="47">
        <v>35</v>
      </c>
      <c r="AM40" s="37">
        <f t="shared" si="51"/>
        <v>1.0982142857142858</v>
      </c>
      <c r="AN40" s="52">
        <f t="shared" si="52"/>
        <v>0.25624999999999998</v>
      </c>
      <c r="AO40" s="35">
        <f t="shared" si="10"/>
        <v>43596.6875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1</v>
      </c>
      <c r="K41" s="16">
        <f t="shared" si="11"/>
        <v>37.618672566371679</v>
      </c>
      <c r="L41" s="16">
        <f t="shared" si="38"/>
        <v>64.5</v>
      </c>
      <c r="M41" s="26">
        <v>0</v>
      </c>
      <c r="N41" s="16">
        <f t="shared" si="39"/>
        <v>0</v>
      </c>
      <c r="O41" s="16">
        <f t="shared" si="40"/>
        <v>0</v>
      </c>
      <c r="P41" s="26">
        <v>1</v>
      </c>
      <c r="Q41" s="16">
        <f t="shared" si="41"/>
        <v>37.618672566371679</v>
      </c>
      <c r="R41" s="16">
        <f t="shared" si="42"/>
        <v>64.5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3"/>
        <v>2</v>
      </c>
      <c r="AD41" s="16">
        <f t="shared" si="4"/>
        <v>75.237345132743357</v>
      </c>
      <c r="AE41" s="37">
        <f t="shared" si="5"/>
        <v>129</v>
      </c>
      <c r="AF41" s="42">
        <f t="shared" si="6"/>
        <v>1.6260162601626018E-2</v>
      </c>
      <c r="AG41" s="37">
        <f t="shared" si="7"/>
        <v>0.48780487804878053</v>
      </c>
      <c r="AH41" s="63">
        <f t="shared" si="8"/>
        <v>31.463414634146343</v>
      </c>
      <c r="AI41" s="26">
        <v>6</v>
      </c>
      <c r="AJ41" s="37">
        <f t="shared" si="49"/>
        <v>387</v>
      </c>
      <c r="AK41" s="37">
        <f t="shared" si="50"/>
        <v>368.99999999999994</v>
      </c>
      <c r="AL41" s="47">
        <v>36</v>
      </c>
      <c r="AM41" s="37">
        <f t="shared" si="51"/>
        <v>52.714285714285708</v>
      </c>
      <c r="AN41" s="52">
        <f t="shared" si="52"/>
        <v>12.299999999999999</v>
      </c>
      <c r="AO41" s="35">
        <f t="shared" si="10"/>
        <v>43958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3"/>
        <v>0</v>
      </c>
      <c r="AD42" s="16">
        <f t="shared" si="4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3</v>
      </c>
      <c r="AJ42" s="37">
        <f t="shared" si="49"/>
        <v>193.5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3"/>
        <v>0</v>
      </c>
      <c r="AD43" s="16">
        <f t="shared" si="4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3"/>
        <v>0</v>
      </c>
      <c r="AD44" s="104">
        <f t="shared" si="4"/>
        <v>0</v>
      </c>
      <c r="AE44" s="104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3"/>
        <v>0</v>
      </c>
      <c r="AD45" s="104">
        <f t="shared" si="4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3</v>
      </c>
      <c r="AJ45" s="107">
        <f t="shared" si="49"/>
        <v>178.5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3"/>
        <v>0</v>
      </c>
      <c r="AD46" s="104">
        <f t="shared" si="4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3"/>
        <v>0</v>
      </c>
      <c r="AD47" s="104">
        <f t="shared" si="4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3"/>
        <v>0</v>
      </c>
      <c r="AD48" s="104">
        <f t="shared" si="4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3</v>
      </c>
      <c r="AJ48" s="107">
        <f t="shared" si="49"/>
        <v>358.5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3"/>
        <v>0</v>
      </c>
      <c r="AD49" s="104">
        <f t="shared" si="4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3</v>
      </c>
      <c r="AJ49" s="107">
        <f t="shared" si="49"/>
        <v>358.5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3"/>
        <v>0</v>
      </c>
      <c r="AD50" s="104">
        <f t="shared" si="4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3</v>
      </c>
      <c r="AJ50" s="107">
        <f t="shared" si="49"/>
        <v>358.5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3"/>
        <v>0</v>
      </c>
      <c r="AD51" s="104">
        <f t="shared" si="4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3"/>
        <v>0</v>
      </c>
      <c r="AD52" s="104">
        <f t="shared" si="4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3"/>
        <v>0</v>
      </c>
      <c r="AD53" s="16">
        <f t="shared" si="4"/>
        <v>0</v>
      </c>
      <c r="AE53" s="37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4</v>
      </c>
      <c r="K54" s="16">
        <f t="shared" si="11"/>
        <v>98.919999999999902</v>
      </c>
      <c r="L54" s="16">
        <f t="shared" ref="L54:L94" si="53">J54*$G54</f>
        <v>178</v>
      </c>
      <c r="M54" s="26">
        <v>0</v>
      </c>
      <c r="N54" s="16">
        <f t="shared" ref="N54:N162" si="54">M54*$F54</f>
        <v>0</v>
      </c>
      <c r="O54" s="16">
        <f t="shared" ref="O54:O162" si="55">M54*$G54</f>
        <v>0</v>
      </c>
      <c r="P54" s="26">
        <v>2</v>
      </c>
      <c r="Q54" s="16">
        <f t="shared" ref="Q54:Q162" si="56">P54*$F54</f>
        <v>49.459999999999951</v>
      </c>
      <c r="R54" s="16">
        <f t="shared" ref="R54:R162" si="57">P54*$G54</f>
        <v>89</v>
      </c>
      <c r="S54" s="26">
        <v>0</v>
      </c>
      <c r="T54" s="16">
        <f t="shared" ref="T54:T162" si="58">S54*$F54</f>
        <v>0</v>
      </c>
      <c r="U54" s="16">
        <f t="shared" ref="U54:U162" si="59">S54*$G54</f>
        <v>0</v>
      </c>
      <c r="V54" s="26">
        <v>0</v>
      </c>
      <c r="W54" s="16">
        <f t="shared" ref="W54:W162" si="60">V54*$F54</f>
        <v>0</v>
      </c>
      <c r="X54" s="16">
        <f t="shared" ref="X54:X162" si="61">V54*$G54</f>
        <v>0</v>
      </c>
      <c r="Y54" s="26"/>
      <c r="Z54" s="16">
        <f t="shared" ref="Z54:Z162" si="62">Y54*$F54</f>
        <v>0</v>
      </c>
      <c r="AA54" s="16">
        <f t="shared" ref="AA54:AA162" si="63">Y54*$G54</f>
        <v>0</v>
      </c>
      <c r="AB54" s="51"/>
      <c r="AC54" s="52">
        <f t="shared" si="3"/>
        <v>6</v>
      </c>
      <c r="AD54" s="16">
        <f t="shared" si="4"/>
        <v>148.37999999999985</v>
      </c>
      <c r="AE54" s="37">
        <f t="shared" si="5"/>
        <v>267</v>
      </c>
      <c r="AF54" s="42">
        <f t="shared" si="6"/>
        <v>4.878048780487805E-2</v>
      </c>
      <c r="AG54" s="37">
        <f t="shared" si="7"/>
        <v>1.4634146341463414</v>
      </c>
      <c r="AH54" s="63">
        <f t="shared" si="8"/>
        <v>65.121951219512198</v>
      </c>
      <c r="AI54" s="26">
        <v>3</v>
      </c>
      <c r="AJ54" s="37">
        <f t="shared" ref="AJ54:AJ94" si="64">AI54*G54</f>
        <v>133.5</v>
      </c>
      <c r="AK54" s="37">
        <f t="shared" ref="AK54:AK94" si="65">IFERROR(AI54/AF54, "-")</f>
        <v>61.5</v>
      </c>
      <c r="AL54" s="47">
        <v>51</v>
      </c>
      <c r="AM54" s="37">
        <f t="shared" ref="AM54:AM94" si="66">IFERROR(AK54/7,"-")</f>
        <v>8.7857142857142865</v>
      </c>
      <c r="AN54" s="52">
        <f t="shared" ref="AN54:AN94" si="67">IFERROR(AK54/30,"-")</f>
        <v>2.0499999999999998</v>
      </c>
      <c r="AO54" s="35">
        <f t="shared" si="10"/>
        <v>43650.5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2</v>
      </c>
      <c r="K55" s="16">
        <f t="shared" si="11"/>
        <v>48.04</v>
      </c>
      <c r="L55" s="16">
        <f t="shared" si="53"/>
        <v>99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3"/>
        <v>2</v>
      </c>
      <c r="AD55" s="16">
        <f t="shared" si="4"/>
        <v>48.04</v>
      </c>
      <c r="AE55" s="37">
        <f t="shared" si="5"/>
        <v>99</v>
      </c>
      <c r="AF55" s="42">
        <f t="shared" si="6"/>
        <v>1.6260162601626018E-2</v>
      </c>
      <c r="AG55" s="37">
        <f t="shared" si="7"/>
        <v>0.48780487804878053</v>
      </c>
      <c r="AH55" s="63">
        <f t="shared" si="8"/>
        <v>24.146341463414636</v>
      </c>
      <c r="AI55" s="26">
        <v>4</v>
      </c>
      <c r="AJ55" s="37">
        <f t="shared" si="64"/>
        <v>198</v>
      </c>
      <c r="AK55" s="37">
        <f t="shared" si="65"/>
        <v>245.99999999999997</v>
      </c>
      <c r="AL55" s="47">
        <v>52</v>
      </c>
      <c r="AM55" s="37">
        <f t="shared" si="66"/>
        <v>35.142857142857139</v>
      </c>
      <c r="AN55" s="52">
        <f t="shared" si="67"/>
        <v>8.1999999999999993</v>
      </c>
      <c r="AO55" s="35">
        <f t="shared" si="10"/>
        <v>43835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3"/>
        <v>0</v>
      </c>
      <c r="AD56" s="16">
        <f t="shared" si="4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3"/>
        <v>0</v>
      </c>
      <c r="AD57" s="16">
        <f t="shared" si="4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3"/>
        <v>0</v>
      </c>
      <c r="AD58" s="16">
        <f t="shared" si="4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3</v>
      </c>
      <c r="AJ58" s="37">
        <f t="shared" si="64"/>
        <v>148.5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3"/>
        <v>0</v>
      </c>
      <c r="AD59" s="16">
        <f t="shared" si="4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3"/>
        <v>0</v>
      </c>
      <c r="AD60" s="104">
        <f t="shared" si="4"/>
        <v>0</v>
      </c>
      <c r="AE60" s="104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3"/>
        <v>0</v>
      </c>
      <c r="AD61" s="104">
        <f t="shared" si="4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3"/>
        <v>0</v>
      </c>
      <c r="AD62" s="104">
        <f t="shared" si="4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2</v>
      </c>
      <c r="T63" s="104">
        <f t="shared" si="58"/>
        <v>54</v>
      </c>
      <c r="U63" s="104">
        <f t="shared" si="59"/>
        <v>119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3"/>
        <v>2</v>
      </c>
      <c r="AD63" s="104">
        <f t="shared" si="4"/>
        <v>54</v>
      </c>
      <c r="AE63" s="104">
        <f t="shared" si="5"/>
        <v>119</v>
      </c>
      <c r="AF63" s="42">
        <f t="shared" si="6"/>
        <v>1.6260162601626018E-2</v>
      </c>
      <c r="AG63" s="37">
        <f t="shared" si="7"/>
        <v>0.48780487804878053</v>
      </c>
      <c r="AH63" s="63">
        <f t="shared" si="8"/>
        <v>29.024390243902442</v>
      </c>
      <c r="AI63" s="103">
        <v>6</v>
      </c>
      <c r="AJ63" s="107">
        <f t="shared" si="64"/>
        <v>357</v>
      </c>
      <c r="AK63" s="106">
        <f t="shared" si="65"/>
        <v>368.99999999999994</v>
      </c>
      <c r="AL63" s="108">
        <v>60</v>
      </c>
      <c r="AM63" s="106">
        <f t="shared" si="66"/>
        <v>52.714285714285708</v>
      </c>
      <c r="AN63" s="109">
        <f t="shared" si="67"/>
        <v>12.299999999999999</v>
      </c>
      <c r="AO63" s="35">
        <f t="shared" si="10"/>
        <v>43958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3"/>
        <v>0</v>
      </c>
      <c r="AD64" s="104">
        <f t="shared" si="4"/>
        <v>0</v>
      </c>
      <c r="AE64" s="104">
        <f t="shared" si="5"/>
        <v>0</v>
      </c>
      <c r="AF64" s="42">
        <f t="shared" si="6"/>
        <v>0</v>
      </c>
      <c r="AG64" s="37">
        <f t="shared" si="7"/>
        <v>0</v>
      </c>
      <c r="AH64" s="63">
        <f t="shared" si="8"/>
        <v>0</v>
      </c>
      <c r="AI64" s="103">
        <v>3</v>
      </c>
      <c r="AJ64" s="107">
        <f t="shared" si="64"/>
        <v>343.5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3"/>
        <v>0</v>
      </c>
      <c r="AD65" s="104">
        <f t="shared" si="4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3"/>
        <v>0</v>
      </c>
      <c r="AD66" s="104">
        <f t="shared" si="4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2</v>
      </c>
      <c r="Q67" s="104">
        <f t="shared" si="56"/>
        <v>23.52</v>
      </c>
      <c r="R67" s="104">
        <f t="shared" si="57"/>
        <v>49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3"/>
        <v>2</v>
      </c>
      <c r="AD67" s="104">
        <f t="shared" si="4"/>
        <v>23.52</v>
      </c>
      <c r="AE67" s="104">
        <f t="shared" si="5"/>
        <v>49</v>
      </c>
      <c r="AF67" s="42">
        <f t="shared" si="6"/>
        <v>1.6260162601626018E-2</v>
      </c>
      <c r="AG67" s="37">
        <f t="shared" si="7"/>
        <v>0.48780487804878053</v>
      </c>
      <c r="AH67" s="63">
        <f t="shared" si="8"/>
        <v>11.951219512195124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2</v>
      </c>
      <c r="K68" s="104">
        <f t="shared" si="11"/>
        <v>22.219999999999995</v>
      </c>
      <c r="L68" s="104">
        <f t="shared" si="53"/>
        <v>49</v>
      </c>
      <c r="M68" s="103">
        <v>0</v>
      </c>
      <c r="N68" s="104">
        <f t="shared" si="54"/>
        <v>0</v>
      </c>
      <c r="O68" s="104">
        <f t="shared" si="55"/>
        <v>0</v>
      </c>
      <c r="P68" s="103">
        <v>1</v>
      </c>
      <c r="Q68" s="104">
        <f t="shared" si="56"/>
        <v>11.109999999999998</v>
      </c>
      <c r="R68" s="104">
        <f t="shared" si="57"/>
        <v>24.5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3"/>
        <v>3</v>
      </c>
      <c r="AD68" s="104">
        <f t="shared" si="4"/>
        <v>33.329999999999991</v>
      </c>
      <c r="AE68" s="104">
        <f t="shared" si="5"/>
        <v>73.5</v>
      </c>
      <c r="AF68" s="42">
        <f t="shared" si="6"/>
        <v>2.4390243902439025E-2</v>
      </c>
      <c r="AG68" s="37">
        <f t="shared" si="7"/>
        <v>0.73170731707317072</v>
      </c>
      <c r="AH68" s="63">
        <f t="shared" si="8"/>
        <v>17.926829268292682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65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4</v>
      </c>
      <c r="T69" s="104">
        <f t="shared" si="58"/>
        <v>48.199999999999989</v>
      </c>
      <c r="U69" s="104">
        <f t="shared" si="59"/>
        <v>98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3"/>
        <v>4</v>
      </c>
      <c r="AD69" s="104">
        <f t="shared" si="4"/>
        <v>48.199999999999989</v>
      </c>
      <c r="AE69" s="104">
        <f t="shared" si="5"/>
        <v>98</v>
      </c>
      <c r="AF69" s="42">
        <f t="shared" si="6"/>
        <v>3.2520325203252036E-2</v>
      </c>
      <c r="AG69" s="37">
        <f t="shared" si="7"/>
        <v>0.97560975609756106</v>
      </c>
      <c r="AH69" s="63">
        <f t="shared" si="8"/>
        <v>23.902439024390247</v>
      </c>
      <c r="AI69" s="103">
        <v>1</v>
      </c>
      <c r="AJ69" s="107">
        <f t="shared" si="64"/>
        <v>24.5</v>
      </c>
      <c r="AK69" s="106">
        <f t="shared" si="65"/>
        <v>30.749999999999996</v>
      </c>
      <c r="AL69" s="108">
        <v>66</v>
      </c>
      <c r="AM69" s="106">
        <f t="shared" si="66"/>
        <v>4.3928571428571423</v>
      </c>
      <c r="AN69" s="109">
        <f t="shared" si="67"/>
        <v>1.0249999999999999</v>
      </c>
      <c r="AO69" s="35">
        <f t="shared" si="10"/>
        <v>43619.75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3"/>
        <v>0</v>
      </c>
      <c r="AD70" s="104">
        <f t="shared" si="4"/>
        <v>0</v>
      </c>
      <c r="AE70" s="104">
        <f t="shared" si="5"/>
        <v>0</v>
      </c>
      <c r="AF70" s="42">
        <f t="shared" si="6"/>
        <v>0</v>
      </c>
      <c r="AG70" s="37">
        <f t="shared" si="7"/>
        <v>0</v>
      </c>
      <c r="AH70" s="63">
        <f t="shared" si="8"/>
        <v>0</v>
      </c>
      <c r="AI70" s="103">
        <v>1</v>
      </c>
      <c r="AJ70" s="107">
        <f t="shared" si="64"/>
        <v>24.5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2</v>
      </c>
      <c r="K71" s="104">
        <f t="shared" si="11"/>
        <v>22.219999999999992</v>
      </c>
      <c r="L71" s="104">
        <f t="shared" si="53"/>
        <v>49</v>
      </c>
      <c r="M71" s="103">
        <v>0</v>
      </c>
      <c r="N71" s="104">
        <f t="shared" si="54"/>
        <v>0</v>
      </c>
      <c r="O71" s="104">
        <f t="shared" si="55"/>
        <v>0</v>
      </c>
      <c r="P71" s="103">
        <v>1</v>
      </c>
      <c r="Q71" s="104">
        <f t="shared" si="56"/>
        <v>11.109999999999996</v>
      </c>
      <c r="R71" s="104">
        <f t="shared" si="57"/>
        <v>24.5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62" si="68">J71+M71+P71+S71+V71+Y71</f>
        <v>3</v>
      </c>
      <c r="AD71" s="104">
        <f t="shared" ref="AD71:AD162" si="69">AC71*F71</f>
        <v>33.329999999999984</v>
      </c>
      <c r="AE71" s="104">
        <f t="shared" ref="AE71:AE162" si="70">AC71*G71</f>
        <v>73.5</v>
      </c>
      <c r="AF71" s="42">
        <f t="shared" si="6"/>
        <v>2.4390243902439025E-2</v>
      </c>
      <c r="AG71" s="37">
        <f t="shared" si="7"/>
        <v>0.73170731707317072</v>
      </c>
      <c r="AH71" s="63">
        <f t="shared" si="8"/>
        <v>17.926829268292682</v>
      </c>
      <c r="AI71" s="103">
        <v>0</v>
      </c>
      <c r="AJ71" s="107">
        <f t="shared" si="64"/>
        <v>0</v>
      </c>
      <c r="AK71" s="106">
        <f t="shared" si="65"/>
        <v>0</v>
      </c>
      <c r="AL71" s="108">
        <v>68</v>
      </c>
      <c r="AM71" s="106">
        <f t="shared" si="66"/>
        <v>0</v>
      </c>
      <c r="AN71" s="109">
        <f t="shared" si="67"/>
        <v>0</v>
      </c>
      <c r="AO71" s="35">
        <f t="shared" si="10"/>
        <v>43589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3</v>
      </c>
      <c r="Q74" s="104">
        <f t="shared" si="56"/>
        <v>40.439999999999984</v>
      </c>
      <c r="R74" s="104">
        <f t="shared" si="57"/>
        <v>88.5</v>
      </c>
      <c r="S74" s="103">
        <v>1</v>
      </c>
      <c r="T74" s="104">
        <f t="shared" si="58"/>
        <v>13.479999999999993</v>
      </c>
      <c r="U74" s="104">
        <f t="shared" si="59"/>
        <v>29.5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5</v>
      </c>
      <c r="AD74" s="104">
        <f t="shared" si="69"/>
        <v>67.399999999999963</v>
      </c>
      <c r="AE74" s="104">
        <f t="shared" si="70"/>
        <v>147.5</v>
      </c>
      <c r="AF74" s="42">
        <f t="shared" si="6"/>
        <v>4.065040650406504E-2</v>
      </c>
      <c r="AG74" s="37">
        <f t="shared" si="7"/>
        <v>1.2195121951219512</v>
      </c>
      <c r="AH74" s="63">
        <f t="shared" si="8"/>
        <v>35.975609756097562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71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2</v>
      </c>
      <c r="K76" s="104">
        <f t="shared" ref="K76:K94" si="71">J76*$F76</f>
        <v>44</v>
      </c>
      <c r="L76" s="104">
        <f t="shared" si="53"/>
        <v>89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4">
        <f t="shared" si="70"/>
        <v>89</v>
      </c>
      <c r="AF76" s="42">
        <f t="shared" si="6"/>
        <v>1.6260162601626018E-2</v>
      </c>
      <c r="AG76" s="37">
        <f t="shared" si="7"/>
        <v>0.48780487804878053</v>
      </c>
      <c r="AH76" s="63">
        <f t="shared" si="8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4</v>
      </c>
      <c r="K77" s="104">
        <f t="shared" si="71"/>
        <v>54.48000000000021</v>
      </c>
      <c r="L77" s="104">
        <f t="shared" si="53"/>
        <v>138</v>
      </c>
      <c r="M77" s="103">
        <v>2</v>
      </c>
      <c r="N77" s="104">
        <f t="shared" si="54"/>
        <v>27.240000000000105</v>
      </c>
      <c r="O77" s="104">
        <f t="shared" si="55"/>
        <v>69</v>
      </c>
      <c r="P77" s="103">
        <v>1</v>
      </c>
      <c r="Q77" s="104">
        <f t="shared" si="56"/>
        <v>13.620000000000053</v>
      </c>
      <c r="R77" s="104">
        <f t="shared" si="57"/>
        <v>34.5</v>
      </c>
      <c r="S77" s="103">
        <v>3</v>
      </c>
      <c r="T77" s="104">
        <f t="shared" si="58"/>
        <v>40.860000000000156</v>
      </c>
      <c r="U77" s="104">
        <f t="shared" si="59"/>
        <v>103.5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10</v>
      </c>
      <c r="AD77" s="104">
        <f t="shared" si="69"/>
        <v>136.20000000000053</v>
      </c>
      <c r="AE77" s="104">
        <f t="shared" si="70"/>
        <v>345</v>
      </c>
      <c r="AF77" s="42">
        <f t="shared" si="6"/>
        <v>8.1300813008130079E-2</v>
      </c>
      <c r="AG77" s="37">
        <f t="shared" si="7"/>
        <v>2.4390243902439024</v>
      </c>
      <c r="AH77" s="63">
        <f t="shared" si="8"/>
        <v>84.146341463414629</v>
      </c>
      <c r="AI77" s="103">
        <v>3</v>
      </c>
      <c r="AJ77" s="107">
        <f t="shared" si="64"/>
        <v>103.5</v>
      </c>
      <c r="AK77" s="106">
        <f t="shared" si="65"/>
        <v>36.9</v>
      </c>
      <c r="AL77" s="108">
        <v>74</v>
      </c>
      <c r="AM77" s="106">
        <f t="shared" si="66"/>
        <v>5.2714285714285714</v>
      </c>
      <c r="AN77" s="109">
        <f t="shared" si="67"/>
        <v>1.23</v>
      </c>
      <c r="AO77" s="35">
        <f t="shared" si="10"/>
        <v>43625.9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3</v>
      </c>
      <c r="K78" s="104">
        <f t="shared" si="71"/>
        <v>41.849999999999994</v>
      </c>
      <c r="L78" s="104">
        <f t="shared" si="53"/>
        <v>103.5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3</v>
      </c>
      <c r="AD78" s="104">
        <f t="shared" si="69"/>
        <v>41.849999999999994</v>
      </c>
      <c r="AE78" s="104">
        <f t="shared" si="70"/>
        <v>103.5</v>
      </c>
      <c r="AF78" s="42">
        <f t="shared" ref="AF78:AF141" si="72">AC78/AQ$10</f>
        <v>2.4390243902439025E-2</v>
      </c>
      <c r="AG78" s="37">
        <f t="shared" ref="AG78:AG141" si="73">AF78*30</f>
        <v>0.73170731707317072</v>
      </c>
      <c r="AH78" s="63">
        <f t="shared" ref="AH78:AH141" si="74">AG78*G78</f>
        <v>25.243902439024389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75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1</v>
      </c>
      <c r="K79" s="104">
        <f t="shared" si="71"/>
        <v>13.950000000000014</v>
      </c>
      <c r="L79" s="104">
        <f t="shared" si="53"/>
        <v>34.5</v>
      </c>
      <c r="M79" s="103">
        <v>0</v>
      </c>
      <c r="N79" s="104">
        <f t="shared" si="54"/>
        <v>0</v>
      </c>
      <c r="O79" s="104">
        <f t="shared" si="55"/>
        <v>0</v>
      </c>
      <c r="P79" s="103">
        <v>4</v>
      </c>
      <c r="Q79" s="104">
        <f t="shared" si="56"/>
        <v>55.800000000000054</v>
      </c>
      <c r="R79" s="104">
        <f t="shared" si="57"/>
        <v>138</v>
      </c>
      <c r="S79" s="103">
        <v>1</v>
      </c>
      <c r="T79" s="104">
        <f t="shared" si="58"/>
        <v>13.950000000000014</v>
      </c>
      <c r="U79" s="104">
        <f t="shared" si="59"/>
        <v>34.5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6</v>
      </c>
      <c r="AD79" s="104">
        <f t="shared" si="69"/>
        <v>83.700000000000074</v>
      </c>
      <c r="AE79" s="104">
        <f t="shared" si="70"/>
        <v>207</v>
      </c>
      <c r="AF79" s="42">
        <f t="shared" si="72"/>
        <v>4.878048780487805E-2</v>
      </c>
      <c r="AG79" s="37">
        <f t="shared" si="73"/>
        <v>1.4634146341463414</v>
      </c>
      <c r="AH79" s="63">
        <f t="shared" si="74"/>
        <v>50.487804878048777</v>
      </c>
      <c r="AI79" s="103">
        <v>3</v>
      </c>
      <c r="AJ79" s="107">
        <f t="shared" si="64"/>
        <v>103.5</v>
      </c>
      <c r="AK79" s="106">
        <f t="shared" si="65"/>
        <v>61.5</v>
      </c>
      <c r="AL79" s="108">
        <v>76</v>
      </c>
      <c r="AM79" s="106">
        <f t="shared" si="66"/>
        <v>8.7857142857142865</v>
      </c>
      <c r="AN79" s="109">
        <f t="shared" si="67"/>
        <v>2.0499999999999998</v>
      </c>
      <c r="AO79" s="35">
        <f t="shared" si="75"/>
        <v>43650.5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1"/>
        <v>11.760000000000007</v>
      </c>
      <c r="L84" s="104">
        <f t="shared" si="53"/>
        <v>24.5</v>
      </c>
      <c r="M84" s="103">
        <v>0</v>
      </c>
      <c r="N84" s="104">
        <f t="shared" si="54"/>
        <v>0</v>
      </c>
      <c r="O84" s="104">
        <f t="shared" si="55"/>
        <v>0</v>
      </c>
      <c r="P84" s="103">
        <v>1</v>
      </c>
      <c r="Q84" s="104">
        <f t="shared" si="56"/>
        <v>11.760000000000007</v>
      </c>
      <c r="R84" s="104">
        <f t="shared" si="57"/>
        <v>24.5</v>
      </c>
      <c r="S84" s="103">
        <v>2</v>
      </c>
      <c r="T84" s="104">
        <f t="shared" si="58"/>
        <v>23.520000000000014</v>
      </c>
      <c r="U84" s="104">
        <f t="shared" si="59"/>
        <v>49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4</v>
      </c>
      <c r="AD84" s="104">
        <f t="shared" si="69"/>
        <v>47.040000000000028</v>
      </c>
      <c r="AE84" s="104">
        <f t="shared" si="70"/>
        <v>98</v>
      </c>
      <c r="AF84" s="42">
        <f t="shared" si="72"/>
        <v>3.2520325203252036E-2</v>
      </c>
      <c r="AG84" s="37">
        <f t="shared" si="73"/>
        <v>0.97560975609756106</v>
      </c>
      <c r="AH84" s="63">
        <f t="shared" si="74"/>
        <v>23.902439024390247</v>
      </c>
      <c r="AI84" s="103">
        <v>2</v>
      </c>
      <c r="AJ84" s="107">
        <f t="shared" si="64"/>
        <v>49</v>
      </c>
      <c r="AK84" s="106">
        <f t="shared" si="65"/>
        <v>61.499999999999993</v>
      </c>
      <c r="AL84" s="108">
        <v>81</v>
      </c>
      <c r="AM84" s="106">
        <f t="shared" si="66"/>
        <v>8.7857142857142847</v>
      </c>
      <c r="AN84" s="109">
        <f t="shared" si="67"/>
        <v>2.0499999999999998</v>
      </c>
      <c r="AO84" s="35">
        <f t="shared" si="75"/>
        <v>43650.5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1</v>
      </c>
      <c r="Q85" s="104">
        <f t="shared" si="56"/>
        <v>11.76</v>
      </c>
      <c r="R85" s="104">
        <f t="shared" si="57"/>
        <v>24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</v>
      </c>
      <c r="AE85" s="104">
        <f t="shared" si="70"/>
        <v>24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5.8536585365853666</v>
      </c>
      <c r="AI85" s="103">
        <v>1</v>
      </c>
      <c r="AJ85" s="107">
        <f t="shared" si="64"/>
        <v>24</v>
      </c>
      <c r="AK85" s="106">
        <f t="shared" si="65"/>
        <v>122.99999999999999</v>
      </c>
      <c r="AL85" s="108">
        <v>82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1</v>
      </c>
      <c r="K86" s="104">
        <f t="shared" si="71"/>
        <v>11.76</v>
      </c>
      <c r="L86" s="104">
        <f t="shared" si="53"/>
        <v>24.5</v>
      </c>
      <c r="M86" s="103">
        <v>1</v>
      </c>
      <c r="N86" s="104">
        <f t="shared" si="54"/>
        <v>11.76</v>
      </c>
      <c r="O86" s="104">
        <f t="shared" si="55"/>
        <v>24.5</v>
      </c>
      <c r="P86" s="103">
        <v>1</v>
      </c>
      <c r="Q86" s="104">
        <f t="shared" si="56"/>
        <v>11.76</v>
      </c>
      <c r="R86" s="104">
        <f t="shared" si="57"/>
        <v>24.5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3</v>
      </c>
      <c r="AD86" s="104">
        <f t="shared" si="69"/>
        <v>35.28</v>
      </c>
      <c r="AE86" s="104">
        <f t="shared" si="70"/>
        <v>73.5</v>
      </c>
      <c r="AF86" s="42">
        <f t="shared" si="72"/>
        <v>2.4390243902439025E-2</v>
      </c>
      <c r="AG86" s="37">
        <f t="shared" si="73"/>
        <v>0.73170731707317072</v>
      </c>
      <c r="AH86" s="63">
        <f t="shared" si="74"/>
        <v>17.926829268292682</v>
      </c>
      <c r="AI86" s="103">
        <v>0</v>
      </c>
      <c r="AJ86" s="107">
        <f t="shared" si="64"/>
        <v>0</v>
      </c>
      <c r="AK86" s="106">
        <f t="shared" si="65"/>
        <v>0</v>
      </c>
      <c r="AL86" s="108">
        <v>83</v>
      </c>
      <c r="AM86" s="106">
        <f t="shared" si="66"/>
        <v>0</v>
      </c>
      <c r="AN86" s="109">
        <f t="shared" si="67"/>
        <v>0</v>
      </c>
      <c r="AO86" s="35">
        <f t="shared" si="75"/>
        <v>43589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1</v>
      </c>
      <c r="T87" s="104">
        <f t="shared" si="58"/>
        <v>12.049999999999988</v>
      </c>
      <c r="U87" s="104">
        <f t="shared" si="59"/>
        <v>24.5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3</v>
      </c>
      <c r="AJ87" s="107">
        <f t="shared" si="64"/>
        <v>73.5</v>
      </c>
      <c r="AK87" s="106">
        <f t="shared" si="65"/>
        <v>184.49999999999997</v>
      </c>
      <c r="AL87" s="108">
        <v>84</v>
      </c>
      <c r="AM87" s="106">
        <f t="shared" si="66"/>
        <v>26.357142857142854</v>
      </c>
      <c r="AN87" s="109">
        <f t="shared" si="67"/>
        <v>6.1499999999999995</v>
      </c>
      <c r="AO87" s="35">
        <f t="shared" si="75"/>
        <v>43773.5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si="71"/>
        <v>0</v>
      </c>
      <c r="L89" s="16">
        <f t="shared" si="53"/>
        <v>0</v>
      </c>
      <c r="M89" s="26">
        <v>0</v>
      </c>
      <c r="N89" s="16">
        <f t="shared" si="54"/>
        <v>0</v>
      </c>
      <c r="O89" s="16">
        <f t="shared" si="55"/>
        <v>0</v>
      </c>
      <c r="P89" s="26">
        <v>0</v>
      </c>
      <c r="Q89" s="16">
        <f t="shared" si="56"/>
        <v>0</v>
      </c>
      <c r="R89" s="16">
        <f t="shared" si="57"/>
        <v>0</v>
      </c>
      <c r="S89" s="26">
        <v>0</v>
      </c>
      <c r="T89" s="16">
        <f t="shared" si="58"/>
        <v>0</v>
      </c>
      <c r="U89" s="16">
        <f t="shared" si="59"/>
        <v>0</v>
      </c>
      <c r="V89" s="26">
        <v>0</v>
      </c>
      <c r="W89" s="16">
        <f t="shared" si="60"/>
        <v>0</v>
      </c>
      <c r="X89" s="16">
        <f t="shared" si="61"/>
        <v>0</v>
      </c>
      <c r="Y89" s="26"/>
      <c r="Z89" s="16">
        <f t="shared" si="62"/>
        <v>0</v>
      </c>
      <c r="AA89" s="16">
        <f t="shared" si="63"/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si="64"/>
        <v>0</v>
      </c>
      <c r="AK89" s="37" t="str">
        <f t="shared" si="65"/>
        <v>-</v>
      </c>
      <c r="AL89" s="47">
        <v>87</v>
      </c>
      <c r="AM89" s="37" t="str">
        <f t="shared" si="66"/>
        <v>-</v>
      </c>
      <c r="AN89" s="52" t="str">
        <f t="shared" si="67"/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1"/>
        <v>0</v>
      </c>
      <c r="L90" s="104">
        <f t="shared" si="53"/>
        <v>0</v>
      </c>
      <c r="M90" s="103">
        <v>0</v>
      </c>
      <c r="N90" s="104">
        <f t="shared" si="54"/>
        <v>0</v>
      </c>
      <c r="O90" s="104">
        <f t="shared" si="55"/>
        <v>0</v>
      </c>
      <c r="P90" s="103">
        <v>0</v>
      </c>
      <c r="Q90" s="104">
        <f t="shared" si="56"/>
        <v>0</v>
      </c>
      <c r="R90" s="104">
        <f t="shared" si="57"/>
        <v>0</v>
      </c>
      <c r="S90" s="103">
        <v>0</v>
      </c>
      <c r="T90" s="104">
        <f t="shared" si="58"/>
        <v>0</v>
      </c>
      <c r="U90" s="104">
        <f t="shared" si="59"/>
        <v>0</v>
      </c>
      <c r="V90" s="103">
        <v>0</v>
      </c>
      <c r="W90" s="104">
        <f t="shared" si="60"/>
        <v>0</v>
      </c>
      <c r="X90" s="104">
        <f t="shared" si="61"/>
        <v>0</v>
      </c>
      <c r="Y90" s="103"/>
      <c r="Z90" s="104">
        <f t="shared" si="62"/>
        <v>0</v>
      </c>
      <c r="AA90" s="104">
        <f t="shared" si="63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64"/>
        <v>0</v>
      </c>
      <c r="AK90" s="106" t="str">
        <f t="shared" si="65"/>
        <v>-</v>
      </c>
      <c r="AL90" s="108">
        <v>88</v>
      </c>
      <c r="AM90" s="106" t="str">
        <f t="shared" si="66"/>
        <v>-</v>
      </c>
      <c r="AN90" s="109" t="str">
        <f t="shared" si="67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1"/>
        <v>0</v>
      </c>
      <c r="L91" s="104">
        <f t="shared" si="53"/>
        <v>0</v>
      </c>
      <c r="M91" s="103">
        <v>0</v>
      </c>
      <c r="N91" s="104">
        <f t="shared" si="54"/>
        <v>0</v>
      </c>
      <c r="O91" s="104">
        <f t="shared" si="55"/>
        <v>0</v>
      </c>
      <c r="P91" s="103">
        <v>0</v>
      </c>
      <c r="Q91" s="104">
        <f t="shared" si="56"/>
        <v>0</v>
      </c>
      <c r="R91" s="104">
        <f t="shared" si="57"/>
        <v>0</v>
      </c>
      <c r="S91" s="103">
        <v>0</v>
      </c>
      <c r="T91" s="104">
        <f t="shared" si="58"/>
        <v>0</v>
      </c>
      <c r="U91" s="104">
        <f t="shared" si="59"/>
        <v>0</v>
      </c>
      <c r="V91" s="103">
        <v>0</v>
      </c>
      <c r="W91" s="104">
        <f t="shared" si="60"/>
        <v>0</v>
      </c>
      <c r="X91" s="104">
        <f t="shared" si="61"/>
        <v>0</v>
      </c>
      <c r="Y91" s="103"/>
      <c r="Z91" s="104">
        <f t="shared" si="62"/>
        <v>0</v>
      </c>
      <c r="AA91" s="104">
        <f t="shared" si="63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64"/>
        <v>0</v>
      </c>
      <c r="AK91" s="106" t="str">
        <f t="shared" si="65"/>
        <v>-</v>
      </c>
      <c r="AL91" s="108">
        <v>89</v>
      </c>
      <c r="AM91" s="106" t="str">
        <f t="shared" si="66"/>
        <v>-</v>
      </c>
      <c r="AN91" s="109" t="str">
        <f t="shared" si="67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1"/>
        <v>0</v>
      </c>
      <c r="L92" s="104">
        <f t="shared" si="53"/>
        <v>0</v>
      </c>
      <c r="M92" s="103">
        <v>0</v>
      </c>
      <c r="N92" s="104">
        <f t="shared" si="54"/>
        <v>0</v>
      </c>
      <c r="O92" s="104">
        <f t="shared" si="55"/>
        <v>0</v>
      </c>
      <c r="P92" s="103">
        <v>0</v>
      </c>
      <c r="Q92" s="104">
        <f t="shared" si="56"/>
        <v>0</v>
      </c>
      <c r="R92" s="104">
        <f t="shared" si="57"/>
        <v>0</v>
      </c>
      <c r="S92" s="103">
        <v>0</v>
      </c>
      <c r="T92" s="104">
        <f t="shared" si="58"/>
        <v>0</v>
      </c>
      <c r="U92" s="104">
        <f t="shared" si="59"/>
        <v>0</v>
      </c>
      <c r="V92" s="103">
        <v>0</v>
      </c>
      <c r="W92" s="104">
        <f t="shared" si="60"/>
        <v>0</v>
      </c>
      <c r="X92" s="104">
        <f t="shared" si="61"/>
        <v>0</v>
      </c>
      <c r="Y92" s="103"/>
      <c r="Z92" s="104">
        <f t="shared" si="62"/>
        <v>0</v>
      </c>
      <c r="AA92" s="104">
        <f t="shared" si="63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64"/>
        <v>0</v>
      </c>
      <c r="AK92" s="106" t="str">
        <f t="shared" si="65"/>
        <v>-</v>
      </c>
      <c r="AL92" s="108">
        <v>90</v>
      </c>
      <c r="AM92" s="106" t="str">
        <f t="shared" si="66"/>
        <v>-</v>
      </c>
      <c r="AN92" s="109" t="str">
        <f t="shared" si="67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1"/>
        <v>0</v>
      </c>
      <c r="L93" s="104">
        <f t="shared" si="53"/>
        <v>0</v>
      </c>
      <c r="M93" s="103">
        <v>0</v>
      </c>
      <c r="N93" s="104">
        <f t="shared" si="54"/>
        <v>0</v>
      </c>
      <c r="O93" s="104">
        <f t="shared" si="55"/>
        <v>0</v>
      </c>
      <c r="P93" s="103">
        <v>0</v>
      </c>
      <c r="Q93" s="104">
        <f t="shared" si="56"/>
        <v>0</v>
      </c>
      <c r="R93" s="104">
        <f t="shared" si="57"/>
        <v>0</v>
      </c>
      <c r="S93" s="103">
        <v>0</v>
      </c>
      <c r="T93" s="104">
        <f t="shared" si="58"/>
        <v>0</v>
      </c>
      <c r="U93" s="104">
        <f t="shared" si="59"/>
        <v>0</v>
      </c>
      <c r="V93" s="103">
        <v>0</v>
      </c>
      <c r="W93" s="104">
        <f t="shared" si="60"/>
        <v>0</v>
      </c>
      <c r="X93" s="104">
        <f t="shared" si="61"/>
        <v>0</v>
      </c>
      <c r="Y93" s="103"/>
      <c r="Z93" s="104">
        <f t="shared" si="62"/>
        <v>0</v>
      </c>
      <c r="AA93" s="104">
        <f t="shared" si="63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64"/>
        <v>0</v>
      </c>
      <c r="AK93" s="106" t="str">
        <f t="shared" si="65"/>
        <v>-</v>
      </c>
      <c r="AL93" s="108">
        <v>91</v>
      </c>
      <c r="AM93" s="106" t="str">
        <f t="shared" si="66"/>
        <v>-</v>
      </c>
      <c r="AN93" s="109" t="str">
        <f t="shared" si="67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1"/>
        <v>0</v>
      </c>
      <c r="L94" s="104">
        <f t="shared" si="53"/>
        <v>0</v>
      </c>
      <c r="M94" s="103">
        <v>0</v>
      </c>
      <c r="N94" s="104">
        <f t="shared" si="54"/>
        <v>0</v>
      </c>
      <c r="O94" s="104">
        <f t="shared" si="55"/>
        <v>0</v>
      </c>
      <c r="P94" s="103">
        <v>0</v>
      </c>
      <c r="Q94" s="104">
        <f t="shared" si="56"/>
        <v>0</v>
      </c>
      <c r="R94" s="104">
        <f t="shared" si="57"/>
        <v>0</v>
      </c>
      <c r="S94" s="103">
        <v>0</v>
      </c>
      <c r="T94" s="104">
        <f t="shared" si="58"/>
        <v>0</v>
      </c>
      <c r="U94" s="104">
        <f t="shared" si="59"/>
        <v>0</v>
      </c>
      <c r="V94" s="103">
        <v>0</v>
      </c>
      <c r="W94" s="104">
        <f t="shared" si="60"/>
        <v>0</v>
      </c>
      <c r="X94" s="104">
        <f t="shared" si="61"/>
        <v>0</v>
      </c>
      <c r="Y94" s="103"/>
      <c r="Z94" s="104">
        <f t="shared" si="62"/>
        <v>0</v>
      </c>
      <c r="AA94" s="104">
        <f t="shared" si="63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64"/>
        <v>0</v>
      </c>
      <c r="AK94" s="106" t="str">
        <f t="shared" si="65"/>
        <v>-</v>
      </c>
      <c r="AL94" s="108">
        <v>92</v>
      </c>
      <c r="AM94" s="106" t="str">
        <f t="shared" si="66"/>
        <v>-</v>
      </c>
      <c r="AN94" s="109" t="str">
        <f t="shared" si="67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1</v>
      </c>
      <c r="K95" s="16">
        <f>J95*$F95</f>
        <v>54.330000000000013</v>
      </c>
      <c r="L95" s="16">
        <f>J95*$G95</f>
        <v>109.5</v>
      </c>
      <c r="M95" s="26">
        <v>0</v>
      </c>
      <c r="N95" s="16">
        <f t="shared" si="54"/>
        <v>0</v>
      </c>
      <c r="O95" s="16">
        <f t="shared" si="55"/>
        <v>0</v>
      </c>
      <c r="P95" s="26">
        <v>0</v>
      </c>
      <c r="Q95" s="16">
        <f t="shared" si="56"/>
        <v>0</v>
      </c>
      <c r="R95" s="16">
        <f t="shared" si="57"/>
        <v>0</v>
      </c>
      <c r="S95" s="26">
        <v>0</v>
      </c>
      <c r="T95" s="16">
        <f t="shared" si="58"/>
        <v>0</v>
      </c>
      <c r="U95" s="16">
        <f t="shared" si="59"/>
        <v>0</v>
      </c>
      <c r="V95" s="26">
        <v>0</v>
      </c>
      <c r="W95" s="16">
        <f t="shared" si="60"/>
        <v>0</v>
      </c>
      <c r="X95" s="16">
        <f t="shared" si="61"/>
        <v>0</v>
      </c>
      <c r="Y95" s="26"/>
      <c r="Z95" s="16">
        <f t="shared" si="62"/>
        <v>0</v>
      </c>
      <c r="AA95" s="16">
        <f t="shared" si="63"/>
        <v>0</v>
      </c>
      <c r="AC95" s="52">
        <f t="shared" si="68"/>
        <v>1</v>
      </c>
      <c r="AD95" s="16">
        <f t="shared" si="69"/>
        <v>54.330000000000013</v>
      </c>
      <c r="AE95" s="37">
        <f t="shared" si="70"/>
        <v>109.5</v>
      </c>
      <c r="AF95" s="42">
        <f t="shared" si="72"/>
        <v>8.130081300813009E-3</v>
      </c>
      <c r="AG95" s="37">
        <f t="shared" si="73"/>
        <v>0.24390243902439027</v>
      </c>
      <c r="AH95" s="63">
        <f t="shared" si="74"/>
        <v>26.707317073170735</v>
      </c>
      <c r="AI95" s="26">
        <v>0</v>
      </c>
      <c r="AJ95" s="37">
        <f t="shared" ref="AJ95:AJ102" si="76">AI95*G95</f>
        <v>0</v>
      </c>
      <c r="AK95" s="37">
        <f t="shared" ref="AK95:AK102" si="77">IFERROR(AI95/AF95, "-")</f>
        <v>0</v>
      </c>
      <c r="AL95" s="47">
        <v>94</v>
      </c>
      <c r="AM95" s="37">
        <f t="shared" ref="AM95:AM102" si="78">IFERROR(AK95/7,"-")</f>
        <v>0</v>
      </c>
      <c r="AN95" s="52">
        <f t="shared" ref="AN95:AN102" si="79">IFERROR(AK95/30,"-")</f>
        <v>0</v>
      </c>
      <c r="AO95" s="35">
        <f t="shared" si="75"/>
        <v>43589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ref="K96:K159" si="80">J96*$F96</f>
        <v>0</v>
      </c>
      <c r="L96" s="16">
        <f t="shared" ref="L96:L159" si="81">J96*$G96</f>
        <v>0</v>
      </c>
      <c r="M96" s="26">
        <v>0</v>
      </c>
      <c r="N96" s="16">
        <f t="shared" si="54"/>
        <v>0</v>
      </c>
      <c r="O96" s="16">
        <f t="shared" si="55"/>
        <v>0</v>
      </c>
      <c r="P96" s="26">
        <v>0</v>
      </c>
      <c r="Q96" s="16">
        <f t="shared" si="56"/>
        <v>0</v>
      </c>
      <c r="R96" s="16">
        <f t="shared" si="57"/>
        <v>0</v>
      </c>
      <c r="S96" s="26">
        <v>0</v>
      </c>
      <c r="T96" s="16">
        <f t="shared" si="58"/>
        <v>0</v>
      </c>
      <c r="U96" s="16">
        <f t="shared" si="59"/>
        <v>0</v>
      </c>
      <c r="V96" s="26">
        <v>0</v>
      </c>
      <c r="W96" s="16">
        <f t="shared" si="60"/>
        <v>0</v>
      </c>
      <c r="X96" s="16">
        <f t="shared" si="61"/>
        <v>0</v>
      </c>
      <c r="Y96" s="26"/>
      <c r="Z96" s="16">
        <f t="shared" si="62"/>
        <v>0</v>
      </c>
      <c r="AA96" s="16">
        <f t="shared" si="63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76"/>
        <v>0</v>
      </c>
      <c r="AK96" s="37" t="str">
        <f t="shared" si="77"/>
        <v>-</v>
      </c>
      <c r="AL96" s="47">
        <v>95</v>
      </c>
      <c r="AM96" s="37" t="str">
        <f t="shared" si="78"/>
        <v>-</v>
      </c>
      <c r="AN96" s="52" t="str">
        <f t="shared" si="79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1</v>
      </c>
      <c r="K97" s="16">
        <f t="shared" si="80"/>
        <v>22.190000000000005</v>
      </c>
      <c r="L97" s="16">
        <f t="shared" si="81"/>
        <v>44.5</v>
      </c>
      <c r="M97" s="26">
        <v>0</v>
      </c>
      <c r="N97" s="16">
        <f t="shared" si="54"/>
        <v>0</v>
      </c>
      <c r="O97" s="16">
        <f t="shared" si="55"/>
        <v>0</v>
      </c>
      <c r="P97" s="26">
        <v>0</v>
      </c>
      <c r="Q97" s="16">
        <f t="shared" si="56"/>
        <v>0</v>
      </c>
      <c r="R97" s="16">
        <f t="shared" si="57"/>
        <v>0</v>
      </c>
      <c r="S97" s="26">
        <v>0</v>
      </c>
      <c r="T97" s="16">
        <f t="shared" si="58"/>
        <v>0</v>
      </c>
      <c r="U97" s="16">
        <f t="shared" si="59"/>
        <v>0</v>
      </c>
      <c r="V97" s="26">
        <v>0</v>
      </c>
      <c r="W97" s="16">
        <f t="shared" si="60"/>
        <v>0</v>
      </c>
      <c r="X97" s="16">
        <f t="shared" si="61"/>
        <v>0</v>
      </c>
      <c r="Y97" s="26"/>
      <c r="Z97" s="16">
        <f t="shared" si="62"/>
        <v>0</v>
      </c>
      <c r="AA97" s="16">
        <f t="shared" si="63"/>
        <v>0</v>
      </c>
      <c r="AC97" s="52">
        <f t="shared" si="68"/>
        <v>1</v>
      </c>
      <c r="AD97" s="16">
        <f t="shared" si="69"/>
        <v>22.190000000000005</v>
      </c>
      <c r="AE97" s="37">
        <f t="shared" si="70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26">
        <v>1</v>
      </c>
      <c r="AJ97" s="37">
        <f t="shared" si="76"/>
        <v>44.5</v>
      </c>
      <c r="AK97" s="37">
        <f t="shared" si="77"/>
        <v>122.99999999999999</v>
      </c>
      <c r="AL97" s="47">
        <v>97</v>
      </c>
      <c r="AM97" s="37">
        <f t="shared" si="78"/>
        <v>17.571428571428569</v>
      </c>
      <c r="AN97" s="52">
        <f t="shared" si="79"/>
        <v>4.0999999999999996</v>
      </c>
      <c r="AO97" s="35">
        <f t="shared" si="75"/>
        <v>43712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1</v>
      </c>
      <c r="K98" s="16">
        <f t="shared" si="80"/>
        <v>7.4611494252873589</v>
      </c>
      <c r="L98" s="16">
        <f t="shared" si="81"/>
        <v>24.5</v>
      </c>
      <c r="M98" s="26">
        <v>0</v>
      </c>
      <c r="N98" s="16">
        <f t="shared" si="54"/>
        <v>0</v>
      </c>
      <c r="O98" s="16">
        <f t="shared" si="55"/>
        <v>0</v>
      </c>
      <c r="P98" s="26">
        <v>1</v>
      </c>
      <c r="Q98" s="16">
        <f t="shared" si="56"/>
        <v>7.4611494252873589</v>
      </c>
      <c r="R98" s="16">
        <f t="shared" si="57"/>
        <v>24.5</v>
      </c>
      <c r="S98" s="26">
        <v>0</v>
      </c>
      <c r="T98" s="16">
        <f t="shared" si="58"/>
        <v>0</v>
      </c>
      <c r="U98" s="16">
        <f t="shared" si="59"/>
        <v>0</v>
      </c>
      <c r="V98" s="26">
        <v>0</v>
      </c>
      <c r="W98" s="16">
        <f t="shared" si="60"/>
        <v>0</v>
      </c>
      <c r="X98" s="16">
        <f t="shared" si="61"/>
        <v>0</v>
      </c>
      <c r="Y98" s="26"/>
      <c r="Z98" s="16">
        <f t="shared" si="62"/>
        <v>0</v>
      </c>
      <c r="AA98" s="16">
        <f t="shared" si="63"/>
        <v>0</v>
      </c>
      <c r="AC98" s="52">
        <f t="shared" si="68"/>
        <v>2</v>
      </c>
      <c r="AD98" s="16">
        <f t="shared" si="69"/>
        <v>14.922298850574718</v>
      </c>
      <c r="AE98" s="37">
        <f t="shared" si="70"/>
        <v>49</v>
      </c>
      <c r="AF98" s="42">
        <f t="shared" si="72"/>
        <v>1.6260162601626018E-2</v>
      </c>
      <c r="AG98" s="37">
        <f t="shared" si="73"/>
        <v>0.48780487804878053</v>
      </c>
      <c r="AH98" s="63">
        <f t="shared" si="74"/>
        <v>11.951219512195124</v>
      </c>
      <c r="AI98" s="26">
        <v>3</v>
      </c>
      <c r="AJ98" s="37">
        <f t="shared" si="76"/>
        <v>73.5</v>
      </c>
      <c r="AK98" s="37">
        <f t="shared" si="77"/>
        <v>184.49999999999997</v>
      </c>
      <c r="AL98" s="47">
        <v>98</v>
      </c>
      <c r="AM98" s="37">
        <f t="shared" si="78"/>
        <v>26.357142857142854</v>
      </c>
      <c r="AN98" s="52">
        <f t="shared" si="79"/>
        <v>6.1499999999999995</v>
      </c>
      <c r="AO98" s="35">
        <f t="shared" si="75"/>
        <v>43773.5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2</v>
      </c>
      <c r="K99" s="16">
        <f t="shared" si="80"/>
        <v>15.220000000000017</v>
      </c>
      <c r="L99" s="16">
        <f t="shared" si="81"/>
        <v>49</v>
      </c>
      <c r="M99" s="26">
        <v>6</v>
      </c>
      <c r="N99" s="16">
        <f t="shared" si="54"/>
        <v>45.660000000000053</v>
      </c>
      <c r="O99" s="16">
        <f t="shared" si="55"/>
        <v>147</v>
      </c>
      <c r="P99" s="26">
        <v>1</v>
      </c>
      <c r="Q99" s="16">
        <f t="shared" si="56"/>
        <v>7.6100000000000083</v>
      </c>
      <c r="R99" s="16">
        <f t="shared" si="57"/>
        <v>24.5</v>
      </c>
      <c r="S99" s="26">
        <v>3</v>
      </c>
      <c r="T99" s="16">
        <f t="shared" si="58"/>
        <v>22.830000000000027</v>
      </c>
      <c r="U99" s="16">
        <f t="shared" si="59"/>
        <v>73.5</v>
      </c>
      <c r="V99" s="26">
        <v>0</v>
      </c>
      <c r="W99" s="16">
        <f t="shared" si="60"/>
        <v>0</v>
      </c>
      <c r="X99" s="16">
        <f t="shared" si="61"/>
        <v>0</v>
      </c>
      <c r="Y99" s="26"/>
      <c r="Z99" s="16">
        <f t="shared" si="62"/>
        <v>0</v>
      </c>
      <c r="AA99" s="16">
        <f t="shared" si="63"/>
        <v>0</v>
      </c>
      <c r="AC99" s="52">
        <f t="shared" si="68"/>
        <v>12</v>
      </c>
      <c r="AD99" s="16">
        <f t="shared" si="69"/>
        <v>91.320000000000107</v>
      </c>
      <c r="AE99" s="37">
        <f t="shared" si="70"/>
        <v>294</v>
      </c>
      <c r="AF99" s="42">
        <f t="shared" si="72"/>
        <v>9.7560975609756101E-2</v>
      </c>
      <c r="AG99" s="37">
        <f t="shared" si="73"/>
        <v>2.9268292682926829</v>
      </c>
      <c r="AH99" s="63">
        <f t="shared" si="74"/>
        <v>71.707317073170728</v>
      </c>
      <c r="AI99" s="26">
        <v>5</v>
      </c>
      <c r="AJ99" s="37">
        <f t="shared" si="76"/>
        <v>122.5</v>
      </c>
      <c r="AK99" s="37">
        <f t="shared" si="77"/>
        <v>51.25</v>
      </c>
      <c r="AL99" s="47">
        <v>99</v>
      </c>
      <c r="AM99" s="37">
        <f t="shared" si="78"/>
        <v>7.3214285714285712</v>
      </c>
      <c r="AN99" s="52">
        <f t="shared" si="79"/>
        <v>1.7083333333333333</v>
      </c>
      <c r="AO99" s="35">
        <f t="shared" si="75"/>
        <v>43640.25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3</v>
      </c>
      <c r="K100" s="16">
        <f t="shared" si="80"/>
        <v>22.830000000000027</v>
      </c>
      <c r="L100" s="16">
        <f t="shared" si="81"/>
        <v>73.5</v>
      </c>
      <c r="M100" s="26">
        <v>1</v>
      </c>
      <c r="N100" s="16">
        <f t="shared" si="54"/>
        <v>7.6100000000000083</v>
      </c>
      <c r="O100" s="16">
        <f t="shared" si="55"/>
        <v>24.5</v>
      </c>
      <c r="P100" s="26">
        <v>2</v>
      </c>
      <c r="Q100" s="16">
        <f t="shared" si="56"/>
        <v>15.220000000000017</v>
      </c>
      <c r="R100" s="16">
        <f t="shared" si="57"/>
        <v>49</v>
      </c>
      <c r="S100" s="26">
        <v>1</v>
      </c>
      <c r="T100" s="16">
        <f t="shared" si="58"/>
        <v>7.6100000000000083</v>
      </c>
      <c r="U100" s="16">
        <f t="shared" si="59"/>
        <v>24.5</v>
      </c>
      <c r="V100" s="26">
        <v>0</v>
      </c>
      <c r="W100" s="16">
        <f t="shared" si="60"/>
        <v>0</v>
      </c>
      <c r="X100" s="16">
        <f t="shared" si="61"/>
        <v>0</v>
      </c>
      <c r="Y100" s="26"/>
      <c r="Z100" s="16">
        <f t="shared" si="62"/>
        <v>0</v>
      </c>
      <c r="AA100" s="16">
        <f t="shared" si="63"/>
        <v>0</v>
      </c>
      <c r="AC100" s="52">
        <f t="shared" si="68"/>
        <v>7</v>
      </c>
      <c r="AD100" s="16">
        <f t="shared" si="69"/>
        <v>53.27000000000006</v>
      </c>
      <c r="AE100" s="37">
        <f t="shared" si="70"/>
        <v>171.5</v>
      </c>
      <c r="AF100" s="42">
        <f t="shared" si="72"/>
        <v>5.6910569105691054E-2</v>
      </c>
      <c r="AG100" s="37">
        <f t="shared" si="73"/>
        <v>1.7073170731707317</v>
      </c>
      <c r="AH100" s="63">
        <f t="shared" si="74"/>
        <v>41.829268292682926</v>
      </c>
      <c r="AI100" s="26">
        <v>7</v>
      </c>
      <c r="AJ100" s="37">
        <f t="shared" si="76"/>
        <v>171.5</v>
      </c>
      <c r="AK100" s="37">
        <f t="shared" si="77"/>
        <v>123</v>
      </c>
      <c r="AL100" s="47">
        <v>100</v>
      </c>
      <c r="AM100" s="37">
        <f t="shared" si="78"/>
        <v>17.571428571428573</v>
      </c>
      <c r="AN100" s="52">
        <f t="shared" si="79"/>
        <v>4.0999999999999996</v>
      </c>
      <c r="AO100" s="35">
        <f t="shared" si="75"/>
        <v>43712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80"/>
        <v>0</v>
      </c>
      <c r="L101" s="16">
        <f t="shared" si="81"/>
        <v>0</v>
      </c>
      <c r="M101" s="26">
        <v>0</v>
      </c>
      <c r="N101" s="16">
        <f t="shared" si="54"/>
        <v>0</v>
      </c>
      <c r="O101" s="16">
        <f t="shared" si="55"/>
        <v>0</v>
      </c>
      <c r="P101" s="26">
        <v>0</v>
      </c>
      <c r="Q101" s="16">
        <f t="shared" si="56"/>
        <v>0</v>
      </c>
      <c r="R101" s="16">
        <f t="shared" si="57"/>
        <v>0</v>
      </c>
      <c r="S101" s="26">
        <v>0</v>
      </c>
      <c r="T101" s="16">
        <f t="shared" si="58"/>
        <v>0</v>
      </c>
      <c r="U101" s="16">
        <f t="shared" si="59"/>
        <v>0</v>
      </c>
      <c r="V101" s="26">
        <v>0</v>
      </c>
      <c r="W101" s="16">
        <f t="shared" si="60"/>
        <v>0</v>
      </c>
      <c r="X101" s="16">
        <f t="shared" si="61"/>
        <v>0</v>
      </c>
      <c r="Y101" s="26"/>
      <c r="Z101" s="16">
        <f t="shared" si="62"/>
        <v>0</v>
      </c>
      <c r="AA101" s="16">
        <f t="shared" si="63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76"/>
        <v>0</v>
      </c>
      <c r="AK101" s="37" t="str">
        <f t="shared" si="77"/>
        <v>-</v>
      </c>
      <c r="AL101" s="47">
        <v>102</v>
      </c>
      <c r="AM101" s="37" t="str">
        <f t="shared" si="78"/>
        <v>-</v>
      </c>
      <c r="AN101" s="52" t="str">
        <f t="shared" si="79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80"/>
        <v>0</v>
      </c>
      <c r="L102" s="16">
        <f t="shared" si="81"/>
        <v>0</v>
      </c>
      <c r="M102" s="26">
        <v>0</v>
      </c>
      <c r="N102" s="16">
        <f t="shared" si="54"/>
        <v>0</v>
      </c>
      <c r="O102" s="16">
        <f t="shared" si="55"/>
        <v>0</v>
      </c>
      <c r="P102" s="26">
        <v>0</v>
      </c>
      <c r="Q102" s="16">
        <f t="shared" si="56"/>
        <v>0</v>
      </c>
      <c r="R102" s="16">
        <f t="shared" si="57"/>
        <v>0</v>
      </c>
      <c r="S102" s="26">
        <v>0</v>
      </c>
      <c r="T102" s="16">
        <f t="shared" si="58"/>
        <v>0</v>
      </c>
      <c r="U102" s="16">
        <f t="shared" si="59"/>
        <v>0</v>
      </c>
      <c r="V102" s="26">
        <v>0</v>
      </c>
      <c r="W102" s="16">
        <f t="shared" si="60"/>
        <v>0</v>
      </c>
      <c r="X102" s="16">
        <f t="shared" si="61"/>
        <v>0</v>
      </c>
      <c r="Y102" s="26"/>
      <c r="Z102" s="16">
        <f t="shared" si="62"/>
        <v>0</v>
      </c>
      <c r="AA102" s="16">
        <f t="shared" si="63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76"/>
        <v>0</v>
      </c>
      <c r="AK102" s="37" t="str">
        <f t="shared" si="77"/>
        <v>-</v>
      </c>
      <c r="AL102" s="47">
        <v>103</v>
      </c>
      <c r="AM102" s="37" t="str">
        <f t="shared" si="78"/>
        <v>-</v>
      </c>
      <c r="AN102" s="52" t="str">
        <f t="shared" si="79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80"/>
        <v>0</v>
      </c>
      <c r="L103" s="16">
        <f t="shared" si="81"/>
        <v>0</v>
      </c>
      <c r="M103" s="26">
        <v>1</v>
      </c>
      <c r="N103" s="16">
        <f t="shared" si="54"/>
        <v>24.140000000000008</v>
      </c>
      <c r="O103" s="16">
        <f t="shared" si="55"/>
        <v>49.5</v>
      </c>
      <c r="P103" s="26">
        <v>1</v>
      </c>
      <c r="Q103" s="16">
        <f t="shared" si="56"/>
        <v>24.140000000000008</v>
      </c>
      <c r="R103" s="16">
        <f t="shared" si="57"/>
        <v>49.5</v>
      </c>
      <c r="S103" s="26">
        <v>0</v>
      </c>
      <c r="T103" s="16">
        <f t="shared" si="58"/>
        <v>0</v>
      </c>
      <c r="U103" s="16">
        <f t="shared" si="59"/>
        <v>0</v>
      </c>
      <c r="V103" s="26">
        <v>0</v>
      </c>
      <c r="W103" s="16">
        <f t="shared" si="60"/>
        <v>0</v>
      </c>
      <c r="X103" s="16">
        <f t="shared" si="61"/>
        <v>0</v>
      </c>
      <c r="Y103" s="26"/>
      <c r="Z103" s="16">
        <f t="shared" si="62"/>
        <v>0</v>
      </c>
      <c r="AA103" s="16">
        <f t="shared" si="63"/>
        <v>0</v>
      </c>
      <c r="AC103" s="52">
        <f t="shared" si="68"/>
        <v>2</v>
      </c>
      <c r="AD103" s="16">
        <f t="shared" si="69"/>
        <v>48.280000000000015</v>
      </c>
      <c r="AE103" s="37">
        <f t="shared" si="70"/>
        <v>99</v>
      </c>
      <c r="AF103" s="42">
        <f t="shared" si="72"/>
        <v>1.6260162601626018E-2</v>
      </c>
      <c r="AG103" s="37">
        <f t="shared" si="73"/>
        <v>0.48780487804878053</v>
      </c>
      <c r="AH103" s="63">
        <f t="shared" si="74"/>
        <v>24.146341463414636</v>
      </c>
      <c r="AI103" s="26">
        <v>1</v>
      </c>
      <c r="AJ103" s="37">
        <f t="shared" ref="AJ103:AJ130" si="82">AI103*G103</f>
        <v>49.5</v>
      </c>
      <c r="AK103" s="37">
        <f t="shared" ref="AK103:AK130" si="83">IFERROR(AI103/AF103, "-")</f>
        <v>61.499999999999993</v>
      </c>
      <c r="AL103" s="47">
        <v>105</v>
      </c>
      <c r="AM103" s="37">
        <f t="shared" ref="AM103:AM130" si="84">IFERROR(AK103/7,"-")</f>
        <v>8.7857142857142847</v>
      </c>
      <c r="AN103" s="52">
        <f t="shared" ref="AN103:AN130" si="85">IFERROR(AK103/30,"-")</f>
        <v>2.0499999999999998</v>
      </c>
      <c r="AO103" s="35">
        <f t="shared" si="75"/>
        <v>43650.5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80"/>
        <v>0</v>
      </c>
      <c r="L104" s="16">
        <f t="shared" si="81"/>
        <v>0</v>
      </c>
      <c r="M104" s="26">
        <v>0</v>
      </c>
      <c r="N104" s="16">
        <f t="shared" si="54"/>
        <v>0</v>
      </c>
      <c r="O104" s="16">
        <f t="shared" si="55"/>
        <v>0</v>
      </c>
      <c r="P104" s="26">
        <v>0</v>
      </c>
      <c r="Q104" s="16">
        <f t="shared" si="56"/>
        <v>0</v>
      </c>
      <c r="R104" s="16">
        <f t="shared" si="57"/>
        <v>0</v>
      </c>
      <c r="S104" s="26">
        <v>0</v>
      </c>
      <c r="T104" s="16">
        <f t="shared" si="58"/>
        <v>0</v>
      </c>
      <c r="U104" s="16">
        <f t="shared" si="59"/>
        <v>0</v>
      </c>
      <c r="V104" s="26">
        <v>0</v>
      </c>
      <c r="W104" s="16">
        <f t="shared" si="60"/>
        <v>0</v>
      </c>
      <c r="X104" s="16">
        <f t="shared" si="61"/>
        <v>0</v>
      </c>
      <c r="Y104" s="26"/>
      <c r="Z104" s="16">
        <f t="shared" si="62"/>
        <v>0</v>
      </c>
      <c r="AA104" s="16">
        <f t="shared" si="63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82"/>
        <v>0</v>
      </c>
      <c r="AK104" s="37" t="str">
        <f t="shared" si="83"/>
        <v>-</v>
      </c>
      <c r="AL104" s="47">
        <v>106</v>
      </c>
      <c r="AM104" s="37" t="str">
        <f t="shared" si="84"/>
        <v>-</v>
      </c>
      <c r="AN104" s="52" t="str">
        <f t="shared" si="85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80"/>
        <v>0</v>
      </c>
      <c r="L105" s="16">
        <f t="shared" si="81"/>
        <v>0</v>
      </c>
      <c r="M105" s="26">
        <v>0</v>
      </c>
      <c r="N105" s="16">
        <f t="shared" si="54"/>
        <v>0</v>
      </c>
      <c r="O105" s="16">
        <f t="shared" si="55"/>
        <v>0</v>
      </c>
      <c r="P105" s="26">
        <v>0</v>
      </c>
      <c r="Q105" s="16">
        <f t="shared" si="56"/>
        <v>0</v>
      </c>
      <c r="R105" s="16">
        <f t="shared" si="57"/>
        <v>0</v>
      </c>
      <c r="S105" s="26">
        <v>0</v>
      </c>
      <c r="T105" s="16">
        <f t="shared" si="58"/>
        <v>0</v>
      </c>
      <c r="U105" s="16">
        <f t="shared" si="59"/>
        <v>0</v>
      </c>
      <c r="V105" s="26">
        <v>0</v>
      </c>
      <c r="W105" s="16">
        <f t="shared" si="60"/>
        <v>0</v>
      </c>
      <c r="X105" s="16">
        <f t="shared" si="61"/>
        <v>0</v>
      </c>
      <c r="Y105" s="26"/>
      <c r="Z105" s="16">
        <f t="shared" si="62"/>
        <v>0</v>
      </c>
      <c r="AA105" s="16">
        <f t="shared" si="63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82"/>
        <v>0</v>
      </c>
      <c r="AK105" s="37" t="str">
        <f t="shared" si="83"/>
        <v>-</v>
      </c>
      <c r="AL105" s="47">
        <v>107</v>
      </c>
      <c r="AM105" s="37" t="str">
        <f t="shared" si="84"/>
        <v>-</v>
      </c>
      <c r="AN105" s="52" t="str">
        <f t="shared" si="85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80"/>
        <v>0</v>
      </c>
      <c r="L106" s="16">
        <f t="shared" si="81"/>
        <v>0</v>
      </c>
      <c r="M106" s="26">
        <v>0</v>
      </c>
      <c r="N106" s="16">
        <f t="shared" si="54"/>
        <v>0</v>
      </c>
      <c r="O106" s="16">
        <f t="shared" si="55"/>
        <v>0</v>
      </c>
      <c r="P106" s="26">
        <v>0</v>
      </c>
      <c r="Q106" s="16">
        <f t="shared" si="56"/>
        <v>0</v>
      </c>
      <c r="R106" s="16">
        <f t="shared" si="57"/>
        <v>0</v>
      </c>
      <c r="S106" s="26">
        <v>0</v>
      </c>
      <c r="T106" s="16">
        <f t="shared" si="58"/>
        <v>0</v>
      </c>
      <c r="U106" s="16">
        <f t="shared" si="59"/>
        <v>0</v>
      </c>
      <c r="V106" s="26">
        <v>0</v>
      </c>
      <c r="W106" s="16">
        <f t="shared" si="60"/>
        <v>0</v>
      </c>
      <c r="X106" s="16">
        <f t="shared" si="61"/>
        <v>0</v>
      </c>
      <c r="Y106" s="26"/>
      <c r="Z106" s="16">
        <f t="shared" si="62"/>
        <v>0</v>
      </c>
      <c r="AA106" s="16">
        <f t="shared" si="63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82"/>
        <v>0</v>
      </c>
      <c r="AK106" s="37" t="str">
        <f t="shared" si="83"/>
        <v>-</v>
      </c>
      <c r="AL106" s="47">
        <v>108</v>
      </c>
      <c r="AM106" s="37" t="str">
        <f t="shared" si="84"/>
        <v>-</v>
      </c>
      <c r="AN106" s="52" t="str">
        <f t="shared" si="85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80"/>
        <v>0</v>
      </c>
      <c r="L107" s="16">
        <f t="shared" si="81"/>
        <v>0</v>
      </c>
      <c r="M107" s="26">
        <v>0</v>
      </c>
      <c r="N107" s="16">
        <f t="shared" si="54"/>
        <v>0</v>
      </c>
      <c r="O107" s="16">
        <f t="shared" si="55"/>
        <v>0</v>
      </c>
      <c r="P107" s="26">
        <v>0</v>
      </c>
      <c r="Q107" s="16">
        <f t="shared" si="56"/>
        <v>0</v>
      </c>
      <c r="R107" s="16">
        <f t="shared" si="57"/>
        <v>0</v>
      </c>
      <c r="S107" s="26">
        <v>0</v>
      </c>
      <c r="T107" s="16">
        <f t="shared" si="58"/>
        <v>0</v>
      </c>
      <c r="U107" s="16">
        <f t="shared" si="59"/>
        <v>0</v>
      </c>
      <c r="V107" s="26">
        <v>0</v>
      </c>
      <c r="W107" s="16">
        <f t="shared" si="60"/>
        <v>0</v>
      </c>
      <c r="X107" s="16">
        <f t="shared" si="61"/>
        <v>0</v>
      </c>
      <c r="Y107" s="26"/>
      <c r="Z107" s="16">
        <f t="shared" si="62"/>
        <v>0</v>
      </c>
      <c r="AA107" s="16">
        <f t="shared" si="63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82"/>
        <v>0</v>
      </c>
      <c r="AK107" s="37" t="str">
        <f t="shared" si="83"/>
        <v>-</v>
      </c>
      <c r="AL107" s="47">
        <v>109</v>
      </c>
      <c r="AM107" s="37" t="str">
        <f t="shared" si="84"/>
        <v>-</v>
      </c>
      <c r="AN107" s="52" t="str">
        <f t="shared" si="85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80"/>
        <v>0</v>
      </c>
      <c r="L108" s="16">
        <f t="shared" si="81"/>
        <v>0</v>
      </c>
      <c r="M108" s="26">
        <v>0</v>
      </c>
      <c r="N108" s="16">
        <f t="shared" si="54"/>
        <v>0</v>
      </c>
      <c r="O108" s="16">
        <f t="shared" si="55"/>
        <v>0</v>
      </c>
      <c r="P108" s="26">
        <v>0</v>
      </c>
      <c r="Q108" s="16">
        <f t="shared" si="56"/>
        <v>0</v>
      </c>
      <c r="R108" s="16">
        <f t="shared" si="57"/>
        <v>0</v>
      </c>
      <c r="S108" s="26">
        <v>0</v>
      </c>
      <c r="T108" s="16">
        <f t="shared" si="58"/>
        <v>0</v>
      </c>
      <c r="U108" s="16">
        <f t="shared" si="59"/>
        <v>0</v>
      </c>
      <c r="V108" s="26">
        <v>0</v>
      </c>
      <c r="W108" s="16">
        <f t="shared" si="60"/>
        <v>0</v>
      </c>
      <c r="X108" s="16">
        <f t="shared" si="61"/>
        <v>0</v>
      </c>
      <c r="Y108" s="26"/>
      <c r="Z108" s="16">
        <f t="shared" si="62"/>
        <v>0</v>
      </c>
      <c r="AA108" s="16">
        <f t="shared" si="63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82"/>
        <v>0</v>
      </c>
      <c r="AK108" s="37" t="str">
        <f t="shared" si="83"/>
        <v>-</v>
      </c>
      <c r="AL108" s="47">
        <v>110</v>
      </c>
      <c r="AM108" s="37" t="str">
        <f t="shared" si="84"/>
        <v>-</v>
      </c>
      <c r="AN108" s="52" t="str">
        <f t="shared" si="85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80"/>
        <v>0</v>
      </c>
      <c r="L109" s="16">
        <f t="shared" si="81"/>
        <v>0</v>
      </c>
      <c r="M109" s="26">
        <v>0</v>
      </c>
      <c r="N109" s="16">
        <f t="shared" si="54"/>
        <v>0</v>
      </c>
      <c r="O109" s="16">
        <f t="shared" si="55"/>
        <v>0</v>
      </c>
      <c r="P109" s="26">
        <v>0</v>
      </c>
      <c r="Q109" s="16">
        <f t="shared" si="56"/>
        <v>0</v>
      </c>
      <c r="R109" s="16">
        <f t="shared" si="57"/>
        <v>0</v>
      </c>
      <c r="S109" s="26">
        <v>0</v>
      </c>
      <c r="T109" s="16">
        <f t="shared" si="58"/>
        <v>0</v>
      </c>
      <c r="U109" s="16">
        <f t="shared" si="59"/>
        <v>0</v>
      </c>
      <c r="V109" s="26">
        <v>0</v>
      </c>
      <c r="W109" s="16">
        <f t="shared" si="60"/>
        <v>0</v>
      </c>
      <c r="X109" s="16">
        <f t="shared" si="61"/>
        <v>0</v>
      </c>
      <c r="Y109" s="26"/>
      <c r="Z109" s="16">
        <f t="shared" si="62"/>
        <v>0</v>
      </c>
      <c r="AA109" s="16">
        <f t="shared" si="63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82"/>
        <v>0</v>
      </c>
      <c r="AK109" s="37" t="str">
        <f t="shared" si="83"/>
        <v>-</v>
      </c>
      <c r="AL109" s="47">
        <v>111</v>
      </c>
      <c r="AM109" s="37" t="str">
        <f t="shared" si="84"/>
        <v>-</v>
      </c>
      <c r="AN109" s="52" t="str">
        <f t="shared" si="85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80"/>
        <v>0</v>
      </c>
      <c r="L110" s="16">
        <f t="shared" si="81"/>
        <v>0</v>
      </c>
      <c r="M110" s="26">
        <v>0</v>
      </c>
      <c r="N110" s="16">
        <f t="shared" si="54"/>
        <v>0</v>
      </c>
      <c r="O110" s="16">
        <f t="shared" si="55"/>
        <v>0</v>
      </c>
      <c r="P110" s="26">
        <v>0</v>
      </c>
      <c r="Q110" s="16">
        <f t="shared" si="56"/>
        <v>0</v>
      </c>
      <c r="R110" s="16">
        <f t="shared" si="57"/>
        <v>0</v>
      </c>
      <c r="S110" s="26">
        <v>0</v>
      </c>
      <c r="T110" s="16">
        <f t="shared" si="58"/>
        <v>0</v>
      </c>
      <c r="U110" s="16">
        <f t="shared" si="59"/>
        <v>0</v>
      </c>
      <c r="V110" s="26">
        <v>0</v>
      </c>
      <c r="W110" s="16">
        <f t="shared" si="60"/>
        <v>0</v>
      </c>
      <c r="X110" s="16">
        <f t="shared" si="61"/>
        <v>0</v>
      </c>
      <c r="Y110" s="26"/>
      <c r="Z110" s="16">
        <f t="shared" si="62"/>
        <v>0</v>
      </c>
      <c r="AA110" s="16">
        <f t="shared" si="63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82"/>
        <v>0</v>
      </c>
      <c r="AK110" s="37" t="str">
        <f t="shared" si="83"/>
        <v>-</v>
      </c>
      <c r="AL110" s="47">
        <v>112</v>
      </c>
      <c r="AM110" s="37" t="str">
        <f t="shared" si="84"/>
        <v>-</v>
      </c>
      <c r="AN110" s="52" t="str">
        <f t="shared" si="85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80"/>
        <v>0</v>
      </c>
      <c r="L111" s="16">
        <f t="shared" si="81"/>
        <v>0</v>
      </c>
      <c r="M111" s="26">
        <v>0</v>
      </c>
      <c r="N111" s="16">
        <f t="shared" si="54"/>
        <v>0</v>
      </c>
      <c r="O111" s="16">
        <f t="shared" si="55"/>
        <v>0</v>
      </c>
      <c r="P111" s="26">
        <v>0</v>
      </c>
      <c r="Q111" s="16">
        <f t="shared" si="56"/>
        <v>0</v>
      </c>
      <c r="R111" s="16">
        <f t="shared" si="57"/>
        <v>0</v>
      </c>
      <c r="S111" s="26">
        <v>0</v>
      </c>
      <c r="T111" s="16">
        <f t="shared" si="58"/>
        <v>0</v>
      </c>
      <c r="U111" s="16">
        <f t="shared" si="59"/>
        <v>0</v>
      </c>
      <c r="V111" s="26">
        <v>0</v>
      </c>
      <c r="W111" s="16">
        <f t="shared" si="60"/>
        <v>0</v>
      </c>
      <c r="X111" s="16">
        <f t="shared" si="61"/>
        <v>0</v>
      </c>
      <c r="Y111" s="26"/>
      <c r="Z111" s="16">
        <f t="shared" si="62"/>
        <v>0</v>
      </c>
      <c r="AA111" s="16">
        <f t="shared" si="63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82"/>
        <v>0</v>
      </c>
      <c r="AK111" s="37" t="str">
        <f t="shared" si="83"/>
        <v>-</v>
      </c>
      <c r="AL111" s="47">
        <v>113</v>
      </c>
      <c r="AM111" s="37" t="str">
        <f t="shared" si="84"/>
        <v>-</v>
      </c>
      <c r="AN111" s="52" t="str">
        <f t="shared" si="85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80"/>
        <v>0</v>
      </c>
      <c r="L112" s="16">
        <f t="shared" si="81"/>
        <v>0</v>
      </c>
      <c r="M112" s="26">
        <v>1</v>
      </c>
      <c r="N112" s="16">
        <f t="shared" si="54"/>
        <v>11.760000000000002</v>
      </c>
      <c r="O112" s="16">
        <f t="shared" si="55"/>
        <v>24.5</v>
      </c>
      <c r="P112" s="26">
        <v>0</v>
      </c>
      <c r="Q112" s="16">
        <f t="shared" si="56"/>
        <v>0</v>
      </c>
      <c r="R112" s="16">
        <f t="shared" si="57"/>
        <v>0</v>
      </c>
      <c r="S112" s="26">
        <v>0</v>
      </c>
      <c r="T112" s="16">
        <f t="shared" si="58"/>
        <v>0</v>
      </c>
      <c r="U112" s="16">
        <f t="shared" si="59"/>
        <v>0</v>
      </c>
      <c r="V112" s="26">
        <v>0</v>
      </c>
      <c r="W112" s="16">
        <f t="shared" si="60"/>
        <v>0</v>
      </c>
      <c r="X112" s="16">
        <f t="shared" si="61"/>
        <v>0</v>
      </c>
      <c r="Y112" s="26"/>
      <c r="Z112" s="16">
        <f t="shared" si="62"/>
        <v>0</v>
      </c>
      <c r="AA112" s="16">
        <f t="shared" si="63"/>
        <v>0</v>
      </c>
      <c r="AC112" s="52">
        <f t="shared" si="68"/>
        <v>1</v>
      </c>
      <c r="AD112" s="16">
        <f t="shared" si="69"/>
        <v>11.760000000000002</v>
      </c>
      <c r="AE112" s="37">
        <f t="shared" si="70"/>
        <v>24.5</v>
      </c>
      <c r="AF112" s="42">
        <f t="shared" si="72"/>
        <v>8.130081300813009E-3</v>
      </c>
      <c r="AG112" s="37">
        <f t="shared" si="73"/>
        <v>0.24390243902439027</v>
      </c>
      <c r="AH112" s="63">
        <f t="shared" si="74"/>
        <v>5.9756097560975618</v>
      </c>
      <c r="AI112" s="26">
        <v>0</v>
      </c>
      <c r="AJ112" s="37">
        <f t="shared" si="82"/>
        <v>0</v>
      </c>
      <c r="AK112" s="37">
        <f t="shared" si="83"/>
        <v>0</v>
      </c>
      <c r="AL112" s="47">
        <v>115</v>
      </c>
      <c r="AM112" s="37">
        <f t="shared" si="84"/>
        <v>0</v>
      </c>
      <c r="AN112" s="52">
        <f t="shared" si="85"/>
        <v>0</v>
      </c>
      <c r="AO112" s="35">
        <f t="shared" si="75"/>
        <v>43589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80"/>
        <v>0</v>
      </c>
      <c r="L113" s="16">
        <f t="shared" si="81"/>
        <v>0</v>
      </c>
      <c r="M113" s="26">
        <v>0</v>
      </c>
      <c r="N113" s="16">
        <f t="shared" si="54"/>
        <v>0</v>
      </c>
      <c r="O113" s="16">
        <f t="shared" si="55"/>
        <v>0</v>
      </c>
      <c r="P113" s="26">
        <v>0</v>
      </c>
      <c r="Q113" s="16">
        <f t="shared" si="56"/>
        <v>0</v>
      </c>
      <c r="R113" s="16">
        <f t="shared" si="57"/>
        <v>0</v>
      </c>
      <c r="S113" s="26">
        <v>0</v>
      </c>
      <c r="T113" s="16">
        <f t="shared" si="58"/>
        <v>0</v>
      </c>
      <c r="U113" s="16">
        <f t="shared" si="59"/>
        <v>0</v>
      </c>
      <c r="V113" s="26">
        <v>0</v>
      </c>
      <c r="W113" s="16">
        <f t="shared" si="60"/>
        <v>0</v>
      </c>
      <c r="X113" s="16">
        <f t="shared" si="61"/>
        <v>0</v>
      </c>
      <c r="Y113" s="26"/>
      <c r="Z113" s="16">
        <f t="shared" si="62"/>
        <v>0</v>
      </c>
      <c r="AA113" s="16">
        <f t="shared" si="63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82"/>
        <v>0</v>
      </c>
      <c r="AK113" s="37" t="str">
        <f t="shared" si="83"/>
        <v>-</v>
      </c>
      <c r="AL113" s="47">
        <v>116</v>
      </c>
      <c r="AM113" s="37" t="str">
        <f t="shared" si="84"/>
        <v>-</v>
      </c>
      <c r="AN113" s="52" t="str">
        <f t="shared" si="85"/>
        <v>-</v>
      </c>
      <c r="AO113" s="35" t="str">
        <f t="shared" si="75"/>
        <v>-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80"/>
        <v>0</v>
      </c>
      <c r="L114" s="16">
        <f t="shared" si="81"/>
        <v>0</v>
      </c>
      <c r="M114" s="26">
        <v>0</v>
      </c>
      <c r="N114" s="16">
        <f t="shared" si="54"/>
        <v>0</v>
      </c>
      <c r="O114" s="16">
        <f t="shared" si="55"/>
        <v>0</v>
      </c>
      <c r="P114" s="26">
        <v>0</v>
      </c>
      <c r="Q114" s="16">
        <f t="shared" si="56"/>
        <v>0</v>
      </c>
      <c r="R114" s="16">
        <f t="shared" si="57"/>
        <v>0</v>
      </c>
      <c r="S114" s="26">
        <v>0</v>
      </c>
      <c r="T114" s="16">
        <f t="shared" si="58"/>
        <v>0</v>
      </c>
      <c r="U114" s="16">
        <f t="shared" si="59"/>
        <v>0</v>
      </c>
      <c r="V114" s="26">
        <v>0</v>
      </c>
      <c r="W114" s="16">
        <f t="shared" si="60"/>
        <v>0</v>
      </c>
      <c r="X114" s="16">
        <f t="shared" si="61"/>
        <v>0</v>
      </c>
      <c r="Y114" s="26"/>
      <c r="Z114" s="16">
        <f t="shared" si="62"/>
        <v>0</v>
      </c>
      <c r="AA114" s="16">
        <f t="shared" si="63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1</v>
      </c>
      <c r="AJ114" s="37">
        <f t="shared" si="82"/>
        <v>59.5</v>
      </c>
      <c r="AK114" s="37" t="str">
        <f t="shared" si="83"/>
        <v>-</v>
      </c>
      <c r="AL114" s="47">
        <v>117</v>
      </c>
      <c r="AM114" s="37" t="str">
        <f t="shared" si="84"/>
        <v>-</v>
      </c>
      <c r="AN114" s="52" t="str">
        <f t="shared" si="85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80"/>
        <v>0</v>
      </c>
      <c r="L115" s="16">
        <f t="shared" si="81"/>
        <v>0</v>
      </c>
      <c r="M115" s="26">
        <v>0</v>
      </c>
      <c r="N115" s="16">
        <f t="shared" si="54"/>
        <v>0</v>
      </c>
      <c r="O115" s="16">
        <f t="shared" si="55"/>
        <v>0</v>
      </c>
      <c r="P115" s="26">
        <v>0</v>
      </c>
      <c r="Q115" s="16">
        <f t="shared" si="56"/>
        <v>0</v>
      </c>
      <c r="R115" s="16">
        <f t="shared" si="57"/>
        <v>0</v>
      </c>
      <c r="S115" s="26">
        <v>0</v>
      </c>
      <c r="T115" s="16">
        <f t="shared" si="58"/>
        <v>0</v>
      </c>
      <c r="U115" s="16">
        <f t="shared" si="59"/>
        <v>0</v>
      </c>
      <c r="V115" s="26">
        <v>0</v>
      </c>
      <c r="W115" s="16">
        <f t="shared" si="60"/>
        <v>0</v>
      </c>
      <c r="X115" s="16">
        <f t="shared" si="61"/>
        <v>0</v>
      </c>
      <c r="Y115" s="26"/>
      <c r="Z115" s="16">
        <f t="shared" si="62"/>
        <v>0</v>
      </c>
      <c r="AA115" s="16">
        <f t="shared" si="63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1</v>
      </c>
      <c r="AJ115" s="37">
        <f t="shared" si="82"/>
        <v>59.5</v>
      </c>
      <c r="AK115" s="37" t="str">
        <f t="shared" si="83"/>
        <v>-</v>
      </c>
      <c r="AL115" s="47">
        <v>118</v>
      </c>
      <c r="AM115" s="37" t="str">
        <f t="shared" si="84"/>
        <v>-</v>
      </c>
      <c r="AN115" s="52" t="str">
        <f t="shared" si="85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80"/>
        <v>0</v>
      </c>
      <c r="L116" s="16">
        <f t="shared" si="81"/>
        <v>0</v>
      </c>
      <c r="M116" s="26">
        <v>0</v>
      </c>
      <c r="N116" s="16">
        <f t="shared" si="54"/>
        <v>0</v>
      </c>
      <c r="O116" s="16">
        <f t="shared" si="55"/>
        <v>0</v>
      </c>
      <c r="P116" s="26">
        <v>0</v>
      </c>
      <c r="Q116" s="16">
        <f t="shared" si="56"/>
        <v>0</v>
      </c>
      <c r="R116" s="16">
        <f t="shared" si="57"/>
        <v>0</v>
      </c>
      <c r="S116" s="26">
        <v>0</v>
      </c>
      <c r="T116" s="16">
        <f t="shared" si="58"/>
        <v>0</v>
      </c>
      <c r="U116" s="16">
        <f t="shared" si="59"/>
        <v>0</v>
      </c>
      <c r="V116" s="26">
        <v>0</v>
      </c>
      <c r="W116" s="16">
        <f t="shared" si="60"/>
        <v>0</v>
      </c>
      <c r="X116" s="16">
        <f t="shared" si="61"/>
        <v>0</v>
      </c>
      <c r="Y116" s="26"/>
      <c r="Z116" s="16">
        <f t="shared" si="62"/>
        <v>0</v>
      </c>
      <c r="AA116" s="16">
        <f t="shared" si="63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82"/>
        <v>0</v>
      </c>
      <c r="AK116" s="37" t="str">
        <f t="shared" si="83"/>
        <v>-</v>
      </c>
      <c r="AL116" s="47">
        <v>119</v>
      </c>
      <c r="AM116" s="37" t="str">
        <f t="shared" si="84"/>
        <v>-</v>
      </c>
      <c r="AN116" s="52" t="str">
        <f t="shared" si="85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80"/>
        <v>0</v>
      </c>
      <c r="L117" s="16">
        <f t="shared" si="81"/>
        <v>0</v>
      </c>
      <c r="M117" s="26">
        <v>0</v>
      </c>
      <c r="N117" s="16">
        <f t="shared" si="54"/>
        <v>0</v>
      </c>
      <c r="O117" s="16">
        <f t="shared" si="55"/>
        <v>0</v>
      </c>
      <c r="P117" s="26">
        <v>0</v>
      </c>
      <c r="Q117" s="16">
        <f t="shared" si="56"/>
        <v>0</v>
      </c>
      <c r="R117" s="16">
        <f t="shared" si="57"/>
        <v>0</v>
      </c>
      <c r="S117" s="26">
        <v>0</v>
      </c>
      <c r="T117" s="16">
        <f t="shared" si="58"/>
        <v>0</v>
      </c>
      <c r="U117" s="16">
        <f t="shared" si="59"/>
        <v>0</v>
      </c>
      <c r="V117" s="26">
        <v>0</v>
      </c>
      <c r="W117" s="16">
        <f t="shared" si="60"/>
        <v>0</v>
      </c>
      <c r="X117" s="16">
        <f t="shared" si="61"/>
        <v>0</v>
      </c>
      <c r="Y117" s="26"/>
      <c r="Z117" s="16">
        <f t="shared" si="62"/>
        <v>0</v>
      </c>
      <c r="AA117" s="16">
        <f t="shared" si="63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82"/>
        <v>0</v>
      </c>
      <c r="AK117" s="37" t="str">
        <f t="shared" si="83"/>
        <v>-</v>
      </c>
      <c r="AL117" s="47">
        <v>120</v>
      </c>
      <c r="AM117" s="37" t="str">
        <f t="shared" si="84"/>
        <v>-</v>
      </c>
      <c r="AN117" s="52" t="str">
        <f t="shared" si="85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80"/>
        <v>0</v>
      </c>
      <c r="L118" s="16">
        <f t="shared" si="81"/>
        <v>0</v>
      </c>
      <c r="M118" s="26">
        <v>0</v>
      </c>
      <c r="N118" s="16">
        <f t="shared" si="54"/>
        <v>0</v>
      </c>
      <c r="O118" s="16">
        <f t="shared" si="55"/>
        <v>0</v>
      </c>
      <c r="P118" s="26">
        <v>0</v>
      </c>
      <c r="Q118" s="16">
        <f t="shared" si="56"/>
        <v>0</v>
      </c>
      <c r="R118" s="16">
        <f t="shared" si="57"/>
        <v>0</v>
      </c>
      <c r="S118" s="26">
        <v>0</v>
      </c>
      <c r="T118" s="16">
        <f t="shared" si="58"/>
        <v>0</v>
      </c>
      <c r="U118" s="16">
        <f t="shared" si="59"/>
        <v>0</v>
      </c>
      <c r="V118" s="26">
        <v>0</v>
      </c>
      <c r="W118" s="16">
        <f t="shared" si="60"/>
        <v>0</v>
      </c>
      <c r="X118" s="16">
        <f t="shared" si="61"/>
        <v>0</v>
      </c>
      <c r="Y118" s="26"/>
      <c r="Z118" s="16">
        <f t="shared" si="62"/>
        <v>0</v>
      </c>
      <c r="AA118" s="16">
        <f t="shared" si="63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82"/>
        <v>0</v>
      </c>
      <c r="AK118" s="37" t="str">
        <f t="shared" si="83"/>
        <v>-</v>
      </c>
      <c r="AL118" s="47">
        <v>121</v>
      </c>
      <c r="AM118" s="37" t="str">
        <f t="shared" si="84"/>
        <v>-</v>
      </c>
      <c r="AN118" s="52" t="str">
        <f t="shared" si="85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80"/>
        <v>0</v>
      </c>
      <c r="L119" s="16">
        <f t="shared" si="81"/>
        <v>0</v>
      </c>
      <c r="M119" s="26">
        <v>1</v>
      </c>
      <c r="N119" s="16">
        <f t="shared" si="54"/>
        <v>161.90999999999917</v>
      </c>
      <c r="O119" s="16">
        <f t="shared" si="55"/>
        <v>344.5</v>
      </c>
      <c r="P119" s="26">
        <v>0</v>
      </c>
      <c r="Q119" s="16">
        <f t="shared" si="56"/>
        <v>0</v>
      </c>
      <c r="R119" s="16">
        <f t="shared" si="57"/>
        <v>0</v>
      </c>
      <c r="S119" s="26">
        <v>0</v>
      </c>
      <c r="T119" s="16">
        <f t="shared" si="58"/>
        <v>0</v>
      </c>
      <c r="U119" s="16">
        <f t="shared" si="59"/>
        <v>0</v>
      </c>
      <c r="V119" s="26">
        <v>0</v>
      </c>
      <c r="W119" s="16">
        <f t="shared" si="60"/>
        <v>0</v>
      </c>
      <c r="X119" s="16">
        <f t="shared" si="61"/>
        <v>0</v>
      </c>
      <c r="Y119" s="26"/>
      <c r="Z119" s="16">
        <f t="shared" si="62"/>
        <v>0</v>
      </c>
      <c r="AA119" s="16">
        <f t="shared" si="63"/>
        <v>0</v>
      </c>
      <c r="AC119" s="52">
        <f t="shared" si="68"/>
        <v>1</v>
      </c>
      <c r="AD119" s="16">
        <f t="shared" si="69"/>
        <v>161.90999999999917</v>
      </c>
      <c r="AE119" s="37">
        <f t="shared" si="70"/>
        <v>344.5</v>
      </c>
      <c r="AF119" s="42">
        <f t="shared" si="72"/>
        <v>8.130081300813009E-3</v>
      </c>
      <c r="AG119" s="37">
        <f t="shared" si="73"/>
        <v>0.24390243902439027</v>
      </c>
      <c r="AH119" s="63">
        <f t="shared" si="74"/>
        <v>84.024390243902445</v>
      </c>
      <c r="AI119" s="26">
        <v>0</v>
      </c>
      <c r="AJ119" s="37">
        <f t="shared" si="82"/>
        <v>0</v>
      </c>
      <c r="AK119" s="37">
        <f t="shared" si="83"/>
        <v>0</v>
      </c>
      <c r="AL119" s="47">
        <v>122</v>
      </c>
      <c r="AM119" s="37">
        <f t="shared" si="84"/>
        <v>0</v>
      </c>
      <c r="AN119" s="52">
        <f t="shared" si="85"/>
        <v>0</v>
      </c>
      <c r="AO119" s="35">
        <f t="shared" si="75"/>
        <v>43589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80"/>
        <v>0</v>
      </c>
      <c r="L120" s="16">
        <f t="shared" si="81"/>
        <v>0</v>
      </c>
      <c r="M120" s="26">
        <v>0</v>
      </c>
      <c r="N120" s="16">
        <f t="shared" si="54"/>
        <v>0</v>
      </c>
      <c r="O120" s="16">
        <f t="shared" si="55"/>
        <v>0</v>
      </c>
      <c r="P120" s="26">
        <v>0</v>
      </c>
      <c r="Q120" s="16">
        <f t="shared" si="56"/>
        <v>0</v>
      </c>
      <c r="R120" s="16">
        <f t="shared" si="57"/>
        <v>0</v>
      </c>
      <c r="S120" s="26">
        <v>0</v>
      </c>
      <c r="T120" s="16">
        <f t="shared" si="58"/>
        <v>0</v>
      </c>
      <c r="U120" s="16">
        <f t="shared" si="59"/>
        <v>0</v>
      </c>
      <c r="V120" s="26">
        <v>0</v>
      </c>
      <c r="W120" s="16">
        <f t="shared" si="60"/>
        <v>0</v>
      </c>
      <c r="X120" s="16">
        <f t="shared" si="61"/>
        <v>0</v>
      </c>
      <c r="Y120" s="26"/>
      <c r="Z120" s="16">
        <f t="shared" si="62"/>
        <v>0</v>
      </c>
      <c r="AA120" s="16">
        <f t="shared" si="63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82"/>
        <v>0</v>
      </c>
      <c r="AK120" s="37" t="str">
        <f t="shared" si="83"/>
        <v>-</v>
      </c>
      <c r="AL120" s="47">
        <v>123</v>
      </c>
      <c r="AM120" s="37" t="str">
        <f t="shared" si="84"/>
        <v>-</v>
      </c>
      <c r="AN120" s="52" t="str">
        <f t="shared" si="85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80"/>
        <v>0</v>
      </c>
      <c r="L121" s="16">
        <f t="shared" si="81"/>
        <v>0</v>
      </c>
      <c r="M121" s="26">
        <v>0</v>
      </c>
      <c r="N121" s="16">
        <f t="shared" si="54"/>
        <v>0</v>
      </c>
      <c r="O121" s="16">
        <f t="shared" si="55"/>
        <v>0</v>
      </c>
      <c r="P121" s="26">
        <v>0</v>
      </c>
      <c r="Q121" s="16">
        <f t="shared" si="56"/>
        <v>0</v>
      </c>
      <c r="R121" s="16">
        <f t="shared" si="57"/>
        <v>0</v>
      </c>
      <c r="S121" s="26">
        <v>0</v>
      </c>
      <c r="T121" s="16">
        <f t="shared" si="58"/>
        <v>0</v>
      </c>
      <c r="U121" s="16">
        <f t="shared" si="59"/>
        <v>0</v>
      </c>
      <c r="V121" s="26">
        <v>0</v>
      </c>
      <c r="W121" s="16">
        <f t="shared" si="60"/>
        <v>0</v>
      </c>
      <c r="X121" s="16">
        <f t="shared" si="61"/>
        <v>0</v>
      </c>
      <c r="Y121" s="26"/>
      <c r="Z121" s="16">
        <f t="shared" si="62"/>
        <v>0</v>
      </c>
      <c r="AA121" s="16">
        <f t="shared" si="63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82"/>
        <v>0</v>
      </c>
      <c r="AK121" s="37" t="str">
        <f t="shared" si="83"/>
        <v>-</v>
      </c>
      <c r="AL121" s="47">
        <v>125</v>
      </c>
      <c r="AM121" s="37" t="str">
        <f t="shared" si="84"/>
        <v>-</v>
      </c>
      <c r="AN121" s="52" t="str">
        <f t="shared" si="85"/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80"/>
        <v>0</v>
      </c>
      <c r="L122" s="16">
        <f t="shared" si="81"/>
        <v>0</v>
      </c>
      <c r="M122" s="26">
        <v>0</v>
      </c>
      <c r="N122" s="16">
        <f t="shared" si="54"/>
        <v>0</v>
      </c>
      <c r="O122" s="16">
        <f t="shared" si="55"/>
        <v>0</v>
      </c>
      <c r="P122" s="26">
        <v>2</v>
      </c>
      <c r="Q122" s="16">
        <f t="shared" si="56"/>
        <v>81.98</v>
      </c>
      <c r="R122" s="16">
        <f t="shared" si="57"/>
        <v>179</v>
      </c>
      <c r="S122" s="26">
        <v>0</v>
      </c>
      <c r="T122" s="16">
        <f t="shared" si="58"/>
        <v>0</v>
      </c>
      <c r="U122" s="16">
        <f t="shared" si="59"/>
        <v>0</v>
      </c>
      <c r="V122" s="26">
        <v>0</v>
      </c>
      <c r="W122" s="16">
        <f t="shared" si="60"/>
        <v>0</v>
      </c>
      <c r="X122" s="16">
        <f t="shared" si="61"/>
        <v>0</v>
      </c>
      <c r="Y122" s="26"/>
      <c r="Z122" s="16">
        <f t="shared" si="62"/>
        <v>0</v>
      </c>
      <c r="AA122" s="16">
        <f t="shared" si="63"/>
        <v>0</v>
      </c>
      <c r="AC122" s="52">
        <f t="shared" si="68"/>
        <v>2</v>
      </c>
      <c r="AD122" s="16">
        <f t="shared" si="69"/>
        <v>81.98</v>
      </c>
      <c r="AE122" s="37">
        <f t="shared" si="70"/>
        <v>179</v>
      </c>
      <c r="AF122" s="42">
        <f t="shared" si="72"/>
        <v>1.6260162601626018E-2</v>
      </c>
      <c r="AG122" s="37">
        <f t="shared" si="73"/>
        <v>0.48780487804878053</v>
      </c>
      <c r="AH122" s="63">
        <f t="shared" si="74"/>
        <v>43.658536585365859</v>
      </c>
      <c r="AI122" s="26">
        <v>0</v>
      </c>
      <c r="AJ122" s="37">
        <f t="shared" si="82"/>
        <v>0</v>
      </c>
      <c r="AK122" s="37">
        <f t="shared" si="83"/>
        <v>0</v>
      </c>
      <c r="AL122" s="47">
        <v>126</v>
      </c>
      <c r="AM122" s="37">
        <f t="shared" si="84"/>
        <v>0</v>
      </c>
      <c r="AN122" s="52">
        <f t="shared" si="85"/>
        <v>0</v>
      </c>
      <c r="AO122" s="35">
        <f t="shared" si="75"/>
        <v>43589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31</v>
      </c>
      <c r="K123" s="16">
        <f t="shared" si="80"/>
        <v>294.80999999999995</v>
      </c>
      <c r="L123" s="16">
        <f t="shared" si="81"/>
        <v>759.5</v>
      </c>
      <c r="M123" s="26">
        <v>5</v>
      </c>
      <c r="N123" s="16">
        <f t="shared" si="54"/>
        <v>47.54999999999999</v>
      </c>
      <c r="O123" s="16">
        <f t="shared" si="55"/>
        <v>122.5</v>
      </c>
      <c r="P123" s="26">
        <v>7</v>
      </c>
      <c r="Q123" s="16">
        <f t="shared" si="56"/>
        <v>66.569999999999993</v>
      </c>
      <c r="R123" s="16">
        <f t="shared" si="57"/>
        <v>171.5</v>
      </c>
      <c r="S123" s="26">
        <v>6</v>
      </c>
      <c r="T123" s="16">
        <f t="shared" si="58"/>
        <v>57.059999999999988</v>
      </c>
      <c r="U123" s="16">
        <f t="shared" si="59"/>
        <v>147</v>
      </c>
      <c r="V123" s="26">
        <v>3</v>
      </c>
      <c r="W123" s="16">
        <f t="shared" si="60"/>
        <v>28.529999999999994</v>
      </c>
      <c r="X123" s="16">
        <f t="shared" si="61"/>
        <v>73.5</v>
      </c>
      <c r="Y123" s="26"/>
      <c r="Z123" s="16">
        <f t="shared" si="62"/>
        <v>0</v>
      </c>
      <c r="AA123" s="16">
        <f t="shared" si="63"/>
        <v>0</v>
      </c>
      <c r="AC123" s="52">
        <f t="shared" si="68"/>
        <v>52</v>
      </c>
      <c r="AD123" s="16">
        <f t="shared" si="69"/>
        <v>494.51999999999987</v>
      </c>
      <c r="AE123" s="37">
        <f t="shared" si="70"/>
        <v>1274</v>
      </c>
      <c r="AF123" s="42">
        <f t="shared" si="72"/>
        <v>0.42276422764227645</v>
      </c>
      <c r="AG123" s="37">
        <f t="shared" si="73"/>
        <v>12.682926829268293</v>
      </c>
      <c r="AH123" s="63">
        <f t="shared" si="74"/>
        <v>310.73170731707319</v>
      </c>
      <c r="AI123" s="26">
        <v>14</v>
      </c>
      <c r="AJ123" s="37">
        <f t="shared" si="82"/>
        <v>343</v>
      </c>
      <c r="AK123" s="37">
        <f t="shared" si="83"/>
        <v>33.115384615384613</v>
      </c>
      <c r="AL123" s="47">
        <v>127</v>
      </c>
      <c r="AM123" s="37">
        <f t="shared" si="84"/>
        <v>4.7307692307692308</v>
      </c>
      <c r="AN123" s="52">
        <f t="shared" si="85"/>
        <v>1.1038461538461537</v>
      </c>
      <c r="AO123" s="35">
        <f t="shared" si="75"/>
        <v>43622.115384615383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80"/>
        <v>0</v>
      </c>
      <c r="L124" s="16">
        <f t="shared" si="81"/>
        <v>0</v>
      </c>
      <c r="M124" s="26">
        <v>0</v>
      </c>
      <c r="N124" s="16">
        <f t="shared" si="54"/>
        <v>0</v>
      </c>
      <c r="O124" s="16">
        <f t="shared" si="55"/>
        <v>0</v>
      </c>
      <c r="P124" s="26">
        <v>2</v>
      </c>
      <c r="Q124" s="16">
        <f t="shared" si="56"/>
        <v>46.920000000000009</v>
      </c>
      <c r="R124" s="16">
        <f t="shared" si="57"/>
        <v>99</v>
      </c>
      <c r="S124" s="26">
        <v>0</v>
      </c>
      <c r="T124" s="16">
        <f t="shared" si="58"/>
        <v>0</v>
      </c>
      <c r="U124" s="16">
        <f t="shared" si="59"/>
        <v>0</v>
      </c>
      <c r="V124" s="26">
        <v>0</v>
      </c>
      <c r="W124" s="16">
        <f t="shared" si="60"/>
        <v>0</v>
      </c>
      <c r="X124" s="16">
        <f t="shared" si="61"/>
        <v>0</v>
      </c>
      <c r="Y124" s="26"/>
      <c r="Z124" s="16">
        <f t="shared" si="62"/>
        <v>0</v>
      </c>
      <c r="AA124" s="16">
        <f t="shared" si="63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82"/>
        <v>0</v>
      </c>
      <c r="AK124" s="37">
        <f t="shared" si="83"/>
        <v>0</v>
      </c>
      <c r="AL124" s="47">
        <v>128</v>
      </c>
      <c r="AM124" s="37">
        <f t="shared" si="84"/>
        <v>0</v>
      </c>
      <c r="AN124" s="52">
        <f t="shared" si="85"/>
        <v>0</v>
      </c>
      <c r="AO124" s="35">
        <f t="shared" si="75"/>
        <v>43589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80"/>
        <v>23.46</v>
      </c>
      <c r="L125" s="16">
        <f t="shared" si="81"/>
        <v>49.5</v>
      </c>
      <c r="M125" s="26">
        <v>0</v>
      </c>
      <c r="N125" s="16">
        <f t="shared" si="54"/>
        <v>0</v>
      </c>
      <c r="O125" s="16">
        <f t="shared" si="55"/>
        <v>0</v>
      </c>
      <c r="P125" s="26">
        <v>0</v>
      </c>
      <c r="Q125" s="16">
        <f t="shared" si="56"/>
        <v>0</v>
      </c>
      <c r="R125" s="16">
        <f t="shared" si="57"/>
        <v>0</v>
      </c>
      <c r="S125" s="26">
        <v>0</v>
      </c>
      <c r="T125" s="16">
        <f t="shared" si="58"/>
        <v>0</v>
      </c>
      <c r="U125" s="16">
        <f t="shared" si="59"/>
        <v>0</v>
      </c>
      <c r="V125" s="26">
        <v>0</v>
      </c>
      <c r="W125" s="16">
        <f t="shared" si="60"/>
        <v>0</v>
      </c>
      <c r="X125" s="16">
        <f t="shared" si="61"/>
        <v>0</v>
      </c>
      <c r="Y125" s="26"/>
      <c r="Z125" s="16">
        <f t="shared" si="62"/>
        <v>0</v>
      </c>
      <c r="AA125" s="16">
        <f t="shared" si="63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82"/>
        <v>0</v>
      </c>
      <c r="AK125" s="37">
        <f t="shared" si="83"/>
        <v>0</v>
      </c>
      <c r="AL125" s="47">
        <v>129</v>
      </c>
      <c r="AM125" s="37">
        <f t="shared" si="84"/>
        <v>0</v>
      </c>
      <c r="AN125" s="52">
        <f t="shared" si="85"/>
        <v>0</v>
      </c>
      <c r="AO125" s="35">
        <f t="shared" si="75"/>
        <v>43589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1</v>
      </c>
      <c r="K126" s="16">
        <f t="shared" si="80"/>
        <v>36.140000000000015</v>
      </c>
      <c r="L126" s="16">
        <f t="shared" si="81"/>
        <v>64.5</v>
      </c>
      <c r="M126" s="26">
        <v>0</v>
      </c>
      <c r="N126" s="16">
        <f t="shared" si="54"/>
        <v>0</v>
      </c>
      <c r="O126" s="16">
        <f t="shared" si="55"/>
        <v>0</v>
      </c>
      <c r="P126" s="26">
        <v>1</v>
      </c>
      <c r="Q126" s="16">
        <f t="shared" si="56"/>
        <v>36.140000000000015</v>
      </c>
      <c r="R126" s="16">
        <f t="shared" si="57"/>
        <v>64.5</v>
      </c>
      <c r="S126" s="26">
        <v>2</v>
      </c>
      <c r="T126" s="16">
        <f t="shared" si="58"/>
        <v>72.28000000000003</v>
      </c>
      <c r="U126" s="16">
        <f t="shared" si="59"/>
        <v>129</v>
      </c>
      <c r="V126" s="26">
        <v>0</v>
      </c>
      <c r="W126" s="16">
        <f t="shared" si="60"/>
        <v>0</v>
      </c>
      <c r="X126" s="16">
        <f t="shared" si="61"/>
        <v>0</v>
      </c>
      <c r="Y126" s="26"/>
      <c r="Z126" s="16">
        <f t="shared" si="62"/>
        <v>0</v>
      </c>
      <c r="AA126" s="16">
        <f t="shared" si="63"/>
        <v>0</v>
      </c>
      <c r="AC126" s="52">
        <f t="shared" si="68"/>
        <v>4</v>
      </c>
      <c r="AD126" s="16">
        <f t="shared" si="69"/>
        <v>144.56000000000006</v>
      </c>
      <c r="AE126" s="37">
        <f t="shared" si="70"/>
        <v>258</v>
      </c>
      <c r="AF126" s="42">
        <f t="shared" si="72"/>
        <v>3.2520325203252036E-2</v>
      </c>
      <c r="AG126" s="37">
        <f t="shared" si="73"/>
        <v>0.97560975609756106</v>
      </c>
      <c r="AH126" s="63">
        <f t="shared" si="74"/>
        <v>62.926829268292686</v>
      </c>
      <c r="AI126" s="26">
        <v>4</v>
      </c>
      <c r="AJ126" s="37">
        <f t="shared" si="82"/>
        <v>258</v>
      </c>
      <c r="AK126" s="37">
        <f t="shared" si="83"/>
        <v>122.99999999999999</v>
      </c>
      <c r="AL126" s="47">
        <v>130</v>
      </c>
      <c r="AM126" s="37">
        <f t="shared" si="84"/>
        <v>17.571428571428569</v>
      </c>
      <c r="AN126" s="52">
        <f t="shared" si="85"/>
        <v>4.0999999999999996</v>
      </c>
      <c r="AO126" s="35">
        <f t="shared" si="75"/>
        <v>43712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7</v>
      </c>
      <c r="K127" s="16">
        <f t="shared" si="80"/>
        <v>121.30999999999999</v>
      </c>
      <c r="L127" s="16">
        <f t="shared" si="81"/>
        <v>311.5</v>
      </c>
      <c r="M127" s="26">
        <v>3</v>
      </c>
      <c r="N127" s="16">
        <f t="shared" si="54"/>
        <v>51.989999999999995</v>
      </c>
      <c r="O127" s="16">
        <f t="shared" si="55"/>
        <v>133.5</v>
      </c>
      <c r="P127" s="26">
        <v>0</v>
      </c>
      <c r="Q127" s="16">
        <f t="shared" si="56"/>
        <v>0</v>
      </c>
      <c r="R127" s="16">
        <f t="shared" si="57"/>
        <v>0</v>
      </c>
      <c r="S127" s="26">
        <v>1</v>
      </c>
      <c r="T127" s="16">
        <f t="shared" si="58"/>
        <v>17.329999999999998</v>
      </c>
      <c r="U127" s="16">
        <f t="shared" si="59"/>
        <v>44.5</v>
      </c>
      <c r="V127" s="26">
        <v>2</v>
      </c>
      <c r="W127" s="16">
        <f t="shared" si="60"/>
        <v>34.659999999999997</v>
      </c>
      <c r="X127" s="16">
        <f t="shared" si="61"/>
        <v>89</v>
      </c>
      <c r="Y127" s="26"/>
      <c r="Z127" s="16">
        <f t="shared" si="62"/>
        <v>0</v>
      </c>
      <c r="AA127" s="16">
        <f t="shared" si="63"/>
        <v>0</v>
      </c>
      <c r="AC127" s="52">
        <f t="shared" si="68"/>
        <v>13</v>
      </c>
      <c r="AD127" s="16">
        <f t="shared" si="69"/>
        <v>225.28999999999996</v>
      </c>
      <c r="AE127" s="37">
        <f t="shared" si="70"/>
        <v>578.5</v>
      </c>
      <c r="AF127" s="42">
        <f t="shared" si="72"/>
        <v>0.10569105691056911</v>
      </c>
      <c r="AG127" s="37">
        <f t="shared" si="73"/>
        <v>3.1707317073170733</v>
      </c>
      <c r="AH127" s="63">
        <f t="shared" si="74"/>
        <v>141.09756097560975</v>
      </c>
      <c r="AI127" s="26">
        <v>8</v>
      </c>
      <c r="AJ127" s="37">
        <f t="shared" si="82"/>
        <v>356</v>
      </c>
      <c r="AK127" s="37">
        <f t="shared" si="83"/>
        <v>75.692307692307693</v>
      </c>
      <c r="AL127" s="47">
        <v>131</v>
      </c>
      <c r="AM127" s="37">
        <f t="shared" si="84"/>
        <v>10.813186813186814</v>
      </c>
      <c r="AN127" s="52">
        <f t="shared" si="85"/>
        <v>2.523076923076923</v>
      </c>
      <c r="AO127" s="35">
        <f t="shared" si="75"/>
        <v>43664.692307692305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3</v>
      </c>
      <c r="K128" s="16">
        <f t="shared" si="80"/>
        <v>51.989999999999995</v>
      </c>
      <c r="L128" s="16">
        <f t="shared" si="81"/>
        <v>133.5</v>
      </c>
      <c r="M128" s="26">
        <v>0</v>
      </c>
      <c r="N128" s="16">
        <f t="shared" si="54"/>
        <v>0</v>
      </c>
      <c r="O128" s="16">
        <f t="shared" si="55"/>
        <v>0</v>
      </c>
      <c r="P128" s="26">
        <v>0</v>
      </c>
      <c r="Q128" s="16">
        <f t="shared" si="56"/>
        <v>0</v>
      </c>
      <c r="R128" s="16">
        <f t="shared" si="57"/>
        <v>0</v>
      </c>
      <c r="S128" s="26">
        <v>0</v>
      </c>
      <c r="T128" s="16">
        <f t="shared" si="58"/>
        <v>0</v>
      </c>
      <c r="U128" s="16">
        <f t="shared" si="59"/>
        <v>0</v>
      </c>
      <c r="V128" s="26">
        <v>0</v>
      </c>
      <c r="W128" s="16">
        <f t="shared" si="60"/>
        <v>0</v>
      </c>
      <c r="X128" s="16">
        <f t="shared" si="61"/>
        <v>0</v>
      </c>
      <c r="Y128" s="26"/>
      <c r="Z128" s="16">
        <f t="shared" si="62"/>
        <v>0</v>
      </c>
      <c r="AA128" s="16">
        <f t="shared" si="63"/>
        <v>0</v>
      </c>
      <c r="AC128" s="52">
        <f t="shared" si="68"/>
        <v>3</v>
      </c>
      <c r="AD128" s="16">
        <f t="shared" si="69"/>
        <v>51.989999999999995</v>
      </c>
      <c r="AE128" s="37">
        <f t="shared" si="70"/>
        <v>133.5</v>
      </c>
      <c r="AF128" s="42">
        <f t="shared" si="72"/>
        <v>2.4390243902439025E-2</v>
      </c>
      <c r="AG128" s="37">
        <f t="shared" si="73"/>
        <v>0.73170731707317072</v>
      </c>
      <c r="AH128" s="63">
        <f t="shared" si="74"/>
        <v>32.560975609756099</v>
      </c>
      <c r="AI128" s="26">
        <v>5</v>
      </c>
      <c r="AJ128" s="37">
        <f t="shared" si="82"/>
        <v>222.5</v>
      </c>
      <c r="AK128" s="37">
        <f t="shared" si="83"/>
        <v>205</v>
      </c>
      <c r="AL128" s="47">
        <v>132</v>
      </c>
      <c r="AM128" s="37">
        <f t="shared" si="84"/>
        <v>29.285714285714285</v>
      </c>
      <c r="AN128" s="52">
        <f t="shared" si="85"/>
        <v>6.833333333333333</v>
      </c>
      <c r="AO128" s="35">
        <f t="shared" si="75"/>
        <v>43794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80"/>
        <v>0</v>
      </c>
      <c r="L129" s="16">
        <f t="shared" si="81"/>
        <v>0</v>
      </c>
      <c r="M129" s="26">
        <v>0</v>
      </c>
      <c r="N129" s="16">
        <f t="shared" si="54"/>
        <v>0</v>
      </c>
      <c r="O129" s="16">
        <f t="shared" si="55"/>
        <v>0</v>
      </c>
      <c r="P129" s="26">
        <v>0</v>
      </c>
      <c r="Q129" s="16">
        <f t="shared" si="56"/>
        <v>0</v>
      </c>
      <c r="R129" s="16">
        <f t="shared" si="57"/>
        <v>0</v>
      </c>
      <c r="S129" s="26">
        <v>0</v>
      </c>
      <c r="T129" s="16">
        <f t="shared" si="58"/>
        <v>0</v>
      </c>
      <c r="U129" s="16">
        <f t="shared" si="59"/>
        <v>0</v>
      </c>
      <c r="V129" s="26">
        <v>0</v>
      </c>
      <c r="W129" s="16">
        <f t="shared" si="60"/>
        <v>0</v>
      </c>
      <c r="X129" s="16">
        <f t="shared" si="61"/>
        <v>0</v>
      </c>
      <c r="Y129" s="26"/>
      <c r="Z129" s="16">
        <f t="shared" si="62"/>
        <v>0</v>
      </c>
      <c r="AA129" s="16">
        <f t="shared" si="63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82"/>
        <v>0</v>
      </c>
      <c r="AK129" s="37" t="str">
        <f t="shared" si="83"/>
        <v>-</v>
      </c>
      <c r="AL129" s="47">
        <v>133</v>
      </c>
      <c r="AM129" s="37" t="str">
        <f t="shared" si="84"/>
        <v>-</v>
      </c>
      <c r="AN129" s="52" t="str">
        <f t="shared" si="85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80"/>
        <v>0</v>
      </c>
      <c r="L130" s="16">
        <f t="shared" si="81"/>
        <v>0</v>
      </c>
      <c r="M130" s="26">
        <v>0</v>
      </c>
      <c r="N130" s="16">
        <f t="shared" si="54"/>
        <v>0</v>
      </c>
      <c r="O130" s="16">
        <f t="shared" si="55"/>
        <v>0</v>
      </c>
      <c r="P130" s="26">
        <v>0</v>
      </c>
      <c r="Q130" s="16">
        <f t="shared" si="56"/>
        <v>0</v>
      </c>
      <c r="R130" s="16">
        <f t="shared" si="57"/>
        <v>0</v>
      </c>
      <c r="S130" s="26">
        <v>0</v>
      </c>
      <c r="T130" s="16">
        <f t="shared" si="58"/>
        <v>0</v>
      </c>
      <c r="U130" s="16">
        <f t="shared" si="59"/>
        <v>0</v>
      </c>
      <c r="V130" s="26">
        <v>0</v>
      </c>
      <c r="W130" s="16">
        <f t="shared" si="60"/>
        <v>0</v>
      </c>
      <c r="X130" s="16">
        <f t="shared" si="61"/>
        <v>0</v>
      </c>
      <c r="Y130" s="26"/>
      <c r="Z130" s="16">
        <f t="shared" si="62"/>
        <v>0</v>
      </c>
      <c r="AA130" s="16">
        <f t="shared" si="63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82"/>
        <v>0</v>
      </c>
      <c r="AK130" s="37" t="str">
        <f t="shared" si="83"/>
        <v>-</v>
      </c>
      <c r="AL130" s="47">
        <v>134</v>
      </c>
      <c r="AM130" s="37" t="str">
        <f t="shared" si="84"/>
        <v>-</v>
      </c>
      <c r="AN130" s="52" t="str">
        <f t="shared" si="85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80"/>
        <v>0</v>
      </c>
      <c r="L131" s="16">
        <f t="shared" si="81"/>
        <v>0</v>
      </c>
      <c r="M131" s="26">
        <v>0</v>
      </c>
      <c r="N131" s="16">
        <f t="shared" si="54"/>
        <v>0</v>
      </c>
      <c r="O131" s="16">
        <f t="shared" si="55"/>
        <v>0</v>
      </c>
      <c r="P131" s="26">
        <v>0</v>
      </c>
      <c r="Q131" s="16">
        <f t="shared" si="56"/>
        <v>0</v>
      </c>
      <c r="R131" s="16">
        <f t="shared" si="57"/>
        <v>0</v>
      </c>
      <c r="S131" s="26">
        <v>0</v>
      </c>
      <c r="T131" s="16">
        <f t="shared" si="58"/>
        <v>0</v>
      </c>
      <c r="U131" s="16">
        <f t="shared" si="59"/>
        <v>0</v>
      </c>
      <c r="V131" s="26">
        <v>0</v>
      </c>
      <c r="W131" s="16">
        <f t="shared" si="60"/>
        <v>0</v>
      </c>
      <c r="X131" s="16">
        <f t="shared" si="61"/>
        <v>0</v>
      </c>
      <c r="Y131" s="26"/>
      <c r="Z131" s="16">
        <f t="shared" si="62"/>
        <v>0</v>
      </c>
      <c r="AA131" s="16">
        <f t="shared" si="63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9</v>
      </c>
      <c r="K132" s="16">
        <f t="shared" si="80"/>
        <v>83.820295930949484</v>
      </c>
      <c r="L132" s="16">
        <f t="shared" si="81"/>
        <v>220.5</v>
      </c>
      <c r="M132" s="26">
        <v>2</v>
      </c>
      <c r="N132" s="16">
        <f t="shared" si="54"/>
        <v>18.626732429099885</v>
      </c>
      <c r="O132" s="16">
        <f t="shared" si="55"/>
        <v>49</v>
      </c>
      <c r="P132" s="26">
        <v>6</v>
      </c>
      <c r="Q132" s="16">
        <f t="shared" si="56"/>
        <v>55.880197287299652</v>
      </c>
      <c r="R132" s="16">
        <f t="shared" si="57"/>
        <v>147</v>
      </c>
      <c r="S132" s="26">
        <v>2</v>
      </c>
      <c r="T132" s="16">
        <f t="shared" si="58"/>
        <v>18.626732429099885</v>
      </c>
      <c r="U132" s="16">
        <f t="shared" si="59"/>
        <v>49</v>
      </c>
      <c r="V132" s="26">
        <v>1</v>
      </c>
      <c r="W132" s="16">
        <f t="shared" si="60"/>
        <v>9.3133662145499425</v>
      </c>
      <c r="X132" s="16">
        <f t="shared" si="61"/>
        <v>24.5</v>
      </c>
      <c r="Y132" s="26"/>
      <c r="Z132" s="16">
        <f t="shared" si="62"/>
        <v>0</v>
      </c>
      <c r="AA132" s="16">
        <f t="shared" si="63"/>
        <v>0</v>
      </c>
      <c r="AC132" s="52">
        <f t="shared" si="68"/>
        <v>20</v>
      </c>
      <c r="AD132" s="16">
        <f t="shared" si="69"/>
        <v>186.26732429099886</v>
      </c>
      <c r="AE132" s="37">
        <f t="shared" si="70"/>
        <v>490</v>
      </c>
      <c r="AF132" s="42">
        <f t="shared" si="72"/>
        <v>0.16260162601626016</v>
      </c>
      <c r="AG132" s="37">
        <f t="shared" si="73"/>
        <v>4.8780487804878048</v>
      </c>
      <c r="AH132" s="63">
        <f t="shared" si="74"/>
        <v>119.51219512195122</v>
      </c>
      <c r="AI132" s="26">
        <v>12</v>
      </c>
      <c r="AJ132" s="37">
        <f>AI132*G132</f>
        <v>294</v>
      </c>
      <c r="AK132" s="37">
        <f>IFERROR(AI132/AF132, "-")</f>
        <v>73.8</v>
      </c>
      <c r="AL132" s="47">
        <v>137</v>
      </c>
      <c r="AM132" s="37">
        <f>IFERROR(AK132/7,"-")</f>
        <v>10.542857142857143</v>
      </c>
      <c r="AN132" s="52">
        <f>IFERROR(AK132/30,"-")</f>
        <v>2.46</v>
      </c>
      <c r="AO132" s="35">
        <f t="shared" si="75"/>
        <v>43662.8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6</v>
      </c>
      <c r="K133" s="16">
        <f t="shared" si="80"/>
        <v>126.23999999999995</v>
      </c>
      <c r="L133" s="16">
        <f t="shared" si="81"/>
        <v>267</v>
      </c>
      <c r="M133" s="26">
        <v>0</v>
      </c>
      <c r="N133" s="16">
        <f t="shared" si="54"/>
        <v>0</v>
      </c>
      <c r="O133" s="16">
        <f t="shared" si="55"/>
        <v>0</v>
      </c>
      <c r="P133" s="26">
        <v>0</v>
      </c>
      <c r="Q133" s="16">
        <f t="shared" si="56"/>
        <v>0</v>
      </c>
      <c r="R133" s="16">
        <f t="shared" si="57"/>
        <v>0</v>
      </c>
      <c r="S133" s="26">
        <v>6</v>
      </c>
      <c r="T133" s="16">
        <f t="shared" si="58"/>
        <v>126.23999999999995</v>
      </c>
      <c r="U133" s="16">
        <f t="shared" si="59"/>
        <v>267</v>
      </c>
      <c r="V133" s="26">
        <v>1</v>
      </c>
      <c r="W133" s="16">
        <f t="shared" si="60"/>
        <v>21.039999999999992</v>
      </c>
      <c r="X133" s="16">
        <f t="shared" si="61"/>
        <v>44.5</v>
      </c>
      <c r="Y133" s="26"/>
      <c r="Z133" s="16">
        <f t="shared" si="62"/>
        <v>0</v>
      </c>
      <c r="AA133" s="16">
        <f t="shared" si="63"/>
        <v>0</v>
      </c>
      <c r="AC133" s="52">
        <f t="shared" si="68"/>
        <v>13</v>
      </c>
      <c r="AD133" s="16">
        <f t="shared" si="69"/>
        <v>273.51999999999987</v>
      </c>
      <c r="AE133" s="37">
        <f t="shared" si="70"/>
        <v>578.5</v>
      </c>
      <c r="AF133" s="42">
        <f t="shared" si="72"/>
        <v>0.10569105691056911</v>
      </c>
      <c r="AG133" s="37">
        <f t="shared" si="73"/>
        <v>3.1707317073170733</v>
      </c>
      <c r="AH133" s="63">
        <f t="shared" si="74"/>
        <v>141.09756097560975</v>
      </c>
      <c r="AI133" s="26">
        <v>1</v>
      </c>
      <c r="AJ133" s="37">
        <f>AI133*G133</f>
        <v>44.5</v>
      </c>
      <c r="AK133" s="37">
        <f>IFERROR(AI133/AF133, "-")</f>
        <v>9.4615384615384617</v>
      </c>
      <c r="AL133" s="47">
        <v>138</v>
      </c>
      <c r="AM133" s="37">
        <f>IFERROR(AK133/7,"-")</f>
        <v>1.3516483516483517</v>
      </c>
      <c r="AN133" s="52">
        <f>IFERROR(AK133/30,"-")</f>
        <v>0.31538461538461537</v>
      </c>
      <c r="AO133" s="35">
        <f t="shared" si="75"/>
        <v>43598.461538461539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7</v>
      </c>
      <c r="K134" s="16">
        <f t="shared" si="80"/>
        <v>101.04434579439253</v>
      </c>
      <c r="L134" s="16">
        <f t="shared" si="81"/>
        <v>276.5</v>
      </c>
      <c r="M134" s="26">
        <v>0</v>
      </c>
      <c r="N134" s="16">
        <f t="shared" si="54"/>
        <v>0</v>
      </c>
      <c r="O134" s="16">
        <f t="shared" si="55"/>
        <v>0</v>
      </c>
      <c r="P134" s="26">
        <v>0</v>
      </c>
      <c r="Q134" s="16">
        <f t="shared" si="56"/>
        <v>0</v>
      </c>
      <c r="R134" s="16">
        <f t="shared" si="57"/>
        <v>0</v>
      </c>
      <c r="S134" s="26">
        <v>0</v>
      </c>
      <c r="T134" s="16">
        <f t="shared" si="58"/>
        <v>0</v>
      </c>
      <c r="U134" s="16">
        <f t="shared" si="59"/>
        <v>0</v>
      </c>
      <c r="V134" s="26">
        <v>0</v>
      </c>
      <c r="W134" s="16">
        <f t="shared" si="60"/>
        <v>0</v>
      </c>
      <c r="X134" s="16">
        <f t="shared" si="61"/>
        <v>0</v>
      </c>
      <c r="Y134" s="26"/>
      <c r="Z134" s="16">
        <f t="shared" si="62"/>
        <v>0</v>
      </c>
      <c r="AA134" s="16">
        <f t="shared" si="63"/>
        <v>0</v>
      </c>
      <c r="AC134" s="52">
        <f t="shared" si="68"/>
        <v>7</v>
      </c>
      <c r="AD134" s="16">
        <f t="shared" si="69"/>
        <v>101.04434579439253</v>
      </c>
      <c r="AE134" s="37">
        <f t="shared" si="70"/>
        <v>276.5</v>
      </c>
      <c r="AF134" s="42">
        <f t="shared" si="72"/>
        <v>5.6910569105691054E-2</v>
      </c>
      <c r="AG134" s="37">
        <f t="shared" si="73"/>
        <v>1.7073170731707317</v>
      </c>
      <c r="AH134" s="63">
        <f t="shared" si="74"/>
        <v>67.439024390243901</v>
      </c>
      <c r="AI134" s="26">
        <v>0</v>
      </c>
      <c r="AJ134" s="37">
        <f t="shared" ref="AJ134:AJ162" si="86">AI134*G134</f>
        <v>0</v>
      </c>
      <c r="AK134" s="37">
        <f t="shared" ref="AK134:AK162" si="87">IFERROR(AI134/AF134, "-")</f>
        <v>0</v>
      </c>
      <c r="AL134" s="47">
        <v>140</v>
      </c>
      <c r="AM134" s="37">
        <f t="shared" ref="AM134:AM162" si="88">IFERROR(AK134/7,"-")</f>
        <v>0</v>
      </c>
      <c r="AN134" s="52">
        <f t="shared" ref="AN134:AN162" si="89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1</v>
      </c>
      <c r="K135" s="16">
        <f t="shared" si="80"/>
        <v>16.32</v>
      </c>
      <c r="L135" s="16">
        <f t="shared" si="81"/>
        <v>44.5</v>
      </c>
      <c r="M135" s="26">
        <v>0</v>
      </c>
      <c r="N135" s="16">
        <f t="shared" si="54"/>
        <v>0</v>
      </c>
      <c r="O135" s="16">
        <f t="shared" si="55"/>
        <v>0</v>
      </c>
      <c r="P135" s="26">
        <v>0</v>
      </c>
      <c r="Q135" s="16">
        <f t="shared" si="56"/>
        <v>0</v>
      </c>
      <c r="R135" s="16">
        <f t="shared" si="57"/>
        <v>0</v>
      </c>
      <c r="S135" s="26">
        <v>0</v>
      </c>
      <c r="T135" s="16">
        <f t="shared" si="58"/>
        <v>0</v>
      </c>
      <c r="U135" s="16">
        <f t="shared" si="59"/>
        <v>0</v>
      </c>
      <c r="V135" s="26">
        <v>0</v>
      </c>
      <c r="W135" s="16">
        <f t="shared" si="60"/>
        <v>0</v>
      </c>
      <c r="X135" s="16">
        <f t="shared" si="61"/>
        <v>0</v>
      </c>
      <c r="Y135" s="26"/>
      <c r="Z135" s="16">
        <f t="shared" si="62"/>
        <v>0</v>
      </c>
      <c r="AA135" s="16">
        <f t="shared" si="63"/>
        <v>0</v>
      </c>
      <c r="AC135" s="52">
        <f t="shared" si="68"/>
        <v>1</v>
      </c>
      <c r="AD135" s="16">
        <f t="shared" si="69"/>
        <v>16.32</v>
      </c>
      <c r="AE135" s="37">
        <f t="shared" si="70"/>
        <v>44.5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10.853658536585368</v>
      </c>
      <c r="AI135" s="26">
        <v>1</v>
      </c>
      <c r="AJ135" s="37">
        <f t="shared" si="86"/>
        <v>44.5</v>
      </c>
      <c r="AK135" s="37">
        <f t="shared" si="87"/>
        <v>122.99999999999999</v>
      </c>
      <c r="AL135" s="47">
        <v>141</v>
      </c>
      <c r="AM135" s="37">
        <f t="shared" si="88"/>
        <v>17.571428571428569</v>
      </c>
      <c r="AN135" s="52">
        <f t="shared" si="89"/>
        <v>4.0999999999999996</v>
      </c>
      <c r="AO135" s="35">
        <f t="shared" si="75"/>
        <v>43712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80"/>
        <v>0</v>
      </c>
      <c r="L136" s="16">
        <f t="shared" si="81"/>
        <v>0</v>
      </c>
      <c r="M136" s="26">
        <v>0</v>
      </c>
      <c r="N136" s="16">
        <f t="shared" si="54"/>
        <v>0</v>
      </c>
      <c r="O136" s="16">
        <f t="shared" si="55"/>
        <v>0</v>
      </c>
      <c r="P136" s="26">
        <v>0</v>
      </c>
      <c r="Q136" s="16">
        <f t="shared" si="56"/>
        <v>0</v>
      </c>
      <c r="R136" s="16">
        <f t="shared" si="57"/>
        <v>0</v>
      </c>
      <c r="S136" s="26">
        <v>0</v>
      </c>
      <c r="T136" s="16">
        <f t="shared" si="58"/>
        <v>0</v>
      </c>
      <c r="U136" s="16">
        <f t="shared" si="59"/>
        <v>0</v>
      </c>
      <c r="V136" s="26">
        <v>0</v>
      </c>
      <c r="W136" s="16">
        <f t="shared" si="60"/>
        <v>0</v>
      </c>
      <c r="X136" s="16">
        <f t="shared" si="61"/>
        <v>0</v>
      </c>
      <c r="Y136" s="26"/>
      <c r="Z136" s="16">
        <f t="shared" si="62"/>
        <v>0</v>
      </c>
      <c r="AA136" s="16">
        <f t="shared" si="63"/>
        <v>0</v>
      </c>
      <c r="AC136" s="52">
        <f t="shared" si="68"/>
        <v>0</v>
      </c>
      <c r="AD136" s="16">
        <f t="shared" si="69"/>
        <v>0</v>
      </c>
      <c r="AE136" s="37">
        <f t="shared" si="70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2</v>
      </c>
      <c r="AJ136" s="37">
        <f t="shared" si="86"/>
        <v>149</v>
      </c>
      <c r="AK136" s="37" t="str">
        <f t="shared" si="87"/>
        <v>-</v>
      </c>
      <c r="AL136" s="47">
        <v>142</v>
      </c>
      <c r="AM136" s="37" t="str">
        <f t="shared" si="88"/>
        <v>-</v>
      </c>
      <c r="AN136" s="52" t="str">
        <f t="shared" si="89"/>
        <v>-</v>
      </c>
      <c r="AO136" s="35" t="str">
        <f t="shared" si="75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2</v>
      </c>
      <c r="K137" s="16">
        <f t="shared" si="80"/>
        <v>35.559999999999981</v>
      </c>
      <c r="L137" s="16">
        <f t="shared" si="81"/>
        <v>79</v>
      </c>
      <c r="M137" s="26">
        <v>1</v>
      </c>
      <c r="N137" s="16">
        <f t="shared" si="54"/>
        <v>17.77999999999999</v>
      </c>
      <c r="O137" s="16">
        <f t="shared" si="55"/>
        <v>39.5</v>
      </c>
      <c r="P137" s="26">
        <v>1</v>
      </c>
      <c r="Q137" s="16">
        <f t="shared" si="56"/>
        <v>17.77999999999999</v>
      </c>
      <c r="R137" s="16">
        <f t="shared" si="57"/>
        <v>39.5</v>
      </c>
      <c r="S137" s="26">
        <v>2</v>
      </c>
      <c r="T137" s="16">
        <f t="shared" si="58"/>
        <v>35.559999999999981</v>
      </c>
      <c r="U137" s="16">
        <f t="shared" si="59"/>
        <v>79</v>
      </c>
      <c r="V137" s="26">
        <v>0</v>
      </c>
      <c r="W137" s="16">
        <f t="shared" si="60"/>
        <v>0</v>
      </c>
      <c r="X137" s="16">
        <f t="shared" si="61"/>
        <v>0</v>
      </c>
      <c r="Y137" s="26"/>
      <c r="Z137" s="16">
        <f t="shared" si="62"/>
        <v>0</v>
      </c>
      <c r="AA137" s="16">
        <f t="shared" si="63"/>
        <v>0</v>
      </c>
      <c r="AC137" s="52">
        <f t="shared" si="68"/>
        <v>6</v>
      </c>
      <c r="AD137" s="16">
        <f t="shared" si="69"/>
        <v>106.67999999999995</v>
      </c>
      <c r="AE137" s="37">
        <f t="shared" si="70"/>
        <v>237</v>
      </c>
      <c r="AF137" s="42">
        <f t="shared" si="72"/>
        <v>4.878048780487805E-2</v>
      </c>
      <c r="AG137" s="37">
        <f t="shared" si="73"/>
        <v>1.4634146341463414</v>
      </c>
      <c r="AH137" s="63">
        <f t="shared" si="74"/>
        <v>57.804878048780488</v>
      </c>
      <c r="AI137" s="26">
        <v>8</v>
      </c>
      <c r="AJ137" s="37">
        <f t="shared" si="86"/>
        <v>316</v>
      </c>
      <c r="AK137" s="37">
        <f t="shared" si="87"/>
        <v>164</v>
      </c>
      <c r="AL137" s="47">
        <v>143</v>
      </c>
      <c r="AM137" s="37">
        <f t="shared" si="88"/>
        <v>23.428571428571427</v>
      </c>
      <c r="AN137" s="52">
        <f t="shared" si="89"/>
        <v>5.4666666666666668</v>
      </c>
      <c r="AO137" s="35">
        <f t="shared" si="75"/>
        <v>43753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2</v>
      </c>
      <c r="K138" s="16">
        <f t="shared" si="80"/>
        <v>35.541463414634158</v>
      </c>
      <c r="L138" s="16">
        <f t="shared" si="81"/>
        <v>79</v>
      </c>
      <c r="M138" s="26">
        <v>3</v>
      </c>
      <c r="N138" s="16">
        <f t="shared" si="54"/>
        <v>53.312195121951234</v>
      </c>
      <c r="O138" s="16">
        <f t="shared" si="55"/>
        <v>118.5</v>
      </c>
      <c r="P138" s="26">
        <v>1</v>
      </c>
      <c r="Q138" s="16">
        <f t="shared" si="56"/>
        <v>17.770731707317079</v>
      </c>
      <c r="R138" s="16">
        <f t="shared" si="57"/>
        <v>39.5</v>
      </c>
      <c r="S138" s="26">
        <v>0</v>
      </c>
      <c r="T138" s="16">
        <f t="shared" si="58"/>
        <v>0</v>
      </c>
      <c r="U138" s="16">
        <f t="shared" si="59"/>
        <v>0</v>
      </c>
      <c r="V138" s="26">
        <v>0</v>
      </c>
      <c r="W138" s="16">
        <f t="shared" si="60"/>
        <v>0</v>
      </c>
      <c r="X138" s="16">
        <f t="shared" si="61"/>
        <v>0</v>
      </c>
      <c r="Y138" s="26"/>
      <c r="Z138" s="16">
        <f t="shared" si="62"/>
        <v>0</v>
      </c>
      <c r="AA138" s="16">
        <f t="shared" si="63"/>
        <v>0</v>
      </c>
      <c r="AC138" s="52">
        <f t="shared" si="68"/>
        <v>6</v>
      </c>
      <c r="AD138" s="16">
        <f t="shared" si="69"/>
        <v>106.62439024390247</v>
      </c>
      <c r="AE138" s="37">
        <f t="shared" si="70"/>
        <v>237</v>
      </c>
      <c r="AF138" s="42">
        <f t="shared" si="72"/>
        <v>4.878048780487805E-2</v>
      </c>
      <c r="AG138" s="37">
        <f t="shared" si="73"/>
        <v>1.4634146341463414</v>
      </c>
      <c r="AH138" s="63">
        <f t="shared" si="74"/>
        <v>57.804878048780488</v>
      </c>
      <c r="AI138" s="26">
        <v>6</v>
      </c>
      <c r="AJ138" s="37">
        <f t="shared" si="86"/>
        <v>237</v>
      </c>
      <c r="AK138" s="37">
        <f t="shared" si="87"/>
        <v>123</v>
      </c>
      <c r="AL138" s="47">
        <v>144</v>
      </c>
      <c r="AM138" s="37">
        <f t="shared" si="88"/>
        <v>17.571428571428573</v>
      </c>
      <c r="AN138" s="52">
        <f t="shared" si="89"/>
        <v>4.0999999999999996</v>
      </c>
      <c r="AO138" s="35">
        <f t="shared" si="75"/>
        <v>43712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80"/>
        <v>0</v>
      </c>
      <c r="L139" s="16">
        <f t="shared" si="81"/>
        <v>0</v>
      </c>
      <c r="M139" s="26">
        <v>0</v>
      </c>
      <c r="N139" s="16">
        <f t="shared" si="54"/>
        <v>0</v>
      </c>
      <c r="O139" s="16">
        <f t="shared" si="55"/>
        <v>0</v>
      </c>
      <c r="P139" s="26">
        <v>0</v>
      </c>
      <c r="Q139" s="16">
        <f t="shared" si="56"/>
        <v>0</v>
      </c>
      <c r="R139" s="16">
        <f t="shared" si="57"/>
        <v>0</v>
      </c>
      <c r="S139" s="26">
        <v>1</v>
      </c>
      <c r="T139" s="16">
        <f t="shared" si="58"/>
        <v>63.54</v>
      </c>
      <c r="U139" s="16">
        <f t="shared" si="59"/>
        <v>119.5</v>
      </c>
      <c r="V139" s="26">
        <v>0</v>
      </c>
      <c r="W139" s="16">
        <f t="shared" si="60"/>
        <v>0</v>
      </c>
      <c r="X139" s="16">
        <f t="shared" si="61"/>
        <v>0</v>
      </c>
      <c r="Y139" s="26"/>
      <c r="Z139" s="16">
        <f t="shared" si="62"/>
        <v>0</v>
      </c>
      <c r="AA139" s="16">
        <f t="shared" si="63"/>
        <v>0</v>
      </c>
      <c r="AC139" s="52">
        <f t="shared" si="68"/>
        <v>1</v>
      </c>
      <c r="AD139" s="16">
        <f t="shared" si="69"/>
        <v>63.54</v>
      </c>
      <c r="AE139" s="37">
        <f t="shared" si="70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26">
        <v>0</v>
      </c>
      <c r="AJ139" s="37">
        <f t="shared" si="86"/>
        <v>0</v>
      </c>
      <c r="AK139" s="37">
        <f t="shared" si="87"/>
        <v>0</v>
      </c>
      <c r="AL139" s="47">
        <v>145</v>
      </c>
      <c r="AM139" s="37">
        <f t="shared" si="88"/>
        <v>0</v>
      </c>
      <c r="AN139" s="52">
        <f t="shared" si="89"/>
        <v>0</v>
      </c>
      <c r="AO139" s="35">
        <f t="shared" si="75"/>
        <v>43589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80"/>
        <v>93.552054794520529</v>
      </c>
      <c r="L140" s="16">
        <f t="shared" si="81"/>
        <v>179</v>
      </c>
      <c r="M140" s="26">
        <v>0</v>
      </c>
      <c r="N140" s="16">
        <f t="shared" si="54"/>
        <v>0</v>
      </c>
      <c r="O140" s="16">
        <f t="shared" si="55"/>
        <v>0</v>
      </c>
      <c r="P140" s="26">
        <v>0</v>
      </c>
      <c r="Q140" s="16">
        <f t="shared" si="56"/>
        <v>0</v>
      </c>
      <c r="R140" s="16">
        <f t="shared" si="57"/>
        <v>0</v>
      </c>
      <c r="S140" s="26">
        <v>0</v>
      </c>
      <c r="T140" s="16">
        <f t="shared" si="58"/>
        <v>0</v>
      </c>
      <c r="U140" s="16">
        <f t="shared" si="59"/>
        <v>0</v>
      </c>
      <c r="V140" s="26">
        <v>0</v>
      </c>
      <c r="W140" s="16">
        <f t="shared" si="60"/>
        <v>0</v>
      </c>
      <c r="X140" s="16">
        <f t="shared" si="61"/>
        <v>0</v>
      </c>
      <c r="Y140" s="26"/>
      <c r="Z140" s="16">
        <f t="shared" si="62"/>
        <v>0</v>
      </c>
      <c r="AA140" s="16">
        <f t="shared" si="63"/>
        <v>0</v>
      </c>
      <c r="AC140" s="52">
        <f t="shared" si="68"/>
        <v>2</v>
      </c>
      <c r="AD140" s="16">
        <f t="shared" si="69"/>
        <v>93.552054794520529</v>
      </c>
      <c r="AE140" s="37">
        <f t="shared" si="70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3</v>
      </c>
      <c r="AJ140" s="37">
        <f t="shared" si="86"/>
        <v>268.5</v>
      </c>
      <c r="AK140" s="37">
        <f t="shared" si="87"/>
        <v>184.49999999999997</v>
      </c>
      <c r="AL140" s="47">
        <v>146</v>
      </c>
      <c r="AM140" s="37">
        <f t="shared" si="88"/>
        <v>26.357142857142854</v>
      </c>
      <c r="AN140" s="52">
        <f t="shared" si="89"/>
        <v>6.1499999999999995</v>
      </c>
      <c r="AO140" s="35">
        <f t="shared" si="75"/>
        <v>43773.5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1</v>
      </c>
      <c r="K141" s="16">
        <f t="shared" si="80"/>
        <v>14.474971098265899</v>
      </c>
      <c r="L141" s="16">
        <f t="shared" si="81"/>
        <v>29.5</v>
      </c>
      <c r="M141" s="26">
        <v>2</v>
      </c>
      <c r="N141" s="16">
        <f t="shared" si="54"/>
        <v>28.949942196531797</v>
      </c>
      <c r="O141" s="16">
        <f t="shared" si="55"/>
        <v>59</v>
      </c>
      <c r="P141" s="26">
        <v>2</v>
      </c>
      <c r="Q141" s="16">
        <f t="shared" si="56"/>
        <v>28.949942196531797</v>
      </c>
      <c r="R141" s="16">
        <f t="shared" si="57"/>
        <v>59</v>
      </c>
      <c r="S141" s="26">
        <v>3</v>
      </c>
      <c r="T141" s="16">
        <f t="shared" si="58"/>
        <v>43.424913294797697</v>
      </c>
      <c r="U141" s="16">
        <f t="shared" si="59"/>
        <v>88.5</v>
      </c>
      <c r="V141" s="26">
        <v>1</v>
      </c>
      <c r="W141" s="16">
        <f t="shared" si="60"/>
        <v>14.474971098265899</v>
      </c>
      <c r="X141" s="16">
        <f t="shared" si="61"/>
        <v>29.5</v>
      </c>
      <c r="Y141" s="26"/>
      <c r="Z141" s="16">
        <f t="shared" si="62"/>
        <v>0</v>
      </c>
      <c r="AA141" s="16">
        <f t="shared" si="63"/>
        <v>0</v>
      </c>
      <c r="AC141" s="52">
        <f t="shared" si="68"/>
        <v>9</v>
      </c>
      <c r="AD141" s="16">
        <f t="shared" si="69"/>
        <v>130.27473988439309</v>
      </c>
      <c r="AE141" s="37">
        <f t="shared" si="70"/>
        <v>265.5</v>
      </c>
      <c r="AF141" s="42">
        <f t="shared" si="72"/>
        <v>7.3170731707317069E-2</v>
      </c>
      <c r="AG141" s="37">
        <f t="shared" si="73"/>
        <v>2.1951219512195119</v>
      </c>
      <c r="AH141" s="63">
        <f t="shared" si="74"/>
        <v>64.756097560975604</v>
      </c>
      <c r="AI141" s="26">
        <v>5</v>
      </c>
      <c r="AJ141" s="37">
        <f t="shared" si="86"/>
        <v>147.5</v>
      </c>
      <c r="AK141" s="37">
        <f t="shared" si="87"/>
        <v>68.333333333333343</v>
      </c>
      <c r="AL141" s="47">
        <v>147</v>
      </c>
      <c r="AM141" s="37">
        <f t="shared" si="88"/>
        <v>9.7619047619047628</v>
      </c>
      <c r="AN141" s="52">
        <f t="shared" si="89"/>
        <v>2.2777777777777781</v>
      </c>
      <c r="AO141" s="35">
        <f t="shared" si="75"/>
        <v>43657.333333333336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10</v>
      </c>
      <c r="K142" s="16">
        <f t="shared" si="80"/>
        <v>450</v>
      </c>
      <c r="L142" s="16">
        <f t="shared" si="81"/>
        <v>945</v>
      </c>
      <c r="M142" s="26">
        <v>3</v>
      </c>
      <c r="N142" s="16">
        <f t="shared" si="54"/>
        <v>135</v>
      </c>
      <c r="O142" s="16">
        <f t="shared" si="55"/>
        <v>283.5</v>
      </c>
      <c r="P142" s="26">
        <v>0</v>
      </c>
      <c r="Q142" s="16">
        <f t="shared" si="56"/>
        <v>0</v>
      </c>
      <c r="R142" s="16">
        <f t="shared" si="57"/>
        <v>0</v>
      </c>
      <c r="S142" s="26">
        <v>0</v>
      </c>
      <c r="T142" s="16">
        <f t="shared" si="58"/>
        <v>0</v>
      </c>
      <c r="U142" s="16">
        <f t="shared" si="59"/>
        <v>0</v>
      </c>
      <c r="V142" s="26">
        <v>0</v>
      </c>
      <c r="W142" s="16">
        <f t="shared" si="60"/>
        <v>0</v>
      </c>
      <c r="X142" s="16">
        <f t="shared" si="61"/>
        <v>0</v>
      </c>
      <c r="Y142" s="26"/>
      <c r="Z142" s="16">
        <f t="shared" si="62"/>
        <v>0</v>
      </c>
      <c r="AA142" s="16">
        <f t="shared" si="63"/>
        <v>0</v>
      </c>
      <c r="AC142" s="52">
        <f t="shared" si="68"/>
        <v>13</v>
      </c>
      <c r="AD142" s="16">
        <f t="shared" si="69"/>
        <v>585</v>
      </c>
      <c r="AE142" s="37">
        <f t="shared" si="70"/>
        <v>1228.5</v>
      </c>
      <c r="AF142" s="42">
        <f t="shared" ref="AF142:AF205" si="90">AC142/AQ$10</f>
        <v>0.10569105691056911</v>
      </c>
      <c r="AG142" s="37">
        <f t="shared" ref="AG142:AG205" si="91">AF142*30</f>
        <v>3.1707317073170733</v>
      </c>
      <c r="AH142" s="63">
        <f t="shared" ref="AH142:AH205" si="92">AG142*G142</f>
        <v>299.63414634146341</v>
      </c>
      <c r="AI142" s="26">
        <v>0</v>
      </c>
      <c r="AJ142" s="37">
        <f t="shared" si="86"/>
        <v>0</v>
      </c>
      <c r="AK142" s="37">
        <f t="shared" si="87"/>
        <v>0</v>
      </c>
      <c r="AL142" s="47">
        <v>148</v>
      </c>
      <c r="AM142" s="37">
        <f t="shared" si="88"/>
        <v>0</v>
      </c>
      <c r="AN142" s="52">
        <f t="shared" si="89"/>
        <v>0</v>
      </c>
      <c r="AO142" s="35">
        <f t="shared" ref="AO142:AO205" si="93">IFERROR(AO$10+AK142,"-")</f>
        <v>43589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0</v>
      </c>
      <c r="K143" s="16">
        <f t="shared" si="80"/>
        <v>0</v>
      </c>
      <c r="L143" s="16">
        <f t="shared" si="81"/>
        <v>0</v>
      </c>
      <c r="M143" s="26">
        <v>0</v>
      </c>
      <c r="N143" s="16">
        <f t="shared" si="54"/>
        <v>0</v>
      </c>
      <c r="O143" s="16">
        <f t="shared" si="55"/>
        <v>0</v>
      </c>
      <c r="P143" s="26">
        <v>0</v>
      </c>
      <c r="Q143" s="16">
        <f t="shared" si="56"/>
        <v>0</v>
      </c>
      <c r="R143" s="16">
        <f t="shared" si="57"/>
        <v>0</v>
      </c>
      <c r="S143" s="26">
        <v>0</v>
      </c>
      <c r="T143" s="16">
        <f t="shared" si="58"/>
        <v>0</v>
      </c>
      <c r="U143" s="16">
        <f t="shared" si="59"/>
        <v>0</v>
      </c>
      <c r="V143" s="26">
        <v>0</v>
      </c>
      <c r="W143" s="16">
        <f t="shared" si="60"/>
        <v>0</v>
      </c>
      <c r="X143" s="16">
        <f t="shared" si="61"/>
        <v>0</v>
      </c>
      <c r="Y143" s="26"/>
      <c r="Z143" s="16">
        <f t="shared" si="62"/>
        <v>0</v>
      </c>
      <c r="AA143" s="16">
        <f t="shared" si="63"/>
        <v>0</v>
      </c>
      <c r="AC143" s="52">
        <f t="shared" si="68"/>
        <v>0</v>
      </c>
      <c r="AD143" s="16">
        <f t="shared" si="69"/>
        <v>0</v>
      </c>
      <c r="AE143" s="37">
        <f t="shared" si="70"/>
        <v>0</v>
      </c>
      <c r="AF143" s="42">
        <f t="shared" si="90"/>
        <v>0</v>
      </c>
      <c r="AG143" s="37">
        <f t="shared" si="91"/>
        <v>0</v>
      </c>
      <c r="AH143" s="63">
        <f t="shared" si="92"/>
        <v>0</v>
      </c>
      <c r="AI143" s="26">
        <v>5</v>
      </c>
      <c r="AJ143" s="37">
        <f t="shared" si="86"/>
        <v>700</v>
      </c>
      <c r="AK143" s="37" t="str">
        <f t="shared" si="87"/>
        <v>-</v>
      </c>
      <c r="AL143" s="47">
        <v>149</v>
      </c>
      <c r="AM143" s="37" t="str">
        <f t="shared" si="88"/>
        <v>-</v>
      </c>
      <c r="AN143" s="52" t="str">
        <f t="shared" si="89"/>
        <v>-</v>
      </c>
      <c r="AO143" s="35" t="str">
        <f t="shared" si="93"/>
        <v>-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80"/>
        <v>0</v>
      </c>
      <c r="L144" s="16">
        <f t="shared" si="81"/>
        <v>0</v>
      </c>
      <c r="M144" s="26">
        <v>0</v>
      </c>
      <c r="N144" s="16">
        <f t="shared" si="54"/>
        <v>0</v>
      </c>
      <c r="O144" s="16">
        <f t="shared" si="55"/>
        <v>0</v>
      </c>
      <c r="P144" s="26">
        <v>0</v>
      </c>
      <c r="Q144" s="16">
        <f t="shared" si="56"/>
        <v>0</v>
      </c>
      <c r="R144" s="16">
        <f t="shared" si="57"/>
        <v>0</v>
      </c>
      <c r="S144" s="26">
        <v>0</v>
      </c>
      <c r="T144" s="16">
        <f t="shared" si="58"/>
        <v>0</v>
      </c>
      <c r="U144" s="16">
        <f t="shared" si="59"/>
        <v>0</v>
      </c>
      <c r="V144" s="26">
        <v>1</v>
      </c>
      <c r="W144" s="16">
        <f t="shared" si="60"/>
        <v>76</v>
      </c>
      <c r="X144" s="16">
        <f t="shared" si="61"/>
        <v>140</v>
      </c>
      <c r="Y144" s="26"/>
      <c r="Z144" s="16">
        <f t="shared" si="62"/>
        <v>0</v>
      </c>
      <c r="AA144" s="16">
        <f t="shared" si="63"/>
        <v>0</v>
      </c>
      <c r="AC144" s="52">
        <f t="shared" si="68"/>
        <v>1</v>
      </c>
      <c r="AD144" s="16">
        <f t="shared" si="69"/>
        <v>76</v>
      </c>
      <c r="AE144" s="37">
        <f t="shared" si="70"/>
        <v>140</v>
      </c>
      <c r="AF144" s="42">
        <f t="shared" si="90"/>
        <v>8.130081300813009E-3</v>
      </c>
      <c r="AG144" s="37">
        <f t="shared" si="91"/>
        <v>0.24390243902439027</v>
      </c>
      <c r="AH144" s="63">
        <f t="shared" si="92"/>
        <v>34.146341463414636</v>
      </c>
      <c r="AI144" s="26">
        <v>9</v>
      </c>
      <c r="AJ144" s="37">
        <f t="shared" si="86"/>
        <v>1260</v>
      </c>
      <c r="AK144" s="37">
        <f t="shared" si="87"/>
        <v>1106.9999999999998</v>
      </c>
      <c r="AL144" s="47">
        <v>150</v>
      </c>
      <c r="AM144" s="37">
        <f t="shared" si="88"/>
        <v>158.14285714285711</v>
      </c>
      <c r="AN144" s="52">
        <f t="shared" si="89"/>
        <v>36.899999999999991</v>
      </c>
      <c r="AO144" s="35">
        <f t="shared" si="93"/>
        <v>44696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80"/>
        <v>0</v>
      </c>
      <c r="L145" s="16">
        <f t="shared" si="81"/>
        <v>0</v>
      </c>
      <c r="M145" s="26">
        <v>0</v>
      </c>
      <c r="N145" s="16">
        <f t="shared" si="54"/>
        <v>0</v>
      </c>
      <c r="O145" s="16">
        <f t="shared" si="55"/>
        <v>0</v>
      </c>
      <c r="P145" s="26">
        <v>0</v>
      </c>
      <c r="Q145" s="16">
        <f t="shared" si="56"/>
        <v>0</v>
      </c>
      <c r="R145" s="16">
        <f t="shared" si="57"/>
        <v>0</v>
      </c>
      <c r="S145" s="26">
        <v>0</v>
      </c>
      <c r="T145" s="16">
        <f t="shared" si="58"/>
        <v>0</v>
      </c>
      <c r="U145" s="16">
        <f t="shared" si="59"/>
        <v>0</v>
      </c>
      <c r="V145" s="26">
        <v>0</v>
      </c>
      <c r="W145" s="16">
        <f t="shared" si="60"/>
        <v>0</v>
      </c>
      <c r="X145" s="16">
        <f t="shared" si="61"/>
        <v>0</v>
      </c>
      <c r="Y145" s="26"/>
      <c r="Z145" s="16">
        <f t="shared" si="62"/>
        <v>0</v>
      </c>
      <c r="AA145" s="16">
        <f t="shared" si="63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90"/>
        <v>0</v>
      </c>
      <c r="AG145" s="37">
        <f t="shared" si="91"/>
        <v>0</v>
      </c>
      <c r="AH145" s="63">
        <f t="shared" si="92"/>
        <v>0</v>
      </c>
      <c r="AI145" s="26">
        <v>0</v>
      </c>
      <c r="AJ145" s="37">
        <f t="shared" si="86"/>
        <v>0</v>
      </c>
      <c r="AK145" s="37" t="str">
        <f t="shared" si="87"/>
        <v>-</v>
      </c>
      <c r="AL145" s="47">
        <v>151</v>
      </c>
      <c r="AM145" s="37" t="str">
        <f t="shared" si="88"/>
        <v>-</v>
      </c>
      <c r="AN145" s="52" t="str">
        <f t="shared" si="89"/>
        <v>-</v>
      </c>
      <c r="AO145" s="35" t="str">
        <f t="shared" si="93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80"/>
        <v>0</v>
      </c>
      <c r="L146" s="16">
        <f t="shared" si="81"/>
        <v>0</v>
      </c>
      <c r="M146" s="26">
        <v>0</v>
      </c>
      <c r="N146" s="16">
        <f t="shared" si="54"/>
        <v>0</v>
      </c>
      <c r="O146" s="16">
        <f t="shared" si="55"/>
        <v>0</v>
      </c>
      <c r="P146" s="26">
        <v>0</v>
      </c>
      <c r="Q146" s="16">
        <f t="shared" si="56"/>
        <v>0</v>
      </c>
      <c r="R146" s="16">
        <f t="shared" si="57"/>
        <v>0</v>
      </c>
      <c r="S146" s="26">
        <v>0</v>
      </c>
      <c r="T146" s="16">
        <f t="shared" si="58"/>
        <v>0</v>
      </c>
      <c r="U146" s="16">
        <f t="shared" si="59"/>
        <v>0</v>
      </c>
      <c r="V146" s="26">
        <v>0</v>
      </c>
      <c r="W146" s="16">
        <f t="shared" si="60"/>
        <v>0</v>
      </c>
      <c r="X146" s="16">
        <f t="shared" si="61"/>
        <v>0</v>
      </c>
      <c r="Y146" s="26"/>
      <c r="Z146" s="16">
        <f t="shared" si="62"/>
        <v>0</v>
      </c>
      <c r="AA146" s="16">
        <f t="shared" si="63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90"/>
        <v>0</v>
      </c>
      <c r="AG146" s="37">
        <f t="shared" si="91"/>
        <v>0</v>
      </c>
      <c r="AH146" s="63">
        <f t="shared" si="92"/>
        <v>0</v>
      </c>
      <c r="AI146" s="26">
        <v>0</v>
      </c>
      <c r="AJ146" s="37">
        <f t="shared" si="86"/>
        <v>0</v>
      </c>
      <c r="AK146" s="37" t="str">
        <f t="shared" si="87"/>
        <v>-</v>
      </c>
      <c r="AL146" s="47">
        <v>152</v>
      </c>
      <c r="AM146" s="37" t="str">
        <f t="shared" si="88"/>
        <v>-</v>
      </c>
      <c r="AN146" s="52" t="str">
        <f t="shared" si="89"/>
        <v>-</v>
      </c>
      <c r="AO146" s="35" t="str">
        <f t="shared" si="93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80"/>
        <v>0</v>
      </c>
      <c r="L147" s="16">
        <f t="shared" si="81"/>
        <v>0</v>
      </c>
      <c r="M147" s="26">
        <v>0</v>
      </c>
      <c r="N147" s="16">
        <f t="shared" si="54"/>
        <v>0</v>
      </c>
      <c r="O147" s="16">
        <f t="shared" si="55"/>
        <v>0</v>
      </c>
      <c r="P147" s="26">
        <v>0</v>
      </c>
      <c r="Q147" s="16">
        <f t="shared" si="56"/>
        <v>0</v>
      </c>
      <c r="R147" s="16">
        <f t="shared" si="57"/>
        <v>0</v>
      </c>
      <c r="S147" s="26">
        <v>0</v>
      </c>
      <c r="T147" s="16">
        <f t="shared" si="58"/>
        <v>0</v>
      </c>
      <c r="U147" s="16">
        <f t="shared" si="59"/>
        <v>0</v>
      </c>
      <c r="V147" s="26">
        <v>0</v>
      </c>
      <c r="W147" s="16">
        <f t="shared" si="60"/>
        <v>0</v>
      </c>
      <c r="X147" s="16">
        <f t="shared" si="61"/>
        <v>0</v>
      </c>
      <c r="Y147" s="26"/>
      <c r="Z147" s="16">
        <f t="shared" si="62"/>
        <v>0</v>
      </c>
      <c r="AA147" s="16">
        <f t="shared" si="63"/>
        <v>0</v>
      </c>
      <c r="AC147" s="52">
        <f t="shared" si="68"/>
        <v>0</v>
      </c>
      <c r="AD147" s="16">
        <f t="shared" si="69"/>
        <v>0</v>
      </c>
      <c r="AE147" s="37">
        <f t="shared" si="70"/>
        <v>0</v>
      </c>
      <c r="AF147" s="42">
        <f t="shared" si="90"/>
        <v>0</v>
      </c>
      <c r="AG147" s="37">
        <f t="shared" si="91"/>
        <v>0</v>
      </c>
      <c r="AH147" s="63">
        <f t="shared" si="92"/>
        <v>0</v>
      </c>
      <c r="AI147" s="26">
        <v>0</v>
      </c>
      <c r="AJ147" s="37">
        <f t="shared" si="86"/>
        <v>0</v>
      </c>
      <c r="AK147" s="37" t="str">
        <f t="shared" si="87"/>
        <v>-</v>
      </c>
      <c r="AL147" s="47">
        <v>153</v>
      </c>
      <c r="AM147" s="37" t="str">
        <f t="shared" si="88"/>
        <v>-</v>
      </c>
      <c r="AN147" s="52" t="str">
        <f t="shared" si="89"/>
        <v>-</v>
      </c>
      <c r="AO147" s="35" t="str">
        <f t="shared" si="93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80"/>
        <v>0</v>
      </c>
      <c r="L148" s="16">
        <f t="shared" si="81"/>
        <v>0</v>
      </c>
      <c r="M148" s="26">
        <v>0</v>
      </c>
      <c r="N148" s="16">
        <f t="shared" si="54"/>
        <v>0</v>
      </c>
      <c r="O148" s="16">
        <f t="shared" si="55"/>
        <v>0</v>
      </c>
      <c r="P148" s="26">
        <v>0</v>
      </c>
      <c r="Q148" s="16">
        <f t="shared" si="56"/>
        <v>0</v>
      </c>
      <c r="R148" s="16">
        <f t="shared" si="57"/>
        <v>0</v>
      </c>
      <c r="S148" s="26">
        <v>0</v>
      </c>
      <c r="T148" s="16">
        <f t="shared" si="58"/>
        <v>0</v>
      </c>
      <c r="U148" s="16">
        <f t="shared" si="59"/>
        <v>0</v>
      </c>
      <c r="V148" s="26">
        <v>0</v>
      </c>
      <c r="W148" s="16">
        <f t="shared" si="60"/>
        <v>0</v>
      </c>
      <c r="X148" s="16">
        <f t="shared" si="61"/>
        <v>0</v>
      </c>
      <c r="Y148" s="26"/>
      <c r="Z148" s="16">
        <f t="shared" si="62"/>
        <v>0</v>
      </c>
      <c r="AA148" s="16">
        <f t="shared" si="63"/>
        <v>0</v>
      </c>
      <c r="AC148" s="52">
        <f t="shared" si="68"/>
        <v>0</v>
      </c>
      <c r="AD148" s="16">
        <f t="shared" si="69"/>
        <v>0</v>
      </c>
      <c r="AE148" s="37">
        <f t="shared" si="70"/>
        <v>0</v>
      </c>
      <c r="AF148" s="42">
        <f t="shared" si="90"/>
        <v>0</v>
      </c>
      <c r="AG148" s="37">
        <f t="shared" si="91"/>
        <v>0</v>
      </c>
      <c r="AH148" s="63">
        <f t="shared" si="92"/>
        <v>0</v>
      </c>
      <c r="AI148" s="26">
        <v>0</v>
      </c>
      <c r="AJ148" s="37">
        <f t="shared" si="86"/>
        <v>0</v>
      </c>
      <c r="AK148" s="37" t="str">
        <f t="shared" si="87"/>
        <v>-</v>
      </c>
      <c r="AL148" s="47">
        <v>155</v>
      </c>
      <c r="AM148" s="37" t="str">
        <f t="shared" si="88"/>
        <v>-</v>
      </c>
      <c r="AN148" s="52" t="str">
        <f t="shared" si="89"/>
        <v>-</v>
      </c>
      <c r="AO148" s="35" t="str">
        <f t="shared" si="93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80"/>
        <v>0</v>
      </c>
      <c r="L149" s="16">
        <f t="shared" si="81"/>
        <v>0</v>
      </c>
      <c r="M149" s="26">
        <v>1</v>
      </c>
      <c r="N149" s="16">
        <f t="shared" si="54"/>
        <v>11.700000000000045</v>
      </c>
      <c r="O149" s="16">
        <f t="shared" si="55"/>
        <v>34.5</v>
      </c>
      <c r="P149" s="26">
        <v>4</v>
      </c>
      <c r="Q149" s="16">
        <f t="shared" si="56"/>
        <v>46.800000000000182</v>
      </c>
      <c r="R149" s="16">
        <f t="shared" si="57"/>
        <v>138</v>
      </c>
      <c r="S149" s="26">
        <v>1</v>
      </c>
      <c r="T149" s="16">
        <f t="shared" si="58"/>
        <v>11.700000000000045</v>
      </c>
      <c r="U149" s="16">
        <f t="shared" si="59"/>
        <v>34.5</v>
      </c>
      <c r="V149" s="26">
        <v>1</v>
      </c>
      <c r="W149" s="16">
        <f t="shared" si="60"/>
        <v>11.700000000000045</v>
      </c>
      <c r="X149" s="16">
        <f t="shared" si="61"/>
        <v>34.5</v>
      </c>
      <c r="Y149" s="26"/>
      <c r="Z149" s="16">
        <f t="shared" si="62"/>
        <v>0</v>
      </c>
      <c r="AA149" s="16">
        <f t="shared" si="63"/>
        <v>0</v>
      </c>
      <c r="AC149" s="52">
        <f t="shared" si="68"/>
        <v>7</v>
      </c>
      <c r="AD149" s="16">
        <f t="shared" si="69"/>
        <v>81.900000000000318</v>
      </c>
      <c r="AE149" s="37">
        <f t="shared" si="70"/>
        <v>241.5</v>
      </c>
      <c r="AF149" s="42">
        <f t="shared" si="90"/>
        <v>5.6910569105691054E-2</v>
      </c>
      <c r="AG149" s="37">
        <f t="shared" si="91"/>
        <v>1.7073170731707317</v>
      </c>
      <c r="AH149" s="63">
        <f t="shared" si="92"/>
        <v>58.90243902439024</v>
      </c>
      <c r="AI149" s="26">
        <v>3</v>
      </c>
      <c r="AJ149" s="37">
        <f t="shared" si="86"/>
        <v>103.5</v>
      </c>
      <c r="AK149" s="37">
        <f t="shared" si="87"/>
        <v>52.714285714285715</v>
      </c>
      <c r="AL149" s="47">
        <v>156</v>
      </c>
      <c r="AM149" s="37">
        <f t="shared" si="88"/>
        <v>7.5306122448979593</v>
      </c>
      <c r="AN149" s="52">
        <f t="shared" si="89"/>
        <v>1.7571428571428571</v>
      </c>
      <c r="AO149" s="35">
        <f t="shared" si="93"/>
        <v>43641.714285714283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80"/>
        <v>12.379999999999997</v>
      </c>
      <c r="L150" s="16">
        <f t="shared" si="81"/>
        <v>34.5</v>
      </c>
      <c r="M150" s="26">
        <v>3</v>
      </c>
      <c r="N150" s="16">
        <f t="shared" si="54"/>
        <v>37.139999999999993</v>
      </c>
      <c r="O150" s="16">
        <f t="shared" si="55"/>
        <v>103.5</v>
      </c>
      <c r="P150" s="26">
        <v>2</v>
      </c>
      <c r="Q150" s="16">
        <f t="shared" si="56"/>
        <v>24.759999999999994</v>
      </c>
      <c r="R150" s="16">
        <f t="shared" si="57"/>
        <v>69</v>
      </c>
      <c r="S150" s="26">
        <v>4</v>
      </c>
      <c r="T150" s="16">
        <f t="shared" si="58"/>
        <v>49.519999999999989</v>
      </c>
      <c r="U150" s="16">
        <f t="shared" si="59"/>
        <v>138</v>
      </c>
      <c r="V150" s="26">
        <v>1</v>
      </c>
      <c r="W150" s="16">
        <f t="shared" si="60"/>
        <v>12.379999999999997</v>
      </c>
      <c r="X150" s="16">
        <f t="shared" si="61"/>
        <v>34.5</v>
      </c>
      <c r="Y150" s="26"/>
      <c r="Z150" s="16">
        <f t="shared" si="62"/>
        <v>0</v>
      </c>
      <c r="AA150" s="16">
        <f t="shared" si="63"/>
        <v>0</v>
      </c>
      <c r="AC150" s="52">
        <f t="shared" si="68"/>
        <v>11</v>
      </c>
      <c r="AD150" s="16">
        <f t="shared" si="69"/>
        <v>136.17999999999998</v>
      </c>
      <c r="AE150" s="37">
        <f t="shared" si="70"/>
        <v>379.5</v>
      </c>
      <c r="AF150" s="42">
        <f t="shared" si="90"/>
        <v>8.943089430894309E-2</v>
      </c>
      <c r="AG150" s="37">
        <f t="shared" si="91"/>
        <v>2.6829268292682928</v>
      </c>
      <c r="AH150" s="63">
        <f t="shared" si="92"/>
        <v>92.560975609756099</v>
      </c>
      <c r="AI150" s="26">
        <v>0</v>
      </c>
      <c r="AJ150" s="37">
        <f t="shared" si="86"/>
        <v>0</v>
      </c>
      <c r="AK150" s="37">
        <f t="shared" si="87"/>
        <v>0</v>
      </c>
      <c r="AL150" s="47">
        <v>157</v>
      </c>
      <c r="AM150" s="37">
        <f t="shared" si="88"/>
        <v>0</v>
      </c>
      <c r="AN150" s="52">
        <f t="shared" si="89"/>
        <v>0</v>
      </c>
      <c r="AO150" s="35">
        <f t="shared" si="93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5</v>
      </c>
      <c r="K151" s="16">
        <f t="shared" si="80"/>
        <v>63.399999999999991</v>
      </c>
      <c r="L151" s="16">
        <f t="shared" si="81"/>
        <v>172.5</v>
      </c>
      <c r="M151" s="26">
        <v>0</v>
      </c>
      <c r="N151" s="16">
        <f t="shared" si="54"/>
        <v>0</v>
      </c>
      <c r="O151" s="16">
        <f t="shared" si="55"/>
        <v>0</v>
      </c>
      <c r="P151" s="26">
        <v>1</v>
      </c>
      <c r="Q151" s="16">
        <f t="shared" si="56"/>
        <v>12.679999999999998</v>
      </c>
      <c r="R151" s="16">
        <f t="shared" si="57"/>
        <v>34.5</v>
      </c>
      <c r="S151" s="26">
        <v>3</v>
      </c>
      <c r="T151" s="16">
        <f t="shared" si="58"/>
        <v>38.039999999999992</v>
      </c>
      <c r="U151" s="16">
        <f t="shared" si="59"/>
        <v>103.5</v>
      </c>
      <c r="V151" s="26">
        <v>1</v>
      </c>
      <c r="W151" s="16">
        <f t="shared" si="60"/>
        <v>12.679999999999998</v>
      </c>
      <c r="X151" s="16">
        <f t="shared" si="61"/>
        <v>34.5</v>
      </c>
      <c r="Y151" s="26"/>
      <c r="Z151" s="16">
        <f t="shared" si="62"/>
        <v>0</v>
      </c>
      <c r="AA151" s="16">
        <f t="shared" si="63"/>
        <v>0</v>
      </c>
      <c r="AC151" s="52">
        <f t="shared" si="68"/>
        <v>10</v>
      </c>
      <c r="AD151" s="16">
        <f t="shared" si="69"/>
        <v>126.79999999999998</v>
      </c>
      <c r="AE151" s="37">
        <f t="shared" si="70"/>
        <v>345</v>
      </c>
      <c r="AF151" s="42">
        <f t="shared" si="90"/>
        <v>8.1300813008130079E-2</v>
      </c>
      <c r="AG151" s="37">
        <f t="shared" si="91"/>
        <v>2.4390243902439024</v>
      </c>
      <c r="AH151" s="63">
        <f t="shared" si="92"/>
        <v>84.146341463414629</v>
      </c>
      <c r="AI151" s="26">
        <v>4</v>
      </c>
      <c r="AJ151" s="37">
        <f t="shared" si="86"/>
        <v>138</v>
      </c>
      <c r="AK151" s="37">
        <f t="shared" si="87"/>
        <v>49.2</v>
      </c>
      <c r="AL151" s="47">
        <v>158</v>
      </c>
      <c r="AM151" s="37">
        <f t="shared" si="88"/>
        <v>7.0285714285714294</v>
      </c>
      <c r="AN151" s="52">
        <f t="shared" si="89"/>
        <v>1.6400000000000001</v>
      </c>
      <c r="AO151" s="35">
        <f t="shared" si="93"/>
        <v>43638.2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3</v>
      </c>
      <c r="K152" s="16">
        <f t="shared" si="80"/>
        <v>37.14</v>
      </c>
      <c r="L152" s="16">
        <f t="shared" si="81"/>
        <v>103.5</v>
      </c>
      <c r="M152" s="26">
        <v>0</v>
      </c>
      <c r="N152" s="16">
        <f t="shared" si="54"/>
        <v>0</v>
      </c>
      <c r="O152" s="16">
        <f t="shared" si="55"/>
        <v>0</v>
      </c>
      <c r="P152" s="26">
        <v>1</v>
      </c>
      <c r="Q152" s="16">
        <f t="shared" si="56"/>
        <v>12.38</v>
      </c>
      <c r="R152" s="16">
        <f t="shared" si="57"/>
        <v>34.5</v>
      </c>
      <c r="S152" s="26">
        <v>0</v>
      </c>
      <c r="T152" s="16">
        <f t="shared" si="58"/>
        <v>0</v>
      </c>
      <c r="U152" s="16">
        <f t="shared" si="59"/>
        <v>0</v>
      </c>
      <c r="V152" s="26">
        <v>0</v>
      </c>
      <c r="W152" s="16">
        <f t="shared" si="60"/>
        <v>0</v>
      </c>
      <c r="X152" s="16">
        <f t="shared" si="61"/>
        <v>0</v>
      </c>
      <c r="Y152" s="26"/>
      <c r="Z152" s="16">
        <f t="shared" si="62"/>
        <v>0</v>
      </c>
      <c r="AA152" s="16">
        <f t="shared" si="63"/>
        <v>0</v>
      </c>
      <c r="AC152" s="52">
        <f t="shared" si="68"/>
        <v>4</v>
      </c>
      <c r="AD152" s="16">
        <f t="shared" si="69"/>
        <v>49.52</v>
      </c>
      <c r="AE152" s="37">
        <f t="shared" si="70"/>
        <v>138</v>
      </c>
      <c r="AF152" s="42">
        <f t="shared" si="90"/>
        <v>3.2520325203252036E-2</v>
      </c>
      <c r="AG152" s="37">
        <f t="shared" si="91"/>
        <v>0.97560975609756106</v>
      </c>
      <c r="AH152" s="63">
        <f t="shared" si="92"/>
        <v>33.658536585365859</v>
      </c>
      <c r="AI152" s="26">
        <v>4</v>
      </c>
      <c r="AJ152" s="37">
        <f t="shared" si="86"/>
        <v>138</v>
      </c>
      <c r="AK152" s="37">
        <f t="shared" si="87"/>
        <v>122.99999999999999</v>
      </c>
      <c r="AL152" s="47">
        <v>159</v>
      </c>
      <c r="AM152" s="37">
        <f t="shared" si="88"/>
        <v>17.571428571428569</v>
      </c>
      <c r="AN152" s="52">
        <f t="shared" si="89"/>
        <v>4.0999999999999996</v>
      </c>
      <c r="AO152" s="35">
        <f t="shared" si="93"/>
        <v>43712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80"/>
        <v>0</v>
      </c>
      <c r="L153" s="16">
        <f t="shared" si="81"/>
        <v>0</v>
      </c>
      <c r="M153" s="26">
        <v>0</v>
      </c>
      <c r="N153" s="16">
        <f t="shared" si="54"/>
        <v>0</v>
      </c>
      <c r="O153" s="16">
        <f t="shared" si="55"/>
        <v>0</v>
      </c>
      <c r="P153" s="26">
        <v>0</v>
      </c>
      <c r="Q153" s="16">
        <f t="shared" si="56"/>
        <v>0</v>
      </c>
      <c r="R153" s="16">
        <f t="shared" si="57"/>
        <v>0</v>
      </c>
      <c r="S153" s="26">
        <v>4</v>
      </c>
      <c r="T153" s="16">
        <f t="shared" si="58"/>
        <v>47.960000000000079</v>
      </c>
      <c r="U153" s="16">
        <f t="shared" si="59"/>
        <v>138</v>
      </c>
      <c r="V153" s="26">
        <v>0</v>
      </c>
      <c r="W153" s="16">
        <f t="shared" si="60"/>
        <v>0</v>
      </c>
      <c r="X153" s="16">
        <f t="shared" si="61"/>
        <v>0</v>
      </c>
      <c r="Y153" s="26"/>
      <c r="Z153" s="16">
        <f t="shared" si="62"/>
        <v>0</v>
      </c>
      <c r="AA153" s="16">
        <f t="shared" si="63"/>
        <v>0</v>
      </c>
      <c r="AC153" s="52">
        <f t="shared" si="68"/>
        <v>4</v>
      </c>
      <c r="AD153" s="16">
        <f t="shared" si="69"/>
        <v>47.960000000000079</v>
      </c>
      <c r="AE153" s="37">
        <f t="shared" si="70"/>
        <v>138</v>
      </c>
      <c r="AF153" s="42">
        <f t="shared" si="90"/>
        <v>3.2520325203252036E-2</v>
      </c>
      <c r="AG153" s="37">
        <f t="shared" si="91"/>
        <v>0.97560975609756106</v>
      </c>
      <c r="AH153" s="63">
        <f t="shared" si="92"/>
        <v>33.658536585365859</v>
      </c>
      <c r="AI153" s="26">
        <v>3</v>
      </c>
      <c r="AJ153" s="37">
        <f t="shared" si="86"/>
        <v>103.5</v>
      </c>
      <c r="AK153" s="37">
        <f t="shared" si="87"/>
        <v>92.249999999999986</v>
      </c>
      <c r="AL153" s="47">
        <v>160</v>
      </c>
      <c r="AM153" s="37">
        <f t="shared" si="88"/>
        <v>13.178571428571427</v>
      </c>
      <c r="AN153" s="52">
        <f t="shared" si="89"/>
        <v>3.0749999999999997</v>
      </c>
      <c r="AO153" s="35">
        <f t="shared" si="93"/>
        <v>43681.25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80"/>
        <v>0</v>
      </c>
      <c r="L154" s="16">
        <f t="shared" si="81"/>
        <v>0</v>
      </c>
      <c r="M154" s="26">
        <v>2</v>
      </c>
      <c r="N154" s="16">
        <f t="shared" si="54"/>
        <v>23.98</v>
      </c>
      <c r="O154" s="16">
        <f t="shared" si="55"/>
        <v>69</v>
      </c>
      <c r="P154" s="26">
        <v>1</v>
      </c>
      <c r="Q154" s="16">
        <f t="shared" si="56"/>
        <v>11.99</v>
      </c>
      <c r="R154" s="16">
        <f t="shared" si="57"/>
        <v>34.5</v>
      </c>
      <c r="S154" s="26">
        <v>1</v>
      </c>
      <c r="T154" s="16">
        <f t="shared" si="58"/>
        <v>11.99</v>
      </c>
      <c r="U154" s="16">
        <f t="shared" si="59"/>
        <v>34.5</v>
      </c>
      <c r="V154" s="26">
        <v>0</v>
      </c>
      <c r="W154" s="16">
        <f t="shared" si="60"/>
        <v>0</v>
      </c>
      <c r="X154" s="16">
        <f t="shared" si="61"/>
        <v>0</v>
      </c>
      <c r="Y154" s="26"/>
      <c r="Z154" s="16">
        <f t="shared" si="62"/>
        <v>0</v>
      </c>
      <c r="AA154" s="16">
        <f t="shared" si="63"/>
        <v>0</v>
      </c>
      <c r="AC154" s="52">
        <f t="shared" si="68"/>
        <v>4</v>
      </c>
      <c r="AD154" s="16">
        <f t="shared" si="69"/>
        <v>47.96</v>
      </c>
      <c r="AE154" s="37">
        <f t="shared" si="70"/>
        <v>138</v>
      </c>
      <c r="AF154" s="42">
        <f t="shared" si="90"/>
        <v>3.2520325203252036E-2</v>
      </c>
      <c r="AG154" s="37">
        <f t="shared" si="91"/>
        <v>0.97560975609756106</v>
      </c>
      <c r="AH154" s="63">
        <f t="shared" si="92"/>
        <v>33.658536585365859</v>
      </c>
      <c r="AI154" s="26">
        <v>5</v>
      </c>
      <c r="AJ154" s="37">
        <f t="shared" si="86"/>
        <v>172.5</v>
      </c>
      <c r="AK154" s="37">
        <f t="shared" si="87"/>
        <v>153.74999999999997</v>
      </c>
      <c r="AL154" s="47">
        <v>161</v>
      </c>
      <c r="AM154" s="37">
        <f t="shared" si="88"/>
        <v>21.964285714285712</v>
      </c>
      <c r="AN154" s="52">
        <f t="shared" si="89"/>
        <v>5.1249999999999991</v>
      </c>
      <c r="AO154" s="35">
        <f t="shared" si="93"/>
        <v>43742.75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80"/>
        <v>11.99</v>
      </c>
      <c r="L155" s="16">
        <f t="shared" si="81"/>
        <v>34.5</v>
      </c>
      <c r="M155" s="26">
        <v>1</v>
      </c>
      <c r="N155" s="16">
        <f t="shared" si="54"/>
        <v>11.99</v>
      </c>
      <c r="O155" s="16">
        <f t="shared" si="55"/>
        <v>34.5</v>
      </c>
      <c r="P155" s="26">
        <v>0</v>
      </c>
      <c r="Q155" s="16">
        <f t="shared" si="56"/>
        <v>0</v>
      </c>
      <c r="R155" s="16">
        <f t="shared" si="57"/>
        <v>0</v>
      </c>
      <c r="S155" s="26">
        <v>0</v>
      </c>
      <c r="T155" s="16">
        <f t="shared" si="58"/>
        <v>0</v>
      </c>
      <c r="U155" s="16">
        <f t="shared" si="59"/>
        <v>0</v>
      </c>
      <c r="V155" s="26">
        <v>0</v>
      </c>
      <c r="W155" s="16">
        <f t="shared" si="60"/>
        <v>0</v>
      </c>
      <c r="X155" s="16">
        <f t="shared" si="61"/>
        <v>0</v>
      </c>
      <c r="Y155" s="26"/>
      <c r="Z155" s="16">
        <f t="shared" si="62"/>
        <v>0</v>
      </c>
      <c r="AA155" s="16">
        <f t="shared" si="63"/>
        <v>0</v>
      </c>
      <c r="AC155" s="52">
        <f t="shared" si="68"/>
        <v>2</v>
      </c>
      <c r="AD155" s="16">
        <f t="shared" si="69"/>
        <v>23.98</v>
      </c>
      <c r="AE155" s="37">
        <f t="shared" si="70"/>
        <v>69</v>
      </c>
      <c r="AF155" s="42">
        <f t="shared" si="90"/>
        <v>1.6260162601626018E-2</v>
      </c>
      <c r="AG155" s="37">
        <f t="shared" si="91"/>
        <v>0.48780487804878053</v>
      </c>
      <c r="AH155" s="63">
        <f t="shared" si="92"/>
        <v>16.829268292682929</v>
      </c>
      <c r="AI155" s="26">
        <v>0</v>
      </c>
      <c r="AJ155" s="37">
        <f t="shared" si="86"/>
        <v>0</v>
      </c>
      <c r="AK155" s="37">
        <f t="shared" si="87"/>
        <v>0</v>
      </c>
      <c r="AL155" s="47">
        <v>162</v>
      </c>
      <c r="AM155" s="37">
        <f t="shared" si="88"/>
        <v>0</v>
      </c>
      <c r="AN155" s="52">
        <f t="shared" si="89"/>
        <v>0</v>
      </c>
      <c r="AO155" s="35">
        <f t="shared" si="93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80"/>
        <v>0</v>
      </c>
      <c r="L156" s="16">
        <f t="shared" si="81"/>
        <v>0</v>
      </c>
      <c r="M156" s="26">
        <v>0</v>
      </c>
      <c r="N156" s="16">
        <f t="shared" si="54"/>
        <v>0</v>
      </c>
      <c r="O156" s="16">
        <f t="shared" si="55"/>
        <v>0</v>
      </c>
      <c r="P156" s="26">
        <v>1</v>
      </c>
      <c r="Q156" s="16">
        <f t="shared" si="56"/>
        <v>11.99</v>
      </c>
      <c r="R156" s="16">
        <f t="shared" si="57"/>
        <v>34.5</v>
      </c>
      <c r="S156" s="26">
        <v>0</v>
      </c>
      <c r="T156" s="16">
        <f t="shared" si="58"/>
        <v>0</v>
      </c>
      <c r="U156" s="16">
        <f t="shared" si="59"/>
        <v>0</v>
      </c>
      <c r="V156" s="26">
        <v>0</v>
      </c>
      <c r="W156" s="16">
        <f t="shared" si="60"/>
        <v>0</v>
      </c>
      <c r="X156" s="16">
        <f t="shared" si="61"/>
        <v>0</v>
      </c>
      <c r="Y156" s="26"/>
      <c r="Z156" s="16">
        <f t="shared" si="62"/>
        <v>0</v>
      </c>
      <c r="AA156" s="16">
        <f t="shared" si="63"/>
        <v>0</v>
      </c>
      <c r="AC156" s="52">
        <f t="shared" si="68"/>
        <v>1</v>
      </c>
      <c r="AD156" s="16">
        <f t="shared" si="69"/>
        <v>11.99</v>
      </c>
      <c r="AE156" s="37">
        <f t="shared" si="70"/>
        <v>34.5</v>
      </c>
      <c r="AF156" s="42">
        <f t="shared" si="90"/>
        <v>8.130081300813009E-3</v>
      </c>
      <c r="AG156" s="37">
        <f t="shared" si="91"/>
        <v>0.24390243902439027</v>
      </c>
      <c r="AH156" s="63">
        <f t="shared" si="92"/>
        <v>8.4146341463414647</v>
      </c>
      <c r="AI156" s="26">
        <v>0</v>
      </c>
      <c r="AJ156" s="37">
        <f t="shared" si="86"/>
        <v>0</v>
      </c>
      <c r="AK156" s="37">
        <f t="shared" si="87"/>
        <v>0</v>
      </c>
      <c r="AL156" s="47">
        <v>163</v>
      </c>
      <c r="AM156" s="37">
        <f t="shared" si="88"/>
        <v>0</v>
      </c>
      <c r="AN156" s="52">
        <f t="shared" si="89"/>
        <v>0</v>
      </c>
      <c r="AO156" s="35">
        <f t="shared" si="93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80"/>
        <v>0</v>
      </c>
      <c r="L157" s="16">
        <f t="shared" si="81"/>
        <v>0</v>
      </c>
      <c r="M157" s="26">
        <v>0</v>
      </c>
      <c r="N157" s="16">
        <f t="shared" si="54"/>
        <v>0</v>
      </c>
      <c r="O157" s="16">
        <f t="shared" si="55"/>
        <v>0</v>
      </c>
      <c r="P157" s="26">
        <v>2</v>
      </c>
      <c r="Q157" s="16">
        <f t="shared" si="56"/>
        <v>14.54</v>
      </c>
      <c r="R157" s="16">
        <f t="shared" si="57"/>
        <v>59</v>
      </c>
      <c r="S157" s="26">
        <v>0</v>
      </c>
      <c r="T157" s="16">
        <f t="shared" si="58"/>
        <v>0</v>
      </c>
      <c r="U157" s="16">
        <f t="shared" si="59"/>
        <v>0</v>
      </c>
      <c r="V157" s="26">
        <v>0</v>
      </c>
      <c r="W157" s="16">
        <f t="shared" si="60"/>
        <v>0</v>
      </c>
      <c r="X157" s="16">
        <f t="shared" si="61"/>
        <v>0</v>
      </c>
      <c r="Y157" s="26"/>
      <c r="Z157" s="16">
        <f t="shared" si="62"/>
        <v>0</v>
      </c>
      <c r="AA157" s="16">
        <f t="shared" si="63"/>
        <v>0</v>
      </c>
      <c r="AC157" s="52">
        <f t="shared" si="68"/>
        <v>2</v>
      </c>
      <c r="AD157" s="16">
        <f t="shared" si="69"/>
        <v>14.54</v>
      </c>
      <c r="AE157" s="37">
        <f t="shared" si="70"/>
        <v>59</v>
      </c>
      <c r="AF157" s="42">
        <f t="shared" si="90"/>
        <v>1.6260162601626018E-2</v>
      </c>
      <c r="AG157" s="37">
        <f t="shared" si="91"/>
        <v>0.48780487804878053</v>
      </c>
      <c r="AH157" s="63">
        <f t="shared" si="92"/>
        <v>14.390243902439027</v>
      </c>
      <c r="AI157" s="26">
        <v>1</v>
      </c>
      <c r="AJ157" s="37">
        <f t="shared" si="86"/>
        <v>29.5</v>
      </c>
      <c r="AK157" s="37">
        <f t="shared" si="87"/>
        <v>61.499999999999993</v>
      </c>
      <c r="AL157" s="47">
        <v>164</v>
      </c>
      <c r="AM157" s="37">
        <f t="shared" si="88"/>
        <v>8.7857142857142847</v>
      </c>
      <c r="AN157" s="52">
        <f t="shared" si="89"/>
        <v>2.0499999999999998</v>
      </c>
      <c r="AO157" s="35">
        <f t="shared" si="93"/>
        <v>43650.5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5</v>
      </c>
      <c r="K158" s="16">
        <f t="shared" si="80"/>
        <v>26.299999999999994</v>
      </c>
      <c r="L158" s="16">
        <f t="shared" si="81"/>
        <v>122.5</v>
      </c>
      <c r="M158" s="26">
        <v>4</v>
      </c>
      <c r="N158" s="16">
        <f t="shared" si="54"/>
        <v>21.039999999999996</v>
      </c>
      <c r="O158" s="16">
        <f t="shared" si="55"/>
        <v>98</v>
      </c>
      <c r="P158" s="26">
        <v>4</v>
      </c>
      <c r="Q158" s="16">
        <f t="shared" si="56"/>
        <v>21.039999999999996</v>
      </c>
      <c r="R158" s="16">
        <f t="shared" si="57"/>
        <v>98</v>
      </c>
      <c r="S158" s="26">
        <v>1</v>
      </c>
      <c r="T158" s="16">
        <f t="shared" si="58"/>
        <v>5.2599999999999989</v>
      </c>
      <c r="U158" s="16">
        <f t="shared" si="59"/>
        <v>24.5</v>
      </c>
      <c r="V158" s="26">
        <v>2</v>
      </c>
      <c r="W158" s="16">
        <f t="shared" si="60"/>
        <v>10.519999999999998</v>
      </c>
      <c r="X158" s="16">
        <f t="shared" si="61"/>
        <v>49</v>
      </c>
      <c r="Y158" s="26"/>
      <c r="Z158" s="16">
        <f t="shared" si="62"/>
        <v>0</v>
      </c>
      <c r="AA158" s="16">
        <f t="shared" si="63"/>
        <v>0</v>
      </c>
      <c r="AC158" s="52">
        <f t="shared" si="68"/>
        <v>16</v>
      </c>
      <c r="AD158" s="16">
        <f t="shared" si="69"/>
        <v>84.159999999999982</v>
      </c>
      <c r="AE158" s="37">
        <f t="shared" si="70"/>
        <v>392</v>
      </c>
      <c r="AF158" s="42">
        <f t="shared" si="90"/>
        <v>0.13008130081300814</v>
      </c>
      <c r="AG158" s="37">
        <f t="shared" si="91"/>
        <v>3.9024390243902443</v>
      </c>
      <c r="AH158" s="63">
        <f t="shared" si="92"/>
        <v>95.609756097560989</v>
      </c>
      <c r="AI158" s="26">
        <v>9</v>
      </c>
      <c r="AJ158" s="37">
        <f t="shared" si="86"/>
        <v>220.5</v>
      </c>
      <c r="AK158" s="37">
        <f t="shared" si="87"/>
        <v>69.187499999999986</v>
      </c>
      <c r="AL158" s="47">
        <v>165</v>
      </c>
      <c r="AM158" s="37">
        <f t="shared" si="88"/>
        <v>9.8839285714285694</v>
      </c>
      <c r="AN158" s="52">
        <f t="shared" si="89"/>
        <v>2.3062499999999995</v>
      </c>
      <c r="AO158" s="35">
        <f t="shared" si="93"/>
        <v>43658.1875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9</v>
      </c>
      <c r="K159" s="16">
        <f t="shared" si="80"/>
        <v>47.339999999999982</v>
      </c>
      <c r="L159" s="16">
        <f t="shared" si="81"/>
        <v>220.5</v>
      </c>
      <c r="M159" s="26">
        <v>3</v>
      </c>
      <c r="N159" s="16">
        <f t="shared" si="54"/>
        <v>15.779999999999994</v>
      </c>
      <c r="O159" s="16">
        <f t="shared" si="55"/>
        <v>73.5</v>
      </c>
      <c r="P159" s="26">
        <v>0</v>
      </c>
      <c r="Q159" s="16">
        <f t="shared" si="56"/>
        <v>0</v>
      </c>
      <c r="R159" s="16">
        <f t="shared" si="57"/>
        <v>0</v>
      </c>
      <c r="S159" s="26">
        <v>0</v>
      </c>
      <c r="T159" s="16">
        <f t="shared" si="58"/>
        <v>0</v>
      </c>
      <c r="U159" s="16">
        <f t="shared" si="59"/>
        <v>0</v>
      </c>
      <c r="V159" s="26">
        <v>1</v>
      </c>
      <c r="W159" s="16">
        <f t="shared" si="60"/>
        <v>5.259999999999998</v>
      </c>
      <c r="X159" s="16">
        <f t="shared" si="61"/>
        <v>24.5</v>
      </c>
      <c r="Y159" s="26"/>
      <c r="Z159" s="16">
        <f t="shared" si="62"/>
        <v>0</v>
      </c>
      <c r="AA159" s="16">
        <f t="shared" si="63"/>
        <v>0</v>
      </c>
      <c r="AC159" s="52">
        <f t="shared" si="68"/>
        <v>13</v>
      </c>
      <c r="AD159" s="16">
        <f t="shared" si="69"/>
        <v>68.379999999999967</v>
      </c>
      <c r="AE159" s="37">
        <f t="shared" si="70"/>
        <v>318.5</v>
      </c>
      <c r="AF159" s="42">
        <f t="shared" si="90"/>
        <v>0.10569105691056911</v>
      </c>
      <c r="AG159" s="37">
        <f t="shared" si="91"/>
        <v>3.1707317073170733</v>
      </c>
      <c r="AH159" s="63">
        <f t="shared" si="92"/>
        <v>77.682926829268297</v>
      </c>
      <c r="AI159" s="26">
        <v>15</v>
      </c>
      <c r="AJ159" s="37">
        <f t="shared" si="86"/>
        <v>367.5</v>
      </c>
      <c r="AK159" s="37">
        <f t="shared" si="87"/>
        <v>141.92307692307691</v>
      </c>
      <c r="AL159" s="47">
        <v>166</v>
      </c>
      <c r="AM159" s="37">
        <f t="shared" si="88"/>
        <v>20.274725274725274</v>
      </c>
      <c r="AN159" s="52">
        <f t="shared" si="89"/>
        <v>4.7307692307692299</v>
      </c>
      <c r="AO159" s="35">
        <f t="shared" si="93"/>
        <v>43730.923076923078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ref="K160:K162" si="94">J160*$F160</f>
        <v>7.27</v>
      </c>
      <c r="L160" s="16">
        <f t="shared" ref="L160:L162" si="95">J160*$G160</f>
        <v>29.5</v>
      </c>
      <c r="M160" s="26">
        <v>0</v>
      </c>
      <c r="N160" s="16">
        <f t="shared" si="54"/>
        <v>0</v>
      </c>
      <c r="O160" s="16">
        <f t="shared" si="55"/>
        <v>0</v>
      </c>
      <c r="P160" s="26">
        <v>0</v>
      </c>
      <c r="Q160" s="16">
        <f t="shared" si="56"/>
        <v>0</v>
      </c>
      <c r="R160" s="16">
        <f t="shared" si="57"/>
        <v>0</v>
      </c>
      <c r="S160" s="26">
        <v>0</v>
      </c>
      <c r="T160" s="16">
        <f t="shared" si="58"/>
        <v>0</v>
      </c>
      <c r="U160" s="16">
        <f t="shared" si="59"/>
        <v>0</v>
      </c>
      <c r="V160" s="26">
        <v>0</v>
      </c>
      <c r="W160" s="16">
        <f t="shared" si="60"/>
        <v>0</v>
      </c>
      <c r="X160" s="16">
        <f t="shared" si="61"/>
        <v>0</v>
      </c>
      <c r="Y160" s="26"/>
      <c r="Z160" s="16">
        <f t="shared" si="62"/>
        <v>0</v>
      </c>
      <c r="AA160" s="16">
        <f t="shared" si="63"/>
        <v>0</v>
      </c>
      <c r="AC160" s="52">
        <f t="shared" si="68"/>
        <v>1</v>
      </c>
      <c r="AD160" s="16">
        <f t="shared" si="69"/>
        <v>7.27</v>
      </c>
      <c r="AE160" s="37">
        <f t="shared" si="70"/>
        <v>29.5</v>
      </c>
      <c r="AF160" s="42">
        <f t="shared" si="90"/>
        <v>8.130081300813009E-3</v>
      </c>
      <c r="AG160" s="37">
        <f t="shared" si="91"/>
        <v>0.24390243902439027</v>
      </c>
      <c r="AH160" s="63">
        <f t="shared" si="92"/>
        <v>7.1951219512195133</v>
      </c>
      <c r="AI160" s="26">
        <v>0</v>
      </c>
      <c r="AJ160" s="37">
        <f t="shared" si="86"/>
        <v>0</v>
      </c>
      <c r="AK160" s="37">
        <f t="shared" si="87"/>
        <v>0</v>
      </c>
      <c r="AL160" s="47">
        <v>167</v>
      </c>
      <c r="AM160" s="37">
        <f t="shared" si="88"/>
        <v>0</v>
      </c>
      <c r="AN160" s="52">
        <f t="shared" si="89"/>
        <v>0</v>
      </c>
      <c r="AO160" s="35">
        <f t="shared" si="93"/>
        <v>43589</v>
      </c>
    </row>
    <row r="161" spans="1:47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4"/>
        <v>0</v>
      </c>
      <c r="L161" s="16">
        <f t="shared" si="95"/>
        <v>0</v>
      </c>
      <c r="M161" s="26">
        <v>0</v>
      </c>
      <c r="N161" s="16">
        <f t="shared" si="54"/>
        <v>0</v>
      </c>
      <c r="O161" s="16">
        <f t="shared" si="55"/>
        <v>0</v>
      </c>
      <c r="P161" s="26">
        <v>0</v>
      </c>
      <c r="Q161" s="16">
        <f t="shared" si="56"/>
        <v>0</v>
      </c>
      <c r="R161" s="16">
        <f t="shared" si="57"/>
        <v>0</v>
      </c>
      <c r="S161" s="26">
        <v>0</v>
      </c>
      <c r="T161" s="16">
        <f t="shared" si="58"/>
        <v>0</v>
      </c>
      <c r="U161" s="16">
        <f t="shared" si="59"/>
        <v>0</v>
      </c>
      <c r="V161" s="26">
        <v>0</v>
      </c>
      <c r="W161" s="16">
        <f t="shared" si="60"/>
        <v>0</v>
      </c>
      <c r="X161" s="16">
        <f t="shared" si="61"/>
        <v>0</v>
      </c>
      <c r="Y161" s="26"/>
      <c r="Z161" s="16">
        <f t="shared" si="62"/>
        <v>0</v>
      </c>
      <c r="AA161" s="16">
        <f t="shared" si="63"/>
        <v>0</v>
      </c>
      <c r="AC161" s="52">
        <f t="shared" si="68"/>
        <v>0</v>
      </c>
      <c r="AD161" s="16">
        <f t="shared" si="69"/>
        <v>0</v>
      </c>
      <c r="AE161" s="37">
        <f t="shared" si="70"/>
        <v>0</v>
      </c>
      <c r="AF161" s="42">
        <f t="shared" si="90"/>
        <v>0</v>
      </c>
      <c r="AG161" s="37">
        <f t="shared" si="91"/>
        <v>0</v>
      </c>
      <c r="AH161" s="63">
        <f t="shared" si="92"/>
        <v>0</v>
      </c>
      <c r="AI161" s="26">
        <v>0</v>
      </c>
      <c r="AJ161" s="37">
        <f t="shared" si="86"/>
        <v>0</v>
      </c>
      <c r="AK161" s="37" t="str">
        <f t="shared" si="87"/>
        <v>-</v>
      </c>
      <c r="AL161" s="47">
        <v>168</v>
      </c>
      <c r="AM161" s="37" t="str">
        <f t="shared" si="88"/>
        <v>-</v>
      </c>
      <c r="AN161" s="52" t="str">
        <f t="shared" si="89"/>
        <v>-</v>
      </c>
      <c r="AO161" s="35" t="str">
        <f t="shared" si="93"/>
        <v>-</v>
      </c>
    </row>
    <row r="162" spans="1:47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4"/>
        <v>0</v>
      </c>
      <c r="L162" s="16">
        <f t="shared" si="95"/>
        <v>0</v>
      </c>
      <c r="M162" s="26">
        <v>0</v>
      </c>
      <c r="N162" s="16">
        <f t="shared" si="54"/>
        <v>0</v>
      </c>
      <c r="O162" s="16">
        <f t="shared" si="55"/>
        <v>0</v>
      </c>
      <c r="P162" s="26">
        <v>0</v>
      </c>
      <c r="Q162" s="16">
        <f t="shared" si="56"/>
        <v>0</v>
      </c>
      <c r="R162" s="16">
        <f t="shared" si="57"/>
        <v>0</v>
      </c>
      <c r="S162" s="26">
        <v>0</v>
      </c>
      <c r="T162" s="16">
        <f t="shared" si="58"/>
        <v>0</v>
      </c>
      <c r="U162" s="16">
        <f t="shared" si="59"/>
        <v>0</v>
      </c>
      <c r="V162" s="26">
        <v>0</v>
      </c>
      <c r="W162" s="16">
        <f t="shared" si="60"/>
        <v>0</v>
      </c>
      <c r="X162" s="16">
        <f t="shared" si="61"/>
        <v>0</v>
      </c>
      <c r="Y162" s="26"/>
      <c r="Z162" s="16">
        <f t="shared" si="62"/>
        <v>0</v>
      </c>
      <c r="AA162" s="16">
        <f t="shared" si="63"/>
        <v>0</v>
      </c>
      <c r="AC162" s="52">
        <f t="shared" si="68"/>
        <v>0</v>
      </c>
      <c r="AD162" s="16">
        <f t="shared" si="69"/>
        <v>0</v>
      </c>
      <c r="AE162" s="37">
        <f t="shared" si="70"/>
        <v>0</v>
      </c>
      <c r="AF162" s="42">
        <f t="shared" si="90"/>
        <v>0</v>
      </c>
      <c r="AG162" s="37">
        <f t="shared" si="91"/>
        <v>0</v>
      </c>
      <c r="AH162" s="63">
        <f t="shared" si="92"/>
        <v>0</v>
      </c>
      <c r="AI162" s="26">
        <v>0</v>
      </c>
      <c r="AJ162" s="37">
        <f t="shared" si="86"/>
        <v>0</v>
      </c>
      <c r="AK162" s="37" t="str">
        <f t="shared" si="87"/>
        <v>-</v>
      </c>
      <c r="AL162" s="47">
        <v>169</v>
      </c>
      <c r="AM162" s="37" t="str">
        <f t="shared" si="88"/>
        <v>-</v>
      </c>
      <c r="AN162" s="52" t="str">
        <f t="shared" si="89"/>
        <v>-</v>
      </c>
      <c r="AO162" s="35" t="str">
        <f t="shared" si="93"/>
        <v>-</v>
      </c>
    </row>
    <row r="163" spans="1:47" s="102" customFormat="1" ht="15" x14ac:dyDescent="0.25">
      <c r="A163" s="98">
        <v>75</v>
      </c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71" si="96">J163*$F163</f>
        <v>38.392475247524757</v>
      </c>
      <c r="L163" s="104">
        <f t="shared" ref="L163:L171" si="97">J163*$G163</f>
        <v>74.5</v>
      </c>
      <c r="M163" s="103">
        <v>1</v>
      </c>
      <c r="N163" s="104">
        <f t="shared" ref="N163:N206" si="98">M163*$F163</f>
        <v>38.392475247524757</v>
      </c>
      <c r="O163" s="104">
        <f t="shared" ref="O163:O206" si="99">M163*$G163</f>
        <v>74.5</v>
      </c>
      <c r="P163" s="103">
        <v>0</v>
      </c>
      <c r="Q163" s="104">
        <f t="shared" ref="Q163:Q206" si="100">P163*$F163</f>
        <v>0</v>
      </c>
      <c r="R163" s="104">
        <f t="shared" ref="R163:R206" si="101">P163*$G163</f>
        <v>0</v>
      </c>
      <c r="S163" s="103">
        <v>0</v>
      </c>
      <c r="T163" s="104">
        <f t="shared" ref="T163:T206" si="102">S163*$F163</f>
        <v>0</v>
      </c>
      <c r="U163" s="104">
        <f t="shared" ref="U163:U206" si="103">S163*$G163</f>
        <v>0</v>
      </c>
      <c r="V163" s="103">
        <v>0</v>
      </c>
      <c r="W163" s="104">
        <f t="shared" ref="W163:W206" si="104">V163*$F163</f>
        <v>0</v>
      </c>
      <c r="X163" s="104">
        <f t="shared" ref="X163:X206" si="105">V163*$G163</f>
        <v>0</v>
      </c>
      <c r="Y163" s="103"/>
      <c r="Z163" s="104">
        <f t="shared" ref="Z163:Z206" si="106">Y163*$F163</f>
        <v>0</v>
      </c>
      <c r="AA163" s="104">
        <f t="shared" ref="AA163:AA206" si="107">Y163*$G163</f>
        <v>0</v>
      </c>
      <c r="AB163" s="103"/>
      <c r="AC163" s="103">
        <f t="shared" ref="AC163:AC206" si="108">J163+M163+P163+S163+V163+Y163</f>
        <v>2</v>
      </c>
      <c r="AD163" s="104">
        <f t="shared" ref="AD163:AD206" si="109">AC163*F163</f>
        <v>76.784950495049515</v>
      </c>
      <c r="AE163" s="104">
        <f t="shared" ref="AE163:AE206" si="110">AC163*G163</f>
        <v>149</v>
      </c>
      <c r="AF163" s="42">
        <f t="shared" si="90"/>
        <v>1.6260162601626018E-2</v>
      </c>
      <c r="AG163" s="37">
        <f t="shared" si="91"/>
        <v>0.48780487804878053</v>
      </c>
      <c r="AH163" s="63">
        <f t="shared" si="92"/>
        <v>36.341463414634148</v>
      </c>
      <c r="AI163" s="103">
        <v>1</v>
      </c>
      <c r="AJ163" s="107">
        <f t="shared" ref="AJ163:AJ171" si="111">AI163*G163</f>
        <v>74.5</v>
      </c>
      <c r="AK163" s="106">
        <f t="shared" ref="AK163:AK171" si="112">IFERROR(AI163/AF163, "-")</f>
        <v>61.499999999999993</v>
      </c>
      <c r="AL163" s="108">
        <v>83</v>
      </c>
      <c r="AM163" s="106">
        <f t="shared" ref="AM163:AM171" si="113">IFERROR(AK163/7,"-")</f>
        <v>8.7857142857142847</v>
      </c>
      <c r="AN163" s="109">
        <f t="shared" ref="AN163:AN171" si="114">IFERROR(AK163/30,"-")</f>
        <v>2.0499999999999998</v>
      </c>
      <c r="AO163" s="35">
        <f t="shared" si="93"/>
        <v>43650.5</v>
      </c>
      <c r="AP163" s="110"/>
      <c r="AQ163" s="110"/>
    </row>
    <row r="164" spans="1:47" s="102" customFormat="1" ht="15" x14ac:dyDescent="0.25">
      <c r="A164" s="98">
        <v>19</v>
      </c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1</v>
      </c>
      <c r="K164" s="104">
        <f t="shared" si="96"/>
        <v>44.200000000000024</v>
      </c>
      <c r="L164" s="104">
        <f t="shared" si="97"/>
        <v>89.5</v>
      </c>
      <c r="M164" s="103">
        <v>1</v>
      </c>
      <c r="N164" s="104">
        <f t="shared" si="98"/>
        <v>44.200000000000024</v>
      </c>
      <c r="O164" s="104">
        <f t="shared" si="99"/>
        <v>89.5</v>
      </c>
      <c r="P164" s="103">
        <v>0</v>
      </c>
      <c r="Q164" s="104">
        <f t="shared" si="100"/>
        <v>0</v>
      </c>
      <c r="R164" s="104">
        <f t="shared" si="101"/>
        <v>0</v>
      </c>
      <c r="S164" s="103">
        <v>0</v>
      </c>
      <c r="T164" s="104">
        <f t="shared" si="102"/>
        <v>0</v>
      </c>
      <c r="U164" s="104">
        <f t="shared" si="103"/>
        <v>0</v>
      </c>
      <c r="V164" s="103">
        <v>0</v>
      </c>
      <c r="W164" s="104">
        <f t="shared" si="104"/>
        <v>0</v>
      </c>
      <c r="X164" s="104">
        <f t="shared" si="105"/>
        <v>0</v>
      </c>
      <c r="Y164" s="103"/>
      <c r="Z164" s="104">
        <f t="shared" si="106"/>
        <v>0</v>
      </c>
      <c r="AA164" s="104">
        <f t="shared" si="107"/>
        <v>0</v>
      </c>
      <c r="AB164" s="103"/>
      <c r="AC164" s="103">
        <f t="shared" si="108"/>
        <v>2</v>
      </c>
      <c r="AD164" s="104">
        <f t="shared" si="109"/>
        <v>88.400000000000048</v>
      </c>
      <c r="AE164" s="104">
        <f t="shared" si="110"/>
        <v>179</v>
      </c>
      <c r="AF164" s="42">
        <f t="shared" si="90"/>
        <v>1.6260162601626018E-2</v>
      </c>
      <c r="AG164" s="37">
        <f t="shared" si="91"/>
        <v>0.48780487804878053</v>
      </c>
      <c r="AH164" s="63">
        <f t="shared" si="92"/>
        <v>43.658536585365859</v>
      </c>
      <c r="AI164" s="103">
        <v>0</v>
      </c>
      <c r="AJ164" s="107">
        <f t="shared" si="111"/>
        <v>0</v>
      </c>
      <c r="AK164" s="106">
        <f t="shared" si="112"/>
        <v>0</v>
      </c>
      <c r="AL164" s="108">
        <v>84</v>
      </c>
      <c r="AM164" s="106">
        <f t="shared" si="113"/>
        <v>0</v>
      </c>
      <c r="AN164" s="109">
        <f t="shared" si="114"/>
        <v>0</v>
      </c>
      <c r="AO164" s="35">
        <f t="shared" si="93"/>
        <v>43589</v>
      </c>
      <c r="AP164" s="110"/>
      <c r="AQ164" s="110"/>
    </row>
    <row r="165" spans="1:47" s="102" customFormat="1" ht="15" x14ac:dyDescent="0.25">
      <c r="A165" s="98">
        <v>27</v>
      </c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96"/>
        <v>0</v>
      </c>
      <c r="L165" s="104">
        <f t="shared" si="97"/>
        <v>0</v>
      </c>
      <c r="M165" s="103">
        <v>0</v>
      </c>
      <c r="N165" s="104">
        <f t="shared" si="98"/>
        <v>0</v>
      </c>
      <c r="O165" s="104">
        <f t="shared" si="99"/>
        <v>0</v>
      </c>
      <c r="P165" s="103">
        <v>0</v>
      </c>
      <c r="Q165" s="104">
        <f t="shared" si="100"/>
        <v>0</v>
      </c>
      <c r="R165" s="104">
        <f t="shared" si="101"/>
        <v>0</v>
      </c>
      <c r="S165" s="103">
        <v>0</v>
      </c>
      <c r="T165" s="104">
        <f t="shared" si="102"/>
        <v>0</v>
      </c>
      <c r="U165" s="104">
        <f t="shared" si="103"/>
        <v>0</v>
      </c>
      <c r="V165" s="103">
        <v>0</v>
      </c>
      <c r="W165" s="104">
        <f t="shared" si="104"/>
        <v>0</v>
      </c>
      <c r="X165" s="104">
        <f t="shared" si="105"/>
        <v>0</v>
      </c>
      <c r="Y165" s="103"/>
      <c r="Z165" s="104">
        <f t="shared" si="106"/>
        <v>0</v>
      </c>
      <c r="AA165" s="104">
        <f t="shared" si="107"/>
        <v>0</v>
      </c>
      <c r="AB165" s="103"/>
      <c r="AC165" s="103">
        <f t="shared" si="108"/>
        <v>0</v>
      </c>
      <c r="AD165" s="104">
        <f t="shared" si="109"/>
        <v>0</v>
      </c>
      <c r="AE165" s="104">
        <f t="shared" si="110"/>
        <v>0</v>
      </c>
      <c r="AF165" s="42">
        <f t="shared" si="90"/>
        <v>0</v>
      </c>
      <c r="AG165" s="37">
        <f t="shared" si="91"/>
        <v>0</v>
      </c>
      <c r="AH165" s="63">
        <f t="shared" si="92"/>
        <v>0</v>
      </c>
      <c r="AI165" s="103">
        <v>2</v>
      </c>
      <c r="AJ165" s="107">
        <f t="shared" si="111"/>
        <v>179</v>
      </c>
      <c r="AK165" s="106" t="str">
        <f t="shared" si="112"/>
        <v>-</v>
      </c>
      <c r="AL165" s="108">
        <v>85</v>
      </c>
      <c r="AM165" s="106" t="str">
        <f t="shared" si="113"/>
        <v>-</v>
      </c>
      <c r="AN165" s="109" t="str">
        <f t="shared" si="114"/>
        <v>-</v>
      </c>
      <c r="AO165" s="35" t="str">
        <f t="shared" si="93"/>
        <v>-</v>
      </c>
      <c r="AP165" s="110"/>
      <c r="AQ165" s="110"/>
    </row>
    <row r="166" spans="1:47" s="43" customFormat="1" ht="15" x14ac:dyDescent="0.25">
      <c r="A166" s="13">
        <v>30</v>
      </c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"/>
      <c r="J166" s="26">
        <v>0</v>
      </c>
      <c r="K166" s="16">
        <f t="shared" si="96"/>
        <v>0</v>
      </c>
      <c r="L166" s="16">
        <f t="shared" si="97"/>
        <v>0</v>
      </c>
      <c r="M166" s="26">
        <v>0</v>
      </c>
      <c r="N166" s="16">
        <f t="shared" si="98"/>
        <v>0</v>
      </c>
      <c r="O166" s="16">
        <f t="shared" si="99"/>
        <v>0</v>
      </c>
      <c r="P166" s="26">
        <v>1</v>
      </c>
      <c r="Q166" s="16">
        <f t="shared" si="100"/>
        <v>12.99</v>
      </c>
      <c r="R166" s="16">
        <f t="shared" si="101"/>
        <v>34.5</v>
      </c>
      <c r="S166" s="26">
        <v>1</v>
      </c>
      <c r="T166" s="16">
        <f t="shared" si="102"/>
        <v>12.99</v>
      </c>
      <c r="U166" s="16">
        <f t="shared" si="103"/>
        <v>34.5</v>
      </c>
      <c r="V166" s="26">
        <v>0</v>
      </c>
      <c r="W166" s="16">
        <f t="shared" si="104"/>
        <v>0</v>
      </c>
      <c r="X166" s="16">
        <f t="shared" si="105"/>
        <v>0</v>
      </c>
      <c r="Y166" s="26"/>
      <c r="Z166" s="16">
        <f t="shared" si="106"/>
        <v>0</v>
      </c>
      <c r="AA166" s="16">
        <f t="shared" si="107"/>
        <v>0</v>
      </c>
      <c r="AB166" s="51"/>
      <c r="AC166" s="52">
        <f t="shared" si="108"/>
        <v>2</v>
      </c>
      <c r="AD166" s="16">
        <f t="shared" si="109"/>
        <v>25.98</v>
      </c>
      <c r="AE166" s="37">
        <f t="shared" si="110"/>
        <v>69</v>
      </c>
      <c r="AF166" s="42">
        <f t="shared" si="90"/>
        <v>1.6260162601626018E-2</v>
      </c>
      <c r="AG166" s="37">
        <f t="shared" si="91"/>
        <v>0.48780487804878053</v>
      </c>
      <c r="AH166" s="63">
        <f t="shared" si="92"/>
        <v>16.829268292682929</v>
      </c>
      <c r="AI166" s="26">
        <v>2</v>
      </c>
      <c r="AJ166" s="37">
        <f t="shared" si="111"/>
        <v>69</v>
      </c>
      <c r="AK166" s="37">
        <f t="shared" si="112"/>
        <v>122.99999999999999</v>
      </c>
      <c r="AL166" s="47">
        <v>87</v>
      </c>
      <c r="AM166" s="37">
        <f t="shared" si="113"/>
        <v>17.571428571428569</v>
      </c>
      <c r="AN166" s="52">
        <f t="shared" si="114"/>
        <v>4.0999999999999996</v>
      </c>
      <c r="AO166" s="35">
        <f t="shared" si="93"/>
        <v>43712</v>
      </c>
      <c r="AP166" s="1"/>
      <c r="AQ166" s="1"/>
      <c r="AR166" s="1"/>
      <c r="AS166" s="1"/>
      <c r="AT166" s="1"/>
      <c r="AU166" s="1"/>
    </row>
    <row r="167" spans="1:47" s="102" customFormat="1" ht="15" x14ac:dyDescent="0.25">
      <c r="A167" s="98">
        <v>26</v>
      </c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2</v>
      </c>
      <c r="K167" s="104">
        <f t="shared" si="96"/>
        <v>25.62</v>
      </c>
      <c r="L167" s="104">
        <f t="shared" si="97"/>
        <v>59</v>
      </c>
      <c r="M167" s="103">
        <v>0</v>
      </c>
      <c r="N167" s="104">
        <f t="shared" si="98"/>
        <v>0</v>
      </c>
      <c r="O167" s="104">
        <f t="shared" si="99"/>
        <v>0</v>
      </c>
      <c r="P167" s="103">
        <v>1</v>
      </c>
      <c r="Q167" s="104">
        <f t="shared" si="100"/>
        <v>12.81</v>
      </c>
      <c r="R167" s="104">
        <f t="shared" si="101"/>
        <v>29.5</v>
      </c>
      <c r="S167" s="103">
        <v>1</v>
      </c>
      <c r="T167" s="104">
        <f t="shared" si="102"/>
        <v>12.81</v>
      </c>
      <c r="U167" s="104">
        <f t="shared" si="103"/>
        <v>29.5</v>
      </c>
      <c r="V167" s="103">
        <v>0</v>
      </c>
      <c r="W167" s="104">
        <f t="shared" si="104"/>
        <v>0</v>
      </c>
      <c r="X167" s="104">
        <f t="shared" si="105"/>
        <v>0</v>
      </c>
      <c r="Y167" s="103"/>
      <c r="Z167" s="104">
        <f t="shared" si="106"/>
        <v>0</v>
      </c>
      <c r="AA167" s="104">
        <f t="shared" si="107"/>
        <v>0</v>
      </c>
      <c r="AB167" s="103"/>
      <c r="AC167" s="103">
        <f t="shared" si="108"/>
        <v>4</v>
      </c>
      <c r="AD167" s="104">
        <f t="shared" si="109"/>
        <v>51.24</v>
      </c>
      <c r="AE167" s="104">
        <f t="shared" si="110"/>
        <v>118</v>
      </c>
      <c r="AF167" s="42">
        <f t="shared" si="90"/>
        <v>3.2520325203252036E-2</v>
      </c>
      <c r="AG167" s="37">
        <f t="shared" si="91"/>
        <v>0.97560975609756106</v>
      </c>
      <c r="AH167" s="63">
        <f t="shared" si="92"/>
        <v>28.780487804878053</v>
      </c>
      <c r="AI167" s="103">
        <v>2</v>
      </c>
      <c r="AJ167" s="107">
        <f t="shared" si="111"/>
        <v>59</v>
      </c>
      <c r="AK167" s="106">
        <f t="shared" si="112"/>
        <v>61.499999999999993</v>
      </c>
      <c r="AL167" s="108">
        <v>88</v>
      </c>
      <c r="AM167" s="106">
        <f t="shared" si="113"/>
        <v>8.7857142857142847</v>
      </c>
      <c r="AN167" s="109">
        <f t="shared" si="114"/>
        <v>2.0499999999999998</v>
      </c>
      <c r="AO167" s="35">
        <f t="shared" si="93"/>
        <v>43650.5</v>
      </c>
      <c r="AP167" s="110"/>
      <c r="AQ167" s="110"/>
    </row>
    <row r="168" spans="1:47" s="102" customFormat="1" ht="15" x14ac:dyDescent="0.25">
      <c r="A168" s="98">
        <v>28</v>
      </c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96"/>
        <v>0</v>
      </c>
      <c r="L168" s="104">
        <f t="shared" si="97"/>
        <v>0</v>
      </c>
      <c r="M168" s="103">
        <v>1</v>
      </c>
      <c r="N168" s="104">
        <f t="shared" si="98"/>
        <v>197.68</v>
      </c>
      <c r="O168" s="104">
        <f t="shared" si="99"/>
        <v>292</v>
      </c>
      <c r="P168" s="103">
        <v>0</v>
      </c>
      <c r="Q168" s="104">
        <f t="shared" si="100"/>
        <v>0</v>
      </c>
      <c r="R168" s="104">
        <f t="shared" si="101"/>
        <v>0</v>
      </c>
      <c r="S168" s="103">
        <v>0</v>
      </c>
      <c r="T168" s="104">
        <f t="shared" si="102"/>
        <v>0</v>
      </c>
      <c r="U168" s="104">
        <f t="shared" si="103"/>
        <v>0</v>
      </c>
      <c r="V168" s="103">
        <v>0</v>
      </c>
      <c r="W168" s="104">
        <f t="shared" si="104"/>
        <v>0</v>
      </c>
      <c r="X168" s="104">
        <f t="shared" si="105"/>
        <v>0</v>
      </c>
      <c r="Y168" s="103"/>
      <c r="Z168" s="104">
        <f t="shared" si="106"/>
        <v>0</v>
      </c>
      <c r="AA168" s="104">
        <f t="shared" si="107"/>
        <v>0</v>
      </c>
      <c r="AB168" s="103"/>
      <c r="AC168" s="103">
        <f t="shared" si="108"/>
        <v>1</v>
      </c>
      <c r="AD168" s="104">
        <f t="shared" si="109"/>
        <v>197.68</v>
      </c>
      <c r="AE168" s="104">
        <f t="shared" si="110"/>
        <v>292</v>
      </c>
      <c r="AF168" s="42">
        <f t="shared" si="90"/>
        <v>8.130081300813009E-3</v>
      </c>
      <c r="AG168" s="37">
        <f t="shared" si="91"/>
        <v>0.24390243902439027</v>
      </c>
      <c r="AH168" s="63">
        <f t="shared" si="92"/>
        <v>71.219512195121965</v>
      </c>
      <c r="AI168" s="103">
        <v>0</v>
      </c>
      <c r="AJ168" s="107">
        <f t="shared" si="111"/>
        <v>0</v>
      </c>
      <c r="AK168" s="106">
        <f t="shared" si="112"/>
        <v>0</v>
      </c>
      <c r="AL168" s="108">
        <v>89</v>
      </c>
      <c r="AM168" s="106">
        <f t="shared" si="113"/>
        <v>0</v>
      </c>
      <c r="AN168" s="109">
        <f t="shared" si="114"/>
        <v>0</v>
      </c>
      <c r="AO168" s="35">
        <f t="shared" si="93"/>
        <v>43589</v>
      </c>
      <c r="AP168" s="110"/>
      <c r="AQ168" s="110"/>
    </row>
    <row r="169" spans="1:47" s="102" customFormat="1" ht="15" x14ac:dyDescent="0.25">
      <c r="A169" s="98">
        <v>25</v>
      </c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96"/>
        <v>0</v>
      </c>
      <c r="L169" s="104">
        <f t="shared" si="97"/>
        <v>0</v>
      </c>
      <c r="M169" s="103">
        <v>1</v>
      </c>
      <c r="N169" s="104">
        <f t="shared" si="98"/>
        <v>197.68</v>
      </c>
      <c r="O169" s="104">
        <f t="shared" si="99"/>
        <v>292</v>
      </c>
      <c r="P169" s="103">
        <v>0</v>
      </c>
      <c r="Q169" s="104">
        <f t="shared" si="100"/>
        <v>0</v>
      </c>
      <c r="R169" s="104">
        <f t="shared" si="101"/>
        <v>0</v>
      </c>
      <c r="S169" s="103">
        <v>0</v>
      </c>
      <c r="T169" s="104">
        <f t="shared" si="102"/>
        <v>0</v>
      </c>
      <c r="U169" s="104">
        <f t="shared" si="103"/>
        <v>0</v>
      </c>
      <c r="V169" s="103">
        <v>0</v>
      </c>
      <c r="W169" s="104">
        <f t="shared" si="104"/>
        <v>0</v>
      </c>
      <c r="X169" s="104">
        <f t="shared" si="105"/>
        <v>0</v>
      </c>
      <c r="Y169" s="103"/>
      <c r="Z169" s="104">
        <f t="shared" si="106"/>
        <v>0</v>
      </c>
      <c r="AA169" s="104">
        <f t="shared" si="107"/>
        <v>0</v>
      </c>
      <c r="AB169" s="103"/>
      <c r="AC169" s="103">
        <f t="shared" si="108"/>
        <v>1</v>
      </c>
      <c r="AD169" s="104">
        <f t="shared" si="109"/>
        <v>197.68</v>
      </c>
      <c r="AE169" s="104">
        <f t="shared" si="110"/>
        <v>292</v>
      </c>
      <c r="AF169" s="42">
        <f t="shared" si="90"/>
        <v>8.130081300813009E-3</v>
      </c>
      <c r="AG169" s="37">
        <f t="shared" si="91"/>
        <v>0.24390243902439027</v>
      </c>
      <c r="AH169" s="63">
        <f t="shared" si="92"/>
        <v>71.219512195121965</v>
      </c>
      <c r="AI169" s="103">
        <v>0</v>
      </c>
      <c r="AJ169" s="107">
        <f t="shared" si="111"/>
        <v>0</v>
      </c>
      <c r="AK169" s="106">
        <f t="shared" si="112"/>
        <v>0</v>
      </c>
      <c r="AL169" s="108">
        <v>90</v>
      </c>
      <c r="AM169" s="106">
        <f t="shared" si="113"/>
        <v>0</v>
      </c>
      <c r="AN169" s="109">
        <f t="shared" si="114"/>
        <v>0</v>
      </c>
      <c r="AO169" s="35">
        <f t="shared" si="93"/>
        <v>43589</v>
      </c>
      <c r="AP169" s="110"/>
      <c r="AQ169" s="110"/>
    </row>
    <row r="170" spans="1:47" s="102" customFormat="1" ht="15" x14ac:dyDescent="0.25">
      <c r="A170" s="98">
        <v>29</v>
      </c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96"/>
        <v>0</v>
      </c>
      <c r="L170" s="104">
        <f t="shared" si="97"/>
        <v>0</v>
      </c>
      <c r="M170" s="103">
        <v>0</v>
      </c>
      <c r="N170" s="104">
        <f t="shared" si="98"/>
        <v>0</v>
      </c>
      <c r="O170" s="104">
        <f t="shared" si="99"/>
        <v>0</v>
      </c>
      <c r="P170" s="103">
        <v>1</v>
      </c>
      <c r="Q170" s="104">
        <f t="shared" si="100"/>
        <v>197.68</v>
      </c>
      <c r="R170" s="104">
        <f t="shared" si="101"/>
        <v>292</v>
      </c>
      <c r="S170" s="103">
        <v>2</v>
      </c>
      <c r="T170" s="104">
        <f t="shared" si="102"/>
        <v>395.36</v>
      </c>
      <c r="U170" s="104">
        <f t="shared" si="103"/>
        <v>584</v>
      </c>
      <c r="V170" s="103">
        <v>0</v>
      </c>
      <c r="W170" s="104">
        <f t="shared" si="104"/>
        <v>0</v>
      </c>
      <c r="X170" s="104">
        <f t="shared" si="105"/>
        <v>0</v>
      </c>
      <c r="Y170" s="103"/>
      <c r="Z170" s="104">
        <f t="shared" si="106"/>
        <v>0</v>
      </c>
      <c r="AA170" s="104">
        <f t="shared" si="107"/>
        <v>0</v>
      </c>
      <c r="AB170" s="103"/>
      <c r="AC170" s="103">
        <f t="shared" si="108"/>
        <v>3</v>
      </c>
      <c r="AD170" s="104">
        <f t="shared" si="109"/>
        <v>593.04</v>
      </c>
      <c r="AE170" s="104">
        <f t="shared" si="110"/>
        <v>876</v>
      </c>
      <c r="AF170" s="42">
        <f t="shared" si="90"/>
        <v>2.4390243902439025E-2</v>
      </c>
      <c r="AG170" s="37">
        <f t="shared" si="91"/>
        <v>0.73170731707317072</v>
      </c>
      <c r="AH170" s="63">
        <f t="shared" si="92"/>
        <v>213.65853658536585</v>
      </c>
      <c r="AI170" s="103">
        <v>-1</v>
      </c>
      <c r="AJ170" s="107">
        <f t="shared" si="111"/>
        <v>-292</v>
      </c>
      <c r="AK170" s="106">
        <f t="shared" si="112"/>
        <v>-41</v>
      </c>
      <c r="AL170" s="108">
        <v>91</v>
      </c>
      <c r="AM170" s="106">
        <f t="shared" si="113"/>
        <v>-5.8571428571428568</v>
      </c>
      <c r="AN170" s="109">
        <f t="shared" si="114"/>
        <v>-1.3666666666666667</v>
      </c>
      <c r="AO170" s="35">
        <f t="shared" si="93"/>
        <v>43548</v>
      </c>
      <c r="AP170" s="110"/>
      <c r="AQ170" s="110"/>
    </row>
    <row r="171" spans="1:47" s="102" customFormat="1" ht="15" x14ac:dyDescent="0.25">
      <c r="A171" s="98">
        <v>24</v>
      </c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96"/>
        <v>0</v>
      </c>
      <c r="L171" s="104">
        <f t="shared" si="97"/>
        <v>0</v>
      </c>
      <c r="M171" s="103">
        <v>1</v>
      </c>
      <c r="N171" s="104">
        <f t="shared" si="98"/>
        <v>197.68</v>
      </c>
      <c r="O171" s="104">
        <f t="shared" si="99"/>
        <v>292</v>
      </c>
      <c r="P171" s="103">
        <v>0</v>
      </c>
      <c r="Q171" s="104">
        <f t="shared" si="100"/>
        <v>0</v>
      </c>
      <c r="R171" s="104">
        <f t="shared" si="101"/>
        <v>0</v>
      </c>
      <c r="S171" s="103">
        <v>1</v>
      </c>
      <c r="T171" s="104">
        <f t="shared" si="102"/>
        <v>197.68</v>
      </c>
      <c r="U171" s="104">
        <f t="shared" si="103"/>
        <v>292</v>
      </c>
      <c r="V171" s="103">
        <v>0</v>
      </c>
      <c r="W171" s="104">
        <f t="shared" si="104"/>
        <v>0</v>
      </c>
      <c r="X171" s="104">
        <f t="shared" si="105"/>
        <v>0</v>
      </c>
      <c r="Y171" s="103"/>
      <c r="Z171" s="104">
        <f t="shared" si="106"/>
        <v>0</v>
      </c>
      <c r="AA171" s="104">
        <f t="shared" si="107"/>
        <v>0</v>
      </c>
      <c r="AB171" s="103"/>
      <c r="AC171" s="103">
        <f t="shared" si="108"/>
        <v>2</v>
      </c>
      <c r="AD171" s="104">
        <f t="shared" si="109"/>
        <v>395.36</v>
      </c>
      <c r="AE171" s="104">
        <f t="shared" si="110"/>
        <v>584</v>
      </c>
      <c r="AF171" s="42">
        <f t="shared" si="90"/>
        <v>1.6260162601626018E-2</v>
      </c>
      <c r="AG171" s="37">
        <f t="shared" si="91"/>
        <v>0.48780487804878053</v>
      </c>
      <c r="AH171" s="63">
        <f t="shared" si="92"/>
        <v>142.43902439024393</v>
      </c>
      <c r="AI171" s="103">
        <v>0</v>
      </c>
      <c r="AJ171" s="107">
        <f t="shared" si="111"/>
        <v>0</v>
      </c>
      <c r="AK171" s="106">
        <f t="shared" si="112"/>
        <v>0</v>
      </c>
      <c r="AL171" s="108">
        <v>92</v>
      </c>
      <c r="AM171" s="106">
        <f t="shared" si="113"/>
        <v>0</v>
      </c>
      <c r="AN171" s="109">
        <f t="shared" si="114"/>
        <v>0</v>
      </c>
      <c r="AO171" s="35">
        <f t="shared" si="93"/>
        <v>43589</v>
      </c>
      <c r="AP171" s="110"/>
      <c r="AQ171" s="110"/>
    </row>
    <row r="172" spans="1:47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>J172*$F172</f>
        <v>0</v>
      </c>
      <c r="L172" s="16">
        <f>J172*$G172</f>
        <v>0</v>
      </c>
      <c r="M172" s="26">
        <v>0</v>
      </c>
      <c r="N172" s="16">
        <f t="shared" si="98"/>
        <v>0</v>
      </c>
      <c r="O172" s="16">
        <f t="shared" si="99"/>
        <v>0</v>
      </c>
      <c r="P172" s="26">
        <v>0</v>
      </c>
      <c r="Q172" s="16">
        <f t="shared" si="100"/>
        <v>0</v>
      </c>
      <c r="R172" s="16">
        <f t="shared" si="101"/>
        <v>0</v>
      </c>
      <c r="S172" s="26">
        <v>0</v>
      </c>
      <c r="T172" s="16">
        <f t="shared" si="102"/>
        <v>0</v>
      </c>
      <c r="U172" s="16">
        <f t="shared" si="103"/>
        <v>0</v>
      </c>
      <c r="V172" s="26">
        <v>0</v>
      </c>
      <c r="W172" s="16">
        <f t="shared" si="104"/>
        <v>0</v>
      </c>
      <c r="X172" s="16">
        <f t="shared" si="105"/>
        <v>0</v>
      </c>
      <c r="Y172" s="26"/>
      <c r="Z172" s="16">
        <f t="shared" si="106"/>
        <v>0</v>
      </c>
      <c r="AA172" s="16">
        <f t="shared" si="107"/>
        <v>0</v>
      </c>
      <c r="AC172" s="52">
        <f t="shared" si="108"/>
        <v>0</v>
      </c>
      <c r="AD172" s="16">
        <f t="shared" si="109"/>
        <v>0</v>
      </c>
      <c r="AE172" s="37">
        <f t="shared" si="110"/>
        <v>0</v>
      </c>
      <c r="AF172" s="42">
        <f t="shared" si="90"/>
        <v>0</v>
      </c>
      <c r="AG172" s="37">
        <f t="shared" si="91"/>
        <v>0</v>
      </c>
      <c r="AH172" s="63">
        <f t="shared" si="92"/>
        <v>0</v>
      </c>
      <c r="AI172" s="26">
        <v>0</v>
      </c>
      <c r="AJ172" s="37">
        <f t="shared" ref="AJ172:AJ179" si="115">AI172*G172</f>
        <v>0</v>
      </c>
      <c r="AK172" s="37" t="str">
        <f t="shared" ref="AK172:AK179" si="116">IFERROR(AI172/AF172, "-")</f>
        <v>-</v>
      </c>
      <c r="AL172" s="47">
        <v>94</v>
      </c>
      <c r="AM172" s="37" t="str">
        <f t="shared" ref="AM172:AM179" si="117">IFERROR(AK172/7,"-")</f>
        <v>-</v>
      </c>
      <c r="AN172" s="52" t="str">
        <f t="shared" ref="AN172:AN179" si="118">IFERROR(AK172/30,"-")</f>
        <v>-</v>
      </c>
      <c r="AO172" s="35" t="str">
        <f t="shared" si="93"/>
        <v>-</v>
      </c>
    </row>
    <row r="173" spans="1:47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2</v>
      </c>
      <c r="K173" s="16">
        <f t="shared" ref="K173:K206" si="119">J173*$F173</f>
        <v>57.900000000000006</v>
      </c>
      <c r="L173" s="16">
        <f t="shared" ref="L173:L206" si="120">J173*$G173</f>
        <v>139</v>
      </c>
      <c r="M173" s="26">
        <v>0</v>
      </c>
      <c r="N173" s="16">
        <f t="shared" si="98"/>
        <v>0</v>
      </c>
      <c r="O173" s="16">
        <f t="shared" si="99"/>
        <v>0</v>
      </c>
      <c r="P173" s="26">
        <v>2</v>
      </c>
      <c r="Q173" s="16">
        <f t="shared" si="100"/>
        <v>57.900000000000006</v>
      </c>
      <c r="R173" s="16">
        <f t="shared" si="101"/>
        <v>139</v>
      </c>
      <c r="S173" s="26">
        <v>0</v>
      </c>
      <c r="T173" s="16">
        <f t="shared" si="102"/>
        <v>0</v>
      </c>
      <c r="U173" s="16">
        <f t="shared" si="103"/>
        <v>0</v>
      </c>
      <c r="V173" s="26">
        <v>0</v>
      </c>
      <c r="W173" s="16">
        <f t="shared" si="104"/>
        <v>0</v>
      </c>
      <c r="X173" s="16">
        <f t="shared" si="105"/>
        <v>0</v>
      </c>
      <c r="Y173" s="26"/>
      <c r="Z173" s="16">
        <f t="shared" si="106"/>
        <v>0</v>
      </c>
      <c r="AA173" s="16">
        <f t="shared" si="107"/>
        <v>0</v>
      </c>
      <c r="AC173" s="52">
        <f t="shared" si="108"/>
        <v>4</v>
      </c>
      <c r="AD173" s="16">
        <f t="shared" si="109"/>
        <v>115.80000000000001</v>
      </c>
      <c r="AE173" s="37">
        <f t="shared" si="110"/>
        <v>278</v>
      </c>
      <c r="AF173" s="42">
        <f t="shared" si="90"/>
        <v>3.2520325203252036E-2</v>
      </c>
      <c r="AG173" s="37">
        <f t="shared" si="91"/>
        <v>0.97560975609756106</v>
      </c>
      <c r="AH173" s="63">
        <f t="shared" si="92"/>
        <v>67.804878048780495</v>
      </c>
      <c r="AI173" s="26">
        <v>2</v>
      </c>
      <c r="AJ173" s="37">
        <f t="shared" si="115"/>
        <v>139</v>
      </c>
      <c r="AK173" s="37">
        <f t="shared" si="116"/>
        <v>61.499999999999993</v>
      </c>
      <c r="AL173" s="47">
        <v>95</v>
      </c>
      <c r="AM173" s="37">
        <f t="shared" si="117"/>
        <v>8.7857142857142847</v>
      </c>
      <c r="AN173" s="52">
        <f t="shared" si="118"/>
        <v>2.0499999999999998</v>
      </c>
      <c r="AO173" s="35">
        <f t="shared" si="93"/>
        <v>43650.5</v>
      </c>
    </row>
    <row r="174" spans="1:47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2</v>
      </c>
      <c r="K174" s="16">
        <f t="shared" si="119"/>
        <v>57.900000000000134</v>
      </c>
      <c r="L174" s="16">
        <f t="shared" si="120"/>
        <v>139</v>
      </c>
      <c r="M174" s="26">
        <v>0</v>
      </c>
      <c r="N174" s="16">
        <f t="shared" si="98"/>
        <v>0</v>
      </c>
      <c r="O174" s="16">
        <f t="shared" si="99"/>
        <v>0</v>
      </c>
      <c r="P174" s="26">
        <v>0</v>
      </c>
      <c r="Q174" s="16">
        <f t="shared" si="100"/>
        <v>0</v>
      </c>
      <c r="R174" s="16">
        <f t="shared" si="101"/>
        <v>0</v>
      </c>
      <c r="S174" s="26">
        <v>0</v>
      </c>
      <c r="T174" s="16">
        <f t="shared" si="102"/>
        <v>0</v>
      </c>
      <c r="U174" s="16">
        <f t="shared" si="103"/>
        <v>0</v>
      </c>
      <c r="V174" s="26">
        <v>0</v>
      </c>
      <c r="W174" s="16">
        <f t="shared" si="104"/>
        <v>0</v>
      </c>
      <c r="X174" s="16">
        <f t="shared" si="105"/>
        <v>0</v>
      </c>
      <c r="Y174" s="26"/>
      <c r="Z174" s="16">
        <f t="shared" si="106"/>
        <v>0</v>
      </c>
      <c r="AA174" s="16">
        <f t="shared" si="107"/>
        <v>0</v>
      </c>
      <c r="AC174" s="52">
        <f t="shared" si="108"/>
        <v>2</v>
      </c>
      <c r="AD174" s="16">
        <f t="shared" si="109"/>
        <v>57.900000000000134</v>
      </c>
      <c r="AE174" s="37">
        <f t="shared" si="110"/>
        <v>139</v>
      </c>
      <c r="AF174" s="42">
        <f t="shared" si="90"/>
        <v>1.6260162601626018E-2</v>
      </c>
      <c r="AG174" s="37">
        <f t="shared" si="91"/>
        <v>0.48780487804878053</v>
      </c>
      <c r="AH174" s="63">
        <f t="shared" si="92"/>
        <v>33.902439024390247</v>
      </c>
      <c r="AI174" s="26">
        <v>4</v>
      </c>
      <c r="AJ174" s="37">
        <f t="shared" si="115"/>
        <v>278</v>
      </c>
      <c r="AK174" s="37">
        <f t="shared" si="116"/>
        <v>245.99999999999997</v>
      </c>
      <c r="AL174" s="47">
        <v>97</v>
      </c>
      <c r="AM174" s="37">
        <f t="shared" si="117"/>
        <v>35.142857142857139</v>
      </c>
      <c r="AN174" s="52">
        <f t="shared" si="118"/>
        <v>8.1999999999999993</v>
      </c>
      <c r="AO174" s="35">
        <f t="shared" si="93"/>
        <v>43835</v>
      </c>
    </row>
    <row r="175" spans="1:47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1</v>
      </c>
      <c r="K175" s="16">
        <f t="shared" si="119"/>
        <v>38.220000000000006</v>
      </c>
      <c r="L175" s="16">
        <f t="shared" si="120"/>
        <v>116.35</v>
      </c>
      <c r="M175" s="26">
        <v>0</v>
      </c>
      <c r="N175" s="16">
        <f t="shared" si="98"/>
        <v>0</v>
      </c>
      <c r="O175" s="16">
        <f t="shared" si="99"/>
        <v>0</v>
      </c>
      <c r="P175" s="26">
        <v>1</v>
      </c>
      <c r="Q175" s="16">
        <f t="shared" si="100"/>
        <v>38.220000000000006</v>
      </c>
      <c r="R175" s="16">
        <f t="shared" si="101"/>
        <v>116.35</v>
      </c>
      <c r="S175" s="26">
        <v>1</v>
      </c>
      <c r="T175" s="16">
        <f t="shared" si="102"/>
        <v>38.220000000000006</v>
      </c>
      <c r="U175" s="16">
        <f t="shared" si="103"/>
        <v>116.35</v>
      </c>
      <c r="V175" s="26">
        <v>0</v>
      </c>
      <c r="W175" s="16">
        <f t="shared" si="104"/>
        <v>0</v>
      </c>
      <c r="X175" s="16">
        <f t="shared" si="105"/>
        <v>0</v>
      </c>
      <c r="Y175" s="26"/>
      <c r="Z175" s="16">
        <f t="shared" si="106"/>
        <v>0</v>
      </c>
      <c r="AA175" s="16">
        <f t="shared" si="107"/>
        <v>0</v>
      </c>
      <c r="AC175" s="52">
        <f t="shared" si="108"/>
        <v>3</v>
      </c>
      <c r="AD175" s="16">
        <f t="shared" si="109"/>
        <v>114.66000000000003</v>
      </c>
      <c r="AE175" s="37">
        <f t="shared" si="110"/>
        <v>349.04999999999995</v>
      </c>
      <c r="AF175" s="42">
        <f t="shared" si="90"/>
        <v>2.4390243902439025E-2</v>
      </c>
      <c r="AG175" s="37">
        <f t="shared" si="91"/>
        <v>0.73170731707317072</v>
      </c>
      <c r="AH175" s="63">
        <f t="shared" si="92"/>
        <v>85.134146341463406</v>
      </c>
      <c r="AI175" s="26">
        <v>3</v>
      </c>
      <c r="AJ175" s="37">
        <f t="shared" si="115"/>
        <v>349.04999999999995</v>
      </c>
      <c r="AK175" s="37">
        <f t="shared" si="116"/>
        <v>123</v>
      </c>
      <c r="AL175" s="47">
        <v>98</v>
      </c>
      <c r="AM175" s="37">
        <f t="shared" si="117"/>
        <v>17.571428571428573</v>
      </c>
      <c r="AN175" s="52">
        <f t="shared" si="118"/>
        <v>4.0999999999999996</v>
      </c>
      <c r="AO175" s="35">
        <f t="shared" si="93"/>
        <v>43712</v>
      </c>
    </row>
    <row r="176" spans="1:47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119"/>
        <v>38.220000000000006</v>
      </c>
      <c r="L176" s="16">
        <f t="shared" si="120"/>
        <v>116.35</v>
      </c>
      <c r="M176" s="26">
        <v>0</v>
      </c>
      <c r="N176" s="16">
        <f t="shared" si="98"/>
        <v>0</v>
      </c>
      <c r="O176" s="16">
        <f t="shared" si="99"/>
        <v>0</v>
      </c>
      <c r="P176" s="26">
        <v>0</v>
      </c>
      <c r="Q176" s="16">
        <f t="shared" si="100"/>
        <v>0</v>
      </c>
      <c r="R176" s="16">
        <f t="shared" si="101"/>
        <v>0</v>
      </c>
      <c r="S176" s="26">
        <v>0</v>
      </c>
      <c r="T176" s="16">
        <f t="shared" si="102"/>
        <v>0</v>
      </c>
      <c r="U176" s="16">
        <f t="shared" si="103"/>
        <v>0</v>
      </c>
      <c r="V176" s="26">
        <v>0</v>
      </c>
      <c r="W176" s="16">
        <f t="shared" si="104"/>
        <v>0</v>
      </c>
      <c r="X176" s="16">
        <f t="shared" si="105"/>
        <v>0</v>
      </c>
      <c r="Y176" s="26"/>
      <c r="Z176" s="16">
        <f t="shared" si="106"/>
        <v>0</v>
      </c>
      <c r="AA176" s="16">
        <f t="shared" si="107"/>
        <v>0</v>
      </c>
      <c r="AC176" s="52">
        <f t="shared" si="108"/>
        <v>1</v>
      </c>
      <c r="AD176" s="16">
        <f t="shared" si="109"/>
        <v>38.220000000000006</v>
      </c>
      <c r="AE176" s="37">
        <f t="shared" si="110"/>
        <v>116.35</v>
      </c>
      <c r="AF176" s="42">
        <f t="shared" si="90"/>
        <v>8.130081300813009E-3</v>
      </c>
      <c r="AG176" s="37">
        <f t="shared" si="91"/>
        <v>0.24390243902439027</v>
      </c>
      <c r="AH176" s="63">
        <f t="shared" si="92"/>
        <v>28.378048780487806</v>
      </c>
      <c r="AI176" s="26">
        <v>5</v>
      </c>
      <c r="AJ176" s="37">
        <f t="shared" si="115"/>
        <v>581.75</v>
      </c>
      <c r="AK176" s="37">
        <f t="shared" si="116"/>
        <v>614.99999999999989</v>
      </c>
      <c r="AL176" s="47">
        <v>99</v>
      </c>
      <c r="AM176" s="37">
        <f t="shared" si="117"/>
        <v>87.857142857142847</v>
      </c>
      <c r="AN176" s="52">
        <f t="shared" si="118"/>
        <v>20.499999999999996</v>
      </c>
      <c r="AO176" s="35">
        <f t="shared" si="93"/>
        <v>44204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19"/>
        <v>0</v>
      </c>
      <c r="L177" s="16">
        <f t="shared" si="120"/>
        <v>0</v>
      </c>
      <c r="M177" s="26">
        <v>1</v>
      </c>
      <c r="N177" s="16">
        <f t="shared" si="98"/>
        <v>25.089999999999989</v>
      </c>
      <c r="O177" s="16">
        <f t="shared" si="99"/>
        <v>59.5</v>
      </c>
      <c r="P177" s="26">
        <v>0</v>
      </c>
      <c r="Q177" s="16">
        <f t="shared" si="100"/>
        <v>0</v>
      </c>
      <c r="R177" s="16">
        <f t="shared" si="101"/>
        <v>0</v>
      </c>
      <c r="S177" s="26">
        <v>1</v>
      </c>
      <c r="T177" s="16">
        <f t="shared" si="102"/>
        <v>25.089999999999989</v>
      </c>
      <c r="U177" s="16">
        <f t="shared" si="103"/>
        <v>59.5</v>
      </c>
      <c r="V177" s="26">
        <v>0</v>
      </c>
      <c r="W177" s="16">
        <f t="shared" si="104"/>
        <v>0</v>
      </c>
      <c r="X177" s="16">
        <f t="shared" si="105"/>
        <v>0</v>
      </c>
      <c r="Y177" s="26"/>
      <c r="Z177" s="16">
        <f t="shared" si="106"/>
        <v>0</v>
      </c>
      <c r="AA177" s="16">
        <f t="shared" si="107"/>
        <v>0</v>
      </c>
      <c r="AC177" s="52">
        <f t="shared" si="108"/>
        <v>2</v>
      </c>
      <c r="AD177" s="16">
        <f t="shared" si="109"/>
        <v>50.179999999999978</v>
      </c>
      <c r="AE177" s="37">
        <f t="shared" si="110"/>
        <v>119</v>
      </c>
      <c r="AF177" s="42">
        <f t="shared" si="90"/>
        <v>1.6260162601626018E-2</v>
      </c>
      <c r="AG177" s="37">
        <f t="shared" si="91"/>
        <v>0.48780487804878053</v>
      </c>
      <c r="AH177" s="63">
        <f t="shared" si="92"/>
        <v>29.024390243902442</v>
      </c>
      <c r="AI177" s="26">
        <v>4</v>
      </c>
      <c r="AJ177" s="37">
        <f t="shared" si="115"/>
        <v>238</v>
      </c>
      <c r="AK177" s="37">
        <f t="shared" si="116"/>
        <v>245.99999999999997</v>
      </c>
      <c r="AL177" s="47">
        <v>100</v>
      </c>
      <c r="AM177" s="37">
        <f t="shared" si="117"/>
        <v>35.142857142857139</v>
      </c>
      <c r="AN177" s="52">
        <f t="shared" si="118"/>
        <v>8.1999999999999993</v>
      </c>
      <c r="AO177" s="35">
        <f t="shared" si="93"/>
        <v>43835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19"/>
        <v>0</v>
      </c>
      <c r="L178" s="16">
        <f t="shared" si="120"/>
        <v>0</v>
      </c>
      <c r="M178" s="26">
        <v>0</v>
      </c>
      <c r="N178" s="16">
        <f t="shared" si="98"/>
        <v>0</v>
      </c>
      <c r="O178" s="16">
        <f t="shared" si="99"/>
        <v>0</v>
      </c>
      <c r="P178" s="26">
        <v>3</v>
      </c>
      <c r="Q178" s="16">
        <f t="shared" si="100"/>
        <v>28.529999999999944</v>
      </c>
      <c r="R178" s="16">
        <f t="shared" si="101"/>
        <v>103.5</v>
      </c>
      <c r="S178" s="26">
        <v>1</v>
      </c>
      <c r="T178" s="16">
        <f t="shared" si="102"/>
        <v>9.509999999999982</v>
      </c>
      <c r="U178" s="16">
        <f t="shared" si="103"/>
        <v>34.5</v>
      </c>
      <c r="V178" s="26">
        <v>1</v>
      </c>
      <c r="W178" s="16">
        <f t="shared" si="104"/>
        <v>9.509999999999982</v>
      </c>
      <c r="X178" s="16">
        <f t="shared" si="105"/>
        <v>34.5</v>
      </c>
      <c r="Y178" s="26"/>
      <c r="Z178" s="16">
        <f t="shared" si="106"/>
        <v>0</v>
      </c>
      <c r="AA178" s="16">
        <f t="shared" si="107"/>
        <v>0</v>
      </c>
      <c r="AC178" s="52">
        <f t="shared" si="108"/>
        <v>5</v>
      </c>
      <c r="AD178" s="16">
        <f t="shared" si="109"/>
        <v>47.549999999999912</v>
      </c>
      <c r="AE178" s="37">
        <f t="shared" si="110"/>
        <v>172.5</v>
      </c>
      <c r="AF178" s="42">
        <f t="shared" si="90"/>
        <v>4.065040650406504E-2</v>
      </c>
      <c r="AG178" s="37">
        <f t="shared" si="91"/>
        <v>1.2195121951219512</v>
      </c>
      <c r="AH178" s="63">
        <f t="shared" si="92"/>
        <v>42.073170731707314</v>
      </c>
      <c r="AI178" s="26">
        <v>15</v>
      </c>
      <c r="AJ178" s="37">
        <f t="shared" si="115"/>
        <v>517.5</v>
      </c>
      <c r="AK178" s="37">
        <f t="shared" si="116"/>
        <v>369</v>
      </c>
      <c r="AL178" s="47">
        <v>102</v>
      </c>
      <c r="AM178" s="37">
        <f t="shared" si="117"/>
        <v>52.714285714285715</v>
      </c>
      <c r="AN178" s="52">
        <f t="shared" si="118"/>
        <v>12.3</v>
      </c>
      <c r="AO178" s="35">
        <f t="shared" si="93"/>
        <v>43958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19"/>
        <v>0</v>
      </c>
      <c r="L179" s="16">
        <f t="shared" si="120"/>
        <v>0</v>
      </c>
      <c r="M179" s="26">
        <v>1</v>
      </c>
      <c r="N179" s="16">
        <f t="shared" si="98"/>
        <v>9.5099999999999891</v>
      </c>
      <c r="O179" s="16">
        <f t="shared" si="99"/>
        <v>34.5</v>
      </c>
      <c r="P179" s="26">
        <v>3</v>
      </c>
      <c r="Q179" s="16">
        <f t="shared" si="100"/>
        <v>28.529999999999966</v>
      </c>
      <c r="R179" s="16">
        <f t="shared" si="101"/>
        <v>103.5</v>
      </c>
      <c r="S179" s="26">
        <v>2</v>
      </c>
      <c r="T179" s="16">
        <f t="shared" si="102"/>
        <v>19.019999999999978</v>
      </c>
      <c r="U179" s="16">
        <f t="shared" si="103"/>
        <v>69</v>
      </c>
      <c r="V179" s="26">
        <v>0</v>
      </c>
      <c r="W179" s="16">
        <f t="shared" si="104"/>
        <v>0</v>
      </c>
      <c r="X179" s="16">
        <f t="shared" si="105"/>
        <v>0</v>
      </c>
      <c r="Y179" s="26"/>
      <c r="Z179" s="16">
        <f t="shared" si="106"/>
        <v>0</v>
      </c>
      <c r="AA179" s="16">
        <f t="shared" si="107"/>
        <v>0</v>
      </c>
      <c r="AC179" s="52">
        <f t="shared" si="108"/>
        <v>6</v>
      </c>
      <c r="AD179" s="16">
        <f t="shared" si="109"/>
        <v>57.059999999999931</v>
      </c>
      <c r="AE179" s="37">
        <f t="shared" si="110"/>
        <v>207</v>
      </c>
      <c r="AF179" s="42">
        <f t="shared" si="90"/>
        <v>4.878048780487805E-2</v>
      </c>
      <c r="AG179" s="37">
        <f t="shared" si="91"/>
        <v>1.4634146341463414</v>
      </c>
      <c r="AH179" s="63">
        <f t="shared" si="92"/>
        <v>50.487804878048777</v>
      </c>
      <c r="AI179" s="26">
        <v>14</v>
      </c>
      <c r="AJ179" s="37">
        <f t="shared" si="115"/>
        <v>483</v>
      </c>
      <c r="AK179" s="37">
        <f t="shared" si="116"/>
        <v>287</v>
      </c>
      <c r="AL179" s="47">
        <v>103</v>
      </c>
      <c r="AM179" s="37">
        <f t="shared" si="117"/>
        <v>41</v>
      </c>
      <c r="AN179" s="52">
        <f t="shared" si="118"/>
        <v>9.5666666666666664</v>
      </c>
      <c r="AO179" s="35">
        <f t="shared" si="93"/>
        <v>43876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19"/>
        <v>0</v>
      </c>
      <c r="L180" s="16">
        <f t="shared" si="120"/>
        <v>0</v>
      </c>
      <c r="M180" s="26">
        <v>1</v>
      </c>
      <c r="N180" s="16">
        <f t="shared" si="98"/>
        <v>13.189999999999635</v>
      </c>
      <c r="O180" s="16">
        <f t="shared" si="99"/>
        <v>29.5</v>
      </c>
      <c r="P180" s="26">
        <v>1</v>
      </c>
      <c r="Q180" s="16">
        <f t="shared" si="100"/>
        <v>13.189999999999635</v>
      </c>
      <c r="R180" s="16">
        <f t="shared" si="101"/>
        <v>29.5</v>
      </c>
      <c r="S180" s="26">
        <v>3</v>
      </c>
      <c r="T180" s="16">
        <f t="shared" si="102"/>
        <v>39.569999999998906</v>
      </c>
      <c r="U180" s="16">
        <f t="shared" si="103"/>
        <v>88.5</v>
      </c>
      <c r="V180" s="26">
        <v>0</v>
      </c>
      <c r="W180" s="16">
        <f t="shared" si="104"/>
        <v>0</v>
      </c>
      <c r="X180" s="16">
        <f t="shared" si="105"/>
        <v>0</v>
      </c>
      <c r="Y180" s="26"/>
      <c r="Z180" s="16">
        <f t="shared" si="106"/>
        <v>0</v>
      </c>
      <c r="AA180" s="16">
        <f t="shared" si="107"/>
        <v>0</v>
      </c>
      <c r="AC180" s="52">
        <f t="shared" si="108"/>
        <v>5</v>
      </c>
      <c r="AD180" s="16">
        <f t="shared" si="109"/>
        <v>65.94999999999817</v>
      </c>
      <c r="AE180" s="37">
        <f t="shared" si="110"/>
        <v>147.5</v>
      </c>
      <c r="AF180" s="42">
        <f t="shared" si="90"/>
        <v>4.065040650406504E-2</v>
      </c>
      <c r="AG180" s="37">
        <f t="shared" si="91"/>
        <v>1.2195121951219512</v>
      </c>
      <c r="AH180" s="63">
        <f t="shared" si="92"/>
        <v>35.975609756097562</v>
      </c>
      <c r="AI180" s="26">
        <v>12</v>
      </c>
      <c r="AJ180" s="37">
        <f t="shared" ref="AJ180:AJ206" si="121">AI180*G180</f>
        <v>354</v>
      </c>
      <c r="AK180" s="37">
        <f t="shared" ref="AK180:AK206" si="122">IFERROR(AI180/AF180, "-")</f>
        <v>295.2</v>
      </c>
      <c r="AL180" s="47">
        <v>105</v>
      </c>
      <c r="AM180" s="37">
        <f t="shared" ref="AM180:AM206" si="123">IFERROR(AK180/7,"-")</f>
        <v>42.171428571428571</v>
      </c>
      <c r="AN180" s="52">
        <f t="shared" ref="AN180:AN206" si="124">IFERROR(AK180/30,"-")</f>
        <v>9.84</v>
      </c>
      <c r="AO180" s="35">
        <f t="shared" si="93"/>
        <v>43884.2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19"/>
        <v>0</v>
      </c>
      <c r="L181" s="16">
        <f t="shared" si="120"/>
        <v>0</v>
      </c>
      <c r="M181" s="26">
        <v>1</v>
      </c>
      <c r="N181" s="16">
        <f t="shared" si="98"/>
        <v>13.95</v>
      </c>
      <c r="O181" s="16">
        <f t="shared" si="99"/>
        <v>29.5</v>
      </c>
      <c r="P181" s="26">
        <v>11</v>
      </c>
      <c r="Q181" s="16">
        <f t="shared" si="100"/>
        <v>153.44999999999999</v>
      </c>
      <c r="R181" s="16">
        <f t="shared" si="101"/>
        <v>324.5</v>
      </c>
      <c r="S181" s="26">
        <v>1</v>
      </c>
      <c r="T181" s="16">
        <f t="shared" si="102"/>
        <v>13.95</v>
      </c>
      <c r="U181" s="16">
        <f t="shared" si="103"/>
        <v>29.5</v>
      </c>
      <c r="V181" s="26">
        <v>0</v>
      </c>
      <c r="W181" s="16">
        <f t="shared" si="104"/>
        <v>0</v>
      </c>
      <c r="X181" s="16">
        <f t="shared" si="105"/>
        <v>0</v>
      </c>
      <c r="Y181" s="26"/>
      <c r="Z181" s="16">
        <f t="shared" si="106"/>
        <v>0</v>
      </c>
      <c r="AA181" s="16">
        <f t="shared" si="107"/>
        <v>0</v>
      </c>
      <c r="AC181" s="52">
        <f t="shared" si="108"/>
        <v>13</v>
      </c>
      <c r="AD181" s="16">
        <f t="shared" si="109"/>
        <v>181.35</v>
      </c>
      <c r="AE181" s="37">
        <f t="shared" si="110"/>
        <v>383.5</v>
      </c>
      <c r="AF181" s="42">
        <f t="shared" si="90"/>
        <v>0.10569105691056911</v>
      </c>
      <c r="AG181" s="37">
        <f t="shared" si="91"/>
        <v>3.1707317073170733</v>
      </c>
      <c r="AH181" s="63">
        <f t="shared" si="92"/>
        <v>93.536585365853668</v>
      </c>
      <c r="AI181" s="26">
        <v>2</v>
      </c>
      <c r="AJ181" s="37">
        <f t="shared" si="121"/>
        <v>59</v>
      </c>
      <c r="AK181" s="37">
        <f t="shared" si="122"/>
        <v>18.923076923076923</v>
      </c>
      <c r="AL181" s="47">
        <v>106</v>
      </c>
      <c r="AM181" s="37">
        <f t="shared" si="123"/>
        <v>2.7032967032967035</v>
      </c>
      <c r="AN181" s="52">
        <f t="shared" si="124"/>
        <v>0.63076923076923075</v>
      </c>
      <c r="AO181" s="35">
        <f t="shared" si="93"/>
        <v>43607.923076923078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19"/>
        <v>0</v>
      </c>
      <c r="L182" s="16">
        <f t="shared" si="120"/>
        <v>0</v>
      </c>
      <c r="M182" s="26"/>
      <c r="N182" s="16">
        <f t="shared" si="98"/>
        <v>0</v>
      </c>
      <c r="O182" s="16">
        <f t="shared" si="99"/>
        <v>0</v>
      </c>
      <c r="P182" s="26">
        <v>0</v>
      </c>
      <c r="Q182" s="16">
        <f t="shared" si="100"/>
        <v>0</v>
      </c>
      <c r="R182" s="16">
        <f t="shared" si="101"/>
        <v>0</v>
      </c>
      <c r="S182" s="26">
        <v>0</v>
      </c>
      <c r="T182" s="16">
        <f t="shared" si="102"/>
        <v>0</v>
      </c>
      <c r="U182" s="16">
        <f t="shared" si="103"/>
        <v>0</v>
      </c>
      <c r="V182" s="26">
        <v>0</v>
      </c>
      <c r="W182" s="16">
        <f t="shared" si="104"/>
        <v>0</v>
      </c>
      <c r="X182" s="16">
        <f t="shared" si="105"/>
        <v>0</v>
      </c>
      <c r="Y182" s="26"/>
      <c r="Z182" s="16">
        <f t="shared" si="106"/>
        <v>0</v>
      </c>
      <c r="AA182" s="16">
        <f t="shared" si="107"/>
        <v>0</v>
      </c>
      <c r="AC182" s="52">
        <f t="shared" si="108"/>
        <v>0</v>
      </c>
      <c r="AD182" s="16">
        <f t="shared" si="109"/>
        <v>0</v>
      </c>
      <c r="AE182" s="37">
        <f t="shared" si="110"/>
        <v>0</v>
      </c>
      <c r="AF182" s="42">
        <f t="shared" si="90"/>
        <v>0</v>
      </c>
      <c r="AG182" s="37">
        <f t="shared" si="91"/>
        <v>0</v>
      </c>
      <c r="AH182" s="63">
        <f t="shared" si="92"/>
        <v>0</v>
      </c>
      <c r="AI182" s="26">
        <v>20</v>
      </c>
      <c r="AJ182" s="37">
        <f t="shared" si="121"/>
        <v>890</v>
      </c>
      <c r="AK182" s="37" t="str">
        <f t="shared" si="122"/>
        <v>-</v>
      </c>
      <c r="AL182" s="47">
        <v>107</v>
      </c>
      <c r="AM182" s="37" t="str">
        <f t="shared" si="123"/>
        <v>-</v>
      </c>
      <c r="AN182" s="52" t="str">
        <f t="shared" si="124"/>
        <v>-</v>
      </c>
      <c r="AO182" s="35" t="str">
        <f t="shared" si="93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19"/>
        <v>0</v>
      </c>
      <c r="L183" s="16">
        <f t="shared" si="120"/>
        <v>0</v>
      </c>
      <c r="M183" s="26"/>
      <c r="N183" s="16">
        <f t="shared" si="98"/>
        <v>0</v>
      </c>
      <c r="O183" s="16">
        <f t="shared" si="99"/>
        <v>0</v>
      </c>
      <c r="P183" s="26">
        <v>0</v>
      </c>
      <c r="Q183" s="16">
        <f t="shared" si="100"/>
        <v>0</v>
      </c>
      <c r="R183" s="16">
        <f t="shared" si="101"/>
        <v>0</v>
      </c>
      <c r="S183" s="26">
        <v>0</v>
      </c>
      <c r="T183" s="16">
        <f t="shared" si="102"/>
        <v>0</v>
      </c>
      <c r="U183" s="16">
        <f t="shared" si="103"/>
        <v>0</v>
      </c>
      <c r="V183" s="26">
        <v>0</v>
      </c>
      <c r="W183" s="16">
        <f t="shared" si="104"/>
        <v>0</v>
      </c>
      <c r="X183" s="16">
        <f t="shared" si="105"/>
        <v>0</v>
      </c>
      <c r="Y183" s="26"/>
      <c r="Z183" s="16">
        <f t="shared" si="106"/>
        <v>0</v>
      </c>
      <c r="AA183" s="16">
        <f t="shared" si="107"/>
        <v>0</v>
      </c>
      <c r="AC183" s="52">
        <f t="shared" si="108"/>
        <v>0</v>
      </c>
      <c r="AD183" s="16">
        <f t="shared" si="109"/>
        <v>0</v>
      </c>
      <c r="AE183" s="37">
        <f t="shared" si="110"/>
        <v>0</v>
      </c>
      <c r="AF183" s="42">
        <f t="shared" si="90"/>
        <v>0</v>
      </c>
      <c r="AG183" s="37">
        <f t="shared" si="91"/>
        <v>0</v>
      </c>
      <c r="AH183" s="63">
        <f t="shared" si="92"/>
        <v>0</v>
      </c>
      <c r="AI183" s="26">
        <v>0</v>
      </c>
      <c r="AJ183" s="37">
        <f t="shared" si="121"/>
        <v>0</v>
      </c>
      <c r="AK183" s="37" t="str">
        <f t="shared" si="122"/>
        <v>-</v>
      </c>
      <c r="AL183" s="47">
        <v>108</v>
      </c>
      <c r="AM183" s="37" t="str">
        <f t="shared" si="123"/>
        <v>-</v>
      </c>
      <c r="AN183" s="52" t="str">
        <f t="shared" si="124"/>
        <v>-</v>
      </c>
      <c r="AO183" s="35" t="str">
        <f t="shared" si="93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19"/>
        <v>0</v>
      </c>
      <c r="L184" s="16">
        <f t="shared" si="120"/>
        <v>0</v>
      </c>
      <c r="M184" s="26"/>
      <c r="N184" s="16">
        <f t="shared" si="98"/>
        <v>0</v>
      </c>
      <c r="O184" s="16">
        <f t="shared" si="99"/>
        <v>0</v>
      </c>
      <c r="P184" s="26">
        <v>0</v>
      </c>
      <c r="Q184" s="16">
        <f t="shared" si="100"/>
        <v>0</v>
      </c>
      <c r="R184" s="16">
        <f t="shared" si="101"/>
        <v>0</v>
      </c>
      <c r="S184" s="26">
        <v>0</v>
      </c>
      <c r="T184" s="16">
        <f t="shared" si="102"/>
        <v>0</v>
      </c>
      <c r="U184" s="16">
        <f t="shared" si="103"/>
        <v>0</v>
      </c>
      <c r="V184" s="26">
        <v>0</v>
      </c>
      <c r="W184" s="16">
        <f t="shared" si="104"/>
        <v>0</v>
      </c>
      <c r="X184" s="16">
        <f t="shared" si="105"/>
        <v>0</v>
      </c>
      <c r="Y184" s="26"/>
      <c r="Z184" s="16">
        <f t="shared" si="106"/>
        <v>0</v>
      </c>
      <c r="AA184" s="16">
        <f t="shared" si="107"/>
        <v>0</v>
      </c>
      <c r="AC184" s="52">
        <f t="shared" si="108"/>
        <v>0</v>
      </c>
      <c r="AD184" s="16">
        <f t="shared" si="109"/>
        <v>0</v>
      </c>
      <c r="AE184" s="37">
        <f t="shared" si="110"/>
        <v>0</v>
      </c>
      <c r="AF184" s="42">
        <f t="shared" si="90"/>
        <v>0</v>
      </c>
      <c r="AG184" s="37">
        <f t="shared" si="91"/>
        <v>0</v>
      </c>
      <c r="AH184" s="63">
        <f t="shared" si="92"/>
        <v>0</v>
      </c>
      <c r="AI184" s="26">
        <v>0</v>
      </c>
      <c r="AJ184" s="37">
        <f t="shared" si="121"/>
        <v>0</v>
      </c>
      <c r="AK184" s="37" t="str">
        <f t="shared" si="122"/>
        <v>-</v>
      </c>
      <c r="AL184" s="47">
        <v>109</v>
      </c>
      <c r="AM184" s="37" t="str">
        <f t="shared" si="123"/>
        <v>-</v>
      </c>
      <c r="AN184" s="52" t="str">
        <f t="shared" si="124"/>
        <v>-</v>
      </c>
      <c r="AO184" s="35" t="str">
        <f t="shared" si="93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19"/>
        <v>0</v>
      </c>
      <c r="L185" s="16">
        <f t="shared" si="120"/>
        <v>0</v>
      </c>
      <c r="M185" s="26"/>
      <c r="N185" s="16">
        <f t="shared" si="98"/>
        <v>0</v>
      </c>
      <c r="O185" s="16">
        <f t="shared" si="99"/>
        <v>0</v>
      </c>
      <c r="P185" s="26">
        <v>0</v>
      </c>
      <c r="Q185" s="16">
        <f t="shared" si="100"/>
        <v>0</v>
      </c>
      <c r="R185" s="16">
        <f t="shared" si="101"/>
        <v>0</v>
      </c>
      <c r="S185" s="26">
        <v>0</v>
      </c>
      <c r="T185" s="16">
        <f t="shared" si="102"/>
        <v>0</v>
      </c>
      <c r="U185" s="16">
        <f t="shared" si="103"/>
        <v>0</v>
      </c>
      <c r="V185" s="26">
        <v>1</v>
      </c>
      <c r="W185" s="16">
        <f t="shared" si="104"/>
        <v>7.61</v>
      </c>
      <c r="X185" s="16">
        <f t="shared" si="105"/>
        <v>29.5</v>
      </c>
      <c r="Y185" s="26"/>
      <c r="Z185" s="16">
        <f t="shared" si="106"/>
        <v>0</v>
      </c>
      <c r="AA185" s="16">
        <f t="shared" si="107"/>
        <v>0</v>
      </c>
      <c r="AC185" s="52">
        <f t="shared" si="108"/>
        <v>1</v>
      </c>
      <c r="AD185" s="16">
        <f t="shared" si="109"/>
        <v>7.61</v>
      </c>
      <c r="AE185" s="37">
        <f t="shared" si="110"/>
        <v>29.5</v>
      </c>
      <c r="AF185" s="42">
        <f t="shared" si="90"/>
        <v>8.130081300813009E-3</v>
      </c>
      <c r="AG185" s="37">
        <f t="shared" si="91"/>
        <v>0.24390243902439027</v>
      </c>
      <c r="AH185" s="63">
        <f t="shared" si="92"/>
        <v>7.1951219512195133</v>
      </c>
      <c r="AI185" s="26">
        <v>9</v>
      </c>
      <c r="AJ185" s="37">
        <f t="shared" si="121"/>
        <v>265.5</v>
      </c>
      <c r="AK185" s="37">
        <f t="shared" si="122"/>
        <v>1106.9999999999998</v>
      </c>
      <c r="AL185" s="47">
        <v>110</v>
      </c>
      <c r="AM185" s="37">
        <f t="shared" si="123"/>
        <v>158.14285714285711</v>
      </c>
      <c r="AN185" s="52">
        <f t="shared" si="124"/>
        <v>36.899999999999991</v>
      </c>
      <c r="AO185" s="35">
        <f t="shared" si="93"/>
        <v>44696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19"/>
        <v>0</v>
      </c>
      <c r="L186" s="16">
        <f t="shared" si="120"/>
        <v>0</v>
      </c>
      <c r="M186" s="26"/>
      <c r="N186" s="16">
        <f t="shared" si="98"/>
        <v>0</v>
      </c>
      <c r="O186" s="16">
        <f t="shared" si="99"/>
        <v>0</v>
      </c>
      <c r="P186" s="26">
        <v>0</v>
      </c>
      <c r="Q186" s="16">
        <f t="shared" si="100"/>
        <v>0</v>
      </c>
      <c r="R186" s="16">
        <f t="shared" si="101"/>
        <v>0</v>
      </c>
      <c r="S186" s="26">
        <v>0</v>
      </c>
      <c r="T186" s="16">
        <f t="shared" si="102"/>
        <v>0</v>
      </c>
      <c r="U186" s="16">
        <f t="shared" si="103"/>
        <v>0</v>
      </c>
      <c r="V186" s="26">
        <v>1</v>
      </c>
      <c r="W186" s="16">
        <f t="shared" si="104"/>
        <v>37.130000000000003</v>
      </c>
      <c r="X186" s="16">
        <f t="shared" si="105"/>
        <v>74.5</v>
      </c>
      <c r="Y186" s="26"/>
      <c r="Z186" s="16">
        <f t="shared" si="106"/>
        <v>0</v>
      </c>
      <c r="AA186" s="16">
        <f t="shared" si="107"/>
        <v>0</v>
      </c>
      <c r="AC186" s="52">
        <f t="shared" si="108"/>
        <v>1</v>
      </c>
      <c r="AD186" s="16">
        <f t="shared" si="109"/>
        <v>37.130000000000003</v>
      </c>
      <c r="AE186" s="37">
        <f t="shared" si="110"/>
        <v>74.5</v>
      </c>
      <c r="AF186" s="42">
        <f t="shared" si="90"/>
        <v>8.130081300813009E-3</v>
      </c>
      <c r="AG186" s="37">
        <f t="shared" si="91"/>
        <v>0.24390243902439027</v>
      </c>
      <c r="AH186" s="63">
        <f t="shared" si="92"/>
        <v>18.170731707317074</v>
      </c>
      <c r="AI186" s="26">
        <v>4</v>
      </c>
      <c r="AJ186" s="37">
        <f t="shared" si="121"/>
        <v>298</v>
      </c>
      <c r="AK186" s="37">
        <f t="shared" si="122"/>
        <v>491.99999999999994</v>
      </c>
      <c r="AL186" s="47">
        <v>111</v>
      </c>
      <c r="AM186" s="37">
        <f t="shared" si="123"/>
        <v>70.285714285714278</v>
      </c>
      <c r="AN186" s="52">
        <f t="shared" si="124"/>
        <v>16.399999999999999</v>
      </c>
      <c r="AO186" s="35">
        <f t="shared" si="93"/>
        <v>44081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19"/>
        <v>0</v>
      </c>
      <c r="L187" s="16">
        <f t="shared" si="120"/>
        <v>0</v>
      </c>
      <c r="M187" s="26"/>
      <c r="N187" s="16">
        <f t="shared" si="98"/>
        <v>0</v>
      </c>
      <c r="O187" s="16">
        <f t="shared" si="99"/>
        <v>0</v>
      </c>
      <c r="P187" s="26">
        <v>0</v>
      </c>
      <c r="Q187" s="16">
        <f t="shared" si="100"/>
        <v>0</v>
      </c>
      <c r="R187" s="16">
        <f t="shared" si="101"/>
        <v>0</v>
      </c>
      <c r="S187" s="26">
        <v>0</v>
      </c>
      <c r="T187" s="16">
        <f t="shared" si="102"/>
        <v>0</v>
      </c>
      <c r="U187" s="16">
        <f t="shared" si="103"/>
        <v>0</v>
      </c>
      <c r="V187" s="26">
        <v>0</v>
      </c>
      <c r="W187" s="16">
        <f t="shared" si="104"/>
        <v>0</v>
      </c>
      <c r="X187" s="16">
        <f t="shared" si="105"/>
        <v>0</v>
      </c>
      <c r="Y187" s="26"/>
      <c r="Z187" s="16">
        <f t="shared" si="106"/>
        <v>0</v>
      </c>
      <c r="AA187" s="16">
        <f t="shared" si="107"/>
        <v>0</v>
      </c>
      <c r="AC187" s="52">
        <f t="shared" si="108"/>
        <v>0</v>
      </c>
      <c r="AD187" s="16">
        <f t="shared" si="109"/>
        <v>0</v>
      </c>
      <c r="AE187" s="37">
        <f t="shared" si="110"/>
        <v>0</v>
      </c>
      <c r="AF187" s="42">
        <f t="shared" si="90"/>
        <v>0</v>
      </c>
      <c r="AG187" s="37">
        <f t="shared" si="91"/>
        <v>0</v>
      </c>
      <c r="AH187" s="63">
        <f t="shared" si="92"/>
        <v>0</v>
      </c>
      <c r="AI187" s="26">
        <v>10</v>
      </c>
      <c r="AJ187" s="37">
        <f t="shared" si="121"/>
        <v>295</v>
      </c>
      <c r="AK187" s="37" t="str">
        <f t="shared" si="122"/>
        <v>-</v>
      </c>
      <c r="AL187" s="47">
        <v>112</v>
      </c>
      <c r="AM187" s="37" t="str">
        <f t="shared" si="123"/>
        <v>-</v>
      </c>
      <c r="AN187" s="52" t="str">
        <f t="shared" si="124"/>
        <v>-</v>
      </c>
      <c r="AO187" s="35" t="str">
        <f t="shared" si="93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19"/>
        <v>0</v>
      </c>
      <c r="L188" s="16">
        <f t="shared" si="120"/>
        <v>0</v>
      </c>
      <c r="M188" s="26"/>
      <c r="N188" s="16">
        <f t="shared" si="98"/>
        <v>0</v>
      </c>
      <c r="O188" s="16">
        <f t="shared" si="99"/>
        <v>0</v>
      </c>
      <c r="P188" s="26">
        <v>0</v>
      </c>
      <c r="Q188" s="16">
        <f t="shared" si="100"/>
        <v>0</v>
      </c>
      <c r="R188" s="16">
        <f t="shared" si="101"/>
        <v>0</v>
      </c>
      <c r="S188" s="26">
        <v>0</v>
      </c>
      <c r="T188" s="16">
        <f t="shared" si="102"/>
        <v>0</v>
      </c>
      <c r="U188" s="16">
        <f t="shared" si="103"/>
        <v>0</v>
      </c>
      <c r="V188" s="26">
        <v>0</v>
      </c>
      <c r="W188" s="16">
        <f t="shared" si="104"/>
        <v>0</v>
      </c>
      <c r="X188" s="16">
        <f t="shared" si="105"/>
        <v>0</v>
      </c>
      <c r="Y188" s="26"/>
      <c r="Z188" s="16">
        <f t="shared" si="106"/>
        <v>0</v>
      </c>
      <c r="AA188" s="16">
        <f t="shared" si="107"/>
        <v>0</v>
      </c>
      <c r="AC188" s="52">
        <f t="shared" si="108"/>
        <v>0</v>
      </c>
      <c r="AD188" s="16">
        <f t="shared" si="109"/>
        <v>0</v>
      </c>
      <c r="AE188" s="37">
        <f t="shared" si="110"/>
        <v>0</v>
      </c>
      <c r="AF188" s="42">
        <f t="shared" si="90"/>
        <v>0</v>
      </c>
      <c r="AG188" s="37">
        <f t="shared" si="91"/>
        <v>0</v>
      </c>
      <c r="AH188" s="63">
        <f t="shared" si="92"/>
        <v>0</v>
      </c>
      <c r="AI188" s="26">
        <v>0</v>
      </c>
      <c r="AJ188" s="37">
        <f t="shared" si="121"/>
        <v>0</v>
      </c>
      <c r="AK188" s="37" t="str">
        <f t="shared" si="122"/>
        <v>-</v>
      </c>
      <c r="AL188" s="47">
        <v>113</v>
      </c>
      <c r="AM188" s="37" t="str">
        <f t="shared" si="123"/>
        <v>-</v>
      </c>
      <c r="AN188" s="52" t="str">
        <f t="shared" si="124"/>
        <v>-</v>
      </c>
      <c r="AO188" s="35" t="str">
        <f t="shared" si="93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19"/>
        <v>0</v>
      </c>
      <c r="L189" s="16">
        <f t="shared" si="120"/>
        <v>0</v>
      </c>
      <c r="M189" s="26"/>
      <c r="N189" s="16">
        <f t="shared" si="98"/>
        <v>0</v>
      </c>
      <c r="O189" s="16">
        <f t="shared" si="99"/>
        <v>0</v>
      </c>
      <c r="P189" s="26">
        <v>0</v>
      </c>
      <c r="Q189" s="16">
        <f t="shared" si="100"/>
        <v>0</v>
      </c>
      <c r="R189" s="16">
        <f t="shared" si="101"/>
        <v>0</v>
      </c>
      <c r="S189" s="26">
        <v>0</v>
      </c>
      <c r="T189" s="16">
        <f t="shared" si="102"/>
        <v>0</v>
      </c>
      <c r="U189" s="16">
        <f t="shared" si="103"/>
        <v>0</v>
      </c>
      <c r="V189" s="26">
        <v>0</v>
      </c>
      <c r="W189" s="16">
        <f t="shared" si="104"/>
        <v>0</v>
      </c>
      <c r="X189" s="16">
        <f t="shared" si="105"/>
        <v>0</v>
      </c>
      <c r="Y189" s="26"/>
      <c r="Z189" s="16">
        <f t="shared" si="106"/>
        <v>0</v>
      </c>
      <c r="AA189" s="16">
        <f t="shared" si="107"/>
        <v>0</v>
      </c>
      <c r="AC189" s="52">
        <f t="shared" si="108"/>
        <v>0</v>
      </c>
      <c r="AD189" s="16">
        <f t="shared" si="109"/>
        <v>0</v>
      </c>
      <c r="AE189" s="37">
        <f t="shared" si="110"/>
        <v>0</v>
      </c>
      <c r="AF189" s="42">
        <f t="shared" si="90"/>
        <v>0</v>
      </c>
      <c r="AG189" s="37">
        <f t="shared" si="91"/>
        <v>0</v>
      </c>
      <c r="AH189" s="63">
        <f t="shared" si="92"/>
        <v>0</v>
      </c>
      <c r="AI189" s="26">
        <v>0</v>
      </c>
      <c r="AJ189" s="37">
        <f t="shared" si="121"/>
        <v>0</v>
      </c>
      <c r="AK189" s="37" t="str">
        <f t="shared" si="122"/>
        <v>-</v>
      </c>
      <c r="AL189" s="47">
        <v>115</v>
      </c>
      <c r="AM189" s="37" t="str">
        <f t="shared" si="123"/>
        <v>-</v>
      </c>
      <c r="AN189" s="52" t="str">
        <f t="shared" si="124"/>
        <v>-</v>
      </c>
      <c r="AO189" s="35" t="str">
        <f t="shared" si="93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19"/>
        <v>0</v>
      </c>
      <c r="L190" s="16">
        <f t="shared" si="120"/>
        <v>0</v>
      </c>
      <c r="M190" s="26"/>
      <c r="N190" s="16">
        <f t="shared" si="98"/>
        <v>0</v>
      </c>
      <c r="O190" s="16">
        <f t="shared" si="99"/>
        <v>0</v>
      </c>
      <c r="P190" s="26">
        <v>0</v>
      </c>
      <c r="Q190" s="16">
        <f t="shared" si="100"/>
        <v>0</v>
      </c>
      <c r="R190" s="16">
        <f t="shared" si="101"/>
        <v>0</v>
      </c>
      <c r="S190" s="26">
        <v>0</v>
      </c>
      <c r="T190" s="16">
        <f t="shared" si="102"/>
        <v>0</v>
      </c>
      <c r="U190" s="16">
        <f t="shared" si="103"/>
        <v>0</v>
      </c>
      <c r="V190" s="26">
        <v>0</v>
      </c>
      <c r="W190" s="16">
        <f t="shared" si="104"/>
        <v>0</v>
      </c>
      <c r="X190" s="16">
        <f t="shared" si="105"/>
        <v>0</v>
      </c>
      <c r="Y190" s="26"/>
      <c r="Z190" s="16">
        <f t="shared" si="106"/>
        <v>0</v>
      </c>
      <c r="AA190" s="16">
        <f t="shared" si="107"/>
        <v>0</v>
      </c>
      <c r="AC190" s="52">
        <f t="shared" si="108"/>
        <v>0</v>
      </c>
      <c r="AD190" s="16">
        <f t="shared" si="109"/>
        <v>0</v>
      </c>
      <c r="AE190" s="37">
        <f t="shared" si="110"/>
        <v>0</v>
      </c>
      <c r="AF190" s="42">
        <f t="shared" si="90"/>
        <v>0</v>
      </c>
      <c r="AG190" s="37">
        <f t="shared" si="91"/>
        <v>0</v>
      </c>
      <c r="AH190" s="63">
        <f t="shared" si="92"/>
        <v>0</v>
      </c>
      <c r="AI190" s="26">
        <v>0</v>
      </c>
      <c r="AJ190" s="37">
        <f t="shared" si="121"/>
        <v>0</v>
      </c>
      <c r="AK190" s="37" t="str">
        <f t="shared" si="122"/>
        <v>-</v>
      </c>
      <c r="AL190" s="47">
        <v>116</v>
      </c>
      <c r="AM190" s="37" t="str">
        <f t="shared" si="123"/>
        <v>-</v>
      </c>
      <c r="AN190" s="52" t="str">
        <f t="shared" si="124"/>
        <v>-</v>
      </c>
      <c r="AO190" s="35" t="str">
        <f t="shared" si="93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19"/>
        <v>0</v>
      </c>
      <c r="L191" s="16">
        <f t="shared" si="120"/>
        <v>0</v>
      </c>
      <c r="M191" s="26"/>
      <c r="N191" s="16">
        <f t="shared" si="98"/>
        <v>0</v>
      </c>
      <c r="O191" s="16">
        <f t="shared" si="99"/>
        <v>0</v>
      </c>
      <c r="P191" s="26">
        <v>0</v>
      </c>
      <c r="Q191" s="16">
        <f t="shared" si="100"/>
        <v>0</v>
      </c>
      <c r="R191" s="16">
        <f t="shared" si="101"/>
        <v>0</v>
      </c>
      <c r="S191" s="26">
        <v>0</v>
      </c>
      <c r="T191" s="16">
        <f t="shared" si="102"/>
        <v>0</v>
      </c>
      <c r="U191" s="16">
        <f t="shared" si="103"/>
        <v>0</v>
      </c>
      <c r="V191" s="26">
        <v>0</v>
      </c>
      <c r="W191" s="16">
        <f t="shared" si="104"/>
        <v>0</v>
      </c>
      <c r="X191" s="16">
        <f t="shared" si="105"/>
        <v>0</v>
      </c>
      <c r="Y191" s="26"/>
      <c r="Z191" s="16">
        <f t="shared" si="106"/>
        <v>0</v>
      </c>
      <c r="AA191" s="16">
        <f t="shared" si="107"/>
        <v>0</v>
      </c>
      <c r="AC191" s="52">
        <f t="shared" si="108"/>
        <v>0</v>
      </c>
      <c r="AD191" s="16">
        <f t="shared" si="109"/>
        <v>0</v>
      </c>
      <c r="AE191" s="37">
        <f t="shared" si="110"/>
        <v>0</v>
      </c>
      <c r="AF191" s="42">
        <f t="shared" si="90"/>
        <v>0</v>
      </c>
      <c r="AG191" s="37">
        <f t="shared" si="91"/>
        <v>0</v>
      </c>
      <c r="AH191" s="63">
        <f t="shared" si="92"/>
        <v>0</v>
      </c>
      <c r="AI191" s="26">
        <v>0</v>
      </c>
      <c r="AJ191" s="37">
        <f t="shared" si="121"/>
        <v>0</v>
      </c>
      <c r="AK191" s="37" t="str">
        <f t="shared" si="122"/>
        <v>-</v>
      </c>
      <c r="AL191" s="47">
        <v>117</v>
      </c>
      <c r="AM191" s="37" t="str">
        <f t="shared" si="123"/>
        <v>-</v>
      </c>
      <c r="AN191" s="52" t="str">
        <f t="shared" si="124"/>
        <v>-</v>
      </c>
      <c r="AO191" s="35" t="str">
        <f t="shared" si="93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19"/>
        <v>0</v>
      </c>
      <c r="L192" s="16">
        <f t="shared" si="120"/>
        <v>0</v>
      </c>
      <c r="M192" s="26"/>
      <c r="N192" s="16">
        <f t="shared" si="98"/>
        <v>0</v>
      </c>
      <c r="O192" s="16">
        <f t="shared" si="99"/>
        <v>0</v>
      </c>
      <c r="P192" s="26">
        <v>0</v>
      </c>
      <c r="Q192" s="16">
        <f t="shared" si="100"/>
        <v>0</v>
      </c>
      <c r="R192" s="16">
        <f t="shared" si="101"/>
        <v>0</v>
      </c>
      <c r="S192" s="26">
        <v>0</v>
      </c>
      <c r="T192" s="16">
        <f t="shared" si="102"/>
        <v>0</v>
      </c>
      <c r="U192" s="16">
        <f t="shared" si="103"/>
        <v>0</v>
      </c>
      <c r="V192" s="26">
        <v>0</v>
      </c>
      <c r="W192" s="16">
        <f t="shared" si="104"/>
        <v>0</v>
      </c>
      <c r="X192" s="16">
        <f t="shared" si="105"/>
        <v>0</v>
      </c>
      <c r="Y192" s="26"/>
      <c r="Z192" s="16">
        <f t="shared" si="106"/>
        <v>0</v>
      </c>
      <c r="AA192" s="16">
        <f t="shared" si="107"/>
        <v>0</v>
      </c>
      <c r="AC192" s="52">
        <f t="shared" si="108"/>
        <v>0</v>
      </c>
      <c r="AD192" s="16">
        <f t="shared" si="109"/>
        <v>0</v>
      </c>
      <c r="AE192" s="37">
        <f t="shared" si="110"/>
        <v>0</v>
      </c>
      <c r="AF192" s="42">
        <f t="shared" si="90"/>
        <v>0</v>
      </c>
      <c r="AG192" s="37">
        <f t="shared" si="91"/>
        <v>0</v>
      </c>
      <c r="AH192" s="63">
        <f t="shared" si="92"/>
        <v>0</v>
      </c>
      <c r="AI192" s="26">
        <v>0</v>
      </c>
      <c r="AJ192" s="37">
        <f t="shared" si="121"/>
        <v>0</v>
      </c>
      <c r="AK192" s="37" t="str">
        <f t="shared" si="122"/>
        <v>-</v>
      </c>
      <c r="AL192" s="47">
        <v>118</v>
      </c>
      <c r="AM192" s="37" t="str">
        <f t="shared" si="123"/>
        <v>-</v>
      </c>
      <c r="AN192" s="52" t="str">
        <f t="shared" si="124"/>
        <v>-</v>
      </c>
      <c r="AO192" s="35" t="str">
        <f t="shared" si="93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19"/>
        <v>0</v>
      </c>
      <c r="L193" s="16">
        <f t="shared" si="120"/>
        <v>0</v>
      </c>
      <c r="M193" s="26"/>
      <c r="N193" s="16">
        <f t="shared" si="98"/>
        <v>0</v>
      </c>
      <c r="O193" s="16">
        <f t="shared" si="99"/>
        <v>0</v>
      </c>
      <c r="P193" s="26">
        <v>0</v>
      </c>
      <c r="Q193" s="16">
        <f t="shared" si="100"/>
        <v>0</v>
      </c>
      <c r="R193" s="16">
        <f t="shared" si="101"/>
        <v>0</v>
      </c>
      <c r="S193" s="26">
        <v>0</v>
      </c>
      <c r="T193" s="16">
        <f t="shared" si="102"/>
        <v>0</v>
      </c>
      <c r="U193" s="16">
        <f t="shared" si="103"/>
        <v>0</v>
      </c>
      <c r="V193" s="26">
        <v>0</v>
      </c>
      <c r="W193" s="16">
        <f t="shared" si="104"/>
        <v>0</v>
      </c>
      <c r="X193" s="16">
        <f t="shared" si="105"/>
        <v>0</v>
      </c>
      <c r="Y193" s="26"/>
      <c r="Z193" s="16">
        <f t="shared" si="106"/>
        <v>0</v>
      </c>
      <c r="AA193" s="16">
        <f t="shared" si="107"/>
        <v>0</v>
      </c>
      <c r="AC193" s="52">
        <f t="shared" si="108"/>
        <v>0</v>
      </c>
      <c r="AD193" s="16">
        <f t="shared" si="109"/>
        <v>0</v>
      </c>
      <c r="AE193" s="37">
        <f t="shared" si="110"/>
        <v>0</v>
      </c>
      <c r="AF193" s="42">
        <f t="shared" si="90"/>
        <v>0</v>
      </c>
      <c r="AG193" s="37">
        <f t="shared" si="91"/>
        <v>0</v>
      </c>
      <c r="AH193" s="63">
        <f t="shared" si="92"/>
        <v>0</v>
      </c>
      <c r="AI193" s="26">
        <v>0</v>
      </c>
      <c r="AJ193" s="37">
        <f t="shared" si="121"/>
        <v>0</v>
      </c>
      <c r="AK193" s="37" t="str">
        <f t="shared" si="122"/>
        <v>-</v>
      </c>
      <c r="AL193" s="47">
        <v>119</v>
      </c>
      <c r="AM193" s="37" t="str">
        <f t="shared" si="123"/>
        <v>-</v>
      </c>
      <c r="AN193" s="52" t="str">
        <f t="shared" si="124"/>
        <v>-</v>
      </c>
      <c r="AO193" s="35" t="str">
        <f t="shared" si="93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19"/>
        <v>0</v>
      </c>
      <c r="L194" s="16">
        <f t="shared" si="120"/>
        <v>0</v>
      </c>
      <c r="M194" s="26"/>
      <c r="N194" s="16">
        <f t="shared" si="98"/>
        <v>0</v>
      </c>
      <c r="O194" s="16">
        <f t="shared" si="99"/>
        <v>0</v>
      </c>
      <c r="P194" s="26">
        <v>0</v>
      </c>
      <c r="Q194" s="16">
        <f t="shared" si="100"/>
        <v>0</v>
      </c>
      <c r="R194" s="16">
        <f t="shared" si="101"/>
        <v>0</v>
      </c>
      <c r="S194" s="26">
        <v>0</v>
      </c>
      <c r="T194" s="16">
        <f t="shared" si="102"/>
        <v>0</v>
      </c>
      <c r="U194" s="16">
        <f t="shared" si="103"/>
        <v>0</v>
      </c>
      <c r="V194" s="26">
        <v>0</v>
      </c>
      <c r="W194" s="16">
        <f t="shared" si="104"/>
        <v>0</v>
      </c>
      <c r="X194" s="16">
        <f t="shared" si="105"/>
        <v>0</v>
      </c>
      <c r="Y194" s="26"/>
      <c r="Z194" s="16">
        <f t="shared" si="106"/>
        <v>0</v>
      </c>
      <c r="AA194" s="16">
        <f t="shared" si="107"/>
        <v>0</v>
      </c>
      <c r="AC194" s="52">
        <f t="shared" si="108"/>
        <v>0</v>
      </c>
      <c r="AD194" s="16">
        <f t="shared" si="109"/>
        <v>0</v>
      </c>
      <c r="AE194" s="37">
        <f t="shared" si="110"/>
        <v>0</v>
      </c>
      <c r="AF194" s="42">
        <f t="shared" si="90"/>
        <v>0</v>
      </c>
      <c r="AG194" s="37">
        <f t="shared" si="91"/>
        <v>0</v>
      </c>
      <c r="AH194" s="63">
        <f t="shared" si="92"/>
        <v>0</v>
      </c>
      <c r="AI194" s="26">
        <v>0</v>
      </c>
      <c r="AJ194" s="37">
        <f t="shared" si="121"/>
        <v>0</v>
      </c>
      <c r="AK194" s="37" t="str">
        <f t="shared" si="122"/>
        <v>-</v>
      </c>
      <c r="AL194" s="47">
        <v>120</v>
      </c>
      <c r="AM194" s="37" t="str">
        <f t="shared" si="123"/>
        <v>-</v>
      </c>
      <c r="AN194" s="52" t="str">
        <f t="shared" si="124"/>
        <v>-</v>
      </c>
      <c r="AO194" s="35" t="str">
        <f t="shared" si="93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19"/>
        <v>0</v>
      </c>
      <c r="L195" s="16">
        <f t="shared" si="120"/>
        <v>0</v>
      </c>
      <c r="M195" s="26"/>
      <c r="N195" s="16">
        <f t="shared" si="98"/>
        <v>0</v>
      </c>
      <c r="O195" s="16">
        <f t="shared" si="99"/>
        <v>0</v>
      </c>
      <c r="P195" s="26">
        <v>0</v>
      </c>
      <c r="Q195" s="16">
        <f t="shared" si="100"/>
        <v>0</v>
      </c>
      <c r="R195" s="16">
        <f t="shared" si="101"/>
        <v>0</v>
      </c>
      <c r="S195" s="26">
        <v>0</v>
      </c>
      <c r="T195" s="16">
        <f t="shared" si="102"/>
        <v>0</v>
      </c>
      <c r="U195" s="16">
        <f t="shared" si="103"/>
        <v>0</v>
      </c>
      <c r="V195" s="26">
        <v>0</v>
      </c>
      <c r="W195" s="16">
        <f t="shared" si="104"/>
        <v>0</v>
      </c>
      <c r="X195" s="16">
        <f t="shared" si="105"/>
        <v>0</v>
      </c>
      <c r="Y195" s="26"/>
      <c r="Z195" s="16">
        <f t="shared" si="106"/>
        <v>0</v>
      </c>
      <c r="AA195" s="16">
        <f t="shared" si="107"/>
        <v>0</v>
      </c>
      <c r="AC195" s="52">
        <f t="shared" si="108"/>
        <v>0</v>
      </c>
      <c r="AD195" s="16">
        <f t="shared" si="109"/>
        <v>0</v>
      </c>
      <c r="AE195" s="37">
        <f t="shared" si="110"/>
        <v>0</v>
      </c>
      <c r="AF195" s="42">
        <f t="shared" si="90"/>
        <v>0</v>
      </c>
      <c r="AG195" s="37">
        <f t="shared" si="91"/>
        <v>0</v>
      </c>
      <c r="AH195" s="63">
        <f t="shared" si="92"/>
        <v>0</v>
      </c>
      <c r="AI195" s="26">
        <v>0</v>
      </c>
      <c r="AJ195" s="37">
        <f t="shared" si="121"/>
        <v>0</v>
      </c>
      <c r="AK195" s="37" t="str">
        <f t="shared" si="122"/>
        <v>-</v>
      </c>
      <c r="AL195" s="47">
        <v>121</v>
      </c>
      <c r="AM195" s="37" t="str">
        <f t="shared" si="123"/>
        <v>-</v>
      </c>
      <c r="AN195" s="52" t="str">
        <f t="shared" si="124"/>
        <v>-</v>
      </c>
      <c r="AO195" s="35" t="str">
        <f t="shared" si="93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119"/>
        <v>0</v>
      </c>
      <c r="L196" s="16">
        <f t="shared" si="120"/>
        <v>0</v>
      </c>
      <c r="M196" s="26"/>
      <c r="N196" s="16">
        <f t="shared" si="98"/>
        <v>0</v>
      </c>
      <c r="O196" s="16">
        <f t="shared" si="99"/>
        <v>0</v>
      </c>
      <c r="P196" s="26">
        <v>0</v>
      </c>
      <c r="Q196" s="16">
        <f t="shared" si="100"/>
        <v>0</v>
      </c>
      <c r="R196" s="16">
        <f t="shared" si="101"/>
        <v>0</v>
      </c>
      <c r="S196" s="26">
        <v>0</v>
      </c>
      <c r="T196" s="16">
        <f t="shared" si="102"/>
        <v>0</v>
      </c>
      <c r="U196" s="16">
        <f t="shared" si="103"/>
        <v>0</v>
      </c>
      <c r="V196" s="26">
        <v>0</v>
      </c>
      <c r="W196" s="16">
        <f t="shared" si="104"/>
        <v>0</v>
      </c>
      <c r="X196" s="16">
        <f t="shared" si="105"/>
        <v>0</v>
      </c>
      <c r="Y196" s="26"/>
      <c r="Z196" s="16">
        <f t="shared" si="106"/>
        <v>0</v>
      </c>
      <c r="AA196" s="16">
        <f t="shared" si="107"/>
        <v>0</v>
      </c>
      <c r="AC196" s="52">
        <f t="shared" si="108"/>
        <v>0</v>
      </c>
      <c r="AD196" s="16">
        <f t="shared" si="109"/>
        <v>0</v>
      </c>
      <c r="AE196" s="37">
        <f t="shared" si="110"/>
        <v>0</v>
      </c>
      <c r="AF196" s="42">
        <f t="shared" si="90"/>
        <v>0</v>
      </c>
      <c r="AG196" s="37">
        <f t="shared" si="91"/>
        <v>0</v>
      </c>
      <c r="AH196" s="63">
        <f t="shared" si="92"/>
        <v>0</v>
      </c>
      <c r="AI196" s="26">
        <v>0</v>
      </c>
      <c r="AJ196" s="37">
        <f t="shared" si="121"/>
        <v>0</v>
      </c>
      <c r="AK196" s="37" t="str">
        <f t="shared" si="122"/>
        <v>-</v>
      </c>
      <c r="AL196" s="47">
        <v>122</v>
      </c>
      <c r="AM196" s="37" t="str">
        <f t="shared" si="123"/>
        <v>-</v>
      </c>
      <c r="AN196" s="52" t="str">
        <f t="shared" si="124"/>
        <v>-</v>
      </c>
      <c r="AO196" s="35" t="str">
        <f t="shared" si="93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119"/>
        <v>0</v>
      </c>
      <c r="L197" s="16">
        <f t="shared" si="120"/>
        <v>0</v>
      </c>
      <c r="M197" s="26"/>
      <c r="N197" s="16">
        <f t="shared" si="98"/>
        <v>0</v>
      </c>
      <c r="O197" s="16">
        <f t="shared" si="99"/>
        <v>0</v>
      </c>
      <c r="P197" s="26">
        <v>0</v>
      </c>
      <c r="Q197" s="16">
        <f t="shared" si="100"/>
        <v>0</v>
      </c>
      <c r="R197" s="16">
        <f t="shared" si="101"/>
        <v>0</v>
      </c>
      <c r="S197" s="26">
        <v>0</v>
      </c>
      <c r="T197" s="16">
        <f t="shared" si="102"/>
        <v>0</v>
      </c>
      <c r="U197" s="16">
        <f t="shared" si="103"/>
        <v>0</v>
      </c>
      <c r="V197" s="26">
        <v>0</v>
      </c>
      <c r="W197" s="16">
        <f t="shared" si="104"/>
        <v>0</v>
      </c>
      <c r="X197" s="16">
        <f t="shared" si="105"/>
        <v>0</v>
      </c>
      <c r="Y197" s="26"/>
      <c r="Z197" s="16">
        <f t="shared" si="106"/>
        <v>0</v>
      </c>
      <c r="AA197" s="16">
        <f t="shared" si="107"/>
        <v>0</v>
      </c>
      <c r="AC197" s="52">
        <f t="shared" si="108"/>
        <v>0</v>
      </c>
      <c r="AD197" s="16">
        <f t="shared" si="109"/>
        <v>0</v>
      </c>
      <c r="AE197" s="37">
        <f t="shared" si="110"/>
        <v>0</v>
      </c>
      <c r="AF197" s="42">
        <f t="shared" si="90"/>
        <v>0</v>
      </c>
      <c r="AG197" s="37">
        <f t="shared" si="91"/>
        <v>0</v>
      </c>
      <c r="AH197" s="63">
        <f t="shared" si="92"/>
        <v>0</v>
      </c>
      <c r="AI197" s="26">
        <v>0</v>
      </c>
      <c r="AJ197" s="37">
        <f t="shared" si="121"/>
        <v>0</v>
      </c>
      <c r="AK197" s="37" t="str">
        <f t="shared" si="122"/>
        <v>-</v>
      </c>
      <c r="AL197" s="47">
        <v>123</v>
      </c>
      <c r="AM197" s="37" t="str">
        <f t="shared" si="123"/>
        <v>-</v>
      </c>
      <c r="AN197" s="52" t="str">
        <f t="shared" si="124"/>
        <v>-</v>
      </c>
      <c r="AO197" s="35" t="str">
        <f t="shared" si="93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119"/>
        <v>0</v>
      </c>
      <c r="L198" s="16">
        <f t="shared" si="120"/>
        <v>0</v>
      </c>
      <c r="M198" s="26"/>
      <c r="N198" s="16">
        <f t="shared" si="98"/>
        <v>0</v>
      </c>
      <c r="O198" s="16">
        <f t="shared" si="99"/>
        <v>0</v>
      </c>
      <c r="P198" s="26">
        <v>0</v>
      </c>
      <c r="Q198" s="16">
        <f t="shared" si="100"/>
        <v>0</v>
      </c>
      <c r="R198" s="16">
        <f t="shared" si="101"/>
        <v>0</v>
      </c>
      <c r="S198" s="26">
        <v>0</v>
      </c>
      <c r="T198" s="16">
        <f t="shared" si="102"/>
        <v>0</v>
      </c>
      <c r="U198" s="16">
        <f t="shared" si="103"/>
        <v>0</v>
      </c>
      <c r="V198" s="26">
        <v>0</v>
      </c>
      <c r="W198" s="16">
        <f t="shared" si="104"/>
        <v>0</v>
      </c>
      <c r="X198" s="16">
        <f t="shared" si="105"/>
        <v>0</v>
      </c>
      <c r="Y198" s="26"/>
      <c r="Z198" s="16">
        <f t="shared" si="106"/>
        <v>0</v>
      </c>
      <c r="AA198" s="16">
        <f t="shared" si="107"/>
        <v>0</v>
      </c>
      <c r="AC198" s="52">
        <f t="shared" si="108"/>
        <v>0</v>
      </c>
      <c r="AD198" s="16">
        <f t="shared" si="109"/>
        <v>0</v>
      </c>
      <c r="AE198" s="37">
        <f t="shared" si="110"/>
        <v>0</v>
      </c>
      <c r="AF198" s="42">
        <f t="shared" si="90"/>
        <v>0</v>
      </c>
      <c r="AG198" s="37">
        <f t="shared" si="91"/>
        <v>0</v>
      </c>
      <c r="AH198" s="63">
        <f t="shared" si="92"/>
        <v>0</v>
      </c>
      <c r="AI198" s="26">
        <v>0</v>
      </c>
      <c r="AJ198" s="37">
        <f t="shared" si="121"/>
        <v>0</v>
      </c>
      <c r="AK198" s="37" t="str">
        <f t="shared" si="122"/>
        <v>-</v>
      </c>
      <c r="AL198" s="47">
        <v>125</v>
      </c>
      <c r="AM198" s="37" t="str">
        <f t="shared" si="123"/>
        <v>-</v>
      </c>
      <c r="AN198" s="52" t="str">
        <f t="shared" si="124"/>
        <v>-</v>
      </c>
      <c r="AO198" s="35" t="str">
        <f t="shared" si="93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119"/>
        <v>0</v>
      </c>
      <c r="L199" s="16">
        <f t="shared" si="120"/>
        <v>0</v>
      </c>
      <c r="M199" s="26"/>
      <c r="N199" s="16">
        <f t="shared" si="98"/>
        <v>0</v>
      </c>
      <c r="O199" s="16">
        <f t="shared" si="99"/>
        <v>0</v>
      </c>
      <c r="P199" s="26">
        <v>0</v>
      </c>
      <c r="Q199" s="16">
        <f t="shared" si="100"/>
        <v>0</v>
      </c>
      <c r="R199" s="16">
        <f t="shared" si="101"/>
        <v>0</v>
      </c>
      <c r="S199" s="26">
        <v>0</v>
      </c>
      <c r="T199" s="16">
        <f t="shared" si="102"/>
        <v>0</v>
      </c>
      <c r="U199" s="16">
        <f t="shared" si="103"/>
        <v>0</v>
      </c>
      <c r="V199" s="26">
        <v>0</v>
      </c>
      <c r="W199" s="16">
        <f t="shared" si="104"/>
        <v>0</v>
      </c>
      <c r="X199" s="16">
        <f t="shared" si="105"/>
        <v>0</v>
      </c>
      <c r="Y199" s="26"/>
      <c r="Z199" s="16">
        <f t="shared" si="106"/>
        <v>0</v>
      </c>
      <c r="AA199" s="16">
        <f t="shared" si="107"/>
        <v>0</v>
      </c>
      <c r="AC199" s="52">
        <f t="shared" si="108"/>
        <v>0</v>
      </c>
      <c r="AD199" s="16">
        <f t="shared" si="109"/>
        <v>0</v>
      </c>
      <c r="AE199" s="37">
        <f t="shared" si="110"/>
        <v>0</v>
      </c>
      <c r="AF199" s="42">
        <f t="shared" si="90"/>
        <v>0</v>
      </c>
      <c r="AG199" s="37">
        <f t="shared" si="91"/>
        <v>0</v>
      </c>
      <c r="AH199" s="63">
        <f t="shared" si="92"/>
        <v>0</v>
      </c>
      <c r="AI199" s="26">
        <v>0</v>
      </c>
      <c r="AJ199" s="37">
        <f t="shared" si="121"/>
        <v>0</v>
      </c>
      <c r="AK199" s="37" t="str">
        <f t="shared" si="122"/>
        <v>-</v>
      </c>
      <c r="AL199" s="47">
        <v>126</v>
      </c>
      <c r="AM199" s="37" t="str">
        <f t="shared" si="123"/>
        <v>-</v>
      </c>
      <c r="AN199" s="52" t="str">
        <f t="shared" si="124"/>
        <v>-</v>
      </c>
      <c r="AO199" s="35" t="str">
        <f t="shared" si="93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119"/>
        <v>0</v>
      </c>
      <c r="L200" s="16">
        <f t="shared" si="120"/>
        <v>0</v>
      </c>
      <c r="M200" s="26"/>
      <c r="N200" s="16">
        <f t="shared" si="98"/>
        <v>0</v>
      </c>
      <c r="O200" s="16">
        <f t="shared" si="99"/>
        <v>0</v>
      </c>
      <c r="P200" s="26">
        <v>0</v>
      </c>
      <c r="Q200" s="16">
        <f t="shared" si="100"/>
        <v>0</v>
      </c>
      <c r="R200" s="16">
        <f t="shared" si="101"/>
        <v>0</v>
      </c>
      <c r="S200" s="26">
        <v>0</v>
      </c>
      <c r="T200" s="16">
        <f t="shared" si="102"/>
        <v>0</v>
      </c>
      <c r="U200" s="16">
        <f t="shared" si="103"/>
        <v>0</v>
      </c>
      <c r="V200" s="26">
        <v>0</v>
      </c>
      <c r="W200" s="16">
        <f t="shared" si="104"/>
        <v>0</v>
      </c>
      <c r="X200" s="16">
        <f t="shared" si="105"/>
        <v>0</v>
      </c>
      <c r="Y200" s="26"/>
      <c r="Z200" s="16">
        <f t="shared" si="106"/>
        <v>0</v>
      </c>
      <c r="AA200" s="16">
        <f t="shared" si="107"/>
        <v>0</v>
      </c>
      <c r="AC200" s="52">
        <f t="shared" si="108"/>
        <v>0</v>
      </c>
      <c r="AD200" s="16">
        <f t="shared" si="109"/>
        <v>0</v>
      </c>
      <c r="AE200" s="37">
        <f t="shared" si="110"/>
        <v>0</v>
      </c>
      <c r="AF200" s="42">
        <f t="shared" si="90"/>
        <v>0</v>
      </c>
      <c r="AG200" s="37">
        <f t="shared" si="91"/>
        <v>0</v>
      </c>
      <c r="AH200" s="63">
        <f t="shared" si="92"/>
        <v>0</v>
      </c>
      <c r="AI200" s="26">
        <v>0</v>
      </c>
      <c r="AJ200" s="37">
        <f t="shared" si="121"/>
        <v>0</v>
      </c>
      <c r="AK200" s="37" t="str">
        <f t="shared" si="122"/>
        <v>-</v>
      </c>
      <c r="AL200" s="47">
        <v>127</v>
      </c>
      <c r="AM200" s="37" t="str">
        <f t="shared" si="123"/>
        <v>-</v>
      </c>
      <c r="AN200" s="52" t="str">
        <f t="shared" si="124"/>
        <v>-</v>
      </c>
      <c r="AO200" s="35" t="str">
        <f t="shared" si="93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119"/>
        <v>0</v>
      </c>
      <c r="L201" s="16">
        <f t="shared" si="120"/>
        <v>0</v>
      </c>
      <c r="M201" s="26"/>
      <c r="N201" s="16">
        <f t="shared" si="98"/>
        <v>0</v>
      </c>
      <c r="O201" s="16">
        <f t="shared" si="99"/>
        <v>0</v>
      </c>
      <c r="P201" s="26">
        <v>0</v>
      </c>
      <c r="Q201" s="16">
        <f t="shared" si="100"/>
        <v>0</v>
      </c>
      <c r="R201" s="16">
        <f t="shared" si="101"/>
        <v>0</v>
      </c>
      <c r="S201" s="26">
        <v>0</v>
      </c>
      <c r="T201" s="16">
        <f t="shared" si="102"/>
        <v>0</v>
      </c>
      <c r="U201" s="16">
        <f t="shared" si="103"/>
        <v>0</v>
      </c>
      <c r="V201" s="26">
        <v>0</v>
      </c>
      <c r="W201" s="16">
        <f t="shared" si="104"/>
        <v>0</v>
      </c>
      <c r="X201" s="16">
        <f t="shared" si="105"/>
        <v>0</v>
      </c>
      <c r="Y201" s="26"/>
      <c r="Z201" s="16">
        <f t="shared" si="106"/>
        <v>0</v>
      </c>
      <c r="AA201" s="16">
        <f t="shared" si="107"/>
        <v>0</v>
      </c>
      <c r="AC201" s="52">
        <f t="shared" si="108"/>
        <v>0</v>
      </c>
      <c r="AD201" s="16">
        <f t="shared" si="109"/>
        <v>0</v>
      </c>
      <c r="AE201" s="37">
        <f t="shared" si="110"/>
        <v>0</v>
      </c>
      <c r="AF201" s="42">
        <f t="shared" si="90"/>
        <v>0</v>
      </c>
      <c r="AG201" s="37">
        <f t="shared" si="91"/>
        <v>0</v>
      </c>
      <c r="AH201" s="63">
        <f t="shared" si="92"/>
        <v>0</v>
      </c>
      <c r="AI201" s="26">
        <v>0</v>
      </c>
      <c r="AJ201" s="37">
        <f t="shared" si="121"/>
        <v>0</v>
      </c>
      <c r="AK201" s="37" t="str">
        <f t="shared" si="122"/>
        <v>-</v>
      </c>
      <c r="AL201" s="47">
        <v>128</v>
      </c>
      <c r="AM201" s="37" t="str">
        <f t="shared" si="123"/>
        <v>-</v>
      </c>
      <c r="AN201" s="52" t="str">
        <f t="shared" si="124"/>
        <v>-</v>
      </c>
      <c r="AO201" s="35" t="str">
        <f t="shared" si="93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119"/>
        <v>0</v>
      </c>
      <c r="L202" s="16">
        <f t="shared" si="120"/>
        <v>0</v>
      </c>
      <c r="M202" s="26"/>
      <c r="N202" s="16">
        <f t="shared" si="98"/>
        <v>0</v>
      </c>
      <c r="O202" s="16">
        <f t="shared" si="99"/>
        <v>0</v>
      </c>
      <c r="P202" s="26">
        <v>0</v>
      </c>
      <c r="Q202" s="16">
        <f t="shared" si="100"/>
        <v>0</v>
      </c>
      <c r="R202" s="16">
        <f t="shared" si="101"/>
        <v>0</v>
      </c>
      <c r="S202" s="26">
        <v>0</v>
      </c>
      <c r="T202" s="16">
        <f t="shared" si="102"/>
        <v>0</v>
      </c>
      <c r="U202" s="16">
        <f t="shared" si="103"/>
        <v>0</v>
      </c>
      <c r="V202" s="26">
        <v>0</v>
      </c>
      <c r="W202" s="16">
        <f t="shared" si="104"/>
        <v>0</v>
      </c>
      <c r="X202" s="16">
        <f t="shared" si="105"/>
        <v>0</v>
      </c>
      <c r="Y202" s="26"/>
      <c r="Z202" s="16">
        <f t="shared" si="106"/>
        <v>0</v>
      </c>
      <c r="AA202" s="16">
        <f t="shared" si="107"/>
        <v>0</v>
      </c>
      <c r="AC202" s="52">
        <f t="shared" si="108"/>
        <v>0</v>
      </c>
      <c r="AD202" s="16">
        <f t="shared" si="109"/>
        <v>0</v>
      </c>
      <c r="AE202" s="37">
        <f t="shared" si="110"/>
        <v>0</v>
      </c>
      <c r="AF202" s="42">
        <f t="shared" si="90"/>
        <v>0</v>
      </c>
      <c r="AG202" s="37">
        <f t="shared" si="91"/>
        <v>0</v>
      </c>
      <c r="AH202" s="63">
        <f t="shared" si="92"/>
        <v>0</v>
      </c>
      <c r="AI202" s="26">
        <v>0</v>
      </c>
      <c r="AJ202" s="37">
        <f t="shared" si="121"/>
        <v>0</v>
      </c>
      <c r="AK202" s="37" t="str">
        <f t="shared" si="122"/>
        <v>-</v>
      </c>
      <c r="AL202" s="47">
        <v>129</v>
      </c>
      <c r="AM202" s="37" t="str">
        <f t="shared" si="123"/>
        <v>-</v>
      </c>
      <c r="AN202" s="52" t="str">
        <f t="shared" si="124"/>
        <v>-</v>
      </c>
      <c r="AO202" s="35" t="str">
        <f t="shared" si="93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119"/>
        <v>0</v>
      </c>
      <c r="L203" s="16">
        <f t="shared" si="120"/>
        <v>0</v>
      </c>
      <c r="M203" s="26"/>
      <c r="N203" s="16">
        <f t="shared" si="98"/>
        <v>0</v>
      </c>
      <c r="O203" s="16">
        <f t="shared" si="99"/>
        <v>0</v>
      </c>
      <c r="P203" s="26"/>
      <c r="Q203" s="16">
        <f t="shared" si="100"/>
        <v>0</v>
      </c>
      <c r="R203" s="16">
        <f t="shared" si="101"/>
        <v>0</v>
      </c>
      <c r="S203" s="26"/>
      <c r="T203" s="16">
        <f t="shared" si="102"/>
        <v>0</v>
      </c>
      <c r="U203" s="16">
        <f t="shared" si="103"/>
        <v>0</v>
      </c>
      <c r="V203" s="26"/>
      <c r="W203" s="16">
        <f t="shared" si="104"/>
        <v>0</v>
      </c>
      <c r="X203" s="16">
        <f t="shared" si="105"/>
        <v>0</v>
      </c>
      <c r="Y203" s="26"/>
      <c r="Z203" s="16">
        <f t="shared" si="106"/>
        <v>0</v>
      </c>
      <c r="AA203" s="16">
        <f t="shared" si="107"/>
        <v>0</v>
      </c>
      <c r="AC203" s="52">
        <f t="shared" si="108"/>
        <v>0</v>
      </c>
      <c r="AD203" s="16">
        <f t="shared" si="109"/>
        <v>0</v>
      </c>
      <c r="AE203" s="37">
        <f t="shared" si="110"/>
        <v>0</v>
      </c>
      <c r="AF203" s="42">
        <f t="shared" si="90"/>
        <v>0</v>
      </c>
      <c r="AG203" s="37">
        <f t="shared" si="91"/>
        <v>0</v>
      </c>
      <c r="AH203" s="63">
        <f t="shared" si="92"/>
        <v>0</v>
      </c>
      <c r="AI203" s="26"/>
      <c r="AJ203" s="37">
        <f t="shared" si="121"/>
        <v>0</v>
      </c>
      <c r="AK203" s="37" t="str">
        <f t="shared" si="122"/>
        <v>-</v>
      </c>
      <c r="AL203" s="47">
        <v>130</v>
      </c>
      <c r="AM203" s="37" t="str">
        <f t="shared" si="123"/>
        <v>-</v>
      </c>
      <c r="AN203" s="52" t="str">
        <f t="shared" si="124"/>
        <v>-</v>
      </c>
      <c r="AO203" s="35" t="str">
        <f t="shared" si="9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119"/>
        <v>0</v>
      </c>
      <c r="L204" s="16">
        <f t="shared" si="120"/>
        <v>0</v>
      </c>
      <c r="M204" s="26"/>
      <c r="N204" s="16">
        <f t="shared" si="98"/>
        <v>0</v>
      </c>
      <c r="O204" s="16">
        <f t="shared" si="99"/>
        <v>0</v>
      </c>
      <c r="P204" s="26"/>
      <c r="Q204" s="16">
        <f t="shared" si="100"/>
        <v>0</v>
      </c>
      <c r="R204" s="16">
        <f t="shared" si="101"/>
        <v>0</v>
      </c>
      <c r="S204" s="26"/>
      <c r="T204" s="16">
        <f t="shared" si="102"/>
        <v>0</v>
      </c>
      <c r="U204" s="16">
        <f t="shared" si="103"/>
        <v>0</v>
      </c>
      <c r="V204" s="26"/>
      <c r="W204" s="16">
        <f t="shared" si="104"/>
        <v>0</v>
      </c>
      <c r="X204" s="16">
        <f t="shared" si="105"/>
        <v>0</v>
      </c>
      <c r="Y204" s="26"/>
      <c r="Z204" s="16">
        <f t="shared" si="106"/>
        <v>0</v>
      </c>
      <c r="AA204" s="16">
        <f t="shared" si="107"/>
        <v>0</v>
      </c>
      <c r="AC204" s="52">
        <f t="shared" si="108"/>
        <v>0</v>
      </c>
      <c r="AD204" s="16">
        <f t="shared" si="109"/>
        <v>0</v>
      </c>
      <c r="AE204" s="37">
        <f t="shared" si="110"/>
        <v>0</v>
      </c>
      <c r="AF204" s="42">
        <f t="shared" si="90"/>
        <v>0</v>
      </c>
      <c r="AG204" s="37">
        <f t="shared" si="91"/>
        <v>0</v>
      </c>
      <c r="AH204" s="63">
        <f t="shared" si="92"/>
        <v>0</v>
      </c>
      <c r="AI204" s="26"/>
      <c r="AJ204" s="37">
        <f t="shared" si="121"/>
        <v>0</v>
      </c>
      <c r="AK204" s="37" t="str">
        <f t="shared" si="122"/>
        <v>-</v>
      </c>
      <c r="AL204" s="47">
        <v>131</v>
      </c>
      <c r="AM204" s="37" t="str">
        <f t="shared" si="123"/>
        <v>-</v>
      </c>
      <c r="AN204" s="52" t="str">
        <f t="shared" si="124"/>
        <v>-</v>
      </c>
      <c r="AO204" s="35" t="str">
        <f t="shared" si="93"/>
        <v>-</v>
      </c>
    </row>
    <row r="205" spans="1:41" ht="15" x14ac:dyDescent="0.25">
      <c r="A205" s="13"/>
      <c r="B205" s="17"/>
      <c r="C205" s="17"/>
      <c r="D205" s="32"/>
      <c r="E205" s="18"/>
      <c r="F205" s="57"/>
      <c r="G205" s="57"/>
      <c r="H205" s="58"/>
      <c r="J205" s="26"/>
      <c r="K205" s="16">
        <f t="shared" si="119"/>
        <v>0</v>
      </c>
      <c r="L205" s="16">
        <f t="shared" si="120"/>
        <v>0</v>
      </c>
      <c r="M205" s="26"/>
      <c r="N205" s="16">
        <f t="shared" si="98"/>
        <v>0</v>
      </c>
      <c r="O205" s="16">
        <f t="shared" si="99"/>
        <v>0</v>
      </c>
      <c r="P205" s="26"/>
      <c r="Q205" s="16">
        <f t="shared" si="100"/>
        <v>0</v>
      </c>
      <c r="R205" s="16">
        <f t="shared" si="101"/>
        <v>0</v>
      </c>
      <c r="S205" s="26"/>
      <c r="T205" s="16">
        <f t="shared" si="102"/>
        <v>0</v>
      </c>
      <c r="U205" s="16">
        <f t="shared" si="103"/>
        <v>0</v>
      </c>
      <c r="V205" s="26"/>
      <c r="W205" s="16">
        <f t="shared" si="104"/>
        <v>0</v>
      </c>
      <c r="X205" s="16">
        <f t="shared" si="105"/>
        <v>0</v>
      </c>
      <c r="Y205" s="26"/>
      <c r="Z205" s="16">
        <f t="shared" si="106"/>
        <v>0</v>
      </c>
      <c r="AA205" s="16">
        <f t="shared" si="107"/>
        <v>0</v>
      </c>
      <c r="AC205" s="52">
        <f t="shared" si="108"/>
        <v>0</v>
      </c>
      <c r="AD205" s="16">
        <f t="shared" si="109"/>
        <v>0</v>
      </c>
      <c r="AE205" s="37">
        <f t="shared" si="110"/>
        <v>0</v>
      </c>
      <c r="AF205" s="42">
        <f t="shared" si="90"/>
        <v>0</v>
      </c>
      <c r="AG205" s="37">
        <f t="shared" si="91"/>
        <v>0</v>
      </c>
      <c r="AH205" s="63">
        <f t="shared" si="92"/>
        <v>0</v>
      </c>
      <c r="AI205" s="26"/>
      <c r="AJ205" s="37">
        <f t="shared" si="121"/>
        <v>0</v>
      </c>
      <c r="AK205" s="37" t="str">
        <f t="shared" si="122"/>
        <v>-</v>
      </c>
      <c r="AL205" s="47">
        <v>132</v>
      </c>
      <c r="AM205" s="37" t="str">
        <f t="shared" si="123"/>
        <v>-</v>
      </c>
      <c r="AN205" s="52" t="str">
        <f t="shared" si="124"/>
        <v>-</v>
      </c>
      <c r="AO205" s="35" t="str">
        <f t="shared" si="9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119"/>
        <v>0</v>
      </c>
      <c r="L206" s="16">
        <f t="shared" si="120"/>
        <v>0</v>
      </c>
      <c r="M206" s="26"/>
      <c r="N206" s="16">
        <f t="shared" si="98"/>
        <v>0</v>
      </c>
      <c r="O206" s="16">
        <f t="shared" si="99"/>
        <v>0</v>
      </c>
      <c r="P206" s="26"/>
      <c r="Q206" s="16">
        <f t="shared" si="100"/>
        <v>0</v>
      </c>
      <c r="R206" s="16">
        <f t="shared" si="101"/>
        <v>0</v>
      </c>
      <c r="S206" s="26"/>
      <c r="T206" s="16">
        <f t="shared" si="102"/>
        <v>0</v>
      </c>
      <c r="U206" s="16">
        <f t="shared" si="103"/>
        <v>0</v>
      </c>
      <c r="V206" s="26"/>
      <c r="W206" s="16">
        <f t="shared" si="104"/>
        <v>0</v>
      </c>
      <c r="X206" s="16">
        <f t="shared" si="105"/>
        <v>0</v>
      </c>
      <c r="Y206" s="26"/>
      <c r="Z206" s="16">
        <f t="shared" si="106"/>
        <v>0</v>
      </c>
      <c r="AA206" s="16">
        <f t="shared" si="107"/>
        <v>0</v>
      </c>
      <c r="AC206" s="52">
        <f t="shared" si="108"/>
        <v>0</v>
      </c>
      <c r="AD206" s="16">
        <f t="shared" si="109"/>
        <v>0</v>
      </c>
      <c r="AE206" s="37">
        <f t="shared" si="110"/>
        <v>0</v>
      </c>
      <c r="AF206" s="42">
        <f t="shared" ref="AF206" si="125">AC206/AQ$10</f>
        <v>0</v>
      </c>
      <c r="AG206" s="37">
        <f t="shared" ref="AG206" si="126">AF206*30</f>
        <v>0</v>
      </c>
      <c r="AH206" s="63">
        <f t="shared" ref="AH206" si="127">AG206*G206</f>
        <v>0</v>
      </c>
      <c r="AI206" s="26"/>
      <c r="AJ206" s="37">
        <f t="shared" si="121"/>
        <v>0</v>
      </c>
      <c r="AK206" s="37" t="str">
        <f t="shared" si="122"/>
        <v>-</v>
      </c>
      <c r="AL206" s="47">
        <v>133</v>
      </c>
      <c r="AM206" s="37" t="str">
        <f t="shared" si="123"/>
        <v>-</v>
      </c>
      <c r="AN206" s="52" t="str">
        <f t="shared" si="124"/>
        <v>-</v>
      </c>
      <c r="AO206" s="35" t="str">
        <f t="shared" ref="AO206" si="128">IFERROR(AO$10+AK206,"-")</f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SUM(J13:J202)</f>
        <v>190</v>
      </c>
      <c r="K208" s="25">
        <f t="shared" ref="K208:AJ208" si="129">SUM(K13:K202)</f>
        <v>3434.2754282719438</v>
      </c>
      <c r="L208" s="25">
        <f t="shared" si="129"/>
        <v>8123.7000000000007</v>
      </c>
      <c r="M208" s="25">
        <f t="shared" si="129"/>
        <v>71</v>
      </c>
      <c r="N208" s="25">
        <f t="shared" si="129"/>
        <v>1749.9613449951059</v>
      </c>
      <c r="O208" s="25">
        <f t="shared" si="129"/>
        <v>3712</v>
      </c>
      <c r="P208" s="25">
        <f t="shared" si="129"/>
        <v>116</v>
      </c>
      <c r="Q208" s="25">
        <f t="shared" si="129"/>
        <v>2208.1606931828046</v>
      </c>
      <c r="R208" s="25">
        <f t="shared" si="129"/>
        <v>5010.8500000000004</v>
      </c>
      <c r="S208" s="25">
        <f t="shared" si="129"/>
        <v>91</v>
      </c>
      <c r="T208" s="25">
        <f t="shared" si="129"/>
        <v>2325.4716457238915</v>
      </c>
      <c r="U208" s="25">
        <f t="shared" si="129"/>
        <v>4848.8500000000004</v>
      </c>
      <c r="V208" s="25">
        <f t="shared" si="129"/>
        <v>30</v>
      </c>
      <c r="W208" s="25">
        <f t="shared" si="129"/>
        <v>605.67833731281416</v>
      </c>
      <c r="X208" s="25">
        <f t="shared" si="129"/>
        <v>1430.5</v>
      </c>
      <c r="Y208" s="25">
        <f t="shared" si="129"/>
        <v>0</v>
      </c>
      <c r="Z208" s="25">
        <f t="shared" si="129"/>
        <v>0</v>
      </c>
      <c r="AA208" s="25">
        <f t="shared" si="129"/>
        <v>0</v>
      </c>
      <c r="AB208" s="25">
        <f t="shared" si="129"/>
        <v>0</v>
      </c>
      <c r="AC208" s="25">
        <f t="shared" si="129"/>
        <v>498</v>
      </c>
      <c r="AD208" s="25">
        <f t="shared" si="129"/>
        <v>10323.547449486559</v>
      </c>
      <c r="AE208" s="25">
        <f t="shared" si="129"/>
        <v>23125.899999999998</v>
      </c>
      <c r="AF208" s="25">
        <f t="shared" si="129"/>
        <v>4.0487804878048781</v>
      </c>
      <c r="AG208" s="25">
        <f t="shared" si="129"/>
        <v>121.46341463414633</v>
      </c>
      <c r="AH208" s="25">
        <f t="shared" si="129"/>
        <v>5640.4634146341477</v>
      </c>
      <c r="AI208" s="25">
        <f t="shared" si="129"/>
        <v>359</v>
      </c>
      <c r="AJ208" s="25">
        <f t="shared" si="129"/>
        <v>17299.3</v>
      </c>
      <c r="AL208" s="1">
        <v>173</v>
      </c>
    </row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3434.2754282719438</v>
      </c>
      <c r="M210" s="77"/>
      <c r="N210" s="77"/>
      <c r="O210" s="77">
        <f>N208</f>
        <v>1749.9613449951059</v>
      </c>
      <c r="P210" s="77"/>
      <c r="Q210" s="77"/>
      <c r="R210" s="77">
        <f>Q208</f>
        <v>2208.1606931828046</v>
      </c>
      <c r="S210" s="77"/>
      <c r="T210" s="77"/>
      <c r="U210" s="77">
        <f>T208</f>
        <v>2325.4716457238915</v>
      </c>
      <c r="V210" s="77"/>
      <c r="W210" s="77"/>
      <c r="X210" s="77">
        <f>W208</f>
        <v>605.67833731281416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10323.547449486559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f>AA208/100*AA10</f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4689.4245717280573</v>
      </c>
      <c r="M214" s="77"/>
      <c r="N214" s="77"/>
      <c r="O214" s="77">
        <f>O208-O210-O211-O213</f>
        <v>1962.0386550048941</v>
      </c>
      <c r="P214" s="77"/>
      <c r="Q214" s="77"/>
      <c r="R214" s="77">
        <f>R208-R210-R211-R213</f>
        <v>2802.6893068171958</v>
      </c>
      <c r="S214" s="77"/>
      <c r="T214" s="77"/>
      <c r="U214" s="77">
        <f>U208-U210-U211-U213</f>
        <v>2523.3783542761089</v>
      </c>
      <c r="V214" s="77"/>
      <c r="W214" s="77"/>
      <c r="X214" s="77">
        <f>X208-X210-X211-X213</f>
        <v>824.82166268718584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12802.352550513438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0.5772523076588324</v>
      </c>
      <c r="M215" s="83"/>
      <c r="N215" s="83"/>
      <c r="O215" s="86">
        <f>O214/O208</f>
        <v>0.52856644800778396</v>
      </c>
      <c r="P215" s="83"/>
      <c r="Q215" s="83"/>
      <c r="R215" s="86">
        <f>R214/R208</f>
        <v>0.55932412800566678</v>
      </c>
      <c r="S215" s="83"/>
      <c r="T215" s="83"/>
      <c r="U215" s="86">
        <f>U214/U208</f>
        <v>0.52040759237264689</v>
      </c>
      <c r="V215" s="83"/>
      <c r="W215" s="83"/>
      <c r="X215" s="86">
        <f>X214/X208</f>
        <v>0.57659675825738266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0.55359370015927767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498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10323.547449486561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23125.9</v>
      </c>
      <c r="AD221" s="89">
        <f>AC221-AE208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712" priority="4923"/>
  </conditionalFormatting>
  <conditionalFormatting sqref="B16">
    <cfRule type="duplicateValues" dxfId="2711" priority="4922"/>
  </conditionalFormatting>
  <conditionalFormatting sqref="D38:D41">
    <cfRule type="duplicateValues" dxfId="2710" priority="4921"/>
  </conditionalFormatting>
  <conditionalFormatting sqref="B38:B41">
    <cfRule type="duplicateValues" dxfId="2709" priority="4920"/>
  </conditionalFormatting>
  <conditionalFormatting sqref="D43">
    <cfRule type="duplicateValues" dxfId="2708" priority="4919"/>
  </conditionalFormatting>
  <conditionalFormatting sqref="B43">
    <cfRule type="duplicateValues" dxfId="2707" priority="4918"/>
  </conditionalFormatting>
  <conditionalFormatting sqref="D45">
    <cfRule type="duplicateValues" dxfId="2706" priority="4917"/>
  </conditionalFormatting>
  <conditionalFormatting sqref="B45">
    <cfRule type="duplicateValues" dxfId="2705" priority="4916"/>
  </conditionalFormatting>
  <conditionalFormatting sqref="D49">
    <cfRule type="duplicateValues" dxfId="2704" priority="4915"/>
  </conditionalFormatting>
  <conditionalFormatting sqref="B49">
    <cfRule type="duplicateValues" dxfId="2703" priority="4914"/>
  </conditionalFormatting>
  <conditionalFormatting sqref="D50:D52">
    <cfRule type="duplicateValues" dxfId="2702" priority="4913"/>
  </conditionalFormatting>
  <conditionalFormatting sqref="B50:B52">
    <cfRule type="duplicateValues" dxfId="2701" priority="4912"/>
  </conditionalFormatting>
  <conditionalFormatting sqref="D54:D64">
    <cfRule type="duplicateValues" dxfId="2700" priority="4911"/>
  </conditionalFormatting>
  <conditionalFormatting sqref="B54:B64">
    <cfRule type="duplicateValues" dxfId="2699" priority="4910"/>
  </conditionalFormatting>
  <conditionalFormatting sqref="D67:D75">
    <cfRule type="duplicateValues" dxfId="2698" priority="4909"/>
  </conditionalFormatting>
  <conditionalFormatting sqref="B67:B75">
    <cfRule type="duplicateValues" dxfId="2697" priority="4908"/>
  </conditionalFormatting>
  <conditionalFormatting sqref="D66">
    <cfRule type="duplicateValues" dxfId="2696" priority="4907"/>
  </conditionalFormatting>
  <conditionalFormatting sqref="B66">
    <cfRule type="duplicateValues" dxfId="2695" priority="4906"/>
  </conditionalFormatting>
  <conditionalFormatting sqref="D77">
    <cfRule type="duplicateValues" dxfId="2694" priority="4905"/>
  </conditionalFormatting>
  <conditionalFormatting sqref="B77">
    <cfRule type="duplicateValues" dxfId="2693" priority="4904"/>
  </conditionalFormatting>
  <conditionalFormatting sqref="D79:D80">
    <cfRule type="duplicateValues" dxfId="2692" priority="4903"/>
  </conditionalFormatting>
  <conditionalFormatting sqref="B79:B80">
    <cfRule type="duplicateValues" dxfId="2691" priority="4902"/>
  </conditionalFormatting>
  <conditionalFormatting sqref="D66:D75">
    <cfRule type="duplicateValues" dxfId="2690" priority="4897"/>
  </conditionalFormatting>
  <conditionalFormatting sqref="B66:B75">
    <cfRule type="duplicateValues" dxfId="2689" priority="4896"/>
  </conditionalFormatting>
  <conditionalFormatting sqref="B1:B1048576">
    <cfRule type="duplicateValues" dxfId="2688" priority="4895"/>
  </conditionalFormatting>
  <conditionalFormatting sqref="B19">
    <cfRule type="duplicateValues" dxfId="2687" priority="4894"/>
  </conditionalFormatting>
  <conditionalFormatting sqref="D44:D52">
    <cfRule type="duplicateValues" dxfId="2686" priority="3884"/>
  </conditionalFormatting>
  <conditionalFormatting sqref="B44:B52">
    <cfRule type="duplicateValues" dxfId="2685" priority="3883"/>
  </conditionalFormatting>
  <conditionalFormatting sqref="D65 D74 D83">
    <cfRule type="duplicateValues" dxfId="2684" priority="2874"/>
  </conditionalFormatting>
  <conditionalFormatting sqref="B65 B74 B83">
    <cfRule type="duplicateValues" dxfId="2683" priority="2873"/>
  </conditionalFormatting>
  <conditionalFormatting sqref="B210:B215">
    <cfRule type="duplicateValues" dxfId="2682" priority="850"/>
  </conditionalFormatting>
  <conditionalFormatting sqref="D210:D215">
    <cfRule type="duplicateValues" dxfId="2681" priority="849"/>
  </conditionalFormatting>
  <conditionalFormatting sqref="B210:B215">
    <cfRule type="duplicateValues" dxfId="2680" priority="848"/>
  </conditionalFormatting>
  <conditionalFormatting sqref="D210:D215">
    <cfRule type="duplicateValues" dxfId="2679" priority="847"/>
  </conditionalFormatting>
  <conditionalFormatting sqref="D210:D215">
    <cfRule type="duplicateValues" dxfId="2678" priority="846"/>
  </conditionalFormatting>
  <conditionalFormatting sqref="B210:B215">
    <cfRule type="duplicateValues" dxfId="2677" priority="845"/>
  </conditionalFormatting>
  <conditionalFormatting sqref="B210:B215">
    <cfRule type="duplicateValues" dxfId="2676" priority="844"/>
  </conditionalFormatting>
  <conditionalFormatting sqref="D210:D215">
    <cfRule type="duplicateValues" dxfId="2675" priority="843"/>
  </conditionalFormatting>
  <conditionalFormatting sqref="D210:D215">
    <cfRule type="duplicateValues" dxfId="2674" priority="842"/>
  </conditionalFormatting>
  <conditionalFormatting sqref="B210:B215">
    <cfRule type="duplicateValues" dxfId="2673" priority="841"/>
  </conditionalFormatting>
  <conditionalFormatting sqref="B210:B215">
    <cfRule type="duplicateValues" dxfId="2672" priority="840"/>
  </conditionalFormatting>
  <conditionalFormatting sqref="D210:D215">
    <cfRule type="duplicateValues" dxfId="2671" priority="839"/>
  </conditionalFormatting>
  <conditionalFormatting sqref="B210:B215">
    <cfRule type="duplicateValues" dxfId="2670" priority="838"/>
  </conditionalFormatting>
  <conditionalFormatting sqref="D210:D215">
    <cfRule type="duplicateValues" dxfId="2669" priority="837"/>
  </conditionalFormatting>
  <conditionalFormatting sqref="B210:B215">
    <cfRule type="duplicateValues" dxfId="2668" priority="836"/>
  </conditionalFormatting>
  <conditionalFormatting sqref="D210:D215">
    <cfRule type="duplicateValues" dxfId="2667" priority="835"/>
  </conditionalFormatting>
  <conditionalFormatting sqref="D210:D215">
    <cfRule type="duplicateValues" dxfId="2666" priority="834"/>
  </conditionalFormatting>
  <conditionalFormatting sqref="B210:B215">
    <cfRule type="duplicateValues" dxfId="2665" priority="833"/>
  </conditionalFormatting>
  <conditionalFormatting sqref="B210:B215">
    <cfRule type="duplicateValues" dxfId="2664" priority="832"/>
  </conditionalFormatting>
  <conditionalFormatting sqref="D210:D215">
    <cfRule type="duplicateValues" dxfId="2663" priority="831"/>
  </conditionalFormatting>
  <conditionalFormatting sqref="B210:B215">
    <cfRule type="duplicateValues" dxfId="2662" priority="830"/>
  </conditionalFormatting>
  <conditionalFormatting sqref="D210:D215">
    <cfRule type="duplicateValues" dxfId="2661" priority="829"/>
  </conditionalFormatting>
  <conditionalFormatting sqref="D210:D215">
    <cfRule type="duplicateValues" dxfId="2660" priority="828"/>
  </conditionalFormatting>
  <conditionalFormatting sqref="B210:B215">
    <cfRule type="duplicateValues" dxfId="2659" priority="827"/>
  </conditionalFormatting>
  <conditionalFormatting sqref="D210:D215">
    <cfRule type="duplicateValues" dxfId="2658" priority="826"/>
  </conditionalFormatting>
  <conditionalFormatting sqref="B210:B215">
    <cfRule type="duplicateValues" dxfId="2657" priority="825"/>
  </conditionalFormatting>
  <conditionalFormatting sqref="D210:D215">
    <cfRule type="duplicateValues" dxfId="2656" priority="824"/>
  </conditionalFormatting>
  <conditionalFormatting sqref="B210:B215">
    <cfRule type="duplicateValues" dxfId="2655" priority="823"/>
  </conditionalFormatting>
  <conditionalFormatting sqref="D210:D215">
    <cfRule type="duplicateValues" dxfId="2654" priority="822"/>
  </conditionalFormatting>
  <conditionalFormatting sqref="B210:B215">
    <cfRule type="duplicateValues" dxfId="2653" priority="821"/>
  </conditionalFormatting>
  <conditionalFormatting sqref="D210:D215">
    <cfRule type="duplicateValues" dxfId="2652" priority="820"/>
  </conditionalFormatting>
  <conditionalFormatting sqref="B210:B215">
    <cfRule type="duplicateValues" dxfId="2651" priority="819"/>
  </conditionalFormatting>
  <conditionalFormatting sqref="B208">
    <cfRule type="duplicateValues" dxfId="2650" priority="818"/>
  </conditionalFormatting>
  <conditionalFormatting sqref="D208">
    <cfRule type="duplicateValues" dxfId="2649" priority="817"/>
  </conditionalFormatting>
  <conditionalFormatting sqref="D208">
    <cfRule type="duplicateValues" dxfId="2648" priority="816"/>
  </conditionalFormatting>
  <conditionalFormatting sqref="B208">
    <cfRule type="duplicateValues" dxfId="2647" priority="815"/>
  </conditionalFormatting>
  <conditionalFormatting sqref="B208">
    <cfRule type="duplicateValues" dxfId="2646" priority="814"/>
  </conditionalFormatting>
  <conditionalFormatting sqref="D208">
    <cfRule type="duplicateValues" dxfId="2645" priority="813"/>
  </conditionalFormatting>
  <conditionalFormatting sqref="D208">
    <cfRule type="duplicateValues" dxfId="2644" priority="812"/>
  </conditionalFormatting>
  <conditionalFormatting sqref="B208">
    <cfRule type="duplicateValues" dxfId="2643" priority="811"/>
  </conditionalFormatting>
  <conditionalFormatting sqref="B208">
    <cfRule type="duplicateValues" dxfId="2642" priority="810"/>
  </conditionalFormatting>
  <conditionalFormatting sqref="D208">
    <cfRule type="duplicateValues" dxfId="2641" priority="809"/>
  </conditionalFormatting>
  <conditionalFormatting sqref="D208">
    <cfRule type="duplicateValues" dxfId="2640" priority="808"/>
  </conditionalFormatting>
  <conditionalFormatting sqref="B208">
    <cfRule type="duplicateValues" dxfId="2639" priority="807"/>
  </conditionalFormatting>
  <conditionalFormatting sqref="B208">
    <cfRule type="duplicateValues" dxfId="2638" priority="806"/>
  </conditionalFormatting>
  <conditionalFormatting sqref="D208">
    <cfRule type="duplicateValues" dxfId="2637" priority="805"/>
  </conditionalFormatting>
  <conditionalFormatting sqref="D208">
    <cfRule type="duplicateValues" dxfId="2636" priority="804"/>
  </conditionalFormatting>
  <conditionalFormatting sqref="B208">
    <cfRule type="duplicateValues" dxfId="2635" priority="803"/>
  </conditionalFormatting>
  <conditionalFormatting sqref="B208">
    <cfRule type="duplicateValues" dxfId="2634" priority="802"/>
  </conditionalFormatting>
  <conditionalFormatting sqref="D208">
    <cfRule type="duplicateValues" dxfId="2633" priority="801"/>
  </conditionalFormatting>
  <conditionalFormatting sqref="D208">
    <cfRule type="duplicateValues" dxfId="2632" priority="800"/>
  </conditionalFormatting>
  <conditionalFormatting sqref="B208">
    <cfRule type="duplicateValues" dxfId="2631" priority="799"/>
  </conditionalFormatting>
  <conditionalFormatting sqref="B208">
    <cfRule type="duplicateValues" dxfId="2630" priority="798"/>
  </conditionalFormatting>
  <conditionalFormatting sqref="D208">
    <cfRule type="duplicateValues" dxfId="2629" priority="797"/>
  </conditionalFormatting>
  <conditionalFormatting sqref="D208">
    <cfRule type="duplicateValues" dxfId="2628" priority="796"/>
  </conditionalFormatting>
  <conditionalFormatting sqref="B208">
    <cfRule type="duplicateValues" dxfId="2627" priority="795"/>
  </conditionalFormatting>
  <conditionalFormatting sqref="B208">
    <cfRule type="duplicateValues" dxfId="2626" priority="794"/>
  </conditionalFormatting>
  <conditionalFormatting sqref="D208">
    <cfRule type="duplicateValues" dxfId="2625" priority="793"/>
  </conditionalFormatting>
  <conditionalFormatting sqref="D208">
    <cfRule type="duplicateValues" dxfId="2624" priority="792"/>
  </conditionalFormatting>
  <conditionalFormatting sqref="B208">
    <cfRule type="duplicateValues" dxfId="2623" priority="791"/>
  </conditionalFormatting>
  <conditionalFormatting sqref="B208">
    <cfRule type="duplicateValues" dxfId="2622" priority="790"/>
  </conditionalFormatting>
  <conditionalFormatting sqref="D208">
    <cfRule type="duplicateValues" dxfId="2621" priority="789"/>
  </conditionalFormatting>
  <conditionalFormatting sqref="D208">
    <cfRule type="duplicateValues" dxfId="2620" priority="788"/>
  </conditionalFormatting>
  <conditionalFormatting sqref="B208">
    <cfRule type="duplicateValues" dxfId="2619" priority="787"/>
  </conditionalFormatting>
  <conditionalFormatting sqref="B9">
    <cfRule type="duplicateValues" dxfId="2618" priority="226"/>
  </conditionalFormatting>
  <conditionalFormatting sqref="D166:D170">
    <cfRule type="duplicateValues" dxfId="2617" priority="224"/>
  </conditionalFormatting>
  <conditionalFormatting sqref="B166:B170">
    <cfRule type="duplicateValues" dxfId="2616" priority="223"/>
  </conditionalFormatting>
  <conditionalFormatting sqref="D165">
    <cfRule type="duplicateValues" dxfId="2615" priority="222"/>
  </conditionalFormatting>
  <conditionalFormatting sqref="B165">
    <cfRule type="duplicateValues" dxfId="2614" priority="221"/>
  </conditionalFormatting>
  <conditionalFormatting sqref="D167:D171">
    <cfRule type="duplicateValues" dxfId="2613" priority="220"/>
  </conditionalFormatting>
  <conditionalFormatting sqref="B167:B171">
    <cfRule type="duplicateValues" dxfId="2612" priority="219"/>
  </conditionalFormatting>
  <conditionalFormatting sqref="D89:D93">
    <cfRule type="duplicateValues" dxfId="2611" priority="218"/>
  </conditionalFormatting>
  <conditionalFormatting sqref="B89:B93">
    <cfRule type="duplicateValues" dxfId="2610" priority="217"/>
  </conditionalFormatting>
  <conditionalFormatting sqref="D88">
    <cfRule type="duplicateValues" dxfId="2609" priority="216"/>
  </conditionalFormatting>
  <conditionalFormatting sqref="B88">
    <cfRule type="duplicateValues" dxfId="2608" priority="215"/>
  </conditionalFormatting>
  <conditionalFormatting sqref="D90:D94">
    <cfRule type="duplicateValues" dxfId="2607" priority="214"/>
  </conditionalFormatting>
  <conditionalFormatting sqref="B90:B94">
    <cfRule type="duplicateValues" dxfId="2606" priority="213"/>
  </conditionalFormatting>
  <conditionalFormatting sqref="D84:D206">
    <cfRule type="duplicateValues" dxfId="2605" priority="5931"/>
  </conditionalFormatting>
  <conditionalFormatting sqref="B84:B206">
    <cfRule type="duplicateValues" dxfId="2604" priority="5932"/>
  </conditionalFormatting>
  <conditionalFormatting sqref="D61 D70 D79">
    <cfRule type="duplicateValues" dxfId="2603" priority="5941"/>
  </conditionalFormatting>
  <conditionalFormatting sqref="B61 B70 B79">
    <cfRule type="duplicateValues" dxfId="2602" priority="5944"/>
  </conditionalFormatting>
  <conditionalFormatting sqref="D66:D68 D75:D77 D84:D206">
    <cfRule type="duplicateValues" dxfId="2601" priority="5953"/>
  </conditionalFormatting>
  <conditionalFormatting sqref="B66:B68 B75:B77 B84:B206">
    <cfRule type="duplicateValues" dxfId="2600" priority="5956"/>
  </conditionalFormatting>
  <conditionalFormatting sqref="D60:D206">
    <cfRule type="duplicateValues" dxfId="2599" priority="5959"/>
  </conditionalFormatting>
  <conditionalFormatting sqref="B60:B206">
    <cfRule type="duplicateValues" dxfId="2598" priority="5960"/>
  </conditionalFormatting>
  <conditionalFormatting sqref="D16">
    <cfRule type="duplicateValues" dxfId="2597" priority="212"/>
  </conditionalFormatting>
  <conditionalFormatting sqref="B16">
    <cfRule type="duplicateValues" dxfId="2596" priority="211"/>
  </conditionalFormatting>
  <conditionalFormatting sqref="D38:D41">
    <cfRule type="duplicateValues" dxfId="2595" priority="210"/>
  </conditionalFormatting>
  <conditionalFormatting sqref="B38:B41">
    <cfRule type="duplicateValues" dxfId="2594" priority="209"/>
  </conditionalFormatting>
  <conditionalFormatting sqref="D69">
    <cfRule type="duplicateValues" dxfId="2593" priority="208"/>
  </conditionalFormatting>
  <conditionalFormatting sqref="B69">
    <cfRule type="duplicateValues" dxfId="2592" priority="207"/>
  </conditionalFormatting>
  <conditionalFormatting sqref="D71">
    <cfRule type="duplicateValues" dxfId="2591" priority="206"/>
  </conditionalFormatting>
  <conditionalFormatting sqref="B71">
    <cfRule type="duplicateValues" dxfId="2590" priority="205"/>
  </conditionalFormatting>
  <conditionalFormatting sqref="D75">
    <cfRule type="duplicateValues" dxfId="2589" priority="204"/>
  </conditionalFormatting>
  <conditionalFormatting sqref="B75">
    <cfRule type="duplicateValues" dxfId="2588" priority="203"/>
  </conditionalFormatting>
  <conditionalFormatting sqref="D76:D78">
    <cfRule type="duplicateValues" dxfId="2587" priority="202"/>
  </conditionalFormatting>
  <conditionalFormatting sqref="B76:B78">
    <cfRule type="duplicateValues" dxfId="2586" priority="201"/>
  </conditionalFormatting>
  <conditionalFormatting sqref="D80:D90">
    <cfRule type="duplicateValues" dxfId="2585" priority="200"/>
  </conditionalFormatting>
  <conditionalFormatting sqref="B80:B90">
    <cfRule type="duplicateValues" dxfId="2584" priority="199"/>
  </conditionalFormatting>
  <conditionalFormatting sqref="D93:D101">
    <cfRule type="duplicateValues" dxfId="2583" priority="198"/>
  </conditionalFormatting>
  <conditionalFormatting sqref="B93:B101">
    <cfRule type="duplicateValues" dxfId="2582" priority="197"/>
  </conditionalFormatting>
  <conditionalFormatting sqref="D92">
    <cfRule type="duplicateValues" dxfId="2581" priority="196"/>
  </conditionalFormatting>
  <conditionalFormatting sqref="B92">
    <cfRule type="duplicateValues" dxfId="2580" priority="195"/>
  </conditionalFormatting>
  <conditionalFormatting sqref="D103">
    <cfRule type="duplicateValues" dxfId="2579" priority="194"/>
  </conditionalFormatting>
  <conditionalFormatting sqref="B103">
    <cfRule type="duplicateValues" dxfId="2578" priority="193"/>
  </conditionalFormatting>
  <conditionalFormatting sqref="D105:D106">
    <cfRule type="duplicateValues" dxfId="2577" priority="192"/>
  </conditionalFormatting>
  <conditionalFormatting sqref="B105:B106">
    <cfRule type="duplicateValues" dxfId="2576" priority="191"/>
  </conditionalFormatting>
  <conditionalFormatting sqref="D110:D114">
    <cfRule type="duplicateValues" dxfId="2575" priority="190"/>
  </conditionalFormatting>
  <conditionalFormatting sqref="B110:B114">
    <cfRule type="duplicateValues" dxfId="2574" priority="189"/>
  </conditionalFormatting>
  <conditionalFormatting sqref="D115:D119">
    <cfRule type="duplicateValues" dxfId="2573" priority="188"/>
  </conditionalFormatting>
  <conditionalFormatting sqref="B115:B119">
    <cfRule type="duplicateValues" dxfId="2572" priority="187"/>
  </conditionalFormatting>
  <conditionalFormatting sqref="D92:D101">
    <cfRule type="duplicateValues" dxfId="2571" priority="186"/>
  </conditionalFormatting>
  <conditionalFormatting sqref="B92:B101">
    <cfRule type="duplicateValues" dxfId="2570" priority="185"/>
  </conditionalFormatting>
  <conditionalFormatting sqref="B13:B202">
    <cfRule type="duplicateValues" dxfId="2569" priority="184"/>
  </conditionalFormatting>
  <conditionalFormatting sqref="B19">
    <cfRule type="duplicateValues" dxfId="2568" priority="183"/>
  </conditionalFormatting>
  <conditionalFormatting sqref="D70:D78">
    <cfRule type="duplicateValues" dxfId="2567" priority="182"/>
  </conditionalFormatting>
  <conditionalFormatting sqref="B70:B78">
    <cfRule type="duplicateValues" dxfId="2566" priority="181"/>
  </conditionalFormatting>
  <conditionalFormatting sqref="D87 D96 D105 D114">
    <cfRule type="duplicateValues" dxfId="2565" priority="180"/>
  </conditionalFormatting>
  <conditionalFormatting sqref="B87 B96 B105 B114">
    <cfRule type="duplicateValues" dxfId="2564" priority="179"/>
  </conditionalFormatting>
  <conditionalFormatting sqref="D91 D100 D109">
    <cfRule type="duplicateValues" dxfId="2563" priority="178"/>
  </conditionalFormatting>
  <conditionalFormatting sqref="B91 B100 B109">
    <cfRule type="duplicateValues" dxfId="2562" priority="177"/>
  </conditionalFormatting>
  <conditionalFormatting sqref="D92:D94 D101:D103 D110:D112">
    <cfRule type="duplicateValues" dxfId="2561" priority="176"/>
  </conditionalFormatting>
  <conditionalFormatting sqref="B92:B94 B101:B103 B110:B112">
    <cfRule type="duplicateValues" dxfId="2560" priority="175"/>
  </conditionalFormatting>
  <conditionalFormatting sqref="D86:D114">
    <cfRule type="duplicateValues" dxfId="2559" priority="174"/>
  </conditionalFormatting>
  <conditionalFormatting sqref="B86:B114">
    <cfRule type="duplicateValues" dxfId="2558" priority="173"/>
  </conditionalFormatting>
  <conditionalFormatting sqref="D116:D120">
    <cfRule type="duplicateValues" dxfId="2557" priority="172"/>
  </conditionalFormatting>
  <conditionalFormatting sqref="B116:B120">
    <cfRule type="duplicateValues" dxfId="2556" priority="171"/>
  </conditionalFormatting>
  <conditionalFormatting sqref="D13:D201">
    <cfRule type="duplicateValues" dxfId="2555" priority="170"/>
  </conditionalFormatting>
  <conditionalFormatting sqref="D13:D202">
    <cfRule type="duplicateValues" dxfId="2554" priority="169"/>
  </conditionalFormatting>
  <conditionalFormatting sqref="B13:B202">
    <cfRule type="duplicateValues" dxfId="2553" priority="168"/>
  </conditionalFormatting>
  <conditionalFormatting sqref="D43">
    <cfRule type="duplicateValues" dxfId="2552" priority="167"/>
  </conditionalFormatting>
  <conditionalFormatting sqref="B43">
    <cfRule type="duplicateValues" dxfId="2551" priority="166"/>
  </conditionalFormatting>
  <conditionalFormatting sqref="D45">
    <cfRule type="duplicateValues" dxfId="2550" priority="165"/>
  </conditionalFormatting>
  <conditionalFormatting sqref="B45">
    <cfRule type="duplicateValues" dxfId="2549" priority="164"/>
  </conditionalFormatting>
  <conditionalFormatting sqref="D49">
    <cfRule type="duplicateValues" dxfId="2548" priority="163"/>
  </conditionalFormatting>
  <conditionalFormatting sqref="B49">
    <cfRule type="duplicateValues" dxfId="2547" priority="162"/>
  </conditionalFormatting>
  <conditionalFormatting sqref="D50:D52">
    <cfRule type="duplicateValues" dxfId="2546" priority="161"/>
  </conditionalFormatting>
  <conditionalFormatting sqref="B50:B52">
    <cfRule type="duplicateValues" dxfId="2545" priority="160"/>
  </conditionalFormatting>
  <conditionalFormatting sqref="D54:D64">
    <cfRule type="duplicateValues" dxfId="2544" priority="159"/>
  </conditionalFormatting>
  <conditionalFormatting sqref="B54:B64">
    <cfRule type="duplicateValues" dxfId="2543" priority="158"/>
  </conditionalFormatting>
  <conditionalFormatting sqref="D67:D68">
    <cfRule type="duplicateValues" dxfId="2542" priority="157"/>
  </conditionalFormatting>
  <conditionalFormatting sqref="B67:B68">
    <cfRule type="duplicateValues" dxfId="2541" priority="156"/>
  </conditionalFormatting>
  <conditionalFormatting sqref="D66">
    <cfRule type="duplicateValues" dxfId="2540" priority="155"/>
  </conditionalFormatting>
  <conditionalFormatting sqref="B66">
    <cfRule type="duplicateValues" dxfId="2539" priority="154"/>
  </conditionalFormatting>
  <conditionalFormatting sqref="D66:D68">
    <cfRule type="duplicateValues" dxfId="2538" priority="153"/>
  </conditionalFormatting>
  <conditionalFormatting sqref="B66:B68">
    <cfRule type="duplicateValues" dxfId="2537" priority="152"/>
  </conditionalFormatting>
  <conditionalFormatting sqref="D44:D52">
    <cfRule type="duplicateValues" dxfId="2536" priority="151"/>
  </conditionalFormatting>
  <conditionalFormatting sqref="B44:B52">
    <cfRule type="duplicateValues" dxfId="2535" priority="150"/>
  </conditionalFormatting>
  <conditionalFormatting sqref="D61">
    <cfRule type="duplicateValues" dxfId="2534" priority="149"/>
  </conditionalFormatting>
  <conditionalFormatting sqref="B61">
    <cfRule type="duplicateValues" dxfId="2533" priority="148"/>
  </conditionalFormatting>
  <conditionalFormatting sqref="D65">
    <cfRule type="duplicateValues" dxfId="2532" priority="147"/>
  </conditionalFormatting>
  <conditionalFormatting sqref="B65">
    <cfRule type="duplicateValues" dxfId="2531" priority="146"/>
  </conditionalFormatting>
  <conditionalFormatting sqref="D66:D68">
    <cfRule type="duplicateValues" dxfId="2530" priority="145"/>
  </conditionalFormatting>
  <conditionalFormatting sqref="B66:B68">
    <cfRule type="duplicateValues" dxfId="2529" priority="144"/>
  </conditionalFormatting>
  <conditionalFormatting sqref="D60:D68">
    <cfRule type="duplicateValues" dxfId="2528" priority="143"/>
  </conditionalFormatting>
  <conditionalFormatting sqref="B60:B68">
    <cfRule type="duplicateValues" dxfId="2527" priority="142"/>
  </conditionalFormatting>
  <conditionalFormatting sqref="D16">
    <cfRule type="duplicateValues" dxfId="2526" priority="141"/>
  </conditionalFormatting>
  <conditionalFormatting sqref="B16">
    <cfRule type="duplicateValues" dxfId="2525" priority="140"/>
  </conditionalFormatting>
  <conditionalFormatting sqref="D38:D41">
    <cfRule type="duplicateValues" dxfId="2524" priority="139"/>
  </conditionalFormatting>
  <conditionalFormatting sqref="B38:B41">
    <cfRule type="duplicateValues" dxfId="2523" priority="138"/>
  </conditionalFormatting>
  <conditionalFormatting sqref="D43">
    <cfRule type="duplicateValues" dxfId="2522" priority="137"/>
  </conditionalFormatting>
  <conditionalFormatting sqref="B43">
    <cfRule type="duplicateValues" dxfId="2521" priority="136"/>
  </conditionalFormatting>
  <conditionalFormatting sqref="D45">
    <cfRule type="duplicateValues" dxfId="2520" priority="135"/>
  </conditionalFormatting>
  <conditionalFormatting sqref="B45">
    <cfRule type="duplicateValues" dxfId="2519" priority="134"/>
  </conditionalFormatting>
  <conditionalFormatting sqref="D49">
    <cfRule type="duplicateValues" dxfId="2518" priority="133"/>
  </conditionalFormatting>
  <conditionalFormatting sqref="B49">
    <cfRule type="duplicateValues" dxfId="2517" priority="132"/>
  </conditionalFormatting>
  <conditionalFormatting sqref="D50:D52">
    <cfRule type="duplicateValues" dxfId="2516" priority="131"/>
  </conditionalFormatting>
  <conditionalFormatting sqref="B50:B52">
    <cfRule type="duplicateValues" dxfId="2515" priority="130"/>
  </conditionalFormatting>
  <conditionalFormatting sqref="D54:D64">
    <cfRule type="duplicateValues" dxfId="2514" priority="129"/>
  </conditionalFormatting>
  <conditionalFormatting sqref="B54:B64">
    <cfRule type="duplicateValues" dxfId="2513" priority="128"/>
  </conditionalFormatting>
  <conditionalFormatting sqref="D67:D75">
    <cfRule type="duplicateValues" dxfId="2512" priority="127"/>
  </conditionalFormatting>
  <conditionalFormatting sqref="B67:B75">
    <cfRule type="duplicateValues" dxfId="2511" priority="126"/>
  </conditionalFormatting>
  <conditionalFormatting sqref="D66">
    <cfRule type="duplicateValues" dxfId="2510" priority="125"/>
  </conditionalFormatting>
  <conditionalFormatting sqref="B66">
    <cfRule type="duplicateValues" dxfId="2509" priority="124"/>
  </conditionalFormatting>
  <conditionalFormatting sqref="D77">
    <cfRule type="duplicateValues" dxfId="2508" priority="123"/>
  </conditionalFormatting>
  <conditionalFormatting sqref="B77">
    <cfRule type="duplicateValues" dxfId="2507" priority="122"/>
  </conditionalFormatting>
  <conditionalFormatting sqref="D79:D80">
    <cfRule type="duplicateValues" dxfId="2506" priority="121"/>
  </conditionalFormatting>
  <conditionalFormatting sqref="B79:B80">
    <cfRule type="duplicateValues" dxfId="2505" priority="120"/>
  </conditionalFormatting>
  <conditionalFormatting sqref="D84:D88">
    <cfRule type="duplicateValues" dxfId="2504" priority="119"/>
  </conditionalFormatting>
  <conditionalFormatting sqref="B84:B88">
    <cfRule type="duplicateValues" dxfId="2503" priority="118"/>
  </conditionalFormatting>
  <conditionalFormatting sqref="D89:D93">
    <cfRule type="duplicateValues" dxfId="2502" priority="117"/>
  </conditionalFormatting>
  <conditionalFormatting sqref="B89:B93">
    <cfRule type="duplicateValues" dxfId="2501" priority="116"/>
  </conditionalFormatting>
  <conditionalFormatting sqref="D66:D75">
    <cfRule type="duplicateValues" dxfId="2500" priority="115"/>
  </conditionalFormatting>
  <conditionalFormatting sqref="B66:B75">
    <cfRule type="duplicateValues" dxfId="2499" priority="114"/>
  </conditionalFormatting>
  <conditionalFormatting sqref="B13:B202">
    <cfRule type="duplicateValues" dxfId="2498" priority="113"/>
  </conditionalFormatting>
  <conditionalFormatting sqref="B19">
    <cfRule type="duplicateValues" dxfId="2497" priority="112"/>
  </conditionalFormatting>
  <conditionalFormatting sqref="D44:D52">
    <cfRule type="duplicateValues" dxfId="2496" priority="111"/>
  </conditionalFormatting>
  <conditionalFormatting sqref="B44:B52">
    <cfRule type="duplicateValues" dxfId="2495" priority="110"/>
  </conditionalFormatting>
  <conditionalFormatting sqref="D61 D70 D79 D88">
    <cfRule type="duplicateValues" dxfId="2494" priority="109"/>
  </conditionalFormatting>
  <conditionalFormatting sqref="B61 B70 B79 B88">
    <cfRule type="duplicateValues" dxfId="2493" priority="108"/>
  </conditionalFormatting>
  <conditionalFormatting sqref="D65">
    <cfRule type="duplicateValues" dxfId="2492" priority="107"/>
  </conditionalFormatting>
  <conditionalFormatting sqref="B65">
    <cfRule type="duplicateValues" dxfId="2491" priority="106"/>
  </conditionalFormatting>
  <conditionalFormatting sqref="D66:D68 D75:D77 D84:D86">
    <cfRule type="duplicateValues" dxfId="2490" priority="105"/>
  </conditionalFormatting>
  <conditionalFormatting sqref="B66:B68 B75:B77 B84:B86">
    <cfRule type="duplicateValues" dxfId="2489" priority="104"/>
  </conditionalFormatting>
  <conditionalFormatting sqref="D60:D88">
    <cfRule type="duplicateValues" dxfId="2488" priority="103"/>
  </conditionalFormatting>
  <conditionalFormatting sqref="B60:B88">
    <cfRule type="duplicateValues" dxfId="2487" priority="102"/>
  </conditionalFormatting>
  <conditionalFormatting sqref="D90:D94">
    <cfRule type="duplicateValues" dxfId="2486" priority="101"/>
  </conditionalFormatting>
  <conditionalFormatting sqref="B90:B94">
    <cfRule type="duplicateValues" dxfId="2485" priority="100"/>
  </conditionalFormatting>
  <conditionalFormatting sqref="D91">
    <cfRule type="duplicateValues" dxfId="2484" priority="99"/>
  </conditionalFormatting>
  <conditionalFormatting sqref="B91">
    <cfRule type="duplicateValues" dxfId="2483" priority="98"/>
  </conditionalFormatting>
  <conditionalFormatting sqref="D200:D201 D13:D197">
    <cfRule type="duplicateValues" dxfId="2482" priority="97"/>
  </conditionalFormatting>
  <conditionalFormatting sqref="D13:D202">
    <cfRule type="duplicateValues" dxfId="2481" priority="96"/>
  </conditionalFormatting>
  <conditionalFormatting sqref="B13:B202">
    <cfRule type="duplicateValues" dxfId="2480" priority="95"/>
  </conditionalFormatting>
  <conditionalFormatting sqref="B13:B37">
    <cfRule type="duplicateValues" dxfId="2479" priority="94"/>
  </conditionalFormatting>
  <conditionalFormatting sqref="D34:D35 D13:D31">
    <cfRule type="duplicateValues" dxfId="2478" priority="93"/>
  </conditionalFormatting>
  <conditionalFormatting sqref="D13:D37">
    <cfRule type="duplicateValues" dxfId="2477" priority="92"/>
  </conditionalFormatting>
  <conditionalFormatting sqref="B13:B37">
    <cfRule type="duplicateValues" dxfId="2476" priority="91"/>
  </conditionalFormatting>
  <conditionalFormatting sqref="B13:B37">
    <cfRule type="duplicateValues" dxfId="2475" priority="90"/>
  </conditionalFormatting>
  <conditionalFormatting sqref="D35 D26:D32">
    <cfRule type="duplicateValues" dxfId="2474" priority="89"/>
  </conditionalFormatting>
  <conditionalFormatting sqref="D22:D23">
    <cfRule type="duplicateValues" dxfId="2473" priority="88"/>
  </conditionalFormatting>
  <conditionalFormatting sqref="D17:D18 D21">
    <cfRule type="duplicateValues" dxfId="2472" priority="87"/>
  </conditionalFormatting>
  <conditionalFormatting sqref="D31:D32">
    <cfRule type="duplicateValues" dxfId="2471" priority="86"/>
  </conditionalFormatting>
  <conditionalFormatting sqref="D36:D37 D13:D14">
    <cfRule type="duplicateValues" dxfId="2470" priority="85"/>
  </conditionalFormatting>
  <conditionalFormatting sqref="D13:D37">
    <cfRule type="duplicateValues" dxfId="2469" priority="84"/>
  </conditionalFormatting>
  <conditionalFormatting sqref="B13:B37">
    <cfRule type="duplicateValues" dxfId="2468" priority="83"/>
  </conditionalFormatting>
  <conditionalFormatting sqref="D16">
    <cfRule type="duplicateValues" dxfId="2467" priority="82"/>
  </conditionalFormatting>
  <conditionalFormatting sqref="B16">
    <cfRule type="duplicateValues" dxfId="2466" priority="81"/>
  </conditionalFormatting>
  <conditionalFormatting sqref="D38:D41">
    <cfRule type="duplicateValues" dxfId="2465" priority="80"/>
  </conditionalFormatting>
  <conditionalFormatting sqref="B38:B41">
    <cfRule type="duplicateValues" dxfId="2464" priority="79"/>
  </conditionalFormatting>
  <conditionalFormatting sqref="D43">
    <cfRule type="duplicateValues" dxfId="2463" priority="78"/>
  </conditionalFormatting>
  <conditionalFormatting sqref="B43">
    <cfRule type="duplicateValues" dxfId="2462" priority="77"/>
  </conditionalFormatting>
  <conditionalFormatting sqref="D45">
    <cfRule type="duplicateValues" dxfId="2461" priority="76"/>
  </conditionalFormatting>
  <conditionalFormatting sqref="B45">
    <cfRule type="duplicateValues" dxfId="2460" priority="75"/>
  </conditionalFormatting>
  <conditionalFormatting sqref="D49">
    <cfRule type="duplicateValues" dxfId="2459" priority="74"/>
  </conditionalFormatting>
  <conditionalFormatting sqref="B49">
    <cfRule type="duplicateValues" dxfId="2458" priority="73"/>
  </conditionalFormatting>
  <conditionalFormatting sqref="D50:D52">
    <cfRule type="duplicateValues" dxfId="2457" priority="72"/>
  </conditionalFormatting>
  <conditionalFormatting sqref="B50:B52">
    <cfRule type="duplicateValues" dxfId="2456" priority="71"/>
  </conditionalFormatting>
  <conditionalFormatting sqref="D54:D64">
    <cfRule type="duplicateValues" dxfId="2455" priority="70"/>
  </conditionalFormatting>
  <conditionalFormatting sqref="B54:B64">
    <cfRule type="duplicateValues" dxfId="2454" priority="69"/>
  </conditionalFormatting>
  <conditionalFormatting sqref="D67:D75">
    <cfRule type="duplicateValues" dxfId="2453" priority="68"/>
  </conditionalFormatting>
  <conditionalFormatting sqref="B67:B75">
    <cfRule type="duplicateValues" dxfId="2452" priority="67"/>
  </conditionalFormatting>
  <conditionalFormatting sqref="D66">
    <cfRule type="duplicateValues" dxfId="2451" priority="66"/>
  </conditionalFormatting>
  <conditionalFormatting sqref="B66">
    <cfRule type="duplicateValues" dxfId="2450" priority="65"/>
  </conditionalFormatting>
  <conditionalFormatting sqref="D77">
    <cfRule type="duplicateValues" dxfId="2449" priority="64"/>
  </conditionalFormatting>
  <conditionalFormatting sqref="B77">
    <cfRule type="duplicateValues" dxfId="2448" priority="63"/>
  </conditionalFormatting>
  <conditionalFormatting sqref="D79:D80">
    <cfRule type="duplicateValues" dxfId="2447" priority="62"/>
  </conditionalFormatting>
  <conditionalFormatting sqref="B79:B80">
    <cfRule type="duplicateValues" dxfId="2446" priority="61"/>
  </conditionalFormatting>
  <conditionalFormatting sqref="D84:D88">
    <cfRule type="duplicateValues" dxfId="2445" priority="60"/>
  </conditionalFormatting>
  <conditionalFormatting sqref="B84:B88">
    <cfRule type="duplicateValues" dxfId="2444" priority="59"/>
  </conditionalFormatting>
  <conditionalFormatting sqref="D89:D93">
    <cfRule type="duplicateValues" dxfId="2443" priority="58"/>
  </conditionalFormatting>
  <conditionalFormatting sqref="B89:B93">
    <cfRule type="duplicateValues" dxfId="2442" priority="57"/>
  </conditionalFormatting>
  <conditionalFormatting sqref="D66:D75">
    <cfRule type="duplicateValues" dxfId="2441" priority="56"/>
  </conditionalFormatting>
  <conditionalFormatting sqref="B66:B75">
    <cfRule type="duplicateValues" dxfId="2440" priority="55"/>
  </conditionalFormatting>
  <conditionalFormatting sqref="B13:B202">
    <cfRule type="duplicateValues" dxfId="2439" priority="54"/>
  </conditionalFormatting>
  <conditionalFormatting sqref="B19">
    <cfRule type="duplicateValues" dxfId="2438" priority="53"/>
  </conditionalFormatting>
  <conditionalFormatting sqref="D44:D52">
    <cfRule type="duplicateValues" dxfId="2437" priority="52"/>
  </conditionalFormatting>
  <conditionalFormatting sqref="B44:B52">
    <cfRule type="duplicateValues" dxfId="2436" priority="51"/>
  </conditionalFormatting>
  <conditionalFormatting sqref="D60:D88">
    <cfRule type="duplicateValues" dxfId="2435" priority="50"/>
  </conditionalFormatting>
  <conditionalFormatting sqref="B60:B88">
    <cfRule type="duplicateValues" dxfId="2434" priority="49"/>
  </conditionalFormatting>
  <conditionalFormatting sqref="D90:D94">
    <cfRule type="duplicateValues" dxfId="2433" priority="48"/>
  </conditionalFormatting>
  <conditionalFormatting sqref="B90:B94">
    <cfRule type="duplicateValues" dxfId="2432" priority="47"/>
  </conditionalFormatting>
  <conditionalFormatting sqref="D199:D200 D13:D196">
    <cfRule type="duplicateValues" dxfId="2431" priority="46"/>
  </conditionalFormatting>
  <conditionalFormatting sqref="D13:D202">
    <cfRule type="duplicateValues" dxfId="2430" priority="45"/>
  </conditionalFormatting>
  <conditionalFormatting sqref="B13:B202">
    <cfRule type="duplicateValues" dxfId="2429" priority="44"/>
  </conditionalFormatting>
  <conditionalFormatting sqref="D16">
    <cfRule type="duplicateValues" dxfId="2428" priority="43"/>
  </conditionalFormatting>
  <conditionalFormatting sqref="B16">
    <cfRule type="duplicateValues" dxfId="2427" priority="42"/>
  </conditionalFormatting>
  <conditionalFormatting sqref="D38:D41">
    <cfRule type="duplicateValues" dxfId="2426" priority="41"/>
  </conditionalFormatting>
  <conditionalFormatting sqref="B38:B41">
    <cfRule type="duplicateValues" dxfId="2425" priority="40"/>
  </conditionalFormatting>
  <conditionalFormatting sqref="D43">
    <cfRule type="duplicateValues" dxfId="2424" priority="39"/>
  </conditionalFormatting>
  <conditionalFormatting sqref="B43">
    <cfRule type="duplicateValues" dxfId="2423" priority="38"/>
  </conditionalFormatting>
  <conditionalFormatting sqref="D45">
    <cfRule type="duplicateValues" dxfId="2422" priority="37"/>
  </conditionalFormatting>
  <conditionalFormatting sqref="B45">
    <cfRule type="duplicateValues" dxfId="2421" priority="36"/>
  </conditionalFormatting>
  <conditionalFormatting sqref="D49">
    <cfRule type="duplicateValues" dxfId="2420" priority="35"/>
  </conditionalFormatting>
  <conditionalFormatting sqref="B49">
    <cfRule type="duplicateValues" dxfId="2419" priority="34"/>
  </conditionalFormatting>
  <conditionalFormatting sqref="D50:D52">
    <cfRule type="duplicateValues" dxfId="2418" priority="33"/>
  </conditionalFormatting>
  <conditionalFormatting sqref="B50:B52">
    <cfRule type="duplicateValues" dxfId="2417" priority="32"/>
  </conditionalFormatting>
  <conditionalFormatting sqref="D54:D64">
    <cfRule type="duplicateValues" dxfId="2416" priority="31"/>
  </conditionalFormatting>
  <conditionalFormatting sqref="B54:B64">
    <cfRule type="duplicateValues" dxfId="2415" priority="30"/>
  </conditionalFormatting>
  <conditionalFormatting sqref="D67:D75">
    <cfRule type="duplicateValues" dxfId="2414" priority="29"/>
  </conditionalFormatting>
  <conditionalFormatting sqref="B67:B75">
    <cfRule type="duplicateValues" dxfId="2413" priority="28"/>
  </conditionalFormatting>
  <conditionalFormatting sqref="D66">
    <cfRule type="duplicateValues" dxfId="2412" priority="27"/>
  </conditionalFormatting>
  <conditionalFormatting sqref="B66">
    <cfRule type="duplicateValues" dxfId="2411" priority="26"/>
  </conditionalFormatting>
  <conditionalFormatting sqref="D77">
    <cfRule type="duplicateValues" dxfId="2410" priority="25"/>
  </conditionalFormatting>
  <conditionalFormatting sqref="B77">
    <cfRule type="duplicateValues" dxfId="2409" priority="24"/>
  </conditionalFormatting>
  <conditionalFormatting sqref="D79:D80">
    <cfRule type="duplicateValues" dxfId="2408" priority="23"/>
  </conditionalFormatting>
  <conditionalFormatting sqref="B79:B80">
    <cfRule type="duplicateValues" dxfId="2407" priority="22"/>
  </conditionalFormatting>
  <conditionalFormatting sqref="D84:D88">
    <cfRule type="duplicateValues" dxfId="2406" priority="21"/>
  </conditionalFormatting>
  <conditionalFormatting sqref="B84:B88">
    <cfRule type="duplicateValues" dxfId="2405" priority="20"/>
  </conditionalFormatting>
  <conditionalFormatting sqref="D89:D93">
    <cfRule type="duplicateValues" dxfId="2404" priority="19"/>
  </conditionalFormatting>
  <conditionalFormatting sqref="B89:B93">
    <cfRule type="duplicateValues" dxfId="2403" priority="18"/>
  </conditionalFormatting>
  <conditionalFormatting sqref="D66:D75">
    <cfRule type="duplicateValues" dxfId="2402" priority="17"/>
  </conditionalFormatting>
  <conditionalFormatting sqref="B66:B75">
    <cfRule type="duplicateValues" dxfId="2401" priority="16"/>
  </conditionalFormatting>
  <conditionalFormatting sqref="B13:B202">
    <cfRule type="duplicateValues" dxfId="2400" priority="15"/>
  </conditionalFormatting>
  <conditionalFormatting sqref="B19">
    <cfRule type="duplicateValues" dxfId="2399" priority="14"/>
  </conditionalFormatting>
  <conditionalFormatting sqref="D44:D52">
    <cfRule type="duplicateValues" dxfId="2398" priority="13"/>
  </conditionalFormatting>
  <conditionalFormatting sqref="B44:B52">
    <cfRule type="duplicateValues" dxfId="2397" priority="12"/>
  </conditionalFormatting>
  <conditionalFormatting sqref="D60:D88">
    <cfRule type="duplicateValues" dxfId="2396" priority="11"/>
  </conditionalFormatting>
  <conditionalFormatting sqref="B60:B88">
    <cfRule type="duplicateValues" dxfId="2395" priority="10"/>
  </conditionalFormatting>
  <conditionalFormatting sqref="D90:D94">
    <cfRule type="duplicateValues" dxfId="2394" priority="9"/>
  </conditionalFormatting>
  <conditionalFormatting sqref="B90:B94">
    <cfRule type="duplicateValues" dxfId="2393" priority="8"/>
  </conditionalFormatting>
  <conditionalFormatting sqref="D200 D191:D197">
    <cfRule type="duplicateValues" dxfId="2392" priority="7"/>
  </conditionalFormatting>
  <conditionalFormatting sqref="D187:D188">
    <cfRule type="duplicateValues" dxfId="2391" priority="6"/>
  </conditionalFormatting>
  <conditionalFormatting sqref="D182:D183 D186">
    <cfRule type="duplicateValues" dxfId="2390" priority="5"/>
  </conditionalFormatting>
  <conditionalFormatting sqref="D196:D197">
    <cfRule type="duplicateValues" dxfId="2389" priority="4"/>
  </conditionalFormatting>
  <conditionalFormatting sqref="D201:D202 D13:D179">
    <cfRule type="duplicateValues" dxfId="2388" priority="3"/>
  </conditionalFormatting>
  <conditionalFormatting sqref="D13:D202">
    <cfRule type="duplicateValues" dxfId="2387" priority="2"/>
  </conditionalFormatting>
  <conditionalFormatting sqref="B13:B202">
    <cfRule type="duplicateValues" dxfId="2386" priority="1"/>
  </conditionalFormatting>
  <conditionalFormatting sqref="D9:D218">
    <cfRule type="duplicateValues" dxfId="2385" priority="10298"/>
  </conditionalFormatting>
  <conditionalFormatting sqref="D1:D218">
    <cfRule type="duplicateValues" dxfId="2384" priority="10300"/>
  </conditionalFormatting>
  <conditionalFormatting sqref="B1:B218">
    <cfRule type="duplicateValues" dxfId="2383" priority="10302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1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5.140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1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36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51" t="s">
        <v>7</v>
      </c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3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7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</v>
      </c>
      <c r="K15" s="16">
        <f t="shared" ref="K15:K75" si="11">J15*$F15</f>
        <v>5.2600000000000016</v>
      </c>
      <c r="L15" s="16">
        <f t="shared" ref="L15:L19" si="12">J15*$G15</f>
        <v>24.5</v>
      </c>
      <c r="M15" s="26">
        <v>5</v>
      </c>
      <c r="N15" s="16">
        <f t="shared" ref="N15:N19" si="13">M15*$F15</f>
        <v>26.300000000000008</v>
      </c>
      <c r="O15" s="16">
        <f t="shared" ref="O15:O19" si="14">M15*$G15</f>
        <v>122.5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7</v>
      </c>
      <c r="T15" s="16">
        <f t="shared" ref="T15:T19" si="17">S15*$F15</f>
        <v>36.820000000000007</v>
      </c>
      <c r="U15" s="16">
        <f t="shared" ref="U15:U19" si="18">S15*$G15</f>
        <v>171.5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16</v>
      </c>
      <c r="AD15" s="16">
        <f t="shared" si="5"/>
        <v>84.160000000000025</v>
      </c>
      <c r="AE15" s="37">
        <f t="shared" si="6"/>
        <v>392</v>
      </c>
      <c r="AF15" s="42">
        <f t="shared" si="7"/>
        <v>0.13008130081300814</v>
      </c>
      <c r="AG15" s="37">
        <f t="shared" si="8"/>
        <v>3.9024390243902443</v>
      </c>
      <c r="AH15" s="63">
        <f t="shared" si="9"/>
        <v>95.609756097560989</v>
      </c>
      <c r="AI15" s="26">
        <v>2</v>
      </c>
      <c r="AJ15" s="37">
        <f t="shared" si="0"/>
        <v>49</v>
      </c>
      <c r="AK15" s="37">
        <f t="shared" si="1"/>
        <v>15.374999999999998</v>
      </c>
      <c r="AL15" s="47">
        <v>8</v>
      </c>
      <c r="AM15" s="37">
        <f t="shared" si="2"/>
        <v>2.1964285714285712</v>
      </c>
      <c r="AN15" s="52">
        <f t="shared" si="3"/>
        <v>0.51249999999999996</v>
      </c>
      <c r="AO15" s="35">
        <f t="shared" si="10"/>
        <v>43604.375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4</v>
      </c>
      <c r="K16" s="104">
        <f t="shared" si="11"/>
        <v>21.559999999999967</v>
      </c>
      <c r="L16" s="104">
        <f t="shared" si="12"/>
        <v>98</v>
      </c>
      <c r="M16" s="103">
        <v>3</v>
      </c>
      <c r="N16" s="104">
        <f t="shared" si="13"/>
        <v>16.169999999999973</v>
      </c>
      <c r="O16" s="104">
        <f t="shared" si="14"/>
        <v>73.5</v>
      </c>
      <c r="P16" s="103">
        <v>2</v>
      </c>
      <c r="Q16" s="104">
        <f t="shared" si="15"/>
        <v>10.779999999999983</v>
      </c>
      <c r="R16" s="104">
        <f t="shared" si="16"/>
        <v>49</v>
      </c>
      <c r="S16" s="103">
        <v>4</v>
      </c>
      <c r="T16" s="104">
        <f t="shared" si="17"/>
        <v>21.559999999999967</v>
      </c>
      <c r="U16" s="104">
        <f t="shared" si="18"/>
        <v>98</v>
      </c>
      <c r="V16" s="103">
        <v>1</v>
      </c>
      <c r="W16" s="104">
        <f t="shared" si="19"/>
        <v>5.3899999999999917</v>
      </c>
      <c r="X16" s="104">
        <f t="shared" ref="X16:X19" si="21">V16*$G16</f>
        <v>24.5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14</v>
      </c>
      <c r="AD16" s="104">
        <f t="shared" si="5"/>
        <v>75.45999999999988</v>
      </c>
      <c r="AE16" s="104">
        <f t="shared" si="6"/>
        <v>343</v>
      </c>
      <c r="AF16" s="42">
        <f t="shared" si="7"/>
        <v>0.11382113821138211</v>
      </c>
      <c r="AG16" s="37">
        <f t="shared" si="8"/>
        <v>3.4146341463414633</v>
      </c>
      <c r="AH16" s="63">
        <f t="shared" si="9"/>
        <v>83.658536585365852</v>
      </c>
      <c r="AI16" s="103">
        <v>4</v>
      </c>
      <c r="AJ16" s="107">
        <f t="shared" si="0"/>
        <v>98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20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1</v>
      </c>
      <c r="K39" s="16">
        <f t="shared" si="11"/>
        <v>76.08</v>
      </c>
      <c r="L39" s="16">
        <f t="shared" si="38"/>
        <v>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1</v>
      </c>
      <c r="AD39" s="16">
        <f t="shared" si="5"/>
        <v>76.08</v>
      </c>
      <c r="AE39" s="37">
        <f t="shared" si="6"/>
        <v>139.5</v>
      </c>
      <c r="AF39" s="42">
        <f t="shared" si="7"/>
        <v>8.130081300813009E-3</v>
      </c>
      <c r="AG39" s="37">
        <f t="shared" si="8"/>
        <v>0.24390243902439027</v>
      </c>
      <c r="AH39" s="63">
        <f t="shared" si="9"/>
        <v>34.024390243902445</v>
      </c>
      <c r="AI39" s="26">
        <v>0</v>
      </c>
      <c r="AJ39" s="37">
        <f t="shared" si="49"/>
        <v>0</v>
      </c>
      <c r="AK39" s="37">
        <f t="shared" si="50"/>
        <v>0</v>
      </c>
      <c r="AL39" s="47">
        <v>34</v>
      </c>
      <c r="AM39" s="37">
        <f t="shared" si="51"/>
        <v>0</v>
      </c>
      <c r="AN39" s="52">
        <f t="shared" si="52"/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</v>
      </c>
      <c r="K40" s="16">
        <f t="shared" si="11"/>
        <v>41.149999999999771</v>
      </c>
      <c r="L40" s="16">
        <f t="shared" si="38"/>
        <v>84.5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2</v>
      </c>
      <c r="T40" s="16">
        <f t="shared" si="43"/>
        <v>82.299999999999542</v>
      </c>
      <c r="U40" s="16">
        <f t="shared" si="44"/>
        <v>169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3</v>
      </c>
      <c r="AD40" s="16">
        <f t="shared" si="5"/>
        <v>123.44999999999931</v>
      </c>
      <c r="AE40" s="37">
        <f t="shared" si="6"/>
        <v>253.5</v>
      </c>
      <c r="AF40" s="42">
        <f t="shared" si="7"/>
        <v>2.4390243902439025E-2</v>
      </c>
      <c r="AG40" s="37">
        <f t="shared" si="8"/>
        <v>0.73170731707317072</v>
      </c>
      <c r="AH40" s="63">
        <f t="shared" si="9"/>
        <v>61.829268292682926</v>
      </c>
      <c r="AI40" s="26">
        <v>1</v>
      </c>
      <c r="AJ40" s="37">
        <f t="shared" si="49"/>
        <v>84.5</v>
      </c>
      <c r="AK40" s="37">
        <f t="shared" si="50"/>
        <v>41</v>
      </c>
      <c r="AL40" s="47">
        <v>35</v>
      </c>
      <c r="AM40" s="37">
        <f t="shared" si="51"/>
        <v>5.8571428571428568</v>
      </c>
      <c r="AN40" s="52">
        <f t="shared" si="52"/>
        <v>1.3666666666666667</v>
      </c>
      <c r="AO40" s="35">
        <f t="shared" si="10"/>
        <v>43630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1</v>
      </c>
      <c r="AJ42" s="37">
        <f t="shared" si="49"/>
        <v>64.5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1</v>
      </c>
      <c r="AJ45" s="107">
        <f t="shared" si="49"/>
        <v>59.5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2</v>
      </c>
      <c r="AJ47" s="107">
        <f t="shared" si="49"/>
        <v>119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1</v>
      </c>
      <c r="K48" s="104">
        <f t="shared" si="11"/>
        <v>61.89</v>
      </c>
      <c r="L48" s="104">
        <f t="shared" si="38"/>
        <v>119.5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1</v>
      </c>
      <c r="AD48" s="104">
        <f t="shared" si="5"/>
        <v>61.89</v>
      </c>
      <c r="AE48" s="104">
        <f t="shared" si="6"/>
        <v>119.5</v>
      </c>
      <c r="AF48" s="42">
        <f t="shared" si="7"/>
        <v>8.130081300813009E-3</v>
      </c>
      <c r="AG48" s="37">
        <f t="shared" si="8"/>
        <v>0.24390243902439027</v>
      </c>
      <c r="AH48" s="63">
        <f t="shared" si="9"/>
        <v>29.146341463414636</v>
      </c>
      <c r="AI48" s="103">
        <v>2</v>
      </c>
      <c r="AJ48" s="107">
        <f t="shared" si="49"/>
        <v>239</v>
      </c>
      <c r="AK48" s="106">
        <f t="shared" si="50"/>
        <v>245.99999999999997</v>
      </c>
      <c r="AL48" s="108">
        <v>44</v>
      </c>
      <c r="AM48" s="106">
        <f t="shared" si="51"/>
        <v>35.142857142857139</v>
      </c>
      <c r="AN48" s="109">
        <f t="shared" si="52"/>
        <v>8.1999999999999993</v>
      </c>
      <c r="AO48" s="35">
        <f t="shared" si="10"/>
        <v>43835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2</v>
      </c>
      <c r="AJ49" s="107">
        <f t="shared" si="49"/>
        <v>239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2</v>
      </c>
      <c r="AJ50" s="107">
        <f t="shared" si="49"/>
        <v>239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0</v>
      </c>
      <c r="K54" s="16">
        <f t="shared" si="11"/>
        <v>0</v>
      </c>
      <c r="L54" s="16">
        <f t="shared" ref="L54:L88" si="53">J54*$G54</f>
        <v>0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ref="AJ54:AJ88" si="64">AI54*G54</f>
        <v>0</v>
      </c>
      <c r="AK54" s="37" t="str">
        <f t="shared" ref="AK54:AK88" si="65">IFERROR(AI54/AF54, "-")</f>
        <v>-</v>
      </c>
      <c r="AL54" s="47">
        <v>51</v>
      </c>
      <c r="AM54" s="37" t="str">
        <f t="shared" ref="AM54:AM88" si="66">IFERROR(AK54/7,"-")</f>
        <v>-</v>
      </c>
      <c r="AN54" s="52" t="str">
        <f t="shared" ref="AN54:AN88" si="67">IFERROR(AK54/30,"-")</f>
        <v>-</v>
      </c>
      <c r="AO54" s="35" t="str">
        <f t="shared" si="10"/>
        <v>-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1</v>
      </c>
      <c r="K55" s="16">
        <f t="shared" si="11"/>
        <v>24.02</v>
      </c>
      <c r="L55" s="16">
        <f t="shared" si="53"/>
        <v>49.5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1</v>
      </c>
      <c r="AD55" s="16">
        <f t="shared" si="5"/>
        <v>24.02</v>
      </c>
      <c r="AE55" s="37">
        <f t="shared" si="6"/>
        <v>49.5</v>
      </c>
      <c r="AF55" s="42">
        <f t="shared" si="7"/>
        <v>8.130081300813009E-3</v>
      </c>
      <c r="AG55" s="37">
        <f t="shared" si="8"/>
        <v>0.24390243902439027</v>
      </c>
      <c r="AH55" s="63">
        <f t="shared" si="9"/>
        <v>12.073170731707318</v>
      </c>
      <c r="AI55" s="26">
        <v>1</v>
      </c>
      <c r="AJ55" s="37">
        <f t="shared" si="64"/>
        <v>49.5</v>
      </c>
      <c r="AK55" s="37">
        <f t="shared" si="65"/>
        <v>122.99999999999999</v>
      </c>
      <c r="AL55" s="47">
        <v>52</v>
      </c>
      <c r="AM55" s="37">
        <f t="shared" si="66"/>
        <v>17.571428571428569</v>
      </c>
      <c r="AN55" s="52">
        <f t="shared" si="67"/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2</v>
      </c>
      <c r="AJ58" s="37">
        <f t="shared" si="64"/>
        <v>99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60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1</v>
      </c>
      <c r="AD66" s="104">
        <f t="shared" si="5"/>
        <v>11</v>
      </c>
      <c r="AE66" s="104">
        <f t="shared" si="6"/>
        <v>24.5</v>
      </c>
      <c r="AF66" s="42">
        <f t="shared" si="7"/>
        <v>8.130081300813009E-3</v>
      </c>
      <c r="AG66" s="37">
        <f t="shared" si="8"/>
        <v>0.24390243902439027</v>
      </c>
      <c r="AH66" s="63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63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1</v>
      </c>
      <c r="K67" s="104">
        <f t="shared" si="11"/>
        <v>11.76</v>
      </c>
      <c r="L67" s="104">
        <f t="shared" si="53"/>
        <v>24.5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1</v>
      </c>
      <c r="AD67" s="104">
        <f t="shared" si="5"/>
        <v>11.76</v>
      </c>
      <c r="AE67" s="104">
        <f t="shared" si="6"/>
        <v>24.5</v>
      </c>
      <c r="AF67" s="42">
        <f t="shared" si="7"/>
        <v>8.130081300813009E-3</v>
      </c>
      <c r="AG67" s="37">
        <f t="shared" si="8"/>
        <v>0.24390243902439027</v>
      </c>
      <c r="AH67" s="63">
        <f t="shared" si="9"/>
        <v>5.9756097560975618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1</v>
      </c>
      <c r="N69" s="104">
        <f t="shared" si="54"/>
        <v>12.049999999999997</v>
      </c>
      <c r="O69" s="104">
        <f t="shared" si="55"/>
        <v>24.5</v>
      </c>
      <c r="P69" s="103">
        <v>0</v>
      </c>
      <c r="Q69" s="104">
        <f t="shared" si="56"/>
        <v>0</v>
      </c>
      <c r="R69" s="104">
        <f t="shared" si="57"/>
        <v>0</v>
      </c>
      <c r="S69" s="103">
        <v>1</v>
      </c>
      <c r="T69" s="104">
        <f t="shared" si="58"/>
        <v>12.049999999999997</v>
      </c>
      <c r="U69" s="104">
        <f t="shared" si="59"/>
        <v>24.5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1</v>
      </c>
      <c r="AJ69" s="107">
        <f t="shared" si="64"/>
        <v>24.5</v>
      </c>
      <c r="AK69" s="106">
        <f t="shared" si="65"/>
        <v>61.499999999999993</v>
      </c>
      <c r="AL69" s="108">
        <v>66</v>
      </c>
      <c r="AM69" s="106">
        <f t="shared" si="66"/>
        <v>8.7857142857142847</v>
      </c>
      <c r="AN69" s="109">
        <f t="shared" si="67"/>
        <v>2.0499999999999998</v>
      </c>
      <c r="AO69" s="35">
        <f t="shared" si="10"/>
        <v>43650.5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27" si="68">J71+M71+P71+S71+V71+Y71</f>
        <v>0</v>
      </c>
      <c r="AD71" s="104">
        <f t="shared" ref="AD71:AD127" si="69">AC71*F71</f>
        <v>0</v>
      </c>
      <c r="AE71" s="104">
        <f t="shared" ref="AE71:AE127" si="70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1</v>
      </c>
      <c r="K73" s="104">
        <f t="shared" si="11"/>
        <v>10.199999999999999</v>
      </c>
      <c r="L73" s="104">
        <f t="shared" si="53"/>
        <v>24.5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1</v>
      </c>
      <c r="AD73" s="104">
        <f t="shared" si="69"/>
        <v>10.199999999999999</v>
      </c>
      <c r="AE73" s="104">
        <f t="shared" si="70"/>
        <v>24.5</v>
      </c>
      <c r="AF73" s="42">
        <f t="shared" si="7"/>
        <v>8.130081300813009E-3</v>
      </c>
      <c r="AG73" s="37">
        <f t="shared" si="8"/>
        <v>0.24390243902439027</v>
      </c>
      <c r="AH73" s="63">
        <f t="shared" si="9"/>
        <v>5.9756097560975618</v>
      </c>
      <c r="AI73" s="103">
        <v>0</v>
      </c>
      <c r="AJ73" s="107">
        <f t="shared" si="64"/>
        <v>0</v>
      </c>
      <c r="AK73" s="106">
        <f t="shared" si="65"/>
        <v>0</v>
      </c>
      <c r="AL73" s="108">
        <v>70</v>
      </c>
      <c r="AM73" s="106">
        <f t="shared" si="66"/>
        <v>0</v>
      </c>
      <c r="AN73" s="109">
        <f t="shared" si="67"/>
        <v>0</v>
      </c>
      <c r="AO73" s="35">
        <f t="shared" si="10"/>
        <v>43589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71">J76*$F76</f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73</v>
      </c>
      <c r="AM76" s="106" t="str">
        <f t="shared" si="66"/>
        <v>-</v>
      </c>
      <c r="AN76" s="109" t="str">
        <f t="shared" si="67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1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2</v>
      </c>
      <c r="T77" s="104">
        <f t="shared" si="58"/>
        <v>27.240000000000105</v>
      </c>
      <c r="U77" s="104">
        <f t="shared" si="59"/>
        <v>69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2</v>
      </c>
      <c r="AD77" s="104">
        <f t="shared" si="69"/>
        <v>27.240000000000105</v>
      </c>
      <c r="AE77" s="104">
        <f t="shared" si="70"/>
        <v>69</v>
      </c>
      <c r="AF77" s="42">
        <f t="shared" si="7"/>
        <v>1.6260162601626018E-2</v>
      </c>
      <c r="AG77" s="37">
        <f t="shared" si="8"/>
        <v>0.48780487804878053</v>
      </c>
      <c r="AH77" s="63">
        <f t="shared" si="9"/>
        <v>16.829268292682929</v>
      </c>
      <c r="AI77" s="103">
        <v>1</v>
      </c>
      <c r="AJ77" s="107">
        <f t="shared" si="64"/>
        <v>34.5</v>
      </c>
      <c r="AK77" s="106">
        <f t="shared" si="65"/>
        <v>61.499999999999993</v>
      </c>
      <c r="AL77" s="108">
        <v>74</v>
      </c>
      <c r="AM77" s="106">
        <f t="shared" si="66"/>
        <v>8.7857142857142847</v>
      </c>
      <c r="AN77" s="109">
        <f t="shared" si="67"/>
        <v>2.0499999999999998</v>
      </c>
      <c r="AO77" s="35">
        <f t="shared" si="10"/>
        <v>43650.5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AG78*G78</f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3</v>
      </c>
      <c r="T79" s="104">
        <f t="shared" si="58"/>
        <v>41.850000000000037</v>
      </c>
      <c r="U79" s="104">
        <f t="shared" si="59"/>
        <v>103.5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3</v>
      </c>
      <c r="AD79" s="104">
        <f t="shared" si="69"/>
        <v>41.850000000000037</v>
      </c>
      <c r="AE79" s="104">
        <f t="shared" si="70"/>
        <v>103.5</v>
      </c>
      <c r="AF79" s="42">
        <f t="shared" si="72"/>
        <v>2.4390243902439025E-2</v>
      </c>
      <c r="AG79" s="37">
        <f t="shared" si="73"/>
        <v>0.73170731707317072</v>
      </c>
      <c r="AH79" s="63">
        <f t="shared" si="74"/>
        <v>25.243902439024389</v>
      </c>
      <c r="AI79" s="103">
        <v>1</v>
      </c>
      <c r="AJ79" s="107">
        <f t="shared" si="64"/>
        <v>34.5</v>
      </c>
      <c r="AK79" s="106">
        <f t="shared" si="65"/>
        <v>41</v>
      </c>
      <c r="AL79" s="108">
        <v>76</v>
      </c>
      <c r="AM79" s="106">
        <f t="shared" si="66"/>
        <v>5.8571428571428568</v>
      </c>
      <c r="AN79" s="109">
        <f t="shared" si="67"/>
        <v>1.3666666666666667</v>
      </c>
      <c r="AO79" s="35">
        <f t="shared" si="75"/>
        <v>43630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3</v>
      </c>
      <c r="K84" s="104">
        <f t="shared" si="71"/>
        <v>35.280000000000022</v>
      </c>
      <c r="L84" s="104">
        <f t="shared" si="53"/>
        <v>73.5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1</v>
      </c>
      <c r="T84" s="104">
        <f t="shared" si="58"/>
        <v>11.760000000000007</v>
      </c>
      <c r="U84" s="104">
        <f t="shared" si="59"/>
        <v>24.5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5</v>
      </c>
      <c r="AD84" s="104">
        <f t="shared" si="69"/>
        <v>58.800000000000033</v>
      </c>
      <c r="AE84" s="104">
        <f t="shared" si="70"/>
        <v>122.5</v>
      </c>
      <c r="AF84" s="42">
        <f t="shared" si="72"/>
        <v>4.065040650406504E-2</v>
      </c>
      <c r="AG84" s="37">
        <f t="shared" si="73"/>
        <v>1.2195121951219512</v>
      </c>
      <c r="AH84" s="63">
        <f t="shared" si="74"/>
        <v>29.878048780487806</v>
      </c>
      <c r="AI84" s="103">
        <v>0</v>
      </c>
      <c r="AJ84" s="107">
        <f t="shared" si="64"/>
        <v>0</v>
      </c>
      <c r="AK84" s="106">
        <f t="shared" si="65"/>
        <v>0</v>
      </c>
      <c r="AL84" s="108">
        <v>81</v>
      </c>
      <c r="AM84" s="106">
        <f t="shared" si="66"/>
        <v>0</v>
      </c>
      <c r="AN84" s="109">
        <f t="shared" si="67"/>
        <v>0</v>
      </c>
      <c r="AO84" s="35">
        <f t="shared" si="75"/>
        <v>43589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2</v>
      </c>
      <c r="K87" s="104">
        <f t="shared" si="71"/>
        <v>24.099999999999977</v>
      </c>
      <c r="L87" s="104">
        <f t="shared" si="53"/>
        <v>49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0</v>
      </c>
      <c r="AJ87" s="107">
        <f t="shared" si="64"/>
        <v>0</v>
      </c>
      <c r="AK87" s="106">
        <f t="shared" si="65"/>
        <v>0</v>
      </c>
      <c r="AL87" s="108">
        <v>84</v>
      </c>
      <c r="AM87" s="106">
        <f t="shared" si="66"/>
        <v>0</v>
      </c>
      <c r="AN87" s="109">
        <f t="shared" si="67"/>
        <v>0</v>
      </c>
      <c r="AO87" s="35">
        <f t="shared" si="75"/>
        <v>43589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206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1</v>
      </c>
      <c r="Q99" s="16">
        <f t="shared" si="110"/>
        <v>7.6100000000000083</v>
      </c>
      <c r="R99" s="16">
        <f t="shared" si="111"/>
        <v>24.5</v>
      </c>
      <c r="S99" s="26">
        <v>1</v>
      </c>
      <c r="T99" s="16">
        <f t="shared" si="112"/>
        <v>7.6100000000000083</v>
      </c>
      <c r="U99" s="16">
        <f t="shared" si="113"/>
        <v>24.5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2</v>
      </c>
      <c r="AD99" s="16">
        <f t="shared" si="69"/>
        <v>15.220000000000017</v>
      </c>
      <c r="AE99" s="37">
        <f t="shared" si="70"/>
        <v>49</v>
      </c>
      <c r="AF99" s="42">
        <f t="shared" si="72"/>
        <v>1.6260162601626018E-2</v>
      </c>
      <c r="AG99" s="37">
        <f t="shared" si="73"/>
        <v>0.48780487804878053</v>
      </c>
      <c r="AH99" s="63">
        <f t="shared" si="74"/>
        <v>11.951219512195124</v>
      </c>
      <c r="AI99" s="26">
        <v>1</v>
      </c>
      <c r="AJ99" s="37">
        <f t="shared" si="102"/>
        <v>24.5</v>
      </c>
      <c r="AK99" s="37">
        <f t="shared" si="103"/>
        <v>61.499999999999993</v>
      </c>
      <c r="AL99" s="47">
        <v>99</v>
      </c>
      <c r="AM99" s="37">
        <f t="shared" si="104"/>
        <v>8.7857142857142847</v>
      </c>
      <c r="AN99" s="52">
        <f t="shared" si="105"/>
        <v>2.0499999999999998</v>
      </c>
      <c r="AO99" s="35">
        <f t="shared" si="75"/>
        <v>43650.5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6"/>
        <v>7.6100000000000083</v>
      </c>
      <c r="L100" s="16">
        <f t="shared" si="107"/>
        <v>24.5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1</v>
      </c>
      <c r="Q100" s="16">
        <f t="shared" si="110"/>
        <v>7.6100000000000083</v>
      </c>
      <c r="R100" s="16">
        <f t="shared" si="111"/>
        <v>24.5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1</v>
      </c>
      <c r="W100" s="16">
        <f t="shared" si="114"/>
        <v>7.6100000000000083</v>
      </c>
      <c r="X100" s="16">
        <f t="shared" si="115"/>
        <v>24.5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3</v>
      </c>
      <c r="AD100" s="16">
        <f t="shared" si="69"/>
        <v>22.830000000000027</v>
      </c>
      <c r="AE100" s="37">
        <f t="shared" si="70"/>
        <v>73.5</v>
      </c>
      <c r="AF100" s="42">
        <f t="shared" si="72"/>
        <v>2.4390243902439025E-2</v>
      </c>
      <c r="AG100" s="37">
        <f t="shared" si="73"/>
        <v>0.73170731707317072</v>
      </c>
      <c r="AH100" s="63">
        <f t="shared" si="74"/>
        <v>17.926829268292682</v>
      </c>
      <c r="AI100" s="26">
        <v>0</v>
      </c>
      <c r="AJ100" s="37">
        <f t="shared" si="102"/>
        <v>0</v>
      </c>
      <c r="AK100" s="37">
        <f t="shared" si="103"/>
        <v>0</v>
      </c>
      <c r="AL100" s="47">
        <v>100</v>
      </c>
      <c r="AM100" s="37">
        <f t="shared" si="104"/>
        <v>0</v>
      </c>
      <c r="AN100" s="52">
        <f t="shared" si="105"/>
        <v>0</v>
      </c>
      <c r="AO100" s="35">
        <f t="shared" si="75"/>
        <v>43589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3</v>
      </c>
      <c r="K103" s="16">
        <f t="shared" si="76"/>
        <v>72.420000000000016</v>
      </c>
      <c r="L103" s="16">
        <f t="shared" ref="L103:L111" si="129">J103*$G103</f>
        <v>148.5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1</v>
      </c>
      <c r="Q103" s="16">
        <f t="shared" ref="Q103:Q111" si="132">P103*$F103</f>
        <v>24.140000000000008</v>
      </c>
      <c r="R103" s="16">
        <f t="shared" ref="R103:R111" si="133">P103*$G103</f>
        <v>49.5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4</v>
      </c>
      <c r="AD103" s="16">
        <f t="shared" si="69"/>
        <v>96.560000000000031</v>
      </c>
      <c r="AE103" s="37">
        <f t="shared" si="70"/>
        <v>198</v>
      </c>
      <c r="AF103" s="42">
        <f t="shared" si="72"/>
        <v>3.2520325203252036E-2</v>
      </c>
      <c r="AG103" s="37">
        <f t="shared" si="73"/>
        <v>0.97560975609756106</v>
      </c>
      <c r="AH103" s="63">
        <f t="shared" si="74"/>
        <v>48.292682926829272</v>
      </c>
      <c r="AI103" s="26">
        <v>0</v>
      </c>
      <c r="AJ103" s="37">
        <f t="shared" ref="AJ103:AJ111" si="140">AI103*G103</f>
        <v>0</v>
      </c>
      <c r="AK103" s="37">
        <f t="shared" ref="AK103:AK111" si="141">IFERROR(AI103/AF103, "-")</f>
        <v>0</v>
      </c>
      <c r="AL103" s="47">
        <v>105</v>
      </c>
      <c r="AM103" s="37">
        <f t="shared" ref="AM103:AM111" si="142">IFERROR(AK103/7,"-")</f>
        <v>0</v>
      </c>
      <c r="AN103" s="52">
        <f t="shared" ref="AN103:AN111" si="143">IFERROR(AK103/30,"-")</f>
        <v>0</v>
      </c>
      <c r="AO103" s="35">
        <f t="shared" si="75"/>
        <v>43589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96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0</v>
      </c>
      <c r="Q113" s="16">
        <f t="shared" si="147"/>
        <v>0</v>
      </c>
      <c r="R113" s="16">
        <f t="shared" si="148"/>
        <v>0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155"/>
        <v>0</v>
      </c>
      <c r="AK113" s="37" t="str">
        <f t="shared" si="156"/>
        <v>-</v>
      </c>
      <c r="AL113" s="47">
        <v>116</v>
      </c>
      <c r="AM113" s="37" t="str">
        <f t="shared" si="157"/>
        <v>-</v>
      </c>
      <c r="AN113" s="52" t="str">
        <f t="shared" si="158"/>
        <v>-</v>
      </c>
      <c r="AO113" s="35" t="str">
        <f t="shared" si="75"/>
        <v>-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96" si="159">J121*$G121</f>
        <v>0</v>
      </c>
      <c r="M121" s="26">
        <v>0</v>
      </c>
      <c r="N121" s="16">
        <f t="shared" ref="N121:N196" si="160">M121*$F121</f>
        <v>0</v>
      </c>
      <c r="O121" s="16">
        <f t="shared" ref="O121:O196" si="161">M121*$G121</f>
        <v>0</v>
      </c>
      <c r="P121" s="26">
        <v>0</v>
      </c>
      <c r="Q121" s="16">
        <f t="shared" ref="Q121:Q196" si="162">P121*$F121</f>
        <v>0</v>
      </c>
      <c r="R121" s="16">
        <f t="shared" ref="R121:R196" si="163">P121*$G121</f>
        <v>0</v>
      </c>
      <c r="S121" s="26">
        <v>0</v>
      </c>
      <c r="T121" s="16">
        <f t="shared" ref="T121:T196" si="164">S121*$F121</f>
        <v>0</v>
      </c>
      <c r="U121" s="16">
        <f t="shared" ref="U121:U196" si="165">S121*$G121</f>
        <v>0</v>
      </c>
      <c r="V121" s="26">
        <v>0</v>
      </c>
      <c r="W121" s="16">
        <f t="shared" si="151"/>
        <v>0</v>
      </c>
      <c r="X121" s="16">
        <f t="shared" ref="X121:X196" si="166">V121*$G121</f>
        <v>0</v>
      </c>
      <c r="Y121" s="26"/>
      <c r="Z121" s="16">
        <f t="shared" ref="Z121:Z196" si="167">Y121*$F121</f>
        <v>0</v>
      </c>
      <c r="AA121" s="16">
        <f t="shared" ref="AA121:AA196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ref="AJ121:AJ196" si="169">AI121*G121</f>
        <v>0</v>
      </c>
      <c r="AK121" s="37" t="str">
        <f t="shared" ref="AK121:AK196" si="170">IFERROR(AI121/AF121, "-")</f>
        <v>-</v>
      </c>
      <c r="AL121" s="47">
        <v>125</v>
      </c>
      <c r="AM121" s="37" t="str">
        <f t="shared" ref="AM121:AM196" si="171">IFERROR(AK121/7,"-")</f>
        <v>-</v>
      </c>
      <c r="AN121" s="52" t="str">
        <f t="shared" ref="AN121:AN196" si="172">IFERROR(AK121/30,"-")</f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2</v>
      </c>
      <c r="AJ122" s="37">
        <f t="shared" si="169"/>
        <v>179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3</v>
      </c>
      <c r="N123" s="16">
        <f t="shared" si="160"/>
        <v>28.529999999999994</v>
      </c>
      <c r="O123" s="16">
        <f t="shared" si="161"/>
        <v>73.5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3</v>
      </c>
      <c r="T123" s="16">
        <f t="shared" si="164"/>
        <v>28.529999999999994</v>
      </c>
      <c r="U123" s="16">
        <f t="shared" si="165"/>
        <v>73.5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8</v>
      </c>
      <c r="AD123" s="16">
        <f t="shared" si="69"/>
        <v>76.079999999999984</v>
      </c>
      <c r="AE123" s="37">
        <f t="shared" si="70"/>
        <v>196</v>
      </c>
      <c r="AF123" s="42">
        <f t="shared" si="72"/>
        <v>6.5040650406504072E-2</v>
      </c>
      <c r="AG123" s="37">
        <f t="shared" si="73"/>
        <v>1.9512195121951221</v>
      </c>
      <c r="AH123" s="63">
        <f t="shared" si="74"/>
        <v>47.804878048780495</v>
      </c>
      <c r="AI123" s="26">
        <v>6</v>
      </c>
      <c r="AJ123" s="37">
        <f t="shared" si="169"/>
        <v>147</v>
      </c>
      <c r="AK123" s="37">
        <f t="shared" si="170"/>
        <v>92.249999999999986</v>
      </c>
      <c r="AL123" s="47">
        <v>127</v>
      </c>
      <c r="AM123" s="37">
        <f t="shared" si="171"/>
        <v>13.178571428571427</v>
      </c>
      <c r="AN123" s="52">
        <f t="shared" si="172"/>
        <v>3.0749999999999997</v>
      </c>
      <c r="AO123" s="35">
        <f t="shared" si="75"/>
        <v>43681.25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2</v>
      </c>
      <c r="K124" s="16">
        <f t="shared" si="76"/>
        <v>46.920000000000009</v>
      </c>
      <c r="L124" s="16">
        <f t="shared" si="159"/>
        <v>99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169"/>
        <v>0</v>
      </c>
      <c r="AK124" s="37">
        <f t="shared" si="170"/>
        <v>0</v>
      </c>
      <c r="AL124" s="47">
        <v>128</v>
      </c>
      <c r="AM124" s="37">
        <f t="shared" si="171"/>
        <v>0</v>
      </c>
      <c r="AN124" s="52">
        <f t="shared" si="172"/>
        <v>0</v>
      </c>
      <c r="AO124" s="35">
        <f t="shared" si="75"/>
        <v>43589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76"/>
        <v>23.46</v>
      </c>
      <c r="L125" s="16">
        <f t="shared" si="159"/>
        <v>49.5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129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1</v>
      </c>
      <c r="Q127" s="16">
        <f t="shared" si="162"/>
        <v>17.329999999999998</v>
      </c>
      <c r="R127" s="16">
        <f t="shared" si="163"/>
        <v>44.5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2"/>
        <v>8.130081300813009E-3</v>
      </c>
      <c r="AG127" s="37">
        <f t="shared" si="73"/>
        <v>0.24390243902439027</v>
      </c>
      <c r="AH127" s="63">
        <f t="shared" si="74"/>
        <v>10.853658536585368</v>
      </c>
      <c r="AI127" s="26">
        <v>0</v>
      </c>
      <c r="AJ127" s="37">
        <f t="shared" si="169"/>
        <v>0</v>
      </c>
      <c r="AK127" s="37">
        <f t="shared" si="170"/>
        <v>0</v>
      </c>
      <c r="AL127" s="47">
        <v>131</v>
      </c>
      <c r="AM127" s="37">
        <f t="shared" si="171"/>
        <v>0</v>
      </c>
      <c r="AN127" s="52">
        <f t="shared" si="172"/>
        <v>0</v>
      </c>
      <c r="AO127" s="35">
        <f t="shared" si="75"/>
        <v>43589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6"/>
        <v>17.329999999999998</v>
      </c>
      <c r="L128" s="16">
        <f t="shared" si="159"/>
        <v>44.5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ref="AC128:AC206" si="173">J128+M128+P128+S128+V128+Y128</f>
        <v>1</v>
      </c>
      <c r="AD128" s="16">
        <f t="shared" ref="AD128:AD206" si="174">AC128*F128</f>
        <v>17.329999999999998</v>
      </c>
      <c r="AE128" s="37">
        <f t="shared" ref="AE128:AE206" si="175">AC128*G128</f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26">
        <v>0</v>
      </c>
      <c r="AJ128" s="37">
        <f t="shared" si="169"/>
        <v>0</v>
      </c>
      <c r="AK128" s="37">
        <f t="shared" si="170"/>
        <v>0</v>
      </c>
      <c r="AL128" s="47">
        <v>132</v>
      </c>
      <c r="AM128" s="37">
        <f t="shared" si="171"/>
        <v>0</v>
      </c>
      <c r="AN128" s="52">
        <f t="shared" si="172"/>
        <v>0</v>
      </c>
      <c r="AO128" s="35">
        <f t="shared" si="75"/>
        <v>43589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173"/>
        <v>0</v>
      </c>
      <c r="AD129" s="16">
        <f t="shared" si="174"/>
        <v>0</v>
      </c>
      <c r="AE129" s="37">
        <f t="shared" si="175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0</v>
      </c>
      <c r="AD130" s="16">
        <f t="shared" si="174"/>
        <v>0</v>
      </c>
      <c r="AE130" s="37">
        <f t="shared" si="175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0</v>
      </c>
      <c r="K132" s="16">
        <f t="shared" si="76"/>
        <v>0</v>
      </c>
      <c r="L132" s="16">
        <f t="shared" si="159"/>
        <v>0</v>
      </c>
      <c r="M132" s="26">
        <v>0</v>
      </c>
      <c r="N132" s="16">
        <f t="shared" si="160"/>
        <v>0</v>
      </c>
      <c r="O132" s="16">
        <f t="shared" si="161"/>
        <v>0</v>
      </c>
      <c r="P132" s="26">
        <v>5</v>
      </c>
      <c r="Q132" s="16">
        <f t="shared" si="162"/>
        <v>46.566831072749714</v>
      </c>
      <c r="R132" s="16">
        <f t="shared" si="163"/>
        <v>122.5</v>
      </c>
      <c r="S132" s="26">
        <v>3</v>
      </c>
      <c r="T132" s="16">
        <f t="shared" si="164"/>
        <v>27.940098643649826</v>
      </c>
      <c r="U132" s="16">
        <f t="shared" si="165"/>
        <v>73.5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173"/>
        <v>8</v>
      </c>
      <c r="AD132" s="16">
        <f t="shared" si="174"/>
        <v>74.50692971639954</v>
      </c>
      <c r="AE132" s="37">
        <f t="shared" si="175"/>
        <v>196</v>
      </c>
      <c r="AF132" s="42">
        <f t="shared" si="72"/>
        <v>6.5040650406504072E-2</v>
      </c>
      <c r="AG132" s="37">
        <f t="shared" si="73"/>
        <v>1.9512195121951221</v>
      </c>
      <c r="AH132" s="63">
        <f t="shared" si="74"/>
        <v>47.804878048780495</v>
      </c>
      <c r="AI132" s="26">
        <v>7</v>
      </c>
      <c r="AJ132" s="37">
        <f>AI132*G132</f>
        <v>171.5</v>
      </c>
      <c r="AK132" s="37">
        <f>IFERROR(AI132/AF132, "-")</f>
        <v>107.62499999999999</v>
      </c>
      <c r="AL132" s="47">
        <v>137</v>
      </c>
      <c r="AM132" s="37">
        <f>IFERROR(AK132/7,"-")</f>
        <v>15.374999999999998</v>
      </c>
      <c r="AN132" s="52">
        <f>IFERROR(AK132/30,"-")</f>
        <v>3.5874999999999995</v>
      </c>
      <c r="AO132" s="35">
        <f t="shared" si="75"/>
        <v>43696.625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3</v>
      </c>
      <c r="K133" s="16">
        <f t="shared" si="76"/>
        <v>63.119999999999976</v>
      </c>
      <c r="L133" s="16">
        <f t="shared" si="159"/>
        <v>133.5</v>
      </c>
      <c r="M133" s="26">
        <v>2</v>
      </c>
      <c r="N133" s="16">
        <f t="shared" si="160"/>
        <v>42.079999999999984</v>
      </c>
      <c r="O133" s="16">
        <f t="shared" si="161"/>
        <v>89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2</v>
      </c>
      <c r="T133" s="16">
        <f t="shared" si="164"/>
        <v>42.079999999999984</v>
      </c>
      <c r="U133" s="16">
        <f t="shared" si="165"/>
        <v>89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173"/>
        <v>7</v>
      </c>
      <c r="AD133" s="16">
        <f t="shared" si="174"/>
        <v>147.27999999999994</v>
      </c>
      <c r="AE133" s="37">
        <f t="shared" si="175"/>
        <v>311.5</v>
      </c>
      <c r="AF133" s="42">
        <f t="shared" si="72"/>
        <v>5.6910569105691054E-2</v>
      </c>
      <c r="AG133" s="37">
        <f t="shared" si="73"/>
        <v>1.7073170731707317</v>
      </c>
      <c r="AH133" s="63">
        <f t="shared" si="74"/>
        <v>75.975609756097555</v>
      </c>
      <c r="AI133" s="26">
        <v>3</v>
      </c>
      <c r="AJ133" s="37">
        <f>AI133*G133</f>
        <v>133.5</v>
      </c>
      <c r="AK133" s="37">
        <f>IFERROR(AI133/AF133, "-")</f>
        <v>52.714285714285715</v>
      </c>
      <c r="AL133" s="47">
        <v>138</v>
      </c>
      <c r="AM133" s="37">
        <f>IFERROR(AK133/7,"-")</f>
        <v>7.5306122448979593</v>
      </c>
      <c r="AN133" s="52">
        <f>IFERROR(AK133/30,"-")</f>
        <v>1.7571428571428571</v>
      </c>
      <c r="AO133" s="35">
        <f t="shared" si="75"/>
        <v>43641.714285714283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-1</v>
      </c>
      <c r="K134" s="16">
        <f t="shared" si="76"/>
        <v>-14.434906542056074</v>
      </c>
      <c r="L134" s="16">
        <f t="shared" si="159"/>
        <v>-39.5</v>
      </c>
      <c r="M134" s="26">
        <v>0</v>
      </c>
      <c r="N134" s="16">
        <f t="shared" si="160"/>
        <v>0</v>
      </c>
      <c r="O134" s="16">
        <f t="shared" si="161"/>
        <v>0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173"/>
        <v>-1</v>
      </c>
      <c r="AD134" s="16">
        <f t="shared" si="174"/>
        <v>-14.434906542056074</v>
      </c>
      <c r="AE134" s="37">
        <f t="shared" si="175"/>
        <v>-39.5</v>
      </c>
      <c r="AF134" s="42">
        <f t="shared" si="72"/>
        <v>-8.130081300813009E-3</v>
      </c>
      <c r="AG134" s="37">
        <f t="shared" si="73"/>
        <v>-0.24390243902439027</v>
      </c>
      <c r="AH134" s="63">
        <f t="shared" si="74"/>
        <v>-9.6341463414634152</v>
      </c>
      <c r="AI134" s="26">
        <v>0</v>
      </c>
      <c r="AJ134" s="37">
        <f t="shared" ref="AJ134:AJ162" si="176">AI134*G134</f>
        <v>0</v>
      </c>
      <c r="AK134" s="37">
        <f t="shared" ref="AK134:AK162" si="177">IFERROR(AI134/AF134, "-")</f>
        <v>0</v>
      </c>
      <c r="AL134" s="47">
        <v>140</v>
      </c>
      <c r="AM134" s="37">
        <f t="shared" ref="AM134:AM162" si="178">IFERROR(AK134/7,"-")</f>
        <v>0</v>
      </c>
      <c r="AN134" s="52">
        <f t="shared" ref="AN134:AN162" si="179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si="176"/>
        <v>0</v>
      </c>
      <c r="AK135" s="37" t="str">
        <f t="shared" si="177"/>
        <v>-</v>
      </c>
      <c r="AL135" s="47">
        <v>141</v>
      </c>
      <c r="AM135" s="37" t="str">
        <f t="shared" si="178"/>
        <v>-</v>
      </c>
      <c r="AN135" s="52" t="str">
        <f t="shared" si="179"/>
        <v>-</v>
      </c>
      <c r="AO135" s="35" t="str">
        <f t="shared" si="75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76"/>
        <v>0</v>
      </c>
      <c r="L136" s="16">
        <f t="shared" si="159"/>
        <v>0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76"/>
        <v>0</v>
      </c>
      <c r="AK136" s="37" t="str">
        <f t="shared" si="177"/>
        <v>-</v>
      </c>
      <c r="AL136" s="47">
        <v>142</v>
      </c>
      <c r="AM136" s="37" t="str">
        <f t="shared" si="178"/>
        <v>-</v>
      </c>
      <c r="AN136" s="52" t="str">
        <f t="shared" si="179"/>
        <v>-</v>
      </c>
      <c r="AO136" s="35" t="str">
        <f t="shared" si="75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4</v>
      </c>
      <c r="K137" s="16">
        <f t="shared" si="76"/>
        <v>71.119999999999962</v>
      </c>
      <c r="L137" s="16">
        <f t="shared" si="159"/>
        <v>158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173"/>
        <v>4</v>
      </c>
      <c r="AD137" s="16">
        <f t="shared" si="174"/>
        <v>71.119999999999962</v>
      </c>
      <c r="AE137" s="37">
        <f t="shared" si="175"/>
        <v>158</v>
      </c>
      <c r="AF137" s="42">
        <f t="shared" si="72"/>
        <v>3.2520325203252036E-2</v>
      </c>
      <c r="AG137" s="37">
        <f t="shared" si="73"/>
        <v>0.97560975609756106</v>
      </c>
      <c r="AH137" s="63">
        <f t="shared" si="74"/>
        <v>38.536585365853661</v>
      </c>
      <c r="AI137" s="26">
        <v>0</v>
      </c>
      <c r="AJ137" s="37">
        <f t="shared" si="176"/>
        <v>0</v>
      </c>
      <c r="AK137" s="37">
        <f t="shared" si="177"/>
        <v>0</v>
      </c>
      <c r="AL137" s="47">
        <v>143</v>
      </c>
      <c r="AM137" s="37">
        <f t="shared" si="178"/>
        <v>0</v>
      </c>
      <c r="AN137" s="52">
        <f t="shared" si="179"/>
        <v>0</v>
      </c>
      <c r="AO137" s="35">
        <f t="shared" si="75"/>
        <v>43589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1</v>
      </c>
      <c r="K138" s="16">
        <f t="shared" si="76"/>
        <v>17.770731707317079</v>
      </c>
      <c r="L138" s="16">
        <f t="shared" si="159"/>
        <v>39.5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173"/>
        <v>1</v>
      </c>
      <c r="AD138" s="16">
        <f t="shared" si="174"/>
        <v>17.770731707317079</v>
      </c>
      <c r="AE138" s="37">
        <f t="shared" si="175"/>
        <v>39.5</v>
      </c>
      <c r="AF138" s="42">
        <f t="shared" si="72"/>
        <v>8.130081300813009E-3</v>
      </c>
      <c r="AG138" s="37">
        <f t="shared" si="73"/>
        <v>0.24390243902439027</v>
      </c>
      <c r="AH138" s="63">
        <f t="shared" si="74"/>
        <v>9.6341463414634152</v>
      </c>
      <c r="AI138" s="26">
        <v>2</v>
      </c>
      <c r="AJ138" s="37">
        <f t="shared" si="176"/>
        <v>79</v>
      </c>
      <c r="AK138" s="37">
        <f t="shared" si="177"/>
        <v>245.99999999999997</v>
      </c>
      <c r="AL138" s="47">
        <v>144</v>
      </c>
      <c r="AM138" s="37">
        <f t="shared" si="178"/>
        <v>35.142857142857139</v>
      </c>
      <c r="AN138" s="52">
        <f t="shared" si="179"/>
        <v>8.1999999999999993</v>
      </c>
      <c r="AO138" s="35">
        <f t="shared" si="75"/>
        <v>43835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173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0</v>
      </c>
      <c r="AJ139" s="37">
        <f t="shared" si="176"/>
        <v>0</v>
      </c>
      <c r="AK139" s="37" t="str">
        <f t="shared" si="177"/>
        <v>-</v>
      </c>
      <c r="AL139" s="47">
        <v>145</v>
      </c>
      <c r="AM139" s="37" t="str">
        <f t="shared" si="178"/>
        <v>-</v>
      </c>
      <c r="AN139" s="52" t="str">
        <f t="shared" si="179"/>
        <v>-</v>
      </c>
      <c r="AO139" s="35" t="str">
        <f t="shared" si="75"/>
        <v>-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76"/>
        <v>93.552054794520529</v>
      </c>
      <c r="L140" s="16">
        <f t="shared" si="159"/>
        <v>179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173"/>
        <v>2</v>
      </c>
      <c r="AD140" s="16">
        <f t="shared" si="174"/>
        <v>93.552054794520529</v>
      </c>
      <c r="AE140" s="37">
        <f t="shared" si="175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0</v>
      </c>
      <c r="AJ140" s="37">
        <f t="shared" si="176"/>
        <v>0</v>
      </c>
      <c r="AK140" s="37">
        <f t="shared" si="177"/>
        <v>0</v>
      </c>
      <c r="AL140" s="47">
        <v>146</v>
      </c>
      <c r="AM140" s="37">
        <f t="shared" si="178"/>
        <v>0</v>
      </c>
      <c r="AN140" s="52">
        <f t="shared" si="179"/>
        <v>0</v>
      </c>
      <c r="AO140" s="35">
        <f t="shared" si="75"/>
        <v>43589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0</v>
      </c>
      <c r="K141" s="16">
        <f t="shared" si="76"/>
        <v>0</v>
      </c>
      <c r="L141" s="16">
        <f t="shared" si="159"/>
        <v>0</v>
      </c>
      <c r="M141" s="26">
        <v>0</v>
      </c>
      <c r="N141" s="16">
        <f t="shared" si="160"/>
        <v>0</v>
      </c>
      <c r="O141" s="16">
        <f t="shared" si="161"/>
        <v>0</v>
      </c>
      <c r="P141" s="26">
        <v>0</v>
      </c>
      <c r="Q141" s="16">
        <f t="shared" si="162"/>
        <v>0</v>
      </c>
      <c r="R141" s="16">
        <f t="shared" si="163"/>
        <v>0</v>
      </c>
      <c r="S141" s="26">
        <v>2</v>
      </c>
      <c r="T141" s="16">
        <f t="shared" si="164"/>
        <v>28.949942196531797</v>
      </c>
      <c r="U141" s="16">
        <f t="shared" si="165"/>
        <v>59</v>
      </c>
      <c r="V141" s="26">
        <v>0</v>
      </c>
      <c r="W141" s="16">
        <f t="shared" si="151"/>
        <v>0</v>
      </c>
      <c r="X141" s="16">
        <f t="shared" si="166"/>
        <v>0</v>
      </c>
      <c r="Y141" s="26"/>
      <c r="Z141" s="16">
        <f t="shared" si="167"/>
        <v>0</v>
      </c>
      <c r="AA141" s="16">
        <f t="shared" si="168"/>
        <v>0</v>
      </c>
      <c r="AC141" s="52">
        <f t="shared" si="173"/>
        <v>2</v>
      </c>
      <c r="AD141" s="16">
        <f t="shared" si="174"/>
        <v>28.949942196531797</v>
      </c>
      <c r="AE141" s="37">
        <f t="shared" si="175"/>
        <v>59</v>
      </c>
      <c r="AF141" s="42">
        <f t="shared" si="72"/>
        <v>1.6260162601626018E-2</v>
      </c>
      <c r="AG141" s="37">
        <f t="shared" si="73"/>
        <v>0.48780487804878053</v>
      </c>
      <c r="AH141" s="63">
        <f t="shared" si="74"/>
        <v>14.390243902439027</v>
      </c>
      <c r="AI141" s="26">
        <v>0</v>
      </c>
      <c r="AJ141" s="37">
        <f t="shared" si="176"/>
        <v>0</v>
      </c>
      <c r="AK141" s="37">
        <f t="shared" si="177"/>
        <v>0</v>
      </c>
      <c r="AL141" s="47">
        <v>147</v>
      </c>
      <c r="AM141" s="37">
        <f t="shared" si="178"/>
        <v>0</v>
      </c>
      <c r="AN141" s="52">
        <f t="shared" si="179"/>
        <v>0</v>
      </c>
      <c r="AO141" s="35">
        <f t="shared" si="75"/>
        <v>43589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3</v>
      </c>
      <c r="K142" s="16">
        <f t="shared" si="76"/>
        <v>135</v>
      </c>
      <c r="L142" s="16">
        <f t="shared" si="159"/>
        <v>283.5</v>
      </c>
      <c r="M142" s="26">
        <v>1</v>
      </c>
      <c r="N142" s="16">
        <f t="shared" si="160"/>
        <v>45</v>
      </c>
      <c r="O142" s="16">
        <f t="shared" si="161"/>
        <v>94.5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173"/>
        <v>4</v>
      </c>
      <c r="AD142" s="16">
        <f t="shared" si="174"/>
        <v>180</v>
      </c>
      <c r="AE142" s="37">
        <f t="shared" si="175"/>
        <v>378</v>
      </c>
      <c r="AF142" s="42">
        <f t="shared" ref="AF142:AF205" si="180">AC142/AQ$10</f>
        <v>3.2520325203252036E-2</v>
      </c>
      <c r="AG142" s="37">
        <f t="shared" ref="AG142:AG205" si="181">AF142*30</f>
        <v>0.97560975609756106</v>
      </c>
      <c r="AH142" s="63">
        <f t="shared" ref="AH142:AH205" si="182">AG142*G142</f>
        <v>92.195121951219519</v>
      </c>
      <c r="AI142" s="26">
        <v>0</v>
      </c>
      <c r="AJ142" s="37">
        <f t="shared" si="176"/>
        <v>0</v>
      </c>
      <c r="AK142" s="37">
        <f t="shared" si="177"/>
        <v>0</v>
      </c>
      <c r="AL142" s="47">
        <v>148</v>
      </c>
      <c r="AM142" s="37">
        <f t="shared" si="178"/>
        <v>0</v>
      </c>
      <c r="AN142" s="52">
        <f t="shared" si="179"/>
        <v>0</v>
      </c>
      <c r="AO142" s="35">
        <f t="shared" ref="AO142:AO205" si="183">IFERROR(AO$10+AK142,"-")</f>
        <v>43589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7</v>
      </c>
      <c r="K143" s="16">
        <f t="shared" si="76"/>
        <v>532</v>
      </c>
      <c r="L143" s="16">
        <f t="shared" si="159"/>
        <v>980</v>
      </c>
      <c r="M143" s="26">
        <v>2</v>
      </c>
      <c r="N143" s="16">
        <f t="shared" si="160"/>
        <v>152</v>
      </c>
      <c r="O143" s="16">
        <f t="shared" si="161"/>
        <v>280</v>
      </c>
      <c r="P143" s="26">
        <v>3</v>
      </c>
      <c r="Q143" s="16">
        <f t="shared" si="162"/>
        <v>228</v>
      </c>
      <c r="R143" s="16">
        <f t="shared" si="163"/>
        <v>420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1</v>
      </c>
      <c r="W143" s="16">
        <f t="shared" si="151"/>
        <v>76</v>
      </c>
      <c r="X143" s="16">
        <f t="shared" si="166"/>
        <v>140</v>
      </c>
      <c r="Y143" s="26"/>
      <c r="Z143" s="16">
        <f t="shared" si="167"/>
        <v>0</v>
      </c>
      <c r="AA143" s="16">
        <f t="shared" si="168"/>
        <v>0</v>
      </c>
      <c r="AC143" s="52">
        <f t="shared" si="173"/>
        <v>13</v>
      </c>
      <c r="AD143" s="16">
        <f t="shared" si="174"/>
        <v>988</v>
      </c>
      <c r="AE143" s="37">
        <f t="shared" si="175"/>
        <v>1820</v>
      </c>
      <c r="AF143" s="42">
        <f t="shared" si="180"/>
        <v>0.10569105691056911</v>
      </c>
      <c r="AG143" s="37">
        <f t="shared" si="181"/>
        <v>3.1707317073170733</v>
      </c>
      <c r="AH143" s="63">
        <f t="shared" si="182"/>
        <v>443.90243902439028</v>
      </c>
      <c r="AI143" s="26">
        <v>4</v>
      </c>
      <c r="AJ143" s="37">
        <f t="shared" si="176"/>
        <v>560</v>
      </c>
      <c r="AK143" s="37">
        <f t="shared" si="177"/>
        <v>37.846153846153847</v>
      </c>
      <c r="AL143" s="47">
        <v>149</v>
      </c>
      <c r="AM143" s="37">
        <f t="shared" si="178"/>
        <v>5.4065934065934069</v>
      </c>
      <c r="AN143" s="52">
        <f t="shared" si="179"/>
        <v>1.2615384615384615</v>
      </c>
      <c r="AO143" s="35">
        <f t="shared" si="183"/>
        <v>43626.846153846156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5</v>
      </c>
      <c r="K144" s="16">
        <f t="shared" si="76"/>
        <v>380</v>
      </c>
      <c r="L144" s="16">
        <f t="shared" si="159"/>
        <v>700</v>
      </c>
      <c r="M144" s="26">
        <v>3</v>
      </c>
      <c r="N144" s="16">
        <f t="shared" si="160"/>
        <v>228</v>
      </c>
      <c r="O144" s="16">
        <f t="shared" si="161"/>
        <v>420</v>
      </c>
      <c r="P144" s="26">
        <v>3</v>
      </c>
      <c r="Q144" s="16">
        <f t="shared" si="162"/>
        <v>228</v>
      </c>
      <c r="R144" s="16">
        <f t="shared" si="163"/>
        <v>420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173"/>
        <v>11</v>
      </c>
      <c r="AD144" s="16">
        <f t="shared" si="174"/>
        <v>836</v>
      </c>
      <c r="AE144" s="37">
        <f t="shared" si="175"/>
        <v>1540</v>
      </c>
      <c r="AF144" s="42">
        <f t="shared" si="180"/>
        <v>8.943089430894309E-2</v>
      </c>
      <c r="AG144" s="37">
        <f t="shared" si="181"/>
        <v>2.6829268292682928</v>
      </c>
      <c r="AH144" s="63">
        <f t="shared" si="182"/>
        <v>375.60975609756099</v>
      </c>
      <c r="AI144" s="26">
        <v>5</v>
      </c>
      <c r="AJ144" s="37">
        <f t="shared" si="176"/>
        <v>700</v>
      </c>
      <c r="AK144" s="37">
        <f t="shared" si="177"/>
        <v>55.909090909090907</v>
      </c>
      <c r="AL144" s="47">
        <v>150</v>
      </c>
      <c r="AM144" s="37">
        <f t="shared" si="178"/>
        <v>7.9870129870129869</v>
      </c>
      <c r="AN144" s="52">
        <f t="shared" si="179"/>
        <v>1.8636363636363635</v>
      </c>
      <c r="AO144" s="35">
        <f t="shared" si="183"/>
        <v>43644.909090909088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173"/>
        <v>0</v>
      </c>
      <c r="AD145" s="16">
        <f t="shared" si="174"/>
        <v>0</v>
      </c>
      <c r="AE145" s="37">
        <f t="shared" si="175"/>
        <v>0</v>
      </c>
      <c r="AF145" s="42">
        <f t="shared" si="180"/>
        <v>0</v>
      </c>
      <c r="AG145" s="37">
        <f t="shared" si="181"/>
        <v>0</v>
      </c>
      <c r="AH145" s="63">
        <f t="shared" si="182"/>
        <v>0</v>
      </c>
      <c r="AI145" s="26">
        <v>0</v>
      </c>
      <c r="AJ145" s="37">
        <f t="shared" si="176"/>
        <v>0</v>
      </c>
      <c r="AK145" s="37" t="str">
        <f t="shared" si="177"/>
        <v>-</v>
      </c>
      <c r="AL145" s="47">
        <v>151</v>
      </c>
      <c r="AM145" s="37" t="str">
        <f t="shared" si="178"/>
        <v>-</v>
      </c>
      <c r="AN145" s="52" t="str">
        <f t="shared" si="179"/>
        <v>-</v>
      </c>
      <c r="AO145" s="35" t="str">
        <f t="shared" si="183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180"/>
        <v>0</v>
      </c>
      <c r="AG146" s="37">
        <f t="shared" si="181"/>
        <v>0</v>
      </c>
      <c r="AH146" s="63">
        <f t="shared" si="182"/>
        <v>0</v>
      </c>
      <c r="AI146" s="26">
        <v>3</v>
      </c>
      <c r="AJ146" s="37">
        <f t="shared" si="176"/>
        <v>148.5</v>
      </c>
      <c r="AK146" s="37" t="str">
        <f t="shared" si="177"/>
        <v>-</v>
      </c>
      <c r="AL146" s="47">
        <v>152</v>
      </c>
      <c r="AM146" s="37" t="str">
        <f t="shared" si="178"/>
        <v>-</v>
      </c>
      <c r="AN146" s="52" t="str">
        <f t="shared" si="179"/>
        <v>-</v>
      </c>
      <c r="AO146" s="35" t="str">
        <f t="shared" si="183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59"/>
        <v>0</v>
      </c>
      <c r="M147" s="26">
        <v>0</v>
      </c>
      <c r="N147" s="16">
        <f t="shared" si="160"/>
        <v>0</v>
      </c>
      <c r="O147" s="16">
        <f t="shared" si="161"/>
        <v>0</v>
      </c>
      <c r="P147" s="26">
        <v>0</v>
      </c>
      <c r="Q147" s="16">
        <f t="shared" si="162"/>
        <v>0</v>
      </c>
      <c r="R147" s="16">
        <f t="shared" si="163"/>
        <v>0</v>
      </c>
      <c r="S147" s="26">
        <v>0</v>
      </c>
      <c r="T147" s="16">
        <f t="shared" si="164"/>
        <v>0</v>
      </c>
      <c r="U147" s="16">
        <f t="shared" si="165"/>
        <v>0</v>
      </c>
      <c r="V147" s="26">
        <v>0</v>
      </c>
      <c r="W147" s="16">
        <f t="shared" si="151"/>
        <v>0</v>
      </c>
      <c r="X147" s="16">
        <f t="shared" si="166"/>
        <v>0</v>
      </c>
      <c r="Y147" s="26"/>
      <c r="Z147" s="16">
        <f t="shared" si="167"/>
        <v>0</v>
      </c>
      <c r="AA147" s="16">
        <f t="shared" si="168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180"/>
        <v>0</v>
      </c>
      <c r="AG147" s="37">
        <f t="shared" si="181"/>
        <v>0</v>
      </c>
      <c r="AH147" s="63">
        <f t="shared" si="182"/>
        <v>0</v>
      </c>
      <c r="AI147" s="26">
        <v>4</v>
      </c>
      <c r="AJ147" s="37">
        <f t="shared" si="176"/>
        <v>198</v>
      </c>
      <c r="AK147" s="37" t="str">
        <f t="shared" si="177"/>
        <v>-</v>
      </c>
      <c r="AL147" s="47">
        <v>153</v>
      </c>
      <c r="AM147" s="37" t="str">
        <f t="shared" si="178"/>
        <v>-</v>
      </c>
      <c r="AN147" s="52" t="str">
        <f t="shared" si="179"/>
        <v>-</v>
      </c>
      <c r="AO147" s="35" t="str">
        <f t="shared" si="183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76"/>
        <v>0</v>
      </c>
      <c r="L148" s="16">
        <f t="shared" si="159"/>
        <v>0</v>
      </c>
      <c r="M148" s="26">
        <v>0</v>
      </c>
      <c r="N148" s="16">
        <f t="shared" si="160"/>
        <v>0</v>
      </c>
      <c r="O148" s="16">
        <f t="shared" si="161"/>
        <v>0</v>
      </c>
      <c r="P148" s="26">
        <v>0</v>
      </c>
      <c r="Q148" s="16">
        <f t="shared" si="162"/>
        <v>0</v>
      </c>
      <c r="R148" s="16">
        <f t="shared" si="163"/>
        <v>0</v>
      </c>
      <c r="S148" s="26">
        <v>0</v>
      </c>
      <c r="T148" s="16">
        <f t="shared" si="164"/>
        <v>0</v>
      </c>
      <c r="U148" s="16">
        <f t="shared" si="165"/>
        <v>0</v>
      </c>
      <c r="V148" s="26">
        <v>0</v>
      </c>
      <c r="W148" s="16">
        <f t="shared" si="151"/>
        <v>0</v>
      </c>
      <c r="X148" s="16">
        <f t="shared" si="166"/>
        <v>0</v>
      </c>
      <c r="Y148" s="26"/>
      <c r="Z148" s="16">
        <f t="shared" si="167"/>
        <v>0</v>
      </c>
      <c r="AA148" s="16">
        <f t="shared" si="168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180"/>
        <v>0</v>
      </c>
      <c r="AG148" s="37">
        <f t="shared" si="181"/>
        <v>0</v>
      </c>
      <c r="AH148" s="63">
        <f t="shared" si="182"/>
        <v>0</v>
      </c>
      <c r="AI148" s="26">
        <v>0</v>
      </c>
      <c r="AJ148" s="37">
        <f t="shared" si="176"/>
        <v>0</v>
      </c>
      <c r="AK148" s="37" t="str">
        <f t="shared" si="177"/>
        <v>-</v>
      </c>
      <c r="AL148" s="47">
        <v>155</v>
      </c>
      <c r="AM148" s="37" t="str">
        <f t="shared" si="178"/>
        <v>-</v>
      </c>
      <c r="AN148" s="52" t="str">
        <f t="shared" si="179"/>
        <v>-</v>
      </c>
      <c r="AO148" s="35" t="str">
        <f t="shared" si="183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3</v>
      </c>
      <c r="K149" s="16">
        <f t="shared" si="76"/>
        <v>35.100000000000136</v>
      </c>
      <c r="L149" s="16">
        <f t="shared" si="159"/>
        <v>103.5</v>
      </c>
      <c r="M149" s="26">
        <v>4</v>
      </c>
      <c r="N149" s="16">
        <f t="shared" si="160"/>
        <v>46.800000000000182</v>
      </c>
      <c r="O149" s="16">
        <f t="shared" si="161"/>
        <v>138</v>
      </c>
      <c r="P149" s="26">
        <v>4</v>
      </c>
      <c r="Q149" s="16">
        <f t="shared" si="162"/>
        <v>46.800000000000182</v>
      </c>
      <c r="R149" s="16">
        <f t="shared" si="163"/>
        <v>138</v>
      </c>
      <c r="S149" s="26">
        <v>1</v>
      </c>
      <c r="T149" s="16">
        <f t="shared" si="164"/>
        <v>11.700000000000045</v>
      </c>
      <c r="U149" s="16">
        <f t="shared" si="165"/>
        <v>34.5</v>
      </c>
      <c r="V149" s="26">
        <v>1</v>
      </c>
      <c r="W149" s="16">
        <f t="shared" si="151"/>
        <v>11.700000000000045</v>
      </c>
      <c r="X149" s="16">
        <f t="shared" si="166"/>
        <v>34.5</v>
      </c>
      <c r="Y149" s="26"/>
      <c r="Z149" s="16">
        <f t="shared" si="167"/>
        <v>0</v>
      </c>
      <c r="AA149" s="16">
        <f t="shared" si="168"/>
        <v>0</v>
      </c>
      <c r="AC149" s="52">
        <f t="shared" si="173"/>
        <v>13</v>
      </c>
      <c r="AD149" s="16">
        <f t="shared" si="174"/>
        <v>152.10000000000059</v>
      </c>
      <c r="AE149" s="37">
        <f t="shared" si="175"/>
        <v>448.5</v>
      </c>
      <c r="AF149" s="42">
        <f t="shared" si="180"/>
        <v>0.10569105691056911</v>
      </c>
      <c r="AG149" s="37">
        <f t="shared" si="181"/>
        <v>3.1707317073170733</v>
      </c>
      <c r="AH149" s="63">
        <f t="shared" si="182"/>
        <v>109.39024390243902</v>
      </c>
      <c r="AI149" s="26">
        <v>4</v>
      </c>
      <c r="AJ149" s="37">
        <f t="shared" si="176"/>
        <v>138</v>
      </c>
      <c r="AK149" s="37">
        <f t="shared" si="177"/>
        <v>37.846153846153847</v>
      </c>
      <c r="AL149" s="47">
        <v>156</v>
      </c>
      <c r="AM149" s="37">
        <f t="shared" si="178"/>
        <v>5.4065934065934069</v>
      </c>
      <c r="AN149" s="52">
        <f t="shared" si="179"/>
        <v>1.2615384615384615</v>
      </c>
      <c r="AO149" s="35">
        <f t="shared" si="183"/>
        <v>43626.846153846156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76"/>
        <v>12.379999999999997</v>
      </c>
      <c r="L150" s="16">
        <f t="shared" si="159"/>
        <v>34.5</v>
      </c>
      <c r="M150" s="26">
        <v>0</v>
      </c>
      <c r="N150" s="16">
        <f t="shared" si="160"/>
        <v>0</v>
      </c>
      <c r="O150" s="16">
        <f t="shared" si="161"/>
        <v>0</v>
      </c>
      <c r="P150" s="26">
        <v>0</v>
      </c>
      <c r="Q150" s="16">
        <f t="shared" si="162"/>
        <v>0</v>
      </c>
      <c r="R150" s="16">
        <f t="shared" si="163"/>
        <v>0</v>
      </c>
      <c r="S150" s="26">
        <v>0</v>
      </c>
      <c r="T150" s="16">
        <f t="shared" si="164"/>
        <v>0</v>
      </c>
      <c r="U150" s="16">
        <f t="shared" si="165"/>
        <v>0</v>
      </c>
      <c r="V150" s="26">
        <v>0</v>
      </c>
      <c r="W150" s="16">
        <f t="shared" si="151"/>
        <v>0</v>
      </c>
      <c r="X150" s="16">
        <f t="shared" si="166"/>
        <v>0</v>
      </c>
      <c r="Y150" s="26"/>
      <c r="Z150" s="16">
        <f t="shared" si="167"/>
        <v>0</v>
      </c>
      <c r="AA150" s="16">
        <f t="shared" si="168"/>
        <v>0</v>
      </c>
      <c r="AC150" s="52">
        <f t="shared" si="173"/>
        <v>1</v>
      </c>
      <c r="AD150" s="16">
        <f t="shared" si="174"/>
        <v>12.379999999999997</v>
      </c>
      <c r="AE150" s="37">
        <f t="shared" si="175"/>
        <v>34.5</v>
      </c>
      <c r="AF150" s="42">
        <f t="shared" si="180"/>
        <v>8.130081300813009E-3</v>
      </c>
      <c r="AG150" s="37">
        <f t="shared" si="181"/>
        <v>0.24390243902439027</v>
      </c>
      <c r="AH150" s="63">
        <f t="shared" si="182"/>
        <v>8.4146341463414647</v>
      </c>
      <c r="AI150" s="26">
        <v>0</v>
      </c>
      <c r="AJ150" s="37">
        <f t="shared" si="176"/>
        <v>0</v>
      </c>
      <c r="AK150" s="37">
        <f t="shared" si="177"/>
        <v>0</v>
      </c>
      <c r="AL150" s="47">
        <v>157</v>
      </c>
      <c r="AM150" s="37">
        <f t="shared" si="178"/>
        <v>0</v>
      </c>
      <c r="AN150" s="52">
        <f t="shared" si="179"/>
        <v>0</v>
      </c>
      <c r="AO150" s="35">
        <f t="shared" si="183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59"/>
        <v>0</v>
      </c>
      <c r="M151" s="26">
        <v>1</v>
      </c>
      <c r="N151" s="16">
        <f t="shared" si="160"/>
        <v>12.679999999999998</v>
      </c>
      <c r="O151" s="16">
        <f t="shared" si="161"/>
        <v>34.5</v>
      </c>
      <c r="P151" s="26">
        <v>0</v>
      </c>
      <c r="Q151" s="16">
        <f t="shared" si="162"/>
        <v>0</v>
      </c>
      <c r="R151" s="16">
        <f t="shared" si="163"/>
        <v>0</v>
      </c>
      <c r="S151" s="26">
        <v>2</v>
      </c>
      <c r="T151" s="16">
        <f t="shared" si="164"/>
        <v>25.359999999999996</v>
      </c>
      <c r="U151" s="16">
        <f t="shared" si="165"/>
        <v>69</v>
      </c>
      <c r="V151" s="26">
        <v>0</v>
      </c>
      <c r="W151" s="16">
        <f t="shared" si="151"/>
        <v>0</v>
      </c>
      <c r="X151" s="16">
        <f t="shared" si="166"/>
        <v>0</v>
      </c>
      <c r="Y151" s="26"/>
      <c r="Z151" s="16">
        <f t="shared" si="167"/>
        <v>0</v>
      </c>
      <c r="AA151" s="16">
        <f t="shared" si="168"/>
        <v>0</v>
      </c>
      <c r="AC151" s="52">
        <f t="shared" si="173"/>
        <v>3</v>
      </c>
      <c r="AD151" s="16">
        <f t="shared" si="174"/>
        <v>38.039999999999992</v>
      </c>
      <c r="AE151" s="37">
        <f t="shared" si="175"/>
        <v>103.5</v>
      </c>
      <c r="AF151" s="42">
        <f t="shared" si="180"/>
        <v>2.4390243902439025E-2</v>
      </c>
      <c r="AG151" s="37">
        <f t="shared" si="181"/>
        <v>0.73170731707317072</v>
      </c>
      <c r="AH151" s="63">
        <f t="shared" si="182"/>
        <v>25.243902439024389</v>
      </c>
      <c r="AI151" s="26">
        <v>2</v>
      </c>
      <c r="AJ151" s="37">
        <f t="shared" si="176"/>
        <v>69</v>
      </c>
      <c r="AK151" s="37">
        <f t="shared" si="177"/>
        <v>82</v>
      </c>
      <c r="AL151" s="47">
        <v>158</v>
      </c>
      <c r="AM151" s="37">
        <f t="shared" si="178"/>
        <v>11.714285714285714</v>
      </c>
      <c r="AN151" s="52">
        <f t="shared" si="179"/>
        <v>2.7333333333333334</v>
      </c>
      <c r="AO151" s="35">
        <f t="shared" si="183"/>
        <v>43671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1</v>
      </c>
      <c r="K152" s="16">
        <f t="shared" si="76"/>
        <v>12.38</v>
      </c>
      <c r="L152" s="16">
        <f t="shared" si="159"/>
        <v>34.5</v>
      </c>
      <c r="M152" s="26">
        <v>2</v>
      </c>
      <c r="N152" s="16">
        <f t="shared" si="160"/>
        <v>24.76</v>
      </c>
      <c r="O152" s="16">
        <f t="shared" si="161"/>
        <v>69</v>
      </c>
      <c r="P152" s="26">
        <v>0</v>
      </c>
      <c r="Q152" s="16">
        <f t="shared" si="162"/>
        <v>0</v>
      </c>
      <c r="R152" s="16">
        <f t="shared" si="163"/>
        <v>0</v>
      </c>
      <c r="S152" s="26">
        <v>0</v>
      </c>
      <c r="T152" s="16">
        <f t="shared" si="164"/>
        <v>0</v>
      </c>
      <c r="U152" s="16">
        <f t="shared" si="165"/>
        <v>0</v>
      </c>
      <c r="V152" s="26">
        <v>1</v>
      </c>
      <c r="W152" s="16">
        <f t="shared" si="151"/>
        <v>12.38</v>
      </c>
      <c r="X152" s="16">
        <f t="shared" si="166"/>
        <v>34.5</v>
      </c>
      <c r="Y152" s="26"/>
      <c r="Z152" s="16">
        <f t="shared" si="167"/>
        <v>0</v>
      </c>
      <c r="AA152" s="16">
        <f t="shared" si="168"/>
        <v>0</v>
      </c>
      <c r="AC152" s="52">
        <f t="shared" si="173"/>
        <v>4</v>
      </c>
      <c r="AD152" s="16">
        <f t="shared" si="174"/>
        <v>49.52</v>
      </c>
      <c r="AE152" s="37">
        <f t="shared" si="175"/>
        <v>138</v>
      </c>
      <c r="AF152" s="42">
        <f t="shared" si="180"/>
        <v>3.2520325203252036E-2</v>
      </c>
      <c r="AG152" s="37">
        <f t="shared" si="181"/>
        <v>0.97560975609756106</v>
      </c>
      <c r="AH152" s="63">
        <f t="shared" si="182"/>
        <v>33.658536585365859</v>
      </c>
      <c r="AI152" s="26">
        <v>3</v>
      </c>
      <c r="AJ152" s="37">
        <f t="shared" si="176"/>
        <v>103.5</v>
      </c>
      <c r="AK152" s="37">
        <f t="shared" si="177"/>
        <v>92.249999999999986</v>
      </c>
      <c r="AL152" s="47">
        <v>159</v>
      </c>
      <c r="AM152" s="37">
        <f t="shared" si="178"/>
        <v>13.178571428571427</v>
      </c>
      <c r="AN152" s="52">
        <f t="shared" si="179"/>
        <v>3.0749999999999997</v>
      </c>
      <c r="AO152" s="35">
        <f t="shared" si="183"/>
        <v>43681.25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76"/>
        <v>11.99000000000002</v>
      </c>
      <c r="L153" s="16">
        <f t="shared" si="159"/>
        <v>34.5</v>
      </c>
      <c r="M153" s="26">
        <v>0</v>
      </c>
      <c r="N153" s="16">
        <f t="shared" si="160"/>
        <v>0</v>
      </c>
      <c r="O153" s="16">
        <f t="shared" si="161"/>
        <v>0</v>
      </c>
      <c r="P153" s="26">
        <v>0</v>
      </c>
      <c r="Q153" s="16">
        <f t="shared" si="162"/>
        <v>0</v>
      </c>
      <c r="R153" s="16">
        <f t="shared" si="163"/>
        <v>0</v>
      </c>
      <c r="S153" s="26">
        <v>0</v>
      </c>
      <c r="T153" s="16">
        <f t="shared" si="164"/>
        <v>0</v>
      </c>
      <c r="U153" s="16">
        <f t="shared" si="165"/>
        <v>0</v>
      </c>
      <c r="V153" s="26">
        <v>0</v>
      </c>
      <c r="W153" s="16">
        <f t="shared" si="151"/>
        <v>0</v>
      </c>
      <c r="X153" s="16">
        <f t="shared" si="166"/>
        <v>0</v>
      </c>
      <c r="Y153" s="26"/>
      <c r="Z153" s="16">
        <f t="shared" si="167"/>
        <v>0</v>
      </c>
      <c r="AA153" s="16">
        <f t="shared" si="168"/>
        <v>0</v>
      </c>
      <c r="AC153" s="52">
        <f t="shared" si="173"/>
        <v>1</v>
      </c>
      <c r="AD153" s="16">
        <f t="shared" si="174"/>
        <v>11.99000000000002</v>
      </c>
      <c r="AE153" s="37">
        <f t="shared" si="175"/>
        <v>34.5</v>
      </c>
      <c r="AF153" s="42">
        <f t="shared" si="180"/>
        <v>8.130081300813009E-3</v>
      </c>
      <c r="AG153" s="37">
        <f t="shared" si="181"/>
        <v>0.24390243902439027</v>
      </c>
      <c r="AH153" s="63">
        <f t="shared" si="182"/>
        <v>8.4146341463414647</v>
      </c>
      <c r="AI153" s="26">
        <v>2</v>
      </c>
      <c r="AJ153" s="37">
        <f t="shared" si="176"/>
        <v>69</v>
      </c>
      <c r="AK153" s="37">
        <f t="shared" si="177"/>
        <v>245.99999999999997</v>
      </c>
      <c r="AL153" s="47">
        <v>160</v>
      </c>
      <c r="AM153" s="37">
        <f t="shared" si="178"/>
        <v>35.142857142857139</v>
      </c>
      <c r="AN153" s="52">
        <f t="shared" si="179"/>
        <v>8.1999999999999993</v>
      </c>
      <c r="AO153" s="35">
        <f t="shared" si="183"/>
        <v>43835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1</v>
      </c>
      <c r="K154" s="16">
        <f t="shared" si="76"/>
        <v>11.99</v>
      </c>
      <c r="L154" s="16">
        <f t="shared" si="159"/>
        <v>34.5</v>
      </c>
      <c r="M154" s="26">
        <v>0</v>
      </c>
      <c r="N154" s="16">
        <f t="shared" si="160"/>
        <v>0</v>
      </c>
      <c r="O154" s="16">
        <f t="shared" si="161"/>
        <v>0</v>
      </c>
      <c r="P154" s="26">
        <v>0</v>
      </c>
      <c r="Q154" s="16">
        <f t="shared" si="162"/>
        <v>0</v>
      </c>
      <c r="R154" s="16">
        <f t="shared" si="163"/>
        <v>0</v>
      </c>
      <c r="S154" s="26">
        <v>0</v>
      </c>
      <c r="T154" s="16">
        <f t="shared" si="164"/>
        <v>0</v>
      </c>
      <c r="U154" s="16">
        <f t="shared" si="165"/>
        <v>0</v>
      </c>
      <c r="V154" s="26">
        <v>0</v>
      </c>
      <c r="W154" s="16">
        <f t="shared" si="151"/>
        <v>0</v>
      </c>
      <c r="X154" s="16">
        <f t="shared" si="166"/>
        <v>0</v>
      </c>
      <c r="Y154" s="26"/>
      <c r="Z154" s="16">
        <f t="shared" si="167"/>
        <v>0</v>
      </c>
      <c r="AA154" s="16">
        <f t="shared" si="168"/>
        <v>0</v>
      </c>
      <c r="AC154" s="52">
        <f t="shared" si="173"/>
        <v>1</v>
      </c>
      <c r="AD154" s="16">
        <f t="shared" si="174"/>
        <v>11.99</v>
      </c>
      <c r="AE154" s="37">
        <f t="shared" si="175"/>
        <v>34.5</v>
      </c>
      <c r="AF154" s="42">
        <f t="shared" si="180"/>
        <v>8.130081300813009E-3</v>
      </c>
      <c r="AG154" s="37">
        <f t="shared" si="181"/>
        <v>0.24390243902439027</v>
      </c>
      <c r="AH154" s="63">
        <f t="shared" si="182"/>
        <v>8.4146341463414647</v>
      </c>
      <c r="AI154" s="26">
        <v>0</v>
      </c>
      <c r="AJ154" s="37">
        <f t="shared" si="176"/>
        <v>0</v>
      </c>
      <c r="AK154" s="37">
        <f t="shared" si="177"/>
        <v>0</v>
      </c>
      <c r="AL154" s="47">
        <v>161</v>
      </c>
      <c r="AM154" s="37">
        <f t="shared" si="178"/>
        <v>0</v>
      </c>
      <c r="AN154" s="52">
        <f t="shared" si="179"/>
        <v>0</v>
      </c>
      <c r="AO154" s="35">
        <f t="shared" si="183"/>
        <v>43589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59"/>
        <v>0</v>
      </c>
      <c r="M155" s="26">
        <v>1</v>
      </c>
      <c r="N155" s="16">
        <f t="shared" si="160"/>
        <v>11.99</v>
      </c>
      <c r="O155" s="16">
        <f t="shared" si="161"/>
        <v>34.5</v>
      </c>
      <c r="P155" s="26">
        <v>0</v>
      </c>
      <c r="Q155" s="16">
        <f t="shared" si="162"/>
        <v>0</v>
      </c>
      <c r="R155" s="16">
        <f t="shared" si="163"/>
        <v>0</v>
      </c>
      <c r="S155" s="26">
        <v>0</v>
      </c>
      <c r="T155" s="16">
        <f t="shared" si="164"/>
        <v>0</v>
      </c>
      <c r="U155" s="16">
        <f t="shared" si="165"/>
        <v>0</v>
      </c>
      <c r="V155" s="26">
        <v>0</v>
      </c>
      <c r="W155" s="16">
        <f t="shared" si="151"/>
        <v>0</v>
      </c>
      <c r="X155" s="16">
        <f t="shared" si="166"/>
        <v>0</v>
      </c>
      <c r="Y155" s="26"/>
      <c r="Z155" s="16">
        <f t="shared" si="167"/>
        <v>0</v>
      </c>
      <c r="AA155" s="16">
        <f t="shared" si="168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180"/>
        <v>8.130081300813009E-3</v>
      </c>
      <c r="AG155" s="37">
        <f t="shared" si="181"/>
        <v>0.24390243902439027</v>
      </c>
      <c r="AH155" s="63">
        <f t="shared" si="182"/>
        <v>8.4146341463414647</v>
      </c>
      <c r="AI155" s="26">
        <v>0</v>
      </c>
      <c r="AJ155" s="37">
        <f t="shared" si="176"/>
        <v>0</v>
      </c>
      <c r="AK155" s="37">
        <f t="shared" si="177"/>
        <v>0</v>
      </c>
      <c r="AL155" s="47">
        <v>162</v>
      </c>
      <c r="AM155" s="37">
        <f t="shared" si="178"/>
        <v>0</v>
      </c>
      <c r="AN155" s="52">
        <f t="shared" si="179"/>
        <v>0</v>
      </c>
      <c r="AO155" s="35">
        <f t="shared" si="183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59"/>
        <v>0</v>
      </c>
      <c r="M156" s="26">
        <v>0</v>
      </c>
      <c r="N156" s="16">
        <f t="shared" si="160"/>
        <v>0</v>
      </c>
      <c r="O156" s="16">
        <f t="shared" si="161"/>
        <v>0</v>
      </c>
      <c r="P156" s="26">
        <v>0</v>
      </c>
      <c r="Q156" s="16">
        <f t="shared" si="162"/>
        <v>0</v>
      </c>
      <c r="R156" s="16">
        <f t="shared" si="163"/>
        <v>0</v>
      </c>
      <c r="S156" s="26">
        <v>0</v>
      </c>
      <c r="T156" s="16">
        <f t="shared" si="164"/>
        <v>0</v>
      </c>
      <c r="U156" s="16">
        <f t="shared" si="165"/>
        <v>0</v>
      </c>
      <c r="V156" s="26">
        <v>0</v>
      </c>
      <c r="W156" s="16">
        <f t="shared" si="151"/>
        <v>0</v>
      </c>
      <c r="X156" s="16">
        <f t="shared" si="166"/>
        <v>0</v>
      </c>
      <c r="Y156" s="26"/>
      <c r="Z156" s="16">
        <f t="shared" si="167"/>
        <v>0</v>
      </c>
      <c r="AA156" s="16">
        <f t="shared" si="168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180"/>
        <v>0</v>
      </c>
      <c r="AG156" s="37">
        <f t="shared" si="181"/>
        <v>0</v>
      </c>
      <c r="AH156" s="63">
        <f t="shared" si="182"/>
        <v>0</v>
      </c>
      <c r="AI156" s="26">
        <v>0</v>
      </c>
      <c r="AJ156" s="37">
        <f t="shared" si="176"/>
        <v>0</v>
      </c>
      <c r="AK156" s="37" t="str">
        <f t="shared" si="177"/>
        <v>-</v>
      </c>
      <c r="AL156" s="47">
        <v>163</v>
      </c>
      <c r="AM156" s="37" t="str">
        <f t="shared" si="178"/>
        <v>-</v>
      </c>
      <c r="AN156" s="52" t="str">
        <f t="shared" si="179"/>
        <v>-</v>
      </c>
      <c r="AO156" s="35" t="str">
        <f t="shared" si="183"/>
        <v>-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76"/>
        <v>0</v>
      </c>
      <c r="L157" s="16">
        <f t="shared" si="159"/>
        <v>0</v>
      </c>
      <c r="M157" s="26">
        <v>0</v>
      </c>
      <c r="N157" s="16">
        <f t="shared" si="160"/>
        <v>0</v>
      </c>
      <c r="O157" s="16">
        <f t="shared" si="161"/>
        <v>0</v>
      </c>
      <c r="P157" s="26">
        <v>0</v>
      </c>
      <c r="Q157" s="16">
        <f t="shared" si="162"/>
        <v>0</v>
      </c>
      <c r="R157" s="16">
        <f t="shared" si="163"/>
        <v>0</v>
      </c>
      <c r="S157" s="26">
        <v>0</v>
      </c>
      <c r="T157" s="16">
        <f t="shared" si="164"/>
        <v>0</v>
      </c>
      <c r="U157" s="16">
        <f t="shared" si="165"/>
        <v>0</v>
      </c>
      <c r="V157" s="26">
        <v>0</v>
      </c>
      <c r="W157" s="16">
        <f t="shared" si="151"/>
        <v>0</v>
      </c>
      <c r="X157" s="16">
        <f t="shared" si="166"/>
        <v>0</v>
      </c>
      <c r="Y157" s="26"/>
      <c r="Z157" s="16">
        <f t="shared" si="167"/>
        <v>0</v>
      </c>
      <c r="AA157" s="16">
        <f t="shared" si="168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180"/>
        <v>0</v>
      </c>
      <c r="AG157" s="37">
        <f t="shared" si="181"/>
        <v>0</v>
      </c>
      <c r="AH157" s="63">
        <f t="shared" si="182"/>
        <v>0</v>
      </c>
      <c r="AI157" s="26">
        <v>0</v>
      </c>
      <c r="AJ157" s="37">
        <f t="shared" si="176"/>
        <v>0</v>
      </c>
      <c r="AK157" s="37" t="str">
        <f t="shared" si="177"/>
        <v>-</v>
      </c>
      <c r="AL157" s="47">
        <v>164</v>
      </c>
      <c r="AM157" s="37" t="str">
        <f t="shared" si="178"/>
        <v>-</v>
      </c>
      <c r="AN157" s="52" t="str">
        <f t="shared" si="179"/>
        <v>-</v>
      </c>
      <c r="AO157" s="35" t="str">
        <f t="shared" si="183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7</v>
      </c>
      <c r="K158" s="16">
        <f t="shared" si="76"/>
        <v>36.819999999999993</v>
      </c>
      <c r="L158" s="16">
        <f t="shared" si="159"/>
        <v>171.5</v>
      </c>
      <c r="M158" s="26">
        <v>1</v>
      </c>
      <c r="N158" s="16">
        <f t="shared" si="160"/>
        <v>5.2599999999999989</v>
      </c>
      <c r="O158" s="16">
        <f t="shared" si="161"/>
        <v>24.5</v>
      </c>
      <c r="P158" s="26">
        <v>1</v>
      </c>
      <c r="Q158" s="16">
        <f t="shared" si="162"/>
        <v>5.2599999999999989</v>
      </c>
      <c r="R158" s="16">
        <f t="shared" si="163"/>
        <v>24.5</v>
      </c>
      <c r="S158" s="26">
        <v>0</v>
      </c>
      <c r="T158" s="16">
        <f t="shared" si="164"/>
        <v>0</v>
      </c>
      <c r="U158" s="16">
        <f t="shared" si="165"/>
        <v>0</v>
      </c>
      <c r="V158" s="26">
        <v>1</v>
      </c>
      <c r="W158" s="16">
        <f t="shared" si="151"/>
        <v>5.2599999999999989</v>
      </c>
      <c r="X158" s="16">
        <f t="shared" si="166"/>
        <v>24.5</v>
      </c>
      <c r="Y158" s="26"/>
      <c r="Z158" s="16">
        <f t="shared" si="167"/>
        <v>0</v>
      </c>
      <c r="AA158" s="16">
        <f t="shared" si="168"/>
        <v>0</v>
      </c>
      <c r="AC158" s="52">
        <f t="shared" si="173"/>
        <v>10</v>
      </c>
      <c r="AD158" s="16">
        <f t="shared" si="174"/>
        <v>52.599999999999987</v>
      </c>
      <c r="AE158" s="37">
        <f t="shared" si="175"/>
        <v>245</v>
      </c>
      <c r="AF158" s="42">
        <f t="shared" si="180"/>
        <v>8.1300813008130079E-2</v>
      </c>
      <c r="AG158" s="37">
        <f t="shared" si="181"/>
        <v>2.4390243902439024</v>
      </c>
      <c r="AH158" s="63">
        <f t="shared" si="182"/>
        <v>59.756097560975611</v>
      </c>
      <c r="AI158" s="26">
        <v>8</v>
      </c>
      <c r="AJ158" s="37">
        <f t="shared" si="176"/>
        <v>196</v>
      </c>
      <c r="AK158" s="37">
        <f t="shared" si="177"/>
        <v>98.4</v>
      </c>
      <c r="AL158" s="47">
        <v>165</v>
      </c>
      <c r="AM158" s="37">
        <f t="shared" si="178"/>
        <v>14.057142857142859</v>
      </c>
      <c r="AN158" s="52">
        <f t="shared" si="179"/>
        <v>3.2800000000000002</v>
      </c>
      <c r="AO158" s="35">
        <f t="shared" si="183"/>
        <v>43687.4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3</v>
      </c>
      <c r="K159" s="16">
        <f t="shared" si="76"/>
        <v>15.779999999999994</v>
      </c>
      <c r="L159" s="16">
        <f t="shared" si="159"/>
        <v>73.5</v>
      </c>
      <c r="M159" s="26">
        <v>1</v>
      </c>
      <c r="N159" s="16">
        <f t="shared" si="160"/>
        <v>5.259999999999998</v>
      </c>
      <c r="O159" s="16">
        <f t="shared" si="161"/>
        <v>24.5</v>
      </c>
      <c r="P159" s="26">
        <v>0</v>
      </c>
      <c r="Q159" s="16">
        <f t="shared" si="162"/>
        <v>0</v>
      </c>
      <c r="R159" s="16">
        <f t="shared" si="163"/>
        <v>0</v>
      </c>
      <c r="S159" s="26">
        <v>1</v>
      </c>
      <c r="T159" s="16">
        <f t="shared" si="164"/>
        <v>5.259999999999998</v>
      </c>
      <c r="U159" s="16">
        <f t="shared" si="165"/>
        <v>24.5</v>
      </c>
      <c r="V159" s="26">
        <v>1</v>
      </c>
      <c r="W159" s="16">
        <f t="shared" si="151"/>
        <v>5.259999999999998</v>
      </c>
      <c r="X159" s="16">
        <f t="shared" si="166"/>
        <v>24.5</v>
      </c>
      <c r="Y159" s="26"/>
      <c r="Z159" s="16">
        <f t="shared" si="167"/>
        <v>0</v>
      </c>
      <c r="AA159" s="16">
        <f t="shared" si="168"/>
        <v>0</v>
      </c>
      <c r="AC159" s="52">
        <f t="shared" si="173"/>
        <v>6</v>
      </c>
      <c r="AD159" s="16">
        <f t="shared" si="174"/>
        <v>31.559999999999988</v>
      </c>
      <c r="AE159" s="37">
        <f t="shared" si="175"/>
        <v>147</v>
      </c>
      <c r="AF159" s="42">
        <f t="shared" si="180"/>
        <v>4.878048780487805E-2</v>
      </c>
      <c r="AG159" s="37">
        <f t="shared" si="181"/>
        <v>1.4634146341463414</v>
      </c>
      <c r="AH159" s="63">
        <f t="shared" si="182"/>
        <v>35.853658536585364</v>
      </c>
      <c r="AI159" s="26">
        <v>2</v>
      </c>
      <c r="AJ159" s="37">
        <f t="shared" si="176"/>
        <v>49</v>
      </c>
      <c r="AK159" s="37">
        <f t="shared" si="177"/>
        <v>41</v>
      </c>
      <c r="AL159" s="47">
        <v>166</v>
      </c>
      <c r="AM159" s="37">
        <f t="shared" si="178"/>
        <v>5.8571428571428568</v>
      </c>
      <c r="AN159" s="52">
        <f t="shared" si="179"/>
        <v>1.3666666666666667</v>
      </c>
      <c r="AO159" s="35">
        <f t="shared" si="183"/>
        <v>43630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6"/>
        <v>7.27</v>
      </c>
      <c r="L160" s="16">
        <f t="shared" si="159"/>
        <v>29.5</v>
      </c>
      <c r="M160" s="26">
        <v>0</v>
      </c>
      <c r="N160" s="16">
        <f t="shared" si="160"/>
        <v>0</v>
      </c>
      <c r="O160" s="16">
        <f t="shared" si="161"/>
        <v>0</v>
      </c>
      <c r="P160" s="26">
        <v>0</v>
      </c>
      <c r="Q160" s="16">
        <f t="shared" si="162"/>
        <v>0</v>
      </c>
      <c r="R160" s="16">
        <f t="shared" si="163"/>
        <v>0</v>
      </c>
      <c r="S160" s="26">
        <v>0</v>
      </c>
      <c r="T160" s="16">
        <f t="shared" si="164"/>
        <v>0</v>
      </c>
      <c r="U160" s="16">
        <f t="shared" si="165"/>
        <v>0</v>
      </c>
      <c r="V160" s="26">
        <v>0</v>
      </c>
      <c r="W160" s="16">
        <f t="shared" si="151"/>
        <v>0</v>
      </c>
      <c r="X160" s="16">
        <f t="shared" si="166"/>
        <v>0</v>
      </c>
      <c r="Y160" s="26"/>
      <c r="Z160" s="16">
        <f t="shared" si="167"/>
        <v>0</v>
      </c>
      <c r="AA160" s="16">
        <f t="shared" si="168"/>
        <v>0</v>
      </c>
      <c r="AC160" s="52">
        <f t="shared" si="173"/>
        <v>1</v>
      </c>
      <c r="AD160" s="16">
        <f t="shared" si="174"/>
        <v>7.27</v>
      </c>
      <c r="AE160" s="37">
        <f t="shared" si="175"/>
        <v>29.5</v>
      </c>
      <c r="AF160" s="42">
        <f t="shared" si="180"/>
        <v>8.130081300813009E-3</v>
      </c>
      <c r="AG160" s="37">
        <f t="shared" si="181"/>
        <v>0.24390243902439027</v>
      </c>
      <c r="AH160" s="63">
        <f t="shared" si="182"/>
        <v>7.1951219512195133</v>
      </c>
      <c r="AI160" s="26">
        <v>0</v>
      </c>
      <c r="AJ160" s="37">
        <f t="shared" si="176"/>
        <v>0</v>
      </c>
      <c r="AK160" s="37">
        <f t="shared" si="177"/>
        <v>0</v>
      </c>
      <c r="AL160" s="47">
        <v>167</v>
      </c>
      <c r="AM160" s="37">
        <f t="shared" si="178"/>
        <v>0</v>
      </c>
      <c r="AN160" s="52">
        <f t="shared" si="179"/>
        <v>0</v>
      </c>
      <c r="AO160" s="35">
        <f t="shared" si="183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6"/>
        <v>0</v>
      </c>
      <c r="L161" s="16">
        <f t="shared" si="159"/>
        <v>0</v>
      </c>
      <c r="M161" s="26">
        <v>0</v>
      </c>
      <c r="N161" s="16">
        <f t="shared" si="160"/>
        <v>0</v>
      </c>
      <c r="O161" s="16">
        <f t="shared" si="161"/>
        <v>0</v>
      </c>
      <c r="P161" s="26">
        <v>0</v>
      </c>
      <c r="Q161" s="16">
        <f t="shared" si="162"/>
        <v>0</v>
      </c>
      <c r="R161" s="16">
        <f t="shared" si="163"/>
        <v>0</v>
      </c>
      <c r="S161" s="26">
        <v>0</v>
      </c>
      <c r="T161" s="16">
        <f t="shared" si="164"/>
        <v>0</v>
      </c>
      <c r="U161" s="16">
        <f t="shared" si="165"/>
        <v>0</v>
      </c>
      <c r="V161" s="26">
        <v>0</v>
      </c>
      <c r="W161" s="16">
        <f t="shared" si="151"/>
        <v>0</v>
      </c>
      <c r="X161" s="16">
        <f t="shared" si="166"/>
        <v>0</v>
      </c>
      <c r="Y161" s="26"/>
      <c r="Z161" s="16">
        <f t="shared" si="167"/>
        <v>0</v>
      </c>
      <c r="AA161" s="16">
        <f t="shared" si="168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180"/>
        <v>0</v>
      </c>
      <c r="AG161" s="37">
        <f t="shared" si="181"/>
        <v>0</v>
      </c>
      <c r="AH161" s="63">
        <f t="shared" si="182"/>
        <v>0</v>
      </c>
      <c r="AI161" s="26">
        <v>0</v>
      </c>
      <c r="AJ161" s="37">
        <f t="shared" si="176"/>
        <v>0</v>
      </c>
      <c r="AK161" s="37" t="str">
        <f t="shared" si="177"/>
        <v>-</v>
      </c>
      <c r="AL161" s="47">
        <v>168</v>
      </c>
      <c r="AM161" s="37" t="str">
        <f t="shared" si="178"/>
        <v>-</v>
      </c>
      <c r="AN161" s="52" t="str">
        <f t="shared" si="179"/>
        <v>-</v>
      </c>
      <c r="AO161" s="35" t="str">
        <f t="shared" si="183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76"/>
        <v>0</v>
      </c>
      <c r="L162" s="16">
        <f t="shared" si="159"/>
        <v>0</v>
      </c>
      <c r="M162" s="26">
        <v>0</v>
      </c>
      <c r="N162" s="16">
        <f t="shared" si="160"/>
        <v>0</v>
      </c>
      <c r="O162" s="16">
        <f t="shared" si="161"/>
        <v>0</v>
      </c>
      <c r="P162" s="26">
        <v>0</v>
      </c>
      <c r="Q162" s="16">
        <f t="shared" si="162"/>
        <v>0</v>
      </c>
      <c r="R162" s="16">
        <f t="shared" si="163"/>
        <v>0</v>
      </c>
      <c r="S162" s="26">
        <v>0</v>
      </c>
      <c r="T162" s="16">
        <f t="shared" si="164"/>
        <v>0</v>
      </c>
      <c r="U162" s="16">
        <f t="shared" si="165"/>
        <v>0</v>
      </c>
      <c r="V162" s="26">
        <v>0</v>
      </c>
      <c r="W162" s="16">
        <f t="shared" si="151"/>
        <v>0</v>
      </c>
      <c r="X162" s="16">
        <f t="shared" si="166"/>
        <v>0</v>
      </c>
      <c r="Y162" s="26"/>
      <c r="Z162" s="16">
        <f t="shared" si="167"/>
        <v>0</v>
      </c>
      <c r="AA162" s="16">
        <f t="shared" si="168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180"/>
        <v>0</v>
      </c>
      <c r="AG162" s="37">
        <f t="shared" si="181"/>
        <v>0</v>
      </c>
      <c r="AH162" s="63">
        <f t="shared" si="182"/>
        <v>0</v>
      </c>
      <c r="AI162" s="26">
        <v>0</v>
      </c>
      <c r="AJ162" s="37">
        <f t="shared" si="176"/>
        <v>0</v>
      </c>
      <c r="AK162" s="37" t="str">
        <f t="shared" si="177"/>
        <v>-</v>
      </c>
      <c r="AL162" s="47">
        <v>169</v>
      </c>
      <c r="AM162" s="37" t="str">
        <f t="shared" si="178"/>
        <v>-</v>
      </c>
      <c r="AN162" s="52" t="str">
        <f t="shared" si="179"/>
        <v>-</v>
      </c>
      <c r="AO162" s="35" t="str">
        <f t="shared" si="183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ref="K163:K195" si="184">J163*$F163</f>
        <v>0</v>
      </c>
      <c r="L163" s="16">
        <f t="shared" ref="L163:L195" si="185">J163*$G163</f>
        <v>0</v>
      </c>
      <c r="M163" s="26">
        <v>0</v>
      </c>
      <c r="N163" s="16">
        <f t="shared" ref="N163:N195" si="186">M163*$F163</f>
        <v>0</v>
      </c>
      <c r="O163" s="16">
        <f t="shared" ref="O163:O195" si="187">M163*$G163</f>
        <v>0</v>
      </c>
      <c r="P163" s="26">
        <v>0</v>
      </c>
      <c r="Q163" s="16">
        <f t="shared" ref="Q163:Q195" si="188">P163*$F163</f>
        <v>0</v>
      </c>
      <c r="R163" s="16">
        <f t="shared" ref="R163:R195" si="189">P163*$G163</f>
        <v>0</v>
      </c>
      <c r="S163" s="26">
        <v>0</v>
      </c>
      <c r="T163" s="16">
        <f t="shared" ref="T163:T195" si="190">S163*$F163</f>
        <v>0</v>
      </c>
      <c r="U163" s="16">
        <f t="shared" ref="U163:U195" si="191">S163*$G163</f>
        <v>0</v>
      </c>
      <c r="V163" s="26">
        <v>0</v>
      </c>
      <c r="W163" s="16">
        <f t="shared" ref="W163:W195" si="192">V163*$F163</f>
        <v>0</v>
      </c>
      <c r="X163" s="16">
        <f t="shared" ref="X163:X195" si="193">V163*$G163</f>
        <v>0</v>
      </c>
      <c r="Y163" s="26"/>
      <c r="Z163" s="16">
        <f t="shared" ref="Z163:Z195" si="194">Y163*$F163</f>
        <v>0</v>
      </c>
      <c r="AA163" s="16">
        <f t="shared" ref="AA163:AA195" si="195">Y163*$G163</f>
        <v>0</v>
      </c>
      <c r="AC163" s="52">
        <f t="shared" ref="AC163:AC195" si="196">J163+M163+P163+S163+V163+Y163</f>
        <v>0</v>
      </c>
      <c r="AD163" s="16">
        <f t="shared" ref="AD163:AD195" si="197">AC163*F163</f>
        <v>0</v>
      </c>
      <c r="AE163" s="37">
        <f t="shared" ref="AE163:AE195" si="198">AC163*G163</f>
        <v>0</v>
      </c>
      <c r="AF163" s="42">
        <f t="shared" si="180"/>
        <v>0</v>
      </c>
      <c r="AG163" s="37">
        <f t="shared" si="181"/>
        <v>0</v>
      </c>
      <c r="AH163" s="63">
        <f t="shared" si="182"/>
        <v>0</v>
      </c>
      <c r="AI163" s="26">
        <v>0</v>
      </c>
      <c r="AJ163" s="37">
        <f t="shared" ref="AJ163" si="199">AI163*G163</f>
        <v>0</v>
      </c>
      <c r="AK163" s="37" t="str">
        <f t="shared" ref="AK163" si="200">IFERROR(AI163/AF163, "-")</f>
        <v>-</v>
      </c>
      <c r="AL163" s="47">
        <v>134</v>
      </c>
      <c r="AM163" s="37" t="str">
        <f t="shared" ref="AM163" si="201">IFERROR(AK163/7,"-")</f>
        <v>-</v>
      </c>
      <c r="AN163" s="52" t="str">
        <f t="shared" ref="AN163" si="202">IFERROR(AK163/30,"-")</f>
        <v>-</v>
      </c>
      <c r="AO163" s="35" t="str">
        <f t="shared" si="183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4"/>
        <v>0</v>
      </c>
      <c r="L164" s="16">
        <f t="shared" si="185"/>
        <v>0</v>
      </c>
      <c r="M164" s="26">
        <v>0</v>
      </c>
      <c r="N164" s="16">
        <f t="shared" si="186"/>
        <v>0</v>
      </c>
      <c r="O164" s="16">
        <f t="shared" si="187"/>
        <v>0</v>
      </c>
      <c r="P164" s="26">
        <v>0</v>
      </c>
      <c r="Q164" s="16">
        <f t="shared" si="188"/>
        <v>0</v>
      </c>
      <c r="R164" s="16">
        <f t="shared" si="189"/>
        <v>0</v>
      </c>
      <c r="S164" s="26">
        <v>0</v>
      </c>
      <c r="T164" s="16">
        <f t="shared" si="190"/>
        <v>0</v>
      </c>
      <c r="U164" s="16">
        <f t="shared" si="191"/>
        <v>0</v>
      </c>
      <c r="V164" s="26">
        <v>0</v>
      </c>
      <c r="W164" s="16">
        <f t="shared" si="192"/>
        <v>0</v>
      </c>
      <c r="X164" s="16">
        <f t="shared" si="193"/>
        <v>0</v>
      </c>
      <c r="Y164" s="26"/>
      <c r="Z164" s="16">
        <f t="shared" si="194"/>
        <v>0</v>
      </c>
      <c r="AA164" s="16">
        <f t="shared" si="195"/>
        <v>0</v>
      </c>
      <c r="AC164" s="52">
        <f t="shared" si="196"/>
        <v>0</v>
      </c>
      <c r="AD164" s="16">
        <f t="shared" si="197"/>
        <v>0</v>
      </c>
      <c r="AE164" s="37">
        <f t="shared" si="198"/>
        <v>0</v>
      </c>
      <c r="AF164" s="42">
        <f t="shared" si="180"/>
        <v>0</v>
      </c>
      <c r="AG164" s="37">
        <f t="shared" si="181"/>
        <v>0</v>
      </c>
      <c r="AH164" s="63">
        <f t="shared" si="182"/>
        <v>0</v>
      </c>
      <c r="AI164" s="26">
        <v>0</v>
      </c>
      <c r="AJ164" s="37">
        <f>AI164*G164</f>
        <v>0</v>
      </c>
      <c r="AK164" s="37" t="str">
        <f>IFERROR(AI164/AF164, "-")</f>
        <v>-</v>
      </c>
      <c r="AL164" s="47">
        <v>136</v>
      </c>
      <c r="AM164" s="37" t="str">
        <f>IFERROR(AK164/7,"-")</f>
        <v>-</v>
      </c>
      <c r="AN164" s="52" t="str">
        <f>IFERROR(AK164/30,"-")</f>
        <v>-</v>
      </c>
      <c r="AO164" s="35" t="str">
        <f t="shared" si="183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184"/>
        <v>0</v>
      </c>
      <c r="L165" s="16">
        <f t="shared" si="185"/>
        <v>0</v>
      </c>
      <c r="M165" s="26">
        <v>0</v>
      </c>
      <c r="N165" s="16">
        <f t="shared" si="186"/>
        <v>0</v>
      </c>
      <c r="O165" s="16">
        <f t="shared" si="187"/>
        <v>0</v>
      </c>
      <c r="P165" s="26">
        <v>0</v>
      </c>
      <c r="Q165" s="16">
        <f t="shared" si="188"/>
        <v>0</v>
      </c>
      <c r="R165" s="16">
        <f t="shared" si="189"/>
        <v>0</v>
      </c>
      <c r="S165" s="26">
        <v>0</v>
      </c>
      <c r="T165" s="16">
        <f t="shared" si="190"/>
        <v>0</v>
      </c>
      <c r="U165" s="16">
        <f t="shared" si="191"/>
        <v>0</v>
      </c>
      <c r="V165" s="26">
        <v>0</v>
      </c>
      <c r="W165" s="16">
        <f t="shared" si="192"/>
        <v>0</v>
      </c>
      <c r="X165" s="16">
        <f t="shared" si="193"/>
        <v>0</v>
      </c>
      <c r="Y165" s="26"/>
      <c r="Z165" s="16">
        <f t="shared" si="194"/>
        <v>0</v>
      </c>
      <c r="AA165" s="16">
        <f t="shared" si="195"/>
        <v>0</v>
      </c>
      <c r="AC165" s="52">
        <f t="shared" si="196"/>
        <v>0</v>
      </c>
      <c r="AD165" s="16">
        <f t="shared" si="197"/>
        <v>0</v>
      </c>
      <c r="AE165" s="37">
        <f t="shared" si="198"/>
        <v>0</v>
      </c>
      <c r="AF165" s="42">
        <f t="shared" si="180"/>
        <v>0</v>
      </c>
      <c r="AG165" s="37">
        <f t="shared" si="181"/>
        <v>0</v>
      </c>
      <c r="AH165" s="63">
        <f t="shared" si="182"/>
        <v>0</v>
      </c>
      <c r="AI165" s="26">
        <v>0</v>
      </c>
      <c r="AJ165" s="37">
        <f>AI165*G165</f>
        <v>0</v>
      </c>
      <c r="AK165" s="37" t="str">
        <f>IFERROR(AI165/AF165, "-")</f>
        <v>-</v>
      </c>
      <c r="AL165" s="47">
        <v>137</v>
      </c>
      <c r="AM165" s="37" t="str">
        <f>IFERROR(AK165/7,"-")</f>
        <v>-</v>
      </c>
      <c r="AN165" s="52" t="str">
        <f>IFERROR(AK165/30,"-")</f>
        <v>-</v>
      </c>
      <c r="AO165" s="35" t="str">
        <f t="shared" si="183"/>
        <v>-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2</v>
      </c>
      <c r="K166" s="16">
        <f t="shared" si="184"/>
        <v>25.98</v>
      </c>
      <c r="L166" s="16">
        <f t="shared" si="185"/>
        <v>69</v>
      </c>
      <c r="M166" s="26">
        <v>2</v>
      </c>
      <c r="N166" s="16">
        <f t="shared" si="186"/>
        <v>25.98</v>
      </c>
      <c r="O166" s="16">
        <f t="shared" si="187"/>
        <v>69</v>
      </c>
      <c r="P166" s="26">
        <v>1</v>
      </c>
      <c r="Q166" s="16">
        <f t="shared" si="188"/>
        <v>12.99</v>
      </c>
      <c r="R166" s="16">
        <f t="shared" si="189"/>
        <v>34.5</v>
      </c>
      <c r="S166" s="26">
        <v>3</v>
      </c>
      <c r="T166" s="16">
        <f t="shared" si="190"/>
        <v>38.97</v>
      </c>
      <c r="U166" s="16">
        <f t="shared" si="191"/>
        <v>103.5</v>
      </c>
      <c r="V166" s="26">
        <v>0</v>
      </c>
      <c r="W166" s="16">
        <f t="shared" si="192"/>
        <v>0</v>
      </c>
      <c r="X166" s="16">
        <f t="shared" si="193"/>
        <v>0</v>
      </c>
      <c r="Y166" s="26"/>
      <c r="Z166" s="16">
        <f t="shared" si="194"/>
        <v>0</v>
      </c>
      <c r="AA166" s="16">
        <f t="shared" si="195"/>
        <v>0</v>
      </c>
      <c r="AC166" s="52">
        <f t="shared" si="196"/>
        <v>8</v>
      </c>
      <c r="AD166" s="16">
        <f t="shared" si="197"/>
        <v>103.92</v>
      </c>
      <c r="AE166" s="37">
        <f t="shared" si="198"/>
        <v>276</v>
      </c>
      <c r="AF166" s="42">
        <f t="shared" si="180"/>
        <v>6.5040650406504072E-2</v>
      </c>
      <c r="AG166" s="37">
        <f t="shared" si="181"/>
        <v>1.9512195121951221</v>
      </c>
      <c r="AH166" s="63">
        <f t="shared" si="182"/>
        <v>67.317073170731717</v>
      </c>
      <c r="AI166" s="26">
        <v>2</v>
      </c>
      <c r="AJ166" s="37">
        <f>AI166*G166</f>
        <v>69</v>
      </c>
      <c r="AK166" s="37">
        <f>IFERROR(AI166/AF166, "-")</f>
        <v>30.749999999999996</v>
      </c>
      <c r="AL166" s="47">
        <v>138</v>
      </c>
      <c r="AM166" s="37">
        <f>IFERROR(AK166/7,"-")</f>
        <v>4.3928571428571423</v>
      </c>
      <c r="AN166" s="52">
        <f>IFERROR(AK166/30,"-")</f>
        <v>1.0249999999999999</v>
      </c>
      <c r="AO166" s="35">
        <f t="shared" si="183"/>
        <v>43619.75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4"/>
        <v>12.81</v>
      </c>
      <c r="L167" s="16">
        <f t="shared" si="185"/>
        <v>29.5</v>
      </c>
      <c r="M167" s="26">
        <v>3</v>
      </c>
      <c r="N167" s="16">
        <f t="shared" si="186"/>
        <v>38.43</v>
      </c>
      <c r="O167" s="16">
        <f t="shared" si="187"/>
        <v>88.5</v>
      </c>
      <c r="P167" s="26">
        <v>1</v>
      </c>
      <c r="Q167" s="16">
        <f t="shared" si="188"/>
        <v>12.81</v>
      </c>
      <c r="R167" s="16">
        <f t="shared" si="189"/>
        <v>29.5</v>
      </c>
      <c r="S167" s="26">
        <v>1</v>
      </c>
      <c r="T167" s="16">
        <f t="shared" si="190"/>
        <v>12.81</v>
      </c>
      <c r="U167" s="16">
        <f t="shared" si="191"/>
        <v>29.5</v>
      </c>
      <c r="V167" s="26">
        <v>0</v>
      </c>
      <c r="W167" s="16">
        <f t="shared" si="192"/>
        <v>0</v>
      </c>
      <c r="X167" s="16">
        <f t="shared" si="193"/>
        <v>0</v>
      </c>
      <c r="Y167" s="26"/>
      <c r="Z167" s="16">
        <f t="shared" si="194"/>
        <v>0</v>
      </c>
      <c r="AA167" s="16">
        <f t="shared" si="195"/>
        <v>0</v>
      </c>
      <c r="AC167" s="52">
        <f t="shared" si="196"/>
        <v>6</v>
      </c>
      <c r="AD167" s="16">
        <f t="shared" si="197"/>
        <v>76.86</v>
      </c>
      <c r="AE167" s="37">
        <f t="shared" si="198"/>
        <v>177</v>
      </c>
      <c r="AF167" s="42">
        <f t="shared" si="180"/>
        <v>4.878048780487805E-2</v>
      </c>
      <c r="AG167" s="37">
        <f t="shared" si="181"/>
        <v>1.4634146341463414</v>
      </c>
      <c r="AH167" s="63">
        <f t="shared" si="182"/>
        <v>43.170731707317074</v>
      </c>
      <c r="AI167" s="26">
        <v>0</v>
      </c>
      <c r="AJ167" s="37">
        <f t="shared" ref="AJ167:AJ195" si="203">AI167*G167</f>
        <v>0</v>
      </c>
      <c r="AK167" s="37">
        <f t="shared" ref="AK167:AK195" si="204">IFERROR(AI167/AF167, "-")</f>
        <v>0</v>
      </c>
      <c r="AL167" s="47">
        <v>140</v>
      </c>
      <c r="AM167" s="37">
        <f t="shared" ref="AM167:AM195" si="205">IFERROR(AK167/7,"-")</f>
        <v>0</v>
      </c>
      <c r="AN167" s="52">
        <f t="shared" ref="AN167:AN195" si="206">IFERROR(AK167/30,"-")</f>
        <v>0</v>
      </c>
      <c r="AO167" s="35">
        <f t="shared" si="183"/>
        <v>43589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4"/>
        <v>0</v>
      </c>
      <c r="L168" s="16">
        <f t="shared" si="185"/>
        <v>0</v>
      </c>
      <c r="M168" s="26">
        <v>0</v>
      </c>
      <c r="N168" s="16">
        <f t="shared" si="186"/>
        <v>0</v>
      </c>
      <c r="O168" s="16">
        <f t="shared" si="187"/>
        <v>0</v>
      </c>
      <c r="P168" s="26">
        <v>0</v>
      </c>
      <c r="Q168" s="16">
        <f t="shared" si="188"/>
        <v>0</v>
      </c>
      <c r="R168" s="16">
        <f t="shared" si="189"/>
        <v>0</v>
      </c>
      <c r="S168" s="26">
        <v>1</v>
      </c>
      <c r="T168" s="16">
        <f t="shared" si="190"/>
        <v>197.68</v>
      </c>
      <c r="U168" s="16">
        <f t="shared" si="191"/>
        <v>292</v>
      </c>
      <c r="V168" s="26">
        <v>0</v>
      </c>
      <c r="W168" s="16">
        <f t="shared" si="192"/>
        <v>0</v>
      </c>
      <c r="X168" s="16">
        <f t="shared" si="193"/>
        <v>0</v>
      </c>
      <c r="Y168" s="26"/>
      <c r="Z168" s="16">
        <f t="shared" si="194"/>
        <v>0</v>
      </c>
      <c r="AA168" s="16">
        <f t="shared" si="195"/>
        <v>0</v>
      </c>
      <c r="AC168" s="52">
        <f t="shared" si="196"/>
        <v>1</v>
      </c>
      <c r="AD168" s="16">
        <f t="shared" si="197"/>
        <v>197.68</v>
      </c>
      <c r="AE168" s="37">
        <f t="shared" si="198"/>
        <v>292</v>
      </c>
      <c r="AF168" s="42">
        <f t="shared" si="180"/>
        <v>8.130081300813009E-3</v>
      </c>
      <c r="AG168" s="37">
        <f t="shared" si="181"/>
        <v>0.24390243902439027</v>
      </c>
      <c r="AH168" s="63">
        <f t="shared" si="182"/>
        <v>71.219512195121965</v>
      </c>
      <c r="AI168" s="26">
        <v>0</v>
      </c>
      <c r="AJ168" s="37">
        <f t="shared" si="203"/>
        <v>0</v>
      </c>
      <c r="AK168" s="37">
        <f t="shared" si="204"/>
        <v>0</v>
      </c>
      <c r="AL168" s="47">
        <v>141</v>
      </c>
      <c r="AM168" s="37">
        <f t="shared" si="205"/>
        <v>0</v>
      </c>
      <c r="AN168" s="52">
        <f t="shared" si="206"/>
        <v>0</v>
      </c>
      <c r="AO168" s="35">
        <f t="shared" si="183"/>
        <v>43589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184"/>
        <v>0</v>
      </c>
      <c r="L169" s="16">
        <f t="shared" si="185"/>
        <v>0</v>
      </c>
      <c r="M169" s="26">
        <v>0</v>
      </c>
      <c r="N169" s="16">
        <f t="shared" si="186"/>
        <v>0</v>
      </c>
      <c r="O169" s="16">
        <f t="shared" si="187"/>
        <v>0</v>
      </c>
      <c r="P169" s="26">
        <v>0</v>
      </c>
      <c r="Q169" s="16">
        <f t="shared" si="188"/>
        <v>0</v>
      </c>
      <c r="R169" s="16">
        <f t="shared" si="189"/>
        <v>0</v>
      </c>
      <c r="S169" s="26">
        <v>0</v>
      </c>
      <c r="T169" s="16">
        <f t="shared" si="190"/>
        <v>0</v>
      </c>
      <c r="U169" s="16">
        <f t="shared" si="191"/>
        <v>0</v>
      </c>
      <c r="V169" s="26">
        <v>0</v>
      </c>
      <c r="W169" s="16">
        <f t="shared" si="192"/>
        <v>0</v>
      </c>
      <c r="X169" s="16">
        <f t="shared" si="193"/>
        <v>0</v>
      </c>
      <c r="Y169" s="26"/>
      <c r="Z169" s="16">
        <f t="shared" si="194"/>
        <v>0</v>
      </c>
      <c r="AA169" s="16">
        <f t="shared" si="195"/>
        <v>0</v>
      </c>
      <c r="AC169" s="52">
        <f t="shared" si="196"/>
        <v>0</v>
      </c>
      <c r="AD169" s="16">
        <f t="shared" si="197"/>
        <v>0</v>
      </c>
      <c r="AE169" s="37">
        <f t="shared" si="198"/>
        <v>0</v>
      </c>
      <c r="AF169" s="42">
        <f t="shared" si="180"/>
        <v>0</v>
      </c>
      <c r="AG169" s="37">
        <f t="shared" si="181"/>
        <v>0</v>
      </c>
      <c r="AH169" s="63">
        <f t="shared" si="182"/>
        <v>0</v>
      </c>
      <c r="AI169" s="26">
        <v>0</v>
      </c>
      <c r="AJ169" s="37">
        <f t="shared" si="203"/>
        <v>0</v>
      </c>
      <c r="AK169" s="37" t="str">
        <f t="shared" si="204"/>
        <v>-</v>
      </c>
      <c r="AL169" s="47">
        <v>142</v>
      </c>
      <c r="AM169" s="37" t="str">
        <f t="shared" si="205"/>
        <v>-</v>
      </c>
      <c r="AN169" s="52" t="str">
        <f t="shared" si="206"/>
        <v>-</v>
      </c>
      <c r="AO169" s="35" t="str">
        <f t="shared" si="183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184"/>
        <v>0</v>
      </c>
      <c r="L170" s="16">
        <f t="shared" si="185"/>
        <v>0</v>
      </c>
      <c r="M170" s="26">
        <v>0</v>
      </c>
      <c r="N170" s="16">
        <f t="shared" si="186"/>
        <v>0</v>
      </c>
      <c r="O170" s="16">
        <f t="shared" si="187"/>
        <v>0</v>
      </c>
      <c r="P170" s="26">
        <v>0</v>
      </c>
      <c r="Q170" s="16">
        <f t="shared" si="188"/>
        <v>0</v>
      </c>
      <c r="R170" s="16">
        <f t="shared" si="189"/>
        <v>0</v>
      </c>
      <c r="S170" s="26">
        <v>0</v>
      </c>
      <c r="T170" s="16">
        <f t="shared" si="190"/>
        <v>0</v>
      </c>
      <c r="U170" s="16">
        <f t="shared" si="191"/>
        <v>0</v>
      </c>
      <c r="V170" s="26">
        <v>0</v>
      </c>
      <c r="W170" s="16">
        <f t="shared" si="192"/>
        <v>0</v>
      </c>
      <c r="X170" s="16">
        <f t="shared" si="193"/>
        <v>0</v>
      </c>
      <c r="Y170" s="26"/>
      <c r="Z170" s="16">
        <f t="shared" si="194"/>
        <v>0</v>
      </c>
      <c r="AA170" s="16">
        <f t="shared" si="195"/>
        <v>0</v>
      </c>
      <c r="AC170" s="52">
        <f t="shared" si="196"/>
        <v>0</v>
      </c>
      <c r="AD170" s="16">
        <f t="shared" si="197"/>
        <v>0</v>
      </c>
      <c r="AE170" s="37">
        <f t="shared" si="198"/>
        <v>0</v>
      </c>
      <c r="AF170" s="42">
        <f t="shared" si="180"/>
        <v>0</v>
      </c>
      <c r="AG170" s="37">
        <f t="shared" si="181"/>
        <v>0</v>
      </c>
      <c r="AH170" s="63">
        <f t="shared" si="182"/>
        <v>0</v>
      </c>
      <c r="AI170" s="26">
        <v>0</v>
      </c>
      <c r="AJ170" s="37">
        <f t="shared" si="203"/>
        <v>0</v>
      </c>
      <c r="AK170" s="37" t="str">
        <f t="shared" si="204"/>
        <v>-</v>
      </c>
      <c r="AL170" s="47">
        <v>143</v>
      </c>
      <c r="AM170" s="37" t="str">
        <f t="shared" si="205"/>
        <v>-</v>
      </c>
      <c r="AN170" s="52" t="str">
        <f t="shared" si="206"/>
        <v>-</v>
      </c>
      <c r="AO170" s="35" t="str">
        <f t="shared" si="183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184"/>
        <v>0</v>
      </c>
      <c r="L171" s="16">
        <f t="shared" si="185"/>
        <v>0</v>
      </c>
      <c r="M171" s="26">
        <v>0</v>
      </c>
      <c r="N171" s="16">
        <f t="shared" si="186"/>
        <v>0</v>
      </c>
      <c r="O171" s="16">
        <f t="shared" si="187"/>
        <v>0</v>
      </c>
      <c r="P171" s="26">
        <v>0</v>
      </c>
      <c r="Q171" s="16">
        <f t="shared" si="188"/>
        <v>0</v>
      </c>
      <c r="R171" s="16">
        <f t="shared" si="189"/>
        <v>0</v>
      </c>
      <c r="S171" s="26">
        <v>0</v>
      </c>
      <c r="T171" s="16">
        <f t="shared" si="190"/>
        <v>0</v>
      </c>
      <c r="U171" s="16">
        <f t="shared" si="191"/>
        <v>0</v>
      </c>
      <c r="V171" s="26">
        <v>0</v>
      </c>
      <c r="W171" s="16">
        <f t="shared" si="192"/>
        <v>0</v>
      </c>
      <c r="X171" s="16">
        <f t="shared" si="193"/>
        <v>0</v>
      </c>
      <c r="Y171" s="26"/>
      <c r="Z171" s="16">
        <f t="shared" si="194"/>
        <v>0</v>
      </c>
      <c r="AA171" s="16">
        <f t="shared" si="195"/>
        <v>0</v>
      </c>
      <c r="AC171" s="52">
        <f t="shared" si="196"/>
        <v>0</v>
      </c>
      <c r="AD171" s="16">
        <f t="shared" si="197"/>
        <v>0</v>
      </c>
      <c r="AE171" s="37">
        <f t="shared" si="198"/>
        <v>0</v>
      </c>
      <c r="AF171" s="42">
        <f t="shared" si="180"/>
        <v>0</v>
      </c>
      <c r="AG171" s="37">
        <f t="shared" si="181"/>
        <v>0</v>
      </c>
      <c r="AH171" s="63">
        <f t="shared" si="182"/>
        <v>0</v>
      </c>
      <c r="AI171" s="26">
        <v>0</v>
      </c>
      <c r="AJ171" s="37">
        <f t="shared" si="203"/>
        <v>0</v>
      </c>
      <c r="AK171" s="37" t="str">
        <f t="shared" si="204"/>
        <v>-</v>
      </c>
      <c r="AL171" s="47">
        <v>144</v>
      </c>
      <c r="AM171" s="37" t="str">
        <f t="shared" si="205"/>
        <v>-</v>
      </c>
      <c r="AN171" s="52" t="str">
        <f t="shared" si="206"/>
        <v>-</v>
      </c>
      <c r="AO171" s="35" t="str">
        <f t="shared" si="183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184"/>
        <v>0</v>
      </c>
      <c r="L172" s="16">
        <f t="shared" si="185"/>
        <v>0</v>
      </c>
      <c r="M172" s="26">
        <v>0</v>
      </c>
      <c r="N172" s="16">
        <f t="shared" si="186"/>
        <v>0</v>
      </c>
      <c r="O172" s="16">
        <f t="shared" si="187"/>
        <v>0</v>
      </c>
      <c r="P172" s="26">
        <v>0</v>
      </c>
      <c r="Q172" s="16">
        <f t="shared" si="188"/>
        <v>0</v>
      </c>
      <c r="R172" s="16">
        <f t="shared" si="189"/>
        <v>0</v>
      </c>
      <c r="S172" s="26">
        <v>0</v>
      </c>
      <c r="T172" s="16">
        <f t="shared" si="190"/>
        <v>0</v>
      </c>
      <c r="U172" s="16">
        <f t="shared" si="191"/>
        <v>0</v>
      </c>
      <c r="V172" s="26">
        <v>0</v>
      </c>
      <c r="W172" s="16">
        <f t="shared" si="192"/>
        <v>0</v>
      </c>
      <c r="X172" s="16">
        <f t="shared" si="193"/>
        <v>0</v>
      </c>
      <c r="Y172" s="26"/>
      <c r="Z172" s="16">
        <f t="shared" si="194"/>
        <v>0</v>
      </c>
      <c r="AA172" s="16">
        <f t="shared" si="195"/>
        <v>0</v>
      </c>
      <c r="AC172" s="52">
        <f t="shared" si="196"/>
        <v>0</v>
      </c>
      <c r="AD172" s="16">
        <f t="shared" si="197"/>
        <v>0</v>
      </c>
      <c r="AE172" s="37">
        <f t="shared" si="198"/>
        <v>0</v>
      </c>
      <c r="AF172" s="42">
        <f t="shared" si="180"/>
        <v>0</v>
      </c>
      <c r="AG172" s="37">
        <f t="shared" si="181"/>
        <v>0</v>
      </c>
      <c r="AH172" s="63">
        <f t="shared" si="182"/>
        <v>0</v>
      </c>
      <c r="AI172" s="26">
        <v>0</v>
      </c>
      <c r="AJ172" s="37">
        <f t="shared" si="203"/>
        <v>0</v>
      </c>
      <c r="AK172" s="37" t="str">
        <f t="shared" si="204"/>
        <v>-</v>
      </c>
      <c r="AL172" s="47">
        <v>145</v>
      </c>
      <c r="AM172" s="37" t="str">
        <f t="shared" si="205"/>
        <v>-</v>
      </c>
      <c r="AN172" s="52" t="str">
        <f t="shared" si="206"/>
        <v>-</v>
      </c>
      <c r="AO172" s="35" t="str">
        <f t="shared" si="183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0</v>
      </c>
      <c r="K173" s="16">
        <f t="shared" si="184"/>
        <v>0</v>
      </c>
      <c r="L173" s="16">
        <f t="shared" si="185"/>
        <v>0</v>
      </c>
      <c r="M173" s="26">
        <v>0</v>
      </c>
      <c r="N173" s="16">
        <f t="shared" si="186"/>
        <v>0</v>
      </c>
      <c r="O173" s="16">
        <f t="shared" si="187"/>
        <v>0</v>
      </c>
      <c r="P173" s="26">
        <v>0</v>
      </c>
      <c r="Q173" s="16">
        <f t="shared" si="188"/>
        <v>0</v>
      </c>
      <c r="R173" s="16">
        <f t="shared" si="189"/>
        <v>0</v>
      </c>
      <c r="S173" s="26">
        <v>0</v>
      </c>
      <c r="T173" s="16">
        <f t="shared" si="190"/>
        <v>0</v>
      </c>
      <c r="U173" s="16">
        <f t="shared" si="191"/>
        <v>0</v>
      </c>
      <c r="V173" s="26">
        <v>0</v>
      </c>
      <c r="W173" s="16">
        <f t="shared" si="192"/>
        <v>0</v>
      </c>
      <c r="X173" s="16">
        <f t="shared" si="193"/>
        <v>0</v>
      </c>
      <c r="Y173" s="26"/>
      <c r="Z173" s="16">
        <f t="shared" si="194"/>
        <v>0</v>
      </c>
      <c r="AA173" s="16">
        <f t="shared" si="195"/>
        <v>0</v>
      </c>
      <c r="AC173" s="52">
        <f t="shared" si="196"/>
        <v>0</v>
      </c>
      <c r="AD173" s="16">
        <f t="shared" si="197"/>
        <v>0</v>
      </c>
      <c r="AE173" s="37">
        <f t="shared" si="198"/>
        <v>0</v>
      </c>
      <c r="AF173" s="42">
        <f t="shared" si="180"/>
        <v>0</v>
      </c>
      <c r="AG173" s="37">
        <f t="shared" si="181"/>
        <v>0</v>
      </c>
      <c r="AH173" s="63">
        <f t="shared" si="182"/>
        <v>0</v>
      </c>
      <c r="AI173" s="26">
        <v>0</v>
      </c>
      <c r="AJ173" s="37">
        <f t="shared" si="203"/>
        <v>0</v>
      </c>
      <c r="AK173" s="37" t="str">
        <f t="shared" si="204"/>
        <v>-</v>
      </c>
      <c r="AL173" s="47">
        <v>146</v>
      </c>
      <c r="AM173" s="37" t="str">
        <f t="shared" si="205"/>
        <v>-</v>
      </c>
      <c r="AN173" s="52" t="str">
        <f t="shared" si="206"/>
        <v>-</v>
      </c>
      <c r="AO173" s="35" t="str">
        <f t="shared" si="183"/>
        <v>-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184"/>
        <v>0</v>
      </c>
      <c r="L174" s="16">
        <f t="shared" si="185"/>
        <v>0</v>
      </c>
      <c r="M174" s="26">
        <v>1</v>
      </c>
      <c r="N174" s="16">
        <f t="shared" si="186"/>
        <v>28.950000000000067</v>
      </c>
      <c r="O174" s="16">
        <f t="shared" si="187"/>
        <v>69.5</v>
      </c>
      <c r="P174" s="26">
        <v>0</v>
      </c>
      <c r="Q174" s="16">
        <f t="shared" si="188"/>
        <v>0</v>
      </c>
      <c r="R174" s="16">
        <f t="shared" si="189"/>
        <v>0</v>
      </c>
      <c r="S174" s="26">
        <v>0</v>
      </c>
      <c r="T174" s="16">
        <f t="shared" si="190"/>
        <v>0</v>
      </c>
      <c r="U174" s="16">
        <f t="shared" si="191"/>
        <v>0</v>
      </c>
      <c r="V174" s="26">
        <v>0</v>
      </c>
      <c r="W174" s="16">
        <f t="shared" si="192"/>
        <v>0</v>
      </c>
      <c r="X174" s="16">
        <f t="shared" si="193"/>
        <v>0</v>
      </c>
      <c r="Y174" s="26"/>
      <c r="Z174" s="16">
        <f t="shared" si="194"/>
        <v>0</v>
      </c>
      <c r="AA174" s="16">
        <f t="shared" si="195"/>
        <v>0</v>
      </c>
      <c r="AC174" s="52">
        <f t="shared" si="196"/>
        <v>1</v>
      </c>
      <c r="AD174" s="16">
        <f t="shared" si="197"/>
        <v>28.950000000000067</v>
      </c>
      <c r="AE174" s="37">
        <f t="shared" si="198"/>
        <v>69.5</v>
      </c>
      <c r="AF174" s="42">
        <f t="shared" si="180"/>
        <v>8.130081300813009E-3</v>
      </c>
      <c r="AG174" s="37">
        <f t="shared" si="181"/>
        <v>0.24390243902439027</v>
      </c>
      <c r="AH174" s="63">
        <f t="shared" si="182"/>
        <v>16.951219512195124</v>
      </c>
      <c r="AI174" s="26">
        <v>0</v>
      </c>
      <c r="AJ174" s="37">
        <f t="shared" si="203"/>
        <v>0</v>
      </c>
      <c r="AK174" s="37">
        <f t="shared" si="204"/>
        <v>0</v>
      </c>
      <c r="AL174" s="47">
        <v>147</v>
      </c>
      <c r="AM174" s="37">
        <f t="shared" si="205"/>
        <v>0</v>
      </c>
      <c r="AN174" s="52">
        <f t="shared" si="206"/>
        <v>0</v>
      </c>
      <c r="AO174" s="35">
        <f t="shared" si="183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184"/>
        <v>0</v>
      </c>
      <c r="L175" s="16">
        <f t="shared" si="185"/>
        <v>0</v>
      </c>
      <c r="M175" s="26">
        <v>0</v>
      </c>
      <c r="N175" s="16">
        <f t="shared" si="186"/>
        <v>0</v>
      </c>
      <c r="O175" s="16">
        <f t="shared" si="187"/>
        <v>0</v>
      </c>
      <c r="P175" s="26">
        <v>0</v>
      </c>
      <c r="Q175" s="16">
        <f t="shared" si="188"/>
        <v>0</v>
      </c>
      <c r="R175" s="16">
        <f t="shared" si="189"/>
        <v>0</v>
      </c>
      <c r="S175" s="26">
        <v>0</v>
      </c>
      <c r="T175" s="16">
        <f t="shared" si="190"/>
        <v>0</v>
      </c>
      <c r="U175" s="16">
        <f t="shared" si="191"/>
        <v>0</v>
      </c>
      <c r="V175" s="26">
        <v>0</v>
      </c>
      <c r="W175" s="16">
        <f t="shared" si="192"/>
        <v>0</v>
      </c>
      <c r="X175" s="16">
        <f t="shared" si="193"/>
        <v>0</v>
      </c>
      <c r="Y175" s="26"/>
      <c r="Z175" s="16">
        <f t="shared" si="194"/>
        <v>0</v>
      </c>
      <c r="AA175" s="16">
        <f t="shared" si="195"/>
        <v>0</v>
      </c>
      <c r="AC175" s="52">
        <f t="shared" si="196"/>
        <v>0</v>
      </c>
      <c r="AD175" s="16">
        <f t="shared" si="197"/>
        <v>0</v>
      </c>
      <c r="AE175" s="37">
        <f t="shared" si="198"/>
        <v>0</v>
      </c>
      <c r="AF175" s="42">
        <f t="shared" si="180"/>
        <v>0</v>
      </c>
      <c r="AG175" s="37">
        <f t="shared" si="181"/>
        <v>0</v>
      </c>
      <c r="AH175" s="63">
        <f t="shared" si="182"/>
        <v>0</v>
      </c>
      <c r="AI175" s="26">
        <v>0</v>
      </c>
      <c r="AJ175" s="37">
        <f t="shared" si="203"/>
        <v>0</v>
      </c>
      <c r="AK175" s="37" t="str">
        <f t="shared" si="204"/>
        <v>-</v>
      </c>
      <c r="AL175" s="47">
        <v>148</v>
      </c>
      <c r="AM175" s="37" t="str">
        <f t="shared" si="205"/>
        <v>-</v>
      </c>
      <c r="AN175" s="52" t="str">
        <f t="shared" si="206"/>
        <v>-</v>
      </c>
      <c r="AO175" s="35" t="str">
        <f t="shared" si="183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184"/>
        <v>0</v>
      </c>
      <c r="L176" s="16">
        <f t="shared" si="185"/>
        <v>0</v>
      </c>
      <c r="M176" s="26">
        <v>0</v>
      </c>
      <c r="N176" s="16">
        <f t="shared" si="186"/>
        <v>0</v>
      </c>
      <c r="O176" s="16">
        <f t="shared" si="187"/>
        <v>0</v>
      </c>
      <c r="P176" s="26">
        <v>0</v>
      </c>
      <c r="Q176" s="16">
        <f t="shared" si="188"/>
        <v>0</v>
      </c>
      <c r="R176" s="16">
        <f t="shared" si="189"/>
        <v>0</v>
      </c>
      <c r="S176" s="26">
        <v>0</v>
      </c>
      <c r="T176" s="16">
        <f t="shared" si="190"/>
        <v>0</v>
      </c>
      <c r="U176" s="16">
        <f t="shared" si="191"/>
        <v>0</v>
      </c>
      <c r="V176" s="26">
        <v>0</v>
      </c>
      <c r="W176" s="16">
        <f t="shared" si="192"/>
        <v>0</v>
      </c>
      <c r="X176" s="16">
        <f t="shared" si="193"/>
        <v>0</v>
      </c>
      <c r="Y176" s="26"/>
      <c r="Z176" s="16">
        <f t="shared" si="194"/>
        <v>0</v>
      </c>
      <c r="AA176" s="16">
        <f t="shared" si="195"/>
        <v>0</v>
      </c>
      <c r="AC176" s="52">
        <f t="shared" si="196"/>
        <v>0</v>
      </c>
      <c r="AD176" s="16">
        <f t="shared" si="197"/>
        <v>0</v>
      </c>
      <c r="AE176" s="37">
        <f t="shared" si="198"/>
        <v>0</v>
      </c>
      <c r="AF176" s="42">
        <f t="shared" si="180"/>
        <v>0</v>
      </c>
      <c r="AG176" s="37">
        <f t="shared" si="181"/>
        <v>0</v>
      </c>
      <c r="AH176" s="63">
        <f t="shared" si="182"/>
        <v>0</v>
      </c>
      <c r="AI176" s="26">
        <v>0</v>
      </c>
      <c r="AJ176" s="37">
        <f t="shared" si="203"/>
        <v>0</v>
      </c>
      <c r="AK176" s="37" t="str">
        <f t="shared" si="204"/>
        <v>-</v>
      </c>
      <c r="AL176" s="47">
        <v>149</v>
      </c>
      <c r="AM176" s="37" t="str">
        <f t="shared" si="205"/>
        <v>-</v>
      </c>
      <c r="AN176" s="52" t="str">
        <f t="shared" si="206"/>
        <v>-</v>
      </c>
      <c r="AO176" s="35" t="str">
        <f t="shared" si="183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84"/>
        <v>0</v>
      </c>
      <c r="L177" s="16">
        <f t="shared" si="185"/>
        <v>0</v>
      </c>
      <c r="M177" s="26">
        <v>0</v>
      </c>
      <c r="N177" s="16">
        <f t="shared" si="186"/>
        <v>0</v>
      </c>
      <c r="O177" s="16">
        <f t="shared" si="187"/>
        <v>0</v>
      </c>
      <c r="P177" s="26">
        <v>0</v>
      </c>
      <c r="Q177" s="16">
        <f t="shared" si="188"/>
        <v>0</v>
      </c>
      <c r="R177" s="16">
        <f t="shared" si="189"/>
        <v>0</v>
      </c>
      <c r="S177" s="26">
        <v>0</v>
      </c>
      <c r="T177" s="16">
        <f t="shared" si="190"/>
        <v>0</v>
      </c>
      <c r="U177" s="16">
        <f t="shared" si="191"/>
        <v>0</v>
      </c>
      <c r="V177" s="26">
        <v>0</v>
      </c>
      <c r="W177" s="16">
        <f t="shared" si="192"/>
        <v>0</v>
      </c>
      <c r="X177" s="16">
        <f t="shared" si="193"/>
        <v>0</v>
      </c>
      <c r="Y177" s="26"/>
      <c r="Z177" s="16">
        <f t="shared" si="194"/>
        <v>0</v>
      </c>
      <c r="AA177" s="16">
        <f t="shared" si="195"/>
        <v>0</v>
      </c>
      <c r="AC177" s="52">
        <f t="shared" si="196"/>
        <v>0</v>
      </c>
      <c r="AD177" s="16">
        <f t="shared" si="197"/>
        <v>0</v>
      </c>
      <c r="AE177" s="37">
        <f t="shared" si="198"/>
        <v>0</v>
      </c>
      <c r="AF177" s="42">
        <f t="shared" si="180"/>
        <v>0</v>
      </c>
      <c r="AG177" s="37">
        <f t="shared" si="181"/>
        <v>0</v>
      </c>
      <c r="AH177" s="63">
        <f t="shared" si="182"/>
        <v>0</v>
      </c>
      <c r="AI177" s="26">
        <v>0</v>
      </c>
      <c r="AJ177" s="37">
        <f t="shared" si="203"/>
        <v>0</v>
      </c>
      <c r="AK177" s="37" t="str">
        <f t="shared" si="204"/>
        <v>-</v>
      </c>
      <c r="AL177" s="47">
        <v>150</v>
      </c>
      <c r="AM177" s="37" t="str">
        <f t="shared" si="205"/>
        <v>-</v>
      </c>
      <c r="AN177" s="52" t="str">
        <f t="shared" si="206"/>
        <v>-</v>
      </c>
      <c r="AO177" s="35" t="str">
        <f t="shared" si="183"/>
        <v>-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84"/>
        <v>0</v>
      </c>
      <c r="L178" s="16">
        <f t="shared" si="185"/>
        <v>0</v>
      </c>
      <c r="M178" s="26">
        <v>2</v>
      </c>
      <c r="N178" s="16">
        <f t="shared" si="186"/>
        <v>19.019999999999964</v>
      </c>
      <c r="O178" s="16">
        <f t="shared" si="187"/>
        <v>69</v>
      </c>
      <c r="P178" s="26">
        <v>1</v>
      </c>
      <c r="Q178" s="16">
        <f t="shared" si="188"/>
        <v>9.509999999999982</v>
      </c>
      <c r="R178" s="16">
        <f t="shared" si="189"/>
        <v>34.5</v>
      </c>
      <c r="S178" s="26">
        <v>1</v>
      </c>
      <c r="T178" s="16">
        <f t="shared" si="190"/>
        <v>9.509999999999982</v>
      </c>
      <c r="U178" s="16">
        <f t="shared" si="191"/>
        <v>34.5</v>
      </c>
      <c r="V178" s="26">
        <v>1</v>
      </c>
      <c r="W178" s="16">
        <f t="shared" si="192"/>
        <v>9.509999999999982</v>
      </c>
      <c r="X178" s="16">
        <f t="shared" si="193"/>
        <v>34.5</v>
      </c>
      <c r="Y178" s="26"/>
      <c r="Z178" s="16">
        <f t="shared" si="194"/>
        <v>0</v>
      </c>
      <c r="AA178" s="16">
        <f t="shared" si="195"/>
        <v>0</v>
      </c>
      <c r="AC178" s="52">
        <f t="shared" si="196"/>
        <v>5</v>
      </c>
      <c r="AD178" s="16">
        <f t="shared" si="197"/>
        <v>47.549999999999912</v>
      </c>
      <c r="AE178" s="37">
        <f t="shared" si="198"/>
        <v>172.5</v>
      </c>
      <c r="AF178" s="42">
        <f t="shared" si="180"/>
        <v>4.065040650406504E-2</v>
      </c>
      <c r="AG178" s="37">
        <f t="shared" si="181"/>
        <v>1.2195121951219512</v>
      </c>
      <c r="AH178" s="63">
        <f t="shared" si="182"/>
        <v>42.073170731707314</v>
      </c>
      <c r="AI178" s="26">
        <v>10</v>
      </c>
      <c r="AJ178" s="37">
        <f t="shared" si="203"/>
        <v>345</v>
      </c>
      <c r="AK178" s="37">
        <f t="shared" si="204"/>
        <v>246</v>
      </c>
      <c r="AL178" s="47">
        <v>151</v>
      </c>
      <c r="AM178" s="37">
        <f t="shared" si="205"/>
        <v>35.142857142857146</v>
      </c>
      <c r="AN178" s="52">
        <f t="shared" si="206"/>
        <v>8.1999999999999993</v>
      </c>
      <c r="AO178" s="35">
        <f t="shared" si="183"/>
        <v>43835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84"/>
        <v>0</v>
      </c>
      <c r="L179" s="16">
        <f t="shared" si="185"/>
        <v>0</v>
      </c>
      <c r="M179" s="26">
        <v>2</v>
      </c>
      <c r="N179" s="16">
        <f t="shared" si="186"/>
        <v>19.019999999999978</v>
      </c>
      <c r="O179" s="16">
        <f t="shared" si="187"/>
        <v>69</v>
      </c>
      <c r="P179" s="26">
        <v>2</v>
      </c>
      <c r="Q179" s="16">
        <f t="shared" si="188"/>
        <v>19.019999999999978</v>
      </c>
      <c r="R179" s="16">
        <f t="shared" si="189"/>
        <v>69</v>
      </c>
      <c r="S179" s="26">
        <v>3</v>
      </c>
      <c r="T179" s="16">
        <f t="shared" si="190"/>
        <v>28.529999999999966</v>
      </c>
      <c r="U179" s="16">
        <f t="shared" si="191"/>
        <v>103.5</v>
      </c>
      <c r="V179" s="26">
        <v>0</v>
      </c>
      <c r="W179" s="16">
        <f t="shared" si="192"/>
        <v>0</v>
      </c>
      <c r="X179" s="16">
        <f t="shared" si="193"/>
        <v>0</v>
      </c>
      <c r="Y179" s="26"/>
      <c r="Z179" s="16">
        <f t="shared" si="194"/>
        <v>0</v>
      </c>
      <c r="AA179" s="16">
        <f t="shared" si="195"/>
        <v>0</v>
      </c>
      <c r="AC179" s="52">
        <f t="shared" si="196"/>
        <v>7</v>
      </c>
      <c r="AD179" s="16">
        <f t="shared" si="197"/>
        <v>66.569999999999922</v>
      </c>
      <c r="AE179" s="37">
        <f t="shared" si="198"/>
        <v>241.5</v>
      </c>
      <c r="AF179" s="42">
        <f t="shared" si="180"/>
        <v>5.6910569105691054E-2</v>
      </c>
      <c r="AG179" s="37">
        <f t="shared" si="181"/>
        <v>1.7073170731707317</v>
      </c>
      <c r="AH179" s="63">
        <f t="shared" si="182"/>
        <v>58.90243902439024</v>
      </c>
      <c r="AI179" s="26">
        <v>8</v>
      </c>
      <c r="AJ179" s="37">
        <f t="shared" si="203"/>
        <v>276</v>
      </c>
      <c r="AK179" s="37">
        <f t="shared" si="204"/>
        <v>140.57142857142858</v>
      </c>
      <c r="AL179" s="47">
        <v>152</v>
      </c>
      <c r="AM179" s="37">
        <f t="shared" si="205"/>
        <v>20.081632653061227</v>
      </c>
      <c r="AN179" s="52">
        <f t="shared" si="206"/>
        <v>4.6857142857142859</v>
      </c>
      <c r="AO179" s="35">
        <f t="shared" si="183"/>
        <v>43729.571428571428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84"/>
        <v>0</v>
      </c>
      <c r="L180" s="16">
        <f t="shared" si="185"/>
        <v>0</v>
      </c>
      <c r="M180" s="26">
        <v>0</v>
      </c>
      <c r="N180" s="16">
        <f t="shared" si="186"/>
        <v>0</v>
      </c>
      <c r="O180" s="16">
        <f t="shared" si="187"/>
        <v>0</v>
      </c>
      <c r="P180" s="26">
        <v>1</v>
      </c>
      <c r="Q180" s="16">
        <f t="shared" si="188"/>
        <v>13.189999999999635</v>
      </c>
      <c r="R180" s="16">
        <f t="shared" si="189"/>
        <v>29.5</v>
      </c>
      <c r="S180" s="26">
        <v>3</v>
      </c>
      <c r="T180" s="16">
        <f t="shared" si="190"/>
        <v>39.569999999998906</v>
      </c>
      <c r="U180" s="16">
        <f t="shared" si="191"/>
        <v>88.5</v>
      </c>
      <c r="V180" s="26">
        <v>0</v>
      </c>
      <c r="W180" s="16">
        <f t="shared" si="192"/>
        <v>0</v>
      </c>
      <c r="X180" s="16">
        <f t="shared" si="193"/>
        <v>0</v>
      </c>
      <c r="Y180" s="26"/>
      <c r="Z180" s="16">
        <f t="shared" si="194"/>
        <v>0</v>
      </c>
      <c r="AA180" s="16">
        <f t="shared" si="195"/>
        <v>0</v>
      </c>
      <c r="AC180" s="52">
        <f t="shared" si="196"/>
        <v>4</v>
      </c>
      <c r="AD180" s="16">
        <f t="shared" si="197"/>
        <v>52.759999999998541</v>
      </c>
      <c r="AE180" s="37">
        <f t="shared" si="198"/>
        <v>118</v>
      </c>
      <c r="AF180" s="42">
        <f t="shared" si="180"/>
        <v>3.2520325203252036E-2</v>
      </c>
      <c r="AG180" s="37">
        <f t="shared" si="181"/>
        <v>0.97560975609756106</v>
      </c>
      <c r="AH180" s="63">
        <f t="shared" si="182"/>
        <v>28.780487804878053</v>
      </c>
      <c r="AI180" s="26">
        <v>3</v>
      </c>
      <c r="AJ180" s="37">
        <f t="shared" si="203"/>
        <v>88.5</v>
      </c>
      <c r="AK180" s="37">
        <f t="shared" si="204"/>
        <v>92.249999999999986</v>
      </c>
      <c r="AL180" s="47">
        <v>153</v>
      </c>
      <c r="AM180" s="37">
        <f t="shared" si="205"/>
        <v>13.178571428571427</v>
      </c>
      <c r="AN180" s="52">
        <f t="shared" si="206"/>
        <v>3.0749999999999997</v>
      </c>
      <c r="AO180" s="35">
        <f t="shared" si="183"/>
        <v>43681.25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84"/>
        <v>0</v>
      </c>
      <c r="L181" s="16">
        <f t="shared" si="185"/>
        <v>0</v>
      </c>
      <c r="M181" s="26">
        <v>3</v>
      </c>
      <c r="N181" s="16">
        <f t="shared" si="186"/>
        <v>41.849999999999994</v>
      </c>
      <c r="O181" s="16">
        <f t="shared" si="187"/>
        <v>88.5</v>
      </c>
      <c r="P181" s="26">
        <v>8</v>
      </c>
      <c r="Q181" s="16">
        <f t="shared" si="188"/>
        <v>111.6</v>
      </c>
      <c r="R181" s="16">
        <f t="shared" si="189"/>
        <v>236</v>
      </c>
      <c r="S181" s="26">
        <v>0</v>
      </c>
      <c r="T181" s="16">
        <f t="shared" si="190"/>
        <v>0</v>
      </c>
      <c r="U181" s="16">
        <f t="shared" si="191"/>
        <v>0</v>
      </c>
      <c r="V181" s="26">
        <v>0</v>
      </c>
      <c r="W181" s="16">
        <f t="shared" si="192"/>
        <v>0</v>
      </c>
      <c r="X181" s="16">
        <f t="shared" si="193"/>
        <v>0</v>
      </c>
      <c r="Y181" s="26"/>
      <c r="Z181" s="16">
        <f t="shared" si="194"/>
        <v>0</v>
      </c>
      <c r="AA181" s="16">
        <f t="shared" si="195"/>
        <v>0</v>
      </c>
      <c r="AC181" s="52">
        <f t="shared" si="196"/>
        <v>11</v>
      </c>
      <c r="AD181" s="16">
        <f t="shared" si="197"/>
        <v>153.44999999999999</v>
      </c>
      <c r="AE181" s="37">
        <f t="shared" si="198"/>
        <v>324.5</v>
      </c>
      <c r="AF181" s="42">
        <f t="shared" si="180"/>
        <v>8.943089430894309E-2</v>
      </c>
      <c r="AG181" s="37">
        <f t="shared" si="181"/>
        <v>2.6829268292682928</v>
      </c>
      <c r="AH181" s="63">
        <f t="shared" si="182"/>
        <v>79.146341463414643</v>
      </c>
      <c r="AI181" s="26">
        <v>0</v>
      </c>
      <c r="AJ181" s="37">
        <f t="shared" si="203"/>
        <v>0</v>
      </c>
      <c r="AK181" s="37">
        <f t="shared" si="204"/>
        <v>0</v>
      </c>
      <c r="AL181" s="47">
        <v>155</v>
      </c>
      <c r="AM181" s="37">
        <f t="shared" si="205"/>
        <v>0</v>
      </c>
      <c r="AN181" s="52">
        <f t="shared" si="206"/>
        <v>0</v>
      </c>
      <c r="AO181" s="35">
        <f t="shared" si="183"/>
        <v>43589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84"/>
        <v>0</v>
      </c>
      <c r="L182" s="16">
        <f t="shared" si="185"/>
        <v>0</v>
      </c>
      <c r="M182" s="26"/>
      <c r="N182" s="16">
        <f t="shared" si="186"/>
        <v>0</v>
      </c>
      <c r="O182" s="16">
        <f t="shared" si="187"/>
        <v>0</v>
      </c>
      <c r="P182" s="26">
        <v>0</v>
      </c>
      <c r="Q182" s="16">
        <f t="shared" si="188"/>
        <v>0</v>
      </c>
      <c r="R182" s="16">
        <f t="shared" si="189"/>
        <v>0</v>
      </c>
      <c r="S182" s="26">
        <v>0</v>
      </c>
      <c r="T182" s="16">
        <f t="shared" si="190"/>
        <v>0</v>
      </c>
      <c r="U182" s="16">
        <f t="shared" si="191"/>
        <v>0</v>
      </c>
      <c r="V182" s="26">
        <v>0</v>
      </c>
      <c r="W182" s="16">
        <f t="shared" si="192"/>
        <v>0</v>
      </c>
      <c r="X182" s="16">
        <f t="shared" si="193"/>
        <v>0</v>
      </c>
      <c r="Y182" s="26"/>
      <c r="Z182" s="16">
        <f t="shared" si="194"/>
        <v>0</v>
      </c>
      <c r="AA182" s="16">
        <f t="shared" si="195"/>
        <v>0</v>
      </c>
      <c r="AC182" s="52">
        <f t="shared" si="196"/>
        <v>0</v>
      </c>
      <c r="AD182" s="16">
        <f t="shared" si="197"/>
        <v>0</v>
      </c>
      <c r="AE182" s="37">
        <f t="shared" si="198"/>
        <v>0</v>
      </c>
      <c r="AF182" s="42">
        <f t="shared" si="180"/>
        <v>0</v>
      </c>
      <c r="AG182" s="37">
        <f t="shared" si="181"/>
        <v>0</v>
      </c>
      <c r="AH182" s="63">
        <f t="shared" si="182"/>
        <v>0</v>
      </c>
      <c r="AI182" s="26">
        <v>15</v>
      </c>
      <c r="AJ182" s="37">
        <f t="shared" si="203"/>
        <v>667.5</v>
      </c>
      <c r="AK182" s="37" t="str">
        <f t="shared" si="204"/>
        <v>-</v>
      </c>
      <c r="AL182" s="47">
        <v>156</v>
      </c>
      <c r="AM182" s="37" t="str">
        <f t="shared" si="205"/>
        <v>-</v>
      </c>
      <c r="AN182" s="52" t="str">
        <f t="shared" si="206"/>
        <v>-</v>
      </c>
      <c r="AO182" s="35" t="str">
        <f t="shared" si="183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84"/>
        <v>0</v>
      </c>
      <c r="L183" s="16">
        <f t="shared" si="185"/>
        <v>0</v>
      </c>
      <c r="M183" s="26"/>
      <c r="N183" s="16">
        <f t="shared" si="186"/>
        <v>0</v>
      </c>
      <c r="O183" s="16">
        <f t="shared" si="187"/>
        <v>0</v>
      </c>
      <c r="P183" s="26">
        <v>0</v>
      </c>
      <c r="Q183" s="16">
        <f t="shared" si="188"/>
        <v>0</v>
      </c>
      <c r="R183" s="16">
        <f t="shared" si="189"/>
        <v>0</v>
      </c>
      <c r="S183" s="26">
        <v>0</v>
      </c>
      <c r="T183" s="16">
        <f t="shared" si="190"/>
        <v>0</v>
      </c>
      <c r="U183" s="16">
        <f t="shared" si="191"/>
        <v>0</v>
      </c>
      <c r="V183" s="26">
        <v>0</v>
      </c>
      <c r="W183" s="16">
        <f t="shared" si="192"/>
        <v>0</v>
      </c>
      <c r="X183" s="16">
        <f t="shared" si="193"/>
        <v>0</v>
      </c>
      <c r="Y183" s="26"/>
      <c r="Z183" s="16">
        <f t="shared" si="194"/>
        <v>0</v>
      </c>
      <c r="AA183" s="16">
        <f t="shared" si="195"/>
        <v>0</v>
      </c>
      <c r="AC183" s="52">
        <f t="shared" si="196"/>
        <v>0</v>
      </c>
      <c r="AD183" s="16">
        <f t="shared" si="197"/>
        <v>0</v>
      </c>
      <c r="AE183" s="37">
        <f t="shared" si="198"/>
        <v>0</v>
      </c>
      <c r="AF183" s="42">
        <f t="shared" si="180"/>
        <v>0</v>
      </c>
      <c r="AG183" s="37">
        <f t="shared" si="181"/>
        <v>0</v>
      </c>
      <c r="AH183" s="63">
        <f t="shared" si="182"/>
        <v>0</v>
      </c>
      <c r="AI183" s="26">
        <v>0</v>
      </c>
      <c r="AJ183" s="37">
        <f t="shared" si="203"/>
        <v>0</v>
      </c>
      <c r="AK183" s="37" t="str">
        <f t="shared" si="204"/>
        <v>-</v>
      </c>
      <c r="AL183" s="47">
        <v>157</v>
      </c>
      <c r="AM183" s="37" t="str">
        <f t="shared" si="205"/>
        <v>-</v>
      </c>
      <c r="AN183" s="52" t="str">
        <f t="shared" si="206"/>
        <v>-</v>
      </c>
      <c r="AO183" s="35" t="str">
        <f t="shared" si="183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84"/>
        <v>0</v>
      </c>
      <c r="L184" s="16">
        <f t="shared" si="185"/>
        <v>0</v>
      </c>
      <c r="M184" s="26"/>
      <c r="N184" s="16">
        <f t="shared" si="186"/>
        <v>0</v>
      </c>
      <c r="O184" s="16">
        <f t="shared" si="187"/>
        <v>0</v>
      </c>
      <c r="P184" s="26">
        <v>0</v>
      </c>
      <c r="Q184" s="16">
        <f t="shared" si="188"/>
        <v>0</v>
      </c>
      <c r="R184" s="16">
        <f t="shared" si="189"/>
        <v>0</v>
      </c>
      <c r="S184" s="26">
        <v>0</v>
      </c>
      <c r="T184" s="16">
        <f t="shared" si="190"/>
        <v>0</v>
      </c>
      <c r="U184" s="16">
        <f t="shared" si="191"/>
        <v>0</v>
      </c>
      <c r="V184" s="26">
        <v>0</v>
      </c>
      <c r="W184" s="16">
        <f t="shared" si="192"/>
        <v>0</v>
      </c>
      <c r="X184" s="16">
        <f t="shared" si="193"/>
        <v>0</v>
      </c>
      <c r="Y184" s="26"/>
      <c r="Z184" s="16">
        <f t="shared" si="194"/>
        <v>0</v>
      </c>
      <c r="AA184" s="16">
        <f t="shared" si="195"/>
        <v>0</v>
      </c>
      <c r="AC184" s="52">
        <f t="shared" si="196"/>
        <v>0</v>
      </c>
      <c r="AD184" s="16">
        <f t="shared" si="197"/>
        <v>0</v>
      </c>
      <c r="AE184" s="37">
        <f t="shared" si="198"/>
        <v>0</v>
      </c>
      <c r="AF184" s="42">
        <f t="shared" si="180"/>
        <v>0</v>
      </c>
      <c r="AG184" s="37">
        <f t="shared" si="181"/>
        <v>0</v>
      </c>
      <c r="AH184" s="63">
        <f t="shared" si="182"/>
        <v>0</v>
      </c>
      <c r="AI184" s="26">
        <v>0</v>
      </c>
      <c r="AJ184" s="37">
        <f t="shared" si="203"/>
        <v>0</v>
      </c>
      <c r="AK184" s="37" t="str">
        <f t="shared" si="204"/>
        <v>-</v>
      </c>
      <c r="AL184" s="47">
        <v>158</v>
      </c>
      <c r="AM184" s="37" t="str">
        <f t="shared" si="205"/>
        <v>-</v>
      </c>
      <c r="AN184" s="52" t="str">
        <f t="shared" si="206"/>
        <v>-</v>
      </c>
      <c r="AO184" s="35" t="str">
        <f t="shared" si="183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84"/>
        <v>0</v>
      </c>
      <c r="L185" s="16">
        <f t="shared" si="185"/>
        <v>0</v>
      </c>
      <c r="M185" s="26"/>
      <c r="N185" s="16">
        <f t="shared" si="186"/>
        <v>0</v>
      </c>
      <c r="O185" s="16">
        <f t="shared" si="187"/>
        <v>0</v>
      </c>
      <c r="P185" s="26">
        <v>0</v>
      </c>
      <c r="Q185" s="16">
        <f t="shared" si="188"/>
        <v>0</v>
      </c>
      <c r="R185" s="16">
        <f t="shared" si="189"/>
        <v>0</v>
      </c>
      <c r="S185" s="26">
        <v>0</v>
      </c>
      <c r="T185" s="16">
        <f t="shared" si="190"/>
        <v>0</v>
      </c>
      <c r="U185" s="16">
        <f t="shared" si="191"/>
        <v>0</v>
      </c>
      <c r="V185" s="26">
        <v>0</v>
      </c>
      <c r="W185" s="16">
        <f t="shared" si="192"/>
        <v>0</v>
      </c>
      <c r="X185" s="16">
        <f t="shared" si="193"/>
        <v>0</v>
      </c>
      <c r="Y185" s="26"/>
      <c r="Z185" s="16">
        <f t="shared" si="194"/>
        <v>0</v>
      </c>
      <c r="AA185" s="16">
        <f t="shared" si="195"/>
        <v>0</v>
      </c>
      <c r="AC185" s="52">
        <f t="shared" si="196"/>
        <v>0</v>
      </c>
      <c r="AD185" s="16">
        <f t="shared" si="197"/>
        <v>0</v>
      </c>
      <c r="AE185" s="37">
        <f t="shared" si="198"/>
        <v>0</v>
      </c>
      <c r="AF185" s="42">
        <f t="shared" si="180"/>
        <v>0</v>
      </c>
      <c r="AG185" s="37">
        <f t="shared" si="181"/>
        <v>0</v>
      </c>
      <c r="AH185" s="63">
        <f t="shared" si="182"/>
        <v>0</v>
      </c>
      <c r="AI185" s="26">
        <v>5</v>
      </c>
      <c r="AJ185" s="37">
        <f t="shared" si="203"/>
        <v>147.5</v>
      </c>
      <c r="AK185" s="37" t="str">
        <f t="shared" si="204"/>
        <v>-</v>
      </c>
      <c r="AL185" s="47">
        <v>159</v>
      </c>
      <c r="AM185" s="37" t="str">
        <f t="shared" si="205"/>
        <v>-</v>
      </c>
      <c r="AN185" s="52" t="str">
        <f t="shared" si="206"/>
        <v>-</v>
      </c>
      <c r="AO185" s="35" t="str">
        <f t="shared" si="183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84"/>
        <v>0</v>
      </c>
      <c r="L186" s="16">
        <f t="shared" si="185"/>
        <v>0</v>
      </c>
      <c r="M186" s="26"/>
      <c r="N186" s="16">
        <f t="shared" si="186"/>
        <v>0</v>
      </c>
      <c r="O186" s="16">
        <f t="shared" si="187"/>
        <v>0</v>
      </c>
      <c r="P186" s="26">
        <v>0</v>
      </c>
      <c r="Q186" s="16">
        <f t="shared" si="188"/>
        <v>0</v>
      </c>
      <c r="R186" s="16">
        <f t="shared" si="189"/>
        <v>0</v>
      </c>
      <c r="S186" s="26">
        <v>0</v>
      </c>
      <c r="T186" s="16">
        <f t="shared" si="190"/>
        <v>0</v>
      </c>
      <c r="U186" s="16">
        <f t="shared" si="191"/>
        <v>0</v>
      </c>
      <c r="V186" s="26">
        <v>1</v>
      </c>
      <c r="W186" s="16">
        <f t="shared" si="192"/>
        <v>37.130000000000003</v>
      </c>
      <c r="X186" s="16">
        <f t="shared" si="193"/>
        <v>74.5</v>
      </c>
      <c r="Y186" s="26"/>
      <c r="Z186" s="16">
        <f t="shared" si="194"/>
        <v>0</v>
      </c>
      <c r="AA186" s="16">
        <f t="shared" si="195"/>
        <v>0</v>
      </c>
      <c r="AC186" s="52">
        <f t="shared" si="196"/>
        <v>1</v>
      </c>
      <c r="AD186" s="16">
        <f t="shared" si="197"/>
        <v>37.130000000000003</v>
      </c>
      <c r="AE186" s="37">
        <f t="shared" si="198"/>
        <v>74.5</v>
      </c>
      <c r="AF186" s="42">
        <f t="shared" si="180"/>
        <v>8.130081300813009E-3</v>
      </c>
      <c r="AG186" s="37">
        <f t="shared" si="181"/>
        <v>0.24390243902439027</v>
      </c>
      <c r="AH186" s="63">
        <f t="shared" si="182"/>
        <v>18.170731707317074</v>
      </c>
      <c r="AI186" s="26">
        <v>4</v>
      </c>
      <c r="AJ186" s="37">
        <f t="shared" si="203"/>
        <v>298</v>
      </c>
      <c r="AK186" s="37">
        <f t="shared" si="204"/>
        <v>491.99999999999994</v>
      </c>
      <c r="AL186" s="47">
        <v>160</v>
      </c>
      <c r="AM186" s="37">
        <f t="shared" si="205"/>
        <v>70.285714285714278</v>
      </c>
      <c r="AN186" s="52">
        <f t="shared" si="206"/>
        <v>16.399999999999999</v>
      </c>
      <c r="AO186" s="35">
        <f t="shared" si="183"/>
        <v>44081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84"/>
        <v>0</v>
      </c>
      <c r="L187" s="16">
        <f t="shared" si="185"/>
        <v>0</v>
      </c>
      <c r="M187" s="26"/>
      <c r="N187" s="16">
        <f t="shared" si="186"/>
        <v>0</v>
      </c>
      <c r="O187" s="16">
        <f t="shared" si="187"/>
        <v>0</v>
      </c>
      <c r="P187" s="26">
        <v>0</v>
      </c>
      <c r="Q187" s="16">
        <f t="shared" si="188"/>
        <v>0</v>
      </c>
      <c r="R187" s="16">
        <f t="shared" si="189"/>
        <v>0</v>
      </c>
      <c r="S187" s="26">
        <v>1</v>
      </c>
      <c r="T187" s="16">
        <f t="shared" si="190"/>
        <v>9.66</v>
      </c>
      <c r="U187" s="16">
        <f t="shared" si="191"/>
        <v>29.5</v>
      </c>
      <c r="V187" s="26">
        <v>0</v>
      </c>
      <c r="W187" s="16">
        <f t="shared" si="192"/>
        <v>0</v>
      </c>
      <c r="X187" s="16">
        <f t="shared" si="193"/>
        <v>0</v>
      </c>
      <c r="Y187" s="26"/>
      <c r="Z187" s="16">
        <f t="shared" si="194"/>
        <v>0</v>
      </c>
      <c r="AA187" s="16">
        <f t="shared" si="195"/>
        <v>0</v>
      </c>
      <c r="AC187" s="52">
        <f t="shared" si="196"/>
        <v>1</v>
      </c>
      <c r="AD187" s="16">
        <f t="shared" si="197"/>
        <v>9.66</v>
      </c>
      <c r="AE187" s="37">
        <f t="shared" si="198"/>
        <v>29.5</v>
      </c>
      <c r="AF187" s="42">
        <f t="shared" si="180"/>
        <v>8.130081300813009E-3</v>
      </c>
      <c r="AG187" s="37">
        <f t="shared" si="181"/>
        <v>0.24390243902439027</v>
      </c>
      <c r="AH187" s="63">
        <f t="shared" si="182"/>
        <v>7.1951219512195133</v>
      </c>
      <c r="AI187" s="26">
        <v>3</v>
      </c>
      <c r="AJ187" s="37">
        <f t="shared" si="203"/>
        <v>88.5</v>
      </c>
      <c r="AK187" s="37">
        <f t="shared" si="204"/>
        <v>368.99999999999994</v>
      </c>
      <c r="AL187" s="47">
        <v>161</v>
      </c>
      <c r="AM187" s="37">
        <f t="shared" si="205"/>
        <v>52.714285714285708</v>
      </c>
      <c r="AN187" s="52">
        <f t="shared" si="206"/>
        <v>12.299999999999999</v>
      </c>
      <c r="AO187" s="35">
        <f t="shared" si="183"/>
        <v>43958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84"/>
        <v>0</v>
      </c>
      <c r="L188" s="16">
        <f t="shared" si="185"/>
        <v>0</v>
      </c>
      <c r="M188" s="26"/>
      <c r="N188" s="16">
        <f t="shared" si="186"/>
        <v>0</v>
      </c>
      <c r="O188" s="16">
        <f t="shared" si="187"/>
        <v>0</v>
      </c>
      <c r="P188" s="26">
        <v>0</v>
      </c>
      <c r="Q188" s="16">
        <f t="shared" si="188"/>
        <v>0</v>
      </c>
      <c r="R188" s="16">
        <f t="shared" si="189"/>
        <v>0</v>
      </c>
      <c r="S188" s="26">
        <v>0</v>
      </c>
      <c r="T188" s="16">
        <f t="shared" si="190"/>
        <v>0</v>
      </c>
      <c r="U188" s="16">
        <f t="shared" si="191"/>
        <v>0</v>
      </c>
      <c r="V188" s="26">
        <v>0</v>
      </c>
      <c r="W188" s="16">
        <f t="shared" si="192"/>
        <v>0</v>
      </c>
      <c r="X188" s="16">
        <f t="shared" si="193"/>
        <v>0</v>
      </c>
      <c r="Y188" s="26"/>
      <c r="Z188" s="16">
        <f t="shared" si="194"/>
        <v>0</v>
      </c>
      <c r="AA188" s="16">
        <f t="shared" si="195"/>
        <v>0</v>
      </c>
      <c r="AC188" s="52">
        <f t="shared" si="196"/>
        <v>0</v>
      </c>
      <c r="AD188" s="16">
        <f t="shared" si="197"/>
        <v>0</v>
      </c>
      <c r="AE188" s="37">
        <f t="shared" si="198"/>
        <v>0</v>
      </c>
      <c r="AF188" s="42">
        <f t="shared" si="180"/>
        <v>0</v>
      </c>
      <c r="AG188" s="37">
        <f t="shared" si="181"/>
        <v>0</v>
      </c>
      <c r="AH188" s="63">
        <f t="shared" si="182"/>
        <v>0</v>
      </c>
      <c r="AI188" s="26">
        <v>0</v>
      </c>
      <c r="AJ188" s="37">
        <f t="shared" si="203"/>
        <v>0</v>
      </c>
      <c r="AK188" s="37" t="str">
        <f t="shared" si="204"/>
        <v>-</v>
      </c>
      <c r="AL188" s="47">
        <v>162</v>
      </c>
      <c r="AM188" s="37" t="str">
        <f t="shared" si="205"/>
        <v>-</v>
      </c>
      <c r="AN188" s="52" t="str">
        <f t="shared" si="206"/>
        <v>-</v>
      </c>
      <c r="AO188" s="35" t="str">
        <f t="shared" si="183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84"/>
        <v>0</v>
      </c>
      <c r="L189" s="16">
        <f t="shared" si="185"/>
        <v>0</v>
      </c>
      <c r="M189" s="26"/>
      <c r="N189" s="16">
        <f t="shared" si="186"/>
        <v>0</v>
      </c>
      <c r="O189" s="16">
        <f t="shared" si="187"/>
        <v>0</v>
      </c>
      <c r="P189" s="26">
        <v>0</v>
      </c>
      <c r="Q189" s="16">
        <f t="shared" si="188"/>
        <v>0</v>
      </c>
      <c r="R189" s="16">
        <f t="shared" si="189"/>
        <v>0</v>
      </c>
      <c r="S189" s="26">
        <v>0</v>
      </c>
      <c r="T189" s="16">
        <f t="shared" si="190"/>
        <v>0</v>
      </c>
      <c r="U189" s="16">
        <f t="shared" si="191"/>
        <v>0</v>
      </c>
      <c r="V189" s="26">
        <v>1</v>
      </c>
      <c r="W189" s="16">
        <f t="shared" si="192"/>
        <v>52.61</v>
      </c>
      <c r="X189" s="16">
        <f t="shared" si="193"/>
        <v>99.5</v>
      </c>
      <c r="Y189" s="26"/>
      <c r="Z189" s="16">
        <f t="shared" si="194"/>
        <v>0</v>
      </c>
      <c r="AA189" s="16">
        <f t="shared" si="195"/>
        <v>0</v>
      </c>
      <c r="AC189" s="52">
        <f t="shared" si="196"/>
        <v>1</v>
      </c>
      <c r="AD189" s="16">
        <f t="shared" si="197"/>
        <v>52.61</v>
      </c>
      <c r="AE189" s="37">
        <f t="shared" si="198"/>
        <v>99.5</v>
      </c>
      <c r="AF189" s="42">
        <f t="shared" si="180"/>
        <v>8.130081300813009E-3</v>
      </c>
      <c r="AG189" s="37">
        <f t="shared" si="181"/>
        <v>0.24390243902439027</v>
      </c>
      <c r="AH189" s="63">
        <f t="shared" si="182"/>
        <v>24.26829268292683</v>
      </c>
      <c r="AI189" s="26">
        <v>2</v>
      </c>
      <c r="AJ189" s="37">
        <f t="shared" si="203"/>
        <v>199</v>
      </c>
      <c r="AK189" s="37">
        <f t="shared" si="204"/>
        <v>245.99999999999997</v>
      </c>
      <c r="AL189" s="47">
        <v>163</v>
      </c>
      <c r="AM189" s="37">
        <f t="shared" si="205"/>
        <v>35.142857142857139</v>
      </c>
      <c r="AN189" s="52">
        <f t="shared" si="206"/>
        <v>8.1999999999999993</v>
      </c>
      <c r="AO189" s="35">
        <f t="shared" si="183"/>
        <v>43835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84"/>
        <v>0</v>
      </c>
      <c r="L190" s="16">
        <f t="shared" si="185"/>
        <v>0</v>
      </c>
      <c r="M190" s="26"/>
      <c r="N190" s="16">
        <f t="shared" si="186"/>
        <v>0</v>
      </c>
      <c r="O190" s="16">
        <f t="shared" si="187"/>
        <v>0</v>
      </c>
      <c r="P190" s="26">
        <v>0</v>
      </c>
      <c r="Q190" s="16">
        <f t="shared" si="188"/>
        <v>0</v>
      </c>
      <c r="R190" s="16">
        <f t="shared" si="189"/>
        <v>0</v>
      </c>
      <c r="S190" s="26">
        <v>0</v>
      </c>
      <c r="T190" s="16">
        <f t="shared" si="190"/>
        <v>0</v>
      </c>
      <c r="U190" s="16">
        <f t="shared" si="191"/>
        <v>0</v>
      </c>
      <c r="V190" s="26">
        <v>0</v>
      </c>
      <c r="W190" s="16">
        <f t="shared" si="192"/>
        <v>0</v>
      </c>
      <c r="X190" s="16">
        <f t="shared" si="193"/>
        <v>0</v>
      </c>
      <c r="Y190" s="26"/>
      <c r="Z190" s="16">
        <f t="shared" si="194"/>
        <v>0</v>
      </c>
      <c r="AA190" s="16">
        <f t="shared" si="195"/>
        <v>0</v>
      </c>
      <c r="AC190" s="52">
        <f t="shared" si="196"/>
        <v>0</v>
      </c>
      <c r="AD190" s="16">
        <f t="shared" si="197"/>
        <v>0</v>
      </c>
      <c r="AE190" s="37">
        <f t="shared" si="198"/>
        <v>0</v>
      </c>
      <c r="AF190" s="42">
        <f t="shared" si="180"/>
        <v>0</v>
      </c>
      <c r="AG190" s="37">
        <f t="shared" si="181"/>
        <v>0</v>
      </c>
      <c r="AH190" s="63">
        <f t="shared" si="182"/>
        <v>0</v>
      </c>
      <c r="AI190" s="26">
        <v>0</v>
      </c>
      <c r="AJ190" s="37">
        <f t="shared" si="203"/>
        <v>0</v>
      </c>
      <c r="AK190" s="37" t="str">
        <f t="shared" si="204"/>
        <v>-</v>
      </c>
      <c r="AL190" s="47">
        <v>164</v>
      </c>
      <c r="AM190" s="37" t="str">
        <f t="shared" si="205"/>
        <v>-</v>
      </c>
      <c r="AN190" s="52" t="str">
        <f t="shared" si="206"/>
        <v>-</v>
      </c>
      <c r="AO190" s="35" t="str">
        <f t="shared" si="183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84"/>
        <v>0</v>
      </c>
      <c r="L191" s="16">
        <f t="shared" si="185"/>
        <v>0</v>
      </c>
      <c r="M191" s="26"/>
      <c r="N191" s="16">
        <f t="shared" si="186"/>
        <v>0</v>
      </c>
      <c r="O191" s="16">
        <f t="shared" si="187"/>
        <v>0</v>
      </c>
      <c r="P191" s="26">
        <v>0</v>
      </c>
      <c r="Q191" s="16">
        <f t="shared" si="188"/>
        <v>0</v>
      </c>
      <c r="R191" s="16">
        <f t="shared" si="189"/>
        <v>0</v>
      </c>
      <c r="S191" s="26">
        <v>0</v>
      </c>
      <c r="T191" s="16">
        <f t="shared" si="190"/>
        <v>0</v>
      </c>
      <c r="U191" s="16">
        <f t="shared" si="191"/>
        <v>0</v>
      </c>
      <c r="V191" s="26">
        <v>0</v>
      </c>
      <c r="W191" s="16">
        <f t="shared" si="192"/>
        <v>0</v>
      </c>
      <c r="X191" s="16">
        <f t="shared" si="193"/>
        <v>0</v>
      </c>
      <c r="Y191" s="26"/>
      <c r="Z191" s="16">
        <f t="shared" si="194"/>
        <v>0</v>
      </c>
      <c r="AA191" s="16">
        <f t="shared" si="195"/>
        <v>0</v>
      </c>
      <c r="AC191" s="52">
        <f t="shared" si="196"/>
        <v>0</v>
      </c>
      <c r="AD191" s="16">
        <f t="shared" si="197"/>
        <v>0</v>
      </c>
      <c r="AE191" s="37">
        <f t="shared" si="198"/>
        <v>0</v>
      </c>
      <c r="AF191" s="42">
        <f t="shared" si="180"/>
        <v>0</v>
      </c>
      <c r="AG191" s="37">
        <f t="shared" si="181"/>
        <v>0</v>
      </c>
      <c r="AH191" s="63">
        <f t="shared" si="182"/>
        <v>0</v>
      </c>
      <c r="AI191" s="26">
        <v>0</v>
      </c>
      <c r="AJ191" s="37">
        <f t="shared" si="203"/>
        <v>0</v>
      </c>
      <c r="AK191" s="37" t="str">
        <f t="shared" si="204"/>
        <v>-</v>
      </c>
      <c r="AL191" s="47">
        <v>165</v>
      </c>
      <c r="AM191" s="37" t="str">
        <f t="shared" si="205"/>
        <v>-</v>
      </c>
      <c r="AN191" s="52" t="str">
        <f t="shared" si="206"/>
        <v>-</v>
      </c>
      <c r="AO191" s="35" t="str">
        <f t="shared" si="183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84"/>
        <v>0</v>
      </c>
      <c r="L192" s="16">
        <f t="shared" si="185"/>
        <v>0</v>
      </c>
      <c r="M192" s="26"/>
      <c r="N192" s="16">
        <f t="shared" si="186"/>
        <v>0</v>
      </c>
      <c r="O192" s="16">
        <f t="shared" si="187"/>
        <v>0</v>
      </c>
      <c r="P192" s="26">
        <v>0</v>
      </c>
      <c r="Q192" s="16">
        <f t="shared" si="188"/>
        <v>0</v>
      </c>
      <c r="R192" s="16">
        <f t="shared" si="189"/>
        <v>0</v>
      </c>
      <c r="S192" s="26">
        <v>0</v>
      </c>
      <c r="T192" s="16">
        <f t="shared" si="190"/>
        <v>0</v>
      </c>
      <c r="U192" s="16">
        <f t="shared" si="191"/>
        <v>0</v>
      </c>
      <c r="V192" s="26">
        <v>0</v>
      </c>
      <c r="W192" s="16">
        <f t="shared" si="192"/>
        <v>0</v>
      </c>
      <c r="X192" s="16">
        <f t="shared" si="193"/>
        <v>0</v>
      </c>
      <c r="Y192" s="26"/>
      <c r="Z192" s="16">
        <f t="shared" si="194"/>
        <v>0</v>
      </c>
      <c r="AA192" s="16">
        <f t="shared" si="195"/>
        <v>0</v>
      </c>
      <c r="AC192" s="52">
        <f t="shared" si="196"/>
        <v>0</v>
      </c>
      <c r="AD192" s="16">
        <f t="shared" si="197"/>
        <v>0</v>
      </c>
      <c r="AE192" s="37">
        <f t="shared" si="198"/>
        <v>0</v>
      </c>
      <c r="AF192" s="42">
        <f t="shared" si="180"/>
        <v>0</v>
      </c>
      <c r="AG192" s="37">
        <f t="shared" si="181"/>
        <v>0</v>
      </c>
      <c r="AH192" s="63">
        <f t="shared" si="182"/>
        <v>0</v>
      </c>
      <c r="AI192" s="26">
        <v>0</v>
      </c>
      <c r="AJ192" s="37">
        <f t="shared" si="203"/>
        <v>0</v>
      </c>
      <c r="AK192" s="37" t="str">
        <f t="shared" si="204"/>
        <v>-</v>
      </c>
      <c r="AL192" s="47">
        <v>166</v>
      </c>
      <c r="AM192" s="37" t="str">
        <f t="shared" si="205"/>
        <v>-</v>
      </c>
      <c r="AN192" s="52" t="str">
        <f t="shared" si="206"/>
        <v>-</v>
      </c>
      <c r="AO192" s="35" t="str">
        <f t="shared" si="183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84"/>
        <v>0</v>
      </c>
      <c r="L193" s="16">
        <f t="shared" si="185"/>
        <v>0</v>
      </c>
      <c r="M193" s="26"/>
      <c r="N193" s="16">
        <f t="shared" si="186"/>
        <v>0</v>
      </c>
      <c r="O193" s="16">
        <f t="shared" si="187"/>
        <v>0</v>
      </c>
      <c r="P193" s="26">
        <v>0</v>
      </c>
      <c r="Q193" s="16">
        <f t="shared" si="188"/>
        <v>0</v>
      </c>
      <c r="R193" s="16">
        <f t="shared" si="189"/>
        <v>0</v>
      </c>
      <c r="S193" s="26">
        <v>0</v>
      </c>
      <c r="T193" s="16">
        <f t="shared" si="190"/>
        <v>0</v>
      </c>
      <c r="U193" s="16">
        <f t="shared" si="191"/>
        <v>0</v>
      </c>
      <c r="V193" s="26">
        <v>0</v>
      </c>
      <c r="W193" s="16">
        <f t="shared" si="192"/>
        <v>0</v>
      </c>
      <c r="X193" s="16">
        <f t="shared" si="193"/>
        <v>0</v>
      </c>
      <c r="Y193" s="26"/>
      <c r="Z193" s="16">
        <f t="shared" si="194"/>
        <v>0</v>
      </c>
      <c r="AA193" s="16">
        <f t="shared" si="195"/>
        <v>0</v>
      </c>
      <c r="AC193" s="52">
        <f t="shared" si="196"/>
        <v>0</v>
      </c>
      <c r="AD193" s="16">
        <f t="shared" si="197"/>
        <v>0</v>
      </c>
      <c r="AE193" s="37">
        <f t="shared" si="198"/>
        <v>0</v>
      </c>
      <c r="AF193" s="42">
        <f t="shared" si="180"/>
        <v>0</v>
      </c>
      <c r="AG193" s="37">
        <f t="shared" si="181"/>
        <v>0</v>
      </c>
      <c r="AH193" s="63">
        <f t="shared" si="182"/>
        <v>0</v>
      </c>
      <c r="AI193" s="26">
        <v>0</v>
      </c>
      <c r="AJ193" s="37">
        <f t="shared" si="203"/>
        <v>0</v>
      </c>
      <c r="AK193" s="37" t="str">
        <f t="shared" si="204"/>
        <v>-</v>
      </c>
      <c r="AL193" s="47">
        <v>167</v>
      </c>
      <c r="AM193" s="37" t="str">
        <f t="shared" si="205"/>
        <v>-</v>
      </c>
      <c r="AN193" s="52" t="str">
        <f t="shared" si="206"/>
        <v>-</v>
      </c>
      <c r="AO193" s="35" t="str">
        <f t="shared" si="183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84"/>
        <v>0</v>
      </c>
      <c r="L194" s="16">
        <f t="shared" si="185"/>
        <v>0</v>
      </c>
      <c r="M194" s="26"/>
      <c r="N194" s="16">
        <f t="shared" si="186"/>
        <v>0</v>
      </c>
      <c r="O194" s="16">
        <f t="shared" si="187"/>
        <v>0</v>
      </c>
      <c r="P194" s="26">
        <v>0</v>
      </c>
      <c r="Q194" s="16">
        <f t="shared" si="188"/>
        <v>0</v>
      </c>
      <c r="R194" s="16">
        <f t="shared" si="189"/>
        <v>0</v>
      </c>
      <c r="S194" s="26">
        <v>0</v>
      </c>
      <c r="T194" s="16">
        <f t="shared" si="190"/>
        <v>0</v>
      </c>
      <c r="U194" s="16">
        <f t="shared" si="191"/>
        <v>0</v>
      </c>
      <c r="V194" s="26">
        <v>0</v>
      </c>
      <c r="W194" s="16">
        <f t="shared" si="192"/>
        <v>0</v>
      </c>
      <c r="X194" s="16">
        <f t="shared" si="193"/>
        <v>0</v>
      </c>
      <c r="Y194" s="26"/>
      <c r="Z194" s="16">
        <f t="shared" si="194"/>
        <v>0</v>
      </c>
      <c r="AA194" s="16">
        <f t="shared" si="195"/>
        <v>0</v>
      </c>
      <c r="AC194" s="52">
        <f t="shared" si="196"/>
        <v>0</v>
      </c>
      <c r="AD194" s="16">
        <f t="shared" si="197"/>
        <v>0</v>
      </c>
      <c r="AE194" s="37">
        <f t="shared" si="198"/>
        <v>0</v>
      </c>
      <c r="AF194" s="42">
        <f t="shared" si="180"/>
        <v>0</v>
      </c>
      <c r="AG194" s="37">
        <f t="shared" si="181"/>
        <v>0</v>
      </c>
      <c r="AH194" s="63">
        <f t="shared" si="182"/>
        <v>0</v>
      </c>
      <c r="AI194" s="26">
        <v>0</v>
      </c>
      <c r="AJ194" s="37">
        <f t="shared" si="203"/>
        <v>0</v>
      </c>
      <c r="AK194" s="37" t="str">
        <f t="shared" si="204"/>
        <v>-</v>
      </c>
      <c r="AL194" s="47">
        <v>168</v>
      </c>
      <c r="AM194" s="37" t="str">
        <f t="shared" si="205"/>
        <v>-</v>
      </c>
      <c r="AN194" s="52" t="str">
        <f t="shared" si="206"/>
        <v>-</v>
      </c>
      <c r="AO194" s="35" t="str">
        <f t="shared" si="183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84"/>
        <v>0</v>
      </c>
      <c r="L195" s="16">
        <f t="shared" si="185"/>
        <v>0</v>
      </c>
      <c r="M195" s="26"/>
      <c r="N195" s="16">
        <f t="shared" si="186"/>
        <v>0</v>
      </c>
      <c r="O195" s="16">
        <f t="shared" si="187"/>
        <v>0</v>
      </c>
      <c r="P195" s="26">
        <v>0</v>
      </c>
      <c r="Q195" s="16">
        <f t="shared" si="188"/>
        <v>0</v>
      </c>
      <c r="R195" s="16">
        <f t="shared" si="189"/>
        <v>0</v>
      </c>
      <c r="S195" s="26">
        <v>0</v>
      </c>
      <c r="T195" s="16">
        <f t="shared" si="190"/>
        <v>0</v>
      </c>
      <c r="U195" s="16">
        <f t="shared" si="191"/>
        <v>0</v>
      </c>
      <c r="V195" s="26">
        <v>0</v>
      </c>
      <c r="W195" s="16">
        <f t="shared" si="192"/>
        <v>0</v>
      </c>
      <c r="X195" s="16">
        <f t="shared" si="193"/>
        <v>0</v>
      </c>
      <c r="Y195" s="26"/>
      <c r="Z195" s="16">
        <f t="shared" si="194"/>
        <v>0</v>
      </c>
      <c r="AA195" s="16">
        <f t="shared" si="195"/>
        <v>0</v>
      </c>
      <c r="AC195" s="52">
        <f t="shared" si="196"/>
        <v>0</v>
      </c>
      <c r="AD195" s="16">
        <f t="shared" si="197"/>
        <v>0</v>
      </c>
      <c r="AE195" s="37">
        <f t="shared" si="198"/>
        <v>0</v>
      </c>
      <c r="AF195" s="42">
        <f t="shared" si="180"/>
        <v>0</v>
      </c>
      <c r="AG195" s="37">
        <f t="shared" si="181"/>
        <v>0</v>
      </c>
      <c r="AH195" s="63">
        <f t="shared" si="182"/>
        <v>0</v>
      </c>
      <c r="AI195" s="26">
        <v>0</v>
      </c>
      <c r="AJ195" s="37">
        <f t="shared" si="203"/>
        <v>0</v>
      </c>
      <c r="AK195" s="37" t="str">
        <f t="shared" si="204"/>
        <v>-</v>
      </c>
      <c r="AL195" s="47">
        <v>169</v>
      </c>
      <c r="AM195" s="37" t="str">
        <f t="shared" si="205"/>
        <v>-</v>
      </c>
      <c r="AN195" s="52" t="str">
        <f t="shared" si="206"/>
        <v>-</v>
      </c>
      <c r="AO195" s="35" t="str">
        <f t="shared" si="183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76"/>
        <v>0</v>
      </c>
      <c r="L196" s="16">
        <f t="shared" si="159"/>
        <v>0</v>
      </c>
      <c r="M196" s="26"/>
      <c r="N196" s="16">
        <f t="shared" si="160"/>
        <v>0</v>
      </c>
      <c r="O196" s="16">
        <f t="shared" si="161"/>
        <v>0</v>
      </c>
      <c r="P196" s="26">
        <v>0</v>
      </c>
      <c r="Q196" s="16">
        <f t="shared" si="162"/>
        <v>0</v>
      </c>
      <c r="R196" s="16">
        <f t="shared" si="163"/>
        <v>0</v>
      </c>
      <c r="S196" s="26">
        <v>0</v>
      </c>
      <c r="T196" s="16">
        <f t="shared" si="164"/>
        <v>0</v>
      </c>
      <c r="U196" s="16">
        <f t="shared" si="165"/>
        <v>0</v>
      </c>
      <c r="V196" s="26">
        <v>0</v>
      </c>
      <c r="W196" s="16">
        <f t="shared" si="151"/>
        <v>0</v>
      </c>
      <c r="X196" s="16">
        <f t="shared" si="166"/>
        <v>0</v>
      </c>
      <c r="Y196" s="26"/>
      <c r="Z196" s="16">
        <f t="shared" si="167"/>
        <v>0</v>
      </c>
      <c r="AA196" s="16">
        <f t="shared" si="168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180"/>
        <v>0</v>
      </c>
      <c r="AG196" s="37">
        <f t="shared" si="181"/>
        <v>0</v>
      </c>
      <c r="AH196" s="63">
        <f t="shared" si="182"/>
        <v>0</v>
      </c>
      <c r="AI196" s="26">
        <v>0</v>
      </c>
      <c r="AJ196" s="37">
        <f t="shared" si="169"/>
        <v>0</v>
      </c>
      <c r="AK196" s="37" t="str">
        <f t="shared" si="170"/>
        <v>-</v>
      </c>
      <c r="AL196" s="47">
        <v>134</v>
      </c>
      <c r="AM196" s="37" t="str">
        <f t="shared" si="171"/>
        <v>-</v>
      </c>
      <c r="AN196" s="52" t="str">
        <f t="shared" si="172"/>
        <v>-</v>
      </c>
      <c r="AO196" s="35" t="str">
        <f t="shared" si="183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ref="L197:L199" si="207">J197*$G197</f>
        <v>0</v>
      </c>
      <c r="M197" s="26"/>
      <c r="N197" s="16">
        <f t="shared" ref="N197:N199" si="208">M197*$F197</f>
        <v>0</v>
      </c>
      <c r="O197" s="16">
        <f t="shared" ref="O197:O199" si="209">M197*$G197</f>
        <v>0</v>
      </c>
      <c r="P197" s="26">
        <v>0</v>
      </c>
      <c r="Q197" s="16">
        <f t="shared" ref="Q197:Q199" si="210">P197*$F197</f>
        <v>0</v>
      </c>
      <c r="R197" s="16">
        <f t="shared" ref="R197:R199" si="211">P197*$G197</f>
        <v>0</v>
      </c>
      <c r="S197" s="26">
        <v>0</v>
      </c>
      <c r="T197" s="16">
        <f t="shared" ref="T197:T199" si="212">S197*$F197</f>
        <v>0</v>
      </c>
      <c r="U197" s="16">
        <f t="shared" ref="U197:U199" si="213">S197*$G197</f>
        <v>0</v>
      </c>
      <c r="V197" s="26">
        <v>0</v>
      </c>
      <c r="W197" s="16">
        <f t="shared" ref="W197:W199" si="214">V197*$F197</f>
        <v>0</v>
      </c>
      <c r="X197" s="16">
        <f t="shared" ref="X197:X199" si="215">V197*$G197</f>
        <v>0</v>
      </c>
      <c r="Y197" s="26"/>
      <c r="Z197" s="16">
        <f t="shared" ref="Z197:Z199" si="216">Y197*$F197</f>
        <v>0</v>
      </c>
      <c r="AA197" s="16">
        <f t="shared" ref="AA197:AA199" si="217">Y197*$G197</f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180"/>
        <v>0</v>
      </c>
      <c r="AG197" s="37">
        <f t="shared" si="181"/>
        <v>0</v>
      </c>
      <c r="AH197" s="63">
        <f t="shared" si="182"/>
        <v>0</v>
      </c>
      <c r="AI197" s="26">
        <v>0</v>
      </c>
      <c r="AJ197" s="37">
        <f>AI197*G197</f>
        <v>0</v>
      </c>
      <c r="AK197" s="37" t="str">
        <f>IFERROR(AI197/AF197, "-")</f>
        <v>-</v>
      </c>
      <c r="AL197" s="47">
        <v>136</v>
      </c>
      <c r="AM197" s="37" t="str">
        <f>IFERROR(AK197/7,"-")</f>
        <v>-</v>
      </c>
      <c r="AN197" s="52" t="str">
        <f>IFERROR(AK197/30,"-")</f>
        <v>-</v>
      </c>
      <c r="AO197" s="35" t="str">
        <f t="shared" si="183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76"/>
        <v>0</v>
      </c>
      <c r="L198" s="16">
        <f t="shared" si="207"/>
        <v>0</v>
      </c>
      <c r="M198" s="26"/>
      <c r="N198" s="16">
        <f t="shared" si="208"/>
        <v>0</v>
      </c>
      <c r="O198" s="16">
        <f t="shared" si="209"/>
        <v>0</v>
      </c>
      <c r="P198" s="26">
        <v>0</v>
      </c>
      <c r="Q198" s="16">
        <f t="shared" si="210"/>
        <v>0</v>
      </c>
      <c r="R198" s="16">
        <f t="shared" si="211"/>
        <v>0</v>
      </c>
      <c r="S198" s="26">
        <v>0</v>
      </c>
      <c r="T198" s="16">
        <f t="shared" si="212"/>
        <v>0</v>
      </c>
      <c r="U198" s="16">
        <f t="shared" si="213"/>
        <v>0</v>
      </c>
      <c r="V198" s="26">
        <v>0</v>
      </c>
      <c r="W198" s="16">
        <f t="shared" si="214"/>
        <v>0</v>
      </c>
      <c r="X198" s="16">
        <f t="shared" si="215"/>
        <v>0</v>
      </c>
      <c r="Y198" s="26"/>
      <c r="Z198" s="16">
        <f t="shared" si="216"/>
        <v>0</v>
      </c>
      <c r="AA198" s="16">
        <f t="shared" si="217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180"/>
        <v>0</v>
      </c>
      <c r="AG198" s="37">
        <f t="shared" si="181"/>
        <v>0</v>
      </c>
      <c r="AH198" s="63">
        <f t="shared" si="182"/>
        <v>0</v>
      </c>
      <c r="AI198" s="26">
        <v>0</v>
      </c>
      <c r="AJ198" s="37">
        <f>AI198*G198</f>
        <v>0</v>
      </c>
      <c r="AK198" s="37" t="str">
        <f>IFERROR(AI198/AF198, "-")</f>
        <v>-</v>
      </c>
      <c r="AL198" s="47">
        <v>137</v>
      </c>
      <c r="AM198" s="37" t="str">
        <f>IFERROR(AK198/7,"-")</f>
        <v>-</v>
      </c>
      <c r="AN198" s="52" t="str">
        <f>IFERROR(AK198/30,"-")</f>
        <v>-</v>
      </c>
      <c r="AO198" s="35" t="str">
        <f t="shared" si="183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07"/>
        <v>0</v>
      </c>
      <c r="M199" s="26"/>
      <c r="N199" s="16">
        <f t="shared" si="208"/>
        <v>0</v>
      </c>
      <c r="O199" s="16">
        <f t="shared" si="209"/>
        <v>0</v>
      </c>
      <c r="P199" s="26">
        <v>0</v>
      </c>
      <c r="Q199" s="16">
        <f t="shared" si="210"/>
        <v>0</v>
      </c>
      <c r="R199" s="16">
        <f t="shared" si="211"/>
        <v>0</v>
      </c>
      <c r="S199" s="26">
        <v>0</v>
      </c>
      <c r="T199" s="16">
        <f t="shared" si="212"/>
        <v>0</v>
      </c>
      <c r="U199" s="16">
        <f t="shared" si="213"/>
        <v>0</v>
      </c>
      <c r="V199" s="26">
        <v>0</v>
      </c>
      <c r="W199" s="16">
        <f t="shared" si="214"/>
        <v>0</v>
      </c>
      <c r="X199" s="16">
        <f t="shared" si="215"/>
        <v>0</v>
      </c>
      <c r="Y199" s="26"/>
      <c r="Z199" s="16">
        <f t="shared" si="216"/>
        <v>0</v>
      </c>
      <c r="AA199" s="16">
        <f t="shared" si="217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180"/>
        <v>0</v>
      </c>
      <c r="AG199" s="37">
        <f t="shared" si="181"/>
        <v>0</v>
      </c>
      <c r="AH199" s="63">
        <f t="shared" si="182"/>
        <v>0</v>
      </c>
      <c r="AI199" s="26">
        <v>0</v>
      </c>
      <c r="AJ199" s="37">
        <f>AI199*G199</f>
        <v>0</v>
      </c>
      <c r="AK199" s="37" t="str">
        <f>IFERROR(AI199/AF199, "-")</f>
        <v>-</v>
      </c>
      <c r="AL199" s="47">
        <v>138</v>
      </c>
      <c r="AM199" s="37" t="str">
        <f>IFERROR(AK199/7,"-")</f>
        <v>-</v>
      </c>
      <c r="AN199" s="52" t="str">
        <f>IFERROR(AK199/30,"-")</f>
        <v>-</v>
      </c>
      <c r="AO199" s="35" t="str">
        <f t="shared" si="183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76"/>
        <v>0</v>
      </c>
      <c r="L200" s="16">
        <f t="shared" ref="L200:L206" si="218">J200*$G200</f>
        <v>0</v>
      </c>
      <c r="M200" s="26"/>
      <c r="N200" s="16">
        <f t="shared" ref="N200:N206" si="219">M200*$F200</f>
        <v>0</v>
      </c>
      <c r="O200" s="16">
        <f t="shared" ref="O200:O206" si="220">M200*$G200</f>
        <v>0</v>
      </c>
      <c r="P200" s="26">
        <v>0</v>
      </c>
      <c r="Q200" s="16">
        <f t="shared" ref="Q200:Q206" si="221">P200*$F200</f>
        <v>0</v>
      </c>
      <c r="R200" s="16">
        <f t="shared" ref="R200:R206" si="222">P200*$G200</f>
        <v>0</v>
      </c>
      <c r="S200" s="26">
        <v>0</v>
      </c>
      <c r="T200" s="16">
        <f t="shared" ref="T200:T206" si="223">S200*$F200</f>
        <v>0</v>
      </c>
      <c r="U200" s="16">
        <f t="shared" ref="U200:U206" si="224">S200*$G200</f>
        <v>0</v>
      </c>
      <c r="V200" s="26">
        <v>0</v>
      </c>
      <c r="W200" s="16">
        <f t="shared" ref="W200:W206" si="225">V200*$F200</f>
        <v>0</v>
      </c>
      <c r="X200" s="16">
        <f t="shared" ref="X200:X206" si="226">V200*$G200</f>
        <v>0</v>
      </c>
      <c r="Y200" s="26"/>
      <c r="Z200" s="16">
        <f t="shared" ref="Z200:Z206" si="227">Y200*$F200</f>
        <v>0</v>
      </c>
      <c r="AA200" s="16">
        <f t="shared" ref="AA200:AA206" si="228">Y200*$G200</f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180"/>
        <v>0</v>
      </c>
      <c r="AG200" s="37">
        <f t="shared" si="181"/>
        <v>0</v>
      </c>
      <c r="AH200" s="63">
        <f t="shared" si="182"/>
        <v>0</v>
      </c>
      <c r="AI200" s="26">
        <v>0</v>
      </c>
      <c r="AJ200" s="37">
        <f t="shared" ref="AJ200:AJ206" si="229">AI200*G200</f>
        <v>0</v>
      </c>
      <c r="AK200" s="37" t="str">
        <f t="shared" ref="AK200:AK206" si="230">IFERROR(AI200/AF200, "-")</f>
        <v>-</v>
      </c>
      <c r="AL200" s="47">
        <v>140</v>
      </c>
      <c r="AM200" s="37" t="str">
        <f t="shared" ref="AM200:AM206" si="231">IFERROR(AK200/7,"-")</f>
        <v>-</v>
      </c>
      <c r="AN200" s="52" t="str">
        <f t="shared" ref="AN200:AN206" si="232">IFERROR(AK200/30,"-")</f>
        <v>-</v>
      </c>
      <c r="AO200" s="35" t="str">
        <f t="shared" si="183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7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180"/>
        <v>0</v>
      </c>
      <c r="AG201" s="37">
        <f t="shared" si="181"/>
        <v>0</v>
      </c>
      <c r="AH201" s="63">
        <f t="shared" si="182"/>
        <v>0</v>
      </c>
      <c r="AI201" s="26">
        <v>0</v>
      </c>
      <c r="AJ201" s="37">
        <f t="shared" si="229"/>
        <v>0</v>
      </c>
      <c r="AK201" s="37" t="str">
        <f t="shared" si="230"/>
        <v>-</v>
      </c>
      <c r="AL201" s="47">
        <v>141</v>
      </c>
      <c r="AM201" s="37" t="str">
        <f t="shared" si="231"/>
        <v>-</v>
      </c>
      <c r="AN201" s="52" t="str">
        <f t="shared" si="232"/>
        <v>-</v>
      </c>
      <c r="AO201" s="35" t="str">
        <f t="shared" si="183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180"/>
        <v>0</v>
      </c>
      <c r="AG202" s="37">
        <f t="shared" si="181"/>
        <v>0</v>
      </c>
      <c r="AH202" s="63">
        <f t="shared" si="182"/>
        <v>0</v>
      </c>
      <c r="AI202" s="26">
        <v>0</v>
      </c>
      <c r="AJ202" s="37">
        <f t="shared" si="229"/>
        <v>0</v>
      </c>
      <c r="AK202" s="37" t="str">
        <f t="shared" si="230"/>
        <v>-</v>
      </c>
      <c r="AL202" s="47">
        <v>142</v>
      </c>
      <c r="AM202" s="37" t="str">
        <f t="shared" si="231"/>
        <v>-</v>
      </c>
      <c r="AN202" s="52" t="str">
        <f t="shared" si="232"/>
        <v>-</v>
      </c>
      <c r="AO202" s="35" t="str">
        <f t="shared" si="183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7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/>
      <c r="Q203" s="16">
        <f t="shared" si="221"/>
        <v>0</v>
      </c>
      <c r="R203" s="16">
        <f t="shared" si="222"/>
        <v>0</v>
      </c>
      <c r="S203" s="26"/>
      <c r="T203" s="16">
        <f t="shared" si="223"/>
        <v>0</v>
      </c>
      <c r="U203" s="16">
        <f t="shared" si="224"/>
        <v>0</v>
      </c>
      <c r="V203" s="26"/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180"/>
        <v>0</v>
      </c>
      <c r="AG203" s="37">
        <f t="shared" si="181"/>
        <v>0</v>
      </c>
      <c r="AH203" s="63">
        <f t="shared" si="182"/>
        <v>0</v>
      </c>
      <c r="AI203" s="26"/>
      <c r="AJ203" s="37">
        <f t="shared" si="229"/>
        <v>0</v>
      </c>
      <c r="AK203" s="37" t="str">
        <f t="shared" si="230"/>
        <v>-</v>
      </c>
      <c r="AL203" s="47">
        <v>143</v>
      </c>
      <c r="AM203" s="37" t="str">
        <f t="shared" si="231"/>
        <v>-</v>
      </c>
      <c r="AN203" s="52" t="str">
        <f t="shared" si="232"/>
        <v>-</v>
      </c>
      <c r="AO203" s="35" t="str">
        <f t="shared" si="18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7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180"/>
        <v>0</v>
      </c>
      <c r="AG204" s="37">
        <f t="shared" si="181"/>
        <v>0</v>
      </c>
      <c r="AH204" s="63">
        <f t="shared" si="182"/>
        <v>0</v>
      </c>
      <c r="AI204" s="26"/>
      <c r="AJ204" s="37">
        <f t="shared" si="229"/>
        <v>0</v>
      </c>
      <c r="AK204" s="37" t="str">
        <f t="shared" si="230"/>
        <v>-</v>
      </c>
      <c r="AL204" s="47">
        <v>144</v>
      </c>
      <c r="AM204" s="37" t="str">
        <f t="shared" si="231"/>
        <v>-</v>
      </c>
      <c r="AN204" s="52" t="str">
        <f t="shared" si="232"/>
        <v>-</v>
      </c>
      <c r="AO204" s="35" t="str">
        <f t="shared" si="18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7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180"/>
        <v>0</v>
      </c>
      <c r="AG205" s="37">
        <f t="shared" si="181"/>
        <v>0</v>
      </c>
      <c r="AH205" s="63">
        <f t="shared" si="182"/>
        <v>0</v>
      </c>
      <c r="AI205" s="26"/>
      <c r="AJ205" s="37">
        <f t="shared" si="229"/>
        <v>0</v>
      </c>
      <c r="AK205" s="37" t="str">
        <f t="shared" si="230"/>
        <v>-</v>
      </c>
      <c r="AL205" s="47">
        <v>145</v>
      </c>
      <c r="AM205" s="37" t="str">
        <f t="shared" si="231"/>
        <v>-</v>
      </c>
      <c r="AN205" s="52" t="str">
        <f t="shared" si="232"/>
        <v>-</v>
      </c>
      <c r="AO205" s="35" t="str">
        <f t="shared" si="18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ref="AF206" si="233">AC206/AQ$10</f>
        <v>0</v>
      </c>
      <c r="AG206" s="37">
        <f t="shared" ref="AG206" si="234">AF206*30</f>
        <v>0</v>
      </c>
      <c r="AH206" s="63">
        <f t="shared" ref="AH206" si="235">AG206*G206</f>
        <v>0</v>
      </c>
      <c r="AI206" s="26"/>
      <c r="AJ206" s="37">
        <f t="shared" si="229"/>
        <v>0</v>
      </c>
      <c r="AK206" s="37" t="str">
        <f t="shared" si="230"/>
        <v>-</v>
      </c>
      <c r="AL206" s="47">
        <v>146</v>
      </c>
      <c r="AM206" s="37" t="str">
        <f t="shared" si="231"/>
        <v>-</v>
      </c>
      <c r="AN206" s="52" t="str">
        <f t="shared" si="232"/>
        <v>-</v>
      </c>
      <c r="AO206" s="35" t="str">
        <f t="shared" ref="AO206" si="236">IFERROR(AO$10+AK206,"-")</f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SUM(J13:J204)</f>
        <v>70</v>
      </c>
      <c r="K208" s="25">
        <f t="shared" ref="K208:AJ208" si="237">SUM(K13:K204)</f>
        <v>1991.6578799597817</v>
      </c>
      <c r="L208" s="25">
        <f t="shared" si="237"/>
        <v>4171</v>
      </c>
      <c r="M208" s="25">
        <f t="shared" si="237"/>
        <v>44</v>
      </c>
      <c r="N208" s="25">
        <f t="shared" si="237"/>
        <v>841.8900000000001</v>
      </c>
      <c r="O208" s="25">
        <f t="shared" si="237"/>
        <v>1980.5</v>
      </c>
      <c r="P208" s="25">
        <f t="shared" si="237"/>
        <v>41</v>
      </c>
      <c r="Q208" s="25">
        <f t="shared" si="237"/>
        <v>837.50683107274938</v>
      </c>
      <c r="R208" s="25">
        <f t="shared" si="237"/>
        <v>1872.5</v>
      </c>
      <c r="S208" s="25">
        <f t="shared" si="237"/>
        <v>48</v>
      </c>
      <c r="T208" s="25">
        <f t="shared" si="237"/>
        <v>747.7400408401802</v>
      </c>
      <c r="U208" s="25">
        <f t="shared" si="237"/>
        <v>1788.5</v>
      </c>
      <c r="V208" s="25">
        <f t="shared" si="237"/>
        <v>11</v>
      </c>
      <c r="W208" s="25">
        <f t="shared" si="237"/>
        <v>232.36</v>
      </c>
      <c r="X208" s="25">
        <f t="shared" si="237"/>
        <v>540</v>
      </c>
      <c r="Y208" s="25">
        <f t="shared" si="237"/>
        <v>0</v>
      </c>
      <c r="Z208" s="25">
        <f t="shared" si="237"/>
        <v>0</v>
      </c>
      <c r="AA208" s="25">
        <f t="shared" si="237"/>
        <v>0</v>
      </c>
      <c r="AB208" s="25">
        <f t="shared" si="237"/>
        <v>0</v>
      </c>
      <c r="AC208" s="25">
        <f t="shared" si="237"/>
        <v>214</v>
      </c>
      <c r="AD208" s="25">
        <f t="shared" si="237"/>
        <v>4651.1547518727102</v>
      </c>
      <c r="AE208" s="25">
        <f t="shared" si="237"/>
        <v>10352.5</v>
      </c>
      <c r="AF208" s="25">
        <f t="shared" si="237"/>
        <v>1.739837398373983</v>
      </c>
      <c r="AG208" s="25">
        <f t="shared" si="237"/>
        <v>52.195121951219505</v>
      </c>
      <c r="AH208" s="25">
        <f t="shared" si="237"/>
        <v>2525</v>
      </c>
      <c r="AI208" s="25">
        <f t="shared" si="237"/>
        <v>133</v>
      </c>
      <c r="AJ208" s="25">
        <f t="shared" si="237"/>
        <v>6578</v>
      </c>
      <c r="AL208" s="1">
        <v>173</v>
      </c>
    </row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1991.6578799597817</v>
      </c>
      <c r="M210" s="77"/>
      <c r="N210" s="77"/>
      <c r="O210" s="77">
        <f>N208</f>
        <v>841.8900000000001</v>
      </c>
      <c r="P210" s="77"/>
      <c r="Q210" s="77"/>
      <c r="R210" s="77">
        <f>Q208</f>
        <v>837.50683107274938</v>
      </c>
      <c r="S210" s="77"/>
      <c r="T210" s="77"/>
      <c r="U210" s="77">
        <f>T208</f>
        <v>747.7400408401802</v>
      </c>
      <c r="V210" s="77"/>
      <c r="W210" s="77"/>
      <c r="X210" s="77">
        <f>W208</f>
        <v>232.36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4651.1547518727102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2179.3421200402181</v>
      </c>
      <c r="M214" s="77"/>
      <c r="N214" s="77"/>
      <c r="O214" s="77">
        <f>O208-O210-O211-O213</f>
        <v>1138.6099999999999</v>
      </c>
      <c r="P214" s="77"/>
      <c r="Q214" s="77"/>
      <c r="R214" s="77">
        <f>R208-R210-R211-R213</f>
        <v>1034.9931689272507</v>
      </c>
      <c r="S214" s="77"/>
      <c r="T214" s="77"/>
      <c r="U214" s="77">
        <f>U208-U210-U211-U213</f>
        <v>1040.7599591598198</v>
      </c>
      <c r="V214" s="77"/>
      <c r="W214" s="77"/>
      <c r="X214" s="77">
        <f>X208-X210-X211-X213</f>
        <v>307.64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5701.3452481272898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0.52249871015109517</v>
      </c>
      <c r="M215" s="83"/>
      <c r="N215" s="83"/>
      <c r="O215" s="86">
        <f>O214/O208</f>
        <v>0.57491037616763441</v>
      </c>
      <c r="P215" s="83"/>
      <c r="Q215" s="83"/>
      <c r="R215" s="86">
        <f>R214/R208</f>
        <v>0.55273333454058782</v>
      </c>
      <c r="S215" s="83"/>
      <c r="T215" s="83"/>
      <c r="U215" s="86">
        <f>U214/U208</f>
        <v>0.58191778538429961</v>
      </c>
      <c r="V215" s="83"/>
      <c r="W215" s="83"/>
      <c r="X215" s="86">
        <f>X214/X208</f>
        <v>0.56970370370370371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0.55072158880727262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214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4651.1547518727111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10352.5</v>
      </c>
      <c r="AD221" s="89">
        <f>AC221-AE208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382" priority="3394"/>
  </conditionalFormatting>
  <conditionalFormatting sqref="B16">
    <cfRule type="duplicateValues" dxfId="2381" priority="3393"/>
  </conditionalFormatting>
  <conditionalFormatting sqref="D38:D41">
    <cfRule type="duplicateValues" dxfId="2380" priority="3392"/>
  </conditionalFormatting>
  <conditionalFormatting sqref="B38:B41">
    <cfRule type="duplicateValues" dxfId="2379" priority="3391"/>
  </conditionalFormatting>
  <conditionalFormatting sqref="D43">
    <cfRule type="duplicateValues" dxfId="2378" priority="3390"/>
  </conditionalFormatting>
  <conditionalFormatting sqref="B43">
    <cfRule type="duplicateValues" dxfId="2377" priority="3389"/>
  </conditionalFormatting>
  <conditionalFormatting sqref="D45">
    <cfRule type="duplicateValues" dxfId="2376" priority="3388"/>
  </conditionalFormatting>
  <conditionalFormatting sqref="B45">
    <cfRule type="duplicateValues" dxfId="2375" priority="3387"/>
  </conditionalFormatting>
  <conditionalFormatting sqref="D49">
    <cfRule type="duplicateValues" dxfId="2374" priority="3386"/>
  </conditionalFormatting>
  <conditionalFormatting sqref="B49">
    <cfRule type="duplicateValues" dxfId="2373" priority="3385"/>
  </conditionalFormatting>
  <conditionalFormatting sqref="D50:D52">
    <cfRule type="duplicateValues" dxfId="2372" priority="3384"/>
  </conditionalFormatting>
  <conditionalFormatting sqref="B50:B52">
    <cfRule type="duplicateValues" dxfId="2371" priority="3383"/>
  </conditionalFormatting>
  <conditionalFormatting sqref="D54:D64">
    <cfRule type="duplicateValues" dxfId="2370" priority="3382"/>
  </conditionalFormatting>
  <conditionalFormatting sqref="B54:B64">
    <cfRule type="duplicateValues" dxfId="2369" priority="3381"/>
  </conditionalFormatting>
  <conditionalFormatting sqref="D67:D75">
    <cfRule type="duplicateValues" dxfId="2368" priority="3380"/>
  </conditionalFormatting>
  <conditionalFormatting sqref="B67:B75">
    <cfRule type="duplicateValues" dxfId="2367" priority="3379"/>
  </conditionalFormatting>
  <conditionalFormatting sqref="D66">
    <cfRule type="duplicateValues" dxfId="2366" priority="3378"/>
  </conditionalFormatting>
  <conditionalFormatting sqref="B66">
    <cfRule type="duplicateValues" dxfId="2365" priority="3377"/>
  </conditionalFormatting>
  <conditionalFormatting sqref="D77">
    <cfRule type="duplicateValues" dxfId="2364" priority="3376"/>
  </conditionalFormatting>
  <conditionalFormatting sqref="B77">
    <cfRule type="duplicateValues" dxfId="2363" priority="3375"/>
  </conditionalFormatting>
  <conditionalFormatting sqref="D79:D80">
    <cfRule type="duplicateValues" dxfId="2362" priority="3374"/>
  </conditionalFormatting>
  <conditionalFormatting sqref="B79:B80">
    <cfRule type="duplicateValues" dxfId="2361" priority="3373"/>
  </conditionalFormatting>
  <conditionalFormatting sqref="D84:D88">
    <cfRule type="duplicateValues" dxfId="2360" priority="3372"/>
  </conditionalFormatting>
  <conditionalFormatting sqref="B84:B88">
    <cfRule type="duplicateValues" dxfId="2359" priority="3371"/>
  </conditionalFormatting>
  <conditionalFormatting sqref="D89:D93">
    <cfRule type="duplicateValues" dxfId="2358" priority="3370"/>
  </conditionalFormatting>
  <conditionalFormatting sqref="B89:B93">
    <cfRule type="duplicateValues" dxfId="2357" priority="3369"/>
  </conditionalFormatting>
  <conditionalFormatting sqref="D66:D75">
    <cfRule type="duplicateValues" dxfId="2356" priority="3368"/>
  </conditionalFormatting>
  <conditionalFormatting sqref="B66:B75">
    <cfRule type="duplicateValues" dxfId="2355" priority="3367"/>
  </conditionalFormatting>
  <conditionalFormatting sqref="B1:B1048576">
    <cfRule type="duplicateValues" dxfId="2354" priority="3366"/>
  </conditionalFormatting>
  <conditionalFormatting sqref="B19">
    <cfRule type="duplicateValues" dxfId="2353" priority="3365"/>
  </conditionalFormatting>
  <conditionalFormatting sqref="D44:D52">
    <cfRule type="duplicateValues" dxfId="2352" priority="3115"/>
  </conditionalFormatting>
  <conditionalFormatting sqref="B44:B52">
    <cfRule type="duplicateValues" dxfId="2351" priority="3114"/>
  </conditionalFormatting>
  <conditionalFormatting sqref="D61 D70 D79 D88">
    <cfRule type="duplicateValues" dxfId="2350" priority="2867"/>
  </conditionalFormatting>
  <conditionalFormatting sqref="B61 B70 B79 B88">
    <cfRule type="duplicateValues" dxfId="2349" priority="2866"/>
  </conditionalFormatting>
  <conditionalFormatting sqref="D65 D74 D83">
    <cfRule type="duplicateValues" dxfId="2348" priority="2865"/>
  </conditionalFormatting>
  <conditionalFormatting sqref="B65 B74 B83">
    <cfRule type="duplicateValues" dxfId="2347" priority="2864"/>
  </conditionalFormatting>
  <conditionalFormatting sqref="D66:D68 D75:D77 D84:D86">
    <cfRule type="duplicateValues" dxfId="2346" priority="2863"/>
  </conditionalFormatting>
  <conditionalFormatting sqref="B66:B68 B75:B77 B84:B86">
    <cfRule type="duplicateValues" dxfId="2345" priority="2862"/>
  </conditionalFormatting>
  <conditionalFormatting sqref="D60:D88">
    <cfRule type="duplicateValues" dxfId="2344" priority="2861"/>
  </conditionalFormatting>
  <conditionalFormatting sqref="B60:B88">
    <cfRule type="duplicateValues" dxfId="2343" priority="2860"/>
  </conditionalFormatting>
  <conditionalFormatting sqref="D90:D94">
    <cfRule type="duplicateValues" dxfId="2342" priority="2613"/>
  </conditionalFormatting>
  <conditionalFormatting sqref="B90:B94">
    <cfRule type="duplicateValues" dxfId="2341" priority="2612"/>
  </conditionalFormatting>
  <conditionalFormatting sqref="D61">
    <cfRule type="duplicateValues" dxfId="2340" priority="2115"/>
  </conditionalFormatting>
  <conditionalFormatting sqref="B61">
    <cfRule type="duplicateValues" dxfId="2339" priority="2114"/>
  </conditionalFormatting>
  <conditionalFormatting sqref="D65">
    <cfRule type="duplicateValues" dxfId="2338" priority="2113"/>
  </conditionalFormatting>
  <conditionalFormatting sqref="B65">
    <cfRule type="duplicateValues" dxfId="2337" priority="2112"/>
  </conditionalFormatting>
  <conditionalFormatting sqref="D66:D68">
    <cfRule type="duplicateValues" dxfId="2336" priority="2111"/>
  </conditionalFormatting>
  <conditionalFormatting sqref="B66:B68">
    <cfRule type="duplicateValues" dxfId="2335" priority="2110"/>
  </conditionalFormatting>
  <conditionalFormatting sqref="B210:B215">
    <cfRule type="duplicateValues" dxfId="2334" priority="863"/>
  </conditionalFormatting>
  <conditionalFormatting sqref="D210:D215">
    <cfRule type="duplicateValues" dxfId="2333" priority="862"/>
  </conditionalFormatting>
  <conditionalFormatting sqref="D210:D215">
    <cfRule type="duplicateValues" dxfId="2332" priority="861"/>
  </conditionalFormatting>
  <conditionalFormatting sqref="B210:B215">
    <cfRule type="duplicateValues" dxfId="2331" priority="860"/>
  </conditionalFormatting>
  <conditionalFormatting sqref="B210:B215">
    <cfRule type="duplicateValues" dxfId="2330" priority="859"/>
  </conditionalFormatting>
  <conditionalFormatting sqref="D210:D215">
    <cfRule type="duplicateValues" dxfId="2329" priority="858"/>
  </conditionalFormatting>
  <conditionalFormatting sqref="D210:D215">
    <cfRule type="duplicateValues" dxfId="2328" priority="857"/>
  </conditionalFormatting>
  <conditionalFormatting sqref="B210:B215">
    <cfRule type="duplicateValues" dxfId="2327" priority="856"/>
  </conditionalFormatting>
  <conditionalFormatting sqref="B210:B215">
    <cfRule type="duplicateValues" dxfId="2326" priority="855"/>
  </conditionalFormatting>
  <conditionalFormatting sqref="D210:D215">
    <cfRule type="duplicateValues" dxfId="2325" priority="854"/>
  </conditionalFormatting>
  <conditionalFormatting sqref="B210:B215">
    <cfRule type="duplicateValues" dxfId="2324" priority="853"/>
  </conditionalFormatting>
  <conditionalFormatting sqref="D210:D215">
    <cfRule type="duplicateValues" dxfId="2323" priority="852"/>
  </conditionalFormatting>
  <conditionalFormatting sqref="B210:B215">
    <cfRule type="duplicateValues" dxfId="2322" priority="851"/>
  </conditionalFormatting>
  <conditionalFormatting sqref="D210:D215">
    <cfRule type="duplicateValues" dxfId="2321" priority="850"/>
  </conditionalFormatting>
  <conditionalFormatting sqref="D210:D215">
    <cfRule type="duplicateValues" dxfId="2320" priority="849"/>
  </conditionalFormatting>
  <conditionalFormatting sqref="B210:B215">
    <cfRule type="duplicateValues" dxfId="2319" priority="848"/>
  </conditionalFormatting>
  <conditionalFormatting sqref="B210:B215">
    <cfRule type="duplicateValues" dxfId="2318" priority="847"/>
  </conditionalFormatting>
  <conditionalFormatting sqref="D210:D215">
    <cfRule type="duplicateValues" dxfId="2317" priority="846"/>
  </conditionalFormatting>
  <conditionalFormatting sqref="B210:B215">
    <cfRule type="duplicateValues" dxfId="2316" priority="845"/>
  </conditionalFormatting>
  <conditionalFormatting sqref="D210:D215">
    <cfRule type="duplicateValues" dxfId="2315" priority="844"/>
  </conditionalFormatting>
  <conditionalFormatting sqref="D210:D215">
    <cfRule type="duplicateValues" dxfId="2314" priority="843"/>
  </conditionalFormatting>
  <conditionalFormatting sqref="B210:B215">
    <cfRule type="duplicateValues" dxfId="2313" priority="842"/>
  </conditionalFormatting>
  <conditionalFormatting sqref="D210:D215">
    <cfRule type="duplicateValues" dxfId="2312" priority="841"/>
  </conditionalFormatting>
  <conditionalFormatting sqref="B210:B215">
    <cfRule type="duplicateValues" dxfId="2311" priority="840"/>
  </conditionalFormatting>
  <conditionalFormatting sqref="D210:D215">
    <cfRule type="duplicateValues" dxfId="2310" priority="839"/>
  </conditionalFormatting>
  <conditionalFormatting sqref="B210:B215">
    <cfRule type="duplicateValues" dxfId="2309" priority="838"/>
  </conditionalFormatting>
  <conditionalFormatting sqref="D210:D215">
    <cfRule type="duplicateValues" dxfId="2308" priority="837"/>
  </conditionalFormatting>
  <conditionalFormatting sqref="B210:B215">
    <cfRule type="duplicateValues" dxfId="2307" priority="836"/>
  </conditionalFormatting>
  <conditionalFormatting sqref="B208">
    <cfRule type="duplicateValues" dxfId="2306" priority="835"/>
  </conditionalFormatting>
  <conditionalFormatting sqref="D208">
    <cfRule type="duplicateValues" dxfId="2305" priority="834"/>
  </conditionalFormatting>
  <conditionalFormatting sqref="D208">
    <cfRule type="duplicateValues" dxfId="2304" priority="833"/>
  </conditionalFormatting>
  <conditionalFormatting sqref="B208">
    <cfRule type="duplicateValues" dxfId="2303" priority="832"/>
  </conditionalFormatting>
  <conditionalFormatting sqref="B208">
    <cfRule type="duplicateValues" dxfId="2302" priority="831"/>
  </conditionalFormatting>
  <conditionalFormatting sqref="D208">
    <cfRule type="duplicateValues" dxfId="2301" priority="830"/>
  </conditionalFormatting>
  <conditionalFormatting sqref="D208">
    <cfRule type="duplicateValues" dxfId="2300" priority="829"/>
  </conditionalFormatting>
  <conditionalFormatting sqref="B208">
    <cfRule type="duplicateValues" dxfId="2299" priority="828"/>
  </conditionalFormatting>
  <conditionalFormatting sqref="B208">
    <cfRule type="duplicateValues" dxfId="2298" priority="827"/>
  </conditionalFormatting>
  <conditionalFormatting sqref="D208">
    <cfRule type="duplicateValues" dxfId="2297" priority="826"/>
  </conditionalFormatting>
  <conditionalFormatting sqref="D208">
    <cfRule type="duplicateValues" dxfId="2296" priority="825"/>
  </conditionalFormatting>
  <conditionalFormatting sqref="B208">
    <cfRule type="duplicateValues" dxfId="2295" priority="824"/>
  </conditionalFormatting>
  <conditionalFormatting sqref="B208">
    <cfRule type="duplicateValues" dxfId="2294" priority="823"/>
  </conditionalFormatting>
  <conditionalFormatting sqref="D208">
    <cfRule type="duplicateValues" dxfId="2293" priority="822"/>
  </conditionalFormatting>
  <conditionalFormatting sqref="D208">
    <cfRule type="duplicateValues" dxfId="2292" priority="821"/>
  </conditionalFormatting>
  <conditionalFormatting sqref="B208">
    <cfRule type="duplicateValues" dxfId="2291" priority="820"/>
  </conditionalFormatting>
  <conditionalFormatting sqref="B208">
    <cfRule type="duplicateValues" dxfId="2290" priority="819"/>
  </conditionalFormatting>
  <conditionalFormatting sqref="D208">
    <cfRule type="duplicateValues" dxfId="2289" priority="818"/>
  </conditionalFormatting>
  <conditionalFormatting sqref="D208">
    <cfRule type="duplicateValues" dxfId="2288" priority="817"/>
  </conditionalFormatting>
  <conditionalFormatting sqref="B208">
    <cfRule type="duplicateValues" dxfId="2287" priority="816"/>
  </conditionalFormatting>
  <conditionalFormatting sqref="B208">
    <cfRule type="duplicateValues" dxfId="2286" priority="815"/>
  </conditionalFormatting>
  <conditionalFormatting sqref="D208">
    <cfRule type="duplicateValues" dxfId="2285" priority="814"/>
  </conditionalFormatting>
  <conditionalFormatting sqref="D208">
    <cfRule type="duplicateValues" dxfId="2284" priority="813"/>
  </conditionalFormatting>
  <conditionalFormatting sqref="B208">
    <cfRule type="duplicateValues" dxfId="2283" priority="812"/>
  </conditionalFormatting>
  <conditionalFormatting sqref="B208">
    <cfRule type="duplicateValues" dxfId="2282" priority="811"/>
  </conditionalFormatting>
  <conditionalFormatting sqref="D208">
    <cfRule type="duplicateValues" dxfId="2281" priority="810"/>
  </conditionalFormatting>
  <conditionalFormatting sqref="D208">
    <cfRule type="duplicateValues" dxfId="2280" priority="809"/>
  </conditionalFormatting>
  <conditionalFormatting sqref="B208">
    <cfRule type="duplicateValues" dxfId="2279" priority="808"/>
  </conditionalFormatting>
  <conditionalFormatting sqref="B9">
    <cfRule type="duplicateValues" dxfId="2278" priority="267"/>
  </conditionalFormatting>
  <conditionalFormatting sqref="D16">
    <cfRule type="duplicateValues" dxfId="2277" priority="265"/>
  </conditionalFormatting>
  <conditionalFormatting sqref="B16">
    <cfRule type="duplicateValues" dxfId="2276" priority="264"/>
  </conditionalFormatting>
  <conditionalFormatting sqref="D38:D41">
    <cfRule type="duplicateValues" dxfId="2275" priority="263"/>
  </conditionalFormatting>
  <conditionalFormatting sqref="B38:B41">
    <cfRule type="duplicateValues" dxfId="2274" priority="262"/>
  </conditionalFormatting>
  <conditionalFormatting sqref="D43">
    <cfRule type="duplicateValues" dxfId="2273" priority="261"/>
  </conditionalFormatting>
  <conditionalFormatting sqref="B43">
    <cfRule type="duplicateValues" dxfId="2272" priority="260"/>
  </conditionalFormatting>
  <conditionalFormatting sqref="D45">
    <cfRule type="duplicateValues" dxfId="2271" priority="259"/>
  </conditionalFormatting>
  <conditionalFormatting sqref="B45">
    <cfRule type="duplicateValues" dxfId="2270" priority="258"/>
  </conditionalFormatting>
  <conditionalFormatting sqref="D49">
    <cfRule type="duplicateValues" dxfId="2269" priority="257"/>
  </conditionalFormatting>
  <conditionalFormatting sqref="B49">
    <cfRule type="duplicateValues" dxfId="2268" priority="256"/>
  </conditionalFormatting>
  <conditionalFormatting sqref="D50:D52">
    <cfRule type="duplicateValues" dxfId="2267" priority="255"/>
  </conditionalFormatting>
  <conditionalFormatting sqref="B50:B52">
    <cfRule type="duplicateValues" dxfId="2266" priority="254"/>
  </conditionalFormatting>
  <conditionalFormatting sqref="D54:D64">
    <cfRule type="duplicateValues" dxfId="2265" priority="253"/>
  </conditionalFormatting>
  <conditionalFormatting sqref="B54:B64">
    <cfRule type="duplicateValues" dxfId="2264" priority="252"/>
  </conditionalFormatting>
  <conditionalFormatting sqref="D67:D75">
    <cfRule type="duplicateValues" dxfId="2263" priority="251"/>
  </conditionalFormatting>
  <conditionalFormatting sqref="B67:B75">
    <cfRule type="duplicateValues" dxfId="2262" priority="250"/>
  </conditionalFormatting>
  <conditionalFormatting sqref="D66">
    <cfRule type="duplicateValues" dxfId="2261" priority="249"/>
  </conditionalFormatting>
  <conditionalFormatting sqref="B66">
    <cfRule type="duplicateValues" dxfId="2260" priority="248"/>
  </conditionalFormatting>
  <conditionalFormatting sqref="D77">
    <cfRule type="duplicateValues" dxfId="2259" priority="247"/>
  </conditionalFormatting>
  <conditionalFormatting sqref="B77">
    <cfRule type="duplicateValues" dxfId="2258" priority="246"/>
  </conditionalFormatting>
  <conditionalFormatting sqref="D79:D80">
    <cfRule type="duplicateValues" dxfId="2257" priority="245"/>
  </conditionalFormatting>
  <conditionalFormatting sqref="B79:B80">
    <cfRule type="duplicateValues" dxfId="2256" priority="244"/>
  </conditionalFormatting>
  <conditionalFormatting sqref="D66:D75">
    <cfRule type="duplicateValues" dxfId="2255" priority="243"/>
  </conditionalFormatting>
  <conditionalFormatting sqref="B66:B75">
    <cfRule type="duplicateValues" dxfId="2254" priority="242"/>
  </conditionalFormatting>
  <conditionalFormatting sqref="B13:B202">
    <cfRule type="duplicateValues" dxfId="2253" priority="241"/>
  </conditionalFormatting>
  <conditionalFormatting sqref="B19">
    <cfRule type="duplicateValues" dxfId="2252" priority="240"/>
  </conditionalFormatting>
  <conditionalFormatting sqref="D44:D52">
    <cfRule type="duplicateValues" dxfId="2251" priority="239"/>
  </conditionalFormatting>
  <conditionalFormatting sqref="B44:B52">
    <cfRule type="duplicateValues" dxfId="2250" priority="238"/>
  </conditionalFormatting>
  <conditionalFormatting sqref="D65">
    <cfRule type="duplicateValues" dxfId="2249" priority="237"/>
  </conditionalFormatting>
  <conditionalFormatting sqref="B65">
    <cfRule type="duplicateValues" dxfId="2248" priority="236"/>
  </conditionalFormatting>
  <conditionalFormatting sqref="D166:D170">
    <cfRule type="duplicateValues" dxfId="2247" priority="235"/>
  </conditionalFormatting>
  <conditionalFormatting sqref="B166:B170">
    <cfRule type="duplicateValues" dxfId="2246" priority="234"/>
  </conditionalFormatting>
  <conditionalFormatting sqref="D165">
    <cfRule type="duplicateValues" dxfId="2245" priority="233"/>
  </conditionalFormatting>
  <conditionalFormatting sqref="B165">
    <cfRule type="duplicateValues" dxfId="2244" priority="232"/>
  </conditionalFormatting>
  <conditionalFormatting sqref="D167:D171">
    <cfRule type="duplicateValues" dxfId="2243" priority="231"/>
  </conditionalFormatting>
  <conditionalFormatting sqref="B167:B171">
    <cfRule type="duplicateValues" dxfId="2242" priority="230"/>
  </conditionalFormatting>
  <conditionalFormatting sqref="D89:D93">
    <cfRule type="duplicateValues" dxfId="2241" priority="229"/>
  </conditionalFormatting>
  <conditionalFormatting sqref="B89:B93">
    <cfRule type="duplicateValues" dxfId="2240" priority="228"/>
  </conditionalFormatting>
  <conditionalFormatting sqref="D88">
    <cfRule type="duplicateValues" dxfId="2239" priority="227"/>
  </conditionalFormatting>
  <conditionalFormatting sqref="B88">
    <cfRule type="duplicateValues" dxfId="2238" priority="226"/>
  </conditionalFormatting>
  <conditionalFormatting sqref="D90:D94">
    <cfRule type="duplicateValues" dxfId="2237" priority="225"/>
  </conditionalFormatting>
  <conditionalFormatting sqref="B90:B94">
    <cfRule type="duplicateValues" dxfId="2236" priority="224"/>
  </conditionalFormatting>
  <conditionalFormatting sqref="D84:D202">
    <cfRule type="duplicateValues" dxfId="2235" priority="223"/>
  </conditionalFormatting>
  <conditionalFormatting sqref="B84:B202">
    <cfRule type="duplicateValues" dxfId="2234" priority="222"/>
  </conditionalFormatting>
  <conditionalFormatting sqref="D61 D70 D79">
    <cfRule type="duplicateValues" dxfId="2233" priority="221"/>
  </conditionalFormatting>
  <conditionalFormatting sqref="B61 B70 B79">
    <cfRule type="duplicateValues" dxfId="2232" priority="220"/>
  </conditionalFormatting>
  <conditionalFormatting sqref="D66:D68 D75:D77 D84:D202">
    <cfRule type="duplicateValues" dxfId="2231" priority="219"/>
  </conditionalFormatting>
  <conditionalFormatting sqref="B66:B68 B75:B77 B84:B202">
    <cfRule type="duplicateValues" dxfId="2230" priority="218"/>
  </conditionalFormatting>
  <conditionalFormatting sqref="D60:D202">
    <cfRule type="duplicateValues" dxfId="2229" priority="217"/>
  </conditionalFormatting>
  <conditionalFormatting sqref="B60:B202">
    <cfRule type="duplicateValues" dxfId="2228" priority="216"/>
  </conditionalFormatting>
  <conditionalFormatting sqref="D13:D202">
    <cfRule type="duplicateValues" dxfId="2227" priority="215"/>
  </conditionalFormatting>
  <conditionalFormatting sqref="D13:D202">
    <cfRule type="duplicateValues" dxfId="2226" priority="214"/>
  </conditionalFormatting>
  <conditionalFormatting sqref="B13:B202">
    <cfRule type="duplicateValues" dxfId="2225" priority="213"/>
  </conditionalFormatting>
  <conditionalFormatting sqref="D16">
    <cfRule type="duplicateValues" dxfId="2224" priority="212"/>
  </conditionalFormatting>
  <conditionalFormatting sqref="B16">
    <cfRule type="duplicateValues" dxfId="2223" priority="211"/>
  </conditionalFormatting>
  <conditionalFormatting sqref="D38:D41">
    <cfRule type="duplicateValues" dxfId="2222" priority="210"/>
  </conditionalFormatting>
  <conditionalFormatting sqref="B38:B41">
    <cfRule type="duplicateValues" dxfId="2221" priority="209"/>
  </conditionalFormatting>
  <conditionalFormatting sqref="D69">
    <cfRule type="duplicateValues" dxfId="2220" priority="208"/>
  </conditionalFormatting>
  <conditionalFormatting sqref="B69">
    <cfRule type="duplicateValues" dxfId="2219" priority="207"/>
  </conditionalFormatting>
  <conditionalFormatting sqref="D71">
    <cfRule type="duplicateValues" dxfId="2218" priority="206"/>
  </conditionalFormatting>
  <conditionalFormatting sqref="B71">
    <cfRule type="duplicateValues" dxfId="2217" priority="205"/>
  </conditionalFormatting>
  <conditionalFormatting sqref="D75">
    <cfRule type="duplicateValues" dxfId="2216" priority="204"/>
  </conditionalFormatting>
  <conditionalFormatting sqref="B75">
    <cfRule type="duplicateValues" dxfId="2215" priority="203"/>
  </conditionalFormatting>
  <conditionalFormatting sqref="D76:D78">
    <cfRule type="duplicateValues" dxfId="2214" priority="202"/>
  </conditionalFormatting>
  <conditionalFormatting sqref="B76:B78">
    <cfRule type="duplicateValues" dxfId="2213" priority="201"/>
  </conditionalFormatting>
  <conditionalFormatting sqref="D80:D90">
    <cfRule type="duplicateValues" dxfId="2212" priority="200"/>
  </conditionalFormatting>
  <conditionalFormatting sqref="B80:B90">
    <cfRule type="duplicateValues" dxfId="2211" priority="199"/>
  </conditionalFormatting>
  <conditionalFormatting sqref="D93:D101">
    <cfRule type="duplicateValues" dxfId="2210" priority="198"/>
  </conditionalFormatting>
  <conditionalFormatting sqref="B93:B101">
    <cfRule type="duplicateValues" dxfId="2209" priority="197"/>
  </conditionalFormatting>
  <conditionalFormatting sqref="D92">
    <cfRule type="duplicateValues" dxfId="2208" priority="196"/>
  </conditionalFormatting>
  <conditionalFormatting sqref="B92">
    <cfRule type="duplicateValues" dxfId="2207" priority="195"/>
  </conditionalFormatting>
  <conditionalFormatting sqref="D103">
    <cfRule type="duplicateValues" dxfId="2206" priority="194"/>
  </conditionalFormatting>
  <conditionalFormatting sqref="B103">
    <cfRule type="duplicateValues" dxfId="2205" priority="193"/>
  </conditionalFormatting>
  <conditionalFormatting sqref="D105:D106">
    <cfRule type="duplicateValues" dxfId="2204" priority="192"/>
  </conditionalFormatting>
  <conditionalFormatting sqref="B105:B106">
    <cfRule type="duplicateValues" dxfId="2203" priority="191"/>
  </conditionalFormatting>
  <conditionalFormatting sqref="D110:D114">
    <cfRule type="duplicateValues" dxfId="2202" priority="190"/>
  </conditionalFormatting>
  <conditionalFormatting sqref="B110:B114">
    <cfRule type="duplicateValues" dxfId="2201" priority="189"/>
  </conditionalFormatting>
  <conditionalFormatting sqref="D115:D119">
    <cfRule type="duplicateValues" dxfId="2200" priority="188"/>
  </conditionalFormatting>
  <conditionalFormatting sqref="B115:B119">
    <cfRule type="duplicateValues" dxfId="2199" priority="187"/>
  </conditionalFormatting>
  <conditionalFormatting sqref="D92:D101">
    <cfRule type="duplicateValues" dxfId="2198" priority="186"/>
  </conditionalFormatting>
  <conditionalFormatting sqref="B92:B101">
    <cfRule type="duplicateValues" dxfId="2197" priority="185"/>
  </conditionalFormatting>
  <conditionalFormatting sqref="B13:B202">
    <cfRule type="duplicateValues" dxfId="2196" priority="184"/>
  </conditionalFormatting>
  <conditionalFormatting sqref="B19">
    <cfRule type="duplicateValues" dxfId="2195" priority="183"/>
  </conditionalFormatting>
  <conditionalFormatting sqref="D70:D78">
    <cfRule type="duplicateValues" dxfId="2194" priority="182"/>
  </conditionalFormatting>
  <conditionalFormatting sqref="B70:B78">
    <cfRule type="duplicateValues" dxfId="2193" priority="181"/>
  </conditionalFormatting>
  <conditionalFormatting sqref="D87 D96 D105 D114">
    <cfRule type="duplicateValues" dxfId="2192" priority="180"/>
  </conditionalFormatting>
  <conditionalFormatting sqref="B87 B96 B105 B114">
    <cfRule type="duplicateValues" dxfId="2191" priority="179"/>
  </conditionalFormatting>
  <conditionalFormatting sqref="D91 D100 D109">
    <cfRule type="duplicateValues" dxfId="2190" priority="178"/>
  </conditionalFormatting>
  <conditionalFormatting sqref="B91 B100 B109">
    <cfRule type="duplicateValues" dxfId="2189" priority="177"/>
  </conditionalFormatting>
  <conditionalFormatting sqref="D92:D94 D101:D103 D110:D112">
    <cfRule type="duplicateValues" dxfId="2188" priority="176"/>
  </conditionalFormatting>
  <conditionalFormatting sqref="B92:B94 B101:B103 B110:B112">
    <cfRule type="duplicateValues" dxfId="2187" priority="175"/>
  </conditionalFormatting>
  <conditionalFormatting sqref="D86:D114">
    <cfRule type="duplicateValues" dxfId="2186" priority="174"/>
  </conditionalFormatting>
  <conditionalFormatting sqref="B86:B114">
    <cfRule type="duplicateValues" dxfId="2185" priority="173"/>
  </conditionalFormatting>
  <conditionalFormatting sqref="D116:D120">
    <cfRule type="duplicateValues" dxfId="2184" priority="172"/>
  </conditionalFormatting>
  <conditionalFormatting sqref="B116:B120">
    <cfRule type="duplicateValues" dxfId="2183" priority="171"/>
  </conditionalFormatting>
  <conditionalFormatting sqref="D13:D201">
    <cfRule type="duplicateValues" dxfId="2182" priority="170"/>
  </conditionalFormatting>
  <conditionalFormatting sqref="D13:D202">
    <cfRule type="duplicateValues" dxfId="2181" priority="169"/>
  </conditionalFormatting>
  <conditionalFormatting sqref="B13:B202">
    <cfRule type="duplicateValues" dxfId="2180" priority="168"/>
  </conditionalFormatting>
  <conditionalFormatting sqref="D43">
    <cfRule type="duplicateValues" dxfId="2179" priority="167"/>
  </conditionalFormatting>
  <conditionalFormatting sqref="B43">
    <cfRule type="duplicateValues" dxfId="2178" priority="166"/>
  </conditionalFormatting>
  <conditionalFormatting sqref="D45">
    <cfRule type="duplicateValues" dxfId="2177" priority="165"/>
  </conditionalFormatting>
  <conditionalFormatting sqref="B45">
    <cfRule type="duplicateValues" dxfId="2176" priority="164"/>
  </conditionalFormatting>
  <conditionalFormatting sqref="D49">
    <cfRule type="duplicateValues" dxfId="2175" priority="163"/>
  </conditionalFormatting>
  <conditionalFormatting sqref="B49">
    <cfRule type="duplicateValues" dxfId="2174" priority="162"/>
  </conditionalFormatting>
  <conditionalFormatting sqref="D50:D52">
    <cfRule type="duplicateValues" dxfId="2173" priority="161"/>
  </conditionalFormatting>
  <conditionalFormatting sqref="B50:B52">
    <cfRule type="duplicateValues" dxfId="2172" priority="160"/>
  </conditionalFormatting>
  <conditionalFormatting sqref="D54:D64">
    <cfRule type="duplicateValues" dxfId="2171" priority="159"/>
  </conditionalFormatting>
  <conditionalFormatting sqref="B54:B64">
    <cfRule type="duplicateValues" dxfId="2170" priority="158"/>
  </conditionalFormatting>
  <conditionalFormatting sqref="D67:D68">
    <cfRule type="duplicateValues" dxfId="2169" priority="157"/>
  </conditionalFormatting>
  <conditionalFormatting sqref="B67:B68">
    <cfRule type="duplicateValues" dxfId="2168" priority="156"/>
  </conditionalFormatting>
  <conditionalFormatting sqref="D66">
    <cfRule type="duplicateValues" dxfId="2167" priority="155"/>
  </conditionalFormatting>
  <conditionalFormatting sqref="B66">
    <cfRule type="duplicateValues" dxfId="2166" priority="154"/>
  </conditionalFormatting>
  <conditionalFormatting sqref="D66:D68">
    <cfRule type="duplicateValues" dxfId="2165" priority="153"/>
  </conditionalFormatting>
  <conditionalFormatting sqref="B66:B68">
    <cfRule type="duplicateValues" dxfId="2164" priority="152"/>
  </conditionalFormatting>
  <conditionalFormatting sqref="D44:D52">
    <cfRule type="duplicateValues" dxfId="2163" priority="151"/>
  </conditionalFormatting>
  <conditionalFormatting sqref="B44:B52">
    <cfRule type="duplicateValues" dxfId="2162" priority="150"/>
  </conditionalFormatting>
  <conditionalFormatting sqref="D61">
    <cfRule type="duplicateValues" dxfId="2161" priority="149"/>
  </conditionalFormatting>
  <conditionalFormatting sqref="B61">
    <cfRule type="duplicateValues" dxfId="2160" priority="148"/>
  </conditionalFormatting>
  <conditionalFormatting sqref="D65">
    <cfRule type="duplicateValues" dxfId="2159" priority="147"/>
  </conditionalFormatting>
  <conditionalFormatting sqref="B65">
    <cfRule type="duplicateValues" dxfId="2158" priority="146"/>
  </conditionalFormatting>
  <conditionalFormatting sqref="D66:D68">
    <cfRule type="duplicateValues" dxfId="2157" priority="145"/>
  </conditionalFormatting>
  <conditionalFormatting sqref="B66:B68">
    <cfRule type="duplicateValues" dxfId="2156" priority="144"/>
  </conditionalFormatting>
  <conditionalFormatting sqref="D60:D68">
    <cfRule type="duplicateValues" dxfId="2155" priority="143"/>
  </conditionalFormatting>
  <conditionalFormatting sqref="B60:B68">
    <cfRule type="duplicateValues" dxfId="2154" priority="142"/>
  </conditionalFormatting>
  <conditionalFormatting sqref="D16">
    <cfRule type="duplicateValues" dxfId="2153" priority="141"/>
  </conditionalFormatting>
  <conditionalFormatting sqref="B16">
    <cfRule type="duplicateValues" dxfId="2152" priority="140"/>
  </conditionalFormatting>
  <conditionalFormatting sqref="D38:D41">
    <cfRule type="duplicateValues" dxfId="2151" priority="139"/>
  </conditionalFormatting>
  <conditionalFormatting sqref="B38:B41">
    <cfRule type="duplicateValues" dxfId="2150" priority="138"/>
  </conditionalFormatting>
  <conditionalFormatting sqref="D43">
    <cfRule type="duplicateValues" dxfId="2149" priority="137"/>
  </conditionalFormatting>
  <conditionalFormatting sqref="B43">
    <cfRule type="duplicateValues" dxfId="2148" priority="136"/>
  </conditionalFormatting>
  <conditionalFormatting sqref="D45">
    <cfRule type="duplicateValues" dxfId="2147" priority="135"/>
  </conditionalFormatting>
  <conditionalFormatting sqref="B45">
    <cfRule type="duplicateValues" dxfId="2146" priority="134"/>
  </conditionalFormatting>
  <conditionalFormatting sqref="D49">
    <cfRule type="duplicateValues" dxfId="2145" priority="133"/>
  </conditionalFormatting>
  <conditionalFormatting sqref="B49">
    <cfRule type="duplicateValues" dxfId="2144" priority="132"/>
  </conditionalFormatting>
  <conditionalFormatting sqref="D50:D52">
    <cfRule type="duplicateValues" dxfId="2143" priority="131"/>
  </conditionalFormatting>
  <conditionalFormatting sqref="B50:B52">
    <cfRule type="duplicateValues" dxfId="2142" priority="130"/>
  </conditionalFormatting>
  <conditionalFormatting sqref="D54:D64">
    <cfRule type="duplicateValues" dxfId="2141" priority="129"/>
  </conditionalFormatting>
  <conditionalFormatting sqref="B54:B64">
    <cfRule type="duplicateValues" dxfId="2140" priority="128"/>
  </conditionalFormatting>
  <conditionalFormatting sqref="D67:D75">
    <cfRule type="duplicateValues" dxfId="2139" priority="127"/>
  </conditionalFormatting>
  <conditionalFormatting sqref="B67:B75">
    <cfRule type="duplicateValues" dxfId="2138" priority="126"/>
  </conditionalFormatting>
  <conditionalFormatting sqref="D66">
    <cfRule type="duplicateValues" dxfId="2137" priority="125"/>
  </conditionalFormatting>
  <conditionalFormatting sqref="B66">
    <cfRule type="duplicateValues" dxfId="2136" priority="124"/>
  </conditionalFormatting>
  <conditionalFormatting sqref="D77">
    <cfRule type="duplicateValues" dxfId="2135" priority="123"/>
  </conditionalFormatting>
  <conditionalFormatting sqref="B77">
    <cfRule type="duplicateValues" dxfId="2134" priority="122"/>
  </conditionalFormatting>
  <conditionalFormatting sqref="D79:D80">
    <cfRule type="duplicateValues" dxfId="2133" priority="121"/>
  </conditionalFormatting>
  <conditionalFormatting sqref="B79:B80">
    <cfRule type="duplicateValues" dxfId="2132" priority="120"/>
  </conditionalFormatting>
  <conditionalFormatting sqref="D84:D88">
    <cfRule type="duplicateValues" dxfId="2131" priority="119"/>
  </conditionalFormatting>
  <conditionalFormatting sqref="B84:B88">
    <cfRule type="duplicateValues" dxfId="2130" priority="118"/>
  </conditionalFormatting>
  <conditionalFormatting sqref="D89:D93">
    <cfRule type="duplicateValues" dxfId="2129" priority="117"/>
  </conditionalFormatting>
  <conditionalFormatting sqref="B89:B93">
    <cfRule type="duplicateValues" dxfId="2128" priority="116"/>
  </conditionalFormatting>
  <conditionalFormatting sqref="D66:D75">
    <cfRule type="duplicateValues" dxfId="2127" priority="115"/>
  </conditionalFormatting>
  <conditionalFormatting sqref="B66:B75">
    <cfRule type="duplicateValues" dxfId="2126" priority="114"/>
  </conditionalFormatting>
  <conditionalFormatting sqref="B13:B202">
    <cfRule type="duplicateValues" dxfId="2125" priority="113"/>
  </conditionalFormatting>
  <conditionalFormatting sqref="B19">
    <cfRule type="duplicateValues" dxfId="2124" priority="112"/>
  </conditionalFormatting>
  <conditionalFormatting sqref="D44:D52">
    <cfRule type="duplicateValues" dxfId="2123" priority="111"/>
  </conditionalFormatting>
  <conditionalFormatting sqref="B44:B52">
    <cfRule type="duplicateValues" dxfId="2122" priority="110"/>
  </conditionalFormatting>
  <conditionalFormatting sqref="D61">
    <cfRule type="duplicateValues" dxfId="2121" priority="109"/>
  </conditionalFormatting>
  <conditionalFormatting sqref="B61">
    <cfRule type="duplicateValues" dxfId="2120" priority="108"/>
  </conditionalFormatting>
  <conditionalFormatting sqref="D65">
    <cfRule type="duplicateValues" dxfId="2119" priority="107"/>
  </conditionalFormatting>
  <conditionalFormatting sqref="B65">
    <cfRule type="duplicateValues" dxfId="2118" priority="106"/>
  </conditionalFormatting>
  <conditionalFormatting sqref="D66:D68">
    <cfRule type="duplicateValues" dxfId="2117" priority="105"/>
  </conditionalFormatting>
  <conditionalFormatting sqref="B66:B68">
    <cfRule type="duplicateValues" dxfId="2116" priority="104"/>
  </conditionalFormatting>
  <conditionalFormatting sqref="D60:D88">
    <cfRule type="duplicateValues" dxfId="2115" priority="103"/>
  </conditionalFormatting>
  <conditionalFormatting sqref="B60:B88">
    <cfRule type="duplicateValues" dxfId="2114" priority="102"/>
  </conditionalFormatting>
  <conditionalFormatting sqref="D90:D94">
    <cfRule type="duplicateValues" dxfId="2113" priority="101"/>
  </conditionalFormatting>
  <conditionalFormatting sqref="B90:B94">
    <cfRule type="duplicateValues" dxfId="2112" priority="100"/>
  </conditionalFormatting>
  <conditionalFormatting sqref="D91">
    <cfRule type="duplicateValues" dxfId="2111" priority="99"/>
  </conditionalFormatting>
  <conditionalFormatting sqref="B91">
    <cfRule type="duplicateValues" dxfId="2110" priority="98"/>
  </conditionalFormatting>
  <conditionalFormatting sqref="D200:D201 D13:D197">
    <cfRule type="duplicateValues" dxfId="2109" priority="97"/>
  </conditionalFormatting>
  <conditionalFormatting sqref="D13:D202">
    <cfRule type="duplicateValues" dxfId="2108" priority="96"/>
  </conditionalFormatting>
  <conditionalFormatting sqref="B13:B202">
    <cfRule type="duplicateValues" dxfId="2107" priority="95"/>
  </conditionalFormatting>
  <conditionalFormatting sqref="B13:B37">
    <cfRule type="duplicateValues" dxfId="2106" priority="94"/>
  </conditionalFormatting>
  <conditionalFormatting sqref="D34:D35 D13:D31">
    <cfRule type="duplicateValues" dxfId="2105" priority="93"/>
  </conditionalFormatting>
  <conditionalFormatting sqref="D13:D37">
    <cfRule type="duplicateValues" dxfId="2104" priority="92"/>
  </conditionalFormatting>
  <conditionalFormatting sqref="B13:B37">
    <cfRule type="duplicateValues" dxfId="2103" priority="91"/>
  </conditionalFormatting>
  <conditionalFormatting sqref="B13:B37">
    <cfRule type="duplicateValues" dxfId="2102" priority="90"/>
  </conditionalFormatting>
  <conditionalFormatting sqref="D35 D26:D32">
    <cfRule type="duplicateValues" dxfId="2101" priority="89"/>
  </conditionalFormatting>
  <conditionalFormatting sqref="D22:D23">
    <cfRule type="duplicateValues" dxfId="2100" priority="88"/>
  </conditionalFormatting>
  <conditionalFormatting sqref="D17:D18 D21">
    <cfRule type="duplicateValues" dxfId="2099" priority="87"/>
  </conditionalFormatting>
  <conditionalFormatting sqref="D31:D32">
    <cfRule type="duplicateValues" dxfId="2098" priority="86"/>
  </conditionalFormatting>
  <conditionalFormatting sqref="D36:D37 D13:D14">
    <cfRule type="duplicateValues" dxfId="2097" priority="85"/>
  </conditionalFormatting>
  <conditionalFormatting sqref="D13:D37">
    <cfRule type="duplicateValues" dxfId="2096" priority="84"/>
  </conditionalFormatting>
  <conditionalFormatting sqref="B13:B37">
    <cfRule type="duplicateValues" dxfId="2095" priority="83"/>
  </conditionalFormatting>
  <conditionalFormatting sqref="D16">
    <cfRule type="duplicateValues" dxfId="2094" priority="82"/>
  </conditionalFormatting>
  <conditionalFormatting sqref="B16">
    <cfRule type="duplicateValues" dxfId="2093" priority="81"/>
  </conditionalFormatting>
  <conditionalFormatting sqref="D38:D41">
    <cfRule type="duplicateValues" dxfId="2092" priority="80"/>
  </conditionalFormatting>
  <conditionalFormatting sqref="B38:B41">
    <cfRule type="duplicateValues" dxfId="2091" priority="79"/>
  </conditionalFormatting>
  <conditionalFormatting sqref="D43">
    <cfRule type="duplicateValues" dxfId="2090" priority="78"/>
  </conditionalFormatting>
  <conditionalFormatting sqref="B43">
    <cfRule type="duplicateValues" dxfId="2089" priority="77"/>
  </conditionalFormatting>
  <conditionalFormatting sqref="D45">
    <cfRule type="duplicateValues" dxfId="2088" priority="76"/>
  </conditionalFormatting>
  <conditionalFormatting sqref="B45">
    <cfRule type="duplicateValues" dxfId="2087" priority="75"/>
  </conditionalFormatting>
  <conditionalFormatting sqref="D49">
    <cfRule type="duplicateValues" dxfId="2086" priority="74"/>
  </conditionalFormatting>
  <conditionalFormatting sqref="B49">
    <cfRule type="duplicateValues" dxfId="2085" priority="73"/>
  </conditionalFormatting>
  <conditionalFormatting sqref="D50:D52">
    <cfRule type="duplicateValues" dxfId="2084" priority="72"/>
  </conditionalFormatting>
  <conditionalFormatting sqref="B50:B52">
    <cfRule type="duplicateValues" dxfId="2083" priority="71"/>
  </conditionalFormatting>
  <conditionalFormatting sqref="D54:D64">
    <cfRule type="duplicateValues" dxfId="2082" priority="70"/>
  </conditionalFormatting>
  <conditionalFormatting sqref="B54:B64">
    <cfRule type="duplicateValues" dxfId="2081" priority="69"/>
  </conditionalFormatting>
  <conditionalFormatting sqref="D67:D75">
    <cfRule type="duplicateValues" dxfId="2080" priority="68"/>
  </conditionalFormatting>
  <conditionalFormatting sqref="B67:B75">
    <cfRule type="duplicateValues" dxfId="2079" priority="67"/>
  </conditionalFormatting>
  <conditionalFormatting sqref="D66">
    <cfRule type="duplicateValues" dxfId="2078" priority="66"/>
  </conditionalFormatting>
  <conditionalFormatting sqref="B66">
    <cfRule type="duplicateValues" dxfId="2077" priority="65"/>
  </conditionalFormatting>
  <conditionalFormatting sqref="D77">
    <cfRule type="duplicateValues" dxfId="2076" priority="64"/>
  </conditionalFormatting>
  <conditionalFormatting sqref="B77">
    <cfRule type="duplicateValues" dxfId="2075" priority="63"/>
  </conditionalFormatting>
  <conditionalFormatting sqref="D79:D80">
    <cfRule type="duplicateValues" dxfId="2074" priority="62"/>
  </conditionalFormatting>
  <conditionalFormatting sqref="B79:B80">
    <cfRule type="duplicateValues" dxfId="2073" priority="61"/>
  </conditionalFormatting>
  <conditionalFormatting sqref="D84:D88">
    <cfRule type="duplicateValues" dxfId="2072" priority="60"/>
  </conditionalFormatting>
  <conditionalFormatting sqref="B84:B88">
    <cfRule type="duplicateValues" dxfId="2071" priority="59"/>
  </conditionalFormatting>
  <conditionalFormatting sqref="D89:D93">
    <cfRule type="duplicateValues" dxfId="2070" priority="58"/>
  </conditionalFormatting>
  <conditionalFormatting sqref="B89:B93">
    <cfRule type="duplicateValues" dxfId="2069" priority="57"/>
  </conditionalFormatting>
  <conditionalFormatting sqref="D66:D75">
    <cfRule type="duplicateValues" dxfId="2068" priority="56"/>
  </conditionalFormatting>
  <conditionalFormatting sqref="B66:B75">
    <cfRule type="duplicateValues" dxfId="2067" priority="55"/>
  </conditionalFormatting>
  <conditionalFormatting sqref="B13:B202">
    <cfRule type="duplicateValues" dxfId="2066" priority="54"/>
  </conditionalFormatting>
  <conditionalFormatting sqref="B19">
    <cfRule type="duplicateValues" dxfId="2065" priority="53"/>
  </conditionalFormatting>
  <conditionalFormatting sqref="D44:D52">
    <cfRule type="duplicateValues" dxfId="2064" priority="52"/>
  </conditionalFormatting>
  <conditionalFormatting sqref="B44:B52">
    <cfRule type="duplicateValues" dxfId="2063" priority="51"/>
  </conditionalFormatting>
  <conditionalFormatting sqref="D60:D88">
    <cfRule type="duplicateValues" dxfId="2062" priority="50"/>
  </conditionalFormatting>
  <conditionalFormatting sqref="B60:B88">
    <cfRule type="duplicateValues" dxfId="2061" priority="49"/>
  </conditionalFormatting>
  <conditionalFormatting sqref="D90:D94">
    <cfRule type="duplicateValues" dxfId="2060" priority="48"/>
  </conditionalFormatting>
  <conditionalFormatting sqref="B90:B94">
    <cfRule type="duplicateValues" dxfId="2059" priority="47"/>
  </conditionalFormatting>
  <conditionalFormatting sqref="D199:D200 D13:D196">
    <cfRule type="duplicateValues" dxfId="2058" priority="46"/>
  </conditionalFormatting>
  <conditionalFormatting sqref="D13:D202">
    <cfRule type="duplicateValues" dxfId="2057" priority="45"/>
  </conditionalFormatting>
  <conditionalFormatting sqref="B13:B202">
    <cfRule type="duplicateValues" dxfId="2056" priority="44"/>
  </conditionalFormatting>
  <conditionalFormatting sqref="D16">
    <cfRule type="duplicateValues" dxfId="2055" priority="43"/>
  </conditionalFormatting>
  <conditionalFormatting sqref="B16">
    <cfRule type="duplicateValues" dxfId="2054" priority="42"/>
  </conditionalFormatting>
  <conditionalFormatting sqref="D38:D41">
    <cfRule type="duplicateValues" dxfId="2053" priority="41"/>
  </conditionalFormatting>
  <conditionalFormatting sqref="B38:B41">
    <cfRule type="duplicateValues" dxfId="2052" priority="40"/>
  </conditionalFormatting>
  <conditionalFormatting sqref="D43">
    <cfRule type="duplicateValues" dxfId="2051" priority="39"/>
  </conditionalFormatting>
  <conditionalFormatting sqref="B43">
    <cfRule type="duplicateValues" dxfId="2050" priority="38"/>
  </conditionalFormatting>
  <conditionalFormatting sqref="D45">
    <cfRule type="duplicateValues" dxfId="2049" priority="37"/>
  </conditionalFormatting>
  <conditionalFormatting sqref="B45">
    <cfRule type="duplicateValues" dxfId="2048" priority="36"/>
  </conditionalFormatting>
  <conditionalFormatting sqref="D49">
    <cfRule type="duplicateValues" dxfId="2047" priority="35"/>
  </conditionalFormatting>
  <conditionalFormatting sqref="B49">
    <cfRule type="duplicateValues" dxfId="2046" priority="34"/>
  </conditionalFormatting>
  <conditionalFormatting sqref="D50:D52">
    <cfRule type="duplicateValues" dxfId="2045" priority="33"/>
  </conditionalFormatting>
  <conditionalFormatting sqref="B50:B52">
    <cfRule type="duplicateValues" dxfId="2044" priority="32"/>
  </conditionalFormatting>
  <conditionalFormatting sqref="D54:D64">
    <cfRule type="duplicateValues" dxfId="2043" priority="31"/>
  </conditionalFormatting>
  <conditionalFormatting sqref="B54:B64">
    <cfRule type="duplicateValues" dxfId="2042" priority="30"/>
  </conditionalFormatting>
  <conditionalFormatting sqref="D67:D75">
    <cfRule type="duplicateValues" dxfId="2041" priority="29"/>
  </conditionalFormatting>
  <conditionalFormatting sqref="B67:B75">
    <cfRule type="duplicateValues" dxfId="2040" priority="28"/>
  </conditionalFormatting>
  <conditionalFormatting sqref="D66">
    <cfRule type="duplicateValues" dxfId="2039" priority="27"/>
  </conditionalFormatting>
  <conditionalFormatting sqref="B66">
    <cfRule type="duplicateValues" dxfId="2038" priority="26"/>
  </conditionalFormatting>
  <conditionalFormatting sqref="D77">
    <cfRule type="duplicateValues" dxfId="2037" priority="25"/>
  </conditionalFormatting>
  <conditionalFormatting sqref="B77">
    <cfRule type="duplicateValues" dxfId="2036" priority="24"/>
  </conditionalFormatting>
  <conditionalFormatting sqref="D79:D80">
    <cfRule type="duplicateValues" dxfId="2035" priority="23"/>
  </conditionalFormatting>
  <conditionalFormatting sqref="B79:B80">
    <cfRule type="duplicateValues" dxfId="2034" priority="22"/>
  </conditionalFormatting>
  <conditionalFormatting sqref="D84:D88">
    <cfRule type="duplicateValues" dxfId="2033" priority="21"/>
  </conditionalFormatting>
  <conditionalFormatting sqref="B84:B88">
    <cfRule type="duplicateValues" dxfId="2032" priority="20"/>
  </conditionalFormatting>
  <conditionalFormatting sqref="D89:D93">
    <cfRule type="duplicateValues" dxfId="2031" priority="19"/>
  </conditionalFormatting>
  <conditionalFormatting sqref="B89:B93">
    <cfRule type="duplicateValues" dxfId="2030" priority="18"/>
  </conditionalFormatting>
  <conditionalFormatting sqref="D66:D75">
    <cfRule type="duplicateValues" dxfId="2029" priority="17"/>
  </conditionalFormatting>
  <conditionalFormatting sqref="B66:B75">
    <cfRule type="duplicateValues" dxfId="2028" priority="16"/>
  </conditionalFormatting>
  <conditionalFormatting sqref="B13:B202">
    <cfRule type="duplicateValues" dxfId="2027" priority="15"/>
  </conditionalFormatting>
  <conditionalFormatting sqref="B19">
    <cfRule type="duplicateValues" dxfId="2026" priority="14"/>
  </conditionalFormatting>
  <conditionalFormatting sqref="D44:D52">
    <cfRule type="duplicateValues" dxfId="2025" priority="13"/>
  </conditionalFormatting>
  <conditionalFormatting sqref="B44:B52">
    <cfRule type="duplicateValues" dxfId="2024" priority="12"/>
  </conditionalFormatting>
  <conditionalFormatting sqref="D60:D88">
    <cfRule type="duplicateValues" dxfId="2023" priority="11"/>
  </conditionalFormatting>
  <conditionalFormatting sqref="B60:B88">
    <cfRule type="duplicateValues" dxfId="2022" priority="10"/>
  </conditionalFormatting>
  <conditionalFormatting sqref="D90:D94">
    <cfRule type="duplicateValues" dxfId="2021" priority="9"/>
  </conditionalFormatting>
  <conditionalFormatting sqref="B90:B94">
    <cfRule type="duplicateValues" dxfId="2020" priority="8"/>
  </conditionalFormatting>
  <conditionalFormatting sqref="D200 D191:D197">
    <cfRule type="duplicateValues" dxfId="2019" priority="7"/>
  </conditionalFormatting>
  <conditionalFormatting sqref="D187:D188">
    <cfRule type="duplicateValues" dxfId="2018" priority="6"/>
  </conditionalFormatting>
  <conditionalFormatting sqref="D182:D183 D186">
    <cfRule type="duplicateValues" dxfId="2017" priority="5"/>
  </conditionalFormatting>
  <conditionalFormatting sqref="D196:D197">
    <cfRule type="duplicateValues" dxfId="2016" priority="4"/>
  </conditionalFormatting>
  <conditionalFormatting sqref="D201:D202 D13:D179">
    <cfRule type="duplicateValues" dxfId="2015" priority="3"/>
  </conditionalFormatting>
  <conditionalFormatting sqref="D13:D202">
    <cfRule type="duplicateValues" dxfId="2014" priority="2"/>
  </conditionalFormatting>
  <conditionalFormatting sqref="B13:B202">
    <cfRule type="duplicateValues" dxfId="2013" priority="1"/>
  </conditionalFormatting>
  <conditionalFormatting sqref="D9:D218">
    <cfRule type="duplicateValues" dxfId="2012" priority="10320"/>
  </conditionalFormatting>
  <conditionalFormatting sqref="D1:D218">
    <cfRule type="duplicateValues" dxfId="2011" priority="10322"/>
  </conditionalFormatting>
  <conditionalFormatting sqref="B1:B218">
    <cfRule type="duplicateValues" dxfId="2010" priority="10324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0"/>
  <sheetViews>
    <sheetView topLeftCell="D1"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4.28515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1" width="9.28515625" style="1" customWidth="1"/>
    <col min="32" max="32" width="10" style="1" bestFit="1" customWidth="1"/>
    <col min="33" max="33" width="10.5703125" style="1" bestFit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39</v>
      </c>
      <c r="AQ9" s="33">
        <v>43466</v>
      </c>
      <c r="AR9" s="34"/>
      <c r="AT9" s="33">
        <v>43589</v>
      </c>
      <c r="AU9" s="34"/>
    </row>
    <row r="10" spans="1:47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0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47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s="113" customFormat="1" ht="15" x14ac:dyDescent="0.25">
      <c r="A13" s="98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103">
        <v>0</v>
      </c>
      <c r="K13" s="104">
        <f>J13*$F13</f>
        <v>0</v>
      </c>
      <c r="L13" s="104">
        <f>J13*$G13</f>
        <v>0</v>
      </c>
      <c r="M13" s="103">
        <v>1</v>
      </c>
      <c r="N13" s="104">
        <f>M13*$F13</f>
        <v>34.569999999999986</v>
      </c>
      <c r="O13" s="104">
        <f>M13*$G13</f>
        <v>69.5</v>
      </c>
      <c r="P13" s="103">
        <v>0</v>
      </c>
      <c r="Q13" s="104">
        <f>P13*$F13</f>
        <v>0</v>
      </c>
      <c r="R13" s="104">
        <f>P13*$G13</f>
        <v>0</v>
      </c>
      <c r="S13" s="103">
        <v>0</v>
      </c>
      <c r="T13" s="104">
        <f>S13*$F13</f>
        <v>0</v>
      </c>
      <c r="U13" s="104">
        <f>S13*$G13</f>
        <v>0</v>
      </c>
      <c r="V13" s="103">
        <v>0</v>
      </c>
      <c r="W13" s="104">
        <f>V13*$F13</f>
        <v>0</v>
      </c>
      <c r="X13" s="104">
        <f>V13*$G13</f>
        <v>0</v>
      </c>
      <c r="Y13" s="103"/>
      <c r="Z13" s="104">
        <f>Y13*$F13</f>
        <v>0</v>
      </c>
      <c r="AA13" s="104">
        <f>Y13*$G13</f>
        <v>0</v>
      </c>
      <c r="AB13" s="120"/>
      <c r="AC13" s="114">
        <f>J13+M13+P13+S13+V13+Y13</f>
        <v>1</v>
      </c>
      <c r="AD13" s="104">
        <f>AC13*F13</f>
        <v>34.569999999999986</v>
      </c>
      <c r="AE13" s="106">
        <f>AC13*G13</f>
        <v>69.5</v>
      </c>
      <c r="AF13" s="105">
        <f t="shared" ref="AF13:AF76" si="0">AC13/AQ$10</f>
        <v>8.130081300813009E-3</v>
      </c>
      <c r="AG13" s="106">
        <f t="shared" ref="AG13:AG76" si="1">AF13*30</f>
        <v>0.24390243902439027</v>
      </c>
      <c r="AH13" s="115">
        <f>AG13*G13</f>
        <v>16.951219512195124</v>
      </c>
      <c r="AI13" s="103">
        <v>0</v>
      </c>
      <c r="AJ13" s="106">
        <f t="shared" ref="AJ13:AJ19" si="2">AI13*G13</f>
        <v>0</v>
      </c>
      <c r="AK13" s="106">
        <f t="shared" ref="AK13:AK19" si="3">IFERROR(AI13/AF13, "-")</f>
        <v>0</v>
      </c>
      <c r="AL13" s="108">
        <v>2</v>
      </c>
      <c r="AM13" s="106">
        <f t="shared" ref="AM13:AM19" si="4">IFERROR(AK13/7,"-")</f>
        <v>0</v>
      </c>
      <c r="AN13" s="114">
        <f t="shared" ref="AN13:AN19" si="5">IFERROR(AK13/30,"-")</f>
        <v>0</v>
      </c>
      <c r="AO13" s="35">
        <f>IFERROR(AO$10+AK13,"-")</f>
        <v>43589</v>
      </c>
    </row>
    <row r="14" spans="1:47" s="113" customFormat="1" ht="15" x14ac:dyDescent="0.25">
      <c r="A14" s="98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103">
        <v>1</v>
      </c>
      <c r="K14" s="104">
        <f>J14*$F14</f>
        <v>51.990000000000009</v>
      </c>
      <c r="L14" s="104">
        <f>J14*$G14</f>
        <v>69.5</v>
      </c>
      <c r="M14" s="103">
        <v>2</v>
      </c>
      <c r="N14" s="104">
        <f>M14*$F14</f>
        <v>103.98000000000002</v>
      </c>
      <c r="O14" s="104">
        <f>M14*$G14</f>
        <v>139</v>
      </c>
      <c r="P14" s="103">
        <v>12</v>
      </c>
      <c r="Q14" s="104">
        <f>P14*$F14</f>
        <v>623.88000000000011</v>
      </c>
      <c r="R14" s="104">
        <f>P14*$G14</f>
        <v>834</v>
      </c>
      <c r="S14" s="103">
        <v>4</v>
      </c>
      <c r="T14" s="104">
        <f>S14*$F14</f>
        <v>207.96000000000004</v>
      </c>
      <c r="U14" s="104">
        <f>S14*$G14</f>
        <v>278</v>
      </c>
      <c r="V14" s="103">
        <v>11</v>
      </c>
      <c r="W14" s="104">
        <f>V14*$F14</f>
        <v>571.8900000000001</v>
      </c>
      <c r="X14" s="104">
        <f>V14*$G14</f>
        <v>764.5</v>
      </c>
      <c r="Y14" s="103"/>
      <c r="Z14" s="104">
        <f>Y14*$F14</f>
        <v>0</v>
      </c>
      <c r="AA14" s="104">
        <f>Y14*$G14</f>
        <v>0</v>
      </c>
      <c r="AB14" s="120"/>
      <c r="AC14" s="114">
        <f t="shared" ref="AC14:AC71" si="6">J14+M14+P14+S14+V14+Y14</f>
        <v>30</v>
      </c>
      <c r="AD14" s="104">
        <f t="shared" ref="AD14:AD71" si="7">AC14*F14</f>
        <v>1559.7000000000003</v>
      </c>
      <c r="AE14" s="106">
        <f t="shared" ref="AE14:AE77" si="8">AC14*G14</f>
        <v>2085</v>
      </c>
      <c r="AF14" s="105">
        <f t="shared" si="0"/>
        <v>0.24390243902439024</v>
      </c>
      <c r="AG14" s="106">
        <f t="shared" si="1"/>
        <v>7.3170731707317067</v>
      </c>
      <c r="AH14" s="115">
        <f t="shared" ref="AH14:AH77" si="9">AG14*G14</f>
        <v>508.53658536585363</v>
      </c>
      <c r="AI14" s="103">
        <v>3</v>
      </c>
      <c r="AJ14" s="106">
        <f t="shared" si="2"/>
        <v>208.5</v>
      </c>
      <c r="AK14" s="106">
        <f t="shared" si="3"/>
        <v>12.3</v>
      </c>
      <c r="AL14" s="108">
        <v>3</v>
      </c>
      <c r="AM14" s="106">
        <f t="shared" si="4"/>
        <v>1.7571428571428573</v>
      </c>
      <c r="AN14" s="114">
        <f t="shared" si="5"/>
        <v>0.41000000000000003</v>
      </c>
      <c r="AO14" s="35">
        <f t="shared" ref="AO14:AO77" si="10">IFERROR(AO$10+AK14,"-")</f>
        <v>43601.3</v>
      </c>
    </row>
    <row r="15" spans="1:47" s="113" customFormat="1" ht="15" x14ac:dyDescent="0.25">
      <c r="A15" s="98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103">
        <v>20</v>
      </c>
      <c r="K15" s="104">
        <f t="shared" ref="K15:K76" si="11">J15*$F15</f>
        <v>105.20000000000003</v>
      </c>
      <c r="L15" s="104">
        <f t="shared" ref="L15:L19" si="12">J15*$G15</f>
        <v>490</v>
      </c>
      <c r="M15" s="103">
        <v>14</v>
      </c>
      <c r="N15" s="104">
        <f t="shared" ref="N15:N19" si="13">M15*$F15</f>
        <v>73.640000000000015</v>
      </c>
      <c r="O15" s="104">
        <f t="shared" ref="O15:O19" si="14">M15*$G15</f>
        <v>343</v>
      </c>
      <c r="P15" s="103">
        <v>12</v>
      </c>
      <c r="Q15" s="104">
        <f t="shared" ref="Q15:Q19" si="15">P15*$F15</f>
        <v>63.120000000000019</v>
      </c>
      <c r="R15" s="104">
        <f t="shared" ref="R15:R19" si="16">P15*$G15</f>
        <v>294</v>
      </c>
      <c r="S15" s="103">
        <v>10</v>
      </c>
      <c r="T15" s="104">
        <f t="shared" ref="T15:T19" si="17">S15*$F15</f>
        <v>52.600000000000016</v>
      </c>
      <c r="U15" s="104">
        <f t="shared" ref="U15:U19" si="18">S15*$G15</f>
        <v>245</v>
      </c>
      <c r="V15" s="103">
        <v>2</v>
      </c>
      <c r="W15" s="104">
        <f t="shared" ref="W15:W19" si="19">V15*$F15</f>
        <v>10.520000000000003</v>
      </c>
      <c r="X15" s="104">
        <f>V15*$G15</f>
        <v>49</v>
      </c>
      <c r="Y15" s="103"/>
      <c r="Z15" s="104">
        <f t="shared" ref="Z15:Z19" si="20">Y15*$F15</f>
        <v>0</v>
      </c>
      <c r="AA15" s="104">
        <f>Y15*$G15</f>
        <v>0</v>
      </c>
      <c r="AC15" s="114">
        <f t="shared" si="6"/>
        <v>58</v>
      </c>
      <c r="AD15" s="104">
        <f t="shared" si="7"/>
        <v>305.0800000000001</v>
      </c>
      <c r="AE15" s="106">
        <f t="shared" si="8"/>
        <v>1421</v>
      </c>
      <c r="AF15" s="105">
        <f t="shared" si="0"/>
        <v>0.47154471544715448</v>
      </c>
      <c r="AG15" s="106">
        <f t="shared" si="1"/>
        <v>14.146341463414634</v>
      </c>
      <c r="AH15" s="115">
        <f t="shared" si="9"/>
        <v>346.58536585365852</v>
      </c>
      <c r="AI15" s="103">
        <v>29</v>
      </c>
      <c r="AJ15" s="106">
        <f t="shared" si="2"/>
        <v>710.5</v>
      </c>
      <c r="AK15" s="106">
        <f t="shared" si="3"/>
        <v>61.5</v>
      </c>
      <c r="AL15" s="108">
        <v>8</v>
      </c>
      <c r="AM15" s="106">
        <f t="shared" si="4"/>
        <v>8.7857142857142865</v>
      </c>
      <c r="AN15" s="114">
        <f t="shared" si="5"/>
        <v>2.0499999999999998</v>
      </c>
      <c r="AO15" s="35">
        <f t="shared" si="10"/>
        <v>43650.5</v>
      </c>
      <c r="AP15" s="110"/>
      <c r="AQ15" s="110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17</v>
      </c>
      <c r="K16" s="104">
        <f t="shared" si="11"/>
        <v>91.629999999999853</v>
      </c>
      <c r="L16" s="104">
        <f t="shared" si="12"/>
        <v>416.5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4</v>
      </c>
      <c r="Q16" s="104">
        <f t="shared" si="15"/>
        <v>21.559999999999967</v>
      </c>
      <c r="R16" s="104">
        <f t="shared" si="16"/>
        <v>98</v>
      </c>
      <c r="S16" s="103">
        <v>11</v>
      </c>
      <c r="T16" s="104">
        <f t="shared" si="17"/>
        <v>59.289999999999907</v>
      </c>
      <c r="U16" s="104">
        <f t="shared" si="18"/>
        <v>269.5</v>
      </c>
      <c r="V16" s="103">
        <v>2</v>
      </c>
      <c r="W16" s="104">
        <f t="shared" si="19"/>
        <v>10.779999999999983</v>
      </c>
      <c r="X16" s="104">
        <f t="shared" ref="X16:X19" si="21">V16*$G16</f>
        <v>49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6"/>
        <v>38</v>
      </c>
      <c r="AD16" s="104">
        <f t="shared" si="7"/>
        <v>204.81999999999968</v>
      </c>
      <c r="AE16" s="106">
        <f t="shared" si="8"/>
        <v>931</v>
      </c>
      <c r="AF16" s="105">
        <f t="shared" si="0"/>
        <v>0.30894308943089432</v>
      </c>
      <c r="AG16" s="106">
        <f t="shared" si="1"/>
        <v>9.2682926829268304</v>
      </c>
      <c r="AH16" s="115">
        <f t="shared" si="9"/>
        <v>227.07317073170734</v>
      </c>
      <c r="AI16" s="103">
        <v>10</v>
      </c>
      <c r="AJ16" s="107">
        <f t="shared" si="2"/>
        <v>245</v>
      </c>
      <c r="AK16" s="106">
        <f t="shared" si="3"/>
        <v>32.368421052631575</v>
      </c>
      <c r="AL16" s="108">
        <v>9</v>
      </c>
      <c r="AM16" s="106">
        <f t="shared" si="4"/>
        <v>4.6240601503759393</v>
      </c>
      <c r="AN16" s="109">
        <f t="shared" si="5"/>
        <v>1.0789473684210524</v>
      </c>
      <c r="AO16" s="35">
        <f t="shared" si="10"/>
        <v>43621.368421052633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6"/>
        <v>0</v>
      </c>
      <c r="AD17" s="104">
        <f t="shared" si="7"/>
        <v>0</v>
      </c>
      <c r="AE17" s="106">
        <f t="shared" si="8"/>
        <v>0</v>
      </c>
      <c r="AF17" s="105">
        <f t="shared" si="0"/>
        <v>0</v>
      </c>
      <c r="AG17" s="106">
        <f t="shared" si="1"/>
        <v>0</v>
      </c>
      <c r="AH17" s="115">
        <f t="shared" si="9"/>
        <v>0</v>
      </c>
      <c r="AI17" s="103">
        <v>0</v>
      </c>
      <c r="AJ17" s="106">
        <f t="shared" si="2"/>
        <v>0</v>
      </c>
      <c r="AK17" s="106" t="str">
        <f t="shared" si="3"/>
        <v>-</v>
      </c>
      <c r="AL17" s="108">
        <v>10</v>
      </c>
      <c r="AM17" s="106" t="str">
        <f t="shared" si="4"/>
        <v>-</v>
      </c>
      <c r="AN17" s="114" t="str">
        <f t="shared" si="5"/>
        <v>-</v>
      </c>
      <c r="AO17" s="35" t="str">
        <f t="shared" si="10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6"/>
        <v>0</v>
      </c>
      <c r="AD18" s="104">
        <f t="shared" si="7"/>
        <v>0</v>
      </c>
      <c r="AE18" s="106">
        <f t="shared" si="8"/>
        <v>0</v>
      </c>
      <c r="AF18" s="105">
        <f t="shared" si="0"/>
        <v>0</v>
      </c>
      <c r="AG18" s="106">
        <f t="shared" si="1"/>
        <v>0</v>
      </c>
      <c r="AH18" s="115">
        <f t="shared" si="9"/>
        <v>0</v>
      </c>
      <c r="AI18" s="103">
        <v>0</v>
      </c>
      <c r="AJ18" s="106">
        <f t="shared" si="2"/>
        <v>0</v>
      </c>
      <c r="AK18" s="106" t="str">
        <f t="shared" si="3"/>
        <v>-</v>
      </c>
      <c r="AL18" s="108">
        <v>11</v>
      </c>
      <c r="AM18" s="106" t="str">
        <f t="shared" si="4"/>
        <v>-</v>
      </c>
      <c r="AN18" s="114" t="str">
        <f t="shared" si="5"/>
        <v>-</v>
      </c>
      <c r="AO18" s="35" t="str">
        <f t="shared" si="10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6"/>
        <v>0</v>
      </c>
      <c r="AD19" s="104">
        <f t="shared" si="7"/>
        <v>0</v>
      </c>
      <c r="AE19" s="106">
        <f t="shared" si="8"/>
        <v>0</v>
      </c>
      <c r="AF19" s="105">
        <f t="shared" si="0"/>
        <v>0</v>
      </c>
      <c r="AG19" s="106">
        <f t="shared" si="1"/>
        <v>0</v>
      </c>
      <c r="AH19" s="115">
        <f t="shared" si="9"/>
        <v>0</v>
      </c>
      <c r="AI19" s="103">
        <v>0</v>
      </c>
      <c r="AJ19" s="106">
        <f t="shared" si="2"/>
        <v>0</v>
      </c>
      <c r="AK19" s="106" t="str">
        <f t="shared" si="3"/>
        <v>-</v>
      </c>
      <c r="AL19" s="108">
        <v>12</v>
      </c>
      <c r="AM19" s="106" t="str">
        <f t="shared" si="4"/>
        <v>-</v>
      </c>
      <c r="AN19" s="114" t="str">
        <f t="shared" si="5"/>
        <v>-</v>
      </c>
      <c r="AO19" s="35" t="str">
        <f t="shared" si="10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6"/>
        <v>0</v>
      </c>
      <c r="AD20" s="104">
        <f t="shared" si="7"/>
        <v>0</v>
      </c>
      <c r="AE20" s="106">
        <f t="shared" si="8"/>
        <v>0</v>
      </c>
      <c r="AF20" s="105">
        <f t="shared" si="0"/>
        <v>0</v>
      </c>
      <c r="AG20" s="106">
        <f t="shared" si="1"/>
        <v>0</v>
      </c>
      <c r="AH20" s="115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6"/>
        <v>0</v>
      </c>
      <c r="AD21" s="104">
        <f t="shared" si="7"/>
        <v>0</v>
      </c>
      <c r="AE21" s="106">
        <f t="shared" si="8"/>
        <v>0</v>
      </c>
      <c r="AF21" s="105">
        <f t="shared" si="0"/>
        <v>0</v>
      </c>
      <c r="AG21" s="106">
        <f t="shared" si="1"/>
        <v>0</v>
      </c>
      <c r="AH21" s="115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6"/>
        <v>0</v>
      </c>
      <c r="AD22" s="104">
        <f t="shared" si="7"/>
        <v>0</v>
      </c>
      <c r="AE22" s="106">
        <f t="shared" si="8"/>
        <v>0</v>
      </c>
      <c r="AF22" s="105">
        <f t="shared" si="0"/>
        <v>0</v>
      </c>
      <c r="AG22" s="106">
        <f t="shared" si="1"/>
        <v>0</v>
      </c>
      <c r="AH22" s="115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6"/>
        <v>0</v>
      </c>
      <c r="AD23" s="104">
        <f t="shared" si="7"/>
        <v>0</v>
      </c>
      <c r="AE23" s="106">
        <f t="shared" si="8"/>
        <v>0</v>
      </c>
      <c r="AF23" s="105">
        <f t="shared" si="0"/>
        <v>0</v>
      </c>
      <c r="AG23" s="106">
        <f t="shared" si="1"/>
        <v>0</v>
      </c>
      <c r="AH23" s="115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1</v>
      </c>
      <c r="K24" s="104">
        <f t="shared" si="11"/>
        <v>9.3699999999999974</v>
      </c>
      <c r="L24" s="104">
        <f t="shared" si="23"/>
        <v>24.5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6"/>
        <v>1</v>
      </c>
      <c r="AD24" s="104">
        <f t="shared" si="7"/>
        <v>9.3699999999999974</v>
      </c>
      <c r="AE24" s="106">
        <f t="shared" si="8"/>
        <v>24.5</v>
      </c>
      <c r="AF24" s="105">
        <f t="shared" si="0"/>
        <v>8.130081300813009E-3</v>
      </c>
      <c r="AG24" s="106">
        <f t="shared" si="1"/>
        <v>0.24390243902439027</v>
      </c>
      <c r="AH24" s="115">
        <f t="shared" si="9"/>
        <v>5.9756097560975618</v>
      </c>
      <c r="AI24" s="103">
        <v>0</v>
      </c>
      <c r="AJ24" s="106">
        <f t="shared" si="34"/>
        <v>0</v>
      </c>
      <c r="AK24" s="106">
        <f t="shared" si="35"/>
        <v>0</v>
      </c>
      <c r="AL24" s="108">
        <v>18</v>
      </c>
      <c r="AM24" s="106">
        <f t="shared" si="36"/>
        <v>0</v>
      </c>
      <c r="AN24" s="114">
        <f t="shared" si="37"/>
        <v>0</v>
      </c>
      <c r="AO24" s="35">
        <f t="shared" si="10"/>
        <v>43589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6"/>
        <v>0</v>
      </c>
      <c r="AD25" s="104">
        <f t="shared" si="7"/>
        <v>0</v>
      </c>
      <c r="AE25" s="106">
        <f t="shared" si="8"/>
        <v>0</v>
      </c>
      <c r="AF25" s="105">
        <f t="shared" si="0"/>
        <v>0</v>
      </c>
      <c r="AG25" s="106">
        <f t="shared" si="1"/>
        <v>0</v>
      </c>
      <c r="AH25" s="115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3</v>
      </c>
      <c r="K26" s="104">
        <f t="shared" si="11"/>
        <v>171.18000000000012</v>
      </c>
      <c r="L26" s="104">
        <f t="shared" si="23"/>
        <v>313.5</v>
      </c>
      <c r="M26" s="103">
        <v>1</v>
      </c>
      <c r="N26" s="104">
        <f t="shared" si="24"/>
        <v>57.060000000000038</v>
      </c>
      <c r="O26" s="104">
        <f t="shared" si="25"/>
        <v>104.5</v>
      </c>
      <c r="P26" s="103">
        <v>4</v>
      </c>
      <c r="Q26" s="104">
        <f t="shared" si="26"/>
        <v>228.24000000000015</v>
      </c>
      <c r="R26" s="104">
        <f t="shared" si="27"/>
        <v>418</v>
      </c>
      <c r="S26" s="103">
        <v>2</v>
      </c>
      <c r="T26" s="104">
        <f t="shared" si="28"/>
        <v>114.12000000000008</v>
      </c>
      <c r="U26" s="104">
        <f t="shared" si="29"/>
        <v>209</v>
      </c>
      <c r="V26" s="103">
        <v>1</v>
      </c>
      <c r="W26" s="104">
        <f t="shared" si="30"/>
        <v>57.060000000000038</v>
      </c>
      <c r="X26" s="104">
        <f t="shared" si="31"/>
        <v>104.5</v>
      </c>
      <c r="Y26" s="103"/>
      <c r="Z26" s="104">
        <f t="shared" si="32"/>
        <v>0</v>
      </c>
      <c r="AA26" s="104">
        <f t="shared" si="33"/>
        <v>0</v>
      </c>
      <c r="AC26" s="114">
        <f t="shared" si="6"/>
        <v>11</v>
      </c>
      <c r="AD26" s="104">
        <f t="shared" si="7"/>
        <v>627.66000000000042</v>
      </c>
      <c r="AE26" s="106">
        <f t="shared" si="8"/>
        <v>1149.5</v>
      </c>
      <c r="AF26" s="105">
        <f t="shared" si="0"/>
        <v>8.943089430894309E-2</v>
      </c>
      <c r="AG26" s="106">
        <f t="shared" si="1"/>
        <v>2.6829268292682928</v>
      </c>
      <c r="AH26" s="115">
        <f t="shared" si="9"/>
        <v>280.36585365853659</v>
      </c>
      <c r="AI26" s="103">
        <v>4</v>
      </c>
      <c r="AJ26" s="106">
        <f t="shared" si="34"/>
        <v>418</v>
      </c>
      <c r="AK26" s="106">
        <f t="shared" si="35"/>
        <v>44.727272727272727</v>
      </c>
      <c r="AL26" s="108">
        <v>20</v>
      </c>
      <c r="AM26" s="106">
        <f t="shared" si="36"/>
        <v>6.3896103896103895</v>
      </c>
      <c r="AN26" s="114">
        <f t="shared" si="37"/>
        <v>1.490909090909091</v>
      </c>
      <c r="AO26" s="35">
        <f t="shared" si="10"/>
        <v>43633.727272727272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3</v>
      </c>
      <c r="N27" s="104">
        <f t="shared" si="24"/>
        <v>161.91</v>
      </c>
      <c r="O27" s="104">
        <f t="shared" si="25"/>
        <v>313.5</v>
      </c>
      <c r="P27" s="103">
        <v>1</v>
      </c>
      <c r="Q27" s="104">
        <f t="shared" si="26"/>
        <v>53.97</v>
      </c>
      <c r="R27" s="104">
        <f t="shared" si="27"/>
        <v>104.5</v>
      </c>
      <c r="S27" s="103">
        <v>3</v>
      </c>
      <c r="T27" s="104">
        <f t="shared" si="28"/>
        <v>161.91</v>
      </c>
      <c r="U27" s="104">
        <f t="shared" si="29"/>
        <v>313.5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6"/>
        <v>7</v>
      </c>
      <c r="AD27" s="104">
        <f t="shared" si="7"/>
        <v>377.78999999999996</v>
      </c>
      <c r="AE27" s="106">
        <f t="shared" si="8"/>
        <v>731.5</v>
      </c>
      <c r="AF27" s="105">
        <f t="shared" si="0"/>
        <v>5.6910569105691054E-2</v>
      </c>
      <c r="AG27" s="106">
        <f t="shared" si="1"/>
        <v>1.7073170731707317</v>
      </c>
      <c r="AH27" s="115">
        <f t="shared" si="9"/>
        <v>178.41463414634146</v>
      </c>
      <c r="AI27" s="103">
        <v>6</v>
      </c>
      <c r="AJ27" s="106">
        <f t="shared" si="34"/>
        <v>627</v>
      </c>
      <c r="AK27" s="106">
        <f t="shared" si="35"/>
        <v>105.42857142857143</v>
      </c>
      <c r="AL27" s="108">
        <v>21</v>
      </c>
      <c r="AM27" s="106">
        <f t="shared" si="36"/>
        <v>15.061224489795919</v>
      </c>
      <c r="AN27" s="114">
        <f t="shared" si="37"/>
        <v>3.5142857142857142</v>
      </c>
      <c r="AO27" s="35">
        <f t="shared" si="10"/>
        <v>43694.428571428572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6"/>
        <v>0</v>
      </c>
      <c r="AD28" s="104">
        <f t="shared" si="7"/>
        <v>0</v>
      </c>
      <c r="AE28" s="106">
        <f t="shared" si="8"/>
        <v>0</v>
      </c>
      <c r="AF28" s="105">
        <f t="shared" si="0"/>
        <v>0</v>
      </c>
      <c r="AG28" s="106">
        <f t="shared" si="1"/>
        <v>0</v>
      </c>
      <c r="AH28" s="115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6"/>
        <v>0</v>
      </c>
      <c r="AD29" s="104">
        <f t="shared" si="7"/>
        <v>0</v>
      </c>
      <c r="AE29" s="106">
        <f t="shared" si="8"/>
        <v>0</v>
      </c>
      <c r="AF29" s="105">
        <f t="shared" si="0"/>
        <v>0</v>
      </c>
      <c r="AG29" s="106">
        <f t="shared" si="1"/>
        <v>0</v>
      </c>
      <c r="AH29" s="115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1</v>
      </c>
      <c r="N30" s="104">
        <f t="shared" si="24"/>
        <v>31.09</v>
      </c>
      <c r="O30" s="104">
        <f t="shared" si="25"/>
        <v>79.5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6"/>
        <v>1</v>
      </c>
      <c r="AD30" s="104">
        <f t="shared" si="7"/>
        <v>31.09</v>
      </c>
      <c r="AE30" s="106">
        <f t="shared" si="8"/>
        <v>79.5</v>
      </c>
      <c r="AF30" s="105">
        <f t="shared" si="0"/>
        <v>8.130081300813009E-3</v>
      </c>
      <c r="AG30" s="106">
        <f t="shared" si="1"/>
        <v>0.24390243902439027</v>
      </c>
      <c r="AH30" s="115">
        <f t="shared" si="9"/>
        <v>19.390243902439025</v>
      </c>
      <c r="AI30" s="103">
        <v>0</v>
      </c>
      <c r="AJ30" s="106">
        <f t="shared" si="34"/>
        <v>0</v>
      </c>
      <c r="AK30" s="106">
        <f t="shared" si="35"/>
        <v>0</v>
      </c>
      <c r="AL30" s="108">
        <v>24</v>
      </c>
      <c r="AM30" s="106">
        <f t="shared" si="36"/>
        <v>0</v>
      </c>
      <c r="AN30" s="114">
        <f t="shared" si="37"/>
        <v>0</v>
      </c>
      <c r="AO30" s="35">
        <f t="shared" si="10"/>
        <v>43589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6"/>
        <v>0</v>
      </c>
      <c r="AD31" s="104">
        <f t="shared" si="7"/>
        <v>0</v>
      </c>
      <c r="AE31" s="106">
        <f t="shared" si="8"/>
        <v>0</v>
      </c>
      <c r="AF31" s="105">
        <f t="shared" si="0"/>
        <v>0</v>
      </c>
      <c r="AG31" s="106">
        <f t="shared" si="1"/>
        <v>0</v>
      </c>
      <c r="AH31" s="115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1</v>
      </c>
      <c r="N32" s="104">
        <f t="shared" si="24"/>
        <v>20.21</v>
      </c>
      <c r="O32" s="104">
        <f t="shared" si="25"/>
        <v>44.5</v>
      </c>
      <c r="P32" s="103">
        <v>2</v>
      </c>
      <c r="Q32" s="104">
        <f t="shared" si="26"/>
        <v>40.42</v>
      </c>
      <c r="R32" s="104">
        <f t="shared" si="27"/>
        <v>89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6"/>
        <v>3</v>
      </c>
      <c r="AD32" s="104">
        <f t="shared" si="7"/>
        <v>60.63</v>
      </c>
      <c r="AE32" s="106">
        <f t="shared" si="8"/>
        <v>133.5</v>
      </c>
      <c r="AF32" s="105">
        <f t="shared" si="0"/>
        <v>2.4390243902439025E-2</v>
      </c>
      <c r="AG32" s="106">
        <f t="shared" si="1"/>
        <v>0.73170731707317072</v>
      </c>
      <c r="AH32" s="115">
        <f t="shared" si="9"/>
        <v>32.560975609756099</v>
      </c>
      <c r="AI32" s="103">
        <v>0</v>
      </c>
      <c r="AJ32" s="106">
        <f t="shared" si="34"/>
        <v>0</v>
      </c>
      <c r="AK32" s="106">
        <f t="shared" si="35"/>
        <v>0</v>
      </c>
      <c r="AL32" s="108">
        <v>26</v>
      </c>
      <c r="AM32" s="106">
        <f t="shared" si="36"/>
        <v>0</v>
      </c>
      <c r="AN32" s="114">
        <f t="shared" si="37"/>
        <v>0</v>
      </c>
      <c r="AO32" s="35">
        <f t="shared" si="10"/>
        <v>43589</v>
      </c>
    </row>
    <row r="33" spans="1:47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3</v>
      </c>
      <c r="Q33" s="104">
        <f t="shared" si="26"/>
        <v>60.75</v>
      </c>
      <c r="R33" s="104">
        <f t="shared" si="27"/>
        <v>133.5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6"/>
        <v>3</v>
      </c>
      <c r="AD33" s="104">
        <f t="shared" si="7"/>
        <v>60.75</v>
      </c>
      <c r="AE33" s="106">
        <f t="shared" si="8"/>
        <v>133.5</v>
      </c>
      <c r="AF33" s="105">
        <f t="shared" si="0"/>
        <v>2.4390243902439025E-2</v>
      </c>
      <c r="AG33" s="106">
        <f t="shared" si="1"/>
        <v>0.73170731707317072</v>
      </c>
      <c r="AH33" s="115">
        <f t="shared" si="9"/>
        <v>32.560975609756099</v>
      </c>
      <c r="AI33" s="103">
        <v>0</v>
      </c>
      <c r="AJ33" s="106">
        <f t="shared" si="34"/>
        <v>0</v>
      </c>
      <c r="AK33" s="106">
        <f t="shared" si="35"/>
        <v>0</v>
      </c>
      <c r="AL33" s="108">
        <v>27</v>
      </c>
      <c r="AM33" s="106">
        <f t="shared" si="36"/>
        <v>0</v>
      </c>
      <c r="AN33" s="114">
        <f t="shared" si="37"/>
        <v>0</v>
      </c>
      <c r="AO33" s="35">
        <f t="shared" si="10"/>
        <v>43589</v>
      </c>
    </row>
    <row r="34" spans="1:47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6"/>
        <v>0</v>
      </c>
      <c r="AD34" s="104">
        <f t="shared" si="7"/>
        <v>0</v>
      </c>
      <c r="AE34" s="106">
        <f t="shared" si="8"/>
        <v>0</v>
      </c>
      <c r="AF34" s="105">
        <f t="shared" si="0"/>
        <v>0</v>
      </c>
      <c r="AG34" s="106">
        <f t="shared" si="1"/>
        <v>0</v>
      </c>
      <c r="AH34" s="115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1</v>
      </c>
      <c r="N35" s="104">
        <f t="shared" si="24"/>
        <v>25.97</v>
      </c>
      <c r="O35" s="104">
        <f t="shared" si="25"/>
        <v>54.5</v>
      </c>
      <c r="P35" s="103">
        <v>2</v>
      </c>
      <c r="Q35" s="104">
        <f t="shared" si="26"/>
        <v>51.94</v>
      </c>
      <c r="R35" s="104">
        <f t="shared" si="27"/>
        <v>109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6"/>
        <v>3</v>
      </c>
      <c r="AD35" s="104">
        <f t="shared" si="7"/>
        <v>77.91</v>
      </c>
      <c r="AE35" s="106">
        <f t="shared" si="8"/>
        <v>163.5</v>
      </c>
      <c r="AF35" s="105">
        <f t="shared" si="0"/>
        <v>2.4390243902439025E-2</v>
      </c>
      <c r="AG35" s="106">
        <f t="shared" si="1"/>
        <v>0.73170731707317072</v>
      </c>
      <c r="AH35" s="115">
        <f t="shared" si="9"/>
        <v>39.878048780487802</v>
      </c>
      <c r="AI35" s="103">
        <v>0</v>
      </c>
      <c r="AJ35" s="106">
        <f t="shared" si="34"/>
        <v>0</v>
      </c>
      <c r="AK35" s="106">
        <f t="shared" si="35"/>
        <v>0</v>
      </c>
      <c r="AL35" s="108">
        <v>29</v>
      </c>
      <c r="AM35" s="106">
        <f t="shared" si="36"/>
        <v>0</v>
      </c>
      <c r="AN35" s="114">
        <f t="shared" si="37"/>
        <v>0</v>
      </c>
      <c r="AO35" s="35">
        <f t="shared" si="10"/>
        <v>43589</v>
      </c>
    </row>
    <row r="36" spans="1:47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1</v>
      </c>
      <c r="Q36" s="104">
        <f t="shared" si="26"/>
        <v>25.65</v>
      </c>
      <c r="R36" s="104">
        <f t="shared" si="27"/>
        <v>54.5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6"/>
        <v>1</v>
      </c>
      <c r="AD36" s="104">
        <f t="shared" si="7"/>
        <v>25.65</v>
      </c>
      <c r="AE36" s="106">
        <f t="shared" si="8"/>
        <v>54.5</v>
      </c>
      <c r="AF36" s="105">
        <f t="shared" si="0"/>
        <v>8.130081300813009E-3</v>
      </c>
      <c r="AG36" s="106">
        <f t="shared" si="1"/>
        <v>0.24390243902439027</v>
      </c>
      <c r="AH36" s="115">
        <f t="shared" si="9"/>
        <v>13.29268292682927</v>
      </c>
      <c r="AI36" s="103">
        <v>0</v>
      </c>
      <c r="AJ36" s="106">
        <f t="shared" si="34"/>
        <v>0</v>
      </c>
      <c r="AK36" s="106">
        <f t="shared" si="35"/>
        <v>0</v>
      </c>
      <c r="AL36" s="108">
        <v>30</v>
      </c>
      <c r="AM36" s="106">
        <f t="shared" si="36"/>
        <v>0</v>
      </c>
      <c r="AN36" s="114">
        <f t="shared" si="37"/>
        <v>0</v>
      </c>
      <c r="AO36" s="35">
        <f t="shared" si="10"/>
        <v>43589</v>
      </c>
    </row>
    <row r="37" spans="1:47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1</v>
      </c>
      <c r="K37" s="104">
        <f t="shared" si="11"/>
        <v>24.62</v>
      </c>
      <c r="L37" s="104">
        <f t="shared" si="23"/>
        <v>54.5</v>
      </c>
      <c r="M37" s="103">
        <v>2</v>
      </c>
      <c r="N37" s="104">
        <f t="shared" si="24"/>
        <v>49.24</v>
      </c>
      <c r="O37" s="104">
        <f t="shared" si="25"/>
        <v>109</v>
      </c>
      <c r="P37" s="103">
        <v>2</v>
      </c>
      <c r="Q37" s="104">
        <f t="shared" si="26"/>
        <v>49.24</v>
      </c>
      <c r="R37" s="104">
        <f t="shared" si="27"/>
        <v>109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6"/>
        <v>5</v>
      </c>
      <c r="AD37" s="104">
        <f t="shared" si="7"/>
        <v>123.10000000000001</v>
      </c>
      <c r="AE37" s="106">
        <f t="shared" si="8"/>
        <v>272.5</v>
      </c>
      <c r="AF37" s="105">
        <f t="shared" si="0"/>
        <v>4.065040650406504E-2</v>
      </c>
      <c r="AG37" s="106">
        <f t="shared" si="1"/>
        <v>1.2195121951219512</v>
      </c>
      <c r="AH37" s="115">
        <f t="shared" si="9"/>
        <v>66.463414634146346</v>
      </c>
      <c r="AI37" s="103">
        <v>0</v>
      </c>
      <c r="AJ37" s="106">
        <f t="shared" si="34"/>
        <v>0</v>
      </c>
      <c r="AK37" s="106">
        <f t="shared" si="35"/>
        <v>0</v>
      </c>
      <c r="AL37" s="108">
        <v>31</v>
      </c>
      <c r="AM37" s="106">
        <f t="shared" si="36"/>
        <v>0</v>
      </c>
      <c r="AN37" s="114">
        <f t="shared" si="37"/>
        <v>0</v>
      </c>
      <c r="AO37" s="35">
        <f t="shared" si="10"/>
        <v>43589</v>
      </c>
    </row>
    <row r="38" spans="1:47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8">J38*$G38</f>
        <v>0</v>
      </c>
      <c r="M38" s="103">
        <v>1</v>
      </c>
      <c r="N38" s="104">
        <f t="shared" ref="N38:N54" si="39">M38*$F38</f>
        <v>77.209999999999994</v>
      </c>
      <c r="O38" s="104">
        <f t="shared" ref="O38:O54" si="40">M38*$G38</f>
        <v>139.5</v>
      </c>
      <c r="P38" s="103">
        <v>3</v>
      </c>
      <c r="Q38" s="104">
        <f t="shared" ref="Q38:Q54" si="41">P38*$F38</f>
        <v>231.63</v>
      </c>
      <c r="R38" s="104">
        <f t="shared" ref="R38:R54" si="42">P38*$G38</f>
        <v>418.5</v>
      </c>
      <c r="S38" s="103">
        <v>0</v>
      </c>
      <c r="T38" s="104">
        <f t="shared" ref="T38:T54" si="43">S38*$F38</f>
        <v>0</v>
      </c>
      <c r="U38" s="104">
        <f t="shared" ref="U38:U54" si="44">S38*$G38</f>
        <v>0</v>
      </c>
      <c r="V38" s="103">
        <v>0</v>
      </c>
      <c r="W38" s="104">
        <f t="shared" ref="W38:W54" si="45">V38*$F38</f>
        <v>0</v>
      </c>
      <c r="X38" s="104">
        <f t="shared" ref="X38:X54" si="46">V38*$G38</f>
        <v>0</v>
      </c>
      <c r="Y38" s="103"/>
      <c r="Z38" s="104">
        <f t="shared" ref="Z38:Z54" si="47">Y38*$F38</f>
        <v>0</v>
      </c>
      <c r="AA38" s="104">
        <f t="shared" ref="AA38:AA54" si="48">Y38*$G38</f>
        <v>0</v>
      </c>
      <c r="AB38" s="117"/>
      <c r="AC38" s="114">
        <f t="shared" si="6"/>
        <v>4</v>
      </c>
      <c r="AD38" s="104">
        <f t="shared" si="7"/>
        <v>308.83999999999997</v>
      </c>
      <c r="AE38" s="106">
        <f t="shared" si="8"/>
        <v>558</v>
      </c>
      <c r="AF38" s="105">
        <f t="shared" si="0"/>
        <v>3.2520325203252036E-2</v>
      </c>
      <c r="AG38" s="106">
        <f t="shared" si="1"/>
        <v>0.97560975609756106</v>
      </c>
      <c r="AH38" s="115">
        <f t="shared" si="9"/>
        <v>136.09756097560978</v>
      </c>
      <c r="AI38" s="103">
        <v>0</v>
      </c>
      <c r="AJ38" s="106">
        <f t="shared" ref="AJ38:AJ54" si="49">AI38*G38</f>
        <v>0</v>
      </c>
      <c r="AK38" s="106">
        <f t="shared" ref="AK38:AK54" si="50">IFERROR(AI38/AF38, "-")</f>
        <v>0</v>
      </c>
      <c r="AL38" s="108">
        <v>33</v>
      </c>
      <c r="AM38" s="106">
        <f t="shared" ref="AM38:AM54" si="51">IFERROR(AK38/7,"-")</f>
        <v>0</v>
      </c>
      <c r="AN38" s="114">
        <f t="shared" ref="AN38:AN54" si="52">IFERROR(AK38/30,"-")</f>
        <v>0</v>
      </c>
      <c r="AO38" s="35">
        <f t="shared" si="10"/>
        <v>43589</v>
      </c>
      <c r="AP38" s="113"/>
      <c r="AQ38" s="113"/>
      <c r="AR38" s="113"/>
      <c r="AS38" s="113"/>
      <c r="AT38" s="113"/>
      <c r="AU38" s="113"/>
    </row>
    <row r="39" spans="1:47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3</v>
      </c>
      <c r="Q39" s="104">
        <f t="shared" si="41"/>
        <v>228.24</v>
      </c>
      <c r="R39" s="104">
        <f t="shared" si="42"/>
        <v>418.5</v>
      </c>
      <c r="S39" s="103">
        <v>8</v>
      </c>
      <c r="T39" s="104">
        <f t="shared" si="43"/>
        <v>608.64</v>
      </c>
      <c r="U39" s="104">
        <f t="shared" si="44"/>
        <v>1116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6"/>
        <v>11</v>
      </c>
      <c r="AD39" s="104">
        <f t="shared" si="7"/>
        <v>836.88</v>
      </c>
      <c r="AE39" s="106">
        <f t="shared" si="8"/>
        <v>1534.5</v>
      </c>
      <c r="AF39" s="105">
        <f t="shared" si="0"/>
        <v>8.943089430894309E-2</v>
      </c>
      <c r="AG39" s="106">
        <f t="shared" si="1"/>
        <v>2.6829268292682928</v>
      </c>
      <c r="AH39" s="115">
        <f t="shared" si="9"/>
        <v>374.26829268292687</v>
      </c>
      <c r="AI39" s="103">
        <v>0</v>
      </c>
      <c r="AJ39" s="106">
        <f t="shared" si="49"/>
        <v>0</v>
      </c>
      <c r="AK39" s="106">
        <f t="shared" si="50"/>
        <v>0</v>
      </c>
      <c r="AL39" s="108">
        <v>34</v>
      </c>
      <c r="AM39" s="106">
        <f t="shared" si="51"/>
        <v>0</v>
      </c>
      <c r="AN39" s="114">
        <f t="shared" si="52"/>
        <v>0</v>
      </c>
      <c r="AO39" s="35">
        <f t="shared" si="10"/>
        <v>43589</v>
      </c>
      <c r="AP39" s="113"/>
      <c r="AQ39" s="113"/>
      <c r="AR39" s="113"/>
      <c r="AS39" s="113"/>
      <c r="AT39" s="113"/>
      <c r="AU39" s="113"/>
    </row>
    <row r="40" spans="1:47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9</v>
      </c>
      <c r="K40" s="104">
        <f t="shared" si="11"/>
        <v>370.34999999999792</v>
      </c>
      <c r="L40" s="104">
        <f t="shared" si="38"/>
        <v>760.5</v>
      </c>
      <c r="M40" s="103">
        <v>1</v>
      </c>
      <c r="N40" s="104">
        <f t="shared" si="39"/>
        <v>41.149999999999771</v>
      </c>
      <c r="O40" s="104">
        <f t="shared" si="40"/>
        <v>84.5</v>
      </c>
      <c r="P40" s="103">
        <v>3</v>
      </c>
      <c r="Q40" s="104">
        <f t="shared" si="41"/>
        <v>123.44999999999931</v>
      </c>
      <c r="R40" s="104">
        <f t="shared" si="42"/>
        <v>253.5</v>
      </c>
      <c r="S40" s="103">
        <v>8</v>
      </c>
      <c r="T40" s="104">
        <f t="shared" si="43"/>
        <v>329.19999999999817</v>
      </c>
      <c r="U40" s="104">
        <f t="shared" si="44"/>
        <v>676</v>
      </c>
      <c r="V40" s="103">
        <v>3</v>
      </c>
      <c r="W40" s="104">
        <f t="shared" si="45"/>
        <v>123.44999999999931</v>
      </c>
      <c r="X40" s="104">
        <f t="shared" si="46"/>
        <v>253.5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6"/>
        <v>24</v>
      </c>
      <c r="AD40" s="104">
        <f t="shared" si="7"/>
        <v>987.59999999999445</v>
      </c>
      <c r="AE40" s="106">
        <f t="shared" si="8"/>
        <v>2028</v>
      </c>
      <c r="AF40" s="105">
        <f t="shared" si="0"/>
        <v>0.1951219512195122</v>
      </c>
      <c r="AG40" s="106">
        <f t="shared" si="1"/>
        <v>5.8536585365853657</v>
      </c>
      <c r="AH40" s="115">
        <f t="shared" si="9"/>
        <v>494.63414634146341</v>
      </c>
      <c r="AI40" s="103">
        <v>0</v>
      </c>
      <c r="AJ40" s="106">
        <f t="shared" si="49"/>
        <v>0</v>
      </c>
      <c r="AK40" s="106">
        <f t="shared" si="50"/>
        <v>0</v>
      </c>
      <c r="AL40" s="108">
        <v>35</v>
      </c>
      <c r="AM40" s="106">
        <f t="shared" si="51"/>
        <v>0</v>
      </c>
      <c r="AN40" s="114">
        <f t="shared" si="52"/>
        <v>0</v>
      </c>
      <c r="AO40" s="35">
        <f t="shared" si="10"/>
        <v>43589</v>
      </c>
      <c r="AP40" s="113"/>
      <c r="AQ40" s="113"/>
      <c r="AR40" s="113"/>
      <c r="AS40" s="113"/>
      <c r="AT40" s="113"/>
      <c r="AU40" s="113"/>
    </row>
    <row r="41" spans="1:47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2</v>
      </c>
      <c r="K41" s="104">
        <f t="shared" si="11"/>
        <v>75.237345132743357</v>
      </c>
      <c r="L41" s="104">
        <f t="shared" si="38"/>
        <v>129</v>
      </c>
      <c r="M41" s="103">
        <v>2</v>
      </c>
      <c r="N41" s="104">
        <f t="shared" si="39"/>
        <v>75.237345132743357</v>
      </c>
      <c r="O41" s="104">
        <f t="shared" si="40"/>
        <v>129</v>
      </c>
      <c r="P41" s="103">
        <v>9</v>
      </c>
      <c r="Q41" s="104">
        <f t="shared" si="41"/>
        <v>338.56805309734511</v>
      </c>
      <c r="R41" s="104">
        <f t="shared" si="42"/>
        <v>580.5</v>
      </c>
      <c r="S41" s="103">
        <v>8</v>
      </c>
      <c r="T41" s="104">
        <f t="shared" si="43"/>
        <v>300.94938053097343</v>
      </c>
      <c r="U41" s="104">
        <f t="shared" si="44"/>
        <v>516</v>
      </c>
      <c r="V41" s="103">
        <v>3</v>
      </c>
      <c r="W41" s="104">
        <f t="shared" si="45"/>
        <v>112.85601769911503</v>
      </c>
      <c r="X41" s="104">
        <f t="shared" si="46"/>
        <v>193.5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6"/>
        <v>24</v>
      </c>
      <c r="AD41" s="104">
        <f t="shared" si="7"/>
        <v>902.84814159292023</v>
      </c>
      <c r="AE41" s="106">
        <f t="shared" si="8"/>
        <v>1548</v>
      </c>
      <c r="AF41" s="105">
        <f t="shared" si="0"/>
        <v>0.1951219512195122</v>
      </c>
      <c r="AG41" s="106">
        <f t="shared" si="1"/>
        <v>5.8536585365853657</v>
      </c>
      <c r="AH41" s="115">
        <f t="shared" si="9"/>
        <v>377.5609756097561</v>
      </c>
      <c r="AI41" s="103">
        <v>0</v>
      </c>
      <c r="AJ41" s="106">
        <f t="shared" si="49"/>
        <v>0</v>
      </c>
      <c r="AK41" s="106">
        <f t="shared" si="50"/>
        <v>0</v>
      </c>
      <c r="AL41" s="108">
        <v>36</v>
      </c>
      <c r="AM41" s="106">
        <f t="shared" si="51"/>
        <v>0</v>
      </c>
      <c r="AN41" s="114">
        <f t="shared" si="52"/>
        <v>0</v>
      </c>
      <c r="AO41" s="35">
        <f t="shared" si="10"/>
        <v>43589</v>
      </c>
      <c r="AP41" s="113"/>
      <c r="AQ41" s="113"/>
      <c r="AR41" s="113"/>
      <c r="AS41" s="113"/>
      <c r="AT41" s="113"/>
      <c r="AU41" s="113"/>
    </row>
    <row r="42" spans="1:47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2</v>
      </c>
      <c r="Q42" s="104">
        <f t="shared" si="41"/>
        <v>62.140000000000008</v>
      </c>
      <c r="R42" s="104">
        <f t="shared" si="42"/>
        <v>129</v>
      </c>
      <c r="S42" s="103">
        <v>3</v>
      </c>
      <c r="T42" s="104">
        <f t="shared" si="43"/>
        <v>93.210000000000008</v>
      </c>
      <c r="U42" s="104">
        <f t="shared" si="44"/>
        <v>193.5</v>
      </c>
      <c r="V42" s="103">
        <v>3</v>
      </c>
      <c r="W42" s="104">
        <f t="shared" si="45"/>
        <v>93.210000000000008</v>
      </c>
      <c r="X42" s="104">
        <f t="shared" si="46"/>
        <v>193.5</v>
      </c>
      <c r="Y42" s="103"/>
      <c r="Z42" s="104">
        <f t="shared" si="47"/>
        <v>0</v>
      </c>
      <c r="AA42" s="104">
        <f t="shared" si="48"/>
        <v>0</v>
      </c>
      <c r="AC42" s="114">
        <f t="shared" si="6"/>
        <v>8</v>
      </c>
      <c r="AD42" s="104">
        <f t="shared" si="7"/>
        <v>248.56000000000003</v>
      </c>
      <c r="AE42" s="106">
        <f t="shared" si="8"/>
        <v>516</v>
      </c>
      <c r="AF42" s="105">
        <f t="shared" si="0"/>
        <v>6.5040650406504072E-2</v>
      </c>
      <c r="AG42" s="106">
        <f t="shared" si="1"/>
        <v>1.9512195121951221</v>
      </c>
      <c r="AH42" s="115">
        <f t="shared" si="9"/>
        <v>125.85365853658537</v>
      </c>
      <c r="AI42" s="103">
        <v>1</v>
      </c>
      <c r="AJ42" s="106">
        <f t="shared" si="49"/>
        <v>64.5</v>
      </c>
      <c r="AK42" s="106">
        <f t="shared" si="50"/>
        <v>15.374999999999998</v>
      </c>
      <c r="AL42" s="108">
        <v>37</v>
      </c>
      <c r="AM42" s="106">
        <f t="shared" si="51"/>
        <v>2.1964285714285712</v>
      </c>
      <c r="AN42" s="114">
        <f t="shared" si="52"/>
        <v>0.51249999999999996</v>
      </c>
      <c r="AO42" s="35">
        <f t="shared" si="10"/>
        <v>43604.375</v>
      </c>
    </row>
    <row r="43" spans="1:47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8"/>
        <v>0</v>
      </c>
      <c r="M43" s="103">
        <v>2</v>
      </c>
      <c r="N43" s="104">
        <f t="shared" si="39"/>
        <v>86.76</v>
      </c>
      <c r="O43" s="104">
        <f t="shared" si="40"/>
        <v>159</v>
      </c>
      <c r="P43" s="103">
        <v>4</v>
      </c>
      <c r="Q43" s="104">
        <f t="shared" si="41"/>
        <v>173.52</v>
      </c>
      <c r="R43" s="104">
        <f t="shared" si="42"/>
        <v>318</v>
      </c>
      <c r="S43" s="103">
        <v>9</v>
      </c>
      <c r="T43" s="104">
        <f t="shared" si="43"/>
        <v>390.42</v>
      </c>
      <c r="U43" s="104">
        <f t="shared" si="44"/>
        <v>715.5</v>
      </c>
      <c r="V43" s="103">
        <v>0</v>
      </c>
      <c r="W43" s="104">
        <f t="shared" si="45"/>
        <v>0</v>
      </c>
      <c r="X43" s="104">
        <f t="shared" si="46"/>
        <v>0</v>
      </c>
      <c r="Y43" s="103"/>
      <c r="Z43" s="104">
        <f t="shared" si="47"/>
        <v>0</v>
      </c>
      <c r="AA43" s="104">
        <f t="shared" si="48"/>
        <v>0</v>
      </c>
      <c r="AB43" s="117"/>
      <c r="AC43" s="114">
        <f t="shared" si="6"/>
        <v>15</v>
      </c>
      <c r="AD43" s="104">
        <f t="shared" si="7"/>
        <v>650.70000000000005</v>
      </c>
      <c r="AE43" s="106">
        <f t="shared" si="8"/>
        <v>1192.5</v>
      </c>
      <c r="AF43" s="105">
        <f t="shared" si="0"/>
        <v>0.12195121951219512</v>
      </c>
      <c r="AG43" s="106">
        <f t="shared" si="1"/>
        <v>3.6585365853658534</v>
      </c>
      <c r="AH43" s="115">
        <f t="shared" si="9"/>
        <v>290.85365853658533</v>
      </c>
      <c r="AI43" s="103">
        <v>0</v>
      </c>
      <c r="AJ43" s="106">
        <f t="shared" si="49"/>
        <v>0</v>
      </c>
      <c r="AK43" s="106">
        <f t="shared" si="50"/>
        <v>0</v>
      </c>
      <c r="AL43" s="108">
        <v>38</v>
      </c>
      <c r="AM43" s="106">
        <f t="shared" si="51"/>
        <v>0</v>
      </c>
      <c r="AN43" s="114">
        <f t="shared" si="52"/>
        <v>0</v>
      </c>
      <c r="AO43" s="35">
        <f t="shared" si="10"/>
        <v>43589</v>
      </c>
      <c r="AP43" s="113"/>
      <c r="AQ43" s="113"/>
      <c r="AR43" s="113"/>
      <c r="AS43" s="113"/>
      <c r="AT43" s="113"/>
      <c r="AU43" s="113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1</v>
      </c>
      <c r="N44" s="104">
        <f t="shared" si="39"/>
        <v>43.134477611940298</v>
      </c>
      <c r="O44" s="104">
        <f t="shared" si="40"/>
        <v>79.5</v>
      </c>
      <c r="P44" s="103">
        <v>5</v>
      </c>
      <c r="Q44" s="104">
        <f t="shared" si="41"/>
        <v>215.67238805970149</v>
      </c>
      <c r="R44" s="104">
        <f t="shared" si="42"/>
        <v>397.5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6"/>
        <v>6</v>
      </c>
      <c r="AD44" s="104">
        <f t="shared" si="7"/>
        <v>258.80686567164179</v>
      </c>
      <c r="AE44" s="106">
        <f t="shared" si="8"/>
        <v>477</v>
      </c>
      <c r="AF44" s="105">
        <f t="shared" si="0"/>
        <v>4.878048780487805E-2</v>
      </c>
      <c r="AG44" s="106">
        <f t="shared" si="1"/>
        <v>1.4634146341463414</v>
      </c>
      <c r="AH44" s="115">
        <f t="shared" si="9"/>
        <v>116.34146341463415</v>
      </c>
      <c r="AI44" s="103">
        <v>0</v>
      </c>
      <c r="AJ44" s="107">
        <f t="shared" si="49"/>
        <v>0</v>
      </c>
      <c r="AK44" s="106">
        <f t="shared" si="50"/>
        <v>0</v>
      </c>
      <c r="AL44" s="108">
        <v>40</v>
      </c>
      <c r="AM44" s="106">
        <f t="shared" si="51"/>
        <v>0</v>
      </c>
      <c r="AN44" s="109">
        <f t="shared" si="52"/>
        <v>0</v>
      </c>
      <c r="AO44" s="35">
        <f t="shared" si="10"/>
        <v>43589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11"/>
        <v>26.900000000000013</v>
      </c>
      <c r="L45" s="104">
        <f t="shared" si="38"/>
        <v>59.5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4</v>
      </c>
      <c r="T45" s="104">
        <f t="shared" si="43"/>
        <v>107.60000000000005</v>
      </c>
      <c r="U45" s="104">
        <f t="shared" si="44"/>
        <v>238</v>
      </c>
      <c r="V45" s="103">
        <v>1</v>
      </c>
      <c r="W45" s="104">
        <f t="shared" si="45"/>
        <v>26.900000000000013</v>
      </c>
      <c r="X45" s="104">
        <f t="shared" si="46"/>
        <v>59.5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6"/>
        <v>6</v>
      </c>
      <c r="AD45" s="104">
        <f t="shared" si="7"/>
        <v>161.40000000000009</v>
      </c>
      <c r="AE45" s="106">
        <f t="shared" si="8"/>
        <v>357</v>
      </c>
      <c r="AF45" s="105">
        <f t="shared" si="0"/>
        <v>4.878048780487805E-2</v>
      </c>
      <c r="AG45" s="106">
        <f t="shared" si="1"/>
        <v>1.4634146341463414</v>
      </c>
      <c r="AH45" s="115">
        <f t="shared" si="9"/>
        <v>87.073170731707322</v>
      </c>
      <c r="AI45" s="103">
        <v>4</v>
      </c>
      <c r="AJ45" s="107">
        <f t="shared" si="49"/>
        <v>238</v>
      </c>
      <c r="AK45" s="106">
        <f t="shared" si="50"/>
        <v>82</v>
      </c>
      <c r="AL45" s="108">
        <v>41</v>
      </c>
      <c r="AM45" s="106">
        <f t="shared" si="51"/>
        <v>11.714285714285714</v>
      </c>
      <c r="AN45" s="109">
        <f t="shared" si="52"/>
        <v>2.7333333333333334</v>
      </c>
      <c r="AO45" s="35">
        <f t="shared" si="10"/>
        <v>43671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1</v>
      </c>
      <c r="N46" s="104">
        <f t="shared" si="39"/>
        <v>26.9</v>
      </c>
      <c r="O46" s="104">
        <f t="shared" si="40"/>
        <v>59.5</v>
      </c>
      <c r="P46" s="103">
        <v>7</v>
      </c>
      <c r="Q46" s="104">
        <f t="shared" si="41"/>
        <v>188.29999999999998</v>
      </c>
      <c r="R46" s="104">
        <f t="shared" si="42"/>
        <v>416.5</v>
      </c>
      <c r="S46" s="103">
        <v>5</v>
      </c>
      <c r="T46" s="104">
        <f t="shared" si="43"/>
        <v>134.5</v>
      </c>
      <c r="U46" s="104">
        <f t="shared" si="44"/>
        <v>297.5</v>
      </c>
      <c r="V46" s="103">
        <v>4</v>
      </c>
      <c r="W46" s="104">
        <f t="shared" si="45"/>
        <v>107.6</v>
      </c>
      <c r="X46" s="104">
        <f t="shared" si="46"/>
        <v>238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6"/>
        <v>17</v>
      </c>
      <c r="AD46" s="104">
        <f t="shared" si="7"/>
        <v>457.29999999999995</v>
      </c>
      <c r="AE46" s="106">
        <f t="shared" si="8"/>
        <v>1011.5</v>
      </c>
      <c r="AF46" s="105">
        <f t="shared" si="0"/>
        <v>0.13821138211382114</v>
      </c>
      <c r="AG46" s="106">
        <f t="shared" si="1"/>
        <v>4.1463414634146343</v>
      </c>
      <c r="AH46" s="115">
        <f t="shared" si="9"/>
        <v>246.70731707317074</v>
      </c>
      <c r="AI46" s="103">
        <v>5</v>
      </c>
      <c r="AJ46" s="107">
        <f t="shared" si="49"/>
        <v>297.5</v>
      </c>
      <c r="AK46" s="106">
        <f t="shared" si="50"/>
        <v>36.17647058823529</v>
      </c>
      <c r="AL46" s="108">
        <v>42</v>
      </c>
      <c r="AM46" s="106">
        <f t="shared" si="51"/>
        <v>5.1680672268907557</v>
      </c>
      <c r="AN46" s="109">
        <f t="shared" si="52"/>
        <v>1.2058823529411764</v>
      </c>
      <c r="AO46" s="35">
        <f t="shared" si="10"/>
        <v>43625.176470588238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6"/>
        <v>0</v>
      </c>
      <c r="AD47" s="104">
        <f t="shared" si="7"/>
        <v>0</v>
      </c>
      <c r="AE47" s="106">
        <f t="shared" si="8"/>
        <v>0</v>
      </c>
      <c r="AF47" s="105">
        <f t="shared" si="0"/>
        <v>0</v>
      </c>
      <c r="AG47" s="106">
        <f t="shared" si="1"/>
        <v>0</v>
      </c>
      <c r="AH47" s="115">
        <f t="shared" si="9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4</v>
      </c>
      <c r="T48" s="104">
        <f t="shared" si="43"/>
        <v>247.56</v>
      </c>
      <c r="U48" s="104">
        <f t="shared" si="44"/>
        <v>478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6"/>
        <v>4</v>
      </c>
      <c r="AD48" s="104">
        <f t="shared" si="7"/>
        <v>247.56</v>
      </c>
      <c r="AE48" s="106">
        <f t="shared" si="8"/>
        <v>478</v>
      </c>
      <c r="AF48" s="105">
        <f t="shared" si="0"/>
        <v>3.2520325203252036E-2</v>
      </c>
      <c r="AG48" s="106">
        <f t="shared" si="1"/>
        <v>0.97560975609756106</v>
      </c>
      <c r="AH48" s="115">
        <f t="shared" si="9"/>
        <v>116.58536585365854</v>
      </c>
      <c r="AI48" s="103">
        <v>4</v>
      </c>
      <c r="AJ48" s="107">
        <f t="shared" si="49"/>
        <v>478</v>
      </c>
      <c r="AK48" s="106">
        <f t="shared" si="50"/>
        <v>122.99999999999999</v>
      </c>
      <c r="AL48" s="108">
        <v>44</v>
      </c>
      <c r="AM48" s="106">
        <f t="shared" si="51"/>
        <v>17.571428571428569</v>
      </c>
      <c r="AN48" s="109">
        <f t="shared" si="52"/>
        <v>4.0999999999999996</v>
      </c>
      <c r="AO48" s="35">
        <f t="shared" si="10"/>
        <v>43712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1</v>
      </c>
      <c r="Q49" s="104">
        <f t="shared" si="41"/>
        <v>63.400000000000006</v>
      </c>
      <c r="R49" s="104">
        <f t="shared" si="42"/>
        <v>119.5</v>
      </c>
      <c r="S49" s="103">
        <v>1</v>
      </c>
      <c r="T49" s="104">
        <f t="shared" si="43"/>
        <v>63.400000000000006</v>
      </c>
      <c r="U49" s="104">
        <f t="shared" si="44"/>
        <v>119.5</v>
      </c>
      <c r="V49" s="103">
        <v>1</v>
      </c>
      <c r="W49" s="104">
        <f t="shared" si="45"/>
        <v>63.400000000000006</v>
      </c>
      <c r="X49" s="104">
        <f t="shared" si="46"/>
        <v>119.5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6"/>
        <v>3</v>
      </c>
      <c r="AD49" s="104">
        <f t="shared" si="7"/>
        <v>190.20000000000002</v>
      </c>
      <c r="AE49" s="106">
        <f t="shared" si="8"/>
        <v>358.5</v>
      </c>
      <c r="AF49" s="105">
        <f t="shared" si="0"/>
        <v>2.4390243902439025E-2</v>
      </c>
      <c r="AG49" s="106">
        <f t="shared" si="1"/>
        <v>0.73170731707317072</v>
      </c>
      <c r="AH49" s="115">
        <f t="shared" si="9"/>
        <v>87.439024390243901</v>
      </c>
      <c r="AI49" s="103">
        <v>1</v>
      </c>
      <c r="AJ49" s="107">
        <f t="shared" si="49"/>
        <v>119.5</v>
      </c>
      <c r="AK49" s="106">
        <f t="shared" si="50"/>
        <v>41</v>
      </c>
      <c r="AL49" s="108">
        <v>45</v>
      </c>
      <c r="AM49" s="106">
        <f t="shared" si="51"/>
        <v>5.8571428571428568</v>
      </c>
      <c r="AN49" s="109">
        <f t="shared" si="52"/>
        <v>1.3666666666666667</v>
      </c>
      <c r="AO49" s="35">
        <f t="shared" si="10"/>
        <v>43630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2</v>
      </c>
      <c r="Q50" s="104">
        <f t="shared" si="41"/>
        <v>126.80000000000001</v>
      </c>
      <c r="R50" s="104">
        <f t="shared" si="42"/>
        <v>239</v>
      </c>
      <c r="S50" s="103">
        <v>1</v>
      </c>
      <c r="T50" s="104">
        <f t="shared" si="43"/>
        <v>63.400000000000006</v>
      </c>
      <c r="U50" s="104">
        <f t="shared" si="44"/>
        <v>119.5</v>
      </c>
      <c r="V50" s="103">
        <v>2</v>
      </c>
      <c r="W50" s="104">
        <f t="shared" si="45"/>
        <v>126.80000000000001</v>
      </c>
      <c r="X50" s="104">
        <f t="shared" si="46"/>
        <v>239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6"/>
        <v>5</v>
      </c>
      <c r="AD50" s="104">
        <f t="shared" si="7"/>
        <v>317</v>
      </c>
      <c r="AE50" s="106">
        <f t="shared" si="8"/>
        <v>597.5</v>
      </c>
      <c r="AF50" s="105">
        <f t="shared" si="0"/>
        <v>4.065040650406504E-2</v>
      </c>
      <c r="AG50" s="106">
        <f t="shared" si="1"/>
        <v>1.2195121951219512</v>
      </c>
      <c r="AH50" s="115">
        <f t="shared" si="9"/>
        <v>145.73170731707316</v>
      </c>
      <c r="AI50" s="103">
        <v>3</v>
      </c>
      <c r="AJ50" s="107">
        <f t="shared" si="49"/>
        <v>358.5</v>
      </c>
      <c r="AK50" s="106">
        <f t="shared" si="50"/>
        <v>73.8</v>
      </c>
      <c r="AL50" s="108">
        <v>46</v>
      </c>
      <c r="AM50" s="106">
        <f t="shared" si="51"/>
        <v>10.542857142857143</v>
      </c>
      <c r="AN50" s="109">
        <f t="shared" si="52"/>
        <v>2.46</v>
      </c>
      <c r="AO50" s="35">
        <f t="shared" si="10"/>
        <v>43662.8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1</v>
      </c>
      <c r="N51" s="104">
        <f t="shared" si="39"/>
        <v>50.97</v>
      </c>
      <c r="O51" s="104">
        <f t="shared" si="40"/>
        <v>109.5</v>
      </c>
      <c r="P51" s="103">
        <v>2</v>
      </c>
      <c r="Q51" s="104">
        <f t="shared" si="41"/>
        <v>101.94</v>
      </c>
      <c r="R51" s="104">
        <f t="shared" si="42"/>
        <v>219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6"/>
        <v>3</v>
      </c>
      <c r="AD51" s="104">
        <f t="shared" si="7"/>
        <v>152.91</v>
      </c>
      <c r="AE51" s="106">
        <f t="shared" si="8"/>
        <v>328.5</v>
      </c>
      <c r="AF51" s="105">
        <f t="shared" si="0"/>
        <v>2.4390243902439025E-2</v>
      </c>
      <c r="AG51" s="106">
        <f t="shared" si="1"/>
        <v>0.73170731707317072</v>
      </c>
      <c r="AH51" s="115">
        <f t="shared" si="9"/>
        <v>80.121951219512198</v>
      </c>
      <c r="AI51" s="103">
        <v>1</v>
      </c>
      <c r="AJ51" s="107">
        <f t="shared" si="49"/>
        <v>109.5</v>
      </c>
      <c r="AK51" s="106">
        <f t="shared" si="50"/>
        <v>41</v>
      </c>
      <c r="AL51" s="108">
        <v>47</v>
      </c>
      <c r="AM51" s="106">
        <f t="shared" si="51"/>
        <v>5.8571428571428568</v>
      </c>
      <c r="AN51" s="109">
        <f t="shared" si="52"/>
        <v>1.3666666666666667</v>
      </c>
      <c r="AO51" s="35">
        <f t="shared" si="10"/>
        <v>43630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5</v>
      </c>
      <c r="Q52" s="104">
        <f t="shared" si="41"/>
        <v>249.05</v>
      </c>
      <c r="R52" s="104">
        <f t="shared" si="42"/>
        <v>547.5</v>
      </c>
      <c r="S52" s="103">
        <v>6</v>
      </c>
      <c r="T52" s="104">
        <f t="shared" si="43"/>
        <v>298.86</v>
      </c>
      <c r="U52" s="104">
        <f t="shared" si="44"/>
        <v>657</v>
      </c>
      <c r="V52" s="103">
        <v>5</v>
      </c>
      <c r="W52" s="104">
        <f t="shared" si="45"/>
        <v>249.05</v>
      </c>
      <c r="X52" s="104">
        <f t="shared" si="46"/>
        <v>547.5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6"/>
        <v>16</v>
      </c>
      <c r="AD52" s="104">
        <f t="shared" si="7"/>
        <v>796.96</v>
      </c>
      <c r="AE52" s="106">
        <f t="shared" si="8"/>
        <v>1752</v>
      </c>
      <c r="AF52" s="105">
        <f t="shared" si="0"/>
        <v>0.13008130081300814</v>
      </c>
      <c r="AG52" s="106">
        <f t="shared" si="1"/>
        <v>3.9024390243902443</v>
      </c>
      <c r="AH52" s="115">
        <f t="shared" si="9"/>
        <v>427.31707317073176</v>
      </c>
      <c r="AI52" s="103">
        <v>1</v>
      </c>
      <c r="AJ52" s="107">
        <f t="shared" si="49"/>
        <v>109.5</v>
      </c>
      <c r="AK52" s="106">
        <f t="shared" si="50"/>
        <v>7.6874999999999991</v>
      </c>
      <c r="AL52" s="108">
        <v>48</v>
      </c>
      <c r="AM52" s="106">
        <f t="shared" si="51"/>
        <v>1.0982142857142856</v>
      </c>
      <c r="AN52" s="109">
        <f t="shared" si="52"/>
        <v>0.25624999999999998</v>
      </c>
      <c r="AO52" s="35">
        <f t="shared" si="10"/>
        <v>43596.6875</v>
      </c>
      <c r="AP52" s="110"/>
      <c r="AQ52" s="110"/>
    </row>
    <row r="53" spans="1:47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C53" s="114">
        <f t="shared" si="6"/>
        <v>0</v>
      </c>
      <c r="AD53" s="104">
        <f t="shared" si="7"/>
        <v>0</v>
      </c>
      <c r="AE53" s="106">
        <f t="shared" si="8"/>
        <v>0</v>
      </c>
      <c r="AF53" s="105">
        <f t="shared" si="0"/>
        <v>0</v>
      </c>
      <c r="AG53" s="106">
        <f t="shared" si="1"/>
        <v>0</v>
      </c>
      <c r="AH53" s="115">
        <f t="shared" si="9"/>
        <v>0</v>
      </c>
      <c r="AI53" s="103">
        <v>0</v>
      </c>
      <c r="AJ53" s="106">
        <f t="shared" si="49"/>
        <v>0</v>
      </c>
      <c r="AK53" s="106" t="str">
        <f t="shared" si="50"/>
        <v>-</v>
      </c>
      <c r="AL53" s="108">
        <v>49</v>
      </c>
      <c r="AM53" s="106" t="str">
        <f t="shared" si="51"/>
        <v>-</v>
      </c>
      <c r="AN53" s="114" t="str">
        <f t="shared" si="52"/>
        <v>-</v>
      </c>
      <c r="AO53" s="35" t="str">
        <f t="shared" si="10"/>
        <v>-</v>
      </c>
    </row>
    <row r="54" spans="1:47" s="110" customFormat="1" ht="15" customHeight="1" x14ac:dyDescent="0.25"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J54" s="121">
        <v>2</v>
      </c>
      <c r="K54" s="122">
        <f>SUM(K38:K53)</f>
        <v>472.48734513274132</v>
      </c>
      <c r="L54" s="122">
        <f>SUM(L38:L53)</f>
        <v>949</v>
      </c>
      <c r="M54" s="121">
        <v>5</v>
      </c>
      <c r="N54" s="104">
        <f t="shared" si="39"/>
        <v>123.64999999999988</v>
      </c>
      <c r="O54" s="104">
        <f t="shared" si="40"/>
        <v>222.5</v>
      </c>
      <c r="P54" s="103">
        <v>0</v>
      </c>
      <c r="Q54" s="104">
        <f t="shared" si="41"/>
        <v>0</v>
      </c>
      <c r="R54" s="104">
        <f t="shared" si="42"/>
        <v>0</v>
      </c>
      <c r="S54" s="121">
        <v>2</v>
      </c>
      <c r="T54" s="104">
        <f t="shared" si="43"/>
        <v>49.459999999999951</v>
      </c>
      <c r="U54" s="104">
        <f t="shared" si="44"/>
        <v>89</v>
      </c>
      <c r="V54" s="103">
        <v>0</v>
      </c>
      <c r="W54" s="104">
        <f t="shared" si="45"/>
        <v>0</v>
      </c>
      <c r="X54" s="104">
        <f t="shared" si="46"/>
        <v>0</v>
      </c>
      <c r="Y54" s="103"/>
      <c r="Z54" s="104">
        <f t="shared" si="47"/>
        <v>0</v>
      </c>
      <c r="AA54" s="104">
        <f t="shared" si="48"/>
        <v>0</v>
      </c>
      <c r="AB54" s="123"/>
      <c r="AC54" s="114">
        <f t="shared" si="6"/>
        <v>9</v>
      </c>
      <c r="AD54" s="104">
        <f t="shared" si="7"/>
        <v>222.56999999999977</v>
      </c>
      <c r="AE54" s="106">
        <f t="shared" si="8"/>
        <v>400.5</v>
      </c>
      <c r="AF54" s="105">
        <f t="shared" si="0"/>
        <v>7.3170731707317069E-2</v>
      </c>
      <c r="AG54" s="106">
        <f t="shared" si="1"/>
        <v>2.1951219512195119</v>
      </c>
      <c r="AH54" s="115">
        <f t="shared" si="9"/>
        <v>97.682926829268283</v>
      </c>
      <c r="AI54" s="103">
        <v>0</v>
      </c>
      <c r="AJ54" s="106">
        <f t="shared" si="49"/>
        <v>0</v>
      </c>
      <c r="AK54" s="106">
        <f t="shared" si="50"/>
        <v>0</v>
      </c>
      <c r="AL54" s="124">
        <v>50</v>
      </c>
      <c r="AM54" s="106">
        <f t="shared" si="51"/>
        <v>0</v>
      </c>
      <c r="AN54" s="114">
        <f t="shared" si="52"/>
        <v>0</v>
      </c>
      <c r="AO54" s="35">
        <f t="shared" si="10"/>
        <v>43589</v>
      </c>
      <c r="AP54" s="113"/>
    </row>
    <row r="55" spans="1:47" s="102" customFormat="1" ht="15" x14ac:dyDescent="0.25">
      <c r="A55" s="98">
        <v>33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ref="L55:L89" si="53">J55*$G55</f>
        <v>0</v>
      </c>
      <c r="M55" s="103">
        <v>2</v>
      </c>
      <c r="N55" s="104">
        <f t="shared" ref="N55:N89" si="54">M55*$F55</f>
        <v>48.04</v>
      </c>
      <c r="O55" s="104">
        <f t="shared" ref="O55:O89" si="55">M55*$G55</f>
        <v>99</v>
      </c>
      <c r="P55" s="103">
        <v>1</v>
      </c>
      <c r="Q55" s="104">
        <f t="shared" ref="Q55:Q89" si="56">P55*$F55</f>
        <v>24.02</v>
      </c>
      <c r="R55" s="104">
        <f t="shared" ref="R55:R89" si="57">P55*$G55</f>
        <v>49.5</v>
      </c>
      <c r="S55" s="103">
        <v>1</v>
      </c>
      <c r="T55" s="104">
        <f t="shared" ref="T55:T89" si="58">S55*$F55</f>
        <v>24.02</v>
      </c>
      <c r="U55" s="104">
        <f t="shared" ref="U55:U89" si="59">S55*$G55</f>
        <v>49.5</v>
      </c>
      <c r="V55" s="103">
        <v>0</v>
      </c>
      <c r="W55" s="104">
        <f t="shared" ref="W55:W89" si="60">V55*$F55</f>
        <v>0</v>
      </c>
      <c r="X55" s="104">
        <f t="shared" ref="X55:X89" si="61">V55*$G55</f>
        <v>0</v>
      </c>
      <c r="Y55" s="103"/>
      <c r="Z55" s="104">
        <f t="shared" ref="Z55:Z89" si="62">Y55*$F55</f>
        <v>0</v>
      </c>
      <c r="AA55" s="104">
        <f t="shared" ref="AA55:AA89" si="63">Y55*$G55</f>
        <v>0</v>
      </c>
      <c r="AB55" s="117"/>
      <c r="AC55" s="114">
        <f t="shared" si="6"/>
        <v>4</v>
      </c>
      <c r="AD55" s="104">
        <f t="shared" si="7"/>
        <v>96.08</v>
      </c>
      <c r="AE55" s="106">
        <f t="shared" si="8"/>
        <v>198</v>
      </c>
      <c r="AF55" s="105">
        <f t="shared" si="0"/>
        <v>3.2520325203252036E-2</v>
      </c>
      <c r="AG55" s="106">
        <f t="shared" si="1"/>
        <v>0.97560975609756106</v>
      </c>
      <c r="AH55" s="115">
        <f t="shared" si="9"/>
        <v>48.292682926829272</v>
      </c>
      <c r="AI55" s="103">
        <v>0</v>
      </c>
      <c r="AJ55" s="106">
        <f t="shared" ref="AJ55:AJ89" si="64">AI55*G55</f>
        <v>0</v>
      </c>
      <c r="AK55" s="106">
        <f t="shared" ref="AK55:AK89" si="65">IFERROR(AI55/AF55, "-")</f>
        <v>0</v>
      </c>
      <c r="AL55" s="108">
        <v>51</v>
      </c>
      <c r="AM55" s="106">
        <f t="shared" ref="AM55:AM89" si="66">IFERROR(AK55/7,"-")</f>
        <v>0</v>
      </c>
      <c r="AN55" s="114">
        <f t="shared" ref="AN55:AN89" si="67">IFERROR(AK55/30,"-")</f>
        <v>0</v>
      </c>
      <c r="AO55" s="35">
        <f t="shared" si="10"/>
        <v>43589</v>
      </c>
      <c r="AP55" s="113"/>
      <c r="AQ55" s="113"/>
      <c r="AR55" s="113"/>
      <c r="AS55" s="113"/>
      <c r="AT55" s="113"/>
      <c r="AU55" s="113"/>
    </row>
    <row r="56" spans="1:47" s="102" customFormat="1" ht="15" x14ac:dyDescent="0.25">
      <c r="A56" s="98">
        <v>36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53"/>
        <v>0</v>
      </c>
      <c r="M56" s="103">
        <v>0</v>
      </c>
      <c r="N56" s="104">
        <f t="shared" si="54"/>
        <v>0</v>
      </c>
      <c r="O56" s="104">
        <f t="shared" si="55"/>
        <v>0</v>
      </c>
      <c r="P56" s="103">
        <v>1</v>
      </c>
      <c r="Q56" s="104">
        <f t="shared" si="56"/>
        <v>23.39</v>
      </c>
      <c r="R56" s="104">
        <f t="shared" si="57"/>
        <v>49.5</v>
      </c>
      <c r="S56" s="103">
        <v>0</v>
      </c>
      <c r="T56" s="104">
        <f t="shared" si="58"/>
        <v>0</v>
      </c>
      <c r="U56" s="104">
        <f t="shared" si="59"/>
        <v>0</v>
      </c>
      <c r="V56" s="103">
        <v>0</v>
      </c>
      <c r="W56" s="104">
        <f t="shared" si="60"/>
        <v>0</v>
      </c>
      <c r="X56" s="104">
        <f t="shared" si="61"/>
        <v>0</v>
      </c>
      <c r="Y56" s="103"/>
      <c r="Z56" s="104">
        <f t="shared" si="62"/>
        <v>0</v>
      </c>
      <c r="AA56" s="104">
        <f t="shared" si="63"/>
        <v>0</v>
      </c>
      <c r="AB56" s="117"/>
      <c r="AC56" s="114">
        <f t="shared" si="6"/>
        <v>1</v>
      </c>
      <c r="AD56" s="104">
        <f t="shared" si="7"/>
        <v>23.39</v>
      </c>
      <c r="AE56" s="106">
        <f t="shared" si="8"/>
        <v>49.5</v>
      </c>
      <c r="AF56" s="105">
        <f t="shared" si="0"/>
        <v>8.130081300813009E-3</v>
      </c>
      <c r="AG56" s="106">
        <f t="shared" si="1"/>
        <v>0.24390243902439027</v>
      </c>
      <c r="AH56" s="115">
        <f t="shared" si="9"/>
        <v>12.073170731707318</v>
      </c>
      <c r="AI56" s="103">
        <v>0</v>
      </c>
      <c r="AJ56" s="106">
        <f t="shared" si="64"/>
        <v>0</v>
      </c>
      <c r="AK56" s="106">
        <f t="shared" si="65"/>
        <v>0</v>
      </c>
      <c r="AL56" s="108">
        <v>52</v>
      </c>
      <c r="AM56" s="106">
        <f t="shared" si="66"/>
        <v>0</v>
      </c>
      <c r="AN56" s="114">
        <f t="shared" si="67"/>
        <v>0</v>
      </c>
      <c r="AO56" s="35">
        <f t="shared" si="10"/>
        <v>43589</v>
      </c>
      <c r="AP56" s="113"/>
      <c r="AQ56" s="113"/>
      <c r="AR56" s="113"/>
      <c r="AS56" s="113"/>
      <c r="AT56" s="113"/>
      <c r="AU56" s="113"/>
    </row>
    <row r="57" spans="1:47" s="102" customFormat="1" ht="15" x14ac:dyDescent="0.25">
      <c r="A57" s="98">
        <v>4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53"/>
        <v>0</v>
      </c>
      <c r="M57" s="103">
        <v>0</v>
      </c>
      <c r="N57" s="104">
        <f t="shared" si="54"/>
        <v>0</v>
      </c>
      <c r="O57" s="104">
        <f t="shared" si="55"/>
        <v>0</v>
      </c>
      <c r="P57" s="103">
        <v>3</v>
      </c>
      <c r="Q57" s="104">
        <f t="shared" si="56"/>
        <v>68.579999999999899</v>
      </c>
      <c r="R57" s="104">
        <f t="shared" si="57"/>
        <v>148.5</v>
      </c>
      <c r="S57" s="103">
        <v>3</v>
      </c>
      <c r="T57" s="104">
        <f t="shared" si="58"/>
        <v>68.579999999999899</v>
      </c>
      <c r="U57" s="104">
        <f t="shared" si="59"/>
        <v>148.5</v>
      </c>
      <c r="V57" s="103">
        <v>1</v>
      </c>
      <c r="W57" s="104">
        <f t="shared" si="60"/>
        <v>22.859999999999964</v>
      </c>
      <c r="X57" s="104">
        <f t="shared" si="61"/>
        <v>49.5</v>
      </c>
      <c r="Y57" s="103"/>
      <c r="Z57" s="104">
        <f t="shared" si="62"/>
        <v>0</v>
      </c>
      <c r="AA57" s="104">
        <f t="shared" si="63"/>
        <v>0</v>
      </c>
      <c r="AB57" s="117"/>
      <c r="AC57" s="114">
        <f t="shared" si="6"/>
        <v>7</v>
      </c>
      <c r="AD57" s="104">
        <f t="shared" si="7"/>
        <v>160.01999999999975</v>
      </c>
      <c r="AE57" s="106">
        <f t="shared" si="8"/>
        <v>346.5</v>
      </c>
      <c r="AF57" s="105">
        <f t="shared" si="0"/>
        <v>5.6910569105691054E-2</v>
      </c>
      <c r="AG57" s="106">
        <f t="shared" si="1"/>
        <v>1.7073170731707317</v>
      </c>
      <c r="AH57" s="115">
        <f t="shared" si="9"/>
        <v>84.512195121951223</v>
      </c>
      <c r="AI57" s="103">
        <v>1</v>
      </c>
      <c r="AJ57" s="106">
        <f t="shared" si="64"/>
        <v>49.5</v>
      </c>
      <c r="AK57" s="106">
        <f t="shared" si="65"/>
        <v>17.571428571428573</v>
      </c>
      <c r="AL57" s="108">
        <v>53</v>
      </c>
      <c r="AM57" s="106">
        <f t="shared" si="66"/>
        <v>2.5102040816326534</v>
      </c>
      <c r="AN57" s="114">
        <f t="shared" si="67"/>
        <v>0.58571428571428574</v>
      </c>
      <c r="AO57" s="35">
        <f t="shared" si="10"/>
        <v>43606.571428571428</v>
      </c>
      <c r="AP57" s="113"/>
      <c r="AQ57" s="113"/>
      <c r="AR57" s="113"/>
      <c r="AS57" s="113"/>
      <c r="AT57" s="113"/>
      <c r="AU57" s="113"/>
    </row>
    <row r="58" spans="1:47" s="102" customFormat="1" ht="15" x14ac:dyDescent="0.25">
      <c r="A58" s="98">
        <v>8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3</v>
      </c>
      <c r="K58" s="104">
        <f t="shared" si="11"/>
        <v>76.080000000000013</v>
      </c>
      <c r="L58" s="104">
        <f t="shared" si="53"/>
        <v>148.5</v>
      </c>
      <c r="M58" s="103">
        <v>3</v>
      </c>
      <c r="N58" s="104">
        <f t="shared" si="54"/>
        <v>76.080000000000013</v>
      </c>
      <c r="O58" s="104">
        <f t="shared" si="55"/>
        <v>148.5</v>
      </c>
      <c r="P58" s="103">
        <v>2</v>
      </c>
      <c r="Q58" s="104">
        <f t="shared" si="56"/>
        <v>50.720000000000006</v>
      </c>
      <c r="R58" s="104">
        <f t="shared" si="57"/>
        <v>99</v>
      </c>
      <c r="S58" s="103">
        <v>8</v>
      </c>
      <c r="T58" s="104">
        <f t="shared" si="58"/>
        <v>202.88000000000002</v>
      </c>
      <c r="U58" s="104">
        <f t="shared" si="59"/>
        <v>396</v>
      </c>
      <c r="V58" s="103">
        <v>2</v>
      </c>
      <c r="W58" s="104">
        <f t="shared" si="60"/>
        <v>50.720000000000006</v>
      </c>
      <c r="X58" s="104">
        <f t="shared" si="61"/>
        <v>99</v>
      </c>
      <c r="Y58" s="103"/>
      <c r="Z58" s="104">
        <f t="shared" si="62"/>
        <v>0</v>
      </c>
      <c r="AA58" s="104">
        <f t="shared" si="63"/>
        <v>0</v>
      </c>
      <c r="AB58" s="117"/>
      <c r="AC58" s="114">
        <f t="shared" si="6"/>
        <v>18</v>
      </c>
      <c r="AD58" s="104">
        <f t="shared" si="7"/>
        <v>456.48000000000008</v>
      </c>
      <c r="AE58" s="106">
        <f t="shared" si="8"/>
        <v>891</v>
      </c>
      <c r="AF58" s="105">
        <f t="shared" si="0"/>
        <v>0.14634146341463414</v>
      </c>
      <c r="AG58" s="106">
        <f t="shared" si="1"/>
        <v>4.3902439024390238</v>
      </c>
      <c r="AH58" s="115">
        <f t="shared" si="9"/>
        <v>217.31707317073167</v>
      </c>
      <c r="AI58" s="103">
        <v>4</v>
      </c>
      <c r="AJ58" s="106">
        <f t="shared" si="64"/>
        <v>198</v>
      </c>
      <c r="AK58" s="106">
        <f t="shared" si="65"/>
        <v>27.333333333333336</v>
      </c>
      <c r="AL58" s="108">
        <v>54</v>
      </c>
      <c r="AM58" s="106">
        <f t="shared" si="66"/>
        <v>3.9047619047619051</v>
      </c>
      <c r="AN58" s="114">
        <f t="shared" si="67"/>
        <v>0.9111111111111112</v>
      </c>
      <c r="AO58" s="35">
        <f t="shared" si="10"/>
        <v>43616.333333333336</v>
      </c>
      <c r="AP58" s="113"/>
      <c r="AQ58" s="113"/>
      <c r="AR58" s="113"/>
      <c r="AS58" s="113"/>
      <c r="AT58" s="113"/>
      <c r="AU58" s="113"/>
    </row>
    <row r="59" spans="1:47" s="102" customFormat="1" ht="15" x14ac:dyDescent="0.25">
      <c r="A59" s="98">
        <v>15</v>
      </c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53"/>
        <v>0</v>
      </c>
      <c r="M59" s="103">
        <v>0</v>
      </c>
      <c r="N59" s="104">
        <f t="shared" si="54"/>
        <v>0</v>
      </c>
      <c r="O59" s="104">
        <f t="shared" si="55"/>
        <v>0</v>
      </c>
      <c r="P59" s="103">
        <v>0</v>
      </c>
      <c r="Q59" s="104">
        <f t="shared" si="56"/>
        <v>0</v>
      </c>
      <c r="R59" s="104">
        <f t="shared" si="57"/>
        <v>0</v>
      </c>
      <c r="S59" s="103">
        <v>0</v>
      </c>
      <c r="T59" s="104">
        <f t="shared" si="58"/>
        <v>0</v>
      </c>
      <c r="U59" s="104">
        <f t="shared" si="59"/>
        <v>0</v>
      </c>
      <c r="V59" s="103">
        <v>0</v>
      </c>
      <c r="W59" s="104">
        <f t="shared" si="60"/>
        <v>0</v>
      </c>
      <c r="X59" s="104">
        <f t="shared" si="61"/>
        <v>0</v>
      </c>
      <c r="Y59" s="103"/>
      <c r="Z59" s="104">
        <f t="shared" si="62"/>
        <v>0</v>
      </c>
      <c r="AA59" s="104">
        <f t="shared" si="63"/>
        <v>0</v>
      </c>
      <c r="AB59" s="117"/>
      <c r="AC59" s="114">
        <f t="shared" si="6"/>
        <v>0</v>
      </c>
      <c r="AD59" s="104">
        <f t="shared" si="7"/>
        <v>0</v>
      </c>
      <c r="AE59" s="106">
        <f t="shared" si="8"/>
        <v>0</v>
      </c>
      <c r="AF59" s="105">
        <f t="shared" si="0"/>
        <v>0</v>
      </c>
      <c r="AG59" s="106">
        <f t="shared" si="1"/>
        <v>0</v>
      </c>
      <c r="AH59" s="115">
        <f t="shared" si="9"/>
        <v>0</v>
      </c>
      <c r="AI59" s="103">
        <v>0</v>
      </c>
      <c r="AJ59" s="106">
        <f t="shared" si="64"/>
        <v>0</v>
      </c>
      <c r="AK59" s="106" t="str">
        <f t="shared" si="65"/>
        <v>-</v>
      </c>
      <c r="AL59" s="108">
        <v>55</v>
      </c>
      <c r="AM59" s="106" t="str">
        <f t="shared" si="66"/>
        <v>-</v>
      </c>
      <c r="AN59" s="114" t="str">
        <f t="shared" si="67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5" x14ac:dyDescent="0.25">
      <c r="A60" s="98"/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13"/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17"/>
      <c r="AC60" s="114">
        <f t="shared" si="6"/>
        <v>0</v>
      </c>
      <c r="AD60" s="104">
        <f t="shared" si="7"/>
        <v>0</v>
      </c>
      <c r="AE60" s="106">
        <f t="shared" si="8"/>
        <v>0</v>
      </c>
      <c r="AF60" s="105">
        <f t="shared" si="0"/>
        <v>0</v>
      </c>
      <c r="AG60" s="106">
        <f t="shared" si="1"/>
        <v>0</v>
      </c>
      <c r="AH60" s="115">
        <f t="shared" si="9"/>
        <v>0</v>
      </c>
      <c r="AI60" s="103">
        <v>0</v>
      </c>
      <c r="AJ60" s="106">
        <f t="shared" si="64"/>
        <v>0</v>
      </c>
      <c r="AK60" s="106" t="str">
        <f t="shared" si="65"/>
        <v>-</v>
      </c>
      <c r="AL60" s="108">
        <v>56</v>
      </c>
      <c r="AM60" s="106" t="str">
        <f t="shared" si="66"/>
        <v>-</v>
      </c>
      <c r="AN60" s="114" t="str">
        <f t="shared" si="67"/>
        <v>-</v>
      </c>
      <c r="AO60" s="35" t="str">
        <f t="shared" si="10"/>
        <v>-</v>
      </c>
      <c r="AP60" s="113"/>
      <c r="AQ60" s="113"/>
      <c r="AR60" s="113"/>
      <c r="AS60" s="113"/>
      <c r="AT60" s="113"/>
      <c r="AU60" s="113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1</v>
      </c>
      <c r="K61" s="104">
        <f t="shared" si="11"/>
        <v>47.3</v>
      </c>
      <c r="L61" s="104">
        <f t="shared" si="53"/>
        <v>104.5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6"/>
        <v>1</v>
      </c>
      <c r="AD61" s="104">
        <f t="shared" si="7"/>
        <v>47.3</v>
      </c>
      <c r="AE61" s="106">
        <f t="shared" si="8"/>
        <v>104.5</v>
      </c>
      <c r="AF61" s="105">
        <f t="shared" si="0"/>
        <v>8.130081300813009E-3</v>
      </c>
      <c r="AG61" s="106">
        <f t="shared" si="1"/>
        <v>0.24390243902439027</v>
      </c>
      <c r="AH61" s="115">
        <f t="shared" si="9"/>
        <v>25.487804878048784</v>
      </c>
      <c r="AI61" s="103">
        <v>0</v>
      </c>
      <c r="AJ61" s="107">
        <f t="shared" si="64"/>
        <v>0</v>
      </c>
      <c r="AK61" s="106">
        <f t="shared" si="65"/>
        <v>0</v>
      </c>
      <c r="AL61" s="108">
        <v>57</v>
      </c>
      <c r="AM61" s="106">
        <f t="shared" si="66"/>
        <v>0</v>
      </c>
      <c r="AN61" s="109">
        <f t="shared" si="67"/>
        <v>0</v>
      </c>
      <c r="AO61" s="35">
        <f t="shared" si="10"/>
        <v>43589</v>
      </c>
      <c r="AP61" s="110"/>
      <c r="AQ61" s="110"/>
    </row>
    <row r="62" spans="1:47" s="102" customFormat="1" ht="15" x14ac:dyDescent="0.25">
      <c r="A62" s="98">
        <v>33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5</v>
      </c>
      <c r="K62" s="104">
        <f t="shared" si="11"/>
        <v>399.45</v>
      </c>
      <c r="L62" s="104">
        <f t="shared" si="53"/>
        <v>847.5</v>
      </c>
      <c r="M62" s="103">
        <v>0</v>
      </c>
      <c r="N62" s="104">
        <f t="shared" si="54"/>
        <v>0</v>
      </c>
      <c r="O62" s="104">
        <f t="shared" si="55"/>
        <v>0</v>
      </c>
      <c r="P62" s="103">
        <v>3</v>
      </c>
      <c r="Q62" s="104">
        <f t="shared" si="56"/>
        <v>239.67000000000002</v>
      </c>
      <c r="R62" s="104">
        <f t="shared" si="57"/>
        <v>508.5</v>
      </c>
      <c r="S62" s="103">
        <v>2</v>
      </c>
      <c r="T62" s="104">
        <f t="shared" si="58"/>
        <v>159.78</v>
      </c>
      <c r="U62" s="104">
        <f t="shared" si="59"/>
        <v>339</v>
      </c>
      <c r="V62" s="103">
        <v>2</v>
      </c>
      <c r="W62" s="104">
        <f t="shared" si="60"/>
        <v>159.78</v>
      </c>
      <c r="X62" s="104">
        <f t="shared" si="61"/>
        <v>339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6"/>
        <v>12</v>
      </c>
      <c r="AD62" s="104">
        <f t="shared" si="7"/>
        <v>958.68000000000006</v>
      </c>
      <c r="AE62" s="106">
        <f t="shared" si="8"/>
        <v>2034</v>
      </c>
      <c r="AF62" s="105">
        <f t="shared" si="0"/>
        <v>9.7560975609756101E-2</v>
      </c>
      <c r="AG62" s="106">
        <f t="shared" si="1"/>
        <v>2.9268292682926829</v>
      </c>
      <c r="AH62" s="115">
        <f t="shared" si="9"/>
        <v>496.09756097560972</v>
      </c>
      <c r="AI62" s="103">
        <v>5</v>
      </c>
      <c r="AJ62" s="107">
        <f t="shared" si="64"/>
        <v>847.5</v>
      </c>
      <c r="AK62" s="106">
        <f t="shared" si="65"/>
        <v>51.25</v>
      </c>
      <c r="AL62" s="108">
        <v>58</v>
      </c>
      <c r="AM62" s="106">
        <f t="shared" si="66"/>
        <v>7.3214285714285712</v>
      </c>
      <c r="AN62" s="109">
        <f t="shared" si="67"/>
        <v>1.7083333333333333</v>
      </c>
      <c r="AO62" s="35">
        <f t="shared" si="10"/>
        <v>43640.25</v>
      </c>
      <c r="AP62" s="110"/>
      <c r="AQ62" s="110"/>
    </row>
    <row r="63" spans="1:47" s="102" customFormat="1" ht="15" x14ac:dyDescent="0.25">
      <c r="A63" s="98">
        <v>6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1</v>
      </c>
      <c r="K63" s="104">
        <f t="shared" si="11"/>
        <v>27</v>
      </c>
      <c r="L63" s="104">
        <f t="shared" si="53"/>
        <v>59.5</v>
      </c>
      <c r="M63" s="103">
        <v>2</v>
      </c>
      <c r="N63" s="104">
        <f t="shared" si="54"/>
        <v>54</v>
      </c>
      <c r="O63" s="104">
        <f t="shared" si="55"/>
        <v>119</v>
      </c>
      <c r="P63" s="103">
        <v>2</v>
      </c>
      <c r="Q63" s="104">
        <f t="shared" si="56"/>
        <v>54</v>
      </c>
      <c r="R63" s="104">
        <f t="shared" si="57"/>
        <v>119</v>
      </c>
      <c r="S63" s="103">
        <v>1</v>
      </c>
      <c r="T63" s="104">
        <f t="shared" si="58"/>
        <v>27</v>
      </c>
      <c r="U63" s="104">
        <f t="shared" si="59"/>
        <v>59.5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6"/>
        <v>6</v>
      </c>
      <c r="AD63" s="104">
        <f t="shared" si="7"/>
        <v>162</v>
      </c>
      <c r="AE63" s="106">
        <f t="shared" si="8"/>
        <v>357</v>
      </c>
      <c r="AF63" s="105">
        <f t="shared" si="0"/>
        <v>4.878048780487805E-2</v>
      </c>
      <c r="AG63" s="106">
        <f t="shared" si="1"/>
        <v>1.4634146341463414</v>
      </c>
      <c r="AH63" s="115">
        <f t="shared" si="9"/>
        <v>87.073170731707322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59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23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6"/>
        <v>0</v>
      </c>
      <c r="AD64" s="104">
        <f t="shared" si="7"/>
        <v>0</v>
      </c>
      <c r="AE64" s="106">
        <f t="shared" si="8"/>
        <v>0</v>
      </c>
      <c r="AF64" s="105">
        <f t="shared" si="0"/>
        <v>0</v>
      </c>
      <c r="AG64" s="106">
        <f t="shared" si="1"/>
        <v>0</v>
      </c>
      <c r="AH64" s="115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60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33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1</v>
      </c>
      <c r="N65" s="104">
        <f t="shared" si="54"/>
        <v>11.770000000000003</v>
      </c>
      <c r="O65" s="104">
        <f t="shared" si="55"/>
        <v>49.5</v>
      </c>
      <c r="P65" s="103">
        <v>14</v>
      </c>
      <c r="Q65" s="104">
        <f t="shared" si="56"/>
        <v>164.78000000000003</v>
      </c>
      <c r="R65" s="104">
        <f t="shared" si="57"/>
        <v>693</v>
      </c>
      <c r="S65" s="103">
        <v>14</v>
      </c>
      <c r="T65" s="104">
        <f t="shared" si="58"/>
        <v>164.78000000000003</v>
      </c>
      <c r="U65" s="104">
        <f t="shared" si="59"/>
        <v>693</v>
      </c>
      <c r="V65" s="103">
        <v>2</v>
      </c>
      <c r="W65" s="104">
        <f t="shared" si="60"/>
        <v>23.540000000000006</v>
      </c>
      <c r="X65" s="104">
        <f t="shared" si="61"/>
        <v>99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6"/>
        <v>31</v>
      </c>
      <c r="AD65" s="104">
        <f t="shared" si="7"/>
        <v>364.87000000000012</v>
      </c>
      <c r="AE65" s="106">
        <f t="shared" si="8"/>
        <v>1534.5</v>
      </c>
      <c r="AF65" s="105">
        <f t="shared" si="0"/>
        <v>0.25203252032520324</v>
      </c>
      <c r="AG65" s="106">
        <f t="shared" si="1"/>
        <v>7.5609756097560972</v>
      </c>
      <c r="AH65" s="115">
        <f t="shared" si="9"/>
        <v>374.26829268292681</v>
      </c>
      <c r="AI65" s="103">
        <v>8</v>
      </c>
      <c r="AJ65" s="107">
        <f t="shared" si="64"/>
        <v>396</v>
      </c>
      <c r="AK65" s="106">
        <f t="shared" si="65"/>
        <v>31.741935483870972</v>
      </c>
      <c r="AL65" s="108">
        <v>61</v>
      </c>
      <c r="AM65" s="106">
        <f t="shared" si="66"/>
        <v>4.5345622119815676</v>
      </c>
      <c r="AN65" s="109">
        <f t="shared" si="67"/>
        <v>1.0580645161290323</v>
      </c>
      <c r="AO65" s="35">
        <f t="shared" si="10"/>
        <v>43620.741935483871</v>
      </c>
      <c r="AP65" s="110"/>
      <c r="AQ65" s="110"/>
    </row>
    <row r="66" spans="1:43" s="102" customFormat="1" ht="15" x14ac:dyDescent="0.25">
      <c r="A66" s="98">
        <v>74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6"/>
        <v>1</v>
      </c>
      <c r="AD66" s="104">
        <f t="shared" si="7"/>
        <v>11</v>
      </c>
      <c r="AE66" s="106">
        <f t="shared" si="8"/>
        <v>24.5</v>
      </c>
      <c r="AF66" s="105">
        <f t="shared" si="0"/>
        <v>8.130081300813009E-3</v>
      </c>
      <c r="AG66" s="106">
        <f t="shared" si="1"/>
        <v>0.24390243902439027</v>
      </c>
      <c r="AH66" s="115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62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5" x14ac:dyDescent="0.25">
      <c r="A67" s="98">
        <v>11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7</v>
      </c>
      <c r="Q67" s="104">
        <f t="shared" si="56"/>
        <v>82.32</v>
      </c>
      <c r="R67" s="104">
        <f t="shared" si="57"/>
        <v>171.5</v>
      </c>
      <c r="S67" s="103">
        <v>8</v>
      </c>
      <c r="T67" s="104">
        <f t="shared" si="58"/>
        <v>94.08</v>
      </c>
      <c r="U67" s="104">
        <f t="shared" si="59"/>
        <v>196</v>
      </c>
      <c r="V67" s="103">
        <v>1</v>
      </c>
      <c r="W67" s="104">
        <f t="shared" si="60"/>
        <v>11.76</v>
      </c>
      <c r="X67" s="104">
        <f t="shared" si="61"/>
        <v>24.5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6"/>
        <v>16</v>
      </c>
      <c r="AD67" s="104">
        <f t="shared" si="7"/>
        <v>188.16</v>
      </c>
      <c r="AE67" s="106">
        <f t="shared" si="8"/>
        <v>392</v>
      </c>
      <c r="AF67" s="105">
        <f t="shared" si="0"/>
        <v>0.13008130081300814</v>
      </c>
      <c r="AG67" s="106">
        <f t="shared" si="1"/>
        <v>3.9024390243902443</v>
      </c>
      <c r="AH67" s="115">
        <f t="shared" si="9"/>
        <v>95.609756097560989</v>
      </c>
      <c r="AI67" s="103">
        <v>4</v>
      </c>
      <c r="AJ67" s="107">
        <f t="shared" si="64"/>
        <v>98</v>
      </c>
      <c r="AK67" s="106">
        <f t="shared" si="65"/>
        <v>30.749999999999996</v>
      </c>
      <c r="AL67" s="108">
        <v>63</v>
      </c>
      <c r="AM67" s="106">
        <f t="shared" si="66"/>
        <v>4.3928571428571423</v>
      </c>
      <c r="AN67" s="109">
        <f t="shared" si="67"/>
        <v>1.0249999999999999</v>
      </c>
      <c r="AO67" s="35">
        <f t="shared" si="10"/>
        <v>43619.75</v>
      </c>
      <c r="AP67" s="110"/>
      <c r="AQ67" s="110"/>
    </row>
    <row r="68" spans="1:43" s="102" customFormat="1" ht="15" x14ac:dyDescent="0.25">
      <c r="A68" s="98">
        <v>33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6"/>
        <v>0</v>
      </c>
      <c r="AD68" s="104">
        <f t="shared" si="7"/>
        <v>0</v>
      </c>
      <c r="AE68" s="106">
        <f t="shared" si="8"/>
        <v>0</v>
      </c>
      <c r="AF68" s="105">
        <f t="shared" si="0"/>
        <v>0</v>
      </c>
      <c r="AG68" s="106">
        <f t="shared" si="1"/>
        <v>0</v>
      </c>
      <c r="AH68" s="115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1</v>
      </c>
      <c r="K69" s="104">
        <f t="shared" si="11"/>
        <v>12.049999999999997</v>
      </c>
      <c r="L69" s="104">
        <f t="shared" si="53"/>
        <v>24.5</v>
      </c>
      <c r="M69" s="103">
        <v>0</v>
      </c>
      <c r="N69" s="104">
        <f t="shared" si="54"/>
        <v>0</v>
      </c>
      <c r="O69" s="104">
        <f t="shared" si="55"/>
        <v>0</v>
      </c>
      <c r="P69" s="103">
        <v>2</v>
      </c>
      <c r="Q69" s="104">
        <f t="shared" si="56"/>
        <v>24.099999999999994</v>
      </c>
      <c r="R69" s="104">
        <f t="shared" si="57"/>
        <v>49</v>
      </c>
      <c r="S69" s="103">
        <v>2</v>
      </c>
      <c r="T69" s="104">
        <f t="shared" si="58"/>
        <v>24.099999999999994</v>
      </c>
      <c r="U69" s="104">
        <f t="shared" si="59"/>
        <v>49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6"/>
        <v>5</v>
      </c>
      <c r="AD69" s="104">
        <f t="shared" si="7"/>
        <v>60.249999999999986</v>
      </c>
      <c r="AE69" s="106">
        <f t="shared" si="8"/>
        <v>122.5</v>
      </c>
      <c r="AF69" s="105">
        <f t="shared" si="0"/>
        <v>4.065040650406504E-2</v>
      </c>
      <c r="AG69" s="106">
        <f t="shared" si="1"/>
        <v>1.2195121951219512</v>
      </c>
      <c r="AH69" s="115">
        <f t="shared" si="9"/>
        <v>29.878048780487806</v>
      </c>
      <c r="AI69" s="103">
        <v>5</v>
      </c>
      <c r="AJ69" s="107">
        <f t="shared" si="64"/>
        <v>122.5</v>
      </c>
      <c r="AK69" s="106">
        <f t="shared" si="65"/>
        <v>123</v>
      </c>
      <c r="AL69" s="108">
        <v>65</v>
      </c>
      <c r="AM69" s="106">
        <f t="shared" si="66"/>
        <v>17.571428571428573</v>
      </c>
      <c r="AN69" s="109">
        <f t="shared" si="67"/>
        <v>4.0999999999999996</v>
      </c>
      <c r="AO69" s="35">
        <f t="shared" si="10"/>
        <v>43712</v>
      </c>
      <c r="AP69" s="110"/>
      <c r="AQ69" s="110"/>
    </row>
    <row r="70" spans="1:43" s="102" customFormat="1" ht="15" x14ac:dyDescent="0.25">
      <c r="A70" s="98">
        <v>13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6"/>
        <v>0</v>
      </c>
      <c r="AD70" s="104">
        <f t="shared" si="7"/>
        <v>0</v>
      </c>
      <c r="AE70" s="106">
        <f t="shared" si="8"/>
        <v>0</v>
      </c>
      <c r="AF70" s="105">
        <f t="shared" si="0"/>
        <v>0</v>
      </c>
      <c r="AG70" s="106">
        <f t="shared" si="1"/>
        <v>0</v>
      </c>
      <c r="AH70" s="115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66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3</v>
      </c>
      <c r="Q71" s="104">
        <f t="shared" si="56"/>
        <v>33.329999999999984</v>
      </c>
      <c r="R71" s="104">
        <f t="shared" si="57"/>
        <v>73.5</v>
      </c>
      <c r="S71" s="103">
        <v>1</v>
      </c>
      <c r="T71" s="104">
        <f t="shared" si="58"/>
        <v>11.109999999999996</v>
      </c>
      <c r="U71" s="104">
        <f t="shared" si="59"/>
        <v>24.5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6"/>
        <v>4</v>
      </c>
      <c r="AD71" s="104">
        <f t="shared" si="7"/>
        <v>44.439999999999984</v>
      </c>
      <c r="AE71" s="106">
        <f t="shared" si="8"/>
        <v>98</v>
      </c>
      <c r="AF71" s="105">
        <f t="shared" si="0"/>
        <v>3.2520325203252036E-2</v>
      </c>
      <c r="AG71" s="106">
        <f t="shared" si="1"/>
        <v>0.97560975609756106</v>
      </c>
      <c r="AH71" s="115">
        <f t="shared" si="9"/>
        <v>23.902439024390247</v>
      </c>
      <c r="AI71" s="103">
        <v>5</v>
      </c>
      <c r="AJ71" s="107">
        <f t="shared" si="64"/>
        <v>122.5</v>
      </c>
      <c r="AK71" s="106">
        <f t="shared" si="65"/>
        <v>153.74999999999997</v>
      </c>
      <c r="AL71" s="108">
        <v>67</v>
      </c>
      <c r="AM71" s="106">
        <f t="shared" si="66"/>
        <v>21.964285714285712</v>
      </c>
      <c r="AN71" s="109">
        <f t="shared" si="67"/>
        <v>5.1249999999999991</v>
      </c>
      <c r="AO71" s="35">
        <f t="shared" si="10"/>
        <v>43742.75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76" si="68">J72+M72+P72+S72+V72+Y72</f>
        <v>0</v>
      </c>
      <c r="AD72" s="104">
        <f t="shared" ref="AD72:AD176" si="69">AC72*F72</f>
        <v>0</v>
      </c>
      <c r="AE72" s="106">
        <f t="shared" si="8"/>
        <v>0</v>
      </c>
      <c r="AF72" s="105">
        <f t="shared" si="0"/>
        <v>0</v>
      </c>
      <c r="AG72" s="106">
        <f t="shared" si="1"/>
        <v>0</v>
      </c>
      <c r="AH72" s="115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6">
        <f t="shared" si="8"/>
        <v>0</v>
      </c>
      <c r="AF73" s="105">
        <f t="shared" si="0"/>
        <v>0</v>
      </c>
      <c r="AG73" s="106">
        <f t="shared" si="1"/>
        <v>0</v>
      </c>
      <c r="AH73" s="115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1</v>
      </c>
      <c r="AD74" s="104">
        <f t="shared" si="69"/>
        <v>13.479999999999993</v>
      </c>
      <c r="AE74" s="106">
        <f t="shared" si="8"/>
        <v>29.5</v>
      </c>
      <c r="AF74" s="105">
        <f t="shared" si="0"/>
        <v>8.130081300813009E-3</v>
      </c>
      <c r="AG74" s="106">
        <f t="shared" si="1"/>
        <v>0.24390243902439027</v>
      </c>
      <c r="AH74" s="115">
        <f t="shared" si="9"/>
        <v>7.1951219512195133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70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5" x14ac:dyDescent="0.25">
      <c r="A75" s="98">
        <v>12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2</v>
      </c>
      <c r="K75" s="104">
        <f t="shared" si="11"/>
        <v>27.02</v>
      </c>
      <c r="L75" s="104">
        <f t="shared" si="53"/>
        <v>59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2</v>
      </c>
      <c r="AD75" s="104">
        <f t="shared" si="69"/>
        <v>27.02</v>
      </c>
      <c r="AE75" s="106">
        <f t="shared" si="8"/>
        <v>59</v>
      </c>
      <c r="AF75" s="105">
        <f t="shared" si="0"/>
        <v>1.6260162601626018E-2</v>
      </c>
      <c r="AG75" s="106">
        <f t="shared" si="1"/>
        <v>0.48780487804878053</v>
      </c>
      <c r="AH75" s="115">
        <f t="shared" si="9"/>
        <v>14.390243902439027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2</v>
      </c>
      <c r="Q76" s="104">
        <f t="shared" si="56"/>
        <v>44</v>
      </c>
      <c r="R76" s="104">
        <f t="shared" si="57"/>
        <v>89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6">
        <f t="shared" si="8"/>
        <v>89</v>
      </c>
      <c r="AF76" s="105">
        <f t="shared" si="0"/>
        <v>1.6260162601626018E-2</v>
      </c>
      <c r="AG76" s="106">
        <f t="shared" si="1"/>
        <v>0.48780487804878053</v>
      </c>
      <c r="AH76" s="115">
        <f t="shared" si="9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2</v>
      </c>
      <c r="K77" s="104">
        <f t="shared" ref="K77:K89" si="70">J77*$F77</f>
        <v>27.240000000000105</v>
      </c>
      <c r="L77" s="104">
        <f t="shared" si="53"/>
        <v>69</v>
      </c>
      <c r="M77" s="103">
        <v>4</v>
      </c>
      <c r="N77" s="104">
        <f t="shared" si="54"/>
        <v>54.48000000000021</v>
      </c>
      <c r="O77" s="104">
        <f t="shared" si="55"/>
        <v>138</v>
      </c>
      <c r="P77" s="103">
        <v>3</v>
      </c>
      <c r="Q77" s="104">
        <f t="shared" si="56"/>
        <v>40.860000000000156</v>
      </c>
      <c r="R77" s="104">
        <f t="shared" si="57"/>
        <v>103.5</v>
      </c>
      <c r="S77" s="103">
        <v>17</v>
      </c>
      <c r="T77" s="104">
        <f t="shared" si="58"/>
        <v>231.5400000000009</v>
      </c>
      <c r="U77" s="104">
        <f t="shared" si="59"/>
        <v>586.5</v>
      </c>
      <c r="V77" s="103">
        <v>16</v>
      </c>
      <c r="W77" s="104">
        <f t="shared" si="60"/>
        <v>217.92000000000084</v>
      </c>
      <c r="X77" s="104">
        <f t="shared" si="61"/>
        <v>552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42</v>
      </c>
      <c r="AD77" s="104">
        <f t="shared" si="69"/>
        <v>572.04000000000224</v>
      </c>
      <c r="AE77" s="106">
        <f t="shared" si="8"/>
        <v>1449</v>
      </c>
      <c r="AF77" s="105">
        <f t="shared" ref="AF77:AF140" si="71">AC77/AQ$10</f>
        <v>0.34146341463414637</v>
      </c>
      <c r="AG77" s="106">
        <f t="shared" ref="AG77:AG140" si="72">AF77*30</f>
        <v>10.24390243902439</v>
      </c>
      <c r="AH77" s="115">
        <f t="shared" si="9"/>
        <v>353.41463414634148</v>
      </c>
      <c r="AI77" s="103">
        <v>1</v>
      </c>
      <c r="AJ77" s="107">
        <f t="shared" si="64"/>
        <v>34.5</v>
      </c>
      <c r="AK77" s="106">
        <f t="shared" si="65"/>
        <v>2.9285714285714284</v>
      </c>
      <c r="AL77" s="108">
        <v>73</v>
      </c>
      <c r="AM77" s="106">
        <f t="shared" si="66"/>
        <v>0.41836734693877548</v>
      </c>
      <c r="AN77" s="109">
        <f t="shared" si="67"/>
        <v>9.7619047619047619E-2</v>
      </c>
      <c r="AO77" s="35">
        <f t="shared" si="10"/>
        <v>43591.928571428572</v>
      </c>
      <c r="AP77" s="110"/>
      <c r="AQ77" s="110"/>
    </row>
    <row r="78" spans="1:43" s="102" customFormat="1" ht="15" x14ac:dyDescent="0.25">
      <c r="A78" s="98">
        <v>21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2</v>
      </c>
      <c r="K78" s="104">
        <f t="shared" si="70"/>
        <v>27.899999999999995</v>
      </c>
      <c r="L78" s="104">
        <f t="shared" si="53"/>
        <v>69</v>
      </c>
      <c r="M78" s="103">
        <v>0</v>
      </c>
      <c r="N78" s="104">
        <f t="shared" si="54"/>
        <v>0</v>
      </c>
      <c r="O78" s="104">
        <f t="shared" si="55"/>
        <v>0</v>
      </c>
      <c r="P78" s="103">
        <v>2</v>
      </c>
      <c r="Q78" s="104">
        <f t="shared" si="56"/>
        <v>27.899999999999995</v>
      </c>
      <c r="R78" s="104">
        <f t="shared" si="57"/>
        <v>69</v>
      </c>
      <c r="S78" s="103">
        <v>2</v>
      </c>
      <c r="T78" s="104">
        <f t="shared" si="58"/>
        <v>27.899999999999995</v>
      </c>
      <c r="U78" s="104">
        <f t="shared" si="59"/>
        <v>69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6</v>
      </c>
      <c r="AD78" s="104">
        <f t="shared" si="69"/>
        <v>83.699999999999989</v>
      </c>
      <c r="AE78" s="106">
        <f t="shared" ref="AE78:AE141" si="73">AC78*G78</f>
        <v>207</v>
      </c>
      <c r="AF78" s="105">
        <f t="shared" si="71"/>
        <v>4.878048780487805E-2</v>
      </c>
      <c r="AG78" s="106">
        <f t="shared" si="72"/>
        <v>1.4634146341463414</v>
      </c>
      <c r="AH78" s="115">
        <f t="shared" ref="AH78:AH141" si="74">AG78*G78</f>
        <v>50.487804878048777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74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5" x14ac:dyDescent="0.25">
      <c r="A79" s="98">
        <v>10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3</v>
      </c>
      <c r="K79" s="104">
        <f t="shared" si="70"/>
        <v>41.850000000000037</v>
      </c>
      <c r="L79" s="104">
        <f t="shared" si="53"/>
        <v>103.5</v>
      </c>
      <c r="M79" s="103">
        <v>1</v>
      </c>
      <c r="N79" s="104">
        <f t="shared" si="54"/>
        <v>13.950000000000014</v>
      </c>
      <c r="O79" s="104">
        <f t="shared" si="55"/>
        <v>34.5</v>
      </c>
      <c r="P79" s="103">
        <v>9</v>
      </c>
      <c r="Q79" s="104">
        <f t="shared" si="56"/>
        <v>125.55000000000013</v>
      </c>
      <c r="R79" s="104">
        <f t="shared" si="57"/>
        <v>310.5</v>
      </c>
      <c r="S79" s="103">
        <v>9</v>
      </c>
      <c r="T79" s="104">
        <f t="shared" si="58"/>
        <v>125.55000000000013</v>
      </c>
      <c r="U79" s="104">
        <f t="shared" si="59"/>
        <v>310.5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22</v>
      </c>
      <c r="AD79" s="104">
        <f t="shared" si="69"/>
        <v>306.90000000000032</v>
      </c>
      <c r="AE79" s="106">
        <f t="shared" si="73"/>
        <v>759</v>
      </c>
      <c r="AF79" s="105">
        <f t="shared" si="71"/>
        <v>0.17886178861788618</v>
      </c>
      <c r="AG79" s="106">
        <f t="shared" si="72"/>
        <v>5.3658536585365857</v>
      </c>
      <c r="AH79" s="115">
        <f t="shared" si="74"/>
        <v>185.1219512195122</v>
      </c>
      <c r="AI79" s="103">
        <v>0</v>
      </c>
      <c r="AJ79" s="107">
        <f t="shared" si="64"/>
        <v>0</v>
      </c>
      <c r="AK79" s="106">
        <f t="shared" si="65"/>
        <v>0</v>
      </c>
      <c r="AL79" s="108">
        <v>75</v>
      </c>
      <c r="AM79" s="106">
        <f t="shared" si="66"/>
        <v>0</v>
      </c>
      <c r="AN79" s="109">
        <f t="shared" si="67"/>
        <v>0</v>
      </c>
      <c r="AO79" s="35">
        <f t="shared" si="75"/>
        <v>43589</v>
      </c>
      <c r="AP79" s="110"/>
      <c r="AQ79" s="110"/>
    </row>
    <row r="80" spans="1:43" s="102" customFormat="1" ht="15" x14ac:dyDescent="0.25">
      <c r="A80" s="98">
        <v>37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0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6">
        <f t="shared" si="73"/>
        <v>0</v>
      </c>
      <c r="AF80" s="105">
        <f t="shared" si="71"/>
        <v>0</v>
      </c>
      <c r="AG80" s="106">
        <f t="shared" si="72"/>
        <v>0</v>
      </c>
      <c r="AH80" s="115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0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6">
        <f t="shared" si="73"/>
        <v>0</v>
      </c>
      <c r="AF81" s="105">
        <f t="shared" si="71"/>
        <v>0</v>
      </c>
      <c r="AG81" s="106">
        <f t="shared" si="72"/>
        <v>0</v>
      </c>
      <c r="AH81" s="115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0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6">
        <f t="shared" si="73"/>
        <v>0</v>
      </c>
      <c r="AF82" s="105">
        <f t="shared" si="71"/>
        <v>0</v>
      </c>
      <c r="AG82" s="106">
        <f t="shared" si="72"/>
        <v>0</v>
      </c>
      <c r="AH82" s="115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0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6">
        <f t="shared" si="73"/>
        <v>0</v>
      </c>
      <c r="AF83" s="105">
        <f t="shared" si="71"/>
        <v>0</v>
      </c>
      <c r="AG83" s="106">
        <f t="shared" si="72"/>
        <v>0</v>
      </c>
      <c r="AH83" s="115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2</v>
      </c>
      <c r="K84" s="104">
        <f t="shared" si="70"/>
        <v>23.520000000000014</v>
      </c>
      <c r="L84" s="104">
        <f t="shared" si="53"/>
        <v>49</v>
      </c>
      <c r="M84" s="103">
        <v>0</v>
      </c>
      <c r="N84" s="104">
        <f t="shared" si="54"/>
        <v>0</v>
      </c>
      <c r="O84" s="104">
        <f t="shared" si="55"/>
        <v>0</v>
      </c>
      <c r="P84" s="103">
        <v>9</v>
      </c>
      <c r="Q84" s="104">
        <f t="shared" si="56"/>
        <v>105.84000000000006</v>
      </c>
      <c r="R84" s="104">
        <f t="shared" si="57"/>
        <v>220.5</v>
      </c>
      <c r="S84" s="103">
        <v>7</v>
      </c>
      <c r="T84" s="104">
        <f t="shared" si="58"/>
        <v>82.32000000000005</v>
      </c>
      <c r="U84" s="104">
        <f t="shared" si="59"/>
        <v>171.5</v>
      </c>
      <c r="V84" s="103">
        <v>6</v>
      </c>
      <c r="W84" s="104">
        <f t="shared" si="60"/>
        <v>70.560000000000045</v>
      </c>
      <c r="X84" s="104">
        <f t="shared" si="61"/>
        <v>147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24</v>
      </c>
      <c r="AD84" s="104">
        <f t="shared" si="69"/>
        <v>282.24000000000018</v>
      </c>
      <c r="AE84" s="106">
        <f t="shared" si="73"/>
        <v>588</v>
      </c>
      <c r="AF84" s="105">
        <f t="shared" si="71"/>
        <v>0.1951219512195122</v>
      </c>
      <c r="AG84" s="106">
        <f t="shared" si="72"/>
        <v>5.8536585365853657</v>
      </c>
      <c r="AH84" s="115">
        <f t="shared" si="74"/>
        <v>143.41463414634146</v>
      </c>
      <c r="AI84" s="103">
        <v>2</v>
      </c>
      <c r="AJ84" s="107">
        <f t="shared" si="64"/>
        <v>49</v>
      </c>
      <c r="AK84" s="106">
        <f t="shared" si="65"/>
        <v>10.25</v>
      </c>
      <c r="AL84" s="108">
        <v>80</v>
      </c>
      <c r="AM84" s="106">
        <f t="shared" si="66"/>
        <v>1.4642857142857142</v>
      </c>
      <c r="AN84" s="109">
        <f t="shared" si="67"/>
        <v>0.34166666666666667</v>
      </c>
      <c r="AO84" s="35">
        <f t="shared" si="75"/>
        <v>43599.25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0"/>
        <v>0</v>
      </c>
      <c r="L85" s="104">
        <f t="shared" si="53"/>
        <v>0</v>
      </c>
      <c r="M85" s="103">
        <v>1</v>
      </c>
      <c r="N85" s="104">
        <f t="shared" si="54"/>
        <v>11.76</v>
      </c>
      <c r="O85" s="104">
        <f t="shared" si="55"/>
        <v>24</v>
      </c>
      <c r="P85" s="103">
        <v>7</v>
      </c>
      <c r="Q85" s="104">
        <f t="shared" si="56"/>
        <v>82.32</v>
      </c>
      <c r="R85" s="104">
        <f t="shared" si="57"/>
        <v>168</v>
      </c>
      <c r="S85" s="103">
        <v>4</v>
      </c>
      <c r="T85" s="104">
        <f t="shared" si="58"/>
        <v>47.04</v>
      </c>
      <c r="U85" s="104">
        <f t="shared" si="59"/>
        <v>96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12</v>
      </c>
      <c r="AD85" s="104">
        <f t="shared" si="69"/>
        <v>141.12</v>
      </c>
      <c r="AE85" s="106">
        <f t="shared" si="73"/>
        <v>288</v>
      </c>
      <c r="AF85" s="105">
        <f t="shared" si="71"/>
        <v>9.7560975609756101E-2</v>
      </c>
      <c r="AG85" s="106">
        <f t="shared" si="72"/>
        <v>2.9268292682926829</v>
      </c>
      <c r="AH85" s="115">
        <f t="shared" si="74"/>
        <v>70.243902439024396</v>
      </c>
      <c r="AI85" s="103">
        <v>9</v>
      </c>
      <c r="AJ85" s="107">
        <f t="shared" si="64"/>
        <v>216</v>
      </c>
      <c r="AK85" s="106">
        <f t="shared" si="65"/>
        <v>92.25</v>
      </c>
      <c r="AL85" s="108">
        <v>81</v>
      </c>
      <c r="AM85" s="106">
        <f t="shared" si="66"/>
        <v>13.178571428571429</v>
      </c>
      <c r="AN85" s="109">
        <f t="shared" si="67"/>
        <v>3.0750000000000002</v>
      </c>
      <c r="AO85" s="35">
        <f t="shared" si="75"/>
        <v>43681.25</v>
      </c>
      <c r="AP85" s="110"/>
      <c r="AQ85" s="110"/>
    </row>
    <row r="86" spans="1:47" s="102" customFormat="1" ht="15" x14ac:dyDescent="0.25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2</v>
      </c>
      <c r="K86" s="104">
        <f t="shared" si="70"/>
        <v>23.52</v>
      </c>
      <c r="L86" s="104">
        <f t="shared" si="53"/>
        <v>49</v>
      </c>
      <c r="M86" s="103">
        <v>0</v>
      </c>
      <c r="N86" s="104">
        <f t="shared" si="54"/>
        <v>0</v>
      </c>
      <c r="O86" s="104">
        <f t="shared" si="55"/>
        <v>0</v>
      </c>
      <c r="P86" s="103">
        <v>4</v>
      </c>
      <c r="Q86" s="104">
        <f t="shared" si="56"/>
        <v>47.04</v>
      </c>
      <c r="R86" s="104">
        <f t="shared" si="57"/>
        <v>98</v>
      </c>
      <c r="S86" s="103">
        <v>1</v>
      </c>
      <c r="T86" s="104">
        <f t="shared" si="58"/>
        <v>11.76</v>
      </c>
      <c r="U86" s="104">
        <f t="shared" si="59"/>
        <v>24.5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7</v>
      </c>
      <c r="AD86" s="104">
        <f t="shared" si="69"/>
        <v>82.32</v>
      </c>
      <c r="AE86" s="106">
        <f t="shared" si="73"/>
        <v>171.5</v>
      </c>
      <c r="AF86" s="105">
        <f t="shared" si="71"/>
        <v>5.6910569105691054E-2</v>
      </c>
      <c r="AG86" s="106">
        <f t="shared" si="72"/>
        <v>1.7073170731707317</v>
      </c>
      <c r="AH86" s="115">
        <f t="shared" si="74"/>
        <v>41.829268292682926</v>
      </c>
      <c r="AI86" s="103">
        <v>8</v>
      </c>
      <c r="AJ86" s="107">
        <f t="shared" si="64"/>
        <v>196</v>
      </c>
      <c r="AK86" s="106">
        <f t="shared" si="65"/>
        <v>140.57142857142858</v>
      </c>
      <c r="AL86" s="108">
        <v>82</v>
      </c>
      <c r="AM86" s="106">
        <f t="shared" si="66"/>
        <v>20.081632653061227</v>
      </c>
      <c r="AN86" s="109">
        <f t="shared" si="67"/>
        <v>4.6857142857142859</v>
      </c>
      <c r="AO86" s="35">
        <f t="shared" si="75"/>
        <v>43729.571428571428</v>
      </c>
      <c r="AP86" s="110"/>
      <c r="AQ86" s="110"/>
    </row>
    <row r="87" spans="1:47" s="102" customFormat="1" ht="15" x14ac:dyDescent="0.25">
      <c r="A87" s="98">
        <v>75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0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4</v>
      </c>
      <c r="T87" s="104">
        <f t="shared" si="58"/>
        <v>48.199999999999953</v>
      </c>
      <c r="U87" s="104">
        <f t="shared" si="59"/>
        <v>98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5</v>
      </c>
      <c r="AD87" s="104">
        <f t="shared" si="69"/>
        <v>60.249999999999943</v>
      </c>
      <c r="AE87" s="106">
        <f t="shared" si="73"/>
        <v>122.5</v>
      </c>
      <c r="AF87" s="105">
        <f t="shared" si="71"/>
        <v>4.065040650406504E-2</v>
      </c>
      <c r="AG87" s="106">
        <f t="shared" si="72"/>
        <v>1.2195121951219512</v>
      </c>
      <c r="AH87" s="115">
        <f t="shared" si="74"/>
        <v>29.878048780487806</v>
      </c>
      <c r="AI87" s="103">
        <v>7</v>
      </c>
      <c r="AJ87" s="107">
        <f t="shared" si="64"/>
        <v>171.5</v>
      </c>
      <c r="AK87" s="106">
        <f t="shared" si="65"/>
        <v>172.20000000000002</v>
      </c>
      <c r="AL87" s="108">
        <v>83</v>
      </c>
      <c r="AM87" s="106">
        <f t="shared" si="66"/>
        <v>24.6</v>
      </c>
      <c r="AN87" s="109">
        <f t="shared" si="67"/>
        <v>5.74</v>
      </c>
      <c r="AO87" s="35">
        <f t="shared" si="75"/>
        <v>43761.2</v>
      </c>
      <c r="AP87" s="110"/>
      <c r="AQ87" s="110"/>
    </row>
    <row r="88" spans="1:47" s="102" customFormat="1" ht="15" x14ac:dyDescent="0.25">
      <c r="A88" s="98">
        <v>19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0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6">
        <f t="shared" si="73"/>
        <v>0</v>
      </c>
      <c r="AF88" s="105">
        <f t="shared" si="71"/>
        <v>0</v>
      </c>
      <c r="AG88" s="106">
        <f t="shared" si="72"/>
        <v>0</v>
      </c>
      <c r="AH88" s="115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70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6">
        <f t="shared" si="73"/>
        <v>0</v>
      </c>
      <c r="AF89" s="105">
        <f t="shared" si="71"/>
        <v>0</v>
      </c>
      <c r="AG89" s="106">
        <f t="shared" si="72"/>
        <v>0</v>
      </c>
      <c r="AH89" s="115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102" customFormat="1" ht="15" x14ac:dyDescent="0.25">
      <c r="A90" s="98">
        <v>30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13"/>
      <c r="J90" s="103">
        <v>0</v>
      </c>
      <c r="K90" s="104">
        <f t="shared" ref="K90:K193" si="76">J90*$F90</f>
        <v>0</v>
      </c>
      <c r="L90" s="104">
        <f t="shared" ref="L90:L95" si="77">J90*$G90</f>
        <v>0</v>
      </c>
      <c r="M90" s="103">
        <v>0</v>
      </c>
      <c r="N90" s="104">
        <f t="shared" ref="N90:N95" si="78">M90*$F90</f>
        <v>0</v>
      </c>
      <c r="O90" s="104">
        <f t="shared" ref="O90:O95" si="79">M90*$G90</f>
        <v>0</v>
      </c>
      <c r="P90" s="103">
        <v>0</v>
      </c>
      <c r="Q90" s="104">
        <f t="shared" ref="Q90:Q95" si="80">P90*$F90</f>
        <v>0</v>
      </c>
      <c r="R90" s="104">
        <f t="shared" ref="R90:R95" si="81">P90*$G90</f>
        <v>0</v>
      </c>
      <c r="S90" s="103">
        <v>0</v>
      </c>
      <c r="T90" s="104">
        <f t="shared" ref="T90:T95" si="82">S90*$F90</f>
        <v>0</v>
      </c>
      <c r="U90" s="104">
        <f t="shared" ref="U90:U95" si="83">S90*$G90</f>
        <v>0</v>
      </c>
      <c r="V90" s="103">
        <v>0</v>
      </c>
      <c r="W90" s="104">
        <f t="shared" ref="W90:W95" si="84">V90*$F90</f>
        <v>0</v>
      </c>
      <c r="X90" s="104">
        <f t="shared" ref="X90:X95" si="85">V90*$G90</f>
        <v>0</v>
      </c>
      <c r="Y90" s="103"/>
      <c r="Z90" s="104">
        <f t="shared" ref="Z90:Z95" si="86">Y90*$F90</f>
        <v>0</v>
      </c>
      <c r="AA90" s="104">
        <f t="shared" ref="AA90:AA95" si="87">Y90*$G90</f>
        <v>0</v>
      </c>
      <c r="AB90" s="117"/>
      <c r="AC90" s="114">
        <f t="shared" si="68"/>
        <v>0</v>
      </c>
      <c r="AD90" s="104">
        <f t="shared" si="69"/>
        <v>0</v>
      </c>
      <c r="AE90" s="106">
        <f t="shared" si="73"/>
        <v>0</v>
      </c>
      <c r="AF90" s="105">
        <f t="shared" si="71"/>
        <v>0</v>
      </c>
      <c r="AG90" s="106">
        <f t="shared" si="72"/>
        <v>0</v>
      </c>
      <c r="AH90" s="115">
        <f t="shared" si="74"/>
        <v>0</v>
      </c>
      <c r="AI90" s="103">
        <v>0</v>
      </c>
      <c r="AJ90" s="106">
        <f t="shared" ref="AJ90:AJ95" si="88">AI90*G90</f>
        <v>0</v>
      </c>
      <c r="AK90" s="106" t="str">
        <f t="shared" ref="AK90:AK95" si="89">IFERROR(AI90/AF90, "-")</f>
        <v>-</v>
      </c>
      <c r="AL90" s="108">
        <v>87</v>
      </c>
      <c r="AM90" s="106" t="str">
        <f t="shared" ref="AM90:AM95" si="90">IFERROR(AK90/7,"-")</f>
        <v>-</v>
      </c>
      <c r="AN90" s="114" t="str">
        <f t="shared" ref="AN90:AN95" si="91">IFERROR(AK90/30,"-")</f>
        <v>-</v>
      </c>
      <c r="AO90" s="35" t="str">
        <f t="shared" si="75"/>
        <v>-</v>
      </c>
      <c r="AP90" s="113"/>
      <c r="AQ90" s="113"/>
      <c r="AR90" s="113"/>
      <c r="AS90" s="113"/>
      <c r="AT90" s="113"/>
      <c r="AU90" s="113"/>
    </row>
    <row r="91" spans="1:47" s="102" customFormat="1" ht="15" x14ac:dyDescent="0.25">
      <c r="A91" s="98">
        <v>26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6">
        <f t="shared" si="73"/>
        <v>0</v>
      </c>
      <c r="AF91" s="105">
        <f t="shared" si="71"/>
        <v>0</v>
      </c>
      <c r="AG91" s="106">
        <f t="shared" si="72"/>
        <v>0</v>
      </c>
      <c r="AH91" s="115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6">
        <f t="shared" si="73"/>
        <v>0</v>
      </c>
      <c r="AF92" s="105">
        <f t="shared" si="71"/>
        <v>0</v>
      </c>
      <c r="AG92" s="106">
        <f t="shared" si="72"/>
        <v>0</v>
      </c>
      <c r="AH92" s="115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6">
        <f t="shared" si="73"/>
        <v>0</v>
      </c>
      <c r="AF93" s="105">
        <f t="shared" si="71"/>
        <v>0</v>
      </c>
      <c r="AG93" s="106">
        <f t="shared" si="72"/>
        <v>0</v>
      </c>
      <c r="AH93" s="115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6">
        <f t="shared" si="73"/>
        <v>0</v>
      </c>
      <c r="AF94" s="105">
        <f t="shared" si="71"/>
        <v>0</v>
      </c>
      <c r="AG94" s="106">
        <f t="shared" si="72"/>
        <v>0</v>
      </c>
      <c r="AH94" s="115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6">
        <f t="shared" si="73"/>
        <v>0</v>
      </c>
      <c r="AF95" s="105">
        <f t="shared" si="71"/>
        <v>0</v>
      </c>
      <c r="AG95" s="106">
        <f t="shared" si="72"/>
        <v>0</v>
      </c>
      <c r="AH95" s="115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s="113" customFormat="1" ht="15" x14ac:dyDescent="0.25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>J96*$F96</f>
        <v>0</v>
      </c>
      <c r="L96" s="104">
        <f>J96*$G96</f>
        <v>0</v>
      </c>
      <c r="M96" s="103">
        <v>0</v>
      </c>
      <c r="N96" s="104">
        <f t="shared" ref="N96:N97" si="92">M96*$F96</f>
        <v>0</v>
      </c>
      <c r="O96" s="104">
        <f t="shared" ref="O96:O97" si="93">M96*$G96</f>
        <v>0</v>
      </c>
      <c r="P96" s="103">
        <v>0</v>
      </c>
      <c r="Q96" s="104">
        <f t="shared" ref="Q96:Q97" si="94">P96*$F96</f>
        <v>0</v>
      </c>
      <c r="R96" s="104">
        <f t="shared" ref="R96:R97" si="95">P96*$G96</f>
        <v>0</v>
      </c>
      <c r="S96" s="103">
        <v>0</v>
      </c>
      <c r="T96" s="104">
        <f t="shared" ref="T96:T97" si="96">S96*$F96</f>
        <v>0</v>
      </c>
      <c r="U96" s="104">
        <f t="shared" ref="U96:U97" si="97">S96*$G96</f>
        <v>0</v>
      </c>
      <c r="V96" s="103">
        <v>0</v>
      </c>
      <c r="W96" s="104">
        <f t="shared" ref="W96:W97" si="98">V96*$F96</f>
        <v>0</v>
      </c>
      <c r="X96" s="104">
        <f t="shared" ref="X96:X97" si="99">V96*$G96</f>
        <v>0</v>
      </c>
      <c r="Y96" s="103"/>
      <c r="Z96" s="104">
        <f t="shared" ref="Z96:Z97" si="100">Y96*$F96</f>
        <v>0</v>
      </c>
      <c r="AA96" s="104">
        <f t="shared" ref="AA96:AA97" si="101">Y96*$G96</f>
        <v>0</v>
      </c>
      <c r="AC96" s="114">
        <f t="shared" si="68"/>
        <v>0</v>
      </c>
      <c r="AD96" s="104">
        <f t="shared" si="69"/>
        <v>0</v>
      </c>
      <c r="AE96" s="106">
        <f t="shared" si="73"/>
        <v>0</v>
      </c>
      <c r="AF96" s="105">
        <f t="shared" si="71"/>
        <v>0</v>
      </c>
      <c r="AG96" s="106">
        <f t="shared" si="72"/>
        <v>0</v>
      </c>
      <c r="AH96" s="115">
        <f t="shared" si="74"/>
        <v>0</v>
      </c>
      <c r="AI96" s="103">
        <v>0</v>
      </c>
      <c r="AJ96" s="106">
        <f t="shared" ref="AJ96:AJ103" si="102">AI96*G96</f>
        <v>0</v>
      </c>
      <c r="AK96" s="106" t="str">
        <f t="shared" ref="AK96:AK103" si="103">IFERROR(AI96/AF96, "-")</f>
        <v>-</v>
      </c>
      <c r="AL96" s="108">
        <v>94</v>
      </c>
      <c r="AM96" s="106" t="str">
        <f t="shared" ref="AM96:AM103" si="104">IFERROR(AK96/7,"-")</f>
        <v>-</v>
      </c>
      <c r="AN96" s="114" t="str">
        <f t="shared" ref="AN96:AN103" si="105">IFERROR(AK96/30,"-")</f>
        <v>-</v>
      </c>
      <c r="AO96" s="35" t="str">
        <f t="shared" si="75"/>
        <v>-</v>
      </c>
    </row>
    <row r="97" spans="1:41" s="113" customFormat="1" ht="15" x14ac:dyDescent="0.25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6"/>
        <v>0</v>
      </c>
      <c r="L97" s="104">
        <f t="shared" ref="L97" si="106">J97*$G97</f>
        <v>0</v>
      </c>
      <c r="M97" s="103">
        <v>0</v>
      </c>
      <c r="N97" s="104">
        <f t="shared" si="92"/>
        <v>0</v>
      </c>
      <c r="O97" s="104">
        <f t="shared" si="93"/>
        <v>0</v>
      </c>
      <c r="P97" s="103">
        <v>2</v>
      </c>
      <c r="Q97" s="104">
        <f t="shared" si="94"/>
        <v>44.38000000000001</v>
      </c>
      <c r="R97" s="104">
        <f t="shared" si="95"/>
        <v>89</v>
      </c>
      <c r="S97" s="103">
        <v>0</v>
      </c>
      <c r="T97" s="104">
        <f t="shared" si="96"/>
        <v>0</v>
      </c>
      <c r="U97" s="104">
        <f t="shared" si="97"/>
        <v>0</v>
      </c>
      <c r="V97" s="103">
        <v>0</v>
      </c>
      <c r="W97" s="104">
        <f t="shared" si="98"/>
        <v>0</v>
      </c>
      <c r="X97" s="104">
        <f t="shared" si="99"/>
        <v>0</v>
      </c>
      <c r="Y97" s="103"/>
      <c r="Z97" s="104">
        <f t="shared" si="100"/>
        <v>0</v>
      </c>
      <c r="AA97" s="104">
        <f t="shared" si="101"/>
        <v>0</v>
      </c>
      <c r="AC97" s="114">
        <f t="shared" si="68"/>
        <v>2</v>
      </c>
      <c r="AD97" s="104">
        <f t="shared" si="69"/>
        <v>44.38000000000001</v>
      </c>
      <c r="AE97" s="106">
        <f t="shared" si="73"/>
        <v>89</v>
      </c>
      <c r="AF97" s="105">
        <f t="shared" si="71"/>
        <v>1.6260162601626018E-2</v>
      </c>
      <c r="AG97" s="106">
        <f t="shared" si="72"/>
        <v>0.48780487804878053</v>
      </c>
      <c r="AH97" s="115">
        <f t="shared" si="74"/>
        <v>21.707317073170735</v>
      </c>
      <c r="AI97" s="103">
        <v>0</v>
      </c>
      <c r="AJ97" s="106">
        <f t="shared" si="102"/>
        <v>0</v>
      </c>
      <c r="AK97" s="106">
        <f t="shared" si="103"/>
        <v>0</v>
      </c>
      <c r="AL97" s="108">
        <v>95</v>
      </c>
      <c r="AM97" s="106">
        <f t="shared" si="104"/>
        <v>0</v>
      </c>
      <c r="AN97" s="114">
        <f t="shared" si="105"/>
        <v>0</v>
      </c>
      <c r="AO97" s="35">
        <f t="shared" si="75"/>
        <v>43589</v>
      </c>
    </row>
    <row r="98" spans="1:41" s="113" customFormat="1" ht="15" x14ac:dyDescent="0.25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4</v>
      </c>
      <c r="K98" s="104">
        <f t="shared" si="76"/>
        <v>29.844597701149436</v>
      </c>
      <c r="L98" s="104">
        <f t="shared" ref="L98:L101" si="107">J98*$G98</f>
        <v>98</v>
      </c>
      <c r="M98" s="103">
        <v>2</v>
      </c>
      <c r="N98" s="104">
        <f t="shared" ref="N98:N101" si="108">M98*$F98</f>
        <v>14.922298850574718</v>
      </c>
      <c r="O98" s="104">
        <f t="shared" ref="O98:O101" si="109">M98*$G98</f>
        <v>49</v>
      </c>
      <c r="P98" s="103">
        <v>1</v>
      </c>
      <c r="Q98" s="104">
        <f t="shared" ref="Q98:Q101" si="110">P98*$F98</f>
        <v>7.4611494252873589</v>
      </c>
      <c r="R98" s="104">
        <f t="shared" ref="R98:R101" si="111">P98*$G98</f>
        <v>24.5</v>
      </c>
      <c r="S98" s="103">
        <v>6</v>
      </c>
      <c r="T98" s="104">
        <f t="shared" ref="T98:T101" si="112">S98*$F98</f>
        <v>44.766896551724152</v>
      </c>
      <c r="U98" s="104">
        <f t="shared" ref="U98:U101" si="113">S98*$G98</f>
        <v>147</v>
      </c>
      <c r="V98" s="103">
        <v>0</v>
      </c>
      <c r="W98" s="104">
        <f t="shared" ref="W98:W101" si="114">V98*$F98</f>
        <v>0</v>
      </c>
      <c r="X98" s="104">
        <f t="shared" ref="X98:X101" si="115">V98*$G98</f>
        <v>0</v>
      </c>
      <c r="Y98" s="103"/>
      <c r="Z98" s="104">
        <f t="shared" ref="Z98:Z101" si="116">Y98*$F98</f>
        <v>0</v>
      </c>
      <c r="AA98" s="104">
        <f t="shared" ref="AA98:AA101" si="117">Y98*$G98</f>
        <v>0</v>
      </c>
      <c r="AC98" s="114">
        <f t="shared" si="68"/>
        <v>13</v>
      </c>
      <c r="AD98" s="104">
        <f t="shared" si="69"/>
        <v>96.994942528735663</v>
      </c>
      <c r="AE98" s="106">
        <f t="shared" si="73"/>
        <v>318.5</v>
      </c>
      <c r="AF98" s="105">
        <f t="shared" si="71"/>
        <v>0.10569105691056911</v>
      </c>
      <c r="AG98" s="106">
        <f t="shared" si="72"/>
        <v>3.1707317073170733</v>
      </c>
      <c r="AH98" s="115">
        <f t="shared" si="74"/>
        <v>77.682926829268297</v>
      </c>
      <c r="AI98" s="103">
        <v>11</v>
      </c>
      <c r="AJ98" s="106">
        <f t="shared" si="102"/>
        <v>269.5</v>
      </c>
      <c r="AK98" s="106">
        <f t="shared" si="103"/>
        <v>104.07692307692307</v>
      </c>
      <c r="AL98" s="108">
        <v>97</v>
      </c>
      <c r="AM98" s="106">
        <f t="shared" si="104"/>
        <v>14.868131868131867</v>
      </c>
      <c r="AN98" s="114">
        <f t="shared" si="105"/>
        <v>3.4692307692307689</v>
      </c>
      <c r="AO98" s="35">
        <f t="shared" si="75"/>
        <v>43693.076923076922</v>
      </c>
    </row>
    <row r="99" spans="1:41" s="113" customFormat="1" ht="15" x14ac:dyDescent="0.25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5</v>
      </c>
      <c r="K99" s="104">
        <f t="shared" si="76"/>
        <v>38.05000000000004</v>
      </c>
      <c r="L99" s="104">
        <f t="shared" si="107"/>
        <v>122.5</v>
      </c>
      <c r="M99" s="103">
        <v>4</v>
      </c>
      <c r="N99" s="104">
        <f t="shared" si="108"/>
        <v>30.440000000000033</v>
      </c>
      <c r="O99" s="104">
        <f t="shared" si="109"/>
        <v>98</v>
      </c>
      <c r="P99" s="103">
        <v>2</v>
      </c>
      <c r="Q99" s="104">
        <f t="shared" si="110"/>
        <v>15.220000000000017</v>
      </c>
      <c r="R99" s="104">
        <f t="shared" si="111"/>
        <v>49</v>
      </c>
      <c r="S99" s="103">
        <v>2</v>
      </c>
      <c r="T99" s="104">
        <f t="shared" si="112"/>
        <v>15.220000000000017</v>
      </c>
      <c r="U99" s="104">
        <f t="shared" si="113"/>
        <v>49</v>
      </c>
      <c r="V99" s="103">
        <v>0</v>
      </c>
      <c r="W99" s="104">
        <f t="shared" si="114"/>
        <v>0</v>
      </c>
      <c r="X99" s="104">
        <f t="shared" si="115"/>
        <v>0</v>
      </c>
      <c r="Y99" s="103"/>
      <c r="Z99" s="104">
        <f t="shared" si="116"/>
        <v>0</v>
      </c>
      <c r="AA99" s="104">
        <f t="shared" si="117"/>
        <v>0</v>
      </c>
      <c r="AC99" s="114">
        <f t="shared" si="68"/>
        <v>13</v>
      </c>
      <c r="AD99" s="104">
        <f t="shared" si="69"/>
        <v>98.930000000000106</v>
      </c>
      <c r="AE99" s="106">
        <f t="shared" si="73"/>
        <v>318.5</v>
      </c>
      <c r="AF99" s="105">
        <f t="shared" si="71"/>
        <v>0.10569105691056911</v>
      </c>
      <c r="AG99" s="106">
        <f t="shared" si="72"/>
        <v>3.1707317073170733</v>
      </c>
      <c r="AH99" s="115">
        <f t="shared" si="74"/>
        <v>77.682926829268297</v>
      </c>
      <c r="AI99" s="103">
        <v>5</v>
      </c>
      <c r="AJ99" s="106">
        <f t="shared" si="102"/>
        <v>122.5</v>
      </c>
      <c r="AK99" s="106">
        <f t="shared" si="103"/>
        <v>47.307692307692307</v>
      </c>
      <c r="AL99" s="108">
        <v>98</v>
      </c>
      <c r="AM99" s="106">
        <f t="shared" si="104"/>
        <v>6.7582417582417582</v>
      </c>
      <c r="AN99" s="114">
        <f t="shared" si="105"/>
        <v>1.5769230769230769</v>
      </c>
      <c r="AO99" s="35">
        <f t="shared" si="75"/>
        <v>43636.307692307695</v>
      </c>
    </row>
    <row r="100" spans="1:41" s="113" customFormat="1" ht="15" x14ac:dyDescent="0.25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4</v>
      </c>
      <c r="K100" s="104">
        <f t="shared" si="76"/>
        <v>30.440000000000033</v>
      </c>
      <c r="L100" s="104">
        <f t="shared" si="107"/>
        <v>98</v>
      </c>
      <c r="M100" s="103">
        <v>2</v>
      </c>
      <c r="N100" s="104">
        <f t="shared" si="108"/>
        <v>15.220000000000017</v>
      </c>
      <c r="O100" s="104">
        <f t="shared" si="109"/>
        <v>49</v>
      </c>
      <c r="P100" s="103">
        <v>3</v>
      </c>
      <c r="Q100" s="104">
        <f t="shared" si="110"/>
        <v>22.830000000000027</v>
      </c>
      <c r="R100" s="104">
        <f t="shared" si="111"/>
        <v>73.5</v>
      </c>
      <c r="S100" s="103">
        <v>1</v>
      </c>
      <c r="T100" s="104">
        <f t="shared" si="112"/>
        <v>7.6100000000000083</v>
      </c>
      <c r="U100" s="104">
        <f t="shared" si="113"/>
        <v>24.5</v>
      </c>
      <c r="V100" s="103">
        <v>0</v>
      </c>
      <c r="W100" s="104">
        <f t="shared" si="114"/>
        <v>0</v>
      </c>
      <c r="X100" s="104">
        <f t="shared" si="115"/>
        <v>0</v>
      </c>
      <c r="Y100" s="103"/>
      <c r="Z100" s="104">
        <f t="shared" si="116"/>
        <v>0</v>
      </c>
      <c r="AA100" s="104">
        <f t="shared" si="117"/>
        <v>0</v>
      </c>
      <c r="AC100" s="114">
        <f t="shared" si="68"/>
        <v>10</v>
      </c>
      <c r="AD100" s="104">
        <f t="shared" si="69"/>
        <v>76.10000000000008</v>
      </c>
      <c r="AE100" s="106">
        <f t="shared" si="73"/>
        <v>245</v>
      </c>
      <c r="AF100" s="105">
        <f t="shared" si="71"/>
        <v>8.1300813008130079E-2</v>
      </c>
      <c r="AG100" s="106">
        <f t="shared" si="72"/>
        <v>2.4390243902439024</v>
      </c>
      <c r="AH100" s="115">
        <f t="shared" si="74"/>
        <v>59.756097560975611</v>
      </c>
      <c r="AI100" s="103">
        <v>13</v>
      </c>
      <c r="AJ100" s="106">
        <f t="shared" si="102"/>
        <v>318.5</v>
      </c>
      <c r="AK100" s="106">
        <f t="shared" si="103"/>
        <v>159.9</v>
      </c>
      <c r="AL100" s="108">
        <v>99</v>
      </c>
      <c r="AM100" s="106">
        <f t="shared" si="104"/>
        <v>22.842857142857145</v>
      </c>
      <c r="AN100" s="114">
        <f t="shared" si="105"/>
        <v>5.33</v>
      </c>
      <c r="AO100" s="35">
        <f t="shared" si="75"/>
        <v>43748.9</v>
      </c>
    </row>
    <row r="101" spans="1:41" s="113" customFormat="1" ht="15" x14ac:dyDescent="0.25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6"/>
        <v>0</v>
      </c>
      <c r="L101" s="104">
        <f t="shared" si="107"/>
        <v>0</v>
      </c>
      <c r="M101" s="103">
        <v>0</v>
      </c>
      <c r="N101" s="104">
        <f t="shared" si="108"/>
        <v>0</v>
      </c>
      <c r="O101" s="104">
        <f t="shared" si="109"/>
        <v>0</v>
      </c>
      <c r="P101" s="103">
        <v>0</v>
      </c>
      <c r="Q101" s="104">
        <f t="shared" si="110"/>
        <v>0</v>
      </c>
      <c r="R101" s="104">
        <f t="shared" si="111"/>
        <v>0</v>
      </c>
      <c r="S101" s="103">
        <v>0</v>
      </c>
      <c r="T101" s="104">
        <f t="shared" si="112"/>
        <v>0</v>
      </c>
      <c r="U101" s="104">
        <f t="shared" si="113"/>
        <v>0</v>
      </c>
      <c r="V101" s="103">
        <v>0</v>
      </c>
      <c r="W101" s="104">
        <f t="shared" si="114"/>
        <v>0</v>
      </c>
      <c r="X101" s="104">
        <f t="shared" si="115"/>
        <v>0</v>
      </c>
      <c r="Y101" s="103"/>
      <c r="Z101" s="104">
        <f t="shared" si="116"/>
        <v>0</v>
      </c>
      <c r="AA101" s="104">
        <f t="shared" si="117"/>
        <v>0</v>
      </c>
      <c r="AC101" s="114">
        <f t="shared" si="68"/>
        <v>0</v>
      </c>
      <c r="AD101" s="104">
        <f t="shared" si="69"/>
        <v>0</v>
      </c>
      <c r="AE101" s="106">
        <f t="shared" si="73"/>
        <v>0</v>
      </c>
      <c r="AF101" s="105">
        <f t="shared" si="71"/>
        <v>0</v>
      </c>
      <c r="AG101" s="106">
        <f t="shared" si="72"/>
        <v>0</v>
      </c>
      <c r="AH101" s="115">
        <f t="shared" si="74"/>
        <v>0</v>
      </c>
      <c r="AI101" s="103">
        <v>0</v>
      </c>
      <c r="AJ101" s="106">
        <f t="shared" si="102"/>
        <v>0</v>
      </c>
      <c r="AK101" s="106" t="str">
        <f t="shared" si="103"/>
        <v>-</v>
      </c>
      <c r="AL101" s="108">
        <v>100</v>
      </c>
      <c r="AM101" s="106" t="str">
        <f t="shared" si="104"/>
        <v>-</v>
      </c>
      <c r="AN101" s="114" t="str">
        <f t="shared" si="105"/>
        <v>-</v>
      </c>
      <c r="AO101" s="35" t="str">
        <f t="shared" si="75"/>
        <v>-</v>
      </c>
    </row>
    <row r="102" spans="1:41" s="113" customFormat="1" ht="15" x14ac:dyDescent="0.25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6"/>
        <v>0</v>
      </c>
      <c r="L102" s="104">
        <f t="shared" ref="L102:L103" si="118">J102*$G102</f>
        <v>0</v>
      </c>
      <c r="M102" s="103">
        <v>0</v>
      </c>
      <c r="N102" s="104">
        <f t="shared" ref="N102:N103" si="119">M102*$F102</f>
        <v>0</v>
      </c>
      <c r="O102" s="104">
        <f t="shared" ref="O102:O103" si="120">M102*$G102</f>
        <v>0</v>
      </c>
      <c r="P102" s="103">
        <v>0</v>
      </c>
      <c r="Q102" s="104">
        <f t="shared" ref="Q102:Q103" si="121">P102*$F102</f>
        <v>0</v>
      </c>
      <c r="R102" s="104">
        <f t="shared" ref="R102:R103" si="122">P102*$G102</f>
        <v>0</v>
      </c>
      <c r="S102" s="103">
        <v>0</v>
      </c>
      <c r="T102" s="104">
        <f t="shared" ref="T102:T103" si="123">S102*$F102</f>
        <v>0</v>
      </c>
      <c r="U102" s="104">
        <f t="shared" ref="U102:U103" si="124">S102*$G102</f>
        <v>0</v>
      </c>
      <c r="V102" s="103">
        <v>0</v>
      </c>
      <c r="W102" s="104">
        <f t="shared" ref="W102:W103" si="125">V102*$F102</f>
        <v>0</v>
      </c>
      <c r="X102" s="104">
        <f t="shared" ref="X102:X103" si="126">V102*$G102</f>
        <v>0</v>
      </c>
      <c r="Y102" s="103"/>
      <c r="Z102" s="104">
        <f t="shared" ref="Z102:Z103" si="127">Y102*$F102</f>
        <v>0</v>
      </c>
      <c r="AA102" s="104">
        <f t="shared" ref="AA102:AA103" si="128">Y102*$G102</f>
        <v>0</v>
      </c>
      <c r="AC102" s="114">
        <f t="shared" si="68"/>
        <v>0</v>
      </c>
      <c r="AD102" s="104">
        <f t="shared" si="69"/>
        <v>0</v>
      </c>
      <c r="AE102" s="106">
        <f t="shared" si="73"/>
        <v>0</v>
      </c>
      <c r="AF102" s="105">
        <f t="shared" si="71"/>
        <v>0</v>
      </c>
      <c r="AG102" s="106">
        <f t="shared" si="72"/>
        <v>0</v>
      </c>
      <c r="AH102" s="115">
        <f t="shared" si="74"/>
        <v>0</v>
      </c>
      <c r="AI102" s="103">
        <v>0</v>
      </c>
      <c r="AJ102" s="106">
        <f t="shared" si="102"/>
        <v>0</v>
      </c>
      <c r="AK102" s="106" t="str">
        <f t="shared" si="103"/>
        <v>-</v>
      </c>
      <c r="AL102" s="108">
        <v>102</v>
      </c>
      <c r="AM102" s="106" t="str">
        <f t="shared" si="104"/>
        <v>-</v>
      </c>
      <c r="AN102" s="114" t="str">
        <f t="shared" si="105"/>
        <v>-</v>
      </c>
      <c r="AO102" s="35" t="str">
        <f t="shared" si="75"/>
        <v>-</v>
      </c>
    </row>
    <row r="103" spans="1:41" s="113" customFormat="1" ht="15" x14ac:dyDescent="0.25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3</v>
      </c>
      <c r="K103" s="104">
        <f t="shared" si="76"/>
        <v>72.420000000000016</v>
      </c>
      <c r="L103" s="104">
        <f t="shared" si="118"/>
        <v>148.5</v>
      </c>
      <c r="M103" s="103">
        <v>0</v>
      </c>
      <c r="N103" s="104">
        <f t="shared" si="119"/>
        <v>0</v>
      </c>
      <c r="O103" s="104">
        <f t="shared" si="120"/>
        <v>0</v>
      </c>
      <c r="P103" s="103">
        <v>2</v>
      </c>
      <c r="Q103" s="104">
        <f t="shared" si="121"/>
        <v>48.280000000000015</v>
      </c>
      <c r="R103" s="104">
        <f t="shared" si="122"/>
        <v>99</v>
      </c>
      <c r="S103" s="103">
        <v>2</v>
      </c>
      <c r="T103" s="104">
        <f t="shared" si="123"/>
        <v>48.280000000000015</v>
      </c>
      <c r="U103" s="104">
        <f t="shared" si="124"/>
        <v>99</v>
      </c>
      <c r="V103" s="103">
        <v>0</v>
      </c>
      <c r="W103" s="104">
        <f t="shared" si="125"/>
        <v>0</v>
      </c>
      <c r="X103" s="104">
        <f t="shared" si="126"/>
        <v>0</v>
      </c>
      <c r="Y103" s="103"/>
      <c r="Z103" s="104">
        <f t="shared" si="127"/>
        <v>0</v>
      </c>
      <c r="AA103" s="104">
        <f t="shared" si="128"/>
        <v>0</v>
      </c>
      <c r="AC103" s="114">
        <f t="shared" si="68"/>
        <v>7</v>
      </c>
      <c r="AD103" s="104">
        <f t="shared" si="69"/>
        <v>168.98000000000005</v>
      </c>
      <c r="AE103" s="106">
        <f t="shared" si="73"/>
        <v>346.5</v>
      </c>
      <c r="AF103" s="105">
        <f t="shared" si="71"/>
        <v>5.6910569105691054E-2</v>
      </c>
      <c r="AG103" s="106">
        <f t="shared" si="72"/>
        <v>1.7073170731707317</v>
      </c>
      <c r="AH103" s="115">
        <f t="shared" si="74"/>
        <v>84.512195121951223</v>
      </c>
      <c r="AI103" s="103">
        <v>4</v>
      </c>
      <c r="AJ103" s="106">
        <f t="shared" si="102"/>
        <v>198</v>
      </c>
      <c r="AK103" s="106">
        <f t="shared" si="103"/>
        <v>70.285714285714292</v>
      </c>
      <c r="AL103" s="108">
        <v>103</v>
      </c>
      <c r="AM103" s="106">
        <f t="shared" si="104"/>
        <v>10.040816326530614</v>
      </c>
      <c r="AN103" s="114">
        <f t="shared" si="105"/>
        <v>2.342857142857143</v>
      </c>
      <c r="AO103" s="35">
        <f t="shared" si="75"/>
        <v>43659.285714285717</v>
      </c>
    </row>
    <row r="104" spans="1:41" s="113" customFormat="1" ht="15" x14ac:dyDescent="0.25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6"/>
        <v>0</v>
      </c>
      <c r="L104" s="104">
        <f t="shared" ref="L104:L112" si="129">J104*$G104</f>
        <v>0</v>
      </c>
      <c r="M104" s="103">
        <v>0</v>
      </c>
      <c r="N104" s="104">
        <f t="shared" ref="N104:N112" si="130">M104*$F104</f>
        <v>0</v>
      </c>
      <c r="O104" s="104">
        <f t="shared" ref="O104:O112" si="131">M104*$G104</f>
        <v>0</v>
      </c>
      <c r="P104" s="103">
        <v>0</v>
      </c>
      <c r="Q104" s="104">
        <f t="shared" ref="Q104:Q112" si="132">P104*$F104</f>
        <v>0</v>
      </c>
      <c r="R104" s="104">
        <f t="shared" ref="R104:R112" si="133">P104*$G104</f>
        <v>0</v>
      </c>
      <c r="S104" s="103">
        <v>0</v>
      </c>
      <c r="T104" s="104">
        <f t="shared" ref="T104:T112" si="134">S104*$F104</f>
        <v>0</v>
      </c>
      <c r="U104" s="104">
        <f t="shared" ref="U104:U112" si="135">S104*$G104</f>
        <v>0</v>
      </c>
      <c r="V104" s="103">
        <v>0</v>
      </c>
      <c r="W104" s="104">
        <f t="shared" ref="W104:W112" si="136">V104*$F104</f>
        <v>0</v>
      </c>
      <c r="X104" s="104">
        <f t="shared" ref="X104:X112" si="137">V104*$G104</f>
        <v>0</v>
      </c>
      <c r="Y104" s="103"/>
      <c r="Z104" s="104">
        <f t="shared" ref="Z104:Z112" si="138">Y104*$F104</f>
        <v>0</v>
      </c>
      <c r="AA104" s="104">
        <f t="shared" ref="AA104:AA112" si="139">Y104*$G104</f>
        <v>0</v>
      </c>
      <c r="AC104" s="114">
        <f t="shared" si="68"/>
        <v>0</v>
      </c>
      <c r="AD104" s="104">
        <f t="shared" si="69"/>
        <v>0</v>
      </c>
      <c r="AE104" s="106">
        <f t="shared" si="73"/>
        <v>0</v>
      </c>
      <c r="AF104" s="105">
        <f t="shared" si="71"/>
        <v>0</v>
      </c>
      <c r="AG104" s="106">
        <f t="shared" si="72"/>
        <v>0</v>
      </c>
      <c r="AH104" s="115">
        <f t="shared" si="74"/>
        <v>0</v>
      </c>
      <c r="AI104" s="103">
        <v>0</v>
      </c>
      <c r="AJ104" s="106">
        <f t="shared" ref="AJ104:AJ112" si="140">AI104*G104</f>
        <v>0</v>
      </c>
      <c r="AK104" s="106" t="str">
        <f t="shared" ref="AK104:AK112" si="141">IFERROR(AI104/AF104, "-")</f>
        <v>-</v>
      </c>
      <c r="AL104" s="108">
        <v>105</v>
      </c>
      <c r="AM104" s="106" t="str">
        <f t="shared" ref="AM104:AM112" si="142">IFERROR(AK104/7,"-")</f>
        <v>-</v>
      </c>
      <c r="AN104" s="114" t="str">
        <f t="shared" ref="AN104:AN112" si="143">IFERROR(AK104/30,"-")</f>
        <v>-</v>
      </c>
      <c r="AO104" s="35" t="str">
        <f t="shared" si="75"/>
        <v>-</v>
      </c>
    </row>
    <row r="105" spans="1:41" s="113" customFormat="1" ht="15" x14ac:dyDescent="0.25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6"/>
        <v>0</v>
      </c>
      <c r="L105" s="104">
        <f t="shared" si="129"/>
        <v>0</v>
      </c>
      <c r="M105" s="103">
        <v>0</v>
      </c>
      <c r="N105" s="104">
        <f t="shared" si="130"/>
        <v>0</v>
      </c>
      <c r="O105" s="104">
        <f t="shared" si="131"/>
        <v>0</v>
      </c>
      <c r="P105" s="103">
        <v>0</v>
      </c>
      <c r="Q105" s="104">
        <f t="shared" si="132"/>
        <v>0</v>
      </c>
      <c r="R105" s="104">
        <f t="shared" si="133"/>
        <v>0</v>
      </c>
      <c r="S105" s="103">
        <v>0</v>
      </c>
      <c r="T105" s="104">
        <f t="shared" si="134"/>
        <v>0</v>
      </c>
      <c r="U105" s="104">
        <f t="shared" si="135"/>
        <v>0</v>
      </c>
      <c r="V105" s="103">
        <v>0</v>
      </c>
      <c r="W105" s="104">
        <f t="shared" si="136"/>
        <v>0</v>
      </c>
      <c r="X105" s="104">
        <f t="shared" si="137"/>
        <v>0</v>
      </c>
      <c r="Y105" s="103"/>
      <c r="Z105" s="104">
        <f t="shared" si="138"/>
        <v>0</v>
      </c>
      <c r="AA105" s="104">
        <f t="shared" si="139"/>
        <v>0</v>
      </c>
      <c r="AC105" s="114">
        <f t="shared" si="68"/>
        <v>0</v>
      </c>
      <c r="AD105" s="104">
        <f t="shared" si="69"/>
        <v>0</v>
      </c>
      <c r="AE105" s="106">
        <f t="shared" si="73"/>
        <v>0</v>
      </c>
      <c r="AF105" s="105">
        <f t="shared" si="71"/>
        <v>0</v>
      </c>
      <c r="AG105" s="106">
        <f t="shared" si="72"/>
        <v>0</v>
      </c>
      <c r="AH105" s="115">
        <f t="shared" si="74"/>
        <v>0</v>
      </c>
      <c r="AI105" s="103">
        <v>0</v>
      </c>
      <c r="AJ105" s="106">
        <f t="shared" si="140"/>
        <v>0</v>
      </c>
      <c r="AK105" s="106" t="str">
        <f t="shared" si="141"/>
        <v>-</v>
      </c>
      <c r="AL105" s="108">
        <v>106</v>
      </c>
      <c r="AM105" s="106" t="str">
        <f t="shared" si="142"/>
        <v>-</v>
      </c>
      <c r="AN105" s="114" t="str">
        <f t="shared" si="143"/>
        <v>-</v>
      </c>
      <c r="AO105" s="35" t="str">
        <f t="shared" si="75"/>
        <v>-</v>
      </c>
    </row>
    <row r="106" spans="1:41" s="113" customFormat="1" ht="15" x14ac:dyDescent="0.25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6"/>
        <v>0</v>
      </c>
      <c r="L106" s="104">
        <f t="shared" si="129"/>
        <v>0</v>
      </c>
      <c r="M106" s="103">
        <v>0</v>
      </c>
      <c r="N106" s="104">
        <f t="shared" si="130"/>
        <v>0</v>
      </c>
      <c r="O106" s="104">
        <f t="shared" si="131"/>
        <v>0</v>
      </c>
      <c r="P106" s="103">
        <v>0</v>
      </c>
      <c r="Q106" s="104">
        <f t="shared" si="132"/>
        <v>0</v>
      </c>
      <c r="R106" s="104">
        <f t="shared" si="133"/>
        <v>0</v>
      </c>
      <c r="S106" s="103">
        <v>0</v>
      </c>
      <c r="T106" s="104">
        <f t="shared" si="134"/>
        <v>0</v>
      </c>
      <c r="U106" s="104">
        <f t="shared" si="135"/>
        <v>0</v>
      </c>
      <c r="V106" s="103">
        <v>0</v>
      </c>
      <c r="W106" s="104">
        <f t="shared" si="136"/>
        <v>0</v>
      </c>
      <c r="X106" s="104">
        <f t="shared" si="137"/>
        <v>0</v>
      </c>
      <c r="Y106" s="103"/>
      <c r="Z106" s="104">
        <f t="shared" si="138"/>
        <v>0</v>
      </c>
      <c r="AA106" s="104">
        <f t="shared" si="139"/>
        <v>0</v>
      </c>
      <c r="AC106" s="114">
        <f t="shared" si="68"/>
        <v>0</v>
      </c>
      <c r="AD106" s="104">
        <f t="shared" si="69"/>
        <v>0</v>
      </c>
      <c r="AE106" s="106">
        <f t="shared" si="73"/>
        <v>0</v>
      </c>
      <c r="AF106" s="105">
        <f t="shared" si="71"/>
        <v>0</v>
      </c>
      <c r="AG106" s="106">
        <f t="shared" si="72"/>
        <v>0</v>
      </c>
      <c r="AH106" s="115">
        <f t="shared" si="74"/>
        <v>0</v>
      </c>
      <c r="AI106" s="103">
        <v>0</v>
      </c>
      <c r="AJ106" s="106">
        <f t="shared" si="140"/>
        <v>0</v>
      </c>
      <c r="AK106" s="106" t="str">
        <f t="shared" si="141"/>
        <v>-</v>
      </c>
      <c r="AL106" s="108">
        <v>107</v>
      </c>
      <c r="AM106" s="106" t="str">
        <f t="shared" si="142"/>
        <v>-</v>
      </c>
      <c r="AN106" s="114" t="str">
        <f t="shared" si="143"/>
        <v>-</v>
      </c>
      <c r="AO106" s="35" t="str">
        <f t="shared" si="75"/>
        <v>-</v>
      </c>
    </row>
    <row r="107" spans="1:41" s="113" customFormat="1" ht="15" x14ac:dyDescent="0.25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6"/>
        <v>0</v>
      </c>
      <c r="L107" s="104">
        <f t="shared" si="129"/>
        <v>0</v>
      </c>
      <c r="M107" s="103">
        <v>0</v>
      </c>
      <c r="N107" s="104">
        <f t="shared" si="130"/>
        <v>0</v>
      </c>
      <c r="O107" s="104">
        <f t="shared" si="131"/>
        <v>0</v>
      </c>
      <c r="P107" s="103">
        <v>0</v>
      </c>
      <c r="Q107" s="104">
        <f t="shared" si="132"/>
        <v>0</v>
      </c>
      <c r="R107" s="104">
        <f t="shared" si="133"/>
        <v>0</v>
      </c>
      <c r="S107" s="103">
        <v>0</v>
      </c>
      <c r="T107" s="104">
        <f t="shared" si="134"/>
        <v>0</v>
      </c>
      <c r="U107" s="104">
        <f t="shared" si="135"/>
        <v>0</v>
      </c>
      <c r="V107" s="103">
        <v>0</v>
      </c>
      <c r="W107" s="104">
        <f t="shared" si="136"/>
        <v>0</v>
      </c>
      <c r="X107" s="104">
        <f t="shared" si="137"/>
        <v>0</v>
      </c>
      <c r="Y107" s="103"/>
      <c r="Z107" s="104">
        <f t="shared" si="138"/>
        <v>0</v>
      </c>
      <c r="AA107" s="104">
        <f t="shared" si="139"/>
        <v>0</v>
      </c>
      <c r="AC107" s="114">
        <f t="shared" si="68"/>
        <v>0</v>
      </c>
      <c r="AD107" s="104">
        <f t="shared" si="69"/>
        <v>0</v>
      </c>
      <c r="AE107" s="106">
        <f t="shared" si="73"/>
        <v>0</v>
      </c>
      <c r="AF107" s="105">
        <f t="shared" si="71"/>
        <v>0</v>
      </c>
      <c r="AG107" s="106">
        <f t="shared" si="72"/>
        <v>0</v>
      </c>
      <c r="AH107" s="115">
        <f t="shared" si="74"/>
        <v>0</v>
      </c>
      <c r="AI107" s="103">
        <v>0</v>
      </c>
      <c r="AJ107" s="106">
        <f t="shared" si="140"/>
        <v>0</v>
      </c>
      <c r="AK107" s="106" t="str">
        <f t="shared" si="141"/>
        <v>-</v>
      </c>
      <c r="AL107" s="108">
        <v>108</v>
      </c>
      <c r="AM107" s="106" t="str">
        <f t="shared" si="142"/>
        <v>-</v>
      </c>
      <c r="AN107" s="114" t="str">
        <f t="shared" si="143"/>
        <v>-</v>
      </c>
      <c r="AO107" s="35" t="str">
        <f t="shared" si="75"/>
        <v>-</v>
      </c>
    </row>
    <row r="108" spans="1:41" s="113" customFormat="1" ht="15" x14ac:dyDescent="0.25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6"/>
        <v>0</v>
      </c>
      <c r="L108" s="104">
        <f t="shared" si="129"/>
        <v>0</v>
      </c>
      <c r="M108" s="103">
        <v>0</v>
      </c>
      <c r="N108" s="104">
        <f t="shared" si="130"/>
        <v>0</v>
      </c>
      <c r="O108" s="104">
        <f t="shared" si="131"/>
        <v>0</v>
      </c>
      <c r="P108" s="103">
        <v>0</v>
      </c>
      <c r="Q108" s="104">
        <f t="shared" si="132"/>
        <v>0</v>
      </c>
      <c r="R108" s="104">
        <f t="shared" si="133"/>
        <v>0</v>
      </c>
      <c r="S108" s="103">
        <v>0</v>
      </c>
      <c r="T108" s="104">
        <f t="shared" si="134"/>
        <v>0</v>
      </c>
      <c r="U108" s="104">
        <f t="shared" si="135"/>
        <v>0</v>
      </c>
      <c r="V108" s="103">
        <v>0</v>
      </c>
      <c r="W108" s="104">
        <f t="shared" si="136"/>
        <v>0</v>
      </c>
      <c r="X108" s="104">
        <f t="shared" si="137"/>
        <v>0</v>
      </c>
      <c r="Y108" s="103"/>
      <c r="Z108" s="104">
        <f t="shared" si="138"/>
        <v>0</v>
      </c>
      <c r="AA108" s="104">
        <f t="shared" si="139"/>
        <v>0</v>
      </c>
      <c r="AC108" s="114">
        <f t="shared" si="68"/>
        <v>0</v>
      </c>
      <c r="AD108" s="104">
        <f t="shared" si="69"/>
        <v>0</v>
      </c>
      <c r="AE108" s="106">
        <f t="shared" si="73"/>
        <v>0</v>
      </c>
      <c r="AF108" s="105">
        <f t="shared" si="71"/>
        <v>0</v>
      </c>
      <c r="AG108" s="106">
        <f t="shared" si="72"/>
        <v>0</v>
      </c>
      <c r="AH108" s="115">
        <f t="shared" si="74"/>
        <v>0</v>
      </c>
      <c r="AI108" s="103">
        <v>0</v>
      </c>
      <c r="AJ108" s="106">
        <f t="shared" si="140"/>
        <v>0</v>
      </c>
      <c r="AK108" s="106" t="str">
        <f t="shared" si="141"/>
        <v>-</v>
      </c>
      <c r="AL108" s="108">
        <v>109</v>
      </c>
      <c r="AM108" s="106" t="str">
        <f t="shared" si="142"/>
        <v>-</v>
      </c>
      <c r="AN108" s="114" t="str">
        <f t="shared" si="143"/>
        <v>-</v>
      </c>
      <c r="AO108" s="35" t="str">
        <f t="shared" si="75"/>
        <v>-</v>
      </c>
    </row>
    <row r="109" spans="1:41" s="113" customFormat="1" ht="15" x14ac:dyDescent="0.25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6"/>
        <v>0</v>
      </c>
      <c r="L109" s="104">
        <f t="shared" si="129"/>
        <v>0</v>
      </c>
      <c r="M109" s="103">
        <v>0</v>
      </c>
      <c r="N109" s="104">
        <f t="shared" si="130"/>
        <v>0</v>
      </c>
      <c r="O109" s="104">
        <f t="shared" si="131"/>
        <v>0</v>
      </c>
      <c r="P109" s="103">
        <v>0</v>
      </c>
      <c r="Q109" s="104">
        <f t="shared" si="132"/>
        <v>0</v>
      </c>
      <c r="R109" s="104">
        <f t="shared" si="133"/>
        <v>0</v>
      </c>
      <c r="S109" s="103">
        <v>0</v>
      </c>
      <c r="T109" s="104">
        <f t="shared" si="134"/>
        <v>0</v>
      </c>
      <c r="U109" s="104">
        <f t="shared" si="135"/>
        <v>0</v>
      </c>
      <c r="V109" s="103">
        <v>0</v>
      </c>
      <c r="W109" s="104">
        <f t="shared" si="136"/>
        <v>0</v>
      </c>
      <c r="X109" s="104">
        <f t="shared" si="137"/>
        <v>0</v>
      </c>
      <c r="Y109" s="103"/>
      <c r="Z109" s="104">
        <f t="shared" si="138"/>
        <v>0</v>
      </c>
      <c r="AA109" s="104">
        <f t="shared" si="139"/>
        <v>0</v>
      </c>
      <c r="AC109" s="114">
        <f t="shared" si="68"/>
        <v>0</v>
      </c>
      <c r="AD109" s="104">
        <f t="shared" si="69"/>
        <v>0</v>
      </c>
      <c r="AE109" s="106">
        <f t="shared" si="73"/>
        <v>0</v>
      </c>
      <c r="AF109" s="105">
        <f t="shared" si="71"/>
        <v>0</v>
      </c>
      <c r="AG109" s="106">
        <f t="shared" si="72"/>
        <v>0</v>
      </c>
      <c r="AH109" s="115">
        <f t="shared" si="74"/>
        <v>0</v>
      </c>
      <c r="AI109" s="103">
        <v>0</v>
      </c>
      <c r="AJ109" s="106">
        <f t="shared" si="140"/>
        <v>0</v>
      </c>
      <c r="AK109" s="106" t="str">
        <f t="shared" si="141"/>
        <v>-</v>
      </c>
      <c r="AL109" s="108">
        <v>110</v>
      </c>
      <c r="AM109" s="106" t="str">
        <f t="shared" si="142"/>
        <v>-</v>
      </c>
      <c r="AN109" s="114" t="str">
        <f t="shared" si="143"/>
        <v>-</v>
      </c>
      <c r="AO109" s="35" t="str">
        <f t="shared" si="75"/>
        <v>-</v>
      </c>
    </row>
    <row r="110" spans="1:41" s="113" customFormat="1" ht="15" x14ac:dyDescent="0.25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6"/>
        <v>0</v>
      </c>
      <c r="L110" s="104">
        <f t="shared" si="129"/>
        <v>0</v>
      </c>
      <c r="M110" s="103">
        <v>0</v>
      </c>
      <c r="N110" s="104">
        <f t="shared" si="130"/>
        <v>0</v>
      </c>
      <c r="O110" s="104">
        <f t="shared" si="131"/>
        <v>0</v>
      </c>
      <c r="P110" s="103">
        <v>0</v>
      </c>
      <c r="Q110" s="104">
        <f t="shared" si="132"/>
        <v>0</v>
      </c>
      <c r="R110" s="104">
        <f t="shared" si="133"/>
        <v>0</v>
      </c>
      <c r="S110" s="103">
        <v>0</v>
      </c>
      <c r="T110" s="104">
        <f t="shared" si="134"/>
        <v>0</v>
      </c>
      <c r="U110" s="104">
        <f t="shared" si="135"/>
        <v>0</v>
      </c>
      <c r="V110" s="103">
        <v>0</v>
      </c>
      <c r="W110" s="104">
        <f t="shared" si="136"/>
        <v>0</v>
      </c>
      <c r="X110" s="104">
        <f t="shared" si="137"/>
        <v>0</v>
      </c>
      <c r="Y110" s="103"/>
      <c r="Z110" s="104">
        <f t="shared" si="138"/>
        <v>0</v>
      </c>
      <c r="AA110" s="104">
        <f t="shared" si="139"/>
        <v>0</v>
      </c>
      <c r="AC110" s="114">
        <f t="shared" si="68"/>
        <v>0</v>
      </c>
      <c r="AD110" s="104">
        <f t="shared" si="69"/>
        <v>0</v>
      </c>
      <c r="AE110" s="106">
        <f t="shared" si="73"/>
        <v>0</v>
      </c>
      <c r="AF110" s="105">
        <f t="shared" si="71"/>
        <v>0</v>
      </c>
      <c r="AG110" s="106">
        <f t="shared" si="72"/>
        <v>0</v>
      </c>
      <c r="AH110" s="115">
        <f t="shared" si="74"/>
        <v>0</v>
      </c>
      <c r="AI110" s="103">
        <v>0</v>
      </c>
      <c r="AJ110" s="106">
        <f t="shared" si="140"/>
        <v>0</v>
      </c>
      <c r="AK110" s="106" t="str">
        <f t="shared" si="141"/>
        <v>-</v>
      </c>
      <c r="AL110" s="108">
        <v>111</v>
      </c>
      <c r="AM110" s="106" t="str">
        <f t="shared" si="142"/>
        <v>-</v>
      </c>
      <c r="AN110" s="114" t="str">
        <f t="shared" si="143"/>
        <v>-</v>
      </c>
      <c r="AO110" s="35" t="str">
        <f t="shared" si="75"/>
        <v>-</v>
      </c>
    </row>
    <row r="111" spans="1:41" s="113" customFormat="1" ht="15" x14ac:dyDescent="0.25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6"/>
        <v>0</v>
      </c>
      <c r="L111" s="104">
        <f t="shared" si="129"/>
        <v>0</v>
      </c>
      <c r="M111" s="103">
        <v>0</v>
      </c>
      <c r="N111" s="104">
        <f t="shared" si="130"/>
        <v>0</v>
      </c>
      <c r="O111" s="104">
        <f t="shared" si="131"/>
        <v>0</v>
      </c>
      <c r="P111" s="103">
        <v>0</v>
      </c>
      <c r="Q111" s="104">
        <f t="shared" si="132"/>
        <v>0</v>
      </c>
      <c r="R111" s="104">
        <f t="shared" si="133"/>
        <v>0</v>
      </c>
      <c r="S111" s="103">
        <v>0</v>
      </c>
      <c r="T111" s="104">
        <f t="shared" si="134"/>
        <v>0</v>
      </c>
      <c r="U111" s="104">
        <f t="shared" si="135"/>
        <v>0</v>
      </c>
      <c r="V111" s="103">
        <v>0</v>
      </c>
      <c r="W111" s="104">
        <f t="shared" si="136"/>
        <v>0</v>
      </c>
      <c r="X111" s="104">
        <f t="shared" si="137"/>
        <v>0</v>
      </c>
      <c r="Y111" s="103"/>
      <c r="Z111" s="104">
        <f t="shared" si="138"/>
        <v>0</v>
      </c>
      <c r="AA111" s="104">
        <f t="shared" si="139"/>
        <v>0</v>
      </c>
      <c r="AC111" s="114">
        <f t="shared" si="68"/>
        <v>0</v>
      </c>
      <c r="AD111" s="104">
        <f t="shared" si="69"/>
        <v>0</v>
      </c>
      <c r="AE111" s="106">
        <f t="shared" si="73"/>
        <v>0</v>
      </c>
      <c r="AF111" s="105">
        <f t="shared" si="71"/>
        <v>0</v>
      </c>
      <c r="AG111" s="106">
        <f t="shared" si="72"/>
        <v>0</v>
      </c>
      <c r="AH111" s="115">
        <f t="shared" si="74"/>
        <v>0</v>
      </c>
      <c r="AI111" s="103">
        <v>0</v>
      </c>
      <c r="AJ111" s="106">
        <f t="shared" si="140"/>
        <v>0</v>
      </c>
      <c r="AK111" s="106" t="str">
        <f t="shared" si="141"/>
        <v>-</v>
      </c>
      <c r="AL111" s="108">
        <v>112</v>
      </c>
      <c r="AM111" s="106" t="str">
        <f t="shared" si="142"/>
        <v>-</v>
      </c>
      <c r="AN111" s="114" t="str">
        <f t="shared" si="143"/>
        <v>-</v>
      </c>
      <c r="AO111" s="35" t="str">
        <f t="shared" si="75"/>
        <v>-</v>
      </c>
    </row>
    <row r="112" spans="1:41" s="113" customFormat="1" ht="15" x14ac:dyDescent="0.25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6"/>
        <v>0</v>
      </c>
      <c r="L112" s="104">
        <f t="shared" si="129"/>
        <v>0</v>
      </c>
      <c r="M112" s="103">
        <v>1</v>
      </c>
      <c r="N112" s="104">
        <f t="shared" si="130"/>
        <v>11.760000000000002</v>
      </c>
      <c r="O112" s="104">
        <f t="shared" si="131"/>
        <v>24.5</v>
      </c>
      <c r="P112" s="103">
        <v>1</v>
      </c>
      <c r="Q112" s="104">
        <f t="shared" si="132"/>
        <v>11.760000000000002</v>
      </c>
      <c r="R112" s="104">
        <f t="shared" si="133"/>
        <v>24.5</v>
      </c>
      <c r="S112" s="103">
        <v>1</v>
      </c>
      <c r="T112" s="104">
        <f t="shared" si="134"/>
        <v>11.760000000000002</v>
      </c>
      <c r="U112" s="104">
        <f t="shared" si="135"/>
        <v>24.5</v>
      </c>
      <c r="V112" s="103">
        <v>0</v>
      </c>
      <c r="W112" s="104">
        <f t="shared" si="136"/>
        <v>0</v>
      </c>
      <c r="X112" s="104">
        <f t="shared" si="137"/>
        <v>0</v>
      </c>
      <c r="Y112" s="103"/>
      <c r="Z112" s="104">
        <f t="shared" si="138"/>
        <v>0</v>
      </c>
      <c r="AA112" s="104">
        <f t="shared" si="139"/>
        <v>0</v>
      </c>
      <c r="AC112" s="114">
        <f t="shared" si="68"/>
        <v>3</v>
      </c>
      <c r="AD112" s="104">
        <f t="shared" si="69"/>
        <v>35.28</v>
      </c>
      <c r="AE112" s="106">
        <f t="shared" si="73"/>
        <v>73.5</v>
      </c>
      <c r="AF112" s="105">
        <f t="shared" si="71"/>
        <v>2.4390243902439025E-2</v>
      </c>
      <c r="AG112" s="106">
        <f t="shared" si="72"/>
        <v>0.73170731707317072</v>
      </c>
      <c r="AH112" s="115">
        <f t="shared" si="74"/>
        <v>17.926829268292682</v>
      </c>
      <c r="AI112" s="103">
        <v>0</v>
      </c>
      <c r="AJ112" s="106">
        <f t="shared" si="140"/>
        <v>0</v>
      </c>
      <c r="AK112" s="106">
        <f t="shared" si="141"/>
        <v>0</v>
      </c>
      <c r="AL112" s="108">
        <v>113</v>
      </c>
      <c r="AM112" s="106">
        <f t="shared" si="142"/>
        <v>0</v>
      </c>
      <c r="AN112" s="114">
        <f t="shared" si="143"/>
        <v>0</v>
      </c>
      <c r="AO112" s="35">
        <f t="shared" si="75"/>
        <v>43589</v>
      </c>
    </row>
    <row r="113" spans="1:41" s="113" customFormat="1" ht="15" x14ac:dyDescent="0.25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1</v>
      </c>
      <c r="K113" s="104">
        <f t="shared" si="76"/>
        <v>7.44</v>
      </c>
      <c r="L113" s="104">
        <f t="shared" ref="L113:L169" si="144">J113*$G113</f>
        <v>44.5</v>
      </c>
      <c r="M113" s="103">
        <v>8</v>
      </c>
      <c r="N113" s="104">
        <f t="shared" ref="N113:N169" si="145">M113*$F113</f>
        <v>59.52</v>
      </c>
      <c r="O113" s="104">
        <f t="shared" ref="O113:O169" si="146">M113*$G113</f>
        <v>356</v>
      </c>
      <c r="P113" s="103">
        <v>21</v>
      </c>
      <c r="Q113" s="104">
        <f t="shared" ref="Q113:Q169" si="147">P113*$F113</f>
        <v>156.24</v>
      </c>
      <c r="R113" s="104">
        <f t="shared" ref="R113:R169" si="148">P113*$G113</f>
        <v>934.5</v>
      </c>
      <c r="S113" s="103">
        <v>10</v>
      </c>
      <c r="T113" s="104">
        <f t="shared" ref="T113:T169" si="149">S113*$F113</f>
        <v>74.400000000000006</v>
      </c>
      <c r="U113" s="104">
        <f t="shared" ref="U113:U169" si="150">S113*$G113</f>
        <v>445</v>
      </c>
      <c r="V113" s="103">
        <v>0</v>
      </c>
      <c r="W113" s="104">
        <f t="shared" ref="W113:W179" si="151">V113*$F113</f>
        <v>0</v>
      </c>
      <c r="X113" s="104">
        <f t="shared" ref="X113:X169" si="152">V113*$G113</f>
        <v>0</v>
      </c>
      <c r="Y113" s="103"/>
      <c r="Z113" s="104">
        <f t="shared" ref="Z113:Z169" si="153">Y113*$F113</f>
        <v>0</v>
      </c>
      <c r="AA113" s="104">
        <f t="shared" ref="AA113:AA169" si="154">Y113*$G113</f>
        <v>0</v>
      </c>
      <c r="AC113" s="114">
        <f t="shared" si="68"/>
        <v>40</v>
      </c>
      <c r="AD113" s="104">
        <f t="shared" si="69"/>
        <v>297.60000000000002</v>
      </c>
      <c r="AE113" s="106">
        <f t="shared" si="73"/>
        <v>1780</v>
      </c>
      <c r="AF113" s="105">
        <f t="shared" si="71"/>
        <v>0.32520325203252032</v>
      </c>
      <c r="AG113" s="106">
        <f t="shared" si="72"/>
        <v>9.7560975609756095</v>
      </c>
      <c r="AH113" s="115">
        <f t="shared" si="74"/>
        <v>434.14634146341461</v>
      </c>
      <c r="AI113" s="103">
        <v>0</v>
      </c>
      <c r="AJ113" s="106">
        <f t="shared" ref="AJ113:AJ169" si="155">AI113*G113</f>
        <v>0</v>
      </c>
      <c r="AK113" s="106">
        <f t="shared" ref="AK113:AK169" si="156">IFERROR(AI113/AF113, "-")</f>
        <v>0</v>
      </c>
      <c r="AL113" s="108">
        <v>115</v>
      </c>
      <c r="AM113" s="106">
        <f t="shared" ref="AM113:AM169" si="157">IFERROR(AK113/7,"-")</f>
        <v>0</v>
      </c>
      <c r="AN113" s="114">
        <f t="shared" ref="AN113:AN169" si="158">IFERROR(AK113/30,"-")</f>
        <v>0</v>
      </c>
      <c r="AO113" s="35">
        <f t="shared" si="75"/>
        <v>43589</v>
      </c>
    </row>
    <row r="114" spans="1:41" s="113" customFormat="1" ht="15" x14ac:dyDescent="0.25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6"/>
        <v>0</v>
      </c>
      <c r="L114" s="104">
        <f t="shared" si="144"/>
        <v>0</v>
      </c>
      <c r="M114" s="103">
        <v>1</v>
      </c>
      <c r="N114" s="104">
        <f t="shared" si="145"/>
        <v>28.72</v>
      </c>
      <c r="O114" s="104">
        <f t="shared" si="146"/>
        <v>59.5</v>
      </c>
      <c r="P114" s="103">
        <v>0</v>
      </c>
      <c r="Q114" s="104">
        <f t="shared" si="147"/>
        <v>0</v>
      </c>
      <c r="R114" s="104">
        <f t="shared" si="148"/>
        <v>0</v>
      </c>
      <c r="S114" s="103">
        <v>0</v>
      </c>
      <c r="T114" s="104">
        <f t="shared" si="149"/>
        <v>0</v>
      </c>
      <c r="U114" s="104">
        <f t="shared" si="150"/>
        <v>0</v>
      </c>
      <c r="V114" s="103">
        <v>0</v>
      </c>
      <c r="W114" s="104">
        <f t="shared" si="151"/>
        <v>0</v>
      </c>
      <c r="X114" s="104">
        <f t="shared" si="152"/>
        <v>0</v>
      </c>
      <c r="Y114" s="103"/>
      <c r="Z114" s="104">
        <f t="shared" si="153"/>
        <v>0</v>
      </c>
      <c r="AA114" s="104">
        <f t="shared" si="154"/>
        <v>0</v>
      </c>
      <c r="AC114" s="114">
        <f t="shared" si="68"/>
        <v>1</v>
      </c>
      <c r="AD114" s="104">
        <f t="shared" si="69"/>
        <v>28.72</v>
      </c>
      <c r="AE114" s="106">
        <f t="shared" si="73"/>
        <v>59.5</v>
      </c>
      <c r="AF114" s="105">
        <f t="shared" si="71"/>
        <v>8.130081300813009E-3</v>
      </c>
      <c r="AG114" s="106">
        <f t="shared" si="72"/>
        <v>0.24390243902439027</v>
      </c>
      <c r="AH114" s="115">
        <f t="shared" si="74"/>
        <v>14.512195121951221</v>
      </c>
      <c r="AI114" s="103">
        <v>0</v>
      </c>
      <c r="AJ114" s="106">
        <f t="shared" si="155"/>
        <v>0</v>
      </c>
      <c r="AK114" s="106">
        <f t="shared" si="156"/>
        <v>0</v>
      </c>
      <c r="AL114" s="108">
        <v>116</v>
      </c>
      <c r="AM114" s="106">
        <f t="shared" si="157"/>
        <v>0</v>
      </c>
      <c r="AN114" s="114">
        <f t="shared" si="158"/>
        <v>0</v>
      </c>
      <c r="AO114" s="35">
        <f t="shared" si="75"/>
        <v>43589</v>
      </c>
    </row>
    <row r="115" spans="1:41" s="113" customFormat="1" ht="15" x14ac:dyDescent="0.25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ref="K115:K162" si="159">J115*$F115</f>
        <v>0</v>
      </c>
      <c r="L115" s="104">
        <f t="shared" ref="L115:L162" si="160">J115*$G115</f>
        <v>0</v>
      </c>
      <c r="M115" s="103">
        <v>0</v>
      </c>
      <c r="N115" s="104">
        <f t="shared" ref="N115:N162" si="161">M115*$F115</f>
        <v>0</v>
      </c>
      <c r="O115" s="104">
        <f t="shared" ref="O115:O162" si="162">M115*$G115</f>
        <v>0</v>
      </c>
      <c r="P115" s="103">
        <v>0</v>
      </c>
      <c r="Q115" s="104">
        <f t="shared" ref="Q115:Q162" si="163">P115*$F115</f>
        <v>0</v>
      </c>
      <c r="R115" s="104">
        <f t="shared" ref="R115:R162" si="164">P115*$G115</f>
        <v>0</v>
      </c>
      <c r="S115" s="103">
        <v>0</v>
      </c>
      <c r="T115" s="104">
        <f t="shared" ref="T115:T162" si="165">S115*$F115</f>
        <v>0</v>
      </c>
      <c r="U115" s="104">
        <f t="shared" ref="U115:U162" si="166">S115*$G115</f>
        <v>0</v>
      </c>
      <c r="V115" s="103">
        <v>0</v>
      </c>
      <c r="W115" s="104">
        <f t="shared" ref="W115:W162" si="167">V115*$F115</f>
        <v>0</v>
      </c>
      <c r="X115" s="104">
        <f t="shared" ref="X115:X162" si="168">V115*$G115</f>
        <v>0</v>
      </c>
      <c r="Y115" s="103"/>
      <c r="Z115" s="104">
        <f t="shared" ref="Z115:Z162" si="169">Y115*$F115</f>
        <v>0</v>
      </c>
      <c r="AA115" s="104">
        <f t="shared" ref="AA115:AA162" si="170">Y115*$G115</f>
        <v>0</v>
      </c>
      <c r="AC115" s="114">
        <f t="shared" ref="AC115:AC162" si="171">J115+M115+P115+S115+V115+Y115</f>
        <v>0</v>
      </c>
      <c r="AD115" s="104">
        <f t="shared" ref="AD115:AD162" si="172">AC115*F115</f>
        <v>0</v>
      </c>
      <c r="AE115" s="106">
        <f t="shared" si="73"/>
        <v>0</v>
      </c>
      <c r="AF115" s="105">
        <f t="shared" si="71"/>
        <v>0</v>
      </c>
      <c r="AG115" s="106">
        <f t="shared" si="72"/>
        <v>0</v>
      </c>
      <c r="AH115" s="115">
        <f t="shared" si="74"/>
        <v>0</v>
      </c>
      <c r="AI115" s="103">
        <v>0</v>
      </c>
      <c r="AJ115" s="106">
        <f t="shared" ref="AJ115:AJ131" si="173">AI115*G115</f>
        <v>0</v>
      </c>
      <c r="AK115" s="106" t="str">
        <f t="shared" ref="AK115:AK131" si="174">IFERROR(AI115/AF115, "-")</f>
        <v>-</v>
      </c>
      <c r="AL115" s="108">
        <v>117</v>
      </c>
      <c r="AM115" s="106" t="str">
        <f t="shared" ref="AM115:AM131" si="175">IFERROR(AK115/7,"-")</f>
        <v>-</v>
      </c>
      <c r="AN115" s="114" t="str">
        <f t="shared" ref="AN115:AN131" si="176">IFERROR(AK115/30,"-")</f>
        <v>-</v>
      </c>
      <c r="AO115" s="35" t="str">
        <f t="shared" si="75"/>
        <v>-</v>
      </c>
    </row>
    <row r="116" spans="1:41" s="113" customFormat="1" ht="15" x14ac:dyDescent="0.25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2</v>
      </c>
      <c r="K116" s="104">
        <f t="shared" si="159"/>
        <v>25.239999999999991</v>
      </c>
      <c r="L116" s="104">
        <f t="shared" si="160"/>
        <v>49</v>
      </c>
      <c r="M116" s="103">
        <v>0</v>
      </c>
      <c r="N116" s="104">
        <f t="shared" si="161"/>
        <v>0</v>
      </c>
      <c r="O116" s="104">
        <f t="shared" si="162"/>
        <v>0</v>
      </c>
      <c r="P116" s="103">
        <v>0</v>
      </c>
      <c r="Q116" s="104">
        <f t="shared" si="163"/>
        <v>0</v>
      </c>
      <c r="R116" s="104">
        <f t="shared" si="164"/>
        <v>0</v>
      </c>
      <c r="S116" s="103">
        <v>0</v>
      </c>
      <c r="T116" s="104">
        <f t="shared" si="165"/>
        <v>0</v>
      </c>
      <c r="U116" s="104">
        <f t="shared" si="166"/>
        <v>0</v>
      </c>
      <c r="V116" s="103">
        <v>0</v>
      </c>
      <c r="W116" s="104">
        <f t="shared" si="167"/>
        <v>0</v>
      </c>
      <c r="X116" s="104">
        <f t="shared" si="168"/>
        <v>0</v>
      </c>
      <c r="Y116" s="103"/>
      <c r="Z116" s="104">
        <f t="shared" si="169"/>
        <v>0</v>
      </c>
      <c r="AA116" s="104">
        <f t="shared" si="170"/>
        <v>0</v>
      </c>
      <c r="AC116" s="114">
        <f t="shared" si="171"/>
        <v>2</v>
      </c>
      <c r="AD116" s="104">
        <f t="shared" si="172"/>
        <v>25.239999999999991</v>
      </c>
      <c r="AE116" s="106">
        <f t="shared" si="73"/>
        <v>49</v>
      </c>
      <c r="AF116" s="105">
        <f t="shared" si="71"/>
        <v>1.6260162601626018E-2</v>
      </c>
      <c r="AG116" s="106">
        <f t="shared" si="72"/>
        <v>0.48780487804878053</v>
      </c>
      <c r="AH116" s="115">
        <f t="shared" si="74"/>
        <v>11.951219512195124</v>
      </c>
      <c r="AI116" s="103">
        <v>1</v>
      </c>
      <c r="AJ116" s="106">
        <f t="shared" si="173"/>
        <v>24.5</v>
      </c>
      <c r="AK116" s="106">
        <f t="shared" si="174"/>
        <v>61.499999999999993</v>
      </c>
      <c r="AL116" s="108">
        <v>118</v>
      </c>
      <c r="AM116" s="106">
        <f t="shared" si="175"/>
        <v>8.7857142857142847</v>
      </c>
      <c r="AN116" s="114">
        <f t="shared" si="176"/>
        <v>2.0499999999999998</v>
      </c>
      <c r="AO116" s="35">
        <f t="shared" si="75"/>
        <v>43650.5</v>
      </c>
    </row>
    <row r="117" spans="1:41" s="113" customFormat="1" ht="15" x14ac:dyDescent="0.25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159"/>
        <v>0</v>
      </c>
      <c r="L117" s="104">
        <f t="shared" si="160"/>
        <v>0</v>
      </c>
      <c r="M117" s="103">
        <v>0</v>
      </c>
      <c r="N117" s="104">
        <f t="shared" si="161"/>
        <v>0</v>
      </c>
      <c r="O117" s="104">
        <f t="shared" si="162"/>
        <v>0</v>
      </c>
      <c r="P117" s="103">
        <v>0</v>
      </c>
      <c r="Q117" s="104">
        <f t="shared" si="163"/>
        <v>0</v>
      </c>
      <c r="R117" s="104">
        <f t="shared" si="164"/>
        <v>0</v>
      </c>
      <c r="S117" s="103">
        <v>0</v>
      </c>
      <c r="T117" s="104">
        <f t="shared" si="165"/>
        <v>0</v>
      </c>
      <c r="U117" s="104">
        <f t="shared" si="166"/>
        <v>0</v>
      </c>
      <c r="V117" s="103">
        <v>1</v>
      </c>
      <c r="W117" s="104">
        <f t="shared" si="167"/>
        <v>12.62</v>
      </c>
      <c r="X117" s="104">
        <f t="shared" si="168"/>
        <v>24.5</v>
      </c>
      <c r="Y117" s="103"/>
      <c r="Z117" s="104">
        <f t="shared" si="169"/>
        <v>0</v>
      </c>
      <c r="AA117" s="104">
        <f t="shared" si="170"/>
        <v>0</v>
      </c>
      <c r="AC117" s="114">
        <f t="shared" si="171"/>
        <v>1</v>
      </c>
      <c r="AD117" s="104">
        <f t="shared" si="172"/>
        <v>12.62</v>
      </c>
      <c r="AE117" s="106">
        <f t="shared" si="73"/>
        <v>24.5</v>
      </c>
      <c r="AF117" s="105">
        <f t="shared" si="71"/>
        <v>8.130081300813009E-3</v>
      </c>
      <c r="AG117" s="106">
        <f t="shared" si="72"/>
        <v>0.24390243902439027</v>
      </c>
      <c r="AH117" s="115">
        <f t="shared" si="74"/>
        <v>5.9756097560975618</v>
      </c>
      <c r="AI117" s="103">
        <v>0</v>
      </c>
      <c r="AJ117" s="106">
        <f t="shared" si="173"/>
        <v>0</v>
      </c>
      <c r="AK117" s="106">
        <f t="shared" si="174"/>
        <v>0</v>
      </c>
      <c r="AL117" s="108">
        <v>119</v>
      </c>
      <c r="AM117" s="106">
        <f t="shared" si="175"/>
        <v>0</v>
      </c>
      <c r="AN117" s="114">
        <f t="shared" si="176"/>
        <v>0</v>
      </c>
      <c r="AO117" s="35">
        <f t="shared" si="75"/>
        <v>43589</v>
      </c>
    </row>
    <row r="118" spans="1:41" s="113" customFormat="1" ht="15" x14ac:dyDescent="0.25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159"/>
        <v>0</v>
      </c>
      <c r="L118" s="104">
        <f t="shared" si="160"/>
        <v>0</v>
      </c>
      <c r="M118" s="103">
        <v>0</v>
      </c>
      <c r="N118" s="104">
        <f t="shared" si="161"/>
        <v>0</v>
      </c>
      <c r="O118" s="104">
        <f t="shared" si="162"/>
        <v>0</v>
      </c>
      <c r="P118" s="103">
        <v>1</v>
      </c>
      <c r="Q118" s="104">
        <f t="shared" si="163"/>
        <v>12.63</v>
      </c>
      <c r="R118" s="104">
        <f t="shared" si="164"/>
        <v>24.5</v>
      </c>
      <c r="S118" s="103">
        <v>1</v>
      </c>
      <c r="T118" s="104">
        <f t="shared" si="165"/>
        <v>12.63</v>
      </c>
      <c r="U118" s="104">
        <f t="shared" si="166"/>
        <v>24.5</v>
      </c>
      <c r="V118" s="103">
        <v>0</v>
      </c>
      <c r="W118" s="104">
        <f t="shared" si="167"/>
        <v>0</v>
      </c>
      <c r="X118" s="104">
        <f t="shared" si="168"/>
        <v>0</v>
      </c>
      <c r="Y118" s="103"/>
      <c r="Z118" s="104">
        <f t="shared" si="169"/>
        <v>0</v>
      </c>
      <c r="AA118" s="104">
        <f t="shared" si="170"/>
        <v>0</v>
      </c>
      <c r="AC118" s="114">
        <f t="shared" si="171"/>
        <v>2</v>
      </c>
      <c r="AD118" s="104">
        <f t="shared" si="172"/>
        <v>25.26</v>
      </c>
      <c r="AE118" s="106">
        <f t="shared" si="73"/>
        <v>49</v>
      </c>
      <c r="AF118" s="105">
        <f t="shared" si="71"/>
        <v>1.6260162601626018E-2</v>
      </c>
      <c r="AG118" s="106">
        <f t="shared" si="72"/>
        <v>0.48780487804878053</v>
      </c>
      <c r="AH118" s="115">
        <f t="shared" si="74"/>
        <v>11.951219512195124</v>
      </c>
      <c r="AI118" s="103">
        <v>1</v>
      </c>
      <c r="AJ118" s="106">
        <f t="shared" si="173"/>
        <v>24.5</v>
      </c>
      <c r="AK118" s="106">
        <f t="shared" si="174"/>
        <v>61.499999999999993</v>
      </c>
      <c r="AL118" s="108">
        <v>120</v>
      </c>
      <c r="AM118" s="106">
        <f t="shared" si="175"/>
        <v>8.7857142857142847</v>
      </c>
      <c r="AN118" s="114">
        <f t="shared" si="176"/>
        <v>2.0499999999999998</v>
      </c>
      <c r="AO118" s="35">
        <f t="shared" si="75"/>
        <v>43650.5</v>
      </c>
    </row>
    <row r="119" spans="1:41" s="113" customFormat="1" ht="15" x14ac:dyDescent="0.25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1</v>
      </c>
      <c r="K119" s="104">
        <f t="shared" si="159"/>
        <v>161.90999999999917</v>
      </c>
      <c r="L119" s="104">
        <f t="shared" si="160"/>
        <v>344.5</v>
      </c>
      <c r="M119" s="103">
        <v>0</v>
      </c>
      <c r="N119" s="104">
        <f t="shared" si="161"/>
        <v>0</v>
      </c>
      <c r="O119" s="104">
        <f t="shared" si="162"/>
        <v>0</v>
      </c>
      <c r="P119" s="103">
        <v>1</v>
      </c>
      <c r="Q119" s="104">
        <f t="shared" si="163"/>
        <v>161.90999999999917</v>
      </c>
      <c r="R119" s="104">
        <f t="shared" si="164"/>
        <v>344.5</v>
      </c>
      <c r="S119" s="103">
        <v>0</v>
      </c>
      <c r="T119" s="104">
        <f t="shared" si="165"/>
        <v>0</v>
      </c>
      <c r="U119" s="104">
        <f t="shared" si="166"/>
        <v>0</v>
      </c>
      <c r="V119" s="103">
        <v>0</v>
      </c>
      <c r="W119" s="104">
        <f t="shared" si="167"/>
        <v>0</v>
      </c>
      <c r="X119" s="104">
        <f t="shared" si="168"/>
        <v>0</v>
      </c>
      <c r="Y119" s="103"/>
      <c r="Z119" s="104">
        <f t="shared" si="169"/>
        <v>0</v>
      </c>
      <c r="AA119" s="104">
        <f t="shared" si="170"/>
        <v>0</v>
      </c>
      <c r="AC119" s="114">
        <f t="shared" si="171"/>
        <v>2</v>
      </c>
      <c r="AD119" s="104">
        <f t="shared" si="172"/>
        <v>323.81999999999834</v>
      </c>
      <c r="AE119" s="106">
        <f t="shared" si="73"/>
        <v>689</v>
      </c>
      <c r="AF119" s="105">
        <f t="shared" si="71"/>
        <v>1.6260162601626018E-2</v>
      </c>
      <c r="AG119" s="106">
        <f t="shared" si="72"/>
        <v>0.48780487804878053</v>
      </c>
      <c r="AH119" s="115">
        <f t="shared" si="74"/>
        <v>168.04878048780489</v>
      </c>
      <c r="AI119" s="103">
        <v>3</v>
      </c>
      <c r="AJ119" s="106">
        <f t="shared" si="173"/>
        <v>1033.5</v>
      </c>
      <c r="AK119" s="106">
        <f t="shared" si="174"/>
        <v>184.49999999999997</v>
      </c>
      <c r="AL119" s="108">
        <v>121</v>
      </c>
      <c r="AM119" s="106">
        <f t="shared" si="175"/>
        <v>26.357142857142854</v>
      </c>
      <c r="AN119" s="114">
        <f t="shared" si="176"/>
        <v>6.1499999999999995</v>
      </c>
      <c r="AO119" s="35">
        <f t="shared" si="75"/>
        <v>43773.5</v>
      </c>
    </row>
    <row r="120" spans="1:41" s="113" customFormat="1" ht="15" x14ac:dyDescent="0.25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159"/>
        <v>0</v>
      </c>
      <c r="L120" s="104">
        <f t="shared" si="160"/>
        <v>0</v>
      </c>
      <c r="M120" s="103">
        <v>0</v>
      </c>
      <c r="N120" s="104">
        <f t="shared" si="161"/>
        <v>0</v>
      </c>
      <c r="O120" s="104">
        <f t="shared" si="162"/>
        <v>0</v>
      </c>
      <c r="P120" s="103">
        <v>0</v>
      </c>
      <c r="Q120" s="104">
        <f t="shared" si="163"/>
        <v>0</v>
      </c>
      <c r="R120" s="104">
        <f t="shared" si="164"/>
        <v>0</v>
      </c>
      <c r="S120" s="103">
        <v>0</v>
      </c>
      <c r="T120" s="104">
        <f t="shared" si="165"/>
        <v>0</v>
      </c>
      <c r="U120" s="104">
        <f t="shared" si="166"/>
        <v>0</v>
      </c>
      <c r="V120" s="103">
        <v>0</v>
      </c>
      <c r="W120" s="104">
        <f t="shared" si="167"/>
        <v>0</v>
      </c>
      <c r="X120" s="104">
        <f t="shared" si="168"/>
        <v>0</v>
      </c>
      <c r="Y120" s="103"/>
      <c r="Z120" s="104">
        <f t="shared" si="169"/>
        <v>0</v>
      </c>
      <c r="AA120" s="104">
        <f t="shared" si="170"/>
        <v>0</v>
      </c>
      <c r="AC120" s="114">
        <f t="shared" si="171"/>
        <v>0</v>
      </c>
      <c r="AD120" s="104">
        <f t="shared" si="172"/>
        <v>0</v>
      </c>
      <c r="AE120" s="106">
        <f t="shared" si="73"/>
        <v>0</v>
      </c>
      <c r="AF120" s="105">
        <f t="shared" si="71"/>
        <v>0</v>
      </c>
      <c r="AG120" s="106">
        <f t="shared" si="72"/>
        <v>0</v>
      </c>
      <c r="AH120" s="115">
        <f t="shared" si="74"/>
        <v>0</v>
      </c>
      <c r="AI120" s="103">
        <v>0</v>
      </c>
      <c r="AJ120" s="106">
        <f t="shared" si="173"/>
        <v>0</v>
      </c>
      <c r="AK120" s="106" t="str">
        <f t="shared" si="174"/>
        <v>-</v>
      </c>
      <c r="AL120" s="108">
        <v>122</v>
      </c>
      <c r="AM120" s="106" t="str">
        <f t="shared" si="175"/>
        <v>-</v>
      </c>
      <c r="AN120" s="114" t="str">
        <f t="shared" si="176"/>
        <v>-</v>
      </c>
      <c r="AO120" s="35" t="str">
        <f t="shared" si="75"/>
        <v>-</v>
      </c>
    </row>
    <row r="121" spans="1:41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159"/>
        <v>0</v>
      </c>
      <c r="L121" s="104">
        <f t="shared" si="160"/>
        <v>0</v>
      </c>
      <c r="M121" s="103">
        <v>0</v>
      </c>
      <c r="N121" s="104">
        <f t="shared" si="161"/>
        <v>0</v>
      </c>
      <c r="O121" s="104">
        <f t="shared" si="162"/>
        <v>0</v>
      </c>
      <c r="P121" s="103">
        <v>0</v>
      </c>
      <c r="Q121" s="104">
        <f t="shared" si="163"/>
        <v>0</v>
      </c>
      <c r="R121" s="104">
        <f t="shared" si="164"/>
        <v>0</v>
      </c>
      <c r="S121" s="103">
        <v>0</v>
      </c>
      <c r="T121" s="104">
        <f t="shared" si="165"/>
        <v>0</v>
      </c>
      <c r="U121" s="104">
        <f t="shared" si="166"/>
        <v>0</v>
      </c>
      <c r="V121" s="103">
        <v>0</v>
      </c>
      <c r="W121" s="104">
        <f t="shared" si="167"/>
        <v>0</v>
      </c>
      <c r="X121" s="104">
        <f t="shared" si="168"/>
        <v>0</v>
      </c>
      <c r="Y121" s="103"/>
      <c r="Z121" s="104">
        <f t="shared" si="169"/>
        <v>0</v>
      </c>
      <c r="AA121" s="104">
        <f t="shared" si="170"/>
        <v>0</v>
      </c>
      <c r="AC121" s="114">
        <f t="shared" si="171"/>
        <v>0</v>
      </c>
      <c r="AD121" s="104">
        <f t="shared" si="172"/>
        <v>0</v>
      </c>
      <c r="AE121" s="106">
        <f t="shared" si="73"/>
        <v>0</v>
      </c>
      <c r="AF121" s="105">
        <f t="shared" si="71"/>
        <v>0</v>
      </c>
      <c r="AG121" s="106">
        <f t="shared" si="72"/>
        <v>0</v>
      </c>
      <c r="AH121" s="115">
        <f t="shared" si="74"/>
        <v>0</v>
      </c>
      <c r="AI121" s="103">
        <v>0</v>
      </c>
      <c r="AJ121" s="106">
        <f t="shared" si="173"/>
        <v>0</v>
      </c>
      <c r="AK121" s="106" t="str">
        <f t="shared" si="174"/>
        <v>-</v>
      </c>
      <c r="AL121" s="108">
        <v>123</v>
      </c>
      <c r="AM121" s="106" t="str">
        <f t="shared" si="175"/>
        <v>-</v>
      </c>
      <c r="AN121" s="114" t="str">
        <f t="shared" si="176"/>
        <v>-</v>
      </c>
      <c r="AO121" s="35" t="str">
        <f t="shared" si="75"/>
        <v>-</v>
      </c>
    </row>
    <row r="122" spans="1:41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1</v>
      </c>
      <c r="K122" s="104">
        <f t="shared" si="159"/>
        <v>40.99</v>
      </c>
      <c r="L122" s="104">
        <f t="shared" si="160"/>
        <v>89.5</v>
      </c>
      <c r="M122" s="103">
        <v>1</v>
      </c>
      <c r="N122" s="104">
        <f t="shared" si="161"/>
        <v>40.99</v>
      </c>
      <c r="O122" s="104">
        <f t="shared" si="162"/>
        <v>89.5</v>
      </c>
      <c r="P122" s="103">
        <v>0</v>
      </c>
      <c r="Q122" s="104">
        <f t="shared" si="163"/>
        <v>0</v>
      </c>
      <c r="R122" s="104">
        <f t="shared" si="164"/>
        <v>0</v>
      </c>
      <c r="S122" s="103">
        <v>0</v>
      </c>
      <c r="T122" s="104">
        <f t="shared" si="165"/>
        <v>0</v>
      </c>
      <c r="U122" s="104">
        <f t="shared" si="166"/>
        <v>0</v>
      </c>
      <c r="V122" s="103">
        <v>1</v>
      </c>
      <c r="W122" s="104">
        <f t="shared" si="167"/>
        <v>40.99</v>
      </c>
      <c r="X122" s="104">
        <f t="shared" si="168"/>
        <v>89.5</v>
      </c>
      <c r="Y122" s="103"/>
      <c r="Z122" s="104">
        <f t="shared" si="169"/>
        <v>0</v>
      </c>
      <c r="AA122" s="104">
        <f t="shared" si="170"/>
        <v>0</v>
      </c>
      <c r="AC122" s="114">
        <f t="shared" si="171"/>
        <v>3</v>
      </c>
      <c r="AD122" s="104">
        <f t="shared" si="172"/>
        <v>122.97</v>
      </c>
      <c r="AE122" s="106">
        <f t="shared" si="73"/>
        <v>268.5</v>
      </c>
      <c r="AF122" s="105">
        <f t="shared" si="71"/>
        <v>2.4390243902439025E-2</v>
      </c>
      <c r="AG122" s="106">
        <f t="shared" si="72"/>
        <v>0.73170731707317072</v>
      </c>
      <c r="AH122" s="115">
        <f t="shared" si="74"/>
        <v>65.487804878048777</v>
      </c>
      <c r="AI122" s="103">
        <v>0</v>
      </c>
      <c r="AJ122" s="106">
        <f t="shared" si="173"/>
        <v>0</v>
      </c>
      <c r="AK122" s="106">
        <f t="shared" si="174"/>
        <v>0</v>
      </c>
      <c r="AL122" s="108">
        <v>125</v>
      </c>
      <c r="AM122" s="106">
        <f t="shared" si="175"/>
        <v>0</v>
      </c>
      <c r="AN122" s="114">
        <f t="shared" si="176"/>
        <v>0</v>
      </c>
      <c r="AO122" s="35">
        <f t="shared" si="75"/>
        <v>43589</v>
      </c>
    </row>
    <row r="123" spans="1:41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26</v>
      </c>
      <c r="K123" s="104">
        <f t="shared" si="159"/>
        <v>247.25999999999993</v>
      </c>
      <c r="L123" s="104">
        <f t="shared" si="160"/>
        <v>637</v>
      </c>
      <c r="M123" s="103">
        <v>3</v>
      </c>
      <c r="N123" s="104">
        <f t="shared" si="161"/>
        <v>28.529999999999994</v>
      </c>
      <c r="O123" s="104">
        <f t="shared" si="162"/>
        <v>73.5</v>
      </c>
      <c r="P123" s="103">
        <v>5</v>
      </c>
      <c r="Q123" s="104">
        <f t="shared" si="163"/>
        <v>47.54999999999999</v>
      </c>
      <c r="R123" s="104">
        <f t="shared" si="164"/>
        <v>122.5</v>
      </c>
      <c r="S123" s="103">
        <v>1</v>
      </c>
      <c r="T123" s="104">
        <f t="shared" si="165"/>
        <v>9.509999999999998</v>
      </c>
      <c r="U123" s="104">
        <f t="shared" si="166"/>
        <v>24.5</v>
      </c>
      <c r="V123" s="103">
        <v>0</v>
      </c>
      <c r="W123" s="104">
        <f t="shared" si="167"/>
        <v>0</v>
      </c>
      <c r="X123" s="104">
        <f t="shared" si="168"/>
        <v>0</v>
      </c>
      <c r="Y123" s="103"/>
      <c r="Z123" s="104">
        <f t="shared" si="169"/>
        <v>0</v>
      </c>
      <c r="AA123" s="104">
        <f t="shared" si="170"/>
        <v>0</v>
      </c>
      <c r="AC123" s="114">
        <f t="shared" si="171"/>
        <v>35</v>
      </c>
      <c r="AD123" s="104">
        <f t="shared" si="172"/>
        <v>332.84999999999991</v>
      </c>
      <c r="AE123" s="106">
        <f t="shared" si="73"/>
        <v>857.5</v>
      </c>
      <c r="AF123" s="105">
        <f t="shared" si="71"/>
        <v>0.28455284552845528</v>
      </c>
      <c r="AG123" s="106">
        <f t="shared" si="72"/>
        <v>8.536585365853659</v>
      </c>
      <c r="AH123" s="115">
        <f t="shared" si="74"/>
        <v>209.14634146341464</v>
      </c>
      <c r="AI123" s="103">
        <v>13</v>
      </c>
      <c r="AJ123" s="106">
        <f t="shared" si="173"/>
        <v>318.5</v>
      </c>
      <c r="AK123" s="106">
        <f t="shared" si="174"/>
        <v>45.685714285714283</v>
      </c>
      <c r="AL123" s="108">
        <v>126</v>
      </c>
      <c r="AM123" s="106">
        <f t="shared" si="175"/>
        <v>6.5265306122448976</v>
      </c>
      <c r="AN123" s="114">
        <f t="shared" si="176"/>
        <v>1.5228571428571427</v>
      </c>
      <c r="AO123" s="35">
        <f t="shared" si="75"/>
        <v>43634.685714285712</v>
      </c>
    </row>
    <row r="124" spans="1:41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1</v>
      </c>
      <c r="K124" s="104">
        <f t="shared" si="159"/>
        <v>23.460000000000004</v>
      </c>
      <c r="L124" s="104">
        <f t="shared" si="160"/>
        <v>49.5</v>
      </c>
      <c r="M124" s="103">
        <v>0</v>
      </c>
      <c r="N124" s="104">
        <f t="shared" si="161"/>
        <v>0</v>
      </c>
      <c r="O124" s="104">
        <f t="shared" si="162"/>
        <v>0</v>
      </c>
      <c r="P124" s="103">
        <v>0</v>
      </c>
      <c r="Q124" s="104">
        <f t="shared" si="163"/>
        <v>0</v>
      </c>
      <c r="R124" s="104">
        <f t="shared" si="164"/>
        <v>0</v>
      </c>
      <c r="S124" s="103">
        <v>0</v>
      </c>
      <c r="T124" s="104">
        <f t="shared" si="165"/>
        <v>0</v>
      </c>
      <c r="U124" s="104">
        <f t="shared" si="166"/>
        <v>0</v>
      </c>
      <c r="V124" s="103">
        <v>0</v>
      </c>
      <c r="W124" s="104">
        <f t="shared" si="167"/>
        <v>0</v>
      </c>
      <c r="X124" s="104">
        <f t="shared" si="168"/>
        <v>0</v>
      </c>
      <c r="Y124" s="103"/>
      <c r="Z124" s="104">
        <f t="shared" si="169"/>
        <v>0</v>
      </c>
      <c r="AA124" s="104">
        <f t="shared" si="170"/>
        <v>0</v>
      </c>
      <c r="AC124" s="114">
        <f t="shared" si="171"/>
        <v>1</v>
      </c>
      <c r="AD124" s="104">
        <f t="shared" si="172"/>
        <v>23.460000000000004</v>
      </c>
      <c r="AE124" s="106">
        <f t="shared" si="73"/>
        <v>49.5</v>
      </c>
      <c r="AF124" s="105">
        <f t="shared" si="71"/>
        <v>8.130081300813009E-3</v>
      </c>
      <c r="AG124" s="106">
        <f t="shared" si="72"/>
        <v>0.24390243902439027</v>
      </c>
      <c r="AH124" s="115">
        <f t="shared" si="74"/>
        <v>12.073170731707318</v>
      </c>
      <c r="AI124" s="103">
        <v>0</v>
      </c>
      <c r="AJ124" s="106">
        <f t="shared" si="173"/>
        <v>0</v>
      </c>
      <c r="AK124" s="106">
        <f t="shared" si="174"/>
        <v>0</v>
      </c>
      <c r="AL124" s="108">
        <v>127</v>
      </c>
      <c r="AM124" s="106">
        <f t="shared" si="175"/>
        <v>0</v>
      </c>
      <c r="AN124" s="114">
        <f t="shared" si="176"/>
        <v>0</v>
      </c>
      <c r="AO124" s="35">
        <f t="shared" si="75"/>
        <v>43589</v>
      </c>
    </row>
    <row r="125" spans="1:41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159"/>
        <v>0</v>
      </c>
      <c r="L125" s="104">
        <f t="shared" si="160"/>
        <v>0</v>
      </c>
      <c r="M125" s="103">
        <v>1</v>
      </c>
      <c r="N125" s="104">
        <f t="shared" si="161"/>
        <v>23.46</v>
      </c>
      <c r="O125" s="104">
        <f t="shared" si="162"/>
        <v>49.5</v>
      </c>
      <c r="P125" s="103">
        <v>0</v>
      </c>
      <c r="Q125" s="104">
        <f t="shared" si="163"/>
        <v>0</v>
      </c>
      <c r="R125" s="104">
        <f t="shared" si="164"/>
        <v>0</v>
      </c>
      <c r="S125" s="103">
        <v>0</v>
      </c>
      <c r="T125" s="104">
        <f t="shared" si="165"/>
        <v>0</v>
      </c>
      <c r="U125" s="104">
        <f t="shared" si="166"/>
        <v>0</v>
      </c>
      <c r="V125" s="103">
        <v>0</v>
      </c>
      <c r="W125" s="104">
        <f t="shared" si="167"/>
        <v>0</v>
      </c>
      <c r="X125" s="104">
        <f t="shared" si="168"/>
        <v>0</v>
      </c>
      <c r="Y125" s="103"/>
      <c r="Z125" s="104">
        <f t="shared" si="169"/>
        <v>0</v>
      </c>
      <c r="AA125" s="104">
        <f t="shared" si="170"/>
        <v>0</v>
      </c>
      <c r="AC125" s="114">
        <f t="shared" si="171"/>
        <v>1</v>
      </c>
      <c r="AD125" s="104">
        <f t="shared" si="172"/>
        <v>23.46</v>
      </c>
      <c r="AE125" s="106">
        <f t="shared" si="73"/>
        <v>49.5</v>
      </c>
      <c r="AF125" s="105">
        <f t="shared" si="71"/>
        <v>8.130081300813009E-3</v>
      </c>
      <c r="AG125" s="106">
        <f t="shared" si="72"/>
        <v>0.24390243902439027</v>
      </c>
      <c r="AH125" s="115">
        <f t="shared" si="74"/>
        <v>12.073170731707318</v>
      </c>
      <c r="AI125" s="103">
        <v>2</v>
      </c>
      <c r="AJ125" s="106">
        <f t="shared" si="173"/>
        <v>99</v>
      </c>
      <c r="AK125" s="106">
        <f t="shared" si="174"/>
        <v>245.99999999999997</v>
      </c>
      <c r="AL125" s="108">
        <v>128</v>
      </c>
      <c r="AM125" s="106">
        <f t="shared" si="175"/>
        <v>35.142857142857139</v>
      </c>
      <c r="AN125" s="114">
        <f t="shared" si="176"/>
        <v>8.1999999999999993</v>
      </c>
      <c r="AO125" s="35">
        <f t="shared" si="75"/>
        <v>43835</v>
      </c>
    </row>
    <row r="126" spans="1:41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3</v>
      </c>
      <c r="K126" s="104">
        <f t="shared" si="159"/>
        <v>108.42000000000004</v>
      </c>
      <c r="L126" s="104">
        <f t="shared" si="160"/>
        <v>193.5</v>
      </c>
      <c r="M126" s="103">
        <v>3</v>
      </c>
      <c r="N126" s="104">
        <f t="shared" si="161"/>
        <v>108.42000000000004</v>
      </c>
      <c r="O126" s="104">
        <f t="shared" si="162"/>
        <v>193.5</v>
      </c>
      <c r="P126" s="103">
        <v>3</v>
      </c>
      <c r="Q126" s="104">
        <f t="shared" si="163"/>
        <v>108.42000000000004</v>
      </c>
      <c r="R126" s="104">
        <f t="shared" si="164"/>
        <v>193.5</v>
      </c>
      <c r="S126" s="103">
        <v>2</v>
      </c>
      <c r="T126" s="104">
        <f t="shared" si="165"/>
        <v>72.28000000000003</v>
      </c>
      <c r="U126" s="104">
        <f t="shared" si="166"/>
        <v>129</v>
      </c>
      <c r="V126" s="103">
        <v>2</v>
      </c>
      <c r="W126" s="104">
        <f t="shared" si="167"/>
        <v>72.28000000000003</v>
      </c>
      <c r="X126" s="104">
        <f t="shared" si="168"/>
        <v>129</v>
      </c>
      <c r="Y126" s="103"/>
      <c r="Z126" s="104">
        <f t="shared" si="169"/>
        <v>0</v>
      </c>
      <c r="AA126" s="104">
        <f t="shared" si="170"/>
        <v>0</v>
      </c>
      <c r="AC126" s="114">
        <f t="shared" si="171"/>
        <v>13</v>
      </c>
      <c r="AD126" s="104">
        <f t="shared" si="172"/>
        <v>469.82000000000016</v>
      </c>
      <c r="AE126" s="106">
        <f t="shared" si="73"/>
        <v>838.5</v>
      </c>
      <c r="AF126" s="105">
        <f t="shared" si="71"/>
        <v>0.10569105691056911</v>
      </c>
      <c r="AG126" s="106">
        <f t="shared" si="72"/>
        <v>3.1707317073170733</v>
      </c>
      <c r="AH126" s="115">
        <f t="shared" si="74"/>
        <v>204.51219512195124</v>
      </c>
      <c r="AI126" s="103">
        <v>6</v>
      </c>
      <c r="AJ126" s="106">
        <f t="shared" si="173"/>
        <v>387</v>
      </c>
      <c r="AK126" s="106">
        <f t="shared" si="174"/>
        <v>56.769230769230766</v>
      </c>
      <c r="AL126" s="108">
        <v>129</v>
      </c>
      <c r="AM126" s="106">
        <f t="shared" si="175"/>
        <v>8.1098901098901095</v>
      </c>
      <c r="AN126" s="114">
        <f t="shared" si="176"/>
        <v>1.8923076923076922</v>
      </c>
      <c r="AO126" s="35">
        <f t="shared" si="75"/>
        <v>43645.769230769234</v>
      </c>
    </row>
    <row r="127" spans="1:41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9</v>
      </c>
      <c r="K127" s="104">
        <f t="shared" si="159"/>
        <v>155.96999999999997</v>
      </c>
      <c r="L127" s="104">
        <f t="shared" si="160"/>
        <v>400.5</v>
      </c>
      <c r="M127" s="103">
        <v>2</v>
      </c>
      <c r="N127" s="104">
        <f t="shared" si="161"/>
        <v>34.659999999999997</v>
      </c>
      <c r="O127" s="104">
        <f t="shared" si="162"/>
        <v>89</v>
      </c>
      <c r="P127" s="103">
        <v>9</v>
      </c>
      <c r="Q127" s="104">
        <f t="shared" si="163"/>
        <v>155.96999999999997</v>
      </c>
      <c r="R127" s="104">
        <f t="shared" si="164"/>
        <v>400.5</v>
      </c>
      <c r="S127" s="103">
        <v>15</v>
      </c>
      <c r="T127" s="104">
        <f t="shared" si="165"/>
        <v>259.95</v>
      </c>
      <c r="U127" s="104">
        <f t="shared" si="166"/>
        <v>667.5</v>
      </c>
      <c r="V127" s="103">
        <v>2</v>
      </c>
      <c r="W127" s="104">
        <f t="shared" si="167"/>
        <v>34.659999999999997</v>
      </c>
      <c r="X127" s="104">
        <f t="shared" si="168"/>
        <v>89</v>
      </c>
      <c r="Y127" s="103"/>
      <c r="Z127" s="104">
        <f t="shared" si="169"/>
        <v>0</v>
      </c>
      <c r="AA127" s="104">
        <f t="shared" si="170"/>
        <v>0</v>
      </c>
      <c r="AC127" s="114">
        <f t="shared" si="171"/>
        <v>37</v>
      </c>
      <c r="AD127" s="104">
        <f t="shared" si="172"/>
        <v>641.20999999999992</v>
      </c>
      <c r="AE127" s="106">
        <f t="shared" si="73"/>
        <v>1646.5</v>
      </c>
      <c r="AF127" s="105">
        <f t="shared" si="71"/>
        <v>0.30081300813008133</v>
      </c>
      <c r="AG127" s="106">
        <f t="shared" si="72"/>
        <v>9.0243902439024399</v>
      </c>
      <c r="AH127" s="115">
        <f t="shared" si="74"/>
        <v>401.58536585365857</v>
      </c>
      <c r="AI127" s="103">
        <v>14</v>
      </c>
      <c r="AJ127" s="106">
        <f t="shared" si="173"/>
        <v>623</v>
      </c>
      <c r="AK127" s="106">
        <f t="shared" si="174"/>
        <v>46.540540540540533</v>
      </c>
      <c r="AL127" s="108">
        <v>130</v>
      </c>
      <c r="AM127" s="106">
        <f t="shared" si="175"/>
        <v>6.6486486486486474</v>
      </c>
      <c r="AN127" s="114">
        <f t="shared" si="176"/>
        <v>1.551351351351351</v>
      </c>
      <c r="AO127" s="35">
        <f t="shared" si="75"/>
        <v>43635.54054054054</v>
      </c>
    </row>
    <row r="128" spans="1:41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159"/>
        <v>34.659999999999997</v>
      </c>
      <c r="L128" s="104">
        <f t="shared" si="160"/>
        <v>89</v>
      </c>
      <c r="M128" s="103">
        <v>3</v>
      </c>
      <c r="N128" s="104">
        <f t="shared" si="161"/>
        <v>51.989999999999995</v>
      </c>
      <c r="O128" s="104">
        <f t="shared" si="162"/>
        <v>133.5</v>
      </c>
      <c r="P128" s="103">
        <v>5</v>
      </c>
      <c r="Q128" s="104">
        <f t="shared" si="163"/>
        <v>86.649999999999991</v>
      </c>
      <c r="R128" s="104">
        <f t="shared" si="164"/>
        <v>222.5</v>
      </c>
      <c r="S128" s="103">
        <v>8</v>
      </c>
      <c r="T128" s="104">
        <f t="shared" si="165"/>
        <v>138.63999999999999</v>
      </c>
      <c r="U128" s="104">
        <f t="shared" si="166"/>
        <v>356</v>
      </c>
      <c r="V128" s="103">
        <v>1</v>
      </c>
      <c r="W128" s="104">
        <f t="shared" si="167"/>
        <v>17.329999999999998</v>
      </c>
      <c r="X128" s="104">
        <f t="shared" si="168"/>
        <v>44.5</v>
      </c>
      <c r="Y128" s="103"/>
      <c r="Z128" s="104">
        <f t="shared" si="169"/>
        <v>0</v>
      </c>
      <c r="AA128" s="104">
        <f t="shared" si="170"/>
        <v>0</v>
      </c>
      <c r="AC128" s="114">
        <f t="shared" si="171"/>
        <v>19</v>
      </c>
      <c r="AD128" s="104">
        <f t="shared" si="172"/>
        <v>329.27</v>
      </c>
      <c r="AE128" s="106">
        <f t="shared" si="73"/>
        <v>845.5</v>
      </c>
      <c r="AF128" s="105">
        <f t="shared" si="71"/>
        <v>0.15447154471544716</v>
      </c>
      <c r="AG128" s="106">
        <f t="shared" si="72"/>
        <v>4.6341463414634152</v>
      </c>
      <c r="AH128" s="115">
        <f t="shared" si="74"/>
        <v>206.21951219512198</v>
      </c>
      <c r="AI128" s="103">
        <v>7</v>
      </c>
      <c r="AJ128" s="106">
        <f t="shared" si="173"/>
        <v>311.5</v>
      </c>
      <c r="AK128" s="106">
        <f t="shared" si="174"/>
        <v>45.315789473684205</v>
      </c>
      <c r="AL128" s="108">
        <v>131</v>
      </c>
      <c r="AM128" s="106">
        <f t="shared" si="175"/>
        <v>6.473684210526315</v>
      </c>
      <c r="AN128" s="114">
        <f t="shared" si="176"/>
        <v>1.5105263157894735</v>
      </c>
      <c r="AO128" s="35">
        <f t="shared" si="75"/>
        <v>43634.315789473687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1</v>
      </c>
      <c r="K129" s="104">
        <f t="shared" si="159"/>
        <v>12.71</v>
      </c>
      <c r="L129" s="104">
        <f t="shared" si="160"/>
        <v>29.5</v>
      </c>
      <c r="M129" s="103">
        <v>0</v>
      </c>
      <c r="N129" s="104">
        <f t="shared" si="161"/>
        <v>0</v>
      </c>
      <c r="O129" s="104">
        <f t="shared" si="162"/>
        <v>0</v>
      </c>
      <c r="P129" s="103">
        <v>1</v>
      </c>
      <c r="Q129" s="104">
        <f t="shared" si="163"/>
        <v>12.71</v>
      </c>
      <c r="R129" s="104">
        <f t="shared" si="164"/>
        <v>29.5</v>
      </c>
      <c r="S129" s="103">
        <v>0</v>
      </c>
      <c r="T129" s="104">
        <f t="shared" si="165"/>
        <v>0</v>
      </c>
      <c r="U129" s="104">
        <f t="shared" si="166"/>
        <v>0</v>
      </c>
      <c r="V129" s="103">
        <v>0</v>
      </c>
      <c r="W129" s="104">
        <f t="shared" si="167"/>
        <v>0</v>
      </c>
      <c r="X129" s="104">
        <f t="shared" si="168"/>
        <v>0</v>
      </c>
      <c r="Y129" s="103"/>
      <c r="Z129" s="104">
        <f t="shared" si="169"/>
        <v>0</v>
      </c>
      <c r="AA129" s="104">
        <f t="shared" si="170"/>
        <v>0</v>
      </c>
      <c r="AC129" s="114">
        <f t="shared" si="171"/>
        <v>2</v>
      </c>
      <c r="AD129" s="104">
        <f t="shared" si="172"/>
        <v>25.42</v>
      </c>
      <c r="AE129" s="106">
        <f t="shared" si="73"/>
        <v>59</v>
      </c>
      <c r="AF129" s="105">
        <f t="shared" si="71"/>
        <v>1.6260162601626018E-2</v>
      </c>
      <c r="AG129" s="106">
        <f t="shared" si="72"/>
        <v>0.48780487804878053</v>
      </c>
      <c r="AH129" s="115">
        <f t="shared" si="74"/>
        <v>14.390243902439027</v>
      </c>
      <c r="AI129" s="103">
        <v>0</v>
      </c>
      <c r="AJ129" s="106">
        <f t="shared" si="173"/>
        <v>0</v>
      </c>
      <c r="AK129" s="106">
        <f t="shared" si="174"/>
        <v>0</v>
      </c>
      <c r="AL129" s="108">
        <v>132</v>
      </c>
      <c r="AM129" s="106">
        <f t="shared" si="175"/>
        <v>0</v>
      </c>
      <c r="AN129" s="114">
        <f t="shared" si="176"/>
        <v>0</v>
      </c>
      <c r="AO129" s="35">
        <f t="shared" si="75"/>
        <v>43589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159"/>
        <v>0</v>
      </c>
      <c r="L130" s="104">
        <f t="shared" si="160"/>
        <v>0</v>
      </c>
      <c r="M130" s="103">
        <v>0</v>
      </c>
      <c r="N130" s="104">
        <f t="shared" si="161"/>
        <v>0</v>
      </c>
      <c r="O130" s="104">
        <f t="shared" si="162"/>
        <v>0</v>
      </c>
      <c r="P130" s="103">
        <v>0</v>
      </c>
      <c r="Q130" s="104">
        <f t="shared" si="163"/>
        <v>0</v>
      </c>
      <c r="R130" s="104">
        <f t="shared" si="164"/>
        <v>0</v>
      </c>
      <c r="S130" s="103">
        <v>0</v>
      </c>
      <c r="T130" s="104">
        <f t="shared" si="165"/>
        <v>0</v>
      </c>
      <c r="U130" s="104">
        <f t="shared" si="166"/>
        <v>0</v>
      </c>
      <c r="V130" s="103">
        <v>0</v>
      </c>
      <c r="W130" s="104">
        <f t="shared" si="167"/>
        <v>0</v>
      </c>
      <c r="X130" s="104">
        <f t="shared" si="168"/>
        <v>0</v>
      </c>
      <c r="Y130" s="103"/>
      <c r="Z130" s="104">
        <f t="shared" si="169"/>
        <v>0</v>
      </c>
      <c r="AA130" s="104">
        <f t="shared" si="170"/>
        <v>0</v>
      </c>
      <c r="AC130" s="114">
        <f t="shared" si="171"/>
        <v>0</v>
      </c>
      <c r="AD130" s="104">
        <f t="shared" si="172"/>
        <v>0</v>
      </c>
      <c r="AE130" s="106">
        <f t="shared" si="73"/>
        <v>0</v>
      </c>
      <c r="AF130" s="105">
        <f t="shared" si="71"/>
        <v>0</v>
      </c>
      <c r="AG130" s="106">
        <f t="shared" si="72"/>
        <v>0</v>
      </c>
      <c r="AH130" s="115">
        <f t="shared" si="74"/>
        <v>0</v>
      </c>
      <c r="AI130" s="103">
        <v>0</v>
      </c>
      <c r="AJ130" s="106">
        <f t="shared" si="173"/>
        <v>0</v>
      </c>
      <c r="AK130" s="106" t="str">
        <f t="shared" si="174"/>
        <v>-</v>
      </c>
      <c r="AL130" s="108">
        <v>133</v>
      </c>
      <c r="AM130" s="106" t="str">
        <f t="shared" si="175"/>
        <v>-</v>
      </c>
      <c r="AN130" s="114" t="str">
        <f t="shared" si="176"/>
        <v>-</v>
      </c>
      <c r="AO130" s="35" t="str">
        <f t="shared" si="75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159"/>
        <v>0</v>
      </c>
      <c r="L131" s="104">
        <f t="shared" si="160"/>
        <v>0</v>
      </c>
      <c r="M131" s="103">
        <v>0</v>
      </c>
      <c r="N131" s="104">
        <f t="shared" si="161"/>
        <v>0</v>
      </c>
      <c r="O131" s="104">
        <f t="shared" si="162"/>
        <v>0</v>
      </c>
      <c r="P131" s="103">
        <v>2</v>
      </c>
      <c r="Q131" s="104">
        <f t="shared" si="163"/>
        <v>25.42</v>
      </c>
      <c r="R131" s="104">
        <f t="shared" si="164"/>
        <v>59</v>
      </c>
      <c r="S131" s="103">
        <v>1</v>
      </c>
      <c r="T131" s="104">
        <f t="shared" si="165"/>
        <v>12.71</v>
      </c>
      <c r="U131" s="104">
        <f t="shared" si="166"/>
        <v>29.5</v>
      </c>
      <c r="V131" s="103">
        <v>1</v>
      </c>
      <c r="W131" s="104">
        <f t="shared" si="167"/>
        <v>12.71</v>
      </c>
      <c r="X131" s="104">
        <f t="shared" si="168"/>
        <v>29.5</v>
      </c>
      <c r="Y131" s="103"/>
      <c r="Z131" s="104">
        <f t="shared" si="169"/>
        <v>0</v>
      </c>
      <c r="AA131" s="104">
        <f t="shared" si="170"/>
        <v>0</v>
      </c>
      <c r="AC131" s="114">
        <f t="shared" si="171"/>
        <v>4</v>
      </c>
      <c r="AD131" s="104">
        <f t="shared" si="172"/>
        <v>50.84</v>
      </c>
      <c r="AE131" s="106">
        <f t="shared" si="73"/>
        <v>118</v>
      </c>
      <c r="AF131" s="105">
        <f t="shared" si="71"/>
        <v>3.2520325203252036E-2</v>
      </c>
      <c r="AG131" s="106">
        <f t="shared" si="72"/>
        <v>0.97560975609756106</v>
      </c>
      <c r="AH131" s="115">
        <f t="shared" si="74"/>
        <v>28.780487804878053</v>
      </c>
      <c r="AI131" s="103">
        <v>1</v>
      </c>
      <c r="AJ131" s="106">
        <f t="shared" si="173"/>
        <v>29.5</v>
      </c>
      <c r="AK131" s="106">
        <f t="shared" si="174"/>
        <v>30.749999999999996</v>
      </c>
      <c r="AL131" s="108">
        <v>134</v>
      </c>
      <c r="AM131" s="106">
        <f t="shared" si="175"/>
        <v>4.3928571428571423</v>
      </c>
      <c r="AN131" s="114">
        <f t="shared" si="176"/>
        <v>1.0249999999999999</v>
      </c>
      <c r="AO131" s="35">
        <f t="shared" si="75"/>
        <v>43619.75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20</v>
      </c>
      <c r="K132" s="104">
        <f t="shared" si="159"/>
        <v>186.26732429099886</v>
      </c>
      <c r="L132" s="104">
        <f t="shared" si="160"/>
        <v>490</v>
      </c>
      <c r="M132" s="103">
        <v>7</v>
      </c>
      <c r="N132" s="104">
        <f t="shared" si="161"/>
        <v>65.193563501849596</v>
      </c>
      <c r="O132" s="104">
        <f t="shared" si="162"/>
        <v>171.5</v>
      </c>
      <c r="P132" s="103">
        <v>16</v>
      </c>
      <c r="Q132" s="104">
        <f t="shared" si="163"/>
        <v>149.01385943279908</v>
      </c>
      <c r="R132" s="104">
        <f t="shared" si="164"/>
        <v>392</v>
      </c>
      <c r="S132" s="103">
        <v>14</v>
      </c>
      <c r="T132" s="104">
        <f t="shared" si="165"/>
        <v>130.38712700369919</v>
      </c>
      <c r="U132" s="104">
        <f t="shared" si="166"/>
        <v>343</v>
      </c>
      <c r="V132" s="103">
        <v>2</v>
      </c>
      <c r="W132" s="104">
        <f t="shared" si="167"/>
        <v>18.626732429099885</v>
      </c>
      <c r="X132" s="104">
        <f t="shared" si="168"/>
        <v>49</v>
      </c>
      <c r="Y132" s="103"/>
      <c r="Z132" s="104">
        <f t="shared" si="169"/>
        <v>0</v>
      </c>
      <c r="AA132" s="104">
        <f t="shared" si="170"/>
        <v>0</v>
      </c>
      <c r="AC132" s="114">
        <f t="shared" si="171"/>
        <v>59</v>
      </c>
      <c r="AD132" s="104">
        <f t="shared" si="172"/>
        <v>549.48860665844666</v>
      </c>
      <c r="AE132" s="106">
        <f t="shared" si="73"/>
        <v>1445.5</v>
      </c>
      <c r="AF132" s="105">
        <f t="shared" si="71"/>
        <v>0.47967479674796748</v>
      </c>
      <c r="AG132" s="106">
        <f t="shared" si="72"/>
        <v>14.390243902439025</v>
      </c>
      <c r="AH132" s="115">
        <f t="shared" si="74"/>
        <v>352.5609756097561</v>
      </c>
      <c r="AI132" s="103">
        <v>10</v>
      </c>
      <c r="AJ132" s="106">
        <f>AI132*G132</f>
        <v>245</v>
      </c>
      <c r="AK132" s="106">
        <f>IFERROR(AI132/AF132, "-")</f>
        <v>20.847457627118644</v>
      </c>
      <c r="AL132" s="108">
        <v>136</v>
      </c>
      <c r="AM132" s="106">
        <f>IFERROR(AK132/7,"-")</f>
        <v>2.9782082324455206</v>
      </c>
      <c r="AN132" s="114">
        <f>IFERROR(AK132/30,"-")</f>
        <v>0.69491525423728817</v>
      </c>
      <c r="AO132" s="35">
        <f t="shared" si="75"/>
        <v>43609.847457627118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7</v>
      </c>
      <c r="K133" s="104">
        <f t="shared" si="159"/>
        <v>147.27999999999994</v>
      </c>
      <c r="L133" s="104">
        <f t="shared" si="160"/>
        <v>311.5</v>
      </c>
      <c r="M133" s="103">
        <v>2</v>
      </c>
      <c r="N133" s="104">
        <f t="shared" si="161"/>
        <v>42.079999999999984</v>
      </c>
      <c r="O133" s="104">
        <f t="shared" si="162"/>
        <v>89</v>
      </c>
      <c r="P133" s="103">
        <v>1</v>
      </c>
      <c r="Q133" s="104">
        <f t="shared" si="163"/>
        <v>21.039999999999992</v>
      </c>
      <c r="R133" s="104">
        <f t="shared" si="164"/>
        <v>44.5</v>
      </c>
      <c r="S133" s="103">
        <v>8</v>
      </c>
      <c r="T133" s="104">
        <f t="shared" si="165"/>
        <v>168.31999999999994</v>
      </c>
      <c r="U133" s="104">
        <f t="shared" si="166"/>
        <v>356</v>
      </c>
      <c r="V133" s="103">
        <v>0</v>
      </c>
      <c r="W133" s="104">
        <f t="shared" si="167"/>
        <v>0</v>
      </c>
      <c r="X133" s="104">
        <f t="shared" si="168"/>
        <v>0</v>
      </c>
      <c r="Y133" s="103"/>
      <c r="Z133" s="104">
        <f t="shared" si="169"/>
        <v>0</v>
      </c>
      <c r="AA133" s="104">
        <f t="shared" si="170"/>
        <v>0</v>
      </c>
      <c r="AC133" s="114">
        <f t="shared" si="171"/>
        <v>18</v>
      </c>
      <c r="AD133" s="104">
        <f t="shared" si="172"/>
        <v>378.71999999999986</v>
      </c>
      <c r="AE133" s="106">
        <f t="shared" si="73"/>
        <v>801</v>
      </c>
      <c r="AF133" s="105">
        <f t="shared" si="71"/>
        <v>0.14634146341463414</v>
      </c>
      <c r="AG133" s="106">
        <f t="shared" si="72"/>
        <v>4.3902439024390238</v>
      </c>
      <c r="AH133" s="115">
        <f t="shared" si="74"/>
        <v>195.36585365853657</v>
      </c>
      <c r="AI133" s="103">
        <v>15</v>
      </c>
      <c r="AJ133" s="106">
        <f>AI133*G133</f>
        <v>667.5</v>
      </c>
      <c r="AK133" s="106">
        <f>IFERROR(AI133/AF133, "-")</f>
        <v>102.5</v>
      </c>
      <c r="AL133" s="108">
        <v>137</v>
      </c>
      <c r="AM133" s="106">
        <f>IFERROR(AK133/7,"-")</f>
        <v>14.642857142857142</v>
      </c>
      <c r="AN133" s="114">
        <f>IFERROR(AK133/30,"-")</f>
        <v>3.4166666666666665</v>
      </c>
      <c r="AO133" s="35">
        <f t="shared" si="75"/>
        <v>43691.5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1</v>
      </c>
      <c r="K134" s="104">
        <f t="shared" si="159"/>
        <v>14.434906542056074</v>
      </c>
      <c r="L134" s="104">
        <f t="shared" si="160"/>
        <v>39.5</v>
      </c>
      <c r="M134" s="103">
        <v>1</v>
      </c>
      <c r="N134" s="104">
        <f t="shared" si="161"/>
        <v>14.434906542056074</v>
      </c>
      <c r="O134" s="104">
        <f t="shared" si="162"/>
        <v>39.5</v>
      </c>
      <c r="P134" s="103">
        <v>3</v>
      </c>
      <c r="Q134" s="104">
        <f t="shared" si="163"/>
        <v>43.304719626168222</v>
      </c>
      <c r="R134" s="104">
        <f t="shared" si="164"/>
        <v>118.5</v>
      </c>
      <c r="S134" s="103">
        <v>-1</v>
      </c>
      <c r="T134" s="104">
        <f t="shared" si="165"/>
        <v>-14.434906542056074</v>
      </c>
      <c r="U134" s="104">
        <f t="shared" si="166"/>
        <v>-39.5</v>
      </c>
      <c r="V134" s="103">
        <v>0</v>
      </c>
      <c r="W134" s="104">
        <f t="shared" si="167"/>
        <v>0</v>
      </c>
      <c r="X134" s="104">
        <f t="shared" si="168"/>
        <v>0</v>
      </c>
      <c r="Y134" s="103"/>
      <c r="Z134" s="104">
        <f t="shared" si="169"/>
        <v>0</v>
      </c>
      <c r="AA134" s="104">
        <f t="shared" si="170"/>
        <v>0</v>
      </c>
      <c r="AC134" s="114">
        <f t="shared" si="171"/>
        <v>4</v>
      </c>
      <c r="AD134" s="104">
        <f t="shared" si="172"/>
        <v>57.739626168224298</v>
      </c>
      <c r="AE134" s="106">
        <f t="shared" si="73"/>
        <v>158</v>
      </c>
      <c r="AF134" s="105">
        <f t="shared" si="71"/>
        <v>3.2520325203252036E-2</v>
      </c>
      <c r="AG134" s="106">
        <f t="shared" si="72"/>
        <v>0.97560975609756106</v>
      </c>
      <c r="AH134" s="115">
        <f t="shared" si="74"/>
        <v>38.536585365853661</v>
      </c>
      <c r="AI134" s="103">
        <v>0</v>
      </c>
      <c r="AJ134" s="106">
        <f>AI134*G134</f>
        <v>0</v>
      </c>
      <c r="AK134" s="106">
        <f>IFERROR(AI134/AF134, "-")</f>
        <v>0</v>
      </c>
      <c r="AL134" s="108">
        <v>138</v>
      </c>
      <c r="AM134" s="106">
        <f>IFERROR(AK134/7,"-")</f>
        <v>0</v>
      </c>
      <c r="AN134" s="114">
        <f>IFERROR(AK134/30,"-")</f>
        <v>0</v>
      </c>
      <c r="AO134" s="35">
        <f t="shared" si="75"/>
        <v>43589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159"/>
        <v>0</v>
      </c>
      <c r="L135" s="104">
        <f t="shared" si="160"/>
        <v>0</v>
      </c>
      <c r="M135" s="103">
        <v>0</v>
      </c>
      <c r="N135" s="104">
        <f t="shared" si="161"/>
        <v>0</v>
      </c>
      <c r="O135" s="104">
        <f t="shared" si="162"/>
        <v>0</v>
      </c>
      <c r="P135" s="103">
        <v>1</v>
      </c>
      <c r="Q135" s="104">
        <f t="shared" si="163"/>
        <v>16.32</v>
      </c>
      <c r="R135" s="104">
        <f t="shared" si="164"/>
        <v>44.5</v>
      </c>
      <c r="S135" s="103">
        <v>0</v>
      </c>
      <c r="T135" s="104">
        <f t="shared" si="165"/>
        <v>0</v>
      </c>
      <c r="U135" s="104">
        <f t="shared" si="166"/>
        <v>0</v>
      </c>
      <c r="V135" s="103">
        <v>0</v>
      </c>
      <c r="W135" s="104">
        <f t="shared" si="167"/>
        <v>0</v>
      </c>
      <c r="X135" s="104">
        <f t="shared" si="168"/>
        <v>0</v>
      </c>
      <c r="Y135" s="103"/>
      <c r="Z135" s="104">
        <f t="shared" si="169"/>
        <v>0</v>
      </c>
      <c r="AA135" s="104">
        <f t="shared" si="170"/>
        <v>0</v>
      </c>
      <c r="AC135" s="114">
        <f t="shared" si="171"/>
        <v>1</v>
      </c>
      <c r="AD135" s="104">
        <f t="shared" si="172"/>
        <v>16.32</v>
      </c>
      <c r="AE135" s="106">
        <f t="shared" si="73"/>
        <v>44.5</v>
      </c>
      <c r="AF135" s="105">
        <f t="shared" si="71"/>
        <v>8.130081300813009E-3</v>
      </c>
      <c r="AG135" s="106">
        <f t="shared" si="72"/>
        <v>0.24390243902439027</v>
      </c>
      <c r="AH135" s="115">
        <f t="shared" si="74"/>
        <v>10.853658536585368</v>
      </c>
      <c r="AI135" s="103">
        <v>1</v>
      </c>
      <c r="AJ135" s="106">
        <f t="shared" ref="AJ135:AJ162" si="177">AI135*G135</f>
        <v>44.5</v>
      </c>
      <c r="AK135" s="106">
        <f t="shared" ref="AK135:AK162" si="178">IFERROR(AI135/AF135, "-")</f>
        <v>122.99999999999999</v>
      </c>
      <c r="AL135" s="108">
        <v>140</v>
      </c>
      <c r="AM135" s="106">
        <f t="shared" ref="AM135:AM162" si="179">IFERROR(AK135/7,"-")</f>
        <v>17.571428571428569</v>
      </c>
      <c r="AN135" s="114">
        <f t="shared" ref="AN135:AN162" si="180">IFERROR(AK135/30,"-")</f>
        <v>4.0999999999999996</v>
      </c>
      <c r="AO135" s="35">
        <f t="shared" si="75"/>
        <v>43712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1</v>
      </c>
      <c r="K136" s="104">
        <f t="shared" si="159"/>
        <v>38.140000000000015</v>
      </c>
      <c r="L136" s="104">
        <f t="shared" si="160"/>
        <v>74.5</v>
      </c>
      <c r="M136" s="103">
        <v>1</v>
      </c>
      <c r="N136" s="104">
        <f t="shared" si="161"/>
        <v>38.140000000000015</v>
      </c>
      <c r="O136" s="104">
        <f t="shared" si="162"/>
        <v>74.5</v>
      </c>
      <c r="P136" s="103">
        <v>0</v>
      </c>
      <c r="Q136" s="104">
        <f t="shared" si="163"/>
        <v>0</v>
      </c>
      <c r="R136" s="104">
        <f t="shared" si="164"/>
        <v>0</v>
      </c>
      <c r="S136" s="103">
        <v>0</v>
      </c>
      <c r="T136" s="104">
        <f t="shared" si="165"/>
        <v>0</v>
      </c>
      <c r="U136" s="104">
        <f t="shared" si="166"/>
        <v>0</v>
      </c>
      <c r="V136" s="103">
        <v>0</v>
      </c>
      <c r="W136" s="104">
        <f t="shared" si="167"/>
        <v>0</v>
      </c>
      <c r="X136" s="104">
        <f t="shared" si="168"/>
        <v>0</v>
      </c>
      <c r="Y136" s="103"/>
      <c r="Z136" s="104">
        <f t="shared" si="169"/>
        <v>0</v>
      </c>
      <c r="AA136" s="104">
        <f t="shared" si="170"/>
        <v>0</v>
      </c>
      <c r="AC136" s="114">
        <f t="shared" si="171"/>
        <v>2</v>
      </c>
      <c r="AD136" s="104">
        <f t="shared" si="172"/>
        <v>76.28000000000003</v>
      </c>
      <c r="AE136" s="106">
        <f t="shared" si="73"/>
        <v>149</v>
      </c>
      <c r="AF136" s="105">
        <f t="shared" si="71"/>
        <v>1.6260162601626018E-2</v>
      </c>
      <c r="AG136" s="106">
        <f t="shared" si="72"/>
        <v>0.48780487804878053</v>
      </c>
      <c r="AH136" s="115">
        <f t="shared" si="74"/>
        <v>36.341463414634148</v>
      </c>
      <c r="AI136" s="103">
        <v>0</v>
      </c>
      <c r="AJ136" s="106">
        <f t="shared" si="177"/>
        <v>0</v>
      </c>
      <c r="AK136" s="106">
        <f t="shared" si="178"/>
        <v>0</v>
      </c>
      <c r="AL136" s="108">
        <v>141</v>
      </c>
      <c r="AM136" s="106">
        <f t="shared" si="179"/>
        <v>0</v>
      </c>
      <c r="AN136" s="114">
        <f t="shared" si="180"/>
        <v>0</v>
      </c>
      <c r="AO136" s="35">
        <f t="shared" si="75"/>
        <v>43589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3</v>
      </c>
      <c r="K137" s="104">
        <f t="shared" si="159"/>
        <v>53.339999999999975</v>
      </c>
      <c r="L137" s="104">
        <f t="shared" si="160"/>
        <v>118.5</v>
      </c>
      <c r="M137" s="103">
        <v>0</v>
      </c>
      <c r="N137" s="104">
        <f t="shared" si="161"/>
        <v>0</v>
      </c>
      <c r="O137" s="104">
        <f t="shared" si="162"/>
        <v>0</v>
      </c>
      <c r="P137" s="103">
        <v>1</v>
      </c>
      <c r="Q137" s="104">
        <f t="shared" si="163"/>
        <v>17.77999999999999</v>
      </c>
      <c r="R137" s="104">
        <f t="shared" si="164"/>
        <v>39.5</v>
      </c>
      <c r="S137" s="103">
        <v>6</v>
      </c>
      <c r="T137" s="104">
        <f t="shared" si="165"/>
        <v>106.67999999999995</v>
      </c>
      <c r="U137" s="104">
        <f t="shared" si="166"/>
        <v>237</v>
      </c>
      <c r="V137" s="103">
        <v>3</v>
      </c>
      <c r="W137" s="104">
        <f t="shared" si="167"/>
        <v>53.339999999999975</v>
      </c>
      <c r="X137" s="104">
        <f t="shared" si="168"/>
        <v>118.5</v>
      </c>
      <c r="Y137" s="103"/>
      <c r="Z137" s="104">
        <f t="shared" si="169"/>
        <v>0</v>
      </c>
      <c r="AA137" s="104">
        <f t="shared" si="170"/>
        <v>0</v>
      </c>
      <c r="AC137" s="114">
        <f t="shared" si="171"/>
        <v>13</v>
      </c>
      <c r="AD137" s="104">
        <f t="shared" si="172"/>
        <v>231.13999999999987</v>
      </c>
      <c r="AE137" s="106">
        <f t="shared" si="73"/>
        <v>513.5</v>
      </c>
      <c r="AF137" s="105">
        <f t="shared" si="71"/>
        <v>0.10569105691056911</v>
      </c>
      <c r="AG137" s="106">
        <f t="shared" si="72"/>
        <v>3.1707317073170733</v>
      </c>
      <c r="AH137" s="115">
        <f t="shared" si="74"/>
        <v>125.2439024390244</v>
      </c>
      <c r="AI137" s="103">
        <v>4</v>
      </c>
      <c r="AJ137" s="106">
        <f t="shared" si="177"/>
        <v>158</v>
      </c>
      <c r="AK137" s="106">
        <f t="shared" si="178"/>
        <v>37.846153846153847</v>
      </c>
      <c r="AL137" s="108">
        <v>142</v>
      </c>
      <c r="AM137" s="106">
        <f t="shared" si="179"/>
        <v>5.4065934065934069</v>
      </c>
      <c r="AN137" s="114">
        <f t="shared" si="180"/>
        <v>1.2615384615384615</v>
      </c>
      <c r="AO137" s="35">
        <f t="shared" si="75"/>
        <v>43626.846153846156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4</v>
      </c>
      <c r="K138" s="104">
        <f t="shared" si="159"/>
        <v>71.082926829268317</v>
      </c>
      <c r="L138" s="104">
        <f t="shared" si="160"/>
        <v>158</v>
      </c>
      <c r="M138" s="103">
        <v>2</v>
      </c>
      <c r="N138" s="104">
        <f t="shared" si="161"/>
        <v>35.541463414634158</v>
      </c>
      <c r="O138" s="104">
        <f t="shared" si="162"/>
        <v>79</v>
      </c>
      <c r="P138" s="103">
        <v>5</v>
      </c>
      <c r="Q138" s="104">
        <f t="shared" si="163"/>
        <v>88.853658536585399</v>
      </c>
      <c r="R138" s="104">
        <f t="shared" si="164"/>
        <v>197.5</v>
      </c>
      <c r="S138" s="103">
        <v>9</v>
      </c>
      <c r="T138" s="104">
        <f t="shared" si="165"/>
        <v>159.93658536585372</v>
      </c>
      <c r="U138" s="104">
        <f t="shared" si="166"/>
        <v>355.5</v>
      </c>
      <c r="V138" s="103">
        <v>8</v>
      </c>
      <c r="W138" s="104">
        <f t="shared" si="167"/>
        <v>142.16585365853663</v>
      </c>
      <c r="X138" s="104">
        <f t="shared" si="168"/>
        <v>316</v>
      </c>
      <c r="Y138" s="103"/>
      <c r="Z138" s="104">
        <f t="shared" si="169"/>
        <v>0</v>
      </c>
      <c r="AA138" s="104">
        <f t="shared" si="170"/>
        <v>0</v>
      </c>
      <c r="AC138" s="114">
        <f t="shared" si="171"/>
        <v>28</v>
      </c>
      <c r="AD138" s="104">
        <f t="shared" si="172"/>
        <v>497.5804878048782</v>
      </c>
      <c r="AE138" s="106">
        <f t="shared" si="73"/>
        <v>1106</v>
      </c>
      <c r="AF138" s="105">
        <f t="shared" si="71"/>
        <v>0.22764227642276422</v>
      </c>
      <c r="AG138" s="106">
        <f t="shared" si="72"/>
        <v>6.8292682926829267</v>
      </c>
      <c r="AH138" s="115">
        <f t="shared" si="74"/>
        <v>269.7560975609756</v>
      </c>
      <c r="AI138" s="103">
        <v>0</v>
      </c>
      <c r="AJ138" s="106">
        <f t="shared" si="177"/>
        <v>0</v>
      </c>
      <c r="AK138" s="106">
        <f t="shared" si="178"/>
        <v>0</v>
      </c>
      <c r="AL138" s="108">
        <v>143</v>
      </c>
      <c r="AM138" s="106">
        <f t="shared" si="179"/>
        <v>0</v>
      </c>
      <c r="AN138" s="114">
        <f t="shared" si="180"/>
        <v>0</v>
      </c>
      <c r="AO138" s="35">
        <f t="shared" si="75"/>
        <v>43589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159"/>
        <v>0</v>
      </c>
      <c r="L139" s="104">
        <f t="shared" si="160"/>
        <v>0</v>
      </c>
      <c r="M139" s="103">
        <v>0</v>
      </c>
      <c r="N139" s="104">
        <f t="shared" si="161"/>
        <v>0</v>
      </c>
      <c r="O139" s="104">
        <f t="shared" si="162"/>
        <v>0</v>
      </c>
      <c r="P139" s="103">
        <v>0</v>
      </c>
      <c r="Q139" s="104">
        <f t="shared" si="163"/>
        <v>0</v>
      </c>
      <c r="R139" s="104">
        <f t="shared" si="164"/>
        <v>0</v>
      </c>
      <c r="S139" s="103">
        <v>1</v>
      </c>
      <c r="T139" s="104">
        <f t="shared" si="165"/>
        <v>63.54</v>
      </c>
      <c r="U139" s="104">
        <f t="shared" si="166"/>
        <v>119.5</v>
      </c>
      <c r="V139" s="103">
        <v>0</v>
      </c>
      <c r="W139" s="104">
        <f t="shared" si="167"/>
        <v>0</v>
      </c>
      <c r="X139" s="104">
        <f t="shared" si="168"/>
        <v>0</v>
      </c>
      <c r="Y139" s="103"/>
      <c r="Z139" s="104">
        <f t="shared" si="169"/>
        <v>0</v>
      </c>
      <c r="AA139" s="104">
        <f t="shared" si="170"/>
        <v>0</v>
      </c>
      <c r="AC139" s="114">
        <f t="shared" si="171"/>
        <v>1</v>
      </c>
      <c r="AD139" s="104">
        <f t="shared" si="172"/>
        <v>63.54</v>
      </c>
      <c r="AE139" s="106">
        <f t="shared" si="73"/>
        <v>119.5</v>
      </c>
      <c r="AF139" s="105">
        <f t="shared" si="71"/>
        <v>8.130081300813009E-3</v>
      </c>
      <c r="AG139" s="106">
        <f t="shared" si="72"/>
        <v>0.24390243902439027</v>
      </c>
      <c r="AH139" s="115">
        <f t="shared" si="74"/>
        <v>29.146341463414636</v>
      </c>
      <c r="AI139" s="103">
        <v>0</v>
      </c>
      <c r="AJ139" s="106">
        <f t="shared" si="177"/>
        <v>0</v>
      </c>
      <c r="AK139" s="106">
        <f t="shared" si="178"/>
        <v>0</v>
      </c>
      <c r="AL139" s="108">
        <v>144</v>
      </c>
      <c r="AM139" s="106">
        <f t="shared" si="179"/>
        <v>0</v>
      </c>
      <c r="AN139" s="114">
        <f t="shared" si="180"/>
        <v>0</v>
      </c>
      <c r="AO139" s="35">
        <f t="shared" si="75"/>
        <v>43589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159"/>
        <v>0</v>
      </c>
      <c r="L140" s="104">
        <f t="shared" si="160"/>
        <v>0</v>
      </c>
      <c r="M140" s="103">
        <v>0</v>
      </c>
      <c r="N140" s="104">
        <f t="shared" si="161"/>
        <v>0</v>
      </c>
      <c r="O140" s="104">
        <f t="shared" si="162"/>
        <v>0</v>
      </c>
      <c r="P140" s="103">
        <v>0</v>
      </c>
      <c r="Q140" s="104">
        <f t="shared" si="163"/>
        <v>0</v>
      </c>
      <c r="R140" s="104">
        <f t="shared" si="164"/>
        <v>0</v>
      </c>
      <c r="S140" s="103">
        <v>0</v>
      </c>
      <c r="T140" s="104">
        <f t="shared" si="165"/>
        <v>0</v>
      </c>
      <c r="U140" s="104">
        <f t="shared" si="166"/>
        <v>0</v>
      </c>
      <c r="V140" s="103">
        <v>0</v>
      </c>
      <c r="W140" s="104">
        <f t="shared" si="167"/>
        <v>0</v>
      </c>
      <c r="X140" s="104">
        <f t="shared" si="168"/>
        <v>0</v>
      </c>
      <c r="Y140" s="103"/>
      <c r="Z140" s="104">
        <f t="shared" si="169"/>
        <v>0</v>
      </c>
      <c r="AA140" s="104">
        <f t="shared" si="170"/>
        <v>0</v>
      </c>
      <c r="AC140" s="114">
        <f t="shared" si="171"/>
        <v>0</v>
      </c>
      <c r="AD140" s="104">
        <f t="shared" si="172"/>
        <v>0</v>
      </c>
      <c r="AE140" s="106">
        <f t="shared" si="73"/>
        <v>0</v>
      </c>
      <c r="AF140" s="105">
        <f t="shared" si="71"/>
        <v>0</v>
      </c>
      <c r="AG140" s="106">
        <f t="shared" si="72"/>
        <v>0</v>
      </c>
      <c r="AH140" s="115">
        <f t="shared" si="74"/>
        <v>0</v>
      </c>
      <c r="AI140" s="103">
        <v>0</v>
      </c>
      <c r="AJ140" s="106">
        <f t="shared" si="177"/>
        <v>0</v>
      </c>
      <c r="AK140" s="106" t="str">
        <f t="shared" si="178"/>
        <v>-</v>
      </c>
      <c r="AL140" s="108">
        <v>145</v>
      </c>
      <c r="AM140" s="106" t="str">
        <f t="shared" si="179"/>
        <v>-</v>
      </c>
      <c r="AN140" s="114" t="str">
        <f t="shared" si="180"/>
        <v>-</v>
      </c>
      <c r="AO140" s="35" t="str">
        <f t="shared" si="75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3</v>
      </c>
      <c r="K141" s="104">
        <f t="shared" si="159"/>
        <v>43.424913294797697</v>
      </c>
      <c r="L141" s="104">
        <f t="shared" si="160"/>
        <v>88.5</v>
      </c>
      <c r="M141" s="103">
        <v>1</v>
      </c>
      <c r="N141" s="104">
        <f t="shared" si="161"/>
        <v>14.474971098265899</v>
      </c>
      <c r="O141" s="104">
        <f t="shared" si="162"/>
        <v>29.5</v>
      </c>
      <c r="P141" s="103">
        <v>3</v>
      </c>
      <c r="Q141" s="104">
        <f t="shared" si="163"/>
        <v>43.424913294797697</v>
      </c>
      <c r="R141" s="104">
        <f t="shared" si="164"/>
        <v>88.5</v>
      </c>
      <c r="S141" s="103">
        <v>4</v>
      </c>
      <c r="T141" s="104">
        <f t="shared" si="165"/>
        <v>57.899884393063594</v>
      </c>
      <c r="U141" s="104">
        <f t="shared" si="166"/>
        <v>118</v>
      </c>
      <c r="V141" s="103">
        <v>5</v>
      </c>
      <c r="W141" s="104">
        <f t="shared" si="167"/>
        <v>72.374855491329498</v>
      </c>
      <c r="X141" s="104">
        <f t="shared" si="168"/>
        <v>147.5</v>
      </c>
      <c r="Y141" s="103"/>
      <c r="Z141" s="104">
        <f t="shared" si="169"/>
        <v>0</v>
      </c>
      <c r="AA141" s="104">
        <f t="shared" si="170"/>
        <v>0</v>
      </c>
      <c r="AC141" s="114">
        <f t="shared" si="171"/>
        <v>16</v>
      </c>
      <c r="AD141" s="104">
        <f t="shared" si="172"/>
        <v>231.59953757225438</v>
      </c>
      <c r="AE141" s="106">
        <f t="shared" si="73"/>
        <v>472</v>
      </c>
      <c r="AF141" s="105">
        <f t="shared" ref="AF141:AF204" si="181">AC141/AQ$10</f>
        <v>0.13008130081300814</v>
      </c>
      <c r="AG141" s="106">
        <f t="shared" ref="AG141:AG204" si="182">AF141*30</f>
        <v>3.9024390243902443</v>
      </c>
      <c r="AH141" s="115">
        <f t="shared" si="74"/>
        <v>115.12195121951221</v>
      </c>
      <c r="AI141" s="103">
        <v>3</v>
      </c>
      <c r="AJ141" s="106">
        <f t="shared" si="177"/>
        <v>88.5</v>
      </c>
      <c r="AK141" s="106">
        <f t="shared" si="178"/>
        <v>23.062499999999996</v>
      </c>
      <c r="AL141" s="108">
        <v>146</v>
      </c>
      <c r="AM141" s="106">
        <f t="shared" si="179"/>
        <v>3.2946428571428568</v>
      </c>
      <c r="AN141" s="114">
        <f t="shared" si="180"/>
        <v>0.76874999999999993</v>
      </c>
      <c r="AO141" s="35">
        <f t="shared" si="75"/>
        <v>43612.0625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15</v>
      </c>
      <c r="K142" s="104">
        <f t="shared" si="159"/>
        <v>675</v>
      </c>
      <c r="L142" s="104">
        <f t="shared" si="160"/>
        <v>1417.5</v>
      </c>
      <c r="M142" s="103">
        <v>3</v>
      </c>
      <c r="N142" s="104">
        <f t="shared" si="161"/>
        <v>135</v>
      </c>
      <c r="O142" s="104">
        <f t="shared" si="162"/>
        <v>283.5</v>
      </c>
      <c r="P142" s="103">
        <v>0</v>
      </c>
      <c r="Q142" s="104">
        <f t="shared" si="163"/>
        <v>0</v>
      </c>
      <c r="R142" s="104">
        <f t="shared" si="164"/>
        <v>0</v>
      </c>
      <c r="S142" s="103">
        <v>0</v>
      </c>
      <c r="T142" s="104">
        <f t="shared" si="165"/>
        <v>0</v>
      </c>
      <c r="U142" s="104">
        <f t="shared" si="166"/>
        <v>0</v>
      </c>
      <c r="V142" s="103">
        <v>0</v>
      </c>
      <c r="W142" s="104">
        <f t="shared" si="167"/>
        <v>0</v>
      </c>
      <c r="X142" s="104">
        <f t="shared" si="168"/>
        <v>0</v>
      </c>
      <c r="Y142" s="103"/>
      <c r="Z142" s="104">
        <f t="shared" si="169"/>
        <v>0</v>
      </c>
      <c r="AA142" s="104">
        <f t="shared" si="170"/>
        <v>0</v>
      </c>
      <c r="AC142" s="114">
        <f t="shared" si="171"/>
        <v>18</v>
      </c>
      <c r="AD142" s="104">
        <f t="shared" si="172"/>
        <v>810</v>
      </c>
      <c r="AE142" s="106">
        <f t="shared" ref="AE142:AE205" si="183">AC142*G142</f>
        <v>1701</v>
      </c>
      <c r="AF142" s="105">
        <f t="shared" si="181"/>
        <v>0.14634146341463414</v>
      </c>
      <c r="AG142" s="106">
        <f t="shared" si="182"/>
        <v>4.3902439024390238</v>
      </c>
      <c r="AH142" s="115">
        <f t="shared" ref="AH142:AH205" si="184">AG142*G142</f>
        <v>414.87804878048775</v>
      </c>
      <c r="AI142" s="103">
        <v>1</v>
      </c>
      <c r="AJ142" s="106">
        <f t="shared" si="177"/>
        <v>94.5</v>
      </c>
      <c r="AK142" s="106">
        <f t="shared" si="178"/>
        <v>6.8333333333333339</v>
      </c>
      <c r="AL142" s="108">
        <v>147</v>
      </c>
      <c r="AM142" s="106">
        <f t="shared" si="179"/>
        <v>0.97619047619047628</v>
      </c>
      <c r="AN142" s="114">
        <f t="shared" si="180"/>
        <v>0.2277777777777778</v>
      </c>
      <c r="AO142" s="35">
        <f t="shared" ref="AO142:AO205" si="185">IFERROR(AO$10+AK142,"-")</f>
        <v>43595.833333333336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3</v>
      </c>
      <c r="K143" s="104">
        <f t="shared" si="159"/>
        <v>228</v>
      </c>
      <c r="L143" s="104">
        <f t="shared" si="160"/>
        <v>420</v>
      </c>
      <c r="M143" s="103">
        <v>2</v>
      </c>
      <c r="N143" s="104">
        <f t="shared" si="161"/>
        <v>152</v>
      </c>
      <c r="O143" s="104">
        <f t="shared" si="162"/>
        <v>280</v>
      </c>
      <c r="P143" s="103">
        <v>0</v>
      </c>
      <c r="Q143" s="104">
        <f t="shared" si="163"/>
        <v>0</v>
      </c>
      <c r="R143" s="104">
        <f t="shared" si="164"/>
        <v>0</v>
      </c>
      <c r="S143" s="103">
        <v>2</v>
      </c>
      <c r="T143" s="104">
        <f t="shared" si="165"/>
        <v>152</v>
      </c>
      <c r="U143" s="104">
        <f t="shared" si="166"/>
        <v>280</v>
      </c>
      <c r="V143" s="103">
        <v>0</v>
      </c>
      <c r="W143" s="104">
        <f t="shared" si="167"/>
        <v>0</v>
      </c>
      <c r="X143" s="104">
        <f t="shared" si="168"/>
        <v>0</v>
      </c>
      <c r="Y143" s="103"/>
      <c r="Z143" s="104">
        <f t="shared" si="169"/>
        <v>0</v>
      </c>
      <c r="AA143" s="104">
        <f t="shared" si="170"/>
        <v>0</v>
      </c>
      <c r="AC143" s="114">
        <f t="shared" si="171"/>
        <v>7</v>
      </c>
      <c r="AD143" s="104">
        <f t="shared" si="172"/>
        <v>532</v>
      </c>
      <c r="AE143" s="106">
        <f t="shared" si="183"/>
        <v>980</v>
      </c>
      <c r="AF143" s="105">
        <f t="shared" si="181"/>
        <v>5.6910569105691054E-2</v>
      </c>
      <c r="AG143" s="106">
        <f t="shared" si="182"/>
        <v>1.7073170731707317</v>
      </c>
      <c r="AH143" s="115">
        <f t="shared" si="184"/>
        <v>239.02439024390245</v>
      </c>
      <c r="AI143" s="103">
        <v>9</v>
      </c>
      <c r="AJ143" s="106">
        <f t="shared" si="177"/>
        <v>1260</v>
      </c>
      <c r="AK143" s="106">
        <f t="shared" si="178"/>
        <v>158.14285714285714</v>
      </c>
      <c r="AL143" s="108">
        <v>148</v>
      </c>
      <c r="AM143" s="106">
        <f t="shared" si="179"/>
        <v>22.591836734693878</v>
      </c>
      <c r="AN143" s="114">
        <f t="shared" si="180"/>
        <v>5.2714285714285714</v>
      </c>
      <c r="AO143" s="35">
        <f t="shared" si="185"/>
        <v>43747.142857142855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3</v>
      </c>
      <c r="K144" s="104">
        <f t="shared" si="159"/>
        <v>228</v>
      </c>
      <c r="L144" s="104">
        <f t="shared" si="160"/>
        <v>420</v>
      </c>
      <c r="M144" s="103">
        <v>2</v>
      </c>
      <c r="N144" s="104">
        <f t="shared" si="161"/>
        <v>152</v>
      </c>
      <c r="O144" s="104">
        <f t="shared" si="162"/>
        <v>280</v>
      </c>
      <c r="P144" s="103">
        <v>0</v>
      </c>
      <c r="Q144" s="104">
        <f t="shared" si="163"/>
        <v>0</v>
      </c>
      <c r="R144" s="104">
        <f t="shared" si="164"/>
        <v>0</v>
      </c>
      <c r="S144" s="103">
        <v>1</v>
      </c>
      <c r="T144" s="104">
        <f t="shared" si="165"/>
        <v>76</v>
      </c>
      <c r="U144" s="104">
        <f t="shared" si="166"/>
        <v>140</v>
      </c>
      <c r="V144" s="103">
        <v>0</v>
      </c>
      <c r="W144" s="104">
        <f t="shared" si="167"/>
        <v>0</v>
      </c>
      <c r="X144" s="104">
        <f t="shared" si="168"/>
        <v>0</v>
      </c>
      <c r="Y144" s="103"/>
      <c r="Z144" s="104">
        <f t="shared" si="169"/>
        <v>0</v>
      </c>
      <c r="AA144" s="104">
        <f t="shared" si="170"/>
        <v>0</v>
      </c>
      <c r="AC144" s="114">
        <f t="shared" si="171"/>
        <v>6</v>
      </c>
      <c r="AD144" s="104">
        <f t="shared" si="172"/>
        <v>456</v>
      </c>
      <c r="AE144" s="106">
        <f t="shared" si="183"/>
        <v>840</v>
      </c>
      <c r="AF144" s="105">
        <f t="shared" si="181"/>
        <v>4.878048780487805E-2</v>
      </c>
      <c r="AG144" s="106">
        <f t="shared" si="182"/>
        <v>1.4634146341463414</v>
      </c>
      <c r="AH144" s="115">
        <f t="shared" si="184"/>
        <v>204.8780487804878</v>
      </c>
      <c r="AI144" s="103">
        <v>2</v>
      </c>
      <c r="AJ144" s="106">
        <f t="shared" si="177"/>
        <v>280</v>
      </c>
      <c r="AK144" s="106">
        <f t="shared" si="178"/>
        <v>41</v>
      </c>
      <c r="AL144" s="108">
        <v>149</v>
      </c>
      <c r="AM144" s="106">
        <f t="shared" si="179"/>
        <v>5.8571428571428568</v>
      </c>
      <c r="AN144" s="114">
        <f t="shared" si="180"/>
        <v>1.3666666666666667</v>
      </c>
      <c r="AO144" s="35">
        <f t="shared" si="185"/>
        <v>43630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159"/>
        <v>0</v>
      </c>
      <c r="L145" s="104">
        <f t="shared" si="160"/>
        <v>0</v>
      </c>
      <c r="M145" s="103">
        <v>1</v>
      </c>
      <c r="N145" s="104">
        <f t="shared" si="161"/>
        <v>27.24</v>
      </c>
      <c r="O145" s="104">
        <f t="shared" si="162"/>
        <v>49.5</v>
      </c>
      <c r="P145" s="103">
        <v>0</v>
      </c>
      <c r="Q145" s="104">
        <f t="shared" si="163"/>
        <v>0</v>
      </c>
      <c r="R145" s="104">
        <f t="shared" si="164"/>
        <v>0</v>
      </c>
      <c r="S145" s="103">
        <v>0</v>
      </c>
      <c r="T145" s="104">
        <f t="shared" si="165"/>
        <v>0</v>
      </c>
      <c r="U145" s="104">
        <f t="shared" si="166"/>
        <v>0</v>
      </c>
      <c r="V145" s="103">
        <v>0</v>
      </c>
      <c r="W145" s="104">
        <f t="shared" si="167"/>
        <v>0</v>
      </c>
      <c r="X145" s="104">
        <f t="shared" si="168"/>
        <v>0</v>
      </c>
      <c r="Y145" s="103"/>
      <c r="Z145" s="104">
        <f t="shared" si="169"/>
        <v>0</v>
      </c>
      <c r="AA145" s="104">
        <f t="shared" si="170"/>
        <v>0</v>
      </c>
      <c r="AC145" s="114">
        <f t="shared" si="171"/>
        <v>1</v>
      </c>
      <c r="AD145" s="104">
        <f t="shared" si="172"/>
        <v>27.24</v>
      </c>
      <c r="AE145" s="106">
        <f t="shared" si="183"/>
        <v>49.5</v>
      </c>
      <c r="AF145" s="105">
        <f t="shared" si="181"/>
        <v>8.130081300813009E-3</v>
      </c>
      <c r="AG145" s="106">
        <f t="shared" si="182"/>
        <v>0.24390243902439027</v>
      </c>
      <c r="AH145" s="115">
        <f t="shared" si="184"/>
        <v>12.073170731707318</v>
      </c>
      <c r="AI145" s="103">
        <v>4</v>
      </c>
      <c r="AJ145" s="106">
        <f t="shared" si="177"/>
        <v>198</v>
      </c>
      <c r="AK145" s="106">
        <f t="shared" si="178"/>
        <v>491.99999999999994</v>
      </c>
      <c r="AL145" s="108">
        <v>150</v>
      </c>
      <c r="AM145" s="106">
        <f t="shared" si="179"/>
        <v>70.285714285714278</v>
      </c>
      <c r="AN145" s="114">
        <f t="shared" si="180"/>
        <v>16.399999999999999</v>
      </c>
      <c r="AO145" s="35">
        <f t="shared" si="185"/>
        <v>44081</v>
      </c>
    </row>
    <row r="146" spans="1:41" s="113" customFormat="1" ht="15" x14ac:dyDescent="0.25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159"/>
        <v>0</v>
      </c>
      <c r="L146" s="104">
        <f t="shared" si="160"/>
        <v>0</v>
      </c>
      <c r="M146" s="103">
        <v>0</v>
      </c>
      <c r="N146" s="104">
        <f t="shared" si="161"/>
        <v>0</v>
      </c>
      <c r="O146" s="104">
        <f t="shared" si="162"/>
        <v>0</v>
      </c>
      <c r="P146" s="103">
        <v>0</v>
      </c>
      <c r="Q146" s="104">
        <f t="shared" si="163"/>
        <v>0</v>
      </c>
      <c r="R146" s="104">
        <f t="shared" si="164"/>
        <v>0</v>
      </c>
      <c r="S146" s="103">
        <v>0</v>
      </c>
      <c r="T146" s="104">
        <f t="shared" si="165"/>
        <v>0</v>
      </c>
      <c r="U146" s="104">
        <f t="shared" si="166"/>
        <v>0</v>
      </c>
      <c r="V146" s="103">
        <v>0</v>
      </c>
      <c r="W146" s="104">
        <f t="shared" si="167"/>
        <v>0</v>
      </c>
      <c r="X146" s="104">
        <f t="shared" si="168"/>
        <v>0</v>
      </c>
      <c r="Y146" s="103"/>
      <c r="Z146" s="104">
        <f t="shared" si="169"/>
        <v>0</v>
      </c>
      <c r="AA146" s="104">
        <f t="shared" si="170"/>
        <v>0</v>
      </c>
      <c r="AC146" s="114">
        <f t="shared" si="171"/>
        <v>0</v>
      </c>
      <c r="AD146" s="104">
        <f t="shared" si="172"/>
        <v>0</v>
      </c>
      <c r="AE146" s="106">
        <f t="shared" si="183"/>
        <v>0</v>
      </c>
      <c r="AF146" s="105">
        <f t="shared" si="181"/>
        <v>0</v>
      </c>
      <c r="AG146" s="106">
        <f t="shared" si="182"/>
        <v>0</v>
      </c>
      <c r="AH146" s="115">
        <f t="shared" si="184"/>
        <v>0</v>
      </c>
      <c r="AI146" s="103">
        <v>0</v>
      </c>
      <c r="AJ146" s="106">
        <f t="shared" si="177"/>
        <v>0</v>
      </c>
      <c r="AK146" s="106" t="str">
        <f t="shared" si="178"/>
        <v>-</v>
      </c>
      <c r="AL146" s="108">
        <v>151</v>
      </c>
      <c r="AM146" s="106" t="str">
        <f t="shared" si="179"/>
        <v>-</v>
      </c>
      <c r="AN146" s="114" t="str">
        <f t="shared" si="180"/>
        <v>-</v>
      </c>
      <c r="AO146" s="35" t="str">
        <f t="shared" si="185"/>
        <v>-</v>
      </c>
    </row>
    <row r="147" spans="1:41" s="113" customFormat="1" ht="15" x14ac:dyDescent="0.25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159"/>
        <v>0</v>
      </c>
      <c r="L147" s="104">
        <f t="shared" si="160"/>
        <v>0</v>
      </c>
      <c r="M147" s="103">
        <v>0</v>
      </c>
      <c r="N147" s="104">
        <f t="shared" si="161"/>
        <v>0</v>
      </c>
      <c r="O147" s="104">
        <f t="shared" si="162"/>
        <v>0</v>
      </c>
      <c r="P147" s="103">
        <v>0</v>
      </c>
      <c r="Q147" s="104">
        <f t="shared" si="163"/>
        <v>0</v>
      </c>
      <c r="R147" s="104">
        <f t="shared" si="164"/>
        <v>0</v>
      </c>
      <c r="S147" s="103">
        <v>0</v>
      </c>
      <c r="T147" s="104">
        <f t="shared" si="165"/>
        <v>0</v>
      </c>
      <c r="U147" s="104">
        <f t="shared" si="166"/>
        <v>0</v>
      </c>
      <c r="V147" s="103">
        <v>0</v>
      </c>
      <c r="W147" s="104">
        <f t="shared" si="167"/>
        <v>0</v>
      </c>
      <c r="X147" s="104">
        <f t="shared" si="168"/>
        <v>0</v>
      </c>
      <c r="Y147" s="103"/>
      <c r="Z147" s="104">
        <f t="shared" si="169"/>
        <v>0</v>
      </c>
      <c r="AA147" s="104">
        <f t="shared" si="170"/>
        <v>0</v>
      </c>
      <c r="AC147" s="114">
        <f t="shared" si="171"/>
        <v>0</v>
      </c>
      <c r="AD147" s="104">
        <f t="shared" si="172"/>
        <v>0</v>
      </c>
      <c r="AE147" s="106">
        <f t="shared" si="183"/>
        <v>0</v>
      </c>
      <c r="AF147" s="105">
        <f t="shared" si="181"/>
        <v>0</v>
      </c>
      <c r="AG147" s="106">
        <f t="shared" si="182"/>
        <v>0</v>
      </c>
      <c r="AH147" s="115">
        <f t="shared" si="184"/>
        <v>0</v>
      </c>
      <c r="AI147" s="103">
        <v>0</v>
      </c>
      <c r="AJ147" s="106">
        <f t="shared" si="177"/>
        <v>0</v>
      </c>
      <c r="AK147" s="106" t="str">
        <f t="shared" si="178"/>
        <v>-</v>
      </c>
      <c r="AL147" s="108">
        <v>152</v>
      </c>
      <c r="AM147" s="106" t="str">
        <f t="shared" si="179"/>
        <v>-</v>
      </c>
      <c r="AN147" s="114" t="str">
        <f t="shared" si="180"/>
        <v>-</v>
      </c>
      <c r="AO147" s="35" t="str">
        <f t="shared" si="185"/>
        <v>-</v>
      </c>
    </row>
    <row r="148" spans="1:41" s="113" customFormat="1" ht="15" x14ac:dyDescent="0.25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159"/>
        <v>0</v>
      </c>
      <c r="L148" s="104">
        <f t="shared" si="160"/>
        <v>0</v>
      </c>
      <c r="M148" s="103">
        <v>0</v>
      </c>
      <c r="N148" s="104">
        <f t="shared" si="161"/>
        <v>0</v>
      </c>
      <c r="O148" s="104">
        <f t="shared" si="162"/>
        <v>0</v>
      </c>
      <c r="P148" s="103">
        <v>0</v>
      </c>
      <c r="Q148" s="104">
        <f t="shared" si="163"/>
        <v>0</v>
      </c>
      <c r="R148" s="104">
        <f t="shared" si="164"/>
        <v>0</v>
      </c>
      <c r="S148" s="103">
        <v>0</v>
      </c>
      <c r="T148" s="104">
        <f t="shared" si="165"/>
        <v>0</v>
      </c>
      <c r="U148" s="104">
        <f t="shared" si="166"/>
        <v>0</v>
      </c>
      <c r="V148" s="103">
        <v>0</v>
      </c>
      <c r="W148" s="104">
        <f t="shared" si="167"/>
        <v>0</v>
      </c>
      <c r="X148" s="104">
        <f t="shared" si="168"/>
        <v>0</v>
      </c>
      <c r="Y148" s="103"/>
      <c r="Z148" s="104">
        <f t="shared" si="169"/>
        <v>0</v>
      </c>
      <c r="AA148" s="104">
        <f t="shared" si="170"/>
        <v>0</v>
      </c>
      <c r="AC148" s="114">
        <f t="shared" si="171"/>
        <v>0</v>
      </c>
      <c r="AD148" s="104">
        <f t="shared" si="172"/>
        <v>0</v>
      </c>
      <c r="AE148" s="106">
        <f t="shared" si="183"/>
        <v>0</v>
      </c>
      <c r="AF148" s="105">
        <f t="shared" si="181"/>
        <v>0</v>
      </c>
      <c r="AG148" s="106">
        <f t="shared" si="182"/>
        <v>0</v>
      </c>
      <c r="AH148" s="115">
        <f t="shared" si="184"/>
        <v>0</v>
      </c>
      <c r="AI148" s="103">
        <v>0</v>
      </c>
      <c r="AJ148" s="106">
        <f t="shared" si="177"/>
        <v>0</v>
      </c>
      <c r="AK148" s="106" t="str">
        <f t="shared" si="178"/>
        <v>-</v>
      </c>
      <c r="AL148" s="108">
        <v>153</v>
      </c>
      <c r="AM148" s="106" t="str">
        <f t="shared" si="179"/>
        <v>-</v>
      </c>
      <c r="AN148" s="114" t="str">
        <f t="shared" si="180"/>
        <v>-</v>
      </c>
      <c r="AO148" s="35" t="str">
        <f t="shared" si="185"/>
        <v>-</v>
      </c>
    </row>
    <row r="149" spans="1:41" s="113" customFormat="1" ht="15" x14ac:dyDescent="0.25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3</v>
      </c>
      <c r="K149" s="104">
        <f t="shared" si="159"/>
        <v>35.100000000000136</v>
      </c>
      <c r="L149" s="104">
        <f t="shared" si="160"/>
        <v>103.5</v>
      </c>
      <c r="M149" s="103">
        <v>6</v>
      </c>
      <c r="N149" s="104">
        <f t="shared" si="161"/>
        <v>70.200000000000273</v>
      </c>
      <c r="O149" s="104">
        <f t="shared" si="162"/>
        <v>207</v>
      </c>
      <c r="P149" s="103">
        <v>13</v>
      </c>
      <c r="Q149" s="104">
        <f t="shared" si="163"/>
        <v>152.10000000000059</v>
      </c>
      <c r="R149" s="104">
        <f t="shared" si="164"/>
        <v>448.5</v>
      </c>
      <c r="S149" s="103">
        <v>9</v>
      </c>
      <c r="T149" s="104">
        <f t="shared" si="165"/>
        <v>105.30000000000041</v>
      </c>
      <c r="U149" s="104">
        <f t="shared" si="166"/>
        <v>310.5</v>
      </c>
      <c r="V149" s="103">
        <v>4</v>
      </c>
      <c r="W149" s="104">
        <f t="shared" si="167"/>
        <v>46.800000000000182</v>
      </c>
      <c r="X149" s="104">
        <f t="shared" si="168"/>
        <v>138</v>
      </c>
      <c r="Y149" s="103"/>
      <c r="Z149" s="104">
        <f t="shared" si="169"/>
        <v>0</v>
      </c>
      <c r="AA149" s="104">
        <f t="shared" si="170"/>
        <v>0</v>
      </c>
      <c r="AC149" s="114">
        <f t="shared" si="171"/>
        <v>35</v>
      </c>
      <c r="AD149" s="104">
        <f t="shared" si="172"/>
        <v>409.50000000000159</v>
      </c>
      <c r="AE149" s="106">
        <f t="shared" si="183"/>
        <v>1207.5</v>
      </c>
      <c r="AF149" s="105">
        <f t="shared" si="181"/>
        <v>0.28455284552845528</v>
      </c>
      <c r="AG149" s="106">
        <f t="shared" si="182"/>
        <v>8.536585365853659</v>
      </c>
      <c r="AH149" s="115">
        <f t="shared" si="184"/>
        <v>294.51219512195121</v>
      </c>
      <c r="AI149" s="103">
        <v>0</v>
      </c>
      <c r="AJ149" s="106">
        <f t="shared" si="177"/>
        <v>0</v>
      </c>
      <c r="AK149" s="106">
        <f t="shared" si="178"/>
        <v>0</v>
      </c>
      <c r="AL149" s="108">
        <v>155</v>
      </c>
      <c r="AM149" s="106">
        <f t="shared" si="179"/>
        <v>0</v>
      </c>
      <c r="AN149" s="114">
        <f t="shared" si="180"/>
        <v>0</v>
      </c>
      <c r="AO149" s="35">
        <f t="shared" si="185"/>
        <v>43589</v>
      </c>
    </row>
    <row r="150" spans="1:41" s="113" customFormat="1" ht="15" x14ac:dyDescent="0.25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2</v>
      </c>
      <c r="K150" s="104">
        <f t="shared" si="159"/>
        <v>24.759999999999994</v>
      </c>
      <c r="L150" s="104">
        <f t="shared" si="160"/>
        <v>69</v>
      </c>
      <c r="M150" s="103">
        <v>1</v>
      </c>
      <c r="N150" s="104">
        <f t="shared" si="161"/>
        <v>12.379999999999997</v>
      </c>
      <c r="O150" s="104">
        <f t="shared" si="162"/>
        <v>34.5</v>
      </c>
      <c r="P150" s="103">
        <v>4</v>
      </c>
      <c r="Q150" s="104">
        <f t="shared" si="163"/>
        <v>49.519999999999989</v>
      </c>
      <c r="R150" s="104">
        <f t="shared" si="164"/>
        <v>138</v>
      </c>
      <c r="S150" s="103">
        <v>4</v>
      </c>
      <c r="T150" s="104">
        <f t="shared" si="165"/>
        <v>49.519999999999989</v>
      </c>
      <c r="U150" s="104">
        <f t="shared" si="166"/>
        <v>138</v>
      </c>
      <c r="V150" s="103">
        <v>0</v>
      </c>
      <c r="W150" s="104">
        <f t="shared" si="167"/>
        <v>0</v>
      </c>
      <c r="X150" s="104">
        <f t="shared" si="168"/>
        <v>0</v>
      </c>
      <c r="Y150" s="103"/>
      <c r="Z150" s="104">
        <f t="shared" si="169"/>
        <v>0</v>
      </c>
      <c r="AA150" s="104">
        <f t="shared" si="170"/>
        <v>0</v>
      </c>
      <c r="AC150" s="114">
        <f t="shared" si="171"/>
        <v>11</v>
      </c>
      <c r="AD150" s="104">
        <f t="shared" si="172"/>
        <v>136.17999999999998</v>
      </c>
      <c r="AE150" s="106">
        <f t="shared" si="183"/>
        <v>379.5</v>
      </c>
      <c r="AF150" s="105">
        <f t="shared" si="181"/>
        <v>8.943089430894309E-2</v>
      </c>
      <c r="AG150" s="106">
        <f t="shared" si="182"/>
        <v>2.6829268292682928</v>
      </c>
      <c r="AH150" s="115">
        <f t="shared" si="184"/>
        <v>92.560975609756099</v>
      </c>
      <c r="AI150" s="103">
        <v>7</v>
      </c>
      <c r="AJ150" s="106">
        <f t="shared" si="177"/>
        <v>241.5</v>
      </c>
      <c r="AK150" s="106">
        <f t="shared" si="178"/>
        <v>78.272727272727266</v>
      </c>
      <c r="AL150" s="108">
        <v>156</v>
      </c>
      <c r="AM150" s="106">
        <f t="shared" si="179"/>
        <v>11.181818181818182</v>
      </c>
      <c r="AN150" s="114">
        <f t="shared" si="180"/>
        <v>2.6090909090909089</v>
      </c>
      <c r="AO150" s="35">
        <f t="shared" si="185"/>
        <v>43667.272727272728</v>
      </c>
    </row>
    <row r="151" spans="1:41" s="113" customFormat="1" ht="15" x14ac:dyDescent="0.25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5</v>
      </c>
      <c r="K151" s="104">
        <f t="shared" si="159"/>
        <v>63.399999999999991</v>
      </c>
      <c r="L151" s="104">
        <f t="shared" si="160"/>
        <v>172.5</v>
      </c>
      <c r="M151" s="103">
        <v>1</v>
      </c>
      <c r="N151" s="104">
        <f t="shared" si="161"/>
        <v>12.679999999999998</v>
      </c>
      <c r="O151" s="104">
        <f t="shared" si="162"/>
        <v>34.5</v>
      </c>
      <c r="P151" s="103">
        <v>6</v>
      </c>
      <c r="Q151" s="104">
        <f t="shared" si="163"/>
        <v>76.079999999999984</v>
      </c>
      <c r="R151" s="104">
        <f t="shared" si="164"/>
        <v>207</v>
      </c>
      <c r="S151" s="103">
        <v>1</v>
      </c>
      <c r="T151" s="104">
        <f t="shared" si="165"/>
        <v>12.679999999999998</v>
      </c>
      <c r="U151" s="104">
        <f t="shared" si="166"/>
        <v>34.5</v>
      </c>
      <c r="V151" s="103">
        <v>0</v>
      </c>
      <c r="W151" s="104">
        <f t="shared" si="167"/>
        <v>0</v>
      </c>
      <c r="X151" s="104">
        <f t="shared" si="168"/>
        <v>0</v>
      </c>
      <c r="Y151" s="103"/>
      <c r="Z151" s="104">
        <f t="shared" si="169"/>
        <v>0</v>
      </c>
      <c r="AA151" s="104">
        <f t="shared" si="170"/>
        <v>0</v>
      </c>
      <c r="AC151" s="114">
        <f t="shared" si="171"/>
        <v>13</v>
      </c>
      <c r="AD151" s="104">
        <f t="shared" si="172"/>
        <v>164.83999999999997</v>
      </c>
      <c r="AE151" s="106">
        <f t="shared" si="183"/>
        <v>448.5</v>
      </c>
      <c r="AF151" s="105">
        <f t="shared" si="181"/>
        <v>0.10569105691056911</v>
      </c>
      <c r="AG151" s="106">
        <f t="shared" si="182"/>
        <v>3.1707317073170733</v>
      </c>
      <c r="AH151" s="115">
        <f t="shared" si="184"/>
        <v>109.39024390243902</v>
      </c>
      <c r="AI151" s="103">
        <v>0</v>
      </c>
      <c r="AJ151" s="106">
        <f t="shared" si="177"/>
        <v>0</v>
      </c>
      <c r="AK151" s="106">
        <f t="shared" si="178"/>
        <v>0</v>
      </c>
      <c r="AL151" s="108">
        <v>157</v>
      </c>
      <c r="AM151" s="106">
        <f t="shared" si="179"/>
        <v>0</v>
      </c>
      <c r="AN151" s="114">
        <f t="shared" si="180"/>
        <v>0</v>
      </c>
      <c r="AO151" s="35">
        <f t="shared" si="185"/>
        <v>43589</v>
      </c>
    </row>
    <row r="152" spans="1:41" s="113" customFormat="1" ht="15" x14ac:dyDescent="0.25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3</v>
      </c>
      <c r="K152" s="104">
        <f t="shared" si="159"/>
        <v>37.14</v>
      </c>
      <c r="L152" s="104">
        <f t="shared" si="160"/>
        <v>103.5</v>
      </c>
      <c r="M152" s="103">
        <v>1</v>
      </c>
      <c r="N152" s="104">
        <f t="shared" si="161"/>
        <v>12.38</v>
      </c>
      <c r="O152" s="104">
        <f t="shared" si="162"/>
        <v>34.5</v>
      </c>
      <c r="P152" s="103">
        <v>3</v>
      </c>
      <c r="Q152" s="104">
        <f t="shared" si="163"/>
        <v>37.14</v>
      </c>
      <c r="R152" s="104">
        <f t="shared" si="164"/>
        <v>103.5</v>
      </c>
      <c r="S152" s="103">
        <v>3</v>
      </c>
      <c r="T152" s="104">
        <f t="shared" si="165"/>
        <v>37.14</v>
      </c>
      <c r="U152" s="104">
        <f t="shared" si="166"/>
        <v>103.5</v>
      </c>
      <c r="V152" s="103">
        <v>1</v>
      </c>
      <c r="W152" s="104">
        <f t="shared" si="167"/>
        <v>12.38</v>
      </c>
      <c r="X152" s="104">
        <f t="shared" si="168"/>
        <v>34.5</v>
      </c>
      <c r="Y152" s="103"/>
      <c r="Z152" s="104">
        <f t="shared" si="169"/>
        <v>0</v>
      </c>
      <c r="AA152" s="104">
        <f t="shared" si="170"/>
        <v>0</v>
      </c>
      <c r="AC152" s="114">
        <f t="shared" si="171"/>
        <v>11</v>
      </c>
      <c r="AD152" s="104">
        <f t="shared" si="172"/>
        <v>136.18</v>
      </c>
      <c r="AE152" s="106">
        <f t="shared" si="183"/>
        <v>379.5</v>
      </c>
      <c r="AF152" s="105">
        <f t="shared" si="181"/>
        <v>8.943089430894309E-2</v>
      </c>
      <c r="AG152" s="106">
        <f t="shared" si="182"/>
        <v>2.6829268292682928</v>
      </c>
      <c r="AH152" s="115">
        <f t="shared" si="184"/>
        <v>92.560975609756099</v>
      </c>
      <c r="AI152" s="103">
        <v>6</v>
      </c>
      <c r="AJ152" s="106">
        <f t="shared" si="177"/>
        <v>207</v>
      </c>
      <c r="AK152" s="106">
        <f t="shared" si="178"/>
        <v>67.090909090909093</v>
      </c>
      <c r="AL152" s="108">
        <v>158</v>
      </c>
      <c r="AM152" s="106">
        <f t="shared" si="179"/>
        <v>9.5844155844155843</v>
      </c>
      <c r="AN152" s="114">
        <f t="shared" si="180"/>
        <v>2.2363636363636363</v>
      </c>
      <c r="AO152" s="35">
        <f t="shared" si="185"/>
        <v>43656.090909090912</v>
      </c>
    </row>
    <row r="153" spans="1:41" s="113" customFormat="1" ht="15" x14ac:dyDescent="0.25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2</v>
      </c>
      <c r="K153" s="104">
        <f t="shared" si="159"/>
        <v>23.98000000000004</v>
      </c>
      <c r="L153" s="104">
        <f t="shared" si="160"/>
        <v>69</v>
      </c>
      <c r="M153" s="103">
        <v>4</v>
      </c>
      <c r="N153" s="104">
        <f t="shared" si="161"/>
        <v>47.960000000000079</v>
      </c>
      <c r="O153" s="104">
        <f t="shared" si="162"/>
        <v>138</v>
      </c>
      <c r="P153" s="103">
        <v>8</v>
      </c>
      <c r="Q153" s="104">
        <f t="shared" si="163"/>
        <v>95.920000000000158</v>
      </c>
      <c r="R153" s="104">
        <f t="shared" si="164"/>
        <v>276</v>
      </c>
      <c r="S153" s="103">
        <v>2</v>
      </c>
      <c r="T153" s="104">
        <f t="shared" si="165"/>
        <v>23.98000000000004</v>
      </c>
      <c r="U153" s="104">
        <f t="shared" si="166"/>
        <v>69</v>
      </c>
      <c r="V153" s="103">
        <v>5</v>
      </c>
      <c r="W153" s="104">
        <f t="shared" si="167"/>
        <v>59.950000000000102</v>
      </c>
      <c r="X153" s="104">
        <f t="shared" si="168"/>
        <v>172.5</v>
      </c>
      <c r="Y153" s="103"/>
      <c r="Z153" s="104">
        <f t="shared" si="169"/>
        <v>0</v>
      </c>
      <c r="AA153" s="104">
        <f t="shared" si="170"/>
        <v>0</v>
      </c>
      <c r="AC153" s="114">
        <f t="shared" si="171"/>
        <v>21</v>
      </c>
      <c r="AD153" s="104">
        <f t="shared" si="172"/>
        <v>251.79000000000042</v>
      </c>
      <c r="AE153" s="106">
        <f t="shared" si="183"/>
        <v>724.5</v>
      </c>
      <c r="AF153" s="105">
        <f t="shared" si="181"/>
        <v>0.17073170731707318</v>
      </c>
      <c r="AG153" s="106">
        <f t="shared" si="182"/>
        <v>5.1219512195121952</v>
      </c>
      <c r="AH153" s="115">
        <f t="shared" si="184"/>
        <v>176.70731707317074</v>
      </c>
      <c r="AI153" s="103">
        <v>2</v>
      </c>
      <c r="AJ153" s="106">
        <f t="shared" si="177"/>
        <v>69</v>
      </c>
      <c r="AK153" s="106">
        <f t="shared" si="178"/>
        <v>11.714285714285714</v>
      </c>
      <c r="AL153" s="108">
        <v>159</v>
      </c>
      <c r="AM153" s="106">
        <f t="shared" si="179"/>
        <v>1.6734693877551019</v>
      </c>
      <c r="AN153" s="114">
        <f t="shared" si="180"/>
        <v>0.39047619047619048</v>
      </c>
      <c r="AO153" s="35">
        <f t="shared" si="185"/>
        <v>43600.714285714283</v>
      </c>
    </row>
    <row r="154" spans="1:41" s="113" customFormat="1" ht="15" x14ac:dyDescent="0.25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1</v>
      </c>
      <c r="K154" s="104">
        <f t="shared" si="159"/>
        <v>11.99</v>
      </c>
      <c r="L154" s="104">
        <f t="shared" si="160"/>
        <v>34.5</v>
      </c>
      <c r="M154" s="103">
        <v>0</v>
      </c>
      <c r="N154" s="104">
        <f t="shared" si="161"/>
        <v>0</v>
      </c>
      <c r="O154" s="104">
        <f t="shared" si="162"/>
        <v>0</v>
      </c>
      <c r="P154" s="103">
        <v>0</v>
      </c>
      <c r="Q154" s="104">
        <f t="shared" si="163"/>
        <v>0</v>
      </c>
      <c r="R154" s="104">
        <f t="shared" si="164"/>
        <v>0</v>
      </c>
      <c r="S154" s="103">
        <v>0</v>
      </c>
      <c r="T154" s="104">
        <f t="shared" si="165"/>
        <v>0</v>
      </c>
      <c r="U154" s="104">
        <f t="shared" si="166"/>
        <v>0</v>
      </c>
      <c r="V154" s="103">
        <v>0</v>
      </c>
      <c r="W154" s="104">
        <f t="shared" si="167"/>
        <v>0</v>
      </c>
      <c r="X154" s="104">
        <f t="shared" si="168"/>
        <v>0</v>
      </c>
      <c r="Y154" s="103"/>
      <c r="Z154" s="104">
        <f t="shared" si="169"/>
        <v>0</v>
      </c>
      <c r="AA154" s="104">
        <f t="shared" si="170"/>
        <v>0</v>
      </c>
      <c r="AC154" s="114">
        <f t="shared" si="171"/>
        <v>1</v>
      </c>
      <c r="AD154" s="104">
        <f t="shared" si="172"/>
        <v>11.99</v>
      </c>
      <c r="AE154" s="106">
        <f t="shared" si="183"/>
        <v>34.5</v>
      </c>
      <c r="AF154" s="105">
        <f t="shared" si="181"/>
        <v>8.130081300813009E-3</v>
      </c>
      <c r="AG154" s="106">
        <f t="shared" si="182"/>
        <v>0.24390243902439027</v>
      </c>
      <c r="AH154" s="115">
        <f t="shared" si="184"/>
        <v>8.4146341463414647</v>
      </c>
      <c r="AI154" s="103">
        <v>0</v>
      </c>
      <c r="AJ154" s="106">
        <f t="shared" si="177"/>
        <v>0</v>
      </c>
      <c r="AK154" s="106">
        <f t="shared" si="178"/>
        <v>0</v>
      </c>
      <c r="AL154" s="108">
        <v>160</v>
      </c>
      <c r="AM154" s="106">
        <f t="shared" si="179"/>
        <v>0</v>
      </c>
      <c r="AN154" s="114">
        <f t="shared" si="180"/>
        <v>0</v>
      </c>
      <c r="AO154" s="35">
        <f t="shared" si="185"/>
        <v>43589</v>
      </c>
    </row>
    <row r="155" spans="1:41" s="113" customFormat="1" ht="15" x14ac:dyDescent="0.25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159"/>
        <v>0</v>
      </c>
      <c r="L155" s="104">
        <f t="shared" si="160"/>
        <v>0</v>
      </c>
      <c r="M155" s="103">
        <v>2</v>
      </c>
      <c r="N155" s="104">
        <f t="shared" si="161"/>
        <v>23.98</v>
      </c>
      <c r="O155" s="104">
        <f t="shared" si="162"/>
        <v>69</v>
      </c>
      <c r="P155" s="103">
        <v>1</v>
      </c>
      <c r="Q155" s="104">
        <f t="shared" si="163"/>
        <v>11.99</v>
      </c>
      <c r="R155" s="104">
        <f t="shared" si="164"/>
        <v>34.5</v>
      </c>
      <c r="S155" s="103">
        <v>2</v>
      </c>
      <c r="T155" s="104">
        <f t="shared" si="165"/>
        <v>23.98</v>
      </c>
      <c r="U155" s="104">
        <f t="shared" si="166"/>
        <v>69</v>
      </c>
      <c r="V155" s="103">
        <v>1</v>
      </c>
      <c r="W155" s="104">
        <f t="shared" si="167"/>
        <v>11.99</v>
      </c>
      <c r="X155" s="104">
        <f t="shared" si="168"/>
        <v>34.5</v>
      </c>
      <c r="Y155" s="103"/>
      <c r="Z155" s="104">
        <f t="shared" si="169"/>
        <v>0</v>
      </c>
      <c r="AA155" s="104">
        <f t="shared" si="170"/>
        <v>0</v>
      </c>
      <c r="AC155" s="114">
        <f t="shared" si="171"/>
        <v>6</v>
      </c>
      <c r="AD155" s="104">
        <f t="shared" si="172"/>
        <v>71.94</v>
      </c>
      <c r="AE155" s="106">
        <f t="shared" si="183"/>
        <v>207</v>
      </c>
      <c r="AF155" s="105">
        <f t="shared" si="181"/>
        <v>4.878048780487805E-2</v>
      </c>
      <c r="AG155" s="106">
        <f t="shared" si="182"/>
        <v>1.4634146341463414</v>
      </c>
      <c r="AH155" s="115">
        <f t="shared" si="184"/>
        <v>50.487804878048777</v>
      </c>
      <c r="AI155" s="103">
        <v>1</v>
      </c>
      <c r="AJ155" s="106">
        <f t="shared" si="177"/>
        <v>34.5</v>
      </c>
      <c r="AK155" s="106">
        <f t="shared" si="178"/>
        <v>20.5</v>
      </c>
      <c r="AL155" s="108">
        <v>161</v>
      </c>
      <c r="AM155" s="106">
        <f t="shared" si="179"/>
        <v>2.9285714285714284</v>
      </c>
      <c r="AN155" s="114">
        <f t="shared" si="180"/>
        <v>0.68333333333333335</v>
      </c>
      <c r="AO155" s="35">
        <f t="shared" si="185"/>
        <v>43609.5</v>
      </c>
    </row>
    <row r="156" spans="1:41" s="113" customFormat="1" ht="15" x14ac:dyDescent="0.25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1</v>
      </c>
      <c r="K156" s="104">
        <f t="shared" si="159"/>
        <v>11.99</v>
      </c>
      <c r="L156" s="104">
        <f t="shared" si="160"/>
        <v>34.5</v>
      </c>
      <c r="M156" s="103">
        <v>2</v>
      </c>
      <c r="N156" s="104">
        <f t="shared" si="161"/>
        <v>23.98</v>
      </c>
      <c r="O156" s="104">
        <f t="shared" si="162"/>
        <v>69</v>
      </c>
      <c r="P156" s="103">
        <v>0</v>
      </c>
      <c r="Q156" s="104">
        <f t="shared" si="163"/>
        <v>0</v>
      </c>
      <c r="R156" s="104">
        <f t="shared" si="164"/>
        <v>0</v>
      </c>
      <c r="S156" s="103">
        <v>0</v>
      </c>
      <c r="T156" s="104">
        <f t="shared" si="165"/>
        <v>0</v>
      </c>
      <c r="U156" s="104">
        <f t="shared" si="166"/>
        <v>0</v>
      </c>
      <c r="V156" s="103">
        <v>0</v>
      </c>
      <c r="W156" s="104">
        <f t="shared" si="167"/>
        <v>0</v>
      </c>
      <c r="X156" s="104">
        <f t="shared" si="168"/>
        <v>0</v>
      </c>
      <c r="Y156" s="103"/>
      <c r="Z156" s="104">
        <f t="shared" si="169"/>
        <v>0</v>
      </c>
      <c r="AA156" s="104">
        <f t="shared" si="170"/>
        <v>0</v>
      </c>
      <c r="AC156" s="114">
        <f t="shared" si="171"/>
        <v>3</v>
      </c>
      <c r="AD156" s="104">
        <f t="shared" si="172"/>
        <v>35.97</v>
      </c>
      <c r="AE156" s="106">
        <f t="shared" si="183"/>
        <v>103.5</v>
      </c>
      <c r="AF156" s="105">
        <f t="shared" si="181"/>
        <v>2.4390243902439025E-2</v>
      </c>
      <c r="AG156" s="106">
        <f t="shared" si="182"/>
        <v>0.73170731707317072</v>
      </c>
      <c r="AH156" s="115">
        <f t="shared" si="184"/>
        <v>25.243902439024389</v>
      </c>
      <c r="AI156" s="103">
        <v>1</v>
      </c>
      <c r="AJ156" s="106">
        <f t="shared" si="177"/>
        <v>34.5</v>
      </c>
      <c r="AK156" s="106">
        <f t="shared" si="178"/>
        <v>41</v>
      </c>
      <c r="AL156" s="108">
        <v>162</v>
      </c>
      <c r="AM156" s="106">
        <f t="shared" si="179"/>
        <v>5.8571428571428568</v>
      </c>
      <c r="AN156" s="114">
        <f t="shared" si="180"/>
        <v>1.3666666666666667</v>
      </c>
      <c r="AO156" s="35">
        <f t="shared" si="185"/>
        <v>43630</v>
      </c>
    </row>
    <row r="157" spans="1:41" s="113" customFormat="1" ht="15" x14ac:dyDescent="0.25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159"/>
        <v>0</v>
      </c>
      <c r="L157" s="104">
        <f t="shared" si="160"/>
        <v>0</v>
      </c>
      <c r="M157" s="103">
        <v>1</v>
      </c>
      <c r="N157" s="104">
        <f t="shared" si="161"/>
        <v>7.27</v>
      </c>
      <c r="O157" s="104">
        <f t="shared" si="162"/>
        <v>29.5</v>
      </c>
      <c r="P157" s="103">
        <v>9</v>
      </c>
      <c r="Q157" s="104">
        <f t="shared" si="163"/>
        <v>65.429999999999993</v>
      </c>
      <c r="R157" s="104">
        <f t="shared" si="164"/>
        <v>265.5</v>
      </c>
      <c r="S157" s="103">
        <v>2</v>
      </c>
      <c r="T157" s="104">
        <f t="shared" si="165"/>
        <v>14.54</v>
      </c>
      <c r="U157" s="104">
        <f t="shared" si="166"/>
        <v>59</v>
      </c>
      <c r="V157" s="103">
        <v>7</v>
      </c>
      <c r="W157" s="104">
        <f t="shared" si="167"/>
        <v>50.89</v>
      </c>
      <c r="X157" s="104">
        <f t="shared" si="168"/>
        <v>206.5</v>
      </c>
      <c r="Y157" s="103"/>
      <c r="Z157" s="104">
        <f t="shared" si="169"/>
        <v>0</v>
      </c>
      <c r="AA157" s="104">
        <f t="shared" si="170"/>
        <v>0</v>
      </c>
      <c r="AC157" s="114">
        <f t="shared" si="171"/>
        <v>19</v>
      </c>
      <c r="AD157" s="104">
        <f t="shared" si="172"/>
        <v>138.13</v>
      </c>
      <c r="AE157" s="106">
        <f t="shared" si="183"/>
        <v>560.5</v>
      </c>
      <c r="AF157" s="105">
        <f t="shared" si="181"/>
        <v>0.15447154471544716</v>
      </c>
      <c r="AG157" s="106">
        <f t="shared" si="182"/>
        <v>4.6341463414634152</v>
      </c>
      <c r="AH157" s="115">
        <f t="shared" si="184"/>
        <v>136.70731707317074</v>
      </c>
      <c r="AI157" s="103">
        <v>1</v>
      </c>
      <c r="AJ157" s="106">
        <f t="shared" si="177"/>
        <v>29.5</v>
      </c>
      <c r="AK157" s="106">
        <f t="shared" si="178"/>
        <v>6.473684210526315</v>
      </c>
      <c r="AL157" s="108">
        <v>163</v>
      </c>
      <c r="AM157" s="106">
        <f t="shared" si="179"/>
        <v>0.92481203007518786</v>
      </c>
      <c r="AN157" s="114">
        <f t="shared" si="180"/>
        <v>0.2157894736842105</v>
      </c>
      <c r="AO157" s="35">
        <f t="shared" si="185"/>
        <v>43595.473684210527</v>
      </c>
    </row>
    <row r="158" spans="1:41" s="113" customFormat="1" ht="15" x14ac:dyDescent="0.25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159"/>
        <v>15.779999999999998</v>
      </c>
      <c r="L158" s="104">
        <f t="shared" si="160"/>
        <v>73.5</v>
      </c>
      <c r="M158" s="103">
        <v>2</v>
      </c>
      <c r="N158" s="104">
        <f t="shared" si="161"/>
        <v>10.519999999999998</v>
      </c>
      <c r="O158" s="104">
        <f t="shared" si="162"/>
        <v>49</v>
      </c>
      <c r="P158" s="103">
        <v>5</v>
      </c>
      <c r="Q158" s="104">
        <f t="shared" si="163"/>
        <v>26.299999999999994</v>
      </c>
      <c r="R158" s="104">
        <f t="shared" si="164"/>
        <v>122.5</v>
      </c>
      <c r="S158" s="103">
        <v>9</v>
      </c>
      <c r="T158" s="104">
        <f t="shared" si="165"/>
        <v>47.339999999999989</v>
      </c>
      <c r="U158" s="104">
        <f t="shared" si="166"/>
        <v>220.5</v>
      </c>
      <c r="V158" s="103">
        <v>1</v>
      </c>
      <c r="W158" s="104">
        <f t="shared" si="167"/>
        <v>5.2599999999999989</v>
      </c>
      <c r="X158" s="104">
        <f t="shared" si="168"/>
        <v>24.5</v>
      </c>
      <c r="Y158" s="103"/>
      <c r="Z158" s="104">
        <f t="shared" si="169"/>
        <v>0</v>
      </c>
      <c r="AA158" s="104">
        <f t="shared" si="170"/>
        <v>0</v>
      </c>
      <c r="AC158" s="114">
        <f t="shared" si="171"/>
        <v>20</v>
      </c>
      <c r="AD158" s="104">
        <f t="shared" si="172"/>
        <v>105.19999999999997</v>
      </c>
      <c r="AE158" s="106">
        <f t="shared" si="183"/>
        <v>490</v>
      </c>
      <c r="AF158" s="105">
        <f t="shared" si="181"/>
        <v>0.16260162601626016</v>
      </c>
      <c r="AG158" s="106">
        <f t="shared" si="182"/>
        <v>4.8780487804878048</v>
      </c>
      <c r="AH158" s="115">
        <f t="shared" si="184"/>
        <v>119.51219512195122</v>
      </c>
      <c r="AI158" s="103">
        <v>8</v>
      </c>
      <c r="AJ158" s="106">
        <f t="shared" si="177"/>
        <v>196</v>
      </c>
      <c r="AK158" s="106">
        <f t="shared" si="178"/>
        <v>49.2</v>
      </c>
      <c r="AL158" s="108">
        <v>164</v>
      </c>
      <c r="AM158" s="106">
        <f t="shared" si="179"/>
        <v>7.0285714285714294</v>
      </c>
      <c r="AN158" s="114">
        <f t="shared" si="180"/>
        <v>1.6400000000000001</v>
      </c>
      <c r="AO158" s="35">
        <f t="shared" si="185"/>
        <v>43638.2</v>
      </c>
    </row>
    <row r="159" spans="1:41" s="113" customFormat="1" ht="15" x14ac:dyDescent="0.25">
      <c r="A159" s="98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103">
        <v>7</v>
      </c>
      <c r="K159" s="104">
        <f t="shared" si="159"/>
        <v>36.819999999999986</v>
      </c>
      <c r="L159" s="104">
        <f t="shared" si="160"/>
        <v>171.5</v>
      </c>
      <c r="M159" s="103">
        <v>8</v>
      </c>
      <c r="N159" s="104">
        <f t="shared" si="161"/>
        <v>42.079999999999984</v>
      </c>
      <c r="O159" s="104">
        <f t="shared" si="162"/>
        <v>196</v>
      </c>
      <c r="P159" s="103">
        <v>6</v>
      </c>
      <c r="Q159" s="104">
        <f t="shared" si="163"/>
        <v>31.559999999999988</v>
      </c>
      <c r="R159" s="104">
        <f t="shared" si="164"/>
        <v>147</v>
      </c>
      <c r="S159" s="103">
        <v>3</v>
      </c>
      <c r="T159" s="104">
        <f t="shared" si="165"/>
        <v>15.779999999999994</v>
      </c>
      <c r="U159" s="104">
        <f t="shared" si="166"/>
        <v>73.5</v>
      </c>
      <c r="V159" s="103">
        <v>0</v>
      </c>
      <c r="W159" s="104">
        <f t="shared" si="167"/>
        <v>0</v>
      </c>
      <c r="X159" s="104">
        <f t="shared" si="168"/>
        <v>0</v>
      </c>
      <c r="Y159" s="103"/>
      <c r="Z159" s="104">
        <f t="shared" si="169"/>
        <v>0</v>
      </c>
      <c r="AA159" s="104">
        <f t="shared" si="170"/>
        <v>0</v>
      </c>
      <c r="AC159" s="114">
        <f t="shared" si="171"/>
        <v>24</v>
      </c>
      <c r="AD159" s="104">
        <f t="shared" si="172"/>
        <v>126.23999999999995</v>
      </c>
      <c r="AE159" s="106">
        <f t="shared" si="183"/>
        <v>588</v>
      </c>
      <c r="AF159" s="105">
        <f t="shared" si="181"/>
        <v>0.1951219512195122</v>
      </c>
      <c r="AG159" s="106">
        <f t="shared" si="182"/>
        <v>5.8536585365853657</v>
      </c>
      <c r="AH159" s="115">
        <f t="shared" si="184"/>
        <v>143.41463414634146</v>
      </c>
      <c r="AI159" s="103">
        <v>9</v>
      </c>
      <c r="AJ159" s="106">
        <f t="shared" si="177"/>
        <v>220.5</v>
      </c>
      <c r="AK159" s="106">
        <f t="shared" si="178"/>
        <v>46.125</v>
      </c>
      <c r="AL159" s="108">
        <v>165</v>
      </c>
      <c r="AM159" s="106">
        <f t="shared" si="179"/>
        <v>6.5892857142857144</v>
      </c>
      <c r="AN159" s="114">
        <f t="shared" si="180"/>
        <v>1.5375000000000001</v>
      </c>
      <c r="AO159" s="35">
        <f t="shared" si="185"/>
        <v>43635.125</v>
      </c>
    </row>
    <row r="160" spans="1:41" s="113" customFormat="1" ht="15" x14ac:dyDescent="0.25">
      <c r="A160" s="98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103">
        <v>2</v>
      </c>
      <c r="K160" s="104">
        <f t="shared" si="159"/>
        <v>14.54</v>
      </c>
      <c r="L160" s="104">
        <f t="shared" si="160"/>
        <v>59</v>
      </c>
      <c r="M160" s="103">
        <v>1</v>
      </c>
      <c r="N160" s="104">
        <f t="shared" si="161"/>
        <v>7.27</v>
      </c>
      <c r="O160" s="104">
        <f t="shared" si="162"/>
        <v>29.5</v>
      </c>
      <c r="P160" s="103">
        <v>3</v>
      </c>
      <c r="Q160" s="104">
        <f t="shared" si="163"/>
        <v>21.81</v>
      </c>
      <c r="R160" s="104">
        <f t="shared" si="164"/>
        <v>88.5</v>
      </c>
      <c r="S160" s="103">
        <v>1</v>
      </c>
      <c r="T160" s="104">
        <f t="shared" si="165"/>
        <v>7.27</v>
      </c>
      <c r="U160" s="104">
        <f t="shared" si="166"/>
        <v>29.5</v>
      </c>
      <c r="V160" s="103">
        <v>1</v>
      </c>
      <c r="W160" s="104">
        <f t="shared" si="167"/>
        <v>7.27</v>
      </c>
      <c r="X160" s="104">
        <f t="shared" si="168"/>
        <v>29.5</v>
      </c>
      <c r="Y160" s="103"/>
      <c r="Z160" s="104">
        <f t="shared" si="169"/>
        <v>0</v>
      </c>
      <c r="AA160" s="104">
        <f t="shared" si="170"/>
        <v>0</v>
      </c>
      <c r="AC160" s="114">
        <f t="shared" si="171"/>
        <v>8</v>
      </c>
      <c r="AD160" s="104">
        <f t="shared" si="172"/>
        <v>58.16</v>
      </c>
      <c r="AE160" s="106">
        <f t="shared" si="183"/>
        <v>236</v>
      </c>
      <c r="AF160" s="105">
        <f t="shared" si="181"/>
        <v>6.5040650406504072E-2</v>
      </c>
      <c r="AG160" s="106">
        <f t="shared" si="182"/>
        <v>1.9512195121951221</v>
      </c>
      <c r="AH160" s="115">
        <f t="shared" si="184"/>
        <v>57.560975609756106</v>
      </c>
      <c r="AI160" s="103">
        <v>4</v>
      </c>
      <c r="AJ160" s="106">
        <f t="shared" si="177"/>
        <v>118</v>
      </c>
      <c r="AK160" s="106">
        <f t="shared" si="178"/>
        <v>61.499999999999993</v>
      </c>
      <c r="AL160" s="108">
        <v>166</v>
      </c>
      <c r="AM160" s="106">
        <f t="shared" si="179"/>
        <v>8.7857142857142847</v>
      </c>
      <c r="AN160" s="114">
        <f t="shared" si="180"/>
        <v>2.0499999999999998</v>
      </c>
      <c r="AO160" s="35">
        <f t="shared" si="185"/>
        <v>43650.5</v>
      </c>
    </row>
    <row r="161" spans="1:41" s="113" customFormat="1" ht="15" x14ac:dyDescent="0.25">
      <c r="A161" s="98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103">
        <v>0</v>
      </c>
      <c r="K161" s="104">
        <f t="shared" si="159"/>
        <v>0</v>
      </c>
      <c r="L161" s="104">
        <f t="shared" si="160"/>
        <v>0</v>
      </c>
      <c r="M161" s="103">
        <v>0</v>
      </c>
      <c r="N161" s="104">
        <f t="shared" si="161"/>
        <v>0</v>
      </c>
      <c r="O161" s="104">
        <f t="shared" si="162"/>
        <v>0</v>
      </c>
      <c r="P161" s="103">
        <v>0</v>
      </c>
      <c r="Q161" s="104">
        <f t="shared" si="163"/>
        <v>0</v>
      </c>
      <c r="R161" s="104">
        <f t="shared" si="164"/>
        <v>0</v>
      </c>
      <c r="S161" s="103">
        <v>0</v>
      </c>
      <c r="T161" s="104">
        <f t="shared" si="165"/>
        <v>0</v>
      </c>
      <c r="U161" s="104">
        <f t="shared" si="166"/>
        <v>0</v>
      </c>
      <c r="V161" s="103">
        <v>0</v>
      </c>
      <c r="W161" s="104">
        <f t="shared" si="167"/>
        <v>0</v>
      </c>
      <c r="X161" s="104">
        <f t="shared" si="168"/>
        <v>0</v>
      </c>
      <c r="Y161" s="103"/>
      <c r="Z161" s="104">
        <f t="shared" si="169"/>
        <v>0</v>
      </c>
      <c r="AA161" s="104">
        <f t="shared" si="170"/>
        <v>0</v>
      </c>
      <c r="AC161" s="114">
        <f t="shared" si="171"/>
        <v>0</v>
      </c>
      <c r="AD161" s="104">
        <f t="shared" si="172"/>
        <v>0</v>
      </c>
      <c r="AE161" s="106">
        <f t="shared" si="183"/>
        <v>0</v>
      </c>
      <c r="AF161" s="105">
        <f t="shared" si="181"/>
        <v>0</v>
      </c>
      <c r="AG161" s="106">
        <f t="shared" si="182"/>
        <v>0</v>
      </c>
      <c r="AH161" s="115">
        <f t="shared" si="184"/>
        <v>0</v>
      </c>
      <c r="AI161" s="103">
        <v>0</v>
      </c>
      <c r="AJ161" s="106">
        <f t="shared" si="177"/>
        <v>0</v>
      </c>
      <c r="AK161" s="106" t="str">
        <f t="shared" si="178"/>
        <v>-</v>
      </c>
      <c r="AL161" s="108">
        <v>167</v>
      </c>
      <c r="AM161" s="106" t="str">
        <f t="shared" si="179"/>
        <v>-</v>
      </c>
      <c r="AN161" s="114" t="str">
        <f t="shared" si="180"/>
        <v>-</v>
      </c>
      <c r="AO161" s="35" t="str">
        <f t="shared" si="185"/>
        <v>-</v>
      </c>
    </row>
    <row r="162" spans="1:41" s="113" customFormat="1" ht="15" x14ac:dyDescent="0.25">
      <c r="A162" s="98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103">
        <v>2</v>
      </c>
      <c r="K162" s="104">
        <f t="shared" si="159"/>
        <v>43.6</v>
      </c>
      <c r="L162" s="104">
        <f t="shared" si="160"/>
        <v>89</v>
      </c>
      <c r="M162" s="103">
        <v>0</v>
      </c>
      <c r="N162" s="104">
        <f t="shared" si="161"/>
        <v>0</v>
      </c>
      <c r="O162" s="104">
        <f t="shared" si="162"/>
        <v>0</v>
      </c>
      <c r="P162" s="103">
        <v>4</v>
      </c>
      <c r="Q162" s="104">
        <f t="shared" si="163"/>
        <v>87.2</v>
      </c>
      <c r="R162" s="104">
        <f t="shared" si="164"/>
        <v>178</v>
      </c>
      <c r="S162" s="103">
        <v>3</v>
      </c>
      <c r="T162" s="104">
        <f t="shared" si="165"/>
        <v>65.400000000000006</v>
      </c>
      <c r="U162" s="104">
        <f t="shared" si="166"/>
        <v>133.5</v>
      </c>
      <c r="V162" s="103">
        <v>0</v>
      </c>
      <c r="W162" s="104">
        <f t="shared" si="167"/>
        <v>0</v>
      </c>
      <c r="X162" s="104">
        <f t="shared" si="168"/>
        <v>0</v>
      </c>
      <c r="Y162" s="103"/>
      <c r="Z162" s="104">
        <f t="shared" si="169"/>
        <v>0</v>
      </c>
      <c r="AA162" s="104">
        <f t="shared" si="170"/>
        <v>0</v>
      </c>
      <c r="AC162" s="114">
        <f t="shared" si="171"/>
        <v>9</v>
      </c>
      <c r="AD162" s="104">
        <f t="shared" si="172"/>
        <v>196.20000000000002</v>
      </c>
      <c r="AE162" s="106">
        <f t="shared" si="183"/>
        <v>400.5</v>
      </c>
      <c r="AF162" s="105">
        <f t="shared" si="181"/>
        <v>7.3170731707317069E-2</v>
      </c>
      <c r="AG162" s="106">
        <f t="shared" si="182"/>
        <v>2.1951219512195119</v>
      </c>
      <c r="AH162" s="115">
        <f t="shared" si="184"/>
        <v>97.682926829268283</v>
      </c>
      <c r="AI162" s="103">
        <v>4</v>
      </c>
      <c r="AJ162" s="106">
        <f t="shared" si="177"/>
        <v>178</v>
      </c>
      <c r="AK162" s="106">
        <f t="shared" si="178"/>
        <v>54.666666666666671</v>
      </c>
      <c r="AL162" s="108">
        <v>168</v>
      </c>
      <c r="AM162" s="106">
        <f t="shared" si="179"/>
        <v>7.8095238095238102</v>
      </c>
      <c r="AN162" s="114">
        <f t="shared" si="180"/>
        <v>1.8222222222222224</v>
      </c>
      <c r="AO162" s="35">
        <f t="shared" si="185"/>
        <v>43643.666666666664</v>
      </c>
    </row>
    <row r="163" spans="1:41" s="113" customFormat="1" ht="15" x14ac:dyDescent="0.25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0</v>
      </c>
      <c r="K163" s="104">
        <f t="shared" si="76"/>
        <v>0</v>
      </c>
      <c r="L163" s="104">
        <f t="shared" si="144"/>
        <v>0</v>
      </c>
      <c r="M163" s="103">
        <v>0</v>
      </c>
      <c r="N163" s="104">
        <f t="shared" si="145"/>
        <v>0</v>
      </c>
      <c r="O163" s="104">
        <f t="shared" si="146"/>
        <v>0</v>
      </c>
      <c r="P163" s="103">
        <v>0</v>
      </c>
      <c r="Q163" s="104">
        <f t="shared" si="147"/>
        <v>0</v>
      </c>
      <c r="R163" s="104">
        <f t="shared" si="148"/>
        <v>0</v>
      </c>
      <c r="S163" s="103">
        <v>2</v>
      </c>
      <c r="T163" s="104">
        <f t="shared" si="149"/>
        <v>76.784950495049515</v>
      </c>
      <c r="U163" s="104">
        <f t="shared" si="150"/>
        <v>149</v>
      </c>
      <c r="V163" s="103">
        <v>0</v>
      </c>
      <c r="W163" s="104">
        <f t="shared" si="151"/>
        <v>0</v>
      </c>
      <c r="X163" s="104">
        <f t="shared" si="152"/>
        <v>0</v>
      </c>
      <c r="Y163" s="103"/>
      <c r="Z163" s="104">
        <f t="shared" si="153"/>
        <v>0</v>
      </c>
      <c r="AA163" s="104">
        <f t="shared" si="154"/>
        <v>0</v>
      </c>
      <c r="AC163" s="114">
        <f t="shared" si="68"/>
        <v>2</v>
      </c>
      <c r="AD163" s="104">
        <f t="shared" si="69"/>
        <v>76.784950495049515</v>
      </c>
      <c r="AE163" s="106">
        <f t="shared" si="183"/>
        <v>149</v>
      </c>
      <c r="AF163" s="105">
        <f t="shared" si="181"/>
        <v>1.6260162601626018E-2</v>
      </c>
      <c r="AG163" s="106">
        <f t="shared" si="182"/>
        <v>0.48780487804878053</v>
      </c>
      <c r="AH163" s="115">
        <f t="shared" si="184"/>
        <v>36.341463414634148</v>
      </c>
      <c r="AI163" s="103">
        <v>0</v>
      </c>
      <c r="AJ163" s="106">
        <f t="shared" si="155"/>
        <v>0</v>
      </c>
      <c r="AK163" s="106">
        <f t="shared" si="156"/>
        <v>0</v>
      </c>
      <c r="AL163" s="108">
        <v>117</v>
      </c>
      <c r="AM163" s="106">
        <f t="shared" si="157"/>
        <v>0</v>
      </c>
      <c r="AN163" s="114">
        <f t="shared" si="158"/>
        <v>0</v>
      </c>
      <c r="AO163" s="35">
        <f t="shared" si="185"/>
        <v>43589</v>
      </c>
    </row>
    <row r="164" spans="1:41" s="113" customFormat="1" ht="15" x14ac:dyDescent="0.25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76"/>
        <v>0</v>
      </c>
      <c r="L164" s="104">
        <f t="shared" si="144"/>
        <v>0</v>
      </c>
      <c r="M164" s="103">
        <v>0</v>
      </c>
      <c r="N164" s="104">
        <f t="shared" si="145"/>
        <v>0</v>
      </c>
      <c r="O164" s="104">
        <f t="shared" si="146"/>
        <v>0</v>
      </c>
      <c r="P164" s="103">
        <v>0</v>
      </c>
      <c r="Q164" s="104">
        <f t="shared" si="147"/>
        <v>0</v>
      </c>
      <c r="R164" s="104">
        <f t="shared" si="148"/>
        <v>0</v>
      </c>
      <c r="S164" s="103">
        <v>0</v>
      </c>
      <c r="T164" s="104">
        <f t="shared" si="149"/>
        <v>0</v>
      </c>
      <c r="U164" s="104">
        <f t="shared" si="150"/>
        <v>0</v>
      </c>
      <c r="V164" s="103">
        <v>0</v>
      </c>
      <c r="W164" s="104">
        <f t="shared" si="151"/>
        <v>0</v>
      </c>
      <c r="X164" s="104">
        <f t="shared" si="152"/>
        <v>0</v>
      </c>
      <c r="Y164" s="103"/>
      <c r="Z164" s="104">
        <f t="shared" si="153"/>
        <v>0</v>
      </c>
      <c r="AA164" s="104">
        <f t="shared" si="154"/>
        <v>0</v>
      </c>
      <c r="AC164" s="114">
        <f t="shared" si="68"/>
        <v>0</v>
      </c>
      <c r="AD164" s="104">
        <f t="shared" si="69"/>
        <v>0</v>
      </c>
      <c r="AE164" s="106">
        <f t="shared" si="183"/>
        <v>0</v>
      </c>
      <c r="AF164" s="105">
        <f t="shared" si="181"/>
        <v>0</v>
      </c>
      <c r="AG164" s="106">
        <f t="shared" si="182"/>
        <v>0</v>
      </c>
      <c r="AH164" s="115">
        <f t="shared" si="184"/>
        <v>0</v>
      </c>
      <c r="AI164" s="103">
        <v>0</v>
      </c>
      <c r="AJ164" s="106">
        <f t="shared" si="155"/>
        <v>0</v>
      </c>
      <c r="AK164" s="106" t="str">
        <f t="shared" si="156"/>
        <v>-</v>
      </c>
      <c r="AL164" s="108">
        <v>118</v>
      </c>
      <c r="AM164" s="106" t="str">
        <f t="shared" si="157"/>
        <v>-</v>
      </c>
      <c r="AN164" s="114" t="str">
        <f t="shared" si="158"/>
        <v>-</v>
      </c>
      <c r="AO164" s="35" t="str">
        <f t="shared" si="185"/>
        <v>-</v>
      </c>
    </row>
    <row r="165" spans="1:41" s="113" customFormat="1" ht="15" x14ac:dyDescent="0.25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1</v>
      </c>
      <c r="K165" s="104">
        <f t="shared" si="76"/>
        <v>44.337062937062946</v>
      </c>
      <c r="L165" s="104">
        <f t="shared" si="144"/>
        <v>89.5</v>
      </c>
      <c r="M165" s="103">
        <v>0</v>
      </c>
      <c r="N165" s="104">
        <f t="shared" si="145"/>
        <v>0</v>
      </c>
      <c r="O165" s="104">
        <f t="shared" si="146"/>
        <v>0</v>
      </c>
      <c r="P165" s="103">
        <v>1</v>
      </c>
      <c r="Q165" s="104">
        <f t="shared" si="147"/>
        <v>44.337062937062946</v>
      </c>
      <c r="R165" s="104">
        <f t="shared" si="148"/>
        <v>89.5</v>
      </c>
      <c r="S165" s="103">
        <v>0</v>
      </c>
      <c r="T165" s="104">
        <f t="shared" si="149"/>
        <v>0</v>
      </c>
      <c r="U165" s="104">
        <f t="shared" si="150"/>
        <v>0</v>
      </c>
      <c r="V165" s="103">
        <v>1</v>
      </c>
      <c r="W165" s="104">
        <f t="shared" si="151"/>
        <v>44.337062937062946</v>
      </c>
      <c r="X165" s="104">
        <f t="shared" si="152"/>
        <v>89.5</v>
      </c>
      <c r="Y165" s="103"/>
      <c r="Z165" s="104">
        <f t="shared" si="153"/>
        <v>0</v>
      </c>
      <c r="AA165" s="104">
        <f t="shared" si="154"/>
        <v>0</v>
      </c>
      <c r="AC165" s="114">
        <f t="shared" si="68"/>
        <v>3</v>
      </c>
      <c r="AD165" s="104">
        <f t="shared" si="69"/>
        <v>133.01118881118884</v>
      </c>
      <c r="AE165" s="106">
        <f t="shared" si="183"/>
        <v>268.5</v>
      </c>
      <c r="AF165" s="105">
        <f t="shared" si="181"/>
        <v>2.4390243902439025E-2</v>
      </c>
      <c r="AG165" s="106">
        <f t="shared" si="182"/>
        <v>0.73170731707317072</v>
      </c>
      <c r="AH165" s="115">
        <f t="shared" si="184"/>
        <v>65.487804878048777</v>
      </c>
      <c r="AI165" s="103">
        <v>2</v>
      </c>
      <c r="AJ165" s="106">
        <f t="shared" si="155"/>
        <v>179</v>
      </c>
      <c r="AK165" s="106">
        <f t="shared" si="156"/>
        <v>82</v>
      </c>
      <c r="AL165" s="108">
        <v>119</v>
      </c>
      <c r="AM165" s="106">
        <f t="shared" si="157"/>
        <v>11.714285714285714</v>
      </c>
      <c r="AN165" s="114">
        <f t="shared" si="158"/>
        <v>2.7333333333333334</v>
      </c>
      <c r="AO165" s="35">
        <f t="shared" si="185"/>
        <v>43671</v>
      </c>
    </row>
    <row r="166" spans="1:41" s="113" customFormat="1" ht="15" x14ac:dyDescent="0.25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1</v>
      </c>
      <c r="K166" s="104">
        <f t="shared" si="76"/>
        <v>12.99</v>
      </c>
      <c r="L166" s="104">
        <f t="shared" si="144"/>
        <v>34.5</v>
      </c>
      <c r="M166" s="103">
        <v>2</v>
      </c>
      <c r="N166" s="104">
        <f t="shared" si="145"/>
        <v>25.98</v>
      </c>
      <c r="O166" s="104">
        <f t="shared" si="146"/>
        <v>69</v>
      </c>
      <c r="P166" s="103">
        <v>8</v>
      </c>
      <c r="Q166" s="104">
        <f t="shared" si="147"/>
        <v>103.92</v>
      </c>
      <c r="R166" s="104">
        <f t="shared" si="148"/>
        <v>276</v>
      </c>
      <c r="S166" s="103">
        <v>0</v>
      </c>
      <c r="T166" s="104">
        <f t="shared" si="149"/>
        <v>0</v>
      </c>
      <c r="U166" s="104">
        <f t="shared" si="150"/>
        <v>0</v>
      </c>
      <c r="V166" s="103">
        <v>0</v>
      </c>
      <c r="W166" s="104">
        <f t="shared" si="151"/>
        <v>0</v>
      </c>
      <c r="X166" s="104">
        <f t="shared" si="152"/>
        <v>0</v>
      </c>
      <c r="Y166" s="103"/>
      <c r="Z166" s="104">
        <f t="shared" si="153"/>
        <v>0</v>
      </c>
      <c r="AA166" s="104">
        <f t="shared" si="154"/>
        <v>0</v>
      </c>
      <c r="AC166" s="114">
        <f t="shared" si="68"/>
        <v>11</v>
      </c>
      <c r="AD166" s="104">
        <f t="shared" si="69"/>
        <v>142.89000000000001</v>
      </c>
      <c r="AE166" s="106">
        <f t="shared" si="183"/>
        <v>379.5</v>
      </c>
      <c r="AF166" s="105">
        <f t="shared" si="181"/>
        <v>8.943089430894309E-2</v>
      </c>
      <c r="AG166" s="106">
        <f t="shared" si="182"/>
        <v>2.6829268292682928</v>
      </c>
      <c r="AH166" s="115">
        <f t="shared" si="184"/>
        <v>92.560975609756099</v>
      </c>
      <c r="AI166" s="103">
        <v>0</v>
      </c>
      <c r="AJ166" s="106">
        <f t="shared" si="155"/>
        <v>0</v>
      </c>
      <c r="AK166" s="106">
        <f t="shared" si="156"/>
        <v>0</v>
      </c>
      <c r="AL166" s="108">
        <v>120</v>
      </c>
      <c r="AM166" s="106">
        <f t="shared" si="157"/>
        <v>0</v>
      </c>
      <c r="AN166" s="114">
        <f t="shared" si="158"/>
        <v>0</v>
      </c>
      <c r="AO166" s="35">
        <f t="shared" si="185"/>
        <v>43589</v>
      </c>
    </row>
    <row r="167" spans="1:41" s="113" customFormat="1" ht="15" x14ac:dyDescent="0.25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0</v>
      </c>
      <c r="K167" s="104">
        <f t="shared" si="76"/>
        <v>0</v>
      </c>
      <c r="L167" s="104">
        <f t="shared" si="144"/>
        <v>0</v>
      </c>
      <c r="M167" s="103">
        <v>6</v>
      </c>
      <c r="N167" s="104">
        <f t="shared" si="145"/>
        <v>76.86</v>
      </c>
      <c r="O167" s="104">
        <f t="shared" si="146"/>
        <v>177</v>
      </c>
      <c r="P167" s="103">
        <v>3</v>
      </c>
      <c r="Q167" s="104">
        <f t="shared" si="147"/>
        <v>38.43</v>
      </c>
      <c r="R167" s="104">
        <f t="shared" si="148"/>
        <v>88.5</v>
      </c>
      <c r="S167" s="103">
        <v>30</v>
      </c>
      <c r="T167" s="104">
        <f t="shared" si="149"/>
        <v>384.3</v>
      </c>
      <c r="U167" s="104">
        <f t="shared" si="150"/>
        <v>885</v>
      </c>
      <c r="V167" s="103">
        <v>5</v>
      </c>
      <c r="W167" s="104">
        <f t="shared" si="151"/>
        <v>64.05</v>
      </c>
      <c r="X167" s="104">
        <f t="shared" si="152"/>
        <v>147.5</v>
      </c>
      <c r="Y167" s="103"/>
      <c r="Z167" s="104">
        <f t="shared" si="153"/>
        <v>0</v>
      </c>
      <c r="AA167" s="104">
        <f t="shared" si="154"/>
        <v>0</v>
      </c>
      <c r="AC167" s="114">
        <f t="shared" si="68"/>
        <v>44</v>
      </c>
      <c r="AD167" s="104">
        <f t="shared" si="69"/>
        <v>563.64</v>
      </c>
      <c r="AE167" s="106">
        <f t="shared" si="183"/>
        <v>1298</v>
      </c>
      <c r="AF167" s="105">
        <f t="shared" si="181"/>
        <v>0.35772357723577236</v>
      </c>
      <c r="AG167" s="106">
        <f t="shared" si="182"/>
        <v>10.731707317073171</v>
      </c>
      <c r="AH167" s="115">
        <f t="shared" si="184"/>
        <v>316.58536585365857</v>
      </c>
      <c r="AI167" s="103">
        <v>1</v>
      </c>
      <c r="AJ167" s="106">
        <f t="shared" si="155"/>
        <v>29.5</v>
      </c>
      <c r="AK167" s="106">
        <f t="shared" si="156"/>
        <v>2.7954545454545454</v>
      </c>
      <c r="AL167" s="108">
        <v>121</v>
      </c>
      <c r="AM167" s="106">
        <f t="shared" si="157"/>
        <v>0.39935064935064934</v>
      </c>
      <c r="AN167" s="114">
        <f t="shared" si="158"/>
        <v>9.3181818181818185E-2</v>
      </c>
      <c r="AO167" s="35">
        <f t="shared" si="185"/>
        <v>43591.795454545456</v>
      </c>
    </row>
    <row r="168" spans="1:41" s="113" customFormat="1" ht="15" x14ac:dyDescent="0.25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1</v>
      </c>
      <c r="K168" s="104">
        <f t="shared" si="76"/>
        <v>197.68</v>
      </c>
      <c r="L168" s="104">
        <f t="shared" si="144"/>
        <v>292</v>
      </c>
      <c r="M168" s="103">
        <v>2</v>
      </c>
      <c r="N168" s="104">
        <f t="shared" si="145"/>
        <v>395.36</v>
      </c>
      <c r="O168" s="104">
        <f t="shared" si="146"/>
        <v>584</v>
      </c>
      <c r="P168" s="103">
        <v>0</v>
      </c>
      <c r="Q168" s="104">
        <f t="shared" si="147"/>
        <v>0</v>
      </c>
      <c r="R168" s="104">
        <f t="shared" si="148"/>
        <v>0</v>
      </c>
      <c r="S168" s="103">
        <v>1</v>
      </c>
      <c r="T168" s="104">
        <f t="shared" si="149"/>
        <v>197.68</v>
      </c>
      <c r="U168" s="104">
        <f t="shared" si="150"/>
        <v>292</v>
      </c>
      <c r="V168" s="103">
        <v>0</v>
      </c>
      <c r="W168" s="104">
        <f t="shared" si="151"/>
        <v>0</v>
      </c>
      <c r="X168" s="104">
        <f t="shared" si="152"/>
        <v>0</v>
      </c>
      <c r="Y168" s="103"/>
      <c r="Z168" s="104">
        <f t="shared" si="153"/>
        <v>0</v>
      </c>
      <c r="AA168" s="104">
        <f t="shared" si="154"/>
        <v>0</v>
      </c>
      <c r="AC168" s="114">
        <f t="shared" si="68"/>
        <v>4</v>
      </c>
      <c r="AD168" s="104">
        <f t="shared" si="69"/>
        <v>790.72</v>
      </c>
      <c r="AE168" s="106">
        <f t="shared" si="183"/>
        <v>1168</v>
      </c>
      <c r="AF168" s="105">
        <f t="shared" si="181"/>
        <v>3.2520325203252036E-2</v>
      </c>
      <c r="AG168" s="106">
        <f t="shared" si="182"/>
        <v>0.97560975609756106</v>
      </c>
      <c r="AH168" s="115">
        <f t="shared" si="184"/>
        <v>284.87804878048786</v>
      </c>
      <c r="AI168" s="103">
        <v>0</v>
      </c>
      <c r="AJ168" s="106">
        <f t="shared" si="155"/>
        <v>0</v>
      </c>
      <c r="AK168" s="106">
        <f t="shared" si="156"/>
        <v>0</v>
      </c>
      <c r="AL168" s="108">
        <v>122</v>
      </c>
      <c r="AM168" s="106">
        <f t="shared" si="157"/>
        <v>0</v>
      </c>
      <c r="AN168" s="114">
        <f t="shared" si="158"/>
        <v>0</v>
      </c>
      <c r="AO168" s="35">
        <f t="shared" si="185"/>
        <v>43589</v>
      </c>
    </row>
    <row r="169" spans="1:41" s="113" customFormat="1" ht="15" x14ac:dyDescent="0.25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1</v>
      </c>
      <c r="K169" s="104">
        <f t="shared" si="76"/>
        <v>197.68</v>
      </c>
      <c r="L169" s="104">
        <f t="shared" si="144"/>
        <v>292</v>
      </c>
      <c r="M169" s="103">
        <v>4</v>
      </c>
      <c r="N169" s="104">
        <f t="shared" si="145"/>
        <v>790.72</v>
      </c>
      <c r="O169" s="104">
        <f t="shared" si="146"/>
        <v>1168</v>
      </c>
      <c r="P169" s="103">
        <v>0</v>
      </c>
      <c r="Q169" s="104">
        <f t="shared" si="147"/>
        <v>0</v>
      </c>
      <c r="R169" s="104">
        <f t="shared" si="148"/>
        <v>0</v>
      </c>
      <c r="S169" s="103">
        <v>2</v>
      </c>
      <c r="T169" s="104">
        <f t="shared" si="149"/>
        <v>395.36</v>
      </c>
      <c r="U169" s="104">
        <f t="shared" si="150"/>
        <v>584</v>
      </c>
      <c r="V169" s="103">
        <v>0</v>
      </c>
      <c r="W169" s="104">
        <f t="shared" si="151"/>
        <v>0</v>
      </c>
      <c r="X169" s="104">
        <f t="shared" si="152"/>
        <v>0</v>
      </c>
      <c r="Y169" s="103"/>
      <c r="Z169" s="104">
        <f t="shared" si="153"/>
        <v>0</v>
      </c>
      <c r="AA169" s="104">
        <f t="shared" si="154"/>
        <v>0</v>
      </c>
      <c r="AC169" s="114">
        <f t="shared" si="68"/>
        <v>7</v>
      </c>
      <c r="AD169" s="104">
        <f t="shared" si="69"/>
        <v>1383.76</v>
      </c>
      <c r="AE169" s="106">
        <f t="shared" si="183"/>
        <v>2044</v>
      </c>
      <c r="AF169" s="105">
        <f t="shared" si="181"/>
        <v>5.6910569105691054E-2</v>
      </c>
      <c r="AG169" s="106">
        <f t="shared" si="182"/>
        <v>1.7073170731707317</v>
      </c>
      <c r="AH169" s="115">
        <f t="shared" si="184"/>
        <v>498.53658536585363</v>
      </c>
      <c r="AI169" s="103">
        <v>0</v>
      </c>
      <c r="AJ169" s="106">
        <f t="shared" si="155"/>
        <v>0</v>
      </c>
      <c r="AK169" s="106">
        <f t="shared" si="156"/>
        <v>0</v>
      </c>
      <c r="AL169" s="108">
        <v>123</v>
      </c>
      <c r="AM169" s="106">
        <f t="shared" si="157"/>
        <v>0</v>
      </c>
      <c r="AN169" s="114">
        <f t="shared" si="158"/>
        <v>0</v>
      </c>
      <c r="AO169" s="35">
        <f t="shared" si="185"/>
        <v>43589</v>
      </c>
    </row>
    <row r="170" spans="1:41" s="113" customFormat="1" ht="15" x14ac:dyDescent="0.25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76"/>
        <v>0</v>
      </c>
      <c r="L170" s="104">
        <f t="shared" ref="L170:L179" si="186">J170*$G170</f>
        <v>0</v>
      </c>
      <c r="M170" s="103">
        <v>0</v>
      </c>
      <c r="N170" s="104">
        <f t="shared" ref="N170:N179" si="187">M170*$F170</f>
        <v>0</v>
      </c>
      <c r="O170" s="104">
        <f t="shared" ref="O170:O179" si="188">M170*$G170</f>
        <v>0</v>
      </c>
      <c r="P170" s="103">
        <v>0</v>
      </c>
      <c r="Q170" s="104">
        <f t="shared" ref="Q170:Q179" si="189">P170*$F170</f>
        <v>0</v>
      </c>
      <c r="R170" s="104">
        <f t="shared" ref="R170:R179" si="190">P170*$G170</f>
        <v>0</v>
      </c>
      <c r="S170" s="103">
        <v>0</v>
      </c>
      <c r="T170" s="104">
        <f t="shared" ref="T170:T179" si="191">S170*$F170</f>
        <v>0</v>
      </c>
      <c r="U170" s="104">
        <f t="shared" ref="U170:U179" si="192">S170*$G170</f>
        <v>0</v>
      </c>
      <c r="V170" s="103">
        <v>0</v>
      </c>
      <c r="W170" s="104">
        <f t="shared" si="151"/>
        <v>0</v>
      </c>
      <c r="X170" s="104">
        <f t="shared" ref="X170:X179" si="193">V170*$G170</f>
        <v>0</v>
      </c>
      <c r="Y170" s="103"/>
      <c r="Z170" s="104">
        <f t="shared" ref="Z170:Z179" si="194">Y170*$F170</f>
        <v>0</v>
      </c>
      <c r="AA170" s="104">
        <f t="shared" ref="AA170:AA179" si="195">Y170*$G170</f>
        <v>0</v>
      </c>
      <c r="AC170" s="114">
        <f t="shared" si="68"/>
        <v>0</v>
      </c>
      <c r="AD170" s="104">
        <f t="shared" si="69"/>
        <v>0</v>
      </c>
      <c r="AE170" s="106">
        <f t="shared" si="183"/>
        <v>0</v>
      </c>
      <c r="AF170" s="105">
        <f t="shared" si="181"/>
        <v>0</v>
      </c>
      <c r="AG170" s="106">
        <f t="shared" si="182"/>
        <v>0</v>
      </c>
      <c r="AH170" s="115">
        <f t="shared" si="184"/>
        <v>0</v>
      </c>
      <c r="AI170" s="103">
        <v>0</v>
      </c>
      <c r="AJ170" s="106">
        <f t="shared" ref="AJ170:AJ179" si="196">AI170*G170</f>
        <v>0</v>
      </c>
      <c r="AK170" s="106" t="str">
        <f t="shared" ref="AK170:AK179" si="197">IFERROR(AI170/AF170, "-")</f>
        <v>-</v>
      </c>
      <c r="AL170" s="108">
        <v>125</v>
      </c>
      <c r="AM170" s="106" t="str">
        <f t="shared" ref="AM170:AM179" si="198">IFERROR(AK170/7,"-")</f>
        <v>-</v>
      </c>
      <c r="AN170" s="114" t="str">
        <f t="shared" ref="AN170:AN179" si="199">IFERROR(AK170/30,"-")</f>
        <v>-</v>
      </c>
      <c r="AO170" s="35" t="str">
        <f t="shared" si="185"/>
        <v>-</v>
      </c>
    </row>
    <row r="171" spans="1:41" s="113" customFormat="1" ht="15" x14ac:dyDescent="0.25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1</v>
      </c>
      <c r="K171" s="104">
        <f t="shared" si="76"/>
        <v>197.68</v>
      </c>
      <c r="L171" s="104">
        <f t="shared" si="186"/>
        <v>292</v>
      </c>
      <c r="M171" s="103">
        <v>1</v>
      </c>
      <c r="N171" s="104">
        <f t="shared" si="187"/>
        <v>197.68</v>
      </c>
      <c r="O171" s="104">
        <f t="shared" si="188"/>
        <v>292</v>
      </c>
      <c r="P171" s="103">
        <v>1</v>
      </c>
      <c r="Q171" s="104">
        <f t="shared" si="189"/>
        <v>197.68</v>
      </c>
      <c r="R171" s="104">
        <f t="shared" si="190"/>
        <v>292</v>
      </c>
      <c r="S171" s="103">
        <v>1</v>
      </c>
      <c r="T171" s="104">
        <f t="shared" si="191"/>
        <v>197.68</v>
      </c>
      <c r="U171" s="104">
        <f t="shared" si="192"/>
        <v>292</v>
      </c>
      <c r="V171" s="103">
        <v>0</v>
      </c>
      <c r="W171" s="104">
        <f t="shared" si="151"/>
        <v>0</v>
      </c>
      <c r="X171" s="104">
        <f t="shared" si="193"/>
        <v>0</v>
      </c>
      <c r="Y171" s="103"/>
      <c r="Z171" s="104">
        <f t="shared" si="194"/>
        <v>0</v>
      </c>
      <c r="AA171" s="104">
        <f t="shared" si="195"/>
        <v>0</v>
      </c>
      <c r="AC171" s="114">
        <f t="shared" si="68"/>
        <v>4</v>
      </c>
      <c r="AD171" s="104">
        <f t="shared" si="69"/>
        <v>790.72</v>
      </c>
      <c r="AE171" s="106">
        <f t="shared" si="183"/>
        <v>1168</v>
      </c>
      <c r="AF171" s="105">
        <f t="shared" si="181"/>
        <v>3.2520325203252036E-2</v>
      </c>
      <c r="AG171" s="106">
        <f t="shared" si="182"/>
        <v>0.97560975609756106</v>
      </c>
      <c r="AH171" s="115">
        <f t="shared" si="184"/>
        <v>284.87804878048786</v>
      </c>
      <c r="AI171" s="103">
        <v>-1</v>
      </c>
      <c r="AJ171" s="106">
        <f t="shared" si="196"/>
        <v>-292</v>
      </c>
      <c r="AK171" s="106">
        <f t="shared" si="197"/>
        <v>-30.749999999999996</v>
      </c>
      <c r="AL171" s="108">
        <v>126</v>
      </c>
      <c r="AM171" s="106">
        <f t="shared" si="198"/>
        <v>-4.3928571428571423</v>
      </c>
      <c r="AN171" s="114">
        <f t="shared" si="199"/>
        <v>-1.0249999999999999</v>
      </c>
      <c r="AO171" s="35">
        <f t="shared" si="185"/>
        <v>43558.25</v>
      </c>
    </row>
    <row r="172" spans="1:41" s="113" customFormat="1" ht="15" x14ac:dyDescent="0.25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76"/>
        <v>0</v>
      </c>
      <c r="L172" s="104">
        <f t="shared" si="186"/>
        <v>0</v>
      </c>
      <c r="M172" s="103">
        <v>1</v>
      </c>
      <c r="N172" s="104">
        <f t="shared" si="187"/>
        <v>197.68</v>
      </c>
      <c r="O172" s="104">
        <f t="shared" si="188"/>
        <v>292</v>
      </c>
      <c r="P172" s="103">
        <v>0</v>
      </c>
      <c r="Q172" s="104">
        <f t="shared" si="189"/>
        <v>0</v>
      </c>
      <c r="R172" s="104">
        <f t="shared" si="190"/>
        <v>0</v>
      </c>
      <c r="S172" s="103">
        <v>0</v>
      </c>
      <c r="T172" s="104">
        <f t="shared" si="191"/>
        <v>0</v>
      </c>
      <c r="U172" s="104">
        <f t="shared" si="192"/>
        <v>0</v>
      </c>
      <c r="V172" s="103">
        <v>0</v>
      </c>
      <c r="W172" s="104">
        <f t="shared" si="151"/>
        <v>0</v>
      </c>
      <c r="X172" s="104">
        <f t="shared" si="193"/>
        <v>0</v>
      </c>
      <c r="Y172" s="103"/>
      <c r="Z172" s="104">
        <f t="shared" si="194"/>
        <v>0</v>
      </c>
      <c r="AA172" s="104">
        <f t="shared" si="195"/>
        <v>0</v>
      </c>
      <c r="AC172" s="114">
        <f t="shared" si="68"/>
        <v>1</v>
      </c>
      <c r="AD172" s="104">
        <f t="shared" si="69"/>
        <v>197.68</v>
      </c>
      <c r="AE172" s="106">
        <f t="shared" si="183"/>
        <v>292</v>
      </c>
      <c r="AF172" s="105">
        <f t="shared" si="181"/>
        <v>8.130081300813009E-3</v>
      </c>
      <c r="AG172" s="106">
        <f t="shared" si="182"/>
        <v>0.24390243902439027</v>
      </c>
      <c r="AH172" s="115">
        <f t="shared" si="184"/>
        <v>71.219512195121965</v>
      </c>
      <c r="AI172" s="103">
        <v>0</v>
      </c>
      <c r="AJ172" s="106">
        <f t="shared" si="196"/>
        <v>0</v>
      </c>
      <c r="AK172" s="106">
        <f t="shared" si="197"/>
        <v>0</v>
      </c>
      <c r="AL172" s="108">
        <v>127</v>
      </c>
      <c r="AM172" s="106">
        <f t="shared" si="198"/>
        <v>0</v>
      </c>
      <c r="AN172" s="114">
        <f t="shared" si="199"/>
        <v>0</v>
      </c>
      <c r="AO172" s="35">
        <f t="shared" si="185"/>
        <v>43589</v>
      </c>
    </row>
    <row r="173" spans="1:41" s="113" customFormat="1" ht="15" x14ac:dyDescent="0.25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1</v>
      </c>
      <c r="K173" s="104">
        <f t="shared" si="76"/>
        <v>28.950000000000003</v>
      </c>
      <c r="L173" s="104">
        <f t="shared" si="186"/>
        <v>69.5</v>
      </c>
      <c r="M173" s="103">
        <v>1</v>
      </c>
      <c r="N173" s="104">
        <f t="shared" si="187"/>
        <v>28.950000000000003</v>
      </c>
      <c r="O173" s="104">
        <f t="shared" si="188"/>
        <v>69.5</v>
      </c>
      <c r="P173" s="103">
        <v>0</v>
      </c>
      <c r="Q173" s="104">
        <f t="shared" si="189"/>
        <v>0</v>
      </c>
      <c r="R173" s="104">
        <f t="shared" si="190"/>
        <v>0</v>
      </c>
      <c r="S173" s="103">
        <v>0</v>
      </c>
      <c r="T173" s="104">
        <f t="shared" si="191"/>
        <v>0</v>
      </c>
      <c r="U173" s="104">
        <f t="shared" si="192"/>
        <v>0</v>
      </c>
      <c r="V173" s="103">
        <v>0</v>
      </c>
      <c r="W173" s="104">
        <f t="shared" si="151"/>
        <v>0</v>
      </c>
      <c r="X173" s="104">
        <f t="shared" si="193"/>
        <v>0</v>
      </c>
      <c r="Y173" s="103"/>
      <c r="Z173" s="104">
        <f t="shared" si="194"/>
        <v>0</v>
      </c>
      <c r="AA173" s="104">
        <f t="shared" si="195"/>
        <v>0</v>
      </c>
      <c r="AC173" s="114">
        <f t="shared" si="68"/>
        <v>2</v>
      </c>
      <c r="AD173" s="104">
        <f t="shared" si="69"/>
        <v>57.900000000000006</v>
      </c>
      <c r="AE173" s="106">
        <f t="shared" si="183"/>
        <v>139</v>
      </c>
      <c r="AF173" s="105">
        <f t="shared" si="181"/>
        <v>1.6260162601626018E-2</v>
      </c>
      <c r="AG173" s="106">
        <f t="shared" si="182"/>
        <v>0.48780487804878053</v>
      </c>
      <c r="AH173" s="115">
        <f t="shared" si="184"/>
        <v>33.902439024390247</v>
      </c>
      <c r="AI173" s="103">
        <v>0</v>
      </c>
      <c r="AJ173" s="106">
        <f t="shared" si="196"/>
        <v>0</v>
      </c>
      <c r="AK173" s="106">
        <f t="shared" si="197"/>
        <v>0</v>
      </c>
      <c r="AL173" s="108">
        <v>128</v>
      </c>
      <c r="AM173" s="106">
        <f t="shared" si="198"/>
        <v>0</v>
      </c>
      <c r="AN173" s="114">
        <f t="shared" si="199"/>
        <v>0</v>
      </c>
      <c r="AO173" s="35">
        <f t="shared" si="185"/>
        <v>43589</v>
      </c>
    </row>
    <row r="174" spans="1:41" s="113" customFormat="1" ht="15" x14ac:dyDescent="0.25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0</v>
      </c>
      <c r="K174" s="104">
        <f t="shared" si="76"/>
        <v>0</v>
      </c>
      <c r="L174" s="104">
        <f t="shared" si="186"/>
        <v>0</v>
      </c>
      <c r="M174" s="103">
        <v>2</v>
      </c>
      <c r="N174" s="104">
        <f t="shared" si="187"/>
        <v>57.900000000000134</v>
      </c>
      <c r="O174" s="104">
        <f t="shared" si="188"/>
        <v>139</v>
      </c>
      <c r="P174" s="103">
        <v>0</v>
      </c>
      <c r="Q174" s="104">
        <f t="shared" si="189"/>
        <v>0</v>
      </c>
      <c r="R174" s="104">
        <f t="shared" si="190"/>
        <v>0</v>
      </c>
      <c r="S174" s="103">
        <v>0</v>
      </c>
      <c r="T174" s="104">
        <f t="shared" si="191"/>
        <v>0</v>
      </c>
      <c r="U174" s="104">
        <f t="shared" si="192"/>
        <v>0</v>
      </c>
      <c r="V174" s="103">
        <v>0</v>
      </c>
      <c r="W174" s="104">
        <f t="shared" si="151"/>
        <v>0</v>
      </c>
      <c r="X174" s="104">
        <f t="shared" si="193"/>
        <v>0</v>
      </c>
      <c r="Y174" s="103"/>
      <c r="Z174" s="104">
        <f t="shared" si="194"/>
        <v>0</v>
      </c>
      <c r="AA174" s="104">
        <f t="shared" si="195"/>
        <v>0</v>
      </c>
      <c r="AC174" s="114">
        <f t="shared" si="68"/>
        <v>2</v>
      </c>
      <c r="AD174" s="104">
        <f t="shared" si="69"/>
        <v>57.900000000000134</v>
      </c>
      <c r="AE174" s="106">
        <f t="shared" si="183"/>
        <v>139</v>
      </c>
      <c r="AF174" s="105">
        <f t="shared" si="181"/>
        <v>1.6260162601626018E-2</v>
      </c>
      <c r="AG174" s="106">
        <f t="shared" si="182"/>
        <v>0.48780487804878053</v>
      </c>
      <c r="AH174" s="115">
        <f t="shared" si="184"/>
        <v>33.902439024390247</v>
      </c>
      <c r="AI174" s="103">
        <v>0</v>
      </c>
      <c r="AJ174" s="106">
        <f t="shared" si="196"/>
        <v>0</v>
      </c>
      <c r="AK174" s="106">
        <f t="shared" si="197"/>
        <v>0</v>
      </c>
      <c r="AL174" s="108">
        <v>129</v>
      </c>
      <c r="AM174" s="106">
        <f t="shared" si="198"/>
        <v>0</v>
      </c>
      <c r="AN174" s="114">
        <f t="shared" si="199"/>
        <v>0</v>
      </c>
      <c r="AO174" s="35">
        <f t="shared" si="185"/>
        <v>43589</v>
      </c>
    </row>
    <row r="175" spans="1:41" s="113" customFormat="1" ht="15" x14ac:dyDescent="0.25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76"/>
        <v>0</v>
      </c>
      <c r="L175" s="104">
        <f t="shared" si="186"/>
        <v>0</v>
      </c>
      <c r="M175" s="103">
        <v>0</v>
      </c>
      <c r="N175" s="104">
        <f t="shared" si="187"/>
        <v>0</v>
      </c>
      <c r="O175" s="104">
        <f t="shared" si="188"/>
        <v>0</v>
      </c>
      <c r="P175" s="103">
        <v>1</v>
      </c>
      <c r="Q175" s="104">
        <f t="shared" si="189"/>
        <v>38.220000000000006</v>
      </c>
      <c r="R175" s="104">
        <f t="shared" si="190"/>
        <v>116.35</v>
      </c>
      <c r="S175" s="103">
        <v>0</v>
      </c>
      <c r="T175" s="104">
        <f t="shared" si="191"/>
        <v>0</v>
      </c>
      <c r="U175" s="104">
        <f t="shared" si="192"/>
        <v>0</v>
      </c>
      <c r="V175" s="103">
        <v>0</v>
      </c>
      <c r="W175" s="104">
        <f t="shared" si="151"/>
        <v>0</v>
      </c>
      <c r="X175" s="104">
        <f t="shared" si="193"/>
        <v>0</v>
      </c>
      <c r="Y175" s="103"/>
      <c r="Z175" s="104">
        <f t="shared" si="194"/>
        <v>0</v>
      </c>
      <c r="AA175" s="104">
        <f t="shared" si="195"/>
        <v>0</v>
      </c>
      <c r="AC175" s="114">
        <f t="shared" si="68"/>
        <v>1</v>
      </c>
      <c r="AD175" s="104">
        <f t="shared" si="69"/>
        <v>38.220000000000006</v>
      </c>
      <c r="AE175" s="106">
        <f t="shared" si="183"/>
        <v>116.35</v>
      </c>
      <c r="AF175" s="105">
        <f t="shared" si="181"/>
        <v>8.130081300813009E-3</v>
      </c>
      <c r="AG175" s="106">
        <f t="shared" si="182"/>
        <v>0.24390243902439027</v>
      </c>
      <c r="AH175" s="115">
        <f t="shared" si="184"/>
        <v>28.378048780487806</v>
      </c>
      <c r="AI175" s="103">
        <v>0</v>
      </c>
      <c r="AJ175" s="106">
        <f t="shared" si="196"/>
        <v>0</v>
      </c>
      <c r="AK175" s="106">
        <f t="shared" si="197"/>
        <v>0</v>
      </c>
      <c r="AL175" s="108">
        <v>130</v>
      </c>
      <c r="AM175" s="106">
        <f t="shared" si="198"/>
        <v>0</v>
      </c>
      <c r="AN175" s="114">
        <f t="shared" si="199"/>
        <v>0</v>
      </c>
      <c r="AO175" s="35">
        <f t="shared" si="185"/>
        <v>43589</v>
      </c>
    </row>
    <row r="176" spans="1:41" s="113" customFormat="1" ht="15" x14ac:dyDescent="0.25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76"/>
        <v>0</v>
      </c>
      <c r="L176" s="104">
        <f t="shared" si="186"/>
        <v>0</v>
      </c>
      <c r="M176" s="103">
        <v>0</v>
      </c>
      <c r="N176" s="104">
        <f t="shared" si="187"/>
        <v>0</v>
      </c>
      <c r="O176" s="104">
        <f t="shared" si="188"/>
        <v>0</v>
      </c>
      <c r="P176" s="103">
        <v>0</v>
      </c>
      <c r="Q176" s="104">
        <f t="shared" si="189"/>
        <v>0</v>
      </c>
      <c r="R176" s="104">
        <f t="shared" si="190"/>
        <v>0</v>
      </c>
      <c r="S176" s="103">
        <v>0</v>
      </c>
      <c r="T176" s="104">
        <f t="shared" si="191"/>
        <v>0</v>
      </c>
      <c r="U176" s="104">
        <f t="shared" si="192"/>
        <v>0</v>
      </c>
      <c r="V176" s="103">
        <v>0</v>
      </c>
      <c r="W176" s="104">
        <f t="shared" si="151"/>
        <v>0</v>
      </c>
      <c r="X176" s="104">
        <f t="shared" si="193"/>
        <v>0</v>
      </c>
      <c r="Y176" s="103"/>
      <c r="Z176" s="104">
        <f t="shared" si="194"/>
        <v>0</v>
      </c>
      <c r="AA176" s="104">
        <f t="shared" si="195"/>
        <v>0</v>
      </c>
      <c r="AC176" s="114">
        <f t="shared" si="68"/>
        <v>0</v>
      </c>
      <c r="AD176" s="104">
        <f t="shared" si="69"/>
        <v>0</v>
      </c>
      <c r="AE176" s="106">
        <f t="shared" si="183"/>
        <v>0</v>
      </c>
      <c r="AF176" s="105">
        <f t="shared" si="181"/>
        <v>0</v>
      </c>
      <c r="AG176" s="106">
        <f t="shared" si="182"/>
        <v>0</v>
      </c>
      <c r="AH176" s="115">
        <f t="shared" si="184"/>
        <v>0</v>
      </c>
      <c r="AI176" s="103">
        <v>0</v>
      </c>
      <c r="AJ176" s="106">
        <f t="shared" si="196"/>
        <v>0</v>
      </c>
      <c r="AK176" s="106" t="str">
        <f t="shared" si="197"/>
        <v>-</v>
      </c>
      <c r="AL176" s="108">
        <v>131</v>
      </c>
      <c r="AM176" s="106" t="str">
        <f t="shared" si="198"/>
        <v>-</v>
      </c>
      <c r="AN176" s="114" t="str">
        <f t="shared" si="199"/>
        <v>-</v>
      </c>
      <c r="AO176" s="35" t="str">
        <f t="shared" si="185"/>
        <v>-</v>
      </c>
    </row>
    <row r="177" spans="1:41" s="113" customFormat="1" ht="15" x14ac:dyDescent="0.25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76"/>
        <v>0</v>
      </c>
      <c r="L177" s="104">
        <f t="shared" si="186"/>
        <v>0</v>
      </c>
      <c r="M177" s="103">
        <v>4</v>
      </c>
      <c r="N177" s="104">
        <f t="shared" si="187"/>
        <v>100.35999999999996</v>
      </c>
      <c r="O177" s="104">
        <f t="shared" si="188"/>
        <v>238</v>
      </c>
      <c r="P177" s="103">
        <v>0</v>
      </c>
      <c r="Q177" s="104">
        <f t="shared" si="189"/>
        <v>0</v>
      </c>
      <c r="R177" s="104">
        <f t="shared" si="190"/>
        <v>0</v>
      </c>
      <c r="S177" s="103">
        <v>1</v>
      </c>
      <c r="T177" s="104">
        <f t="shared" si="191"/>
        <v>25.089999999999989</v>
      </c>
      <c r="U177" s="104">
        <f t="shared" si="192"/>
        <v>59.5</v>
      </c>
      <c r="V177" s="103">
        <v>0</v>
      </c>
      <c r="W177" s="104">
        <f t="shared" si="151"/>
        <v>0</v>
      </c>
      <c r="X177" s="104">
        <f t="shared" si="193"/>
        <v>0</v>
      </c>
      <c r="Y177" s="103"/>
      <c r="Z177" s="104">
        <f t="shared" si="194"/>
        <v>0</v>
      </c>
      <c r="AA177" s="104">
        <f t="shared" si="195"/>
        <v>0</v>
      </c>
      <c r="AC177" s="114">
        <f t="shared" ref="AC177:AC205" si="200">J177+M177+P177+S177+V177+Y177</f>
        <v>5</v>
      </c>
      <c r="AD177" s="104">
        <f t="shared" ref="AD177:AD205" si="201">AC177*F177</f>
        <v>125.44999999999995</v>
      </c>
      <c r="AE177" s="106">
        <f t="shared" si="183"/>
        <v>297.5</v>
      </c>
      <c r="AF177" s="105">
        <f t="shared" si="181"/>
        <v>4.065040650406504E-2</v>
      </c>
      <c r="AG177" s="106">
        <f t="shared" si="182"/>
        <v>1.2195121951219512</v>
      </c>
      <c r="AH177" s="115">
        <f t="shared" si="184"/>
        <v>72.560975609756099</v>
      </c>
      <c r="AI177" s="103">
        <v>11</v>
      </c>
      <c r="AJ177" s="106">
        <f t="shared" si="196"/>
        <v>654.5</v>
      </c>
      <c r="AK177" s="106">
        <f t="shared" si="197"/>
        <v>270.60000000000002</v>
      </c>
      <c r="AL177" s="108">
        <v>132</v>
      </c>
      <c r="AM177" s="106">
        <f t="shared" si="198"/>
        <v>38.657142857142858</v>
      </c>
      <c r="AN177" s="114">
        <f t="shared" si="199"/>
        <v>9.0200000000000014</v>
      </c>
      <c r="AO177" s="35">
        <f t="shared" si="185"/>
        <v>43859.6</v>
      </c>
    </row>
    <row r="178" spans="1:41" s="113" customFormat="1" ht="15" x14ac:dyDescent="0.25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76"/>
        <v>0</v>
      </c>
      <c r="L178" s="104">
        <f t="shared" si="186"/>
        <v>0</v>
      </c>
      <c r="M178" s="103">
        <v>3</v>
      </c>
      <c r="N178" s="104">
        <f t="shared" si="187"/>
        <v>28.529999999999944</v>
      </c>
      <c r="O178" s="104">
        <f t="shared" si="188"/>
        <v>103.5</v>
      </c>
      <c r="P178" s="103">
        <v>9</v>
      </c>
      <c r="Q178" s="104">
        <f t="shared" si="189"/>
        <v>85.589999999999833</v>
      </c>
      <c r="R178" s="104">
        <f t="shared" si="190"/>
        <v>310.5</v>
      </c>
      <c r="S178" s="103">
        <v>4</v>
      </c>
      <c r="T178" s="104">
        <f t="shared" si="191"/>
        <v>38.039999999999928</v>
      </c>
      <c r="U178" s="104">
        <f t="shared" si="192"/>
        <v>138</v>
      </c>
      <c r="V178" s="103">
        <v>2</v>
      </c>
      <c r="W178" s="104">
        <f t="shared" si="151"/>
        <v>19.019999999999964</v>
      </c>
      <c r="X178" s="104">
        <f t="shared" si="193"/>
        <v>69</v>
      </c>
      <c r="Y178" s="103"/>
      <c r="Z178" s="104">
        <f t="shared" si="194"/>
        <v>0</v>
      </c>
      <c r="AA178" s="104">
        <f t="shared" si="195"/>
        <v>0</v>
      </c>
      <c r="AC178" s="114">
        <f t="shared" si="200"/>
        <v>18</v>
      </c>
      <c r="AD178" s="104">
        <f t="shared" si="201"/>
        <v>171.17999999999967</v>
      </c>
      <c r="AE178" s="106">
        <f t="shared" si="183"/>
        <v>621</v>
      </c>
      <c r="AF178" s="105">
        <f t="shared" si="181"/>
        <v>0.14634146341463414</v>
      </c>
      <c r="AG178" s="106">
        <f t="shared" si="182"/>
        <v>4.3902439024390238</v>
      </c>
      <c r="AH178" s="115">
        <f t="shared" si="184"/>
        <v>151.46341463414632</v>
      </c>
      <c r="AI178" s="103">
        <v>14</v>
      </c>
      <c r="AJ178" s="106">
        <f t="shared" si="196"/>
        <v>483</v>
      </c>
      <c r="AK178" s="106">
        <f t="shared" si="197"/>
        <v>95.666666666666671</v>
      </c>
      <c r="AL178" s="108">
        <v>133</v>
      </c>
      <c r="AM178" s="106">
        <f t="shared" si="198"/>
        <v>13.666666666666668</v>
      </c>
      <c r="AN178" s="114">
        <f t="shared" si="199"/>
        <v>3.1888888888888891</v>
      </c>
      <c r="AO178" s="35">
        <f t="shared" si="185"/>
        <v>43684.666666666664</v>
      </c>
    </row>
    <row r="179" spans="1:41" s="113" customFormat="1" ht="15" x14ac:dyDescent="0.25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76"/>
        <v>0</v>
      </c>
      <c r="L179" s="104">
        <f t="shared" si="186"/>
        <v>0</v>
      </c>
      <c r="M179" s="103">
        <v>2</v>
      </c>
      <c r="N179" s="104">
        <f t="shared" si="187"/>
        <v>19.019999999999978</v>
      </c>
      <c r="O179" s="104">
        <f t="shared" si="188"/>
        <v>69</v>
      </c>
      <c r="P179" s="103">
        <v>13</v>
      </c>
      <c r="Q179" s="104">
        <f t="shared" si="189"/>
        <v>123.62999999999985</v>
      </c>
      <c r="R179" s="104">
        <f t="shared" si="190"/>
        <v>448.5</v>
      </c>
      <c r="S179" s="103">
        <v>9</v>
      </c>
      <c r="T179" s="104">
        <f t="shared" si="191"/>
        <v>85.589999999999904</v>
      </c>
      <c r="U179" s="104">
        <f t="shared" si="192"/>
        <v>310.5</v>
      </c>
      <c r="V179" s="103">
        <v>2</v>
      </c>
      <c r="W179" s="104">
        <f t="shared" si="151"/>
        <v>19.019999999999978</v>
      </c>
      <c r="X179" s="104">
        <f t="shared" si="193"/>
        <v>69</v>
      </c>
      <c r="Y179" s="103"/>
      <c r="Z179" s="104">
        <f t="shared" si="194"/>
        <v>0</v>
      </c>
      <c r="AA179" s="104">
        <f t="shared" si="195"/>
        <v>0</v>
      </c>
      <c r="AC179" s="114">
        <f t="shared" si="200"/>
        <v>26</v>
      </c>
      <c r="AD179" s="104">
        <f t="shared" si="201"/>
        <v>247.25999999999971</v>
      </c>
      <c r="AE179" s="106">
        <f t="shared" si="183"/>
        <v>897</v>
      </c>
      <c r="AF179" s="105">
        <f t="shared" si="181"/>
        <v>0.21138211382113822</v>
      </c>
      <c r="AG179" s="106">
        <f t="shared" si="182"/>
        <v>6.3414634146341466</v>
      </c>
      <c r="AH179" s="115">
        <f t="shared" si="184"/>
        <v>218.78048780487805</v>
      </c>
      <c r="AI179" s="103">
        <v>11</v>
      </c>
      <c r="AJ179" s="106">
        <f t="shared" si="196"/>
        <v>379.5</v>
      </c>
      <c r="AK179" s="106">
        <f t="shared" si="197"/>
        <v>52.038461538461533</v>
      </c>
      <c r="AL179" s="108">
        <v>134</v>
      </c>
      <c r="AM179" s="106">
        <f t="shared" si="198"/>
        <v>7.4340659340659334</v>
      </c>
      <c r="AN179" s="114">
        <f t="shared" si="199"/>
        <v>1.7346153846153844</v>
      </c>
      <c r="AO179" s="35">
        <f t="shared" si="185"/>
        <v>43641.038461538461</v>
      </c>
    </row>
    <row r="180" spans="1:41" s="113" customFormat="1" ht="15" x14ac:dyDescent="0.25">
      <c r="A180" s="98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103">
        <v>0</v>
      </c>
      <c r="K180" s="104">
        <f t="shared" si="76"/>
        <v>0</v>
      </c>
      <c r="L180" s="104">
        <f t="shared" ref="L180:L182" si="202">J180*$G180</f>
        <v>0</v>
      </c>
      <c r="M180" s="103">
        <v>8</v>
      </c>
      <c r="N180" s="104">
        <f t="shared" ref="N180:N182" si="203">M180*$F180</f>
        <v>105.51999999999708</v>
      </c>
      <c r="O180" s="104">
        <f t="shared" ref="O180:O182" si="204">M180*$G180</f>
        <v>236</v>
      </c>
      <c r="P180" s="103">
        <v>15</v>
      </c>
      <c r="Q180" s="104">
        <f t="shared" ref="Q180:Q182" si="205">P180*$F180</f>
        <v>197.84999999999454</v>
      </c>
      <c r="R180" s="104">
        <f t="shared" ref="R180:R182" si="206">P180*$G180</f>
        <v>442.5</v>
      </c>
      <c r="S180" s="103">
        <v>19</v>
      </c>
      <c r="T180" s="104">
        <f t="shared" ref="T180:T182" si="207">S180*$F180</f>
        <v>250.60999999999308</v>
      </c>
      <c r="U180" s="104">
        <f t="shared" ref="U180:U182" si="208">S180*$G180</f>
        <v>560.5</v>
      </c>
      <c r="V180" s="103">
        <v>1</v>
      </c>
      <c r="W180" s="104">
        <f t="shared" ref="W180:W182" si="209">V180*$F180</f>
        <v>13.189999999999635</v>
      </c>
      <c r="X180" s="104">
        <f t="shared" ref="X180:X182" si="210">V180*$G180</f>
        <v>29.5</v>
      </c>
      <c r="Y180" s="103"/>
      <c r="Z180" s="104">
        <f t="shared" ref="Z180:Z182" si="211">Y180*$F180</f>
        <v>0</v>
      </c>
      <c r="AA180" s="104">
        <f t="shared" ref="AA180:AA182" si="212">Y180*$G180</f>
        <v>0</v>
      </c>
      <c r="AC180" s="114">
        <f t="shared" si="200"/>
        <v>43</v>
      </c>
      <c r="AD180" s="104">
        <f t="shared" si="201"/>
        <v>567.16999999998427</v>
      </c>
      <c r="AE180" s="106">
        <f t="shared" si="183"/>
        <v>1268.5</v>
      </c>
      <c r="AF180" s="105">
        <f t="shared" si="181"/>
        <v>0.34959349593495936</v>
      </c>
      <c r="AG180" s="106">
        <f t="shared" si="182"/>
        <v>10.487804878048781</v>
      </c>
      <c r="AH180" s="115">
        <f t="shared" si="184"/>
        <v>309.39024390243901</v>
      </c>
      <c r="AI180" s="103">
        <v>8</v>
      </c>
      <c r="AJ180" s="106">
        <f>AI180*G180</f>
        <v>236</v>
      </c>
      <c r="AK180" s="106">
        <f>IFERROR(AI180/AF180, "-")</f>
        <v>22.883720930232556</v>
      </c>
      <c r="AL180" s="108">
        <v>136</v>
      </c>
      <c r="AM180" s="106">
        <f>IFERROR(AK180/7,"-")</f>
        <v>3.2691029900332222</v>
      </c>
      <c r="AN180" s="114">
        <f>IFERROR(AK180/30,"-")</f>
        <v>0.76279069767441854</v>
      </c>
      <c r="AO180" s="35">
        <f t="shared" si="185"/>
        <v>43611.883720930229</v>
      </c>
    </row>
    <row r="181" spans="1:41" s="113" customFormat="1" ht="15" x14ac:dyDescent="0.25">
      <c r="A181" s="98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103">
        <v>0</v>
      </c>
      <c r="K181" s="104">
        <f t="shared" si="76"/>
        <v>0</v>
      </c>
      <c r="L181" s="104">
        <f t="shared" si="202"/>
        <v>0</v>
      </c>
      <c r="M181" s="103">
        <v>6</v>
      </c>
      <c r="N181" s="104">
        <f t="shared" si="203"/>
        <v>83.699999999999989</v>
      </c>
      <c r="O181" s="104">
        <f t="shared" si="204"/>
        <v>177</v>
      </c>
      <c r="P181" s="103">
        <v>11</v>
      </c>
      <c r="Q181" s="104">
        <f t="shared" si="205"/>
        <v>153.44999999999999</v>
      </c>
      <c r="R181" s="104">
        <f t="shared" si="206"/>
        <v>324.5</v>
      </c>
      <c r="S181" s="103">
        <v>5</v>
      </c>
      <c r="T181" s="104">
        <f t="shared" si="207"/>
        <v>69.75</v>
      </c>
      <c r="U181" s="104">
        <f t="shared" si="208"/>
        <v>147.5</v>
      </c>
      <c r="V181" s="103">
        <v>0</v>
      </c>
      <c r="W181" s="104">
        <f t="shared" si="209"/>
        <v>0</v>
      </c>
      <c r="X181" s="104">
        <f t="shared" si="210"/>
        <v>0</v>
      </c>
      <c r="Y181" s="103"/>
      <c r="Z181" s="104">
        <f t="shared" si="211"/>
        <v>0</v>
      </c>
      <c r="AA181" s="104">
        <f t="shared" si="212"/>
        <v>0</v>
      </c>
      <c r="AC181" s="114">
        <f t="shared" si="200"/>
        <v>22</v>
      </c>
      <c r="AD181" s="104">
        <f t="shared" si="201"/>
        <v>306.89999999999998</v>
      </c>
      <c r="AE181" s="106">
        <f t="shared" si="183"/>
        <v>649</v>
      </c>
      <c r="AF181" s="105">
        <f t="shared" si="181"/>
        <v>0.17886178861788618</v>
      </c>
      <c r="AG181" s="106">
        <f t="shared" si="182"/>
        <v>5.3658536585365857</v>
      </c>
      <c r="AH181" s="115">
        <f t="shared" si="184"/>
        <v>158.29268292682929</v>
      </c>
      <c r="AI181" s="103">
        <v>1</v>
      </c>
      <c r="AJ181" s="106">
        <f>AI181*G181</f>
        <v>29.5</v>
      </c>
      <c r="AK181" s="106">
        <f>IFERROR(AI181/AF181, "-")</f>
        <v>5.5909090909090908</v>
      </c>
      <c r="AL181" s="108">
        <v>137</v>
      </c>
      <c r="AM181" s="106">
        <f>IFERROR(AK181/7,"-")</f>
        <v>0.79870129870129869</v>
      </c>
      <c r="AN181" s="114">
        <f>IFERROR(AK181/30,"-")</f>
        <v>0.18636363636363637</v>
      </c>
      <c r="AO181" s="35">
        <f t="shared" si="185"/>
        <v>43594.590909090912</v>
      </c>
    </row>
    <row r="182" spans="1:41" s="113" customFormat="1" ht="15" x14ac:dyDescent="0.25">
      <c r="A182" s="98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103"/>
      <c r="K182" s="104">
        <f t="shared" si="76"/>
        <v>0</v>
      </c>
      <c r="L182" s="104">
        <f t="shared" si="202"/>
        <v>0</v>
      </c>
      <c r="M182" s="103"/>
      <c r="N182" s="104">
        <f t="shared" si="203"/>
        <v>0</v>
      </c>
      <c r="O182" s="104">
        <f t="shared" si="204"/>
        <v>0</v>
      </c>
      <c r="P182" s="103">
        <v>0</v>
      </c>
      <c r="Q182" s="104">
        <f t="shared" si="205"/>
        <v>0</v>
      </c>
      <c r="R182" s="104">
        <f t="shared" si="206"/>
        <v>0</v>
      </c>
      <c r="S182" s="103">
        <v>1</v>
      </c>
      <c r="T182" s="104">
        <f t="shared" si="207"/>
        <v>23</v>
      </c>
      <c r="U182" s="104">
        <f t="shared" si="208"/>
        <v>44.5</v>
      </c>
      <c r="V182" s="103">
        <v>2</v>
      </c>
      <c r="W182" s="104">
        <f t="shared" si="209"/>
        <v>46</v>
      </c>
      <c r="X182" s="104">
        <f t="shared" si="210"/>
        <v>89</v>
      </c>
      <c r="Y182" s="103"/>
      <c r="Z182" s="104">
        <f t="shared" si="211"/>
        <v>0</v>
      </c>
      <c r="AA182" s="104">
        <f t="shared" si="212"/>
        <v>0</v>
      </c>
      <c r="AC182" s="114">
        <f t="shared" si="200"/>
        <v>3</v>
      </c>
      <c r="AD182" s="104">
        <f t="shared" si="201"/>
        <v>69</v>
      </c>
      <c r="AE182" s="106">
        <f t="shared" si="183"/>
        <v>133.5</v>
      </c>
      <c r="AF182" s="105">
        <f t="shared" si="181"/>
        <v>2.4390243902439025E-2</v>
      </c>
      <c r="AG182" s="106">
        <f t="shared" si="182"/>
        <v>0.73170731707317072</v>
      </c>
      <c r="AH182" s="115">
        <f t="shared" si="184"/>
        <v>32.560975609756099</v>
      </c>
      <c r="AI182" s="103">
        <v>17</v>
      </c>
      <c r="AJ182" s="106">
        <f>AI182*G182</f>
        <v>756.5</v>
      </c>
      <c r="AK182" s="106">
        <f>IFERROR(AI182/AF182, "-")</f>
        <v>697</v>
      </c>
      <c r="AL182" s="108">
        <v>138</v>
      </c>
      <c r="AM182" s="106">
        <f>IFERROR(AK182/7,"-")</f>
        <v>99.571428571428569</v>
      </c>
      <c r="AN182" s="114">
        <f>IFERROR(AK182/30,"-")</f>
        <v>23.233333333333334</v>
      </c>
      <c r="AO182" s="35">
        <f t="shared" si="185"/>
        <v>44286</v>
      </c>
    </row>
    <row r="183" spans="1:41" s="113" customFormat="1" ht="15" x14ac:dyDescent="0.25">
      <c r="A183" s="98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103"/>
      <c r="K183" s="104">
        <f t="shared" si="76"/>
        <v>0</v>
      </c>
      <c r="L183" s="104">
        <f t="shared" ref="L183:L196" si="213">J183*$G183</f>
        <v>0</v>
      </c>
      <c r="M183" s="103"/>
      <c r="N183" s="104">
        <f t="shared" ref="N183:N196" si="214">M183*$F183</f>
        <v>0</v>
      </c>
      <c r="O183" s="104">
        <f t="shared" ref="O183:O196" si="215">M183*$G183</f>
        <v>0</v>
      </c>
      <c r="P183" s="103">
        <v>0</v>
      </c>
      <c r="Q183" s="104">
        <f t="shared" ref="Q183:Q196" si="216">P183*$F183</f>
        <v>0</v>
      </c>
      <c r="R183" s="104">
        <f t="shared" ref="R183:R196" si="217">P183*$G183</f>
        <v>0</v>
      </c>
      <c r="S183" s="103">
        <v>0</v>
      </c>
      <c r="T183" s="104">
        <f t="shared" ref="T183:T196" si="218">S183*$F183</f>
        <v>0</v>
      </c>
      <c r="U183" s="104">
        <f t="shared" ref="U183:U196" si="219">S183*$G183</f>
        <v>0</v>
      </c>
      <c r="V183" s="103">
        <v>0</v>
      </c>
      <c r="W183" s="104">
        <f t="shared" ref="W183:W196" si="220">V183*$F183</f>
        <v>0</v>
      </c>
      <c r="X183" s="104">
        <f t="shared" ref="X183:X196" si="221">V183*$G183</f>
        <v>0</v>
      </c>
      <c r="Y183" s="103"/>
      <c r="Z183" s="104">
        <f t="shared" ref="Z183:Z196" si="222">Y183*$F183</f>
        <v>0</v>
      </c>
      <c r="AA183" s="104">
        <f t="shared" ref="AA183:AA196" si="223">Y183*$G183</f>
        <v>0</v>
      </c>
      <c r="AC183" s="114">
        <f t="shared" si="200"/>
        <v>0</v>
      </c>
      <c r="AD183" s="104">
        <f t="shared" si="201"/>
        <v>0</v>
      </c>
      <c r="AE183" s="106">
        <f t="shared" si="183"/>
        <v>0</v>
      </c>
      <c r="AF183" s="105">
        <f t="shared" si="181"/>
        <v>0</v>
      </c>
      <c r="AG183" s="106">
        <f t="shared" si="182"/>
        <v>0</v>
      </c>
      <c r="AH183" s="115">
        <f t="shared" si="184"/>
        <v>0</v>
      </c>
      <c r="AI183" s="103">
        <v>0</v>
      </c>
      <c r="AJ183" s="106">
        <f t="shared" ref="AJ183:AJ196" si="224">AI183*G183</f>
        <v>0</v>
      </c>
      <c r="AK183" s="106" t="str">
        <f t="shared" ref="AK183:AK196" si="225">IFERROR(AI183/AF183, "-")</f>
        <v>-</v>
      </c>
      <c r="AL183" s="108">
        <v>140</v>
      </c>
      <c r="AM183" s="106" t="str">
        <f t="shared" ref="AM183:AM196" si="226">IFERROR(AK183/7,"-")</f>
        <v>-</v>
      </c>
      <c r="AN183" s="114" t="str">
        <f t="shared" ref="AN183:AN196" si="227">IFERROR(AK183/30,"-")</f>
        <v>-</v>
      </c>
      <c r="AO183" s="35" t="str">
        <f t="shared" si="185"/>
        <v>-</v>
      </c>
    </row>
    <row r="184" spans="1:41" s="113" customFormat="1" ht="15" x14ac:dyDescent="0.25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6"/>
        <v>0</v>
      </c>
      <c r="L184" s="104">
        <f t="shared" si="213"/>
        <v>0</v>
      </c>
      <c r="M184" s="103"/>
      <c r="N184" s="104">
        <f t="shared" si="214"/>
        <v>0</v>
      </c>
      <c r="O184" s="104">
        <f t="shared" si="215"/>
        <v>0</v>
      </c>
      <c r="P184" s="103">
        <v>0</v>
      </c>
      <c r="Q184" s="104">
        <f t="shared" si="216"/>
        <v>0</v>
      </c>
      <c r="R184" s="104">
        <f t="shared" si="217"/>
        <v>0</v>
      </c>
      <c r="S184" s="103">
        <v>0</v>
      </c>
      <c r="T184" s="104">
        <f t="shared" si="218"/>
        <v>0</v>
      </c>
      <c r="U184" s="104">
        <f t="shared" si="219"/>
        <v>0</v>
      </c>
      <c r="V184" s="103">
        <v>0</v>
      </c>
      <c r="W184" s="104">
        <f t="shared" si="220"/>
        <v>0</v>
      </c>
      <c r="X184" s="104">
        <f t="shared" si="221"/>
        <v>0</v>
      </c>
      <c r="Y184" s="103"/>
      <c r="Z184" s="104">
        <f t="shared" si="222"/>
        <v>0</v>
      </c>
      <c r="AA184" s="104">
        <f t="shared" si="223"/>
        <v>0</v>
      </c>
      <c r="AC184" s="114">
        <f t="shared" si="200"/>
        <v>0</v>
      </c>
      <c r="AD184" s="104">
        <f t="shared" si="201"/>
        <v>0</v>
      </c>
      <c r="AE184" s="106">
        <f t="shared" si="183"/>
        <v>0</v>
      </c>
      <c r="AF184" s="105">
        <f t="shared" si="181"/>
        <v>0</v>
      </c>
      <c r="AG184" s="106">
        <f t="shared" si="182"/>
        <v>0</v>
      </c>
      <c r="AH184" s="115">
        <f t="shared" si="184"/>
        <v>0</v>
      </c>
      <c r="AI184" s="103">
        <v>8</v>
      </c>
      <c r="AJ184" s="106">
        <f t="shared" si="224"/>
        <v>236</v>
      </c>
      <c r="AK184" s="106" t="str">
        <f t="shared" si="225"/>
        <v>-</v>
      </c>
      <c r="AL184" s="108">
        <v>141</v>
      </c>
      <c r="AM184" s="106" t="str">
        <f t="shared" si="226"/>
        <v>-</v>
      </c>
      <c r="AN184" s="114" t="str">
        <f t="shared" si="227"/>
        <v>-</v>
      </c>
      <c r="AO184" s="35" t="str">
        <f t="shared" si="185"/>
        <v>-</v>
      </c>
    </row>
    <row r="185" spans="1:41" s="113" customFormat="1" ht="15" x14ac:dyDescent="0.25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6"/>
        <v>0</v>
      </c>
      <c r="L185" s="104">
        <f t="shared" si="213"/>
        <v>0</v>
      </c>
      <c r="M185" s="103"/>
      <c r="N185" s="104">
        <f t="shared" si="214"/>
        <v>0</v>
      </c>
      <c r="O185" s="104">
        <f t="shared" si="215"/>
        <v>0</v>
      </c>
      <c r="P185" s="103">
        <v>0</v>
      </c>
      <c r="Q185" s="104">
        <f t="shared" si="216"/>
        <v>0</v>
      </c>
      <c r="R185" s="104">
        <f t="shared" si="217"/>
        <v>0</v>
      </c>
      <c r="S185" s="103">
        <v>0</v>
      </c>
      <c r="T185" s="104">
        <f t="shared" si="218"/>
        <v>0</v>
      </c>
      <c r="U185" s="104">
        <f t="shared" si="219"/>
        <v>0</v>
      </c>
      <c r="V185" s="103">
        <v>0</v>
      </c>
      <c r="W185" s="104">
        <f t="shared" si="220"/>
        <v>0</v>
      </c>
      <c r="X185" s="104">
        <f t="shared" si="221"/>
        <v>0</v>
      </c>
      <c r="Y185" s="103"/>
      <c r="Z185" s="104">
        <f t="shared" si="222"/>
        <v>0</v>
      </c>
      <c r="AA185" s="104">
        <f t="shared" si="223"/>
        <v>0</v>
      </c>
      <c r="AC185" s="114">
        <f t="shared" si="200"/>
        <v>0</v>
      </c>
      <c r="AD185" s="104">
        <f t="shared" si="201"/>
        <v>0</v>
      </c>
      <c r="AE185" s="106">
        <f t="shared" si="183"/>
        <v>0</v>
      </c>
      <c r="AF185" s="105">
        <f t="shared" si="181"/>
        <v>0</v>
      </c>
      <c r="AG185" s="106">
        <f t="shared" si="182"/>
        <v>0</v>
      </c>
      <c r="AH185" s="115">
        <f t="shared" si="184"/>
        <v>0</v>
      </c>
      <c r="AI185" s="103">
        <v>10</v>
      </c>
      <c r="AJ185" s="106">
        <f t="shared" si="224"/>
        <v>295</v>
      </c>
      <c r="AK185" s="106" t="str">
        <f t="shared" si="225"/>
        <v>-</v>
      </c>
      <c r="AL185" s="108">
        <v>142</v>
      </c>
      <c r="AM185" s="106" t="str">
        <f t="shared" si="226"/>
        <v>-</v>
      </c>
      <c r="AN185" s="114" t="str">
        <f t="shared" si="227"/>
        <v>-</v>
      </c>
      <c r="AO185" s="35" t="str">
        <f t="shared" si="185"/>
        <v>-</v>
      </c>
    </row>
    <row r="186" spans="1:41" s="113" customFormat="1" ht="15" x14ac:dyDescent="0.25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6"/>
        <v>0</v>
      </c>
      <c r="L186" s="104">
        <f t="shared" si="213"/>
        <v>0</v>
      </c>
      <c r="M186" s="103"/>
      <c r="N186" s="104">
        <f t="shared" si="214"/>
        <v>0</v>
      </c>
      <c r="O186" s="104">
        <f t="shared" si="215"/>
        <v>0</v>
      </c>
      <c r="P186" s="103">
        <v>0</v>
      </c>
      <c r="Q186" s="104">
        <f t="shared" si="216"/>
        <v>0</v>
      </c>
      <c r="R186" s="104">
        <f t="shared" si="217"/>
        <v>0</v>
      </c>
      <c r="S186" s="103">
        <v>6</v>
      </c>
      <c r="T186" s="104">
        <f t="shared" si="218"/>
        <v>222.78000000000003</v>
      </c>
      <c r="U186" s="104">
        <f t="shared" si="219"/>
        <v>447</v>
      </c>
      <c r="V186" s="103">
        <v>1</v>
      </c>
      <c r="W186" s="104">
        <f t="shared" si="220"/>
        <v>37.130000000000003</v>
      </c>
      <c r="X186" s="104">
        <f t="shared" si="221"/>
        <v>74.5</v>
      </c>
      <c r="Y186" s="103"/>
      <c r="Z186" s="104">
        <f t="shared" si="222"/>
        <v>0</v>
      </c>
      <c r="AA186" s="104">
        <f t="shared" si="223"/>
        <v>0</v>
      </c>
      <c r="AC186" s="114">
        <f t="shared" si="200"/>
        <v>7</v>
      </c>
      <c r="AD186" s="104">
        <f t="shared" si="201"/>
        <v>259.91000000000003</v>
      </c>
      <c r="AE186" s="106">
        <f t="shared" si="183"/>
        <v>521.5</v>
      </c>
      <c r="AF186" s="105">
        <f t="shared" si="181"/>
        <v>5.6910569105691054E-2</v>
      </c>
      <c r="AG186" s="106">
        <f t="shared" si="182"/>
        <v>1.7073170731707317</v>
      </c>
      <c r="AH186" s="115">
        <f t="shared" si="184"/>
        <v>127.19512195121951</v>
      </c>
      <c r="AI186" s="103">
        <v>3</v>
      </c>
      <c r="AJ186" s="106">
        <f t="shared" si="224"/>
        <v>223.5</v>
      </c>
      <c r="AK186" s="106">
        <f t="shared" si="225"/>
        <v>52.714285714285715</v>
      </c>
      <c r="AL186" s="108">
        <v>143</v>
      </c>
      <c r="AM186" s="106">
        <f t="shared" si="226"/>
        <v>7.5306122448979593</v>
      </c>
      <c r="AN186" s="114">
        <f t="shared" si="227"/>
        <v>1.7571428571428571</v>
      </c>
      <c r="AO186" s="35">
        <f t="shared" si="185"/>
        <v>43641.714285714283</v>
      </c>
    </row>
    <row r="187" spans="1:41" s="113" customFormat="1" ht="15" x14ac:dyDescent="0.25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si="76"/>
        <v>0</v>
      </c>
      <c r="L187" s="104">
        <f t="shared" si="213"/>
        <v>0</v>
      </c>
      <c r="M187" s="103"/>
      <c r="N187" s="104">
        <f t="shared" si="214"/>
        <v>0</v>
      </c>
      <c r="O187" s="104">
        <f t="shared" si="215"/>
        <v>0</v>
      </c>
      <c r="P187" s="103">
        <v>0</v>
      </c>
      <c r="Q187" s="104">
        <f t="shared" si="216"/>
        <v>0</v>
      </c>
      <c r="R187" s="104">
        <f t="shared" si="217"/>
        <v>0</v>
      </c>
      <c r="S187" s="103">
        <v>0</v>
      </c>
      <c r="T187" s="104">
        <f t="shared" si="218"/>
        <v>0</v>
      </c>
      <c r="U187" s="104">
        <f t="shared" si="219"/>
        <v>0</v>
      </c>
      <c r="V187" s="103">
        <v>0</v>
      </c>
      <c r="W187" s="104">
        <f t="shared" si="220"/>
        <v>0</v>
      </c>
      <c r="X187" s="104">
        <f t="shared" si="221"/>
        <v>0</v>
      </c>
      <c r="Y187" s="103"/>
      <c r="Z187" s="104">
        <f t="shared" si="222"/>
        <v>0</v>
      </c>
      <c r="AA187" s="104">
        <f t="shared" si="223"/>
        <v>0</v>
      </c>
      <c r="AC187" s="114">
        <f t="shared" si="200"/>
        <v>0</v>
      </c>
      <c r="AD187" s="104">
        <f t="shared" si="201"/>
        <v>0</v>
      </c>
      <c r="AE187" s="106">
        <f t="shared" si="183"/>
        <v>0</v>
      </c>
      <c r="AF187" s="105">
        <f t="shared" si="181"/>
        <v>0</v>
      </c>
      <c r="AG187" s="106">
        <f t="shared" si="182"/>
        <v>0</v>
      </c>
      <c r="AH187" s="115">
        <f t="shared" si="184"/>
        <v>0</v>
      </c>
      <c r="AI187" s="103">
        <v>10</v>
      </c>
      <c r="AJ187" s="106">
        <f t="shared" si="224"/>
        <v>295</v>
      </c>
      <c r="AK187" s="106" t="str">
        <f t="shared" si="225"/>
        <v>-</v>
      </c>
      <c r="AL187" s="108">
        <v>144</v>
      </c>
      <c r="AM187" s="106" t="str">
        <f t="shared" si="226"/>
        <v>-</v>
      </c>
      <c r="AN187" s="114" t="str">
        <f t="shared" si="227"/>
        <v>-</v>
      </c>
      <c r="AO187" s="35" t="str">
        <f t="shared" si="185"/>
        <v>-</v>
      </c>
    </row>
    <row r="188" spans="1:41" s="113" customFormat="1" ht="15" x14ac:dyDescent="0.25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76"/>
        <v>0</v>
      </c>
      <c r="L188" s="104">
        <f t="shared" si="213"/>
        <v>0</v>
      </c>
      <c r="M188" s="103"/>
      <c r="N188" s="104">
        <f t="shared" si="214"/>
        <v>0</v>
      </c>
      <c r="O188" s="104">
        <f t="shared" si="215"/>
        <v>0</v>
      </c>
      <c r="P188" s="103">
        <v>0</v>
      </c>
      <c r="Q188" s="104">
        <f t="shared" si="216"/>
        <v>0</v>
      </c>
      <c r="R188" s="104">
        <f t="shared" si="217"/>
        <v>0</v>
      </c>
      <c r="S188" s="103">
        <v>0</v>
      </c>
      <c r="T188" s="104">
        <f t="shared" si="218"/>
        <v>0</v>
      </c>
      <c r="U188" s="104">
        <f t="shared" si="219"/>
        <v>0</v>
      </c>
      <c r="V188" s="103">
        <v>0</v>
      </c>
      <c r="W188" s="104">
        <f t="shared" si="220"/>
        <v>0</v>
      </c>
      <c r="X188" s="104">
        <f t="shared" si="221"/>
        <v>0</v>
      </c>
      <c r="Y188" s="103"/>
      <c r="Z188" s="104">
        <f t="shared" si="222"/>
        <v>0</v>
      </c>
      <c r="AA188" s="104">
        <f t="shared" si="223"/>
        <v>0</v>
      </c>
      <c r="AC188" s="114">
        <f t="shared" si="200"/>
        <v>0</v>
      </c>
      <c r="AD188" s="104">
        <f t="shared" si="201"/>
        <v>0</v>
      </c>
      <c r="AE188" s="106">
        <f t="shared" si="183"/>
        <v>0</v>
      </c>
      <c r="AF188" s="105">
        <f t="shared" si="181"/>
        <v>0</v>
      </c>
      <c r="AG188" s="106">
        <f t="shared" si="182"/>
        <v>0</v>
      </c>
      <c r="AH188" s="115">
        <f t="shared" si="184"/>
        <v>0</v>
      </c>
      <c r="AI188" s="103">
        <v>0</v>
      </c>
      <c r="AJ188" s="106">
        <f t="shared" si="224"/>
        <v>0</v>
      </c>
      <c r="AK188" s="106" t="str">
        <f t="shared" si="225"/>
        <v>-</v>
      </c>
      <c r="AL188" s="108">
        <v>145</v>
      </c>
      <c r="AM188" s="106" t="str">
        <f t="shared" si="226"/>
        <v>-</v>
      </c>
      <c r="AN188" s="114" t="str">
        <f t="shared" si="227"/>
        <v>-</v>
      </c>
      <c r="AO188" s="35" t="str">
        <f t="shared" si="185"/>
        <v>-</v>
      </c>
    </row>
    <row r="189" spans="1:41" s="113" customFormat="1" ht="15" x14ac:dyDescent="0.25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76"/>
        <v>0</v>
      </c>
      <c r="L189" s="104">
        <f t="shared" si="213"/>
        <v>0</v>
      </c>
      <c r="M189" s="103"/>
      <c r="N189" s="104">
        <f t="shared" si="214"/>
        <v>0</v>
      </c>
      <c r="O189" s="104">
        <f t="shared" si="215"/>
        <v>0</v>
      </c>
      <c r="P189" s="103">
        <v>0</v>
      </c>
      <c r="Q189" s="104">
        <f t="shared" si="216"/>
        <v>0</v>
      </c>
      <c r="R189" s="104">
        <f t="shared" si="217"/>
        <v>0</v>
      </c>
      <c r="S189" s="103">
        <v>1</v>
      </c>
      <c r="T189" s="104">
        <f t="shared" si="218"/>
        <v>52.61</v>
      </c>
      <c r="U189" s="104">
        <f t="shared" si="219"/>
        <v>99.5</v>
      </c>
      <c r="V189" s="103">
        <v>4</v>
      </c>
      <c r="W189" s="104">
        <f t="shared" si="220"/>
        <v>210.44</v>
      </c>
      <c r="X189" s="104">
        <f t="shared" si="221"/>
        <v>398</v>
      </c>
      <c r="Y189" s="103"/>
      <c r="Z189" s="104">
        <f t="shared" si="222"/>
        <v>0</v>
      </c>
      <c r="AA189" s="104">
        <f t="shared" si="223"/>
        <v>0</v>
      </c>
      <c r="AC189" s="114">
        <f t="shared" si="200"/>
        <v>5</v>
      </c>
      <c r="AD189" s="104">
        <f t="shared" si="201"/>
        <v>263.05</v>
      </c>
      <c r="AE189" s="106">
        <f t="shared" si="183"/>
        <v>497.5</v>
      </c>
      <c r="AF189" s="105">
        <f t="shared" si="181"/>
        <v>4.065040650406504E-2</v>
      </c>
      <c r="AG189" s="106">
        <f t="shared" si="182"/>
        <v>1.2195121951219512</v>
      </c>
      <c r="AH189" s="115">
        <f t="shared" si="184"/>
        <v>121.34146341463415</v>
      </c>
      <c r="AI189" s="103">
        <v>5</v>
      </c>
      <c r="AJ189" s="106">
        <f t="shared" si="224"/>
        <v>497.5</v>
      </c>
      <c r="AK189" s="106">
        <f t="shared" si="225"/>
        <v>123</v>
      </c>
      <c r="AL189" s="108">
        <v>146</v>
      </c>
      <c r="AM189" s="106">
        <f t="shared" si="226"/>
        <v>17.571428571428573</v>
      </c>
      <c r="AN189" s="114">
        <f t="shared" si="227"/>
        <v>4.0999999999999996</v>
      </c>
      <c r="AO189" s="35">
        <f t="shared" si="185"/>
        <v>43712</v>
      </c>
    </row>
    <row r="190" spans="1:41" s="113" customFormat="1" ht="15" x14ac:dyDescent="0.25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76"/>
        <v>0</v>
      </c>
      <c r="L190" s="104">
        <f t="shared" si="213"/>
        <v>0</v>
      </c>
      <c r="M190" s="103"/>
      <c r="N190" s="104">
        <f t="shared" si="214"/>
        <v>0</v>
      </c>
      <c r="O190" s="104">
        <f t="shared" si="215"/>
        <v>0</v>
      </c>
      <c r="P190" s="103">
        <v>0</v>
      </c>
      <c r="Q190" s="104">
        <f t="shared" si="216"/>
        <v>0</v>
      </c>
      <c r="R190" s="104">
        <f t="shared" si="217"/>
        <v>0</v>
      </c>
      <c r="S190" s="103">
        <v>0</v>
      </c>
      <c r="T190" s="104">
        <f t="shared" si="218"/>
        <v>0</v>
      </c>
      <c r="U190" s="104">
        <f t="shared" si="219"/>
        <v>0</v>
      </c>
      <c r="V190" s="103">
        <v>0</v>
      </c>
      <c r="W190" s="104">
        <f t="shared" si="220"/>
        <v>0</v>
      </c>
      <c r="X190" s="104">
        <f t="shared" si="221"/>
        <v>0</v>
      </c>
      <c r="Y190" s="103"/>
      <c r="Z190" s="104">
        <f t="shared" si="222"/>
        <v>0</v>
      </c>
      <c r="AA190" s="104">
        <f t="shared" si="223"/>
        <v>0</v>
      </c>
      <c r="AC190" s="114">
        <f t="shared" si="200"/>
        <v>0</v>
      </c>
      <c r="AD190" s="104">
        <f t="shared" si="201"/>
        <v>0</v>
      </c>
      <c r="AE190" s="106">
        <f t="shared" si="183"/>
        <v>0</v>
      </c>
      <c r="AF190" s="105">
        <f t="shared" si="181"/>
        <v>0</v>
      </c>
      <c r="AG190" s="106">
        <f t="shared" si="182"/>
        <v>0</v>
      </c>
      <c r="AH190" s="115">
        <f t="shared" si="184"/>
        <v>0</v>
      </c>
      <c r="AI190" s="103">
        <v>0</v>
      </c>
      <c r="AJ190" s="106">
        <f t="shared" si="224"/>
        <v>0</v>
      </c>
      <c r="AK190" s="106" t="str">
        <f t="shared" si="225"/>
        <v>-</v>
      </c>
      <c r="AL190" s="108">
        <v>147</v>
      </c>
      <c r="AM190" s="106" t="str">
        <f t="shared" si="226"/>
        <v>-</v>
      </c>
      <c r="AN190" s="114" t="str">
        <f t="shared" si="227"/>
        <v>-</v>
      </c>
      <c r="AO190" s="35" t="str">
        <f t="shared" si="185"/>
        <v>-</v>
      </c>
    </row>
    <row r="191" spans="1:41" s="113" customFormat="1" ht="15" x14ac:dyDescent="0.25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76"/>
        <v>0</v>
      </c>
      <c r="L191" s="104">
        <f t="shared" si="213"/>
        <v>0</v>
      </c>
      <c r="M191" s="103"/>
      <c r="N191" s="104">
        <f t="shared" si="214"/>
        <v>0</v>
      </c>
      <c r="O191" s="104">
        <f t="shared" si="215"/>
        <v>0</v>
      </c>
      <c r="P191" s="103">
        <v>0</v>
      </c>
      <c r="Q191" s="104">
        <f t="shared" si="216"/>
        <v>0</v>
      </c>
      <c r="R191" s="104">
        <f t="shared" si="217"/>
        <v>0</v>
      </c>
      <c r="S191" s="103">
        <v>0</v>
      </c>
      <c r="T191" s="104">
        <f t="shared" si="218"/>
        <v>0</v>
      </c>
      <c r="U191" s="104">
        <f t="shared" si="219"/>
        <v>0</v>
      </c>
      <c r="V191" s="103">
        <v>0</v>
      </c>
      <c r="W191" s="104">
        <f t="shared" si="220"/>
        <v>0</v>
      </c>
      <c r="X191" s="104">
        <f t="shared" si="221"/>
        <v>0</v>
      </c>
      <c r="Y191" s="103"/>
      <c r="Z191" s="104">
        <f t="shared" si="222"/>
        <v>0</v>
      </c>
      <c r="AA191" s="104">
        <f t="shared" si="223"/>
        <v>0</v>
      </c>
      <c r="AC191" s="114">
        <f t="shared" si="200"/>
        <v>0</v>
      </c>
      <c r="AD191" s="104">
        <f t="shared" si="201"/>
        <v>0</v>
      </c>
      <c r="AE191" s="106">
        <f t="shared" si="183"/>
        <v>0</v>
      </c>
      <c r="AF191" s="105">
        <f t="shared" si="181"/>
        <v>0</v>
      </c>
      <c r="AG191" s="106">
        <f t="shared" si="182"/>
        <v>0</v>
      </c>
      <c r="AH191" s="115">
        <f t="shared" si="184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148</v>
      </c>
      <c r="AM191" s="106" t="str">
        <f t="shared" si="226"/>
        <v>-</v>
      </c>
      <c r="AN191" s="114" t="str">
        <f t="shared" si="227"/>
        <v>-</v>
      </c>
      <c r="AO191" s="35" t="str">
        <f t="shared" si="185"/>
        <v>-</v>
      </c>
    </row>
    <row r="192" spans="1:41" s="113" customFormat="1" ht="15" x14ac:dyDescent="0.25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76"/>
        <v>0</v>
      </c>
      <c r="L192" s="104">
        <f t="shared" si="213"/>
        <v>0</v>
      </c>
      <c r="M192" s="103"/>
      <c r="N192" s="104">
        <f t="shared" si="214"/>
        <v>0</v>
      </c>
      <c r="O192" s="104">
        <f t="shared" si="215"/>
        <v>0</v>
      </c>
      <c r="P192" s="103">
        <v>0</v>
      </c>
      <c r="Q192" s="104">
        <f t="shared" si="216"/>
        <v>0</v>
      </c>
      <c r="R192" s="104">
        <f t="shared" si="217"/>
        <v>0</v>
      </c>
      <c r="S192" s="103">
        <v>0</v>
      </c>
      <c r="T192" s="104">
        <f t="shared" si="218"/>
        <v>0</v>
      </c>
      <c r="U192" s="104">
        <f t="shared" si="219"/>
        <v>0</v>
      </c>
      <c r="V192" s="103">
        <v>0</v>
      </c>
      <c r="W192" s="104">
        <f t="shared" si="220"/>
        <v>0</v>
      </c>
      <c r="X192" s="104">
        <f t="shared" si="221"/>
        <v>0</v>
      </c>
      <c r="Y192" s="103"/>
      <c r="Z192" s="104">
        <f t="shared" si="222"/>
        <v>0</v>
      </c>
      <c r="AA192" s="104">
        <f t="shared" si="223"/>
        <v>0</v>
      </c>
      <c r="AC192" s="114">
        <f t="shared" si="200"/>
        <v>0</v>
      </c>
      <c r="AD192" s="104">
        <f t="shared" si="201"/>
        <v>0</v>
      </c>
      <c r="AE192" s="106">
        <f t="shared" si="183"/>
        <v>0</v>
      </c>
      <c r="AF192" s="105">
        <f t="shared" si="181"/>
        <v>0</v>
      </c>
      <c r="AG192" s="106">
        <f t="shared" si="182"/>
        <v>0</v>
      </c>
      <c r="AH192" s="115">
        <f t="shared" si="184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149</v>
      </c>
      <c r="AM192" s="106" t="str">
        <f t="shared" si="226"/>
        <v>-</v>
      </c>
      <c r="AN192" s="114" t="str">
        <f t="shared" si="227"/>
        <v>-</v>
      </c>
      <c r="AO192" s="35" t="str">
        <f t="shared" si="185"/>
        <v>-</v>
      </c>
    </row>
    <row r="193" spans="1:41" s="113" customFormat="1" ht="15" x14ac:dyDescent="0.25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76"/>
        <v>0</v>
      </c>
      <c r="L193" s="104">
        <f t="shared" si="213"/>
        <v>0</v>
      </c>
      <c r="M193" s="103"/>
      <c r="N193" s="104">
        <f t="shared" si="214"/>
        <v>0</v>
      </c>
      <c r="O193" s="104">
        <f t="shared" si="215"/>
        <v>0</v>
      </c>
      <c r="P193" s="103">
        <v>0</v>
      </c>
      <c r="Q193" s="104">
        <f t="shared" si="216"/>
        <v>0</v>
      </c>
      <c r="R193" s="104">
        <f t="shared" si="217"/>
        <v>0</v>
      </c>
      <c r="S193" s="103">
        <v>0</v>
      </c>
      <c r="T193" s="104">
        <f t="shared" si="218"/>
        <v>0</v>
      </c>
      <c r="U193" s="104">
        <f t="shared" si="219"/>
        <v>0</v>
      </c>
      <c r="V193" s="103">
        <v>0</v>
      </c>
      <c r="W193" s="104">
        <f t="shared" si="220"/>
        <v>0</v>
      </c>
      <c r="X193" s="104">
        <f t="shared" si="221"/>
        <v>0</v>
      </c>
      <c r="Y193" s="103"/>
      <c r="Z193" s="104">
        <f t="shared" si="222"/>
        <v>0</v>
      </c>
      <c r="AA193" s="104">
        <f t="shared" si="223"/>
        <v>0</v>
      </c>
      <c r="AC193" s="114">
        <f t="shared" si="200"/>
        <v>0</v>
      </c>
      <c r="AD193" s="104">
        <f t="shared" si="201"/>
        <v>0</v>
      </c>
      <c r="AE193" s="106">
        <f t="shared" si="183"/>
        <v>0</v>
      </c>
      <c r="AF193" s="105">
        <f t="shared" si="181"/>
        <v>0</v>
      </c>
      <c r="AG193" s="106">
        <f t="shared" si="182"/>
        <v>0</v>
      </c>
      <c r="AH193" s="115">
        <f t="shared" si="184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150</v>
      </c>
      <c r="AM193" s="106" t="str">
        <f t="shared" si="226"/>
        <v>-</v>
      </c>
      <c r="AN193" s="114" t="str">
        <f t="shared" si="227"/>
        <v>-</v>
      </c>
      <c r="AO193" s="35" t="str">
        <f t="shared" si="185"/>
        <v>-</v>
      </c>
    </row>
    <row r="194" spans="1:41" s="113" customFormat="1" ht="15" x14ac:dyDescent="0.25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ref="K194:K205" si="228">J194*$F194</f>
        <v>0</v>
      </c>
      <c r="L194" s="104">
        <f t="shared" si="213"/>
        <v>0</v>
      </c>
      <c r="M194" s="103"/>
      <c r="N194" s="104">
        <f t="shared" si="214"/>
        <v>0</v>
      </c>
      <c r="O194" s="104">
        <f t="shared" si="215"/>
        <v>0</v>
      </c>
      <c r="P194" s="103">
        <v>0</v>
      </c>
      <c r="Q194" s="104">
        <f t="shared" si="216"/>
        <v>0</v>
      </c>
      <c r="R194" s="104">
        <f t="shared" si="217"/>
        <v>0</v>
      </c>
      <c r="S194" s="103">
        <v>0</v>
      </c>
      <c r="T194" s="104">
        <f t="shared" si="218"/>
        <v>0</v>
      </c>
      <c r="U194" s="104">
        <f t="shared" si="219"/>
        <v>0</v>
      </c>
      <c r="V194" s="103">
        <v>0</v>
      </c>
      <c r="W194" s="104">
        <f t="shared" si="220"/>
        <v>0</v>
      </c>
      <c r="X194" s="104">
        <f t="shared" si="221"/>
        <v>0</v>
      </c>
      <c r="Y194" s="103"/>
      <c r="Z194" s="104">
        <f t="shared" si="222"/>
        <v>0</v>
      </c>
      <c r="AA194" s="104">
        <f t="shared" si="223"/>
        <v>0</v>
      </c>
      <c r="AC194" s="114">
        <f t="shared" si="200"/>
        <v>0</v>
      </c>
      <c r="AD194" s="104">
        <f t="shared" si="201"/>
        <v>0</v>
      </c>
      <c r="AE194" s="106">
        <f t="shared" si="183"/>
        <v>0</v>
      </c>
      <c r="AF194" s="105">
        <f t="shared" si="181"/>
        <v>0</v>
      </c>
      <c r="AG194" s="106">
        <f t="shared" si="182"/>
        <v>0</v>
      </c>
      <c r="AH194" s="115">
        <f t="shared" si="184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151</v>
      </c>
      <c r="AM194" s="106" t="str">
        <f t="shared" si="226"/>
        <v>-</v>
      </c>
      <c r="AN194" s="114" t="str">
        <f t="shared" si="227"/>
        <v>-</v>
      </c>
      <c r="AO194" s="35" t="str">
        <f t="shared" si="185"/>
        <v>-</v>
      </c>
    </row>
    <row r="195" spans="1:41" s="113" customFormat="1" ht="15" x14ac:dyDescent="0.25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28"/>
        <v>0</v>
      </c>
      <c r="L195" s="104">
        <f t="shared" si="213"/>
        <v>0</v>
      </c>
      <c r="M195" s="103"/>
      <c r="N195" s="104">
        <f t="shared" si="214"/>
        <v>0</v>
      </c>
      <c r="O195" s="104">
        <f t="shared" si="215"/>
        <v>0</v>
      </c>
      <c r="P195" s="103">
        <v>0</v>
      </c>
      <c r="Q195" s="104">
        <f t="shared" si="216"/>
        <v>0</v>
      </c>
      <c r="R195" s="104">
        <f t="shared" si="217"/>
        <v>0</v>
      </c>
      <c r="S195" s="103">
        <v>0</v>
      </c>
      <c r="T195" s="104">
        <f t="shared" si="218"/>
        <v>0</v>
      </c>
      <c r="U195" s="104">
        <f t="shared" si="219"/>
        <v>0</v>
      </c>
      <c r="V195" s="103">
        <v>0</v>
      </c>
      <c r="W195" s="104">
        <f t="shared" si="220"/>
        <v>0</v>
      </c>
      <c r="X195" s="104">
        <f t="shared" si="221"/>
        <v>0</v>
      </c>
      <c r="Y195" s="103"/>
      <c r="Z195" s="104">
        <f t="shared" si="222"/>
        <v>0</v>
      </c>
      <c r="AA195" s="104">
        <f t="shared" si="223"/>
        <v>0</v>
      </c>
      <c r="AC195" s="114">
        <f t="shared" si="200"/>
        <v>0</v>
      </c>
      <c r="AD195" s="104">
        <f t="shared" si="201"/>
        <v>0</v>
      </c>
      <c r="AE195" s="106">
        <f t="shared" si="183"/>
        <v>0</v>
      </c>
      <c r="AF195" s="105">
        <f t="shared" si="181"/>
        <v>0</v>
      </c>
      <c r="AG195" s="106">
        <f t="shared" si="182"/>
        <v>0</v>
      </c>
      <c r="AH195" s="115">
        <f t="shared" si="184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152</v>
      </c>
      <c r="AM195" s="106" t="str">
        <f t="shared" si="226"/>
        <v>-</v>
      </c>
      <c r="AN195" s="114" t="str">
        <f t="shared" si="227"/>
        <v>-</v>
      </c>
      <c r="AO195" s="35" t="str">
        <f t="shared" si="185"/>
        <v>-</v>
      </c>
    </row>
    <row r="196" spans="1:41" s="113" customFormat="1" ht="15" x14ac:dyDescent="0.25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28"/>
        <v>0</v>
      </c>
      <c r="L196" s="104">
        <f t="shared" si="213"/>
        <v>0</v>
      </c>
      <c r="M196" s="103"/>
      <c r="N196" s="104">
        <f t="shared" si="214"/>
        <v>0</v>
      </c>
      <c r="O196" s="104">
        <f t="shared" si="215"/>
        <v>0</v>
      </c>
      <c r="P196" s="103">
        <v>0</v>
      </c>
      <c r="Q196" s="104">
        <f t="shared" si="216"/>
        <v>0</v>
      </c>
      <c r="R196" s="104">
        <f t="shared" si="217"/>
        <v>0</v>
      </c>
      <c r="S196" s="103">
        <v>0</v>
      </c>
      <c r="T196" s="104">
        <f t="shared" si="218"/>
        <v>0</v>
      </c>
      <c r="U196" s="104">
        <f t="shared" si="219"/>
        <v>0</v>
      </c>
      <c r="V196" s="103">
        <v>0</v>
      </c>
      <c r="W196" s="104">
        <f t="shared" si="220"/>
        <v>0</v>
      </c>
      <c r="X196" s="104">
        <f t="shared" si="221"/>
        <v>0</v>
      </c>
      <c r="Y196" s="103"/>
      <c r="Z196" s="104">
        <f t="shared" si="222"/>
        <v>0</v>
      </c>
      <c r="AA196" s="104">
        <f t="shared" si="223"/>
        <v>0</v>
      </c>
      <c r="AC196" s="114">
        <f t="shared" si="200"/>
        <v>0</v>
      </c>
      <c r="AD196" s="104">
        <f t="shared" si="201"/>
        <v>0</v>
      </c>
      <c r="AE196" s="106">
        <f t="shared" si="183"/>
        <v>0</v>
      </c>
      <c r="AF196" s="105">
        <f t="shared" si="181"/>
        <v>0</v>
      </c>
      <c r="AG196" s="106">
        <f t="shared" si="182"/>
        <v>0</v>
      </c>
      <c r="AH196" s="115">
        <f t="shared" si="184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153</v>
      </c>
      <c r="AM196" s="106" t="str">
        <f t="shared" si="226"/>
        <v>-</v>
      </c>
      <c r="AN196" s="114" t="str">
        <f t="shared" si="227"/>
        <v>-</v>
      </c>
      <c r="AO196" s="35" t="str">
        <f t="shared" si="185"/>
        <v>-</v>
      </c>
    </row>
    <row r="197" spans="1:41" s="113" customFormat="1" ht="15" x14ac:dyDescent="0.25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28"/>
        <v>0</v>
      </c>
      <c r="L197" s="104">
        <f t="shared" ref="L197:L205" si="229">J197*$G197</f>
        <v>0</v>
      </c>
      <c r="M197" s="103"/>
      <c r="N197" s="104">
        <f t="shared" ref="N197:N205" si="230">M197*$F197</f>
        <v>0</v>
      </c>
      <c r="O197" s="104">
        <f t="shared" ref="O197:O205" si="231">M197*$G197</f>
        <v>0</v>
      </c>
      <c r="P197" s="103">
        <v>0</v>
      </c>
      <c r="Q197" s="104">
        <f t="shared" ref="Q197:Q205" si="232">P197*$F197</f>
        <v>0</v>
      </c>
      <c r="R197" s="104">
        <f t="shared" ref="R197:R205" si="233">P197*$G197</f>
        <v>0</v>
      </c>
      <c r="S197" s="103">
        <v>0</v>
      </c>
      <c r="T197" s="104">
        <f t="shared" ref="T197:T205" si="234">S197*$F197</f>
        <v>0</v>
      </c>
      <c r="U197" s="104">
        <f t="shared" ref="U197:U205" si="235">S197*$G197</f>
        <v>0</v>
      </c>
      <c r="V197" s="103">
        <v>0</v>
      </c>
      <c r="W197" s="104">
        <f t="shared" ref="W197:W205" si="236">V197*$F197</f>
        <v>0</v>
      </c>
      <c r="X197" s="104">
        <f t="shared" ref="X197:X205" si="237">V197*$G197</f>
        <v>0</v>
      </c>
      <c r="Y197" s="103"/>
      <c r="Z197" s="104">
        <f t="shared" ref="Z197:Z205" si="238">Y197*$F197</f>
        <v>0</v>
      </c>
      <c r="AA197" s="104">
        <f t="shared" ref="AA197:AA205" si="239">Y197*$G197</f>
        <v>0</v>
      </c>
      <c r="AC197" s="114">
        <f t="shared" si="200"/>
        <v>0</v>
      </c>
      <c r="AD197" s="104">
        <f t="shared" si="201"/>
        <v>0</v>
      </c>
      <c r="AE197" s="106">
        <f t="shared" si="183"/>
        <v>0</v>
      </c>
      <c r="AF197" s="105">
        <f t="shared" si="181"/>
        <v>0</v>
      </c>
      <c r="AG197" s="106">
        <f t="shared" si="182"/>
        <v>0</v>
      </c>
      <c r="AH197" s="115">
        <f t="shared" si="184"/>
        <v>0</v>
      </c>
      <c r="AI197" s="103">
        <v>0</v>
      </c>
      <c r="AJ197" s="106">
        <f t="shared" ref="AJ197:AJ205" si="240">AI197*G197</f>
        <v>0</v>
      </c>
      <c r="AK197" s="106" t="str">
        <f t="shared" ref="AK197:AK205" si="241">IFERROR(AI197/AF197, "-")</f>
        <v>-</v>
      </c>
      <c r="AL197" s="108">
        <v>155</v>
      </c>
      <c r="AM197" s="106" t="str">
        <f t="shared" ref="AM197:AM205" si="242">IFERROR(AK197/7,"-")</f>
        <v>-</v>
      </c>
      <c r="AN197" s="114" t="str">
        <f t="shared" ref="AN197:AN205" si="243">IFERROR(AK197/30,"-")</f>
        <v>-</v>
      </c>
      <c r="AO197" s="35" t="str">
        <f t="shared" si="185"/>
        <v>-</v>
      </c>
    </row>
    <row r="198" spans="1:41" s="113" customFormat="1" ht="15" x14ac:dyDescent="0.25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28"/>
        <v>0</v>
      </c>
      <c r="L198" s="104">
        <f t="shared" si="229"/>
        <v>0</v>
      </c>
      <c r="M198" s="103"/>
      <c r="N198" s="104">
        <f t="shared" si="230"/>
        <v>0</v>
      </c>
      <c r="O198" s="104">
        <f t="shared" si="231"/>
        <v>0</v>
      </c>
      <c r="P198" s="103">
        <v>0</v>
      </c>
      <c r="Q198" s="104">
        <f t="shared" si="232"/>
        <v>0</v>
      </c>
      <c r="R198" s="104">
        <f t="shared" si="233"/>
        <v>0</v>
      </c>
      <c r="S198" s="103">
        <v>0</v>
      </c>
      <c r="T198" s="104">
        <f t="shared" si="234"/>
        <v>0</v>
      </c>
      <c r="U198" s="104">
        <f t="shared" si="235"/>
        <v>0</v>
      </c>
      <c r="V198" s="103">
        <v>0</v>
      </c>
      <c r="W198" s="104">
        <f t="shared" si="236"/>
        <v>0</v>
      </c>
      <c r="X198" s="104">
        <f t="shared" si="237"/>
        <v>0</v>
      </c>
      <c r="Y198" s="103"/>
      <c r="Z198" s="104">
        <f t="shared" si="238"/>
        <v>0</v>
      </c>
      <c r="AA198" s="104">
        <f t="shared" si="239"/>
        <v>0</v>
      </c>
      <c r="AC198" s="114">
        <f t="shared" si="200"/>
        <v>0</v>
      </c>
      <c r="AD198" s="104">
        <f t="shared" si="201"/>
        <v>0</v>
      </c>
      <c r="AE198" s="106">
        <f t="shared" si="183"/>
        <v>0</v>
      </c>
      <c r="AF198" s="105">
        <f t="shared" si="181"/>
        <v>0</v>
      </c>
      <c r="AG198" s="106">
        <f t="shared" si="182"/>
        <v>0</v>
      </c>
      <c r="AH198" s="115">
        <f t="shared" si="184"/>
        <v>0</v>
      </c>
      <c r="AI198" s="103">
        <v>0</v>
      </c>
      <c r="AJ198" s="106">
        <f t="shared" si="240"/>
        <v>0</v>
      </c>
      <c r="AK198" s="106" t="str">
        <f t="shared" si="241"/>
        <v>-</v>
      </c>
      <c r="AL198" s="108">
        <v>156</v>
      </c>
      <c r="AM198" s="106" t="str">
        <f t="shared" si="242"/>
        <v>-</v>
      </c>
      <c r="AN198" s="114" t="str">
        <f t="shared" si="243"/>
        <v>-</v>
      </c>
      <c r="AO198" s="35" t="str">
        <f t="shared" si="185"/>
        <v>-</v>
      </c>
    </row>
    <row r="199" spans="1:41" s="113" customFormat="1" ht="15" x14ac:dyDescent="0.25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28"/>
        <v>0</v>
      </c>
      <c r="L199" s="104">
        <f t="shared" si="229"/>
        <v>0</v>
      </c>
      <c r="M199" s="103"/>
      <c r="N199" s="104">
        <f t="shared" si="230"/>
        <v>0</v>
      </c>
      <c r="O199" s="104">
        <f t="shared" si="231"/>
        <v>0</v>
      </c>
      <c r="P199" s="103">
        <v>0</v>
      </c>
      <c r="Q199" s="104">
        <f t="shared" si="232"/>
        <v>0</v>
      </c>
      <c r="R199" s="104">
        <f t="shared" si="233"/>
        <v>0</v>
      </c>
      <c r="S199" s="103">
        <v>0</v>
      </c>
      <c r="T199" s="104">
        <f t="shared" si="234"/>
        <v>0</v>
      </c>
      <c r="U199" s="104">
        <f t="shared" si="235"/>
        <v>0</v>
      </c>
      <c r="V199" s="103">
        <v>0</v>
      </c>
      <c r="W199" s="104">
        <f t="shared" si="236"/>
        <v>0</v>
      </c>
      <c r="X199" s="104">
        <f t="shared" si="237"/>
        <v>0</v>
      </c>
      <c r="Y199" s="103"/>
      <c r="Z199" s="104">
        <f t="shared" si="238"/>
        <v>0</v>
      </c>
      <c r="AA199" s="104">
        <f t="shared" si="239"/>
        <v>0</v>
      </c>
      <c r="AC199" s="114">
        <f t="shared" si="200"/>
        <v>0</v>
      </c>
      <c r="AD199" s="104">
        <f t="shared" si="201"/>
        <v>0</v>
      </c>
      <c r="AE199" s="106">
        <f t="shared" si="183"/>
        <v>0</v>
      </c>
      <c r="AF199" s="105">
        <f t="shared" si="181"/>
        <v>0</v>
      </c>
      <c r="AG199" s="106">
        <f t="shared" si="182"/>
        <v>0</v>
      </c>
      <c r="AH199" s="115">
        <f t="shared" si="184"/>
        <v>0</v>
      </c>
      <c r="AI199" s="103">
        <v>0</v>
      </c>
      <c r="AJ199" s="106">
        <f t="shared" si="240"/>
        <v>0</v>
      </c>
      <c r="AK199" s="106" t="str">
        <f t="shared" si="241"/>
        <v>-</v>
      </c>
      <c r="AL199" s="108">
        <v>157</v>
      </c>
      <c r="AM199" s="106" t="str">
        <f t="shared" si="242"/>
        <v>-</v>
      </c>
      <c r="AN199" s="114" t="str">
        <f t="shared" si="243"/>
        <v>-</v>
      </c>
      <c r="AO199" s="35" t="str">
        <f t="shared" si="185"/>
        <v>-</v>
      </c>
    </row>
    <row r="200" spans="1:41" s="113" customFormat="1" ht="15" x14ac:dyDescent="0.25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28"/>
        <v>0</v>
      </c>
      <c r="L200" s="104">
        <f t="shared" si="229"/>
        <v>0</v>
      </c>
      <c r="M200" s="103"/>
      <c r="N200" s="104">
        <f t="shared" si="230"/>
        <v>0</v>
      </c>
      <c r="O200" s="104">
        <f t="shared" si="231"/>
        <v>0</v>
      </c>
      <c r="P200" s="103">
        <v>0</v>
      </c>
      <c r="Q200" s="104">
        <f t="shared" si="232"/>
        <v>0</v>
      </c>
      <c r="R200" s="104">
        <f t="shared" si="233"/>
        <v>0</v>
      </c>
      <c r="S200" s="103">
        <v>0</v>
      </c>
      <c r="T200" s="104">
        <f t="shared" si="234"/>
        <v>0</v>
      </c>
      <c r="U200" s="104">
        <f t="shared" si="235"/>
        <v>0</v>
      </c>
      <c r="V200" s="103">
        <v>0</v>
      </c>
      <c r="W200" s="104">
        <f t="shared" si="236"/>
        <v>0</v>
      </c>
      <c r="X200" s="104">
        <f t="shared" si="237"/>
        <v>0</v>
      </c>
      <c r="Y200" s="103"/>
      <c r="Z200" s="104">
        <f t="shared" si="238"/>
        <v>0</v>
      </c>
      <c r="AA200" s="104">
        <f t="shared" si="239"/>
        <v>0</v>
      </c>
      <c r="AC200" s="114">
        <f t="shared" si="200"/>
        <v>0</v>
      </c>
      <c r="AD200" s="104">
        <f t="shared" si="201"/>
        <v>0</v>
      </c>
      <c r="AE200" s="106">
        <f t="shared" si="183"/>
        <v>0</v>
      </c>
      <c r="AF200" s="105">
        <f t="shared" si="181"/>
        <v>0</v>
      </c>
      <c r="AG200" s="106">
        <f t="shared" si="182"/>
        <v>0</v>
      </c>
      <c r="AH200" s="115">
        <f t="shared" si="184"/>
        <v>0</v>
      </c>
      <c r="AI200" s="103">
        <v>0</v>
      </c>
      <c r="AJ200" s="106">
        <f t="shared" si="240"/>
        <v>0</v>
      </c>
      <c r="AK200" s="106" t="str">
        <f t="shared" si="241"/>
        <v>-</v>
      </c>
      <c r="AL200" s="108">
        <v>158</v>
      </c>
      <c r="AM200" s="106" t="str">
        <f t="shared" si="242"/>
        <v>-</v>
      </c>
      <c r="AN200" s="114" t="str">
        <f t="shared" si="243"/>
        <v>-</v>
      </c>
      <c r="AO200" s="35" t="str">
        <f t="shared" si="185"/>
        <v>-</v>
      </c>
    </row>
    <row r="201" spans="1:41" s="113" customFormat="1" ht="15" x14ac:dyDescent="0.25">
      <c r="A201" s="98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103"/>
      <c r="K201" s="104">
        <f t="shared" si="228"/>
        <v>0</v>
      </c>
      <c r="L201" s="104">
        <f t="shared" si="229"/>
        <v>0</v>
      </c>
      <c r="M201" s="103"/>
      <c r="N201" s="104">
        <f t="shared" si="230"/>
        <v>0</v>
      </c>
      <c r="O201" s="104">
        <f t="shared" si="231"/>
        <v>0</v>
      </c>
      <c r="P201" s="103">
        <v>0</v>
      </c>
      <c r="Q201" s="104">
        <f t="shared" si="232"/>
        <v>0</v>
      </c>
      <c r="R201" s="104">
        <f t="shared" si="233"/>
        <v>0</v>
      </c>
      <c r="S201" s="103">
        <v>0</v>
      </c>
      <c r="T201" s="104">
        <f t="shared" si="234"/>
        <v>0</v>
      </c>
      <c r="U201" s="104">
        <f t="shared" si="235"/>
        <v>0</v>
      </c>
      <c r="V201" s="103">
        <v>0</v>
      </c>
      <c r="W201" s="104">
        <f t="shared" si="236"/>
        <v>0</v>
      </c>
      <c r="X201" s="104">
        <f t="shared" si="237"/>
        <v>0</v>
      </c>
      <c r="Y201" s="103"/>
      <c r="Z201" s="104">
        <f t="shared" si="238"/>
        <v>0</v>
      </c>
      <c r="AA201" s="104">
        <f t="shared" si="239"/>
        <v>0</v>
      </c>
      <c r="AC201" s="114">
        <f t="shared" si="200"/>
        <v>0</v>
      </c>
      <c r="AD201" s="104">
        <f t="shared" si="201"/>
        <v>0</v>
      </c>
      <c r="AE201" s="106">
        <f t="shared" si="183"/>
        <v>0</v>
      </c>
      <c r="AF201" s="105">
        <f t="shared" si="181"/>
        <v>0</v>
      </c>
      <c r="AG201" s="106">
        <f t="shared" si="182"/>
        <v>0</v>
      </c>
      <c r="AH201" s="115">
        <f t="shared" si="184"/>
        <v>0</v>
      </c>
      <c r="AI201" s="103">
        <v>0</v>
      </c>
      <c r="AJ201" s="106">
        <f t="shared" si="240"/>
        <v>0</v>
      </c>
      <c r="AK201" s="106" t="str">
        <f t="shared" si="241"/>
        <v>-</v>
      </c>
      <c r="AL201" s="108">
        <v>159</v>
      </c>
      <c r="AM201" s="106" t="str">
        <f t="shared" si="242"/>
        <v>-</v>
      </c>
      <c r="AN201" s="114" t="str">
        <f t="shared" si="243"/>
        <v>-</v>
      </c>
      <c r="AO201" s="35" t="str">
        <f t="shared" si="185"/>
        <v>-</v>
      </c>
    </row>
    <row r="202" spans="1:41" s="113" customFormat="1" ht="15" x14ac:dyDescent="0.25">
      <c r="A202" s="98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103"/>
      <c r="K202" s="104">
        <f t="shared" si="228"/>
        <v>0</v>
      </c>
      <c r="L202" s="104">
        <f t="shared" si="229"/>
        <v>0</v>
      </c>
      <c r="M202" s="103"/>
      <c r="N202" s="104">
        <f t="shared" si="230"/>
        <v>0</v>
      </c>
      <c r="O202" s="104">
        <f t="shared" si="231"/>
        <v>0</v>
      </c>
      <c r="P202" s="103">
        <v>0</v>
      </c>
      <c r="Q202" s="104">
        <f t="shared" si="232"/>
        <v>0</v>
      </c>
      <c r="R202" s="104">
        <f t="shared" si="233"/>
        <v>0</v>
      </c>
      <c r="S202" s="103">
        <v>0</v>
      </c>
      <c r="T202" s="104">
        <f t="shared" si="234"/>
        <v>0</v>
      </c>
      <c r="U202" s="104">
        <f t="shared" si="235"/>
        <v>0</v>
      </c>
      <c r="V202" s="103">
        <v>0</v>
      </c>
      <c r="W202" s="104">
        <f t="shared" si="236"/>
        <v>0</v>
      </c>
      <c r="X202" s="104">
        <f t="shared" si="237"/>
        <v>0</v>
      </c>
      <c r="Y202" s="103"/>
      <c r="Z202" s="104">
        <f t="shared" si="238"/>
        <v>0</v>
      </c>
      <c r="AA202" s="104">
        <f t="shared" si="239"/>
        <v>0</v>
      </c>
      <c r="AC202" s="114">
        <f t="shared" si="200"/>
        <v>0</v>
      </c>
      <c r="AD202" s="104">
        <f t="shared" si="201"/>
        <v>0</v>
      </c>
      <c r="AE202" s="106">
        <f t="shared" si="183"/>
        <v>0</v>
      </c>
      <c r="AF202" s="105">
        <f t="shared" si="181"/>
        <v>0</v>
      </c>
      <c r="AG202" s="106">
        <f t="shared" si="182"/>
        <v>0</v>
      </c>
      <c r="AH202" s="115">
        <f t="shared" si="184"/>
        <v>0</v>
      </c>
      <c r="AI202" s="103">
        <v>0</v>
      </c>
      <c r="AJ202" s="106">
        <f t="shared" si="240"/>
        <v>0</v>
      </c>
      <c r="AK202" s="106" t="str">
        <f t="shared" si="241"/>
        <v>-</v>
      </c>
      <c r="AL202" s="108">
        <v>160</v>
      </c>
      <c r="AM202" s="106" t="str">
        <f t="shared" si="242"/>
        <v>-</v>
      </c>
      <c r="AN202" s="114" t="str">
        <f t="shared" si="243"/>
        <v>-</v>
      </c>
      <c r="AO202" s="35" t="str">
        <f t="shared" si="185"/>
        <v>-</v>
      </c>
    </row>
    <row r="203" spans="1:41" s="113" customFormat="1" ht="15" x14ac:dyDescent="0.25">
      <c r="A203" s="98"/>
      <c r="B203" s="111"/>
      <c r="C203" s="111"/>
      <c r="D203" s="99"/>
      <c r="E203" s="100"/>
      <c r="F203" s="101"/>
      <c r="G203" s="101"/>
      <c r="H203" s="112"/>
      <c r="J203" s="103"/>
      <c r="K203" s="104">
        <f t="shared" si="228"/>
        <v>0</v>
      </c>
      <c r="L203" s="104">
        <f t="shared" si="229"/>
        <v>0</v>
      </c>
      <c r="M203" s="103"/>
      <c r="N203" s="104">
        <f t="shared" si="230"/>
        <v>0</v>
      </c>
      <c r="O203" s="104">
        <f t="shared" si="231"/>
        <v>0</v>
      </c>
      <c r="P203" s="103"/>
      <c r="Q203" s="104">
        <f t="shared" si="232"/>
        <v>0</v>
      </c>
      <c r="R203" s="104">
        <f t="shared" si="233"/>
        <v>0</v>
      </c>
      <c r="S203" s="103"/>
      <c r="T203" s="104">
        <f t="shared" si="234"/>
        <v>0</v>
      </c>
      <c r="U203" s="104">
        <f t="shared" si="235"/>
        <v>0</v>
      </c>
      <c r="V203" s="103"/>
      <c r="W203" s="104">
        <f t="shared" si="236"/>
        <v>0</v>
      </c>
      <c r="X203" s="104">
        <f t="shared" si="237"/>
        <v>0</v>
      </c>
      <c r="Y203" s="103"/>
      <c r="Z203" s="104">
        <f t="shared" si="238"/>
        <v>0</v>
      </c>
      <c r="AA203" s="104">
        <f t="shared" si="239"/>
        <v>0</v>
      </c>
      <c r="AC203" s="114">
        <f t="shared" si="200"/>
        <v>0</v>
      </c>
      <c r="AD203" s="104">
        <f t="shared" si="201"/>
        <v>0</v>
      </c>
      <c r="AE203" s="106">
        <f t="shared" si="183"/>
        <v>0</v>
      </c>
      <c r="AF203" s="105">
        <f t="shared" si="181"/>
        <v>0</v>
      </c>
      <c r="AG203" s="106">
        <f t="shared" si="182"/>
        <v>0</v>
      </c>
      <c r="AH203" s="115">
        <f t="shared" si="184"/>
        <v>0</v>
      </c>
      <c r="AI203" s="103">
        <v>0</v>
      </c>
      <c r="AJ203" s="106">
        <f t="shared" si="240"/>
        <v>0</v>
      </c>
      <c r="AK203" s="106" t="str">
        <f t="shared" si="241"/>
        <v>-</v>
      </c>
      <c r="AL203" s="108">
        <v>161</v>
      </c>
      <c r="AM203" s="106" t="str">
        <f t="shared" si="242"/>
        <v>-</v>
      </c>
      <c r="AN203" s="114" t="str">
        <f t="shared" si="243"/>
        <v>-</v>
      </c>
      <c r="AO203" s="35" t="str">
        <f t="shared" si="185"/>
        <v>-</v>
      </c>
    </row>
    <row r="204" spans="1:41" s="113" customFormat="1" ht="15" x14ac:dyDescent="0.25">
      <c r="A204" s="98"/>
      <c r="B204" s="111"/>
      <c r="C204" s="111"/>
      <c r="D204" s="99"/>
      <c r="E204" s="100"/>
      <c r="F204" s="101"/>
      <c r="G204" s="101"/>
      <c r="H204" s="112"/>
      <c r="J204" s="103"/>
      <c r="K204" s="104">
        <f t="shared" si="228"/>
        <v>0</v>
      </c>
      <c r="L204" s="104">
        <f t="shared" si="229"/>
        <v>0</v>
      </c>
      <c r="M204" s="103"/>
      <c r="N204" s="104">
        <f t="shared" si="230"/>
        <v>0</v>
      </c>
      <c r="O204" s="104">
        <f t="shared" si="231"/>
        <v>0</v>
      </c>
      <c r="P204" s="103"/>
      <c r="Q204" s="104">
        <f t="shared" si="232"/>
        <v>0</v>
      </c>
      <c r="R204" s="104">
        <f t="shared" si="233"/>
        <v>0</v>
      </c>
      <c r="S204" s="103"/>
      <c r="T204" s="104">
        <f t="shared" si="234"/>
        <v>0</v>
      </c>
      <c r="U204" s="104">
        <f t="shared" si="235"/>
        <v>0</v>
      </c>
      <c r="V204" s="103"/>
      <c r="W204" s="104">
        <f t="shared" si="236"/>
        <v>0</v>
      </c>
      <c r="X204" s="104">
        <f t="shared" si="237"/>
        <v>0</v>
      </c>
      <c r="Y204" s="103"/>
      <c r="Z204" s="104">
        <f t="shared" si="238"/>
        <v>0</v>
      </c>
      <c r="AA204" s="104">
        <f t="shared" si="239"/>
        <v>0</v>
      </c>
      <c r="AC204" s="114">
        <f t="shared" si="200"/>
        <v>0</v>
      </c>
      <c r="AD204" s="104">
        <f t="shared" si="201"/>
        <v>0</v>
      </c>
      <c r="AE204" s="106">
        <f t="shared" si="183"/>
        <v>0</v>
      </c>
      <c r="AF204" s="105">
        <f t="shared" si="181"/>
        <v>0</v>
      </c>
      <c r="AG204" s="106">
        <f t="shared" si="182"/>
        <v>0</v>
      </c>
      <c r="AH204" s="115">
        <f t="shared" si="184"/>
        <v>0</v>
      </c>
      <c r="AI204" s="103">
        <v>0</v>
      </c>
      <c r="AJ204" s="106">
        <f t="shared" si="240"/>
        <v>0</v>
      </c>
      <c r="AK204" s="106" t="str">
        <f t="shared" si="241"/>
        <v>-</v>
      </c>
      <c r="AL204" s="108">
        <v>162</v>
      </c>
      <c r="AM204" s="106" t="str">
        <f t="shared" si="242"/>
        <v>-</v>
      </c>
      <c r="AN204" s="114" t="str">
        <f t="shared" si="243"/>
        <v>-</v>
      </c>
      <c r="AO204" s="35" t="str">
        <f t="shared" si="185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28"/>
        <v>0</v>
      </c>
      <c r="L205" s="16">
        <f t="shared" si="229"/>
        <v>0</v>
      </c>
      <c r="M205" s="26"/>
      <c r="N205" s="16">
        <f t="shared" si="230"/>
        <v>0</v>
      </c>
      <c r="O205" s="16">
        <f t="shared" si="231"/>
        <v>0</v>
      </c>
      <c r="P205" s="26"/>
      <c r="Q205" s="16">
        <f t="shared" si="232"/>
        <v>0</v>
      </c>
      <c r="R205" s="16">
        <f t="shared" si="233"/>
        <v>0</v>
      </c>
      <c r="S205" s="26"/>
      <c r="T205" s="16">
        <f t="shared" si="234"/>
        <v>0</v>
      </c>
      <c r="U205" s="16">
        <f t="shared" si="235"/>
        <v>0</v>
      </c>
      <c r="V205" s="26"/>
      <c r="W205" s="16">
        <f t="shared" si="236"/>
        <v>0</v>
      </c>
      <c r="X205" s="16">
        <f t="shared" si="237"/>
        <v>0</v>
      </c>
      <c r="Y205" s="26"/>
      <c r="Z205" s="16">
        <f t="shared" si="238"/>
        <v>0</v>
      </c>
      <c r="AA205" s="16">
        <f t="shared" si="239"/>
        <v>0</v>
      </c>
      <c r="AC205" s="52">
        <f t="shared" si="200"/>
        <v>0</v>
      </c>
      <c r="AD205" s="16">
        <f t="shared" si="201"/>
        <v>0</v>
      </c>
      <c r="AE205" s="106">
        <f t="shared" si="183"/>
        <v>0</v>
      </c>
      <c r="AF205" s="105">
        <f t="shared" ref="AF205" si="244">AC205/AQ$10</f>
        <v>0</v>
      </c>
      <c r="AG205" s="106">
        <f t="shared" ref="AG205" si="245">AF205*30</f>
        <v>0</v>
      </c>
      <c r="AH205" s="115">
        <f t="shared" si="184"/>
        <v>0</v>
      </c>
      <c r="AI205" s="26">
        <v>0</v>
      </c>
      <c r="AJ205" s="37">
        <f t="shared" si="240"/>
        <v>0</v>
      </c>
      <c r="AK205" s="37" t="str">
        <f t="shared" si="241"/>
        <v>-</v>
      </c>
      <c r="AL205" s="47">
        <v>170</v>
      </c>
      <c r="AM205" s="37" t="str">
        <f t="shared" si="242"/>
        <v>-</v>
      </c>
      <c r="AN205" s="52" t="str">
        <f t="shared" si="243"/>
        <v>-</v>
      </c>
      <c r="AO205" s="35" t="str">
        <f t="shared" si="185"/>
        <v>-</v>
      </c>
    </row>
    <row r="206" spans="1:41" ht="5.25" customHeight="1" x14ac:dyDescent="0.2">
      <c r="B206" s="10"/>
      <c r="AL206" s="47">
        <v>172</v>
      </c>
      <c r="AN206" s="53"/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SUM(J13:J205)</f>
        <v>242</v>
      </c>
      <c r="K207" s="25">
        <f t="shared" ref="K207:AJ207" si="246">SUM(K13:K205)</f>
        <v>5817.5764218608147</v>
      </c>
      <c r="L207" s="25">
        <f>SUM(L13:L205)</f>
        <v>12859.5</v>
      </c>
      <c r="M207" s="25">
        <f t="shared" si="246"/>
        <v>183</v>
      </c>
      <c r="N207" s="25">
        <f t="shared" si="246"/>
        <v>4890.0690261520613</v>
      </c>
      <c r="O207" s="25">
        <f t="shared" si="246"/>
        <v>10120</v>
      </c>
      <c r="P207" s="25">
        <f t="shared" si="246"/>
        <v>377</v>
      </c>
      <c r="Q207" s="25">
        <f t="shared" si="246"/>
        <v>7506.2258044097462</v>
      </c>
      <c r="R207" s="25">
        <f t="shared" si="246"/>
        <v>17357.349999999999</v>
      </c>
      <c r="S207" s="25">
        <f t="shared" si="246"/>
        <v>388</v>
      </c>
      <c r="T207" s="25">
        <f t="shared" si="246"/>
        <v>8664.0099177983011</v>
      </c>
      <c r="U207" s="25">
        <f t="shared" si="246"/>
        <v>19020.5</v>
      </c>
      <c r="V207" s="25">
        <f t="shared" si="246"/>
        <v>132</v>
      </c>
      <c r="W207" s="25">
        <f t="shared" si="246"/>
        <v>3235.480522215144</v>
      </c>
      <c r="X207" s="25">
        <f t="shared" si="246"/>
        <v>6764</v>
      </c>
      <c r="Y207" s="25">
        <f t="shared" si="246"/>
        <v>0</v>
      </c>
      <c r="Z207" s="25">
        <f t="shared" si="246"/>
        <v>0</v>
      </c>
      <c r="AA207" s="25">
        <f t="shared" si="246"/>
        <v>0</v>
      </c>
      <c r="AB207" s="25">
        <f t="shared" si="246"/>
        <v>0</v>
      </c>
      <c r="AC207" s="25">
        <f t="shared" si="246"/>
        <v>1322</v>
      </c>
      <c r="AD207" s="25">
        <f t="shared" si="246"/>
        <v>29690.334347303335</v>
      </c>
      <c r="AE207" s="25">
        <f t="shared" si="246"/>
        <v>65261.35</v>
      </c>
      <c r="AF207" s="25">
        <f t="shared" si="246"/>
        <v>10.74796747967479</v>
      </c>
      <c r="AG207" s="25">
        <f t="shared" si="246"/>
        <v>322.43902439024407</v>
      </c>
      <c r="AH207" s="25">
        <f t="shared" si="246"/>
        <v>15917.40243902439</v>
      </c>
      <c r="AI207" s="25">
        <f t="shared" si="246"/>
        <v>407</v>
      </c>
      <c r="AJ207" s="25">
        <f t="shared" si="246"/>
        <v>18790</v>
      </c>
      <c r="AL207" s="1">
        <v>173</v>
      </c>
    </row>
    <row r="209" spans="5:48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5817.5764218608147</v>
      </c>
      <c r="M209" s="77"/>
      <c r="N209" s="77"/>
      <c r="O209" s="77">
        <f>N207</f>
        <v>4890.0690261520613</v>
      </c>
      <c r="P209" s="77"/>
      <c r="Q209" s="77"/>
      <c r="R209" s="77">
        <f>Q207</f>
        <v>7506.2258044097462</v>
      </c>
      <c r="S209" s="77"/>
      <c r="T209" s="77"/>
      <c r="U209" s="77">
        <f>T207</f>
        <v>8664.0099177983011</v>
      </c>
      <c r="V209" s="77"/>
      <c r="W209" s="77"/>
      <c r="X209" s="77">
        <f>W207</f>
        <v>3235.480522215144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29690.334347303335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f>AA207/100*AA10</f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7041.9235781391853</v>
      </c>
      <c r="M213" s="77"/>
      <c r="N213" s="77"/>
      <c r="O213" s="77">
        <f>O207-O209-O210-O212</f>
        <v>5229.9309738479387</v>
      </c>
      <c r="P213" s="77"/>
      <c r="Q213" s="77"/>
      <c r="R213" s="77">
        <f>R207-R209-R210-R212</f>
        <v>9851.1241955902515</v>
      </c>
      <c r="S213" s="77"/>
      <c r="T213" s="77"/>
      <c r="U213" s="77">
        <f>U207-U209-U210-U212</f>
        <v>10356.490082201699</v>
      </c>
      <c r="V213" s="77"/>
      <c r="W213" s="77"/>
      <c r="X213" s="77">
        <f>X207-X209-X210-X212</f>
        <v>3528.519477784856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35571.01565269666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0.54760477298022359</v>
      </c>
      <c r="M214" s="83"/>
      <c r="N214" s="83"/>
      <c r="O214" s="86">
        <f>O213/O207</f>
        <v>0.51679159820631804</v>
      </c>
      <c r="P214" s="83"/>
      <c r="Q214" s="83"/>
      <c r="R214" s="86">
        <f>R213/R207</f>
        <v>0.56754770720128667</v>
      </c>
      <c r="S214" s="83"/>
      <c r="T214" s="83"/>
      <c r="U214" s="86">
        <f>U213/U207</f>
        <v>0.54449094830323597</v>
      </c>
      <c r="V214" s="83"/>
      <c r="W214" s="83"/>
      <c r="X214" s="86">
        <f>X213/X207</f>
        <v>0.52166166141112591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0.54505485486733973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">
      <c r="AD217" s="43" t="s">
        <v>239</v>
      </c>
    </row>
    <row r="218" spans="5:48" x14ac:dyDescent="0.2">
      <c r="AA218" s="43" t="s">
        <v>26</v>
      </c>
      <c r="AC218" s="53">
        <f>J207+M207+P207+S207+V207+Y207</f>
        <v>1322</v>
      </c>
      <c r="AD218" s="88">
        <f>AC218-AC207</f>
        <v>0</v>
      </c>
    </row>
    <row r="219" spans="5:48" x14ac:dyDescent="0.2">
      <c r="AA219" s="43" t="s">
        <v>27</v>
      </c>
      <c r="AC219" s="53">
        <f>K207+N207+Q207+T207+W207+Z207</f>
        <v>30113.361692436065</v>
      </c>
      <c r="AD219" s="88">
        <f>AC219-AD207</f>
        <v>423.02734513273026</v>
      </c>
    </row>
    <row r="220" spans="5:48" x14ac:dyDescent="0.2">
      <c r="AA220" s="43" t="s">
        <v>28</v>
      </c>
      <c r="AC220" s="53">
        <f>L207+O207+R207+U207+X207+AA207</f>
        <v>66121.350000000006</v>
      </c>
      <c r="AD220" s="89">
        <f>AC220-AE207</f>
        <v>860.00000000000728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009" priority="825"/>
  </conditionalFormatting>
  <conditionalFormatting sqref="B16">
    <cfRule type="duplicateValues" dxfId="2008" priority="824"/>
  </conditionalFormatting>
  <conditionalFormatting sqref="D38:D41">
    <cfRule type="duplicateValues" dxfId="2007" priority="823"/>
  </conditionalFormatting>
  <conditionalFormatting sqref="B38:B41">
    <cfRule type="duplicateValues" dxfId="2006" priority="822"/>
  </conditionalFormatting>
  <conditionalFormatting sqref="D43">
    <cfRule type="duplicateValues" dxfId="2005" priority="821"/>
  </conditionalFormatting>
  <conditionalFormatting sqref="B43">
    <cfRule type="duplicateValues" dxfId="2004" priority="820"/>
  </conditionalFormatting>
  <conditionalFormatting sqref="D45">
    <cfRule type="duplicateValues" dxfId="2003" priority="819"/>
  </conditionalFormatting>
  <conditionalFormatting sqref="B45">
    <cfRule type="duplicateValues" dxfId="2002" priority="818"/>
  </conditionalFormatting>
  <conditionalFormatting sqref="D49">
    <cfRule type="duplicateValues" dxfId="2001" priority="817"/>
  </conditionalFormatting>
  <conditionalFormatting sqref="B49">
    <cfRule type="duplicateValues" dxfId="2000" priority="816"/>
  </conditionalFormatting>
  <conditionalFormatting sqref="D50:D52">
    <cfRule type="duplicateValues" dxfId="1999" priority="815"/>
  </conditionalFormatting>
  <conditionalFormatting sqref="B50:B52">
    <cfRule type="duplicateValues" dxfId="1998" priority="814"/>
  </conditionalFormatting>
  <conditionalFormatting sqref="D55:D65">
    <cfRule type="duplicateValues" dxfId="1997" priority="813"/>
  </conditionalFormatting>
  <conditionalFormatting sqref="B55:B65">
    <cfRule type="duplicateValues" dxfId="1996" priority="812"/>
  </conditionalFormatting>
  <conditionalFormatting sqref="D68:D76">
    <cfRule type="duplicateValues" dxfId="1995" priority="811"/>
  </conditionalFormatting>
  <conditionalFormatting sqref="B68:B76">
    <cfRule type="duplicateValues" dxfId="1994" priority="810"/>
  </conditionalFormatting>
  <conditionalFormatting sqref="D67">
    <cfRule type="duplicateValues" dxfId="1993" priority="809"/>
  </conditionalFormatting>
  <conditionalFormatting sqref="B67">
    <cfRule type="duplicateValues" dxfId="1992" priority="808"/>
  </conditionalFormatting>
  <conditionalFormatting sqref="D78">
    <cfRule type="duplicateValues" dxfId="1991" priority="807"/>
  </conditionalFormatting>
  <conditionalFormatting sqref="B78">
    <cfRule type="duplicateValues" dxfId="1990" priority="806"/>
  </conditionalFormatting>
  <conditionalFormatting sqref="D80:D81">
    <cfRule type="duplicateValues" dxfId="1989" priority="805"/>
  </conditionalFormatting>
  <conditionalFormatting sqref="B80:B81">
    <cfRule type="duplicateValues" dxfId="1988" priority="804"/>
  </conditionalFormatting>
  <conditionalFormatting sqref="D85:D89">
    <cfRule type="duplicateValues" dxfId="1987" priority="803"/>
  </conditionalFormatting>
  <conditionalFormatting sqref="B85:B89">
    <cfRule type="duplicateValues" dxfId="1986" priority="802"/>
  </conditionalFormatting>
  <conditionalFormatting sqref="D90:D94">
    <cfRule type="duplicateValues" dxfId="1985" priority="801"/>
  </conditionalFormatting>
  <conditionalFormatting sqref="B90:B94">
    <cfRule type="duplicateValues" dxfId="1984" priority="800"/>
  </conditionalFormatting>
  <conditionalFormatting sqref="D67:D76">
    <cfRule type="duplicateValues" dxfId="1983" priority="799"/>
  </conditionalFormatting>
  <conditionalFormatting sqref="B67:B76">
    <cfRule type="duplicateValues" dxfId="1982" priority="798"/>
  </conditionalFormatting>
  <conditionalFormatting sqref="B1:B1048576">
    <cfRule type="duplicateValues" dxfId="1981" priority="797"/>
  </conditionalFormatting>
  <conditionalFormatting sqref="B19">
    <cfRule type="duplicateValues" dxfId="1980" priority="796"/>
  </conditionalFormatting>
  <conditionalFormatting sqref="D44:D52">
    <cfRule type="duplicateValues" dxfId="1979" priority="766"/>
  </conditionalFormatting>
  <conditionalFormatting sqref="B44:B52">
    <cfRule type="duplicateValues" dxfId="1978" priority="765"/>
  </conditionalFormatting>
  <conditionalFormatting sqref="D62 D71 D80 D89">
    <cfRule type="duplicateValues" dxfId="1977" priority="738"/>
  </conditionalFormatting>
  <conditionalFormatting sqref="B62 B71 B80 B89">
    <cfRule type="duplicateValues" dxfId="1976" priority="737"/>
  </conditionalFormatting>
  <conditionalFormatting sqref="D66 D75 D84">
    <cfRule type="duplicateValues" dxfId="1975" priority="736"/>
  </conditionalFormatting>
  <conditionalFormatting sqref="B66 B75 B84">
    <cfRule type="duplicateValues" dxfId="1974" priority="735"/>
  </conditionalFormatting>
  <conditionalFormatting sqref="D67:D69 D76:D78 D85:D87">
    <cfRule type="duplicateValues" dxfId="1973" priority="734"/>
  </conditionalFormatting>
  <conditionalFormatting sqref="B67:B69 B76:B78 B85:B87">
    <cfRule type="duplicateValues" dxfId="1972" priority="733"/>
  </conditionalFormatting>
  <conditionalFormatting sqref="D61:D89">
    <cfRule type="duplicateValues" dxfId="1971" priority="732"/>
  </conditionalFormatting>
  <conditionalFormatting sqref="B61:B89">
    <cfRule type="duplicateValues" dxfId="1970" priority="731"/>
  </conditionalFormatting>
  <conditionalFormatting sqref="B209:B214">
    <cfRule type="duplicateValues" dxfId="1969" priority="704"/>
  </conditionalFormatting>
  <conditionalFormatting sqref="D209:D214">
    <cfRule type="duplicateValues" dxfId="1968" priority="703"/>
  </conditionalFormatting>
  <conditionalFormatting sqref="D209:D214">
    <cfRule type="duplicateValues" dxfId="1967" priority="702"/>
  </conditionalFormatting>
  <conditionalFormatting sqref="B209:B214">
    <cfRule type="duplicateValues" dxfId="1966" priority="701"/>
  </conditionalFormatting>
  <conditionalFormatting sqref="D62">
    <cfRule type="duplicateValues" dxfId="1965" priority="672"/>
  </conditionalFormatting>
  <conditionalFormatting sqref="B62">
    <cfRule type="duplicateValues" dxfId="1964" priority="671"/>
  </conditionalFormatting>
  <conditionalFormatting sqref="D66">
    <cfRule type="duplicateValues" dxfId="1963" priority="670"/>
  </conditionalFormatting>
  <conditionalFormatting sqref="B66">
    <cfRule type="duplicateValues" dxfId="1962" priority="669"/>
  </conditionalFormatting>
  <conditionalFormatting sqref="D67:D69">
    <cfRule type="duplicateValues" dxfId="1961" priority="668"/>
  </conditionalFormatting>
  <conditionalFormatting sqref="B67:B69">
    <cfRule type="duplicateValues" dxfId="1960" priority="667"/>
  </conditionalFormatting>
  <conditionalFormatting sqref="D91:D95">
    <cfRule type="duplicateValues" dxfId="1959" priority="610"/>
  </conditionalFormatting>
  <conditionalFormatting sqref="B91:B95">
    <cfRule type="duplicateValues" dxfId="1958" priority="609"/>
  </conditionalFormatting>
  <conditionalFormatting sqref="D92">
    <cfRule type="duplicateValues" dxfId="1957" priority="608"/>
  </conditionalFormatting>
  <conditionalFormatting sqref="B92">
    <cfRule type="duplicateValues" dxfId="1956" priority="607"/>
  </conditionalFormatting>
  <conditionalFormatting sqref="B207">
    <cfRule type="duplicateValues" dxfId="1955" priority="520"/>
  </conditionalFormatting>
  <conditionalFormatting sqref="D207">
    <cfRule type="duplicateValues" dxfId="1954" priority="519"/>
  </conditionalFormatting>
  <conditionalFormatting sqref="D207">
    <cfRule type="duplicateValues" dxfId="1953" priority="518"/>
  </conditionalFormatting>
  <conditionalFormatting sqref="B207">
    <cfRule type="duplicateValues" dxfId="1952" priority="517"/>
  </conditionalFormatting>
  <conditionalFormatting sqref="B207">
    <cfRule type="duplicateValues" dxfId="1951" priority="516"/>
  </conditionalFormatting>
  <conditionalFormatting sqref="D207">
    <cfRule type="duplicateValues" dxfId="1950" priority="515"/>
  </conditionalFormatting>
  <conditionalFormatting sqref="D207">
    <cfRule type="duplicateValues" dxfId="1949" priority="514"/>
  </conditionalFormatting>
  <conditionalFormatting sqref="B207">
    <cfRule type="duplicateValues" dxfId="1948" priority="513"/>
  </conditionalFormatting>
  <conditionalFormatting sqref="B207">
    <cfRule type="duplicateValues" dxfId="1947" priority="512"/>
  </conditionalFormatting>
  <conditionalFormatting sqref="D207">
    <cfRule type="duplicateValues" dxfId="1946" priority="511"/>
  </conditionalFormatting>
  <conditionalFormatting sqref="D207">
    <cfRule type="duplicateValues" dxfId="1945" priority="510"/>
  </conditionalFormatting>
  <conditionalFormatting sqref="B207">
    <cfRule type="duplicateValues" dxfId="1944" priority="509"/>
  </conditionalFormatting>
  <conditionalFormatting sqref="B207">
    <cfRule type="duplicateValues" dxfId="1943" priority="508"/>
  </conditionalFormatting>
  <conditionalFormatting sqref="D207">
    <cfRule type="duplicateValues" dxfId="1942" priority="507"/>
  </conditionalFormatting>
  <conditionalFormatting sqref="D207">
    <cfRule type="duplicateValues" dxfId="1941" priority="506"/>
  </conditionalFormatting>
  <conditionalFormatting sqref="B207">
    <cfRule type="duplicateValues" dxfId="1940" priority="505"/>
  </conditionalFormatting>
  <conditionalFormatting sqref="B54">
    <cfRule type="duplicateValues" dxfId="1939" priority="420"/>
  </conditionalFormatting>
  <conditionalFormatting sqref="D54">
    <cfRule type="duplicateValues" dxfId="1938" priority="419"/>
  </conditionalFormatting>
  <conditionalFormatting sqref="B9">
    <cfRule type="duplicateValues" dxfId="1937" priority="84"/>
  </conditionalFormatting>
  <conditionalFormatting sqref="D16">
    <cfRule type="duplicateValues" dxfId="1936" priority="82"/>
  </conditionalFormatting>
  <conditionalFormatting sqref="B16">
    <cfRule type="duplicateValues" dxfId="1935" priority="81"/>
  </conditionalFormatting>
  <conditionalFormatting sqref="D38:D41">
    <cfRule type="duplicateValues" dxfId="1934" priority="80"/>
  </conditionalFormatting>
  <conditionalFormatting sqref="B38:B41">
    <cfRule type="duplicateValues" dxfId="1933" priority="79"/>
  </conditionalFormatting>
  <conditionalFormatting sqref="D43">
    <cfRule type="duplicateValues" dxfId="1932" priority="78"/>
  </conditionalFormatting>
  <conditionalFormatting sqref="B43">
    <cfRule type="duplicateValues" dxfId="1931" priority="77"/>
  </conditionalFormatting>
  <conditionalFormatting sqref="D45">
    <cfRule type="duplicateValues" dxfId="1930" priority="76"/>
  </conditionalFormatting>
  <conditionalFormatting sqref="B45">
    <cfRule type="duplicateValues" dxfId="1929" priority="75"/>
  </conditionalFormatting>
  <conditionalFormatting sqref="D49">
    <cfRule type="duplicateValues" dxfId="1928" priority="74"/>
  </conditionalFormatting>
  <conditionalFormatting sqref="B49">
    <cfRule type="duplicateValues" dxfId="1927" priority="73"/>
  </conditionalFormatting>
  <conditionalFormatting sqref="D50:D52">
    <cfRule type="duplicateValues" dxfId="1926" priority="72"/>
  </conditionalFormatting>
  <conditionalFormatting sqref="B50:B52">
    <cfRule type="duplicateValues" dxfId="1925" priority="71"/>
  </conditionalFormatting>
  <conditionalFormatting sqref="D54:D64">
    <cfRule type="duplicateValues" dxfId="1924" priority="70"/>
  </conditionalFormatting>
  <conditionalFormatting sqref="B54:B64">
    <cfRule type="duplicateValues" dxfId="1923" priority="69"/>
  </conditionalFormatting>
  <conditionalFormatting sqref="D67:D75">
    <cfRule type="duplicateValues" dxfId="1922" priority="68"/>
  </conditionalFormatting>
  <conditionalFormatting sqref="B67:B75">
    <cfRule type="duplicateValues" dxfId="1921" priority="67"/>
  </conditionalFormatting>
  <conditionalFormatting sqref="D66">
    <cfRule type="duplicateValues" dxfId="1920" priority="66"/>
  </conditionalFormatting>
  <conditionalFormatting sqref="B66">
    <cfRule type="duplicateValues" dxfId="1919" priority="65"/>
  </conditionalFormatting>
  <conditionalFormatting sqref="D77">
    <cfRule type="duplicateValues" dxfId="1918" priority="64"/>
  </conditionalFormatting>
  <conditionalFormatting sqref="B77">
    <cfRule type="duplicateValues" dxfId="1917" priority="63"/>
  </conditionalFormatting>
  <conditionalFormatting sqref="D79:D80">
    <cfRule type="duplicateValues" dxfId="1916" priority="62"/>
  </conditionalFormatting>
  <conditionalFormatting sqref="B79:B80">
    <cfRule type="duplicateValues" dxfId="1915" priority="61"/>
  </conditionalFormatting>
  <conditionalFormatting sqref="D84:D88">
    <cfRule type="duplicateValues" dxfId="1914" priority="60"/>
  </conditionalFormatting>
  <conditionalFormatting sqref="B84:B88">
    <cfRule type="duplicateValues" dxfId="1913" priority="59"/>
  </conditionalFormatting>
  <conditionalFormatting sqref="D89:D93">
    <cfRule type="duplicateValues" dxfId="1912" priority="58"/>
  </conditionalFormatting>
  <conditionalFormatting sqref="B89:B93">
    <cfRule type="duplicateValues" dxfId="1911" priority="57"/>
  </conditionalFormatting>
  <conditionalFormatting sqref="D66:D75">
    <cfRule type="duplicateValues" dxfId="1910" priority="56"/>
  </conditionalFormatting>
  <conditionalFormatting sqref="B66:B75">
    <cfRule type="duplicateValues" dxfId="1909" priority="55"/>
  </conditionalFormatting>
  <conditionalFormatting sqref="B13:B202">
    <cfRule type="duplicateValues" dxfId="1908" priority="54"/>
  </conditionalFormatting>
  <conditionalFormatting sqref="B19">
    <cfRule type="duplicateValues" dxfId="1907" priority="53"/>
  </conditionalFormatting>
  <conditionalFormatting sqref="D44:D52">
    <cfRule type="duplicateValues" dxfId="1906" priority="52"/>
  </conditionalFormatting>
  <conditionalFormatting sqref="B44:B52">
    <cfRule type="duplicateValues" dxfId="1905" priority="51"/>
  </conditionalFormatting>
  <conditionalFormatting sqref="D60:D88">
    <cfRule type="duplicateValues" dxfId="1904" priority="50"/>
  </conditionalFormatting>
  <conditionalFormatting sqref="B60:B88">
    <cfRule type="duplicateValues" dxfId="1903" priority="49"/>
  </conditionalFormatting>
  <conditionalFormatting sqref="D90:D94">
    <cfRule type="duplicateValues" dxfId="1902" priority="48"/>
  </conditionalFormatting>
  <conditionalFormatting sqref="B90:B94">
    <cfRule type="duplicateValues" dxfId="1901" priority="47"/>
  </conditionalFormatting>
  <conditionalFormatting sqref="D199:D200 D13:D196">
    <cfRule type="duplicateValues" dxfId="1900" priority="46"/>
  </conditionalFormatting>
  <conditionalFormatting sqref="D13:D202">
    <cfRule type="duplicateValues" dxfId="1899" priority="45"/>
  </conditionalFormatting>
  <conditionalFormatting sqref="B13:B202">
    <cfRule type="duplicateValues" dxfId="1898" priority="44"/>
  </conditionalFormatting>
  <conditionalFormatting sqref="D16">
    <cfRule type="duplicateValues" dxfId="1897" priority="43"/>
  </conditionalFormatting>
  <conditionalFormatting sqref="B16">
    <cfRule type="duplicateValues" dxfId="1896" priority="42"/>
  </conditionalFormatting>
  <conditionalFormatting sqref="D38:D41">
    <cfRule type="duplicateValues" dxfId="1895" priority="41"/>
  </conditionalFormatting>
  <conditionalFormatting sqref="B38:B41">
    <cfRule type="duplicateValues" dxfId="1894" priority="40"/>
  </conditionalFormatting>
  <conditionalFormatting sqref="D43">
    <cfRule type="duplicateValues" dxfId="1893" priority="39"/>
  </conditionalFormatting>
  <conditionalFormatting sqref="B43">
    <cfRule type="duplicateValues" dxfId="1892" priority="38"/>
  </conditionalFormatting>
  <conditionalFormatting sqref="D45">
    <cfRule type="duplicateValues" dxfId="1891" priority="37"/>
  </conditionalFormatting>
  <conditionalFormatting sqref="B45">
    <cfRule type="duplicateValues" dxfId="1890" priority="36"/>
  </conditionalFormatting>
  <conditionalFormatting sqref="D49">
    <cfRule type="duplicateValues" dxfId="1889" priority="35"/>
  </conditionalFormatting>
  <conditionalFormatting sqref="B49">
    <cfRule type="duplicateValues" dxfId="1888" priority="34"/>
  </conditionalFormatting>
  <conditionalFormatting sqref="D50:D52">
    <cfRule type="duplicateValues" dxfId="1887" priority="33"/>
  </conditionalFormatting>
  <conditionalFormatting sqref="B50:B52">
    <cfRule type="duplicateValues" dxfId="1886" priority="32"/>
  </conditionalFormatting>
  <conditionalFormatting sqref="D54:D64">
    <cfRule type="duplicateValues" dxfId="1885" priority="31"/>
  </conditionalFormatting>
  <conditionalFormatting sqref="B54:B64">
    <cfRule type="duplicateValues" dxfId="1884" priority="30"/>
  </conditionalFormatting>
  <conditionalFormatting sqref="D67:D75">
    <cfRule type="duplicateValues" dxfId="1883" priority="29"/>
  </conditionalFormatting>
  <conditionalFormatting sqref="B67:B75">
    <cfRule type="duplicateValues" dxfId="1882" priority="28"/>
  </conditionalFormatting>
  <conditionalFormatting sqref="D66">
    <cfRule type="duplicateValues" dxfId="1881" priority="27"/>
  </conditionalFormatting>
  <conditionalFormatting sqref="B66">
    <cfRule type="duplicateValues" dxfId="1880" priority="26"/>
  </conditionalFormatting>
  <conditionalFormatting sqref="D77">
    <cfRule type="duplicateValues" dxfId="1879" priority="25"/>
  </conditionalFormatting>
  <conditionalFormatting sqref="B77">
    <cfRule type="duplicateValues" dxfId="1878" priority="24"/>
  </conditionalFormatting>
  <conditionalFormatting sqref="D79:D80">
    <cfRule type="duplicateValues" dxfId="1877" priority="23"/>
  </conditionalFormatting>
  <conditionalFormatting sqref="B79:B80">
    <cfRule type="duplicateValues" dxfId="1876" priority="22"/>
  </conditionalFormatting>
  <conditionalFormatting sqref="D84:D88">
    <cfRule type="duplicateValues" dxfId="1875" priority="21"/>
  </conditionalFormatting>
  <conditionalFormatting sqref="B84:B88">
    <cfRule type="duplicateValues" dxfId="1874" priority="20"/>
  </conditionalFormatting>
  <conditionalFormatting sqref="D89:D93">
    <cfRule type="duplicateValues" dxfId="1873" priority="19"/>
  </conditionalFormatting>
  <conditionalFormatting sqref="B89:B93">
    <cfRule type="duplicateValues" dxfId="1872" priority="18"/>
  </conditionalFormatting>
  <conditionalFormatting sqref="D66:D75">
    <cfRule type="duplicateValues" dxfId="1871" priority="17"/>
  </conditionalFormatting>
  <conditionalFormatting sqref="B66:B75">
    <cfRule type="duplicateValues" dxfId="1870" priority="16"/>
  </conditionalFormatting>
  <conditionalFormatting sqref="B13:B202">
    <cfRule type="duplicateValues" dxfId="1869" priority="15"/>
  </conditionalFormatting>
  <conditionalFormatting sqref="B19">
    <cfRule type="duplicateValues" dxfId="1868" priority="14"/>
  </conditionalFormatting>
  <conditionalFormatting sqref="D44:D52">
    <cfRule type="duplicateValues" dxfId="1867" priority="13"/>
  </conditionalFormatting>
  <conditionalFormatting sqref="B44:B52">
    <cfRule type="duplicateValues" dxfId="1866" priority="12"/>
  </conditionalFormatting>
  <conditionalFormatting sqref="D60:D88">
    <cfRule type="duplicateValues" dxfId="1865" priority="11"/>
  </conditionalFormatting>
  <conditionalFormatting sqref="B60:B88">
    <cfRule type="duplicateValues" dxfId="1864" priority="10"/>
  </conditionalFormatting>
  <conditionalFormatting sqref="D90:D94">
    <cfRule type="duplicateValues" dxfId="1863" priority="9"/>
  </conditionalFormatting>
  <conditionalFormatting sqref="B90:B94">
    <cfRule type="duplicateValues" dxfId="1862" priority="8"/>
  </conditionalFormatting>
  <conditionalFormatting sqref="D200 D191:D197">
    <cfRule type="duplicateValues" dxfId="1861" priority="7"/>
  </conditionalFormatting>
  <conditionalFormatting sqref="D187:D188">
    <cfRule type="duplicateValues" dxfId="1860" priority="6"/>
  </conditionalFormatting>
  <conditionalFormatting sqref="D182:D183 D186">
    <cfRule type="duplicateValues" dxfId="1859" priority="5"/>
  </conditionalFormatting>
  <conditionalFormatting sqref="D196:D197">
    <cfRule type="duplicateValues" dxfId="1858" priority="4"/>
  </conditionalFormatting>
  <conditionalFormatting sqref="D201:D202 D13:D179">
    <cfRule type="duplicateValues" dxfId="1857" priority="3"/>
  </conditionalFormatting>
  <conditionalFormatting sqref="D13:D202">
    <cfRule type="duplicateValues" dxfId="1856" priority="2"/>
  </conditionalFormatting>
  <conditionalFormatting sqref="B13:B202">
    <cfRule type="duplicateValues" dxfId="1855" priority="1"/>
  </conditionalFormatting>
  <conditionalFormatting sqref="D9:D217">
    <cfRule type="duplicateValues" dxfId="1854" priority="10342"/>
  </conditionalFormatting>
  <conditionalFormatting sqref="D1:D217">
    <cfRule type="duplicateValues" dxfId="1853" priority="10344"/>
  </conditionalFormatting>
  <conditionalFormatting sqref="B1:B217">
    <cfRule type="duplicateValues" dxfId="1852" priority="10346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2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5703125" style="1" customWidth="1"/>
    <col min="3" max="3" width="6.5703125" style="1" hidden="1" customWidth="1"/>
    <col min="4" max="4" width="7.140625" style="1" customWidth="1"/>
    <col min="5" max="5" width="47.8554687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6.5703125" style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K6" s="90"/>
      <c r="AO6" s="39"/>
    </row>
    <row r="7" spans="1:49" x14ac:dyDescent="0.2">
      <c r="AO7" s="39"/>
    </row>
    <row r="8" spans="1:49" ht="4.5" customHeight="1" x14ac:dyDescent="0.2">
      <c r="AO8" s="39"/>
    </row>
    <row r="9" spans="1:49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32</v>
      </c>
      <c r="AQ9" s="33">
        <v>43466</v>
      </c>
      <c r="AR9" s="34"/>
      <c r="AT9" s="33">
        <v>43497</v>
      </c>
      <c r="AU9" s="34"/>
      <c r="AV9" s="33">
        <v>43616</v>
      </c>
      <c r="AW9" s="34"/>
    </row>
    <row r="10" spans="1:49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49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4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2</v>
      </c>
      <c r="K14" s="16">
        <f>J14*$F14</f>
        <v>69.139999999999972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2</v>
      </c>
      <c r="AD14" s="16">
        <f>AC14*F14</f>
        <v>69.139999999999972</v>
      </c>
      <c r="AE14" s="37">
        <f>AC14*G14</f>
        <v>139</v>
      </c>
      <c r="AF14" s="42">
        <f>AC14/AQ$10</f>
        <v>1.6260162601626018E-2</v>
      </c>
      <c r="AG14" s="37">
        <f>AF14*30</f>
        <v>0.48780487804878053</v>
      </c>
      <c r="AH14" s="63">
        <f>AE14/AQ$10*30</f>
        <v>33.902439024390247</v>
      </c>
      <c r="AI14" s="26">
        <v>0</v>
      </c>
      <c r="AJ14" s="37">
        <f t="shared" ref="AJ14:AJ20" si="0">AI14*G14</f>
        <v>0</v>
      </c>
      <c r="AK14" s="37">
        <f t="shared" ref="AK14:AK20" si="1">IFERROR(AI14/AF14, "-")</f>
        <v>0</v>
      </c>
      <c r="AL14" s="47">
        <v>2</v>
      </c>
      <c r="AM14" s="37">
        <f t="shared" ref="AM14:AM20" si="2">IFERROR(AK14/7,"-")</f>
        <v>0</v>
      </c>
      <c r="AN14" s="52">
        <f t="shared" ref="AN14:AN20" si="3">IFERROR(AK14/30,"-")</f>
        <v>0</v>
      </c>
      <c r="AO14" s="35">
        <f>IFERROR(AO$10+AK14,"-")</f>
        <v>43589</v>
      </c>
    </row>
    <row r="15" spans="1:49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1</v>
      </c>
      <c r="N15" s="16">
        <f>M15*$F15</f>
        <v>51.990000000000009</v>
      </c>
      <c r="O15" s="16">
        <f>M15*$G15</f>
        <v>69.5</v>
      </c>
      <c r="P15" s="26">
        <v>0</v>
      </c>
      <c r="Q15" s="16">
        <f>P15*$F15</f>
        <v>0</v>
      </c>
      <c r="R15" s="16">
        <f>P15*$G15</f>
        <v>0</v>
      </c>
      <c r="S15" s="26">
        <v>1</v>
      </c>
      <c r="T15" s="16">
        <f>S15*$F15</f>
        <v>51.990000000000009</v>
      </c>
      <c r="U15" s="16">
        <f>S15*$G15</f>
        <v>69.5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2</v>
      </c>
      <c r="AD15" s="16">
        <f t="shared" ref="AD15:AD71" si="5">AC15*F15</f>
        <v>103.98000000000002</v>
      </c>
      <c r="AE15" s="37">
        <f t="shared" ref="AE15:AE71" si="6">AC15*G15</f>
        <v>139</v>
      </c>
      <c r="AF15" s="42">
        <f t="shared" ref="AF15:AF78" si="7">AC15/AQ$10</f>
        <v>1.6260162601626018E-2</v>
      </c>
      <c r="AG15" s="37">
        <f t="shared" ref="AG15:AG78" si="8">AF15*30</f>
        <v>0.48780487804878053</v>
      </c>
      <c r="AH15" s="63">
        <f t="shared" ref="AH15:AH78" si="9">AE15/AQ$10*30</f>
        <v>33.902439024390247</v>
      </c>
      <c r="AI15" s="26">
        <v>0</v>
      </c>
      <c r="AJ15" s="37">
        <f t="shared" si="0"/>
        <v>0</v>
      </c>
      <c r="AK15" s="37">
        <f t="shared" si="1"/>
        <v>0</v>
      </c>
      <c r="AL15" s="47">
        <v>3</v>
      </c>
      <c r="AM15" s="37">
        <f t="shared" si="2"/>
        <v>0</v>
      </c>
      <c r="AN15" s="52">
        <f t="shared" si="3"/>
        <v>0</v>
      </c>
      <c r="AO15" s="35">
        <f t="shared" ref="AO15:AO78" si="10">IFERROR(AO$10+AK15,"-")</f>
        <v>43589</v>
      </c>
    </row>
    <row r="16" spans="1:49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2</v>
      </c>
      <c r="N16" s="16">
        <f t="shared" ref="N16:N20" si="13">M16*$F16</f>
        <v>10.520000000000003</v>
      </c>
      <c r="O16" s="16">
        <f t="shared" ref="O16:O20" si="14">M16*$G16</f>
        <v>49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4"/>
        <v>12</v>
      </c>
      <c r="AD16" s="16">
        <f t="shared" si="5"/>
        <v>63.120000000000019</v>
      </c>
      <c r="AE16" s="37">
        <f t="shared" si="6"/>
        <v>294</v>
      </c>
      <c r="AF16" s="42">
        <f t="shared" si="7"/>
        <v>9.7560975609756101E-2</v>
      </c>
      <c r="AG16" s="37">
        <f t="shared" si="8"/>
        <v>2.9268292682926829</v>
      </c>
      <c r="AH16" s="63">
        <f t="shared" si="9"/>
        <v>71.707317073170728</v>
      </c>
      <c r="AI16" s="26">
        <v>4</v>
      </c>
      <c r="AJ16" s="37">
        <f t="shared" si="0"/>
        <v>98</v>
      </c>
      <c r="AK16" s="37">
        <f t="shared" si="1"/>
        <v>41</v>
      </c>
      <c r="AL16" s="47">
        <v>8</v>
      </c>
      <c r="AM16" s="37">
        <f t="shared" si="2"/>
        <v>5.8571428571428568</v>
      </c>
      <c r="AN16" s="52">
        <f t="shared" si="3"/>
        <v>1.3666666666666667</v>
      </c>
      <c r="AO16" s="35">
        <f t="shared" si="10"/>
        <v>43630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5</v>
      </c>
      <c r="K17" s="104">
        <f t="shared" si="11"/>
        <v>26.94999999999996</v>
      </c>
      <c r="L17" s="104">
        <f t="shared" si="12"/>
        <v>122.5</v>
      </c>
      <c r="M17" s="103">
        <v>2</v>
      </c>
      <c r="N17" s="104">
        <f t="shared" si="13"/>
        <v>10.779999999999983</v>
      </c>
      <c r="O17" s="104">
        <f t="shared" si="14"/>
        <v>49</v>
      </c>
      <c r="P17" s="103">
        <v>2</v>
      </c>
      <c r="Q17" s="104">
        <f t="shared" si="15"/>
        <v>10.779999999999983</v>
      </c>
      <c r="R17" s="104">
        <f t="shared" si="16"/>
        <v>49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4"/>
        <v>11</v>
      </c>
      <c r="AD17" s="104">
        <f t="shared" si="5"/>
        <v>59.289999999999907</v>
      </c>
      <c r="AE17" s="104">
        <f t="shared" si="6"/>
        <v>269.5</v>
      </c>
      <c r="AF17" s="42">
        <f t="shared" si="7"/>
        <v>8.943089430894309E-2</v>
      </c>
      <c r="AG17" s="37">
        <f t="shared" si="8"/>
        <v>2.6829268292682928</v>
      </c>
      <c r="AH17" s="63">
        <f t="shared" si="9"/>
        <v>65.731707317073173</v>
      </c>
      <c r="AI17" s="103">
        <v>4</v>
      </c>
      <c r="AJ17" s="107">
        <f t="shared" si="0"/>
        <v>98</v>
      </c>
      <c r="AK17" s="106">
        <f t="shared" si="1"/>
        <v>44.727272727272727</v>
      </c>
      <c r="AL17" s="108">
        <v>9</v>
      </c>
      <c r="AM17" s="106">
        <f t="shared" si="2"/>
        <v>6.3896103896103895</v>
      </c>
      <c r="AN17" s="109">
        <f t="shared" si="3"/>
        <v>1.490909090909091</v>
      </c>
      <c r="AO17" s="35">
        <f t="shared" si="10"/>
        <v>43633.727272727272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0</v>
      </c>
      <c r="N27" s="16">
        <f t="shared" si="24"/>
        <v>0</v>
      </c>
      <c r="O27" s="16">
        <f t="shared" si="25"/>
        <v>0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4</v>
      </c>
      <c r="AD27" s="16">
        <f t="shared" si="5"/>
        <v>228.24000000000015</v>
      </c>
      <c r="AE27" s="37">
        <f t="shared" si="6"/>
        <v>418</v>
      </c>
      <c r="AF27" s="42">
        <f t="shared" si="7"/>
        <v>3.2520325203252036E-2</v>
      </c>
      <c r="AG27" s="37">
        <f t="shared" si="8"/>
        <v>0.97560975609756106</v>
      </c>
      <c r="AH27" s="63">
        <f t="shared" si="9"/>
        <v>101.95121951219512</v>
      </c>
      <c r="AI27" s="26">
        <v>4</v>
      </c>
      <c r="AJ27" s="37">
        <f t="shared" si="34"/>
        <v>418</v>
      </c>
      <c r="AK27" s="37">
        <f t="shared" si="35"/>
        <v>122.99999999999999</v>
      </c>
      <c r="AL27" s="47">
        <v>20</v>
      </c>
      <c r="AM27" s="37">
        <f t="shared" si="36"/>
        <v>17.571428571428569</v>
      </c>
      <c r="AN27" s="52">
        <f t="shared" si="37"/>
        <v>4.0999999999999996</v>
      </c>
      <c r="AO27" s="35">
        <f t="shared" si="10"/>
        <v>43712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2</v>
      </c>
      <c r="Q28" s="16">
        <f t="shared" si="26"/>
        <v>107.94</v>
      </c>
      <c r="R28" s="16">
        <f t="shared" si="27"/>
        <v>209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2</v>
      </c>
      <c r="AD28" s="16">
        <f t="shared" si="5"/>
        <v>107.94</v>
      </c>
      <c r="AE28" s="37">
        <f t="shared" si="6"/>
        <v>209</v>
      </c>
      <c r="AF28" s="42">
        <f t="shared" si="7"/>
        <v>1.6260162601626018E-2</v>
      </c>
      <c r="AG28" s="37">
        <f t="shared" si="8"/>
        <v>0.48780487804878053</v>
      </c>
      <c r="AH28" s="63">
        <f t="shared" si="9"/>
        <v>50.975609756097562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10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2</v>
      </c>
      <c r="K39" s="16">
        <f t="shared" si="11"/>
        <v>154.41999999999999</v>
      </c>
      <c r="L39" s="16">
        <f t="shared" ref="L39:L54" si="38">J39*$G39</f>
        <v>279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2</v>
      </c>
      <c r="AD39" s="16">
        <f t="shared" si="5"/>
        <v>154.41999999999999</v>
      </c>
      <c r="AE39" s="37">
        <f t="shared" si="6"/>
        <v>279</v>
      </c>
      <c r="AF39" s="42">
        <f t="shared" si="7"/>
        <v>1.6260162601626018E-2</v>
      </c>
      <c r="AG39" s="37">
        <f t="shared" si="8"/>
        <v>0.48780487804878053</v>
      </c>
      <c r="AH39" s="63">
        <f t="shared" si="9"/>
        <v>68.048780487804876</v>
      </c>
      <c r="AI39" s="26">
        <v>0</v>
      </c>
      <c r="AJ39" s="37">
        <f t="shared" ref="AJ39:AJ54" si="49">AI39*G39</f>
        <v>0</v>
      </c>
      <c r="AK39" s="37">
        <f t="shared" ref="AK39:AK54" si="50">IFERROR(AI39/AF39, "-")</f>
        <v>0</v>
      </c>
      <c r="AL39" s="47">
        <v>33</v>
      </c>
      <c r="AM39" s="37">
        <f t="shared" ref="AM39:AM54" si="51">IFERROR(AK39/7,"-")</f>
        <v>0</v>
      </c>
      <c r="AN39" s="52">
        <f t="shared" ref="AN39:AN54" si="52">IFERROR(AK39/30,"-")</f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5"/>
        <v>0</v>
      </c>
      <c r="AE44" s="37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5"/>
        <v>0</v>
      </c>
      <c r="AE53" s="104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0</v>
      </c>
      <c r="Q55" s="16">
        <f t="shared" ref="Q55:Q89" si="56">P55*$F55</f>
        <v>0</v>
      </c>
      <c r="R55" s="16">
        <f t="shared" ref="R55:R89" si="57">P55*$G55</f>
        <v>0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4">AI55*G55</f>
        <v>0</v>
      </c>
      <c r="AK55" s="37" t="str">
        <f t="shared" ref="AK55:AK89" si="65">IFERROR(AI55/AF55, "-")</f>
        <v>-</v>
      </c>
      <c r="AL55" s="47">
        <v>51</v>
      </c>
      <c r="AM55" s="37" t="str">
        <f t="shared" ref="AM55:AM89" si="66">IFERROR(AK55/7,"-")</f>
        <v>-</v>
      </c>
      <c r="AN55" s="52" t="str">
        <f t="shared" ref="AN55:AN89" si="67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4"/>
        <v>99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5"/>
        <v>0</v>
      </c>
      <c r="AE60" s="37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3"/>
        <v>59.5</v>
      </c>
      <c r="M64" s="103">
        <v>2</v>
      </c>
      <c r="N64" s="104">
        <f t="shared" si="54"/>
        <v>54</v>
      </c>
      <c r="O64" s="104">
        <f t="shared" si="55"/>
        <v>119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3</v>
      </c>
      <c r="AD64" s="104">
        <f t="shared" si="5"/>
        <v>81</v>
      </c>
      <c r="AE64" s="104">
        <f t="shared" si="6"/>
        <v>178.5</v>
      </c>
      <c r="AF64" s="42">
        <f t="shared" si="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10"/>
        <v>43589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1</v>
      </c>
      <c r="N68" s="104">
        <f t="shared" si="54"/>
        <v>11.76</v>
      </c>
      <c r="O68" s="104">
        <f t="shared" si="55"/>
        <v>24.5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1</v>
      </c>
      <c r="AD68" s="104">
        <f t="shared" si="5"/>
        <v>11.76</v>
      </c>
      <c r="AE68" s="104">
        <f t="shared" si="6"/>
        <v>24.5</v>
      </c>
      <c r="AF68" s="42">
        <f t="shared" si="7"/>
        <v>8.130081300813009E-3</v>
      </c>
      <c r="AG68" s="37">
        <f t="shared" si="8"/>
        <v>0.24390243902439027</v>
      </c>
      <c r="AH68" s="63">
        <f t="shared" si="9"/>
        <v>5.975609756097561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64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1</v>
      </c>
      <c r="K70" s="104">
        <f t="shared" si="11"/>
        <v>12.049999999999997</v>
      </c>
      <c r="L70" s="104">
        <f t="shared" si="53"/>
        <v>24.5</v>
      </c>
      <c r="M70" s="103">
        <v>1</v>
      </c>
      <c r="N70" s="104">
        <f t="shared" si="54"/>
        <v>12.049999999999997</v>
      </c>
      <c r="O70" s="104">
        <f t="shared" si="55"/>
        <v>24.5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2</v>
      </c>
      <c r="AD70" s="104">
        <f t="shared" si="5"/>
        <v>24.099999999999994</v>
      </c>
      <c r="AE70" s="104">
        <f t="shared" si="6"/>
        <v>49</v>
      </c>
      <c r="AF70" s="42">
        <f t="shared" si="7"/>
        <v>1.6260162601626018E-2</v>
      </c>
      <c r="AG70" s="37">
        <f t="shared" si="8"/>
        <v>0.48780487804878053</v>
      </c>
      <c r="AH70" s="63">
        <f t="shared" si="9"/>
        <v>11.951219512195122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10"/>
        <v>43589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53"/>
        <v>29.5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1</v>
      </c>
      <c r="AD75" s="104">
        <f t="shared" si="69"/>
        <v>13.479999999999993</v>
      </c>
      <c r="AE75" s="104">
        <f t="shared" si="70"/>
        <v>29.5</v>
      </c>
      <c r="AF75" s="42">
        <f t="shared" si="7"/>
        <v>8.130081300813009E-3</v>
      </c>
      <c r="AG75" s="37">
        <f t="shared" si="8"/>
        <v>0.24390243902439027</v>
      </c>
      <c r="AH75" s="63">
        <f t="shared" si="9"/>
        <v>7.1951219512195124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2</v>
      </c>
      <c r="N76" s="104">
        <f t="shared" si="54"/>
        <v>27.02</v>
      </c>
      <c r="O76" s="104">
        <f t="shared" si="55"/>
        <v>59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27.02</v>
      </c>
      <c r="AE76" s="104">
        <f t="shared" si="70"/>
        <v>59</v>
      </c>
      <c r="AF76" s="42">
        <f t="shared" si="7"/>
        <v>1.6260162601626018E-2</v>
      </c>
      <c r="AG76" s="37">
        <f t="shared" si="8"/>
        <v>0.48780487804878053</v>
      </c>
      <c r="AH76" s="63">
        <f t="shared" si="9"/>
        <v>14.390243902439025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7"/>
        <v>0</v>
      </c>
      <c r="AG78" s="37">
        <f t="shared" si="8"/>
        <v>0</v>
      </c>
      <c r="AH78" s="63">
        <f t="shared" si="9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10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4</v>
      </c>
      <c r="K80" s="104">
        <f t="shared" si="71"/>
        <v>55.800000000000054</v>
      </c>
      <c r="L80" s="104">
        <f t="shared" si="53"/>
        <v>138</v>
      </c>
      <c r="M80" s="103">
        <v>1</v>
      </c>
      <c r="N80" s="104">
        <f t="shared" si="54"/>
        <v>13.950000000000014</v>
      </c>
      <c r="O80" s="104">
        <f t="shared" si="55"/>
        <v>34.5</v>
      </c>
      <c r="P80" s="103">
        <v>6</v>
      </c>
      <c r="Q80" s="104">
        <f t="shared" si="56"/>
        <v>83.700000000000074</v>
      </c>
      <c r="R80" s="104">
        <f t="shared" si="57"/>
        <v>207</v>
      </c>
      <c r="S80" s="103">
        <v>4</v>
      </c>
      <c r="T80" s="104">
        <f t="shared" si="58"/>
        <v>55.800000000000054</v>
      </c>
      <c r="U80" s="104">
        <f t="shared" si="59"/>
        <v>138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15</v>
      </c>
      <c r="AD80" s="104">
        <f t="shared" si="69"/>
        <v>209.2500000000002</v>
      </c>
      <c r="AE80" s="104">
        <f t="shared" si="70"/>
        <v>517.5</v>
      </c>
      <c r="AF80" s="42">
        <f t="shared" si="72"/>
        <v>0.12195121951219512</v>
      </c>
      <c r="AG80" s="37">
        <f t="shared" si="73"/>
        <v>3.6585365853658534</v>
      </c>
      <c r="AH80" s="63">
        <f t="shared" si="74"/>
        <v>126.21951219512195</v>
      </c>
      <c r="AI80" s="103">
        <v>7</v>
      </c>
      <c r="AJ80" s="107">
        <f t="shared" si="64"/>
        <v>241.5</v>
      </c>
      <c r="AK80" s="106">
        <f t="shared" si="65"/>
        <v>57.4</v>
      </c>
      <c r="AL80" s="108">
        <v>76</v>
      </c>
      <c r="AM80" s="106">
        <f t="shared" si="66"/>
        <v>8.1999999999999993</v>
      </c>
      <c r="AN80" s="109">
        <f t="shared" si="67"/>
        <v>1.9133333333333333</v>
      </c>
      <c r="AO80" s="35">
        <f t="shared" si="75"/>
        <v>43646.400000000001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1"/>
        <v>23.520000000000014</v>
      </c>
      <c r="L85" s="104">
        <f t="shared" si="53"/>
        <v>49</v>
      </c>
      <c r="M85" s="103">
        <v>2</v>
      </c>
      <c r="N85" s="104">
        <f t="shared" si="54"/>
        <v>23.520000000000014</v>
      </c>
      <c r="O85" s="104">
        <f t="shared" si="55"/>
        <v>49</v>
      </c>
      <c r="P85" s="103">
        <v>3</v>
      </c>
      <c r="Q85" s="104">
        <f t="shared" si="56"/>
        <v>35.280000000000022</v>
      </c>
      <c r="R85" s="104">
        <f t="shared" si="57"/>
        <v>73.5</v>
      </c>
      <c r="S85" s="103">
        <v>1</v>
      </c>
      <c r="T85" s="104">
        <f t="shared" si="58"/>
        <v>11.760000000000007</v>
      </c>
      <c r="U85" s="104">
        <f t="shared" si="59"/>
        <v>24.5</v>
      </c>
      <c r="V85" s="103">
        <v>1</v>
      </c>
      <c r="W85" s="104">
        <f t="shared" si="60"/>
        <v>11.760000000000007</v>
      </c>
      <c r="X85" s="104">
        <f t="shared" si="61"/>
        <v>24.5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9</v>
      </c>
      <c r="AD85" s="104">
        <f t="shared" si="69"/>
        <v>105.84000000000006</v>
      </c>
      <c r="AE85" s="104">
        <f t="shared" si="70"/>
        <v>220.5</v>
      </c>
      <c r="AF85" s="42">
        <f t="shared" si="72"/>
        <v>7.3170731707317069E-2</v>
      </c>
      <c r="AG85" s="37">
        <f t="shared" si="73"/>
        <v>2.1951219512195119</v>
      </c>
      <c r="AH85" s="63">
        <f t="shared" si="74"/>
        <v>53.780487804878049</v>
      </c>
      <c r="AI85" s="103">
        <v>0</v>
      </c>
      <c r="AJ85" s="107">
        <f t="shared" si="64"/>
        <v>0</v>
      </c>
      <c r="AK85" s="106">
        <f t="shared" si="65"/>
        <v>0</v>
      </c>
      <c r="AL85" s="108">
        <v>81</v>
      </c>
      <c r="AM85" s="106">
        <f t="shared" si="66"/>
        <v>0</v>
      </c>
      <c r="AN85" s="109">
        <f t="shared" si="67"/>
        <v>0</v>
      </c>
      <c r="AO85" s="35">
        <f t="shared" si="75"/>
        <v>43589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3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 t="shared" si="68"/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1</v>
      </c>
      <c r="T100" s="16">
        <f t="shared" si="112"/>
        <v>7.6100000000000083</v>
      </c>
      <c r="U100" s="16">
        <f t="shared" si="113"/>
        <v>24.5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1</v>
      </c>
      <c r="AD100" s="16">
        <f t="shared" si="69"/>
        <v>7.6100000000000083</v>
      </c>
      <c r="AE100" s="37">
        <f t="shared" si="70"/>
        <v>24.5</v>
      </c>
      <c r="AF100" s="42">
        <f t="shared" si="72"/>
        <v>8.130081300813009E-3</v>
      </c>
      <c r="AG100" s="37">
        <f t="shared" si="73"/>
        <v>0.24390243902439027</v>
      </c>
      <c r="AH100" s="63">
        <f t="shared" si="74"/>
        <v>5.975609756097561</v>
      </c>
      <c r="AI100" s="26">
        <v>1</v>
      </c>
      <c r="AJ100" s="37">
        <f t="shared" si="102"/>
        <v>24.5</v>
      </c>
      <c r="AK100" s="37">
        <f t="shared" si="103"/>
        <v>122.99999999999999</v>
      </c>
      <c r="AL100" s="47">
        <v>99</v>
      </c>
      <c r="AM100" s="37">
        <f t="shared" si="104"/>
        <v>17.571428571428569</v>
      </c>
      <c r="AN100" s="52">
        <f t="shared" si="105"/>
        <v>4.0999999999999996</v>
      </c>
      <c r="AO100" s="35">
        <f t="shared" si="75"/>
        <v>43712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2</v>
      </c>
      <c r="AJ101" s="37">
        <f t="shared" si="102"/>
        <v>49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1</v>
      </c>
      <c r="Q113" s="16">
        <f t="shared" ref="Q113:Q121" si="147">P113*$F113</f>
        <v>11.760000000000002</v>
      </c>
      <c r="R113" s="16">
        <f t="shared" ref="R113:R121" si="148">P113*$G113</f>
        <v>24.5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1</v>
      </c>
      <c r="AD113" s="16">
        <f t="shared" si="69"/>
        <v>11.760000000000002</v>
      </c>
      <c r="AE113" s="37">
        <f t="shared" si="70"/>
        <v>24.5</v>
      </c>
      <c r="AF113" s="42">
        <f t="shared" si="72"/>
        <v>8.130081300813009E-3</v>
      </c>
      <c r="AG113" s="37">
        <f t="shared" si="73"/>
        <v>0.24390243902439027</v>
      </c>
      <c r="AH113" s="63">
        <f t="shared" si="74"/>
        <v>5.975609756097561</v>
      </c>
      <c r="AI113" s="26">
        <v>0</v>
      </c>
      <c r="AJ113" s="37">
        <f t="shared" ref="AJ113:AJ121" si="155">AI113*G113</f>
        <v>0</v>
      </c>
      <c r="AK113" s="37">
        <f t="shared" ref="AK113:AK121" si="156">IFERROR(AI113/AF113, "-")</f>
        <v>0</v>
      </c>
      <c r="AL113" s="47">
        <v>115</v>
      </c>
      <c r="AM113" s="37">
        <f t="shared" ref="AM113:AM121" si="157">IFERROR(AK113/7,"-")</f>
        <v>0</v>
      </c>
      <c r="AN113" s="52">
        <f t="shared" ref="AN113:AN121" si="158">IFERROR(AK113/30,"-")</f>
        <v>0</v>
      </c>
      <c r="AO113" s="35">
        <f t="shared" si="75"/>
        <v>43589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6</v>
      </c>
      <c r="AJ114" s="37">
        <f t="shared" si="155"/>
        <v>267</v>
      </c>
      <c r="AK114" s="37" t="str">
        <f t="shared" si="156"/>
        <v>-</v>
      </c>
      <c r="AL114" s="47">
        <v>116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9</v>
      </c>
      <c r="K124" s="16">
        <f t="shared" si="76"/>
        <v>85.589999999999975</v>
      </c>
      <c r="L124" s="16">
        <f t="shared" si="159"/>
        <v>220.5</v>
      </c>
      <c r="M124" s="26">
        <v>3</v>
      </c>
      <c r="N124" s="16">
        <f t="shared" si="160"/>
        <v>28.529999999999994</v>
      </c>
      <c r="O124" s="16">
        <f t="shared" si="161"/>
        <v>73.5</v>
      </c>
      <c r="P124" s="26">
        <v>1</v>
      </c>
      <c r="Q124" s="16">
        <f t="shared" si="162"/>
        <v>9.509999999999998</v>
      </c>
      <c r="R124" s="16">
        <f t="shared" si="163"/>
        <v>24.5</v>
      </c>
      <c r="S124" s="26">
        <v>2</v>
      </c>
      <c r="T124" s="16">
        <f t="shared" si="164"/>
        <v>19.019999999999996</v>
      </c>
      <c r="U124" s="16">
        <f t="shared" si="165"/>
        <v>49</v>
      </c>
      <c r="V124" s="26">
        <v>2</v>
      </c>
      <c r="W124" s="16">
        <f t="shared" si="151"/>
        <v>19.019999999999996</v>
      </c>
      <c r="X124" s="16">
        <f t="shared" si="166"/>
        <v>49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17</v>
      </c>
      <c r="AD124" s="16">
        <f t="shared" si="69"/>
        <v>161.66999999999996</v>
      </c>
      <c r="AE124" s="37">
        <f t="shared" si="70"/>
        <v>416.5</v>
      </c>
      <c r="AF124" s="42">
        <f t="shared" si="72"/>
        <v>0.13821138211382114</v>
      </c>
      <c r="AG124" s="37">
        <f t="shared" si="73"/>
        <v>4.1463414634146343</v>
      </c>
      <c r="AH124" s="63">
        <f t="shared" si="74"/>
        <v>101.58536585365854</v>
      </c>
      <c r="AI124" s="26">
        <v>3</v>
      </c>
      <c r="AJ124" s="37">
        <f t="shared" si="169"/>
        <v>73.5</v>
      </c>
      <c r="AK124" s="37">
        <f t="shared" si="170"/>
        <v>21.705882352941178</v>
      </c>
      <c r="AL124" s="47">
        <v>127</v>
      </c>
      <c r="AM124" s="37">
        <f t="shared" si="171"/>
        <v>3.1008403361344539</v>
      </c>
      <c r="AN124" s="52">
        <f t="shared" si="172"/>
        <v>0.72352941176470587</v>
      </c>
      <c r="AO124" s="35">
        <f t="shared" si="75"/>
        <v>43610.705882352944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1</v>
      </c>
      <c r="N125" s="16">
        <f t="shared" si="160"/>
        <v>23.460000000000004</v>
      </c>
      <c r="O125" s="16">
        <f t="shared" si="161"/>
        <v>49.5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23.460000000000004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128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0</v>
      </c>
      <c r="AJ128" s="37">
        <f t="shared" si="169"/>
        <v>0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6"/>
        <v>17.329999999999998</v>
      </c>
      <c r="L129" s="16">
        <f t="shared" si="159"/>
        <v>44.5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207" si="173">J129+M129+P129+S129+V129+Y129</f>
        <v>1</v>
      </c>
      <c r="AD129" s="16">
        <f t="shared" ref="AD129:AD207" si="174">AC129*F129</f>
        <v>17.329999999999998</v>
      </c>
      <c r="AE129" s="37">
        <f t="shared" ref="AE129:AE207" si="175">AC129*G129</f>
        <v>44.5</v>
      </c>
      <c r="AF129" s="42">
        <f t="shared" si="72"/>
        <v>8.130081300813009E-3</v>
      </c>
      <c r="AG129" s="37">
        <f t="shared" si="73"/>
        <v>0.24390243902439027</v>
      </c>
      <c r="AH129" s="63">
        <f t="shared" si="74"/>
        <v>10.853658536585368</v>
      </c>
      <c r="AI129" s="26">
        <v>2</v>
      </c>
      <c r="AJ129" s="37">
        <f t="shared" si="169"/>
        <v>89</v>
      </c>
      <c r="AK129" s="37">
        <f t="shared" si="170"/>
        <v>245.99999999999997</v>
      </c>
      <c r="AL129" s="47">
        <v>132</v>
      </c>
      <c r="AM129" s="37">
        <f t="shared" si="171"/>
        <v>35.142857142857139</v>
      </c>
      <c r="AN129" s="52">
        <f t="shared" si="172"/>
        <v>8.1999999999999993</v>
      </c>
      <c r="AO129" s="35">
        <f t="shared" si="75"/>
        <v>43835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92" si="176">J132*$G132</f>
        <v>0</v>
      </c>
      <c r="M132" s="26">
        <v>0</v>
      </c>
      <c r="N132" s="16">
        <f t="shared" ref="N132:N192" si="177">M132*$F132</f>
        <v>0</v>
      </c>
      <c r="O132" s="16">
        <f t="shared" ref="O132:O192" si="178">M132*$G132</f>
        <v>0</v>
      </c>
      <c r="P132" s="26">
        <v>1</v>
      </c>
      <c r="Q132" s="16">
        <f t="shared" ref="Q132:Q192" si="179">P132*$F132</f>
        <v>12.71</v>
      </c>
      <c r="R132" s="16">
        <f t="shared" ref="R132:R192" si="180">P132*$G132</f>
        <v>29.5</v>
      </c>
      <c r="S132" s="26">
        <v>0</v>
      </c>
      <c r="T132" s="16">
        <f t="shared" ref="T132:T192" si="181">S132*$F132</f>
        <v>0</v>
      </c>
      <c r="U132" s="16">
        <f t="shared" ref="U132:U192" si="182">S132*$G132</f>
        <v>0</v>
      </c>
      <c r="V132" s="26">
        <v>0</v>
      </c>
      <c r="W132" s="16">
        <f t="shared" ref="W132:W192" si="183">V132*$F132</f>
        <v>0</v>
      </c>
      <c r="X132" s="16">
        <f t="shared" ref="X132:X192" si="184">V132*$G132</f>
        <v>0</v>
      </c>
      <c r="Y132" s="26"/>
      <c r="Z132" s="16">
        <f t="shared" ref="Z132:Z192" si="185">Y132*$F132</f>
        <v>0</v>
      </c>
      <c r="AA132" s="16">
        <f t="shared" ref="AA132:AA192" si="186">Y132*$G132</f>
        <v>0</v>
      </c>
      <c r="AC132" s="52">
        <f t="shared" si="173"/>
        <v>1</v>
      </c>
      <c r="AD132" s="16">
        <f t="shared" si="174"/>
        <v>12.71</v>
      </c>
      <c r="AE132" s="37">
        <f t="shared" si="175"/>
        <v>29.5</v>
      </c>
      <c r="AF132" s="42">
        <f t="shared" si="72"/>
        <v>8.130081300813009E-3</v>
      </c>
      <c r="AG132" s="37">
        <f t="shared" si="73"/>
        <v>0.24390243902439027</v>
      </c>
      <c r="AH132" s="63">
        <f t="shared" si="74"/>
        <v>7.1951219512195124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136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6</v>
      </c>
      <c r="K133" s="16">
        <f t="shared" si="76"/>
        <v>55.880197287299652</v>
      </c>
      <c r="L133" s="16">
        <f t="shared" si="176"/>
        <v>147</v>
      </c>
      <c r="M133" s="26">
        <v>3</v>
      </c>
      <c r="N133" s="16">
        <f t="shared" si="177"/>
        <v>27.940098643649826</v>
      </c>
      <c r="O133" s="16">
        <f t="shared" si="178"/>
        <v>73.5</v>
      </c>
      <c r="P133" s="26">
        <v>1</v>
      </c>
      <c r="Q133" s="16">
        <f t="shared" si="179"/>
        <v>9.3133662145499425</v>
      </c>
      <c r="R133" s="16">
        <f t="shared" si="180"/>
        <v>24.5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73"/>
        <v>10</v>
      </c>
      <c r="AD133" s="16">
        <f t="shared" si="174"/>
        <v>93.133662145499429</v>
      </c>
      <c r="AE133" s="37">
        <f t="shared" si="175"/>
        <v>245</v>
      </c>
      <c r="AF133" s="42">
        <f t="shared" si="72"/>
        <v>8.1300813008130079E-2</v>
      </c>
      <c r="AG133" s="37">
        <f t="shared" si="73"/>
        <v>2.4390243902439024</v>
      </c>
      <c r="AH133" s="63">
        <f t="shared" si="74"/>
        <v>59.756097560975611</v>
      </c>
      <c r="AI133" s="26">
        <v>4</v>
      </c>
      <c r="AJ133" s="37">
        <f>AI133*G133</f>
        <v>98</v>
      </c>
      <c r="AK133" s="37">
        <f>IFERROR(AI133/AF133, "-")</f>
        <v>49.2</v>
      </c>
      <c r="AL133" s="47">
        <v>137</v>
      </c>
      <c r="AM133" s="37">
        <f>IFERROR(AK133/7,"-")</f>
        <v>7.0285714285714294</v>
      </c>
      <c r="AN133" s="52">
        <f>IFERROR(AK133/30,"-")</f>
        <v>1.6400000000000001</v>
      </c>
      <c r="AO133" s="35">
        <f t="shared" si="75"/>
        <v>43638.2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2</v>
      </c>
      <c r="K134" s="16">
        <f t="shared" si="76"/>
        <v>42.079999999999984</v>
      </c>
      <c r="L134" s="16">
        <f t="shared" si="176"/>
        <v>89</v>
      </c>
      <c r="M134" s="26">
        <v>1</v>
      </c>
      <c r="N134" s="16">
        <f t="shared" si="177"/>
        <v>21.039999999999992</v>
      </c>
      <c r="O134" s="16">
        <f t="shared" si="178"/>
        <v>44.5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1</v>
      </c>
      <c r="T134" s="16">
        <f t="shared" si="181"/>
        <v>21.039999999999992</v>
      </c>
      <c r="U134" s="16">
        <f t="shared" si="182"/>
        <v>44.5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73"/>
        <v>4</v>
      </c>
      <c r="AD134" s="16">
        <f t="shared" si="174"/>
        <v>84.159999999999968</v>
      </c>
      <c r="AE134" s="37">
        <f t="shared" si="175"/>
        <v>178</v>
      </c>
      <c r="AF134" s="42">
        <f t="shared" si="72"/>
        <v>3.2520325203252036E-2</v>
      </c>
      <c r="AG134" s="37">
        <f t="shared" si="73"/>
        <v>0.97560975609756106</v>
      </c>
      <c r="AH134" s="63">
        <f t="shared" si="74"/>
        <v>43.41463414634147</v>
      </c>
      <c r="AI134" s="26">
        <v>2</v>
      </c>
      <c r="AJ134" s="37">
        <f>AI134*G134</f>
        <v>89</v>
      </c>
      <c r="AK134" s="37">
        <f>IFERROR(AI134/AF134, "-")</f>
        <v>61.499999999999993</v>
      </c>
      <c r="AL134" s="47">
        <v>138</v>
      </c>
      <c r="AM134" s="37">
        <f>IFERROR(AK134/7,"-")</f>
        <v>8.7857142857142847</v>
      </c>
      <c r="AN134" s="52">
        <f>IFERROR(AK134/30,"-")</f>
        <v>2.0499999999999998</v>
      </c>
      <c r="AO134" s="35">
        <f t="shared" si="75"/>
        <v>43650.5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63" si="187">J135*$G135</f>
        <v>0</v>
      </c>
      <c r="M135" s="26">
        <v>0</v>
      </c>
      <c r="N135" s="16">
        <f t="shared" ref="N135:N163" si="188">M135*$F135</f>
        <v>0</v>
      </c>
      <c r="O135" s="16">
        <f t="shared" ref="O135:O163" si="189">M135*$G135</f>
        <v>0</v>
      </c>
      <c r="P135" s="26">
        <v>0</v>
      </c>
      <c r="Q135" s="16">
        <f t="shared" ref="Q135:Q163" si="190">P135*$F135</f>
        <v>0</v>
      </c>
      <c r="R135" s="16">
        <f t="shared" ref="R135:R163" si="191">P135*$G135</f>
        <v>0</v>
      </c>
      <c r="S135" s="26">
        <v>0</v>
      </c>
      <c r="T135" s="16">
        <f t="shared" ref="T135:T163" si="192">S135*$F135</f>
        <v>0</v>
      </c>
      <c r="U135" s="16">
        <f t="shared" ref="U135:U163" si="193">S135*$G135</f>
        <v>0</v>
      </c>
      <c r="V135" s="26">
        <v>0</v>
      </c>
      <c r="W135" s="16">
        <f t="shared" ref="W135:W163" si="194">V135*$F135</f>
        <v>0</v>
      </c>
      <c r="X135" s="16">
        <f t="shared" ref="X135:X163" si="195">V135*$G135</f>
        <v>0</v>
      </c>
      <c r="Y135" s="26"/>
      <c r="Z135" s="16">
        <f t="shared" ref="Z135:Z163" si="196">Y135*$F135</f>
        <v>0</v>
      </c>
      <c r="AA135" s="16">
        <f t="shared" ref="AA135:AA163" si="197">Y135*$G135</f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ref="AJ135:AJ163" si="198">AI135*G135</f>
        <v>0</v>
      </c>
      <c r="AK135" s="37" t="str">
        <f t="shared" ref="AK135:AK163" si="199">IFERROR(AI135/AF135, "-")</f>
        <v>-</v>
      </c>
      <c r="AL135" s="47">
        <v>140</v>
      </c>
      <c r="AM135" s="37" t="str">
        <f t="shared" ref="AM135:AM163" si="200">IFERROR(AK135/7,"-")</f>
        <v>-</v>
      </c>
      <c r="AN135" s="52" t="str">
        <f t="shared" ref="AN135:AN163" si="201">IFERROR(AK135/30,"-")</f>
        <v>-</v>
      </c>
      <c r="AO135" s="35" t="str">
        <f t="shared" si="75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6"/>
        <v>0</v>
      </c>
      <c r="L136" s="16">
        <f t="shared" si="187"/>
        <v>0</v>
      </c>
      <c r="M136" s="26">
        <v>0</v>
      </c>
      <c r="N136" s="16">
        <f t="shared" si="188"/>
        <v>0</v>
      </c>
      <c r="O136" s="16">
        <f t="shared" si="189"/>
        <v>0</v>
      </c>
      <c r="P136" s="26">
        <v>0</v>
      </c>
      <c r="Q136" s="16">
        <f t="shared" si="190"/>
        <v>0</v>
      </c>
      <c r="R136" s="16">
        <f t="shared" si="191"/>
        <v>0</v>
      </c>
      <c r="S136" s="26">
        <v>0</v>
      </c>
      <c r="T136" s="16">
        <f t="shared" si="192"/>
        <v>0</v>
      </c>
      <c r="U136" s="16">
        <f t="shared" si="193"/>
        <v>0</v>
      </c>
      <c r="V136" s="26">
        <v>0</v>
      </c>
      <c r="W136" s="16">
        <f t="shared" si="194"/>
        <v>0</v>
      </c>
      <c r="X136" s="16">
        <f t="shared" si="195"/>
        <v>0</v>
      </c>
      <c r="Y136" s="26"/>
      <c r="Z136" s="16">
        <f t="shared" si="196"/>
        <v>0</v>
      </c>
      <c r="AA136" s="16">
        <f t="shared" si="197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98"/>
        <v>0</v>
      </c>
      <c r="AK136" s="37" t="str">
        <f t="shared" si="199"/>
        <v>-</v>
      </c>
      <c r="AL136" s="47">
        <v>141</v>
      </c>
      <c r="AM136" s="37" t="str">
        <f t="shared" si="200"/>
        <v>-</v>
      </c>
      <c r="AN136" s="52" t="str">
        <f t="shared" si="201"/>
        <v>-</v>
      </c>
      <c r="AO136" s="35" t="str">
        <f t="shared" si="75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7"/>
        <v>0</v>
      </c>
      <c r="M137" s="26">
        <v>0</v>
      </c>
      <c r="N137" s="16">
        <f t="shared" si="188"/>
        <v>0</v>
      </c>
      <c r="O137" s="16">
        <f t="shared" si="189"/>
        <v>0</v>
      </c>
      <c r="P137" s="26">
        <v>0</v>
      </c>
      <c r="Q137" s="16">
        <f t="shared" si="190"/>
        <v>0</v>
      </c>
      <c r="R137" s="16">
        <f t="shared" si="191"/>
        <v>0</v>
      </c>
      <c r="S137" s="26">
        <v>0</v>
      </c>
      <c r="T137" s="16">
        <f t="shared" si="192"/>
        <v>0</v>
      </c>
      <c r="U137" s="16">
        <f t="shared" si="193"/>
        <v>0</v>
      </c>
      <c r="V137" s="26">
        <v>0</v>
      </c>
      <c r="W137" s="16">
        <f t="shared" si="194"/>
        <v>0</v>
      </c>
      <c r="X137" s="16">
        <f t="shared" si="195"/>
        <v>0</v>
      </c>
      <c r="Y137" s="26"/>
      <c r="Z137" s="16">
        <f t="shared" si="196"/>
        <v>0</v>
      </c>
      <c r="AA137" s="16">
        <f t="shared" si="197"/>
        <v>0</v>
      </c>
      <c r="AC137" s="52">
        <f t="shared" si="173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198"/>
        <v>0</v>
      </c>
      <c r="AK137" s="37" t="str">
        <f t="shared" si="199"/>
        <v>-</v>
      </c>
      <c r="AL137" s="47">
        <v>142</v>
      </c>
      <c r="AM137" s="37" t="str">
        <f t="shared" si="200"/>
        <v>-</v>
      </c>
      <c r="AN137" s="52" t="str">
        <f t="shared" si="201"/>
        <v>-</v>
      </c>
      <c r="AO137" s="35" t="str">
        <f t="shared" si="75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7"/>
        <v>0</v>
      </c>
      <c r="M138" s="26">
        <v>0</v>
      </c>
      <c r="N138" s="16">
        <f t="shared" si="188"/>
        <v>0</v>
      </c>
      <c r="O138" s="16">
        <f t="shared" si="189"/>
        <v>0</v>
      </c>
      <c r="P138" s="26">
        <v>0</v>
      </c>
      <c r="Q138" s="16">
        <f t="shared" si="190"/>
        <v>0</v>
      </c>
      <c r="R138" s="16">
        <f t="shared" si="191"/>
        <v>0</v>
      </c>
      <c r="S138" s="26">
        <v>0</v>
      </c>
      <c r="T138" s="16">
        <f t="shared" si="192"/>
        <v>0</v>
      </c>
      <c r="U138" s="16">
        <f t="shared" si="193"/>
        <v>0</v>
      </c>
      <c r="V138" s="26">
        <v>0</v>
      </c>
      <c r="W138" s="16">
        <f t="shared" si="194"/>
        <v>0</v>
      </c>
      <c r="X138" s="16">
        <f t="shared" si="195"/>
        <v>0</v>
      </c>
      <c r="Y138" s="26"/>
      <c r="Z138" s="16">
        <f t="shared" si="196"/>
        <v>0</v>
      </c>
      <c r="AA138" s="16">
        <f t="shared" si="197"/>
        <v>0</v>
      </c>
      <c r="AC138" s="52">
        <f t="shared" si="173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0</v>
      </c>
      <c r="AJ138" s="37">
        <f t="shared" si="198"/>
        <v>0</v>
      </c>
      <c r="AK138" s="37" t="str">
        <f t="shared" si="199"/>
        <v>-</v>
      </c>
      <c r="AL138" s="47">
        <v>143</v>
      </c>
      <c r="AM138" s="37" t="str">
        <f t="shared" si="200"/>
        <v>-</v>
      </c>
      <c r="AN138" s="52" t="str">
        <f t="shared" si="201"/>
        <v>-</v>
      </c>
      <c r="AO138" s="35" t="str">
        <f t="shared" si="75"/>
        <v>-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7"/>
        <v>0</v>
      </c>
      <c r="M139" s="26">
        <v>2</v>
      </c>
      <c r="N139" s="16">
        <f t="shared" si="188"/>
        <v>35.541463414634158</v>
      </c>
      <c r="O139" s="16">
        <f t="shared" si="189"/>
        <v>79</v>
      </c>
      <c r="P139" s="26">
        <v>0</v>
      </c>
      <c r="Q139" s="16">
        <f t="shared" si="190"/>
        <v>0</v>
      </c>
      <c r="R139" s="16">
        <f t="shared" si="191"/>
        <v>0</v>
      </c>
      <c r="S139" s="26">
        <v>0</v>
      </c>
      <c r="T139" s="16">
        <f t="shared" si="192"/>
        <v>0</v>
      </c>
      <c r="U139" s="16">
        <f t="shared" si="193"/>
        <v>0</v>
      </c>
      <c r="V139" s="26">
        <v>0</v>
      </c>
      <c r="W139" s="16">
        <f t="shared" si="194"/>
        <v>0</v>
      </c>
      <c r="X139" s="16">
        <f t="shared" si="195"/>
        <v>0</v>
      </c>
      <c r="Y139" s="26"/>
      <c r="Z139" s="16">
        <f t="shared" si="196"/>
        <v>0</v>
      </c>
      <c r="AA139" s="16">
        <f t="shared" si="197"/>
        <v>0</v>
      </c>
      <c r="AC139" s="52">
        <f t="shared" si="173"/>
        <v>2</v>
      </c>
      <c r="AD139" s="16">
        <f t="shared" si="174"/>
        <v>35.541463414634158</v>
      </c>
      <c r="AE139" s="37">
        <f t="shared" si="175"/>
        <v>79</v>
      </c>
      <c r="AF139" s="42">
        <f t="shared" si="72"/>
        <v>1.6260162601626018E-2</v>
      </c>
      <c r="AG139" s="37">
        <f t="shared" si="73"/>
        <v>0.48780487804878053</v>
      </c>
      <c r="AH139" s="63">
        <f t="shared" si="74"/>
        <v>19.26829268292683</v>
      </c>
      <c r="AI139" s="26">
        <v>2</v>
      </c>
      <c r="AJ139" s="37">
        <f t="shared" si="198"/>
        <v>79</v>
      </c>
      <c r="AK139" s="37">
        <f t="shared" si="199"/>
        <v>122.99999999999999</v>
      </c>
      <c r="AL139" s="47">
        <v>144</v>
      </c>
      <c r="AM139" s="37">
        <f t="shared" si="200"/>
        <v>17.571428571428569</v>
      </c>
      <c r="AN139" s="52">
        <f t="shared" si="201"/>
        <v>4.0999999999999996</v>
      </c>
      <c r="AO139" s="35">
        <f t="shared" si="75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7"/>
        <v>0</v>
      </c>
      <c r="M140" s="26">
        <v>0</v>
      </c>
      <c r="N140" s="16">
        <f t="shared" si="188"/>
        <v>0</v>
      </c>
      <c r="O140" s="16">
        <f t="shared" si="189"/>
        <v>0</v>
      </c>
      <c r="P140" s="26">
        <v>0</v>
      </c>
      <c r="Q140" s="16">
        <f t="shared" si="190"/>
        <v>0</v>
      </c>
      <c r="R140" s="16">
        <f t="shared" si="191"/>
        <v>0</v>
      </c>
      <c r="S140" s="26">
        <v>0</v>
      </c>
      <c r="T140" s="16">
        <f t="shared" si="192"/>
        <v>0</v>
      </c>
      <c r="U140" s="16">
        <f t="shared" si="193"/>
        <v>0</v>
      </c>
      <c r="V140" s="26">
        <v>0</v>
      </c>
      <c r="W140" s="16">
        <f t="shared" si="194"/>
        <v>0</v>
      </c>
      <c r="X140" s="16">
        <f t="shared" si="195"/>
        <v>0</v>
      </c>
      <c r="Y140" s="26"/>
      <c r="Z140" s="16">
        <f t="shared" si="196"/>
        <v>0</v>
      </c>
      <c r="AA140" s="16">
        <f t="shared" si="197"/>
        <v>0</v>
      </c>
      <c r="AC140" s="52">
        <f t="shared" si="173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198"/>
        <v>0</v>
      </c>
      <c r="AK140" s="37" t="str">
        <f t="shared" si="199"/>
        <v>-</v>
      </c>
      <c r="AL140" s="47">
        <v>145</v>
      </c>
      <c r="AM140" s="37" t="str">
        <f t="shared" si="200"/>
        <v>-</v>
      </c>
      <c r="AN140" s="52" t="str">
        <f t="shared" si="201"/>
        <v>-</v>
      </c>
      <c r="AO140" s="35" t="str">
        <f t="shared" si="75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7"/>
        <v>0</v>
      </c>
      <c r="M141" s="26">
        <v>0</v>
      </c>
      <c r="N141" s="16">
        <f t="shared" si="188"/>
        <v>0</v>
      </c>
      <c r="O141" s="16">
        <f t="shared" si="189"/>
        <v>0</v>
      </c>
      <c r="P141" s="26">
        <v>0</v>
      </c>
      <c r="Q141" s="16">
        <f t="shared" si="190"/>
        <v>0</v>
      </c>
      <c r="R141" s="16">
        <f t="shared" si="191"/>
        <v>0</v>
      </c>
      <c r="S141" s="26">
        <v>0</v>
      </c>
      <c r="T141" s="16">
        <f t="shared" si="192"/>
        <v>0</v>
      </c>
      <c r="U141" s="16">
        <f t="shared" si="193"/>
        <v>0</v>
      </c>
      <c r="V141" s="26">
        <v>0</v>
      </c>
      <c r="W141" s="16">
        <f t="shared" si="194"/>
        <v>0</v>
      </c>
      <c r="X141" s="16">
        <f t="shared" si="195"/>
        <v>0</v>
      </c>
      <c r="Y141" s="26"/>
      <c r="Z141" s="16">
        <f t="shared" si="196"/>
        <v>0</v>
      </c>
      <c r="AA141" s="16">
        <f t="shared" si="197"/>
        <v>0</v>
      </c>
      <c r="AC141" s="52">
        <f t="shared" si="173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198"/>
        <v>0</v>
      </c>
      <c r="AK141" s="37" t="str">
        <f t="shared" si="199"/>
        <v>-</v>
      </c>
      <c r="AL141" s="47">
        <v>146</v>
      </c>
      <c r="AM141" s="37" t="str">
        <f t="shared" si="200"/>
        <v>-</v>
      </c>
      <c r="AN141" s="52" t="str">
        <f t="shared" si="201"/>
        <v>-</v>
      </c>
      <c r="AO141" s="35" t="str">
        <f t="shared" si="75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76"/>
        <v>14.474971098265899</v>
      </c>
      <c r="L142" s="16">
        <f t="shared" si="187"/>
        <v>29.5</v>
      </c>
      <c r="M142" s="26">
        <v>0</v>
      </c>
      <c r="N142" s="16">
        <f t="shared" si="188"/>
        <v>0</v>
      </c>
      <c r="O142" s="16">
        <f t="shared" si="189"/>
        <v>0</v>
      </c>
      <c r="P142" s="26">
        <v>2</v>
      </c>
      <c r="Q142" s="16">
        <f t="shared" si="190"/>
        <v>28.949942196531797</v>
      </c>
      <c r="R142" s="16">
        <f t="shared" si="191"/>
        <v>59</v>
      </c>
      <c r="S142" s="26">
        <v>1</v>
      </c>
      <c r="T142" s="16">
        <f t="shared" si="192"/>
        <v>14.474971098265899</v>
      </c>
      <c r="U142" s="16">
        <f t="shared" si="193"/>
        <v>29.5</v>
      </c>
      <c r="V142" s="26">
        <v>0</v>
      </c>
      <c r="W142" s="16">
        <f t="shared" si="194"/>
        <v>0</v>
      </c>
      <c r="X142" s="16">
        <f t="shared" si="195"/>
        <v>0</v>
      </c>
      <c r="Y142" s="26"/>
      <c r="Z142" s="16">
        <f t="shared" si="196"/>
        <v>0</v>
      </c>
      <c r="AA142" s="16">
        <f t="shared" si="197"/>
        <v>0</v>
      </c>
      <c r="AC142" s="52">
        <f t="shared" si="173"/>
        <v>4</v>
      </c>
      <c r="AD142" s="16">
        <f t="shared" si="174"/>
        <v>57.899884393063594</v>
      </c>
      <c r="AE142" s="37">
        <f t="shared" si="175"/>
        <v>118</v>
      </c>
      <c r="AF142" s="42">
        <f t="shared" si="72"/>
        <v>3.2520325203252036E-2</v>
      </c>
      <c r="AG142" s="37">
        <f t="shared" si="73"/>
        <v>0.97560975609756106</v>
      </c>
      <c r="AH142" s="63">
        <f t="shared" si="74"/>
        <v>28.780487804878049</v>
      </c>
      <c r="AI142" s="26">
        <v>0</v>
      </c>
      <c r="AJ142" s="37">
        <f t="shared" si="198"/>
        <v>0</v>
      </c>
      <c r="AK142" s="37">
        <f t="shared" si="199"/>
        <v>0</v>
      </c>
      <c r="AL142" s="47">
        <v>147</v>
      </c>
      <c r="AM142" s="37">
        <f t="shared" si="200"/>
        <v>0</v>
      </c>
      <c r="AN142" s="52">
        <f t="shared" si="201"/>
        <v>0</v>
      </c>
      <c r="AO142" s="35">
        <f t="shared" si="75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2</v>
      </c>
      <c r="K143" s="16">
        <f t="shared" si="76"/>
        <v>90</v>
      </c>
      <c r="L143" s="16">
        <f t="shared" si="187"/>
        <v>189</v>
      </c>
      <c r="M143" s="26">
        <v>0</v>
      </c>
      <c r="N143" s="16">
        <f t="shared" si="188"/>
        <v>0</v>
      </c>
      <c r="O143" s="16">
        <f t="shared" si="189"/>
        <v>0</v>
      </c>
      <c r="P143" s="26">
        <v>0</v>
      </c>
      <c r="Q143" s="16">
        <f t="shared" si="190"/>
        <v>0</v>
      </c>
      <c r="R143" s="16">
        <f t="shared" si="191"/>
        <v>0</v>
      </c>
      <c r="S143" s="26">
        <v>0</v>
      </c>
      <c r="T143" s="16">
        <f t="shared" si="192"/>
        <v>0</v>
      </c>
      <c r="U143" s="16">
        <f t="shared" si="193"/>
        <v>0</v>
      </c>
      <c r="V143" s="26">
        <v>0</v>
      </c>
      <c r="W143" s="16">
        <f t="shared" si="194"/>
        <v>0</v>
      </c>
      <c r="X143" s="16">
        <f t="shared" si="195"/>
        <v>0</v>
      </c>
      <c r="Y143" s="26"/>
      <c r="Z143" s="16">
        <f t="shared" si="196"/>
        <v>0</v>
      </c>
      <c r="AA143" s="16">
        <f t="shared" si="197"/>
        <v>0</v>
      </c>
      <c r="AC143" s="52">
        <f t="shared" si="173"/>
        <v>2</v>
      </c>
      <c r="AD143" s="16">
        <f t="shared" si="174"/>
        <v>90</v>
      </c>
      <c r="AE143" s="37">
        <f t="shared" si="175"/>
        <v>189</v>
      </c>
      <c r="AF143" s="42">
        <f t="shared" ref="AF143:AF206" si="202">AC143/AQ$10</f>
        <v>1.6260162601626018E-2</v>
      </c>
      <c r="AG143" s="37">
        <f t="shared" ref="AG143:AG206" si="203">AF143*30</f>
        <v>0.48780487804878053</v>
      </c>
      <c r="AH143" s="63">
        <f t="shared" ref="AH143:AH206" si="204">AE143/AQ$10*30</f>
        <v>46.09756097560976</v>
      </c>
      <c r="AI143" s="26">
        <v>0</v>
      </c>
      <c r="AJ143" s="37">
        <f t="shared" si="198"/>
        <v>0</v>
      </c>
      <c r="AK143" s="37">
        <f t="shared" si="199"/>
        <v>0</v>
      </c>
      <c r="AL143" s="47">
        <v>148</v>
      </c>
      <c r="AM143" s="37">
        <f t="shared" si="200"/>
        <v>0</v>
      </c>
      <c r="AN143" s="52">
        <f t="shared" si="201"/>
        <v>0</v>
      </c>
      <c r="AO143" s="35">
        <f t="shared" ref="AO143:AO206" si="205">IFERROR(AO$10+AK143,"-")</f>
        <v>43589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2</v>
      </c>
      <c r="K144" s="16">
        <f t="shared" si="76"/>
        <v>152</v>
      </c>
      <c r="L144" s="16">
        <f t="shared" si="187"/>
        <v>280</v>
      </c>
      <c r="M144" s="26">
        <v>0</v>
      </c>
      <c r="N144" s="16">
        <f t="shared" si="188"/>
        <v>0</v>
      </c>
      <c r="O144" s="16">
        <f t="shared" si="189"/>
        <v>0</v>
      </c>
      <c r="P144" s="26">
        <v>1</v>
      </c>
      <c r="Q144" s="16">
        <f t="shared" si="190"/>
        <v>76</v>
      </c>
      <c r="R144" s="16">
        <f t="shared" si="191"/>
        <v>140</v>
      </c>
      <c r="S144" s="26">
        <v>0</v>
      </c>
      <c r="T144" s="16">
        <f t="shared" si="192"/>
        <v>0</v>
      </c>
      <c r="U144" s="16">
        <f t="shared" si="193"/>
        <v>0</v>
      </c>
      <c r="V144" s="26">
        <v>0</v>
      </c>
      <c r="W144" s="16">
        <f t="shared" si="194"/>
        <v>0</v>
      </c>
      <c r="X144" s="16">
        <f t="shared" si="195"/>
        <v>0</v>
      </c>
      <c r="Y144" s="26"/>
      <c r="Z144" s="16">
        <f t="shared" si="196"/>
        <v>0</v>
      </c>
      <c r="AA144" s="16">
        <f t="shared" si="197"/>
        <v>0</v>
      </c>
      <c r="AC144" s="52">
        <f t="shared" si="173"/>
        <v>3</v>
      </c>
      <c r="AD144" s="16">
        <f t="shared" si="174"/>
        <v>228</v>
      </c>
      <c r="AE144" s="37">
        <f t="shared" si="175"/>
        <v>420</v>
      </c>
      <c r="AF144" s="42">
        <f t="shared" si="202"/>
        <v>2.4390243902439025E-2</v>
      </c>
      <c r="AG144" s="37">
        <f t="shared" si="203"/>
        <v>0.73170731707317072</v>
      </c>
      <c r="AH144" s="63">
        <f t="shared" si="204"/>
        <v>102.4390243902439</v>
      </c>
      <c r="AI144" s="26">
        <v>2</v>
      </c>
      <c r="AJ144" s="37">
        <f t="shared" si="198"/>
        <v>280</v>
      </c>
      <c r="AK144" s="37">
        <f t="shared" si="199"/>
        <v>82</v>
      </c>
      <c r="AL144" s="47">
        <v>149</v>
      </c>
      <c r="AM144" s="37">
        <f t="shared" si="200"/>
        <v>11.714285714285714</v>
      </c>
      <c r="AN144" s="52">
        <f t="shared" si="201"/>
        <v>2.7333333333333334</v>
      </c>
      <c r="AO144" s="35">
        <f t="shared" si="205"/>
        <v>43671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3</v>
      </c>
      <c r="K145" s="16">
        <f t="shared" si="76"/>
        <v>228</v>
      </c>
      <c r="L145" s="16">
        <f t="shared" si="187"/>
        <v>420</v>
      </c>
      <c r="M145" s="26">
        <v>2</v>
      </c>
      <c r="N145" s="16">
        <f t="shared" si="188"/>
        <v>152</v>
      </c>
      <c r="O145" s="16">
        <f t="shared" si="189"/>
        <v>280</v>
      </c>
      <c r="P145" s="26">
        <v>0</v>
      </c>
      <c r="Q145" s="16">
        <f t="shared" si="190"/>
        <v>0</v>
      </c>
      <c r="R145" s="16">
        <f t="shared" si="191"/>
        <v>0</v>
      </c>
      <c r="S145" s="26">
        <v>1</v>
      </c>
      <c r="T145" s="16">
        <f t="shared" si="192"/>
        <v>76</v>
      </c>
      <c r="U145" s="16">
        <f t="shared" si="193"/>
        <v>140</v>
      </c>
      <c r="V145" s="26">
        <v>0</v>
      </c>
      <c r="W145" s="16">
        <f t="shared" si="194"/>
        <v>0</v>
      </c>
      <c r="X145" s="16">
        <f t="shared" si="195"/>
        <v>0</v>
      </c>
      <c r="Y145" s="26"/>
      <c r="Z145" s="16">
        <f t="shared" si="196"/>
        <v>0</v>
      </c>
      <c r="AA145" s="16">
        <f t="shared" si="197"/>
        <v>0</v>
      </c>
      <c r="AC145" s="52">
        <f t="shared" si="173"/>
        <v>6</v>
      </c>
      <c r="AD145" s="16">
        <f t="shared" si="174"/>
        <v>456</v>
      </c>
      <c r="AE145" s="37">
        <f t="shared" si="175"/>
        <v>840</v>
      </c>
      <c r="AF145" s="42">
        <f t="shared" si="202"/>
        <v>4.878048780487805E-2</v>
      </c>
      <c r="AG145" s="37">
        <f t="shared" si="203"/>
        <v>1.4634146341463414</v>
      </c>
      <c r="AH145" s="63">
        <f t="shared" si="204"/>
        <v>204.8780487804878</v>
      </c>
      <c r="AI145" s="26">
        <v>4</v>
      </c>
      <c r="AJ145" s="37">
        <f t="shared" si="198"/>
        <v>560</v>
      </c>
      <c r="AK145" s="37">
        <f t="shared" si="199"/>
        <v>82</v>
      </c>
      <c r="AL145" s="47">
        <v>150</v>
      </c>
      <c r="AM145" s="37">
        <f t="shared" si="200"/>
        <v>11.714285714285714</v>
      </c>
      <c r="AN145" s="52">
        <f t="shared" si="201"/>
        <v>2.7333333333333334</v>
      </c>
      <c r="AO145" s="35">
        <f t="shared" si="205"/>
        <v>43671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7"/>
        <v>0</v>
      </c>
      <c r="M146" s="26">
        <v>0</v>
      </c>
      <c r="N146" s="16">
        <f t="shared" si="188"/>
        <v>0</v>
      </c>
      <c r="O146" s="16">
        <f t="shared" si="189"/>
        <v>0</v>
      </c>
      <c r="P146" s="26">
        <v>0</v>
      </c>
      <c r="Q146" s="16">
        <f t="shared" si="190"/>
        <v>0</v>
      </c>
      <c r="R146" s="16">
        <f t="shared" si="191"/>
        <v>0</v>
      </c>
      <c r="S146" s="26">
        <v>0</v>
      </c>
      <c r="T146" s="16">
        <f t="shared" si="192"/>
        <v>0</v>
      </c>
      <c r="U146" s="16">
        <f t="shared" si="193"/>
        <v>0</v>
      </c>
      <c r="V146" s="26">
        <v>0</v>
      </c>
      <c r="W146" s="16">
        <f t="shared" si="194"/>
        <v>0</v>
      </c>
      <c r="X146" s="16">
        <f t="shared" si="195"/>
        <v>0</v>
      </c>
      <c r="Y146" s="26"/>
      <c r="Z146" s="16">
        <f t="shared" si="196"/>
        <v>0</v>
      </c>
      <c r="AA146" s="16">
        <f t="shared" si="197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202"/>
        <v>0</v>
      </c>
      <c r="AG146" s="37">
        <f t="shared" si="203"/>
        <v>0</v>
      </c>
      <c r="AH146" s="63">
        <f t="shared" si="204"/>
        <v>0</v>
      </c>
      <c r="AI146" s="26">
        <v>0</v>
      </c>
      <c r="AJ146" s="37">
        <f t="shared" si="198"/>
        <v>0</v>
      </c>
      <c r="AK146" s="37" t="str">
        <f t="shared" si="199"/>
        <v>-</v>
      </c>
      <c r="AL146" s="47">
        <v>151</v>
      </c>
      <c r="AM146" s="37" t="str">
        <f t="shared" si="200"/>
        <v>-</v>
      </c>
      <c r="AN146" s="52" t="str">
        <f t="shared" si="201"/>
        <v>-</v>
      </c>
      <c r="AO146" s="35" t="str">
        <f t="shared" si="205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7"/>
        <v>0</v>
      </c>
      <c r="M147" s="26">
        <v>0</v>
      </c>
      <c r="N147" s="16">
        <f t="shared" si="188"/>
        <v>0</v>
      </c>
      <c r="O147" s="16">
        <f t="shared" si="189"/>
        <v>0</v>
      </c>
      <c r="P147" s="26">
        <v>0</v>
      </c>
      <c r="Q147" s="16">
        <f t="shared" si="190"/>
        <v>0</v>
      </c>
      <c r="R147" s="16">
        <f t="shared" si="191"/>
        <v>0</v>
      </c>
      <c r="S147" s="26">
        <v>0</v>
      </c>
      <c r="T147" s="16">
        <f t="shared" si="192"/>
        <v>0</v>
      </c>
      <c r="U147" s="16">
        <f t="shared" si="193"/>
        <v>0</v>
      </c>
      <c r="V147" s="26">
        <v>0</v>
      </c>
      <c r="W147" s="16">
        <f t="shared" si="194"/>
        <v>0</v>
      </c>
      <c r="X147" s="16">
        <f t="shared" si="195"/>
        <v>0</v>
      </c>
      <c r="Y147" s="26"/>
      <c r="Z147" s="16">
        <f t="shared" si="196"/>
        <v>0</v>
      </c>
      <c r="AA147" s="16">
        <f t="shared" si="197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202"/>
        <v>0</v>
      </c>
      <c r="AG147" s="37">
        <f t="shared" si="203"/>
        <v>0</v>
      </c>
      <c r="AH147" s="63">
        <f t="shared" si="204"/>
        <v>0</v>
      </c>
      <c r="AI147" s="26">
        <v>0</v>
      </c>
      <c r="AJ147" s="37">
        <f t="shared" si="198"/>
        <v>0</v>
      </c>
      <c r="AK147" s="37" t="str">
        <f t="shared" si="199"/>
        <v>-</v>
      </c>
      <c r="AL147" s="47">
        <v>152</v>
      </c>
      <c r="AM147" s="37" t="str">
        <f t="shared" si="200"/>
        <v>-</v>
      </c>
      <c r="AN147" s="52" t="str">
        <f t="shared" si="201"/>
        <v>-</v>
      </c>
      <c r="AO147" s="35" t="str">
        <f t="shared" si="205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7"/>
        <v>0</v>
      </c>
      <c r="M148" s="26">
        <v>0</v>
      </c>
      <c r="N148" s="16">
        <f t="shared" si="188"/>
        <v>0</v>
      </c>
      <c r="O148" s="16">
        <f t="shared" si="189"/>
        <v>0</v>
      </c>
      <c r="P148" s="26">
        <v>0</v>
      </c>
      <c r="Q148" s="16">
        <f t="shared" si="190"/>
        <v>0</v>
      </c>
      <c r="R148" s="16">
        <f t="shared" si="191"/>
        <v>0</v>
      </c>
      <c r="S148" s="26">
        <v>0</v>
      </c>
      <c r="T148" s="16">
        <f t="shared" si="192"/>
        <v>0</v>
      </c>
      <c r="U148" s="16">
        <f t="shared" si="193"/>
        <v>0</v>
      </c>
      <c r="V148" s="26">
        <v>0</v>
      </c>
      <c r="W148" s="16">
        <f t="shared" si="194"/>
        <v>0</v>
      </c>
      <c r="X148" s="16">
        <f t="shared" si="195"/>
        <v>0</v>
      </c>
      <c r="Y148" s="26"/>
      <c r="Z148" s="16">
        <f t="shared" si="196"/>
        <v>0</v>
      </c>
      <c r="AA148" s="16">
        <f t="shared" si="197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202"/>
        <v>0</v>
      </c>
      <c r="AG148" s="37">
        <f t="shared" si="203"/>
        <v>0</v>
      </c>
      <c r="AH148" s="63">
        <f t="shared" si="204"/>
        <v>0</v>
      </c>
      <c r="AI148" s="26">
        <v>0</v>
      </c>
      <c r="AJ148" s="37">
        <f t="shared" si="198"/>
        <v>0</v>
      </c>
      <c r="AK148" s="37" t="str">
        <f t="shared" si="199"/>
        <v>-</v>
      </c>
      <c r="AL148" s="47">
        <v>153</v>
      </c>
      <c r="AM148" s="37" t="str">
        <f t="shared" si="200"/>
        <v>-</v>
      </c>
      <c r="AN148" s="52" t="str">
        <f t="shared" si="201"/>
        <v>-</v>
      </c>
      <c r="AO148" s="35" t="str">
        <f t="shared" si="205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7"/>
        <v>0</v>
      </c>
      <c r="M149" s="26">
        <v>0</v>
      </c>
      <c r="N149" s="16">
        <f t="shared" si="188"/>
        <v>0</v>
      </c>
      <c r="O149" s="16">
        <f t="shared" si="189"/>
        <v>0</v>
      </c>
      <c r="P149" s="26">
        <v>0</v>
      </c>
      <c r="Q149" s="16">
        <f t="shared" si="190"/>
        <v>0</v>
      </c>
      <c r="R149" s="16">
        <f t="shared" si="191"/>
        <v>0</v>
      </c>
      <c r="S149" s="26">
        <v>0</v>
      </c>
      <c r="T149" s="16">
        <f t="shared" si="192"/>
        <v>0</v>
      </c>
      <c r="U149" s="16">
        <f t="shared" si="193"/>
        <v>0</v>
      </c>
      <c r="V149" s="26">
        <v>0</v>
      </c>
      <c r="W149" s="16">
        <f t="shared" si="194"/>
        <v>0</v>
      </c>
      <c r="X149" s="16">
        <f t="shared" si="195"/>
        <v>0</v>
      </c>
      <c r="Y149" s="26"/>
      <c r="Z149" s="16">
        <f t="shared" si="196"/>
        <v>0</v>
      </c>
      <c r="AA149" s="16">
        <f t="shared" si="197"/>
        <v>0</v>
      </c>
      <c r="AC149" s="52">
        <f t="shared" si="173"/>
        <v>0</v>
      </c>
      <c r="AD149" s="16">
        <f t="shared" si="174"/>
        <v>0</v>
      </c>
      <c r="AE149" s="37">
        <f t="shared" si="175"/>
        <v>0</v>
      </c>
      <c r="AF149" s="42">
        <f t="shared" si="202"/>
        <v>0</v>
      </c>
      <c r="AG149" s="37">
        <f t="shared" si="203"/>
        <v>0</v>
      </c>
      <c r="AH149" s="63">
        <f t="shared" si="204"/>
        <v>0</v>
      </c>
      <c r="AI149" s="26">
        <v>0</v>
      </c>
      <c r="AJ149" s="37">
        <f t="shared" si="198"/>
        <v>0</v>
      </c>
      <c r="AK149" s="37" t="str">
        <f t="shared" si="199"/>
        <v>-</v>
      </c>
      <c r="AL149" s="47">
        <v>155</v>
      </c>
      <c r="AM149" s="37" t="str">
        <f t="shared" si="200"/>
        <v>-</v>
      </c>
      <c r="AN149" s="52" t="str">
        <f t="shared" si="201"/>
        <v>-</v>
      </c>
      <c r="AO149" s="35" t="str">
        <f t="shared" si="205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7"/>
        <v>69</v>
      </c>
      <c r="M150" s="26">
        <v>1</v>
      </c>
      <c r="N150" s="16">
        <f t="shared" si="188"/>
        <v>11.700000000000045</v>
      </c>
      <c r="O150" s="16">
        <f t="shared" si="189"/>
        <v>34.5</v>
      </c>
      <c r="P150" s="26">
        <v>0</v>
      </c>
      <c r="Q150" s="16">
        <f t="shared" si="190"/>
        <v>0</v>
      </c>
      <c r="R150" s="16">
        <f t="shared" si="191"/>
        <v>0</v>
      </c>
      <c r="S150" s="26">
        <v>3</v>
      </c>
      <c r="T150" s="16">
        <f t="shared" si="192"/>
        <v>35.100000000000136</v>
      </c>
      <c r="U150" s="16">
        <f t="shared" si="193"/>
        <v>103.5</v>
      </c>
      <c r="V150" s="26">
        <v>0</v>
      </c>
      <c r="W150" s="16">
        <f t="shared" si="194"/>
        <v>0</v>
      </c>
      <c r="X150" s="16">
        <f t="shared" si="195"/>
        <v>0</v>
      </c>
      <c r="Y150" s="26"/>
      <c r="Z150" s="16">
        <f t="shared" si="196"/>
        <v>0</v>
      </c>
      <c r="AA150" s="16">
        <f t="shared" si="197"/>
        <v>0</v>
      </c>
      <c r="AC150" s="52">
        <f t="shared" si="173"/>
        <v>6</v>
      </c>
      <c r="AD150" s="16">
        <f t="shared" si="174"/>
        <v>70.200000000000273</v>
      </c>
      <c r="AE150" s="37">
        <f t="shared" si="175"/>
        <v>207</v>
      </c>
      <c r="AF150" s="42">
        <f t="shared" si="202"/>
        <v>4.878048780487805E-2</v>
      </c>
      <c r="AG150" s="37">
        <f t="shared" si="203"/>
        <v>1.4634146341463414</v>
      </c>
      <c r="AH150" s="63">
        <f t="shared" si="204"/>
        <v>50.487804878048777</v>
      </c>
      <c r="AI150" s="26">
        <v>0</v>
      </c>
      <c r="AJ150" s="37">
        <f t="shared" si="198"/>
        <v>0</v>
      </c>
      <c r="AK150" s="37">
        <f t="shared" si="199"/>
        <v>0</v>
      </c>
      <c r="AL150" s="47">
        <v>156</v>
      </c>
      <c r="AM150" s="37">
        <f t="shared" si="200"/>
        <v>0</v>
      </c>
      <c r="AN150" s="52">
        <f t="shared" si="201"/>
        <v>0</v>
      </c>
      <c r="AO150" s="35">
        <f t="shared" si="205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76"/>
        <v>12.379999999999997</v>
      </c>
      <c r="L151" s="16">
        <f t="shared" si="187"/>
        <v>34.5</v>
      </c>
      <c r="M151" s="26">
        <v>0</v>
      </c>
      <c r="N151" s="16">
        <f t="shared" si="188"/>
        <v>0</v>
      </c>
      <c r="O151" s="16">
        <f t="shared" si="189"/>
        <v>0</v>
      </c>
      <c r="P151" s="26">
        <v>0</v>
      </c>
      <c r="Q151" s="16">
        <f t="shared" si="190"/>
        <v>0</v>
      </c>
      <c r="R151" s="16">
        <f t="shared" si="191"/>
        <v>0</v>
      </c>
      <c r="S151" s="26">
        <v>1</v>
      </c>
      <c r="T151" s="16">
        <f t="shared" si="192"/>
        <v>12.379999999999997</v>
      </c>
      <c r="U151" s="16">
        <f t="shared" si="193"/>
        <v>34.5</v>
      </c>
      <c r="V151" s="26">
        <v>0</v>
      </c>
      <c r="W151" s="16">
        <f t="shared" si="194"/>
        <v>0</v>
      </c>
      <c r="X151" s="16">
        <f t="shared" si="195"/>
        <v>0</v>
      </c>
      <c r="Y151" s="26"/>
      <c r="Z151" s="16">
        <f t="shared" si="196"/>
        <v>0</v>
      </c>
      <c r="AA151" s="16">
        <f t="shared" si="197"/>
        <v>0</v>
      </c>
      <c r="AC151" s="52">
        <f t="shared" si="173"/>
        <v>2</v>
      </c>
      <c r="AD151" s="16">
        <f t="shared" si="174"/>
        <v>24.759999999999994</v>
      </c>
      <c r="AE151" s="37">
        <f t="shared" si="175"/>
        <v>69</v>
      </c>
      <c r="AF151" s="42">
        <f t="shared" si="202"/>
        <v>1.6260162601626018E-2</v>
      </c>
      <c r="AG151" s="37">
        <f t="shared" si="203"/>
        <v>0.48780487804878053</v>
      </c>
      <c r="AH151" s="63">
        <f t="shared" si="204"/>
        <v>16.829268292682929</v>
      </c>
      <c r="AI151" s="26">
        <v>1</v>
      </c>
      <c r="AJ151" s="37">
        <f t="shared" si="198"/>
        <v>34.5</v>
      </c>
      <c r="AK151" s="37">
        <f t="shared" si="199"/>
        <v>61.499999999999993</v>
      </c>
      <c r="AL151" s="47">
        <v>157</v>
      </c>
      <c r="AM151" s="37">
        <f t="shared" si="200"/>
        <v>8.7857142857142847</v>
      </c>
      <c r="AN151" s="52">
        <f t="shared" si="201"/>
        <v>2.0499999999999998</v>
      </c>
      <c r="AO151" s="35">
        <f t="shared" si="205"/>
        <v>43650.5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76"/>
        <v>12.679999999999998</v>
      </c>
      <c r="L152" s="16">
        <f t="shared" si="187"/>
        <v>34.5</v>
      </c>
      <c r="M152" s="26">
        <v>0</v>
      </c>
      <c r="N152" s="16">
        <f t="shared" si="188"/>
        <v>0</v>
      </c>
      <c r="O152" s="16">
        <f t="shared" si="189"/>
        <v>0</v>
      </c>
      <c r="P152" s="26">
        <v>1</v>
      </c>
      <c r="Q152" s="16">
        <f t="shared" si="190"/>
        <v>12.679999999999998</v>
      </c>
      <c r="R152" s="16">
        <f t="shared" si="191"/>
        <v>34.5</v>
      </c>
      <c r="S152" s="26">
        <v>2</v>
      </c>
      <c r="T152" s="16">
        <f t="shared" si="192"/>
        <v>25.359999999999996</v>
      </c>
      <c r="U152" s="16">
        <f t="shared" si="193"/>
        <v>69</v>
      </c>
      <c r="V152" s="26">
        <v>0</v>
      </c>
      <c r="W152" s="16">
        <f t="shared" si="194"/>
        <v>0</v>
      </c>
      <c r="X152" s="16">
        <f t="shared" si="195"/>
        <v>0</v>
      </c>
      <c r="Y152" s="26"/>
      <c r="Z152" s="16">
        <f t="shared" si="196"/>
        <v>0</v>
      </c>
      <c r="AA152" s="16">
        <f t="shared" si="197"/>
        <v>0</v>
      </c>
      <c r="AC152" s="52">
        <f t="shared" si="173"/>
        <v>4</v>
      </c>
      <c r="AD152" s="16">
        <f t="shared" si="174"/>
        <v>50.719999999999992</v>
      </c>
      <c r="AE152" s="37">
        <f t="shared" si="175"/>
        <v>138</v>
      </c>
      <c r="AF152" s="42">
        <f t="shared" si="202"/>
        <v>3.2520325203252036E-2</v>
      </c>
      <c r="AG152" s="37">
        <f t="shared" si="203"/>
        <v>0.97560975609756106</v>
      </c>
      <c r="AH152" s="63">
        <f t="shared" si="204"/>
        <v>33.658536585365859</v>
      </c>
      <c r="AI152" s="26">
        <v>0</v>
      </c>
      <c r="AJ152" s="37">
        <f t="shared" si="198"/>
        <v>0</v>
      </c>
      <c r="AK152" s="37">
        <f t="shared" si="199"/>
        <v>0</v>
      </c>
      <c r="AL152" s="47">
        <v>158</v>
      </c>
      <c r="AM152" s="37">
        <f t="shared" si="200"/>
        <v>0</v>
      </c>
      <c r="AN152" s="52">
        <f t="shared" si="201"/>
        <v>0</v>
      </c>
      <c r="AO152" s="35">
        <f t="shared" si="205"/>
        <v>43589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76"/>
        <v>0</v>
      </c>
      <c r="L153" s="16">
        <f t="shared" si="187"/>
        <v>0</v>
      </c>
      <c r="M153" s="26">
        <v>0</v>
      </c>
      <c r="N153" s="16">
        <f t="shared" si="188"/>
        <v>0</v>
      </c>
      <c r="O153" s="16">
        <f t="shared" si="189"/>
        <v>0</v>
      </c>
      <c r="P153" s="26">
        <v>1</v>
      </c>
      <c r="Q153" s="16">
        <f t="shared" si="190"/>
        <v>12.38</v>
      </c>
      <c r="R153" s="16">
        <f t="shared" si="191"/>
        <v>34.5</v>
      </c>
      <c r="S153" s="26">
        <v>0</v>
      </c>
      <c r="T153" s="16">
        <f t="shared" si="192"/>
        <v>0</v>
      </c>
      <c r="U153" s="16">
        <f t="shared" si="193"/>
        <v>0</v>
      </c>
      <c r="V153" s="26">
        <v>0</v>
      </c>
      <c r="W153" s="16">
        <f t="shared" si="194"/>
        <v>0</v>
      </c>
      <c r="X153" s="16">
        <f t="shared" si="195"/>
        <v>0</v>
      </c>
      <c r="Y153" s="26"/>
      <c r="Z153" s="16">
        <f t="shared" si="196"/>
        <v>0</v>
      </c>
      <c r="AA153" s="16">
        <f t="shared" si="197"/>
        <v>0</v>
      </c>
      <c r="AC153" s="52">
        <f t="shared" si="173"/>
        <v>1</v>
      </c>
      <c r="AD153" s="16">
        <f t="shared" si="174"/>
        <v>12.38</v>
      </c>
      <c r="AE153" s="37">
        <f t="shared" si="175"/>
        <v>34.5</v>
      </c>
      <c r="AF153" s="42">
        <f t="shared" si="202"/>
        <v>8.130081300813009E-3</v>
      </c>
      <c r="AG153" s="37">
        <f t="shared" si="203"/>
        <v>0.24390243902439027</v>
      </c>
      <c r="AH153" s="63">
        <f t="shared" si="204"/>
        <v>8.4146341463414647</v>
      </c>
      <c r="AI153" s="26">
        <v>3</v>
      </c>
      <c r="AJ153" s="37">
        <f t="shared" si="198"/>
        <v>103.5</v>
      </c>
      <c r="AK153" s="37">
        <f t="shared" si="199"/>
        <v>368.99999999999994</v>
      </c>
      <c r="AL153" s="47">
        <v>159</v>
      </c>
      <c r="AM153" s="37">
        <f t="shared" si="200"/>
        <v>52.714285714285708</v>
      </c>
      <c r="AN153" s="52">
        <f t="shared" si="201"/>
        <v>12.299999999999999</v>
      </c>
      <c r="AO153" s="35">
        <f t="shared" si="205"/>
        <v>43958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7"/>
        <v>0</v>
      </c>
      <c r="M154" s="26">
        <v>1</v>
      </c>
      <c r="N154" s="16">
        <f t="shared" si="188"/>
        <v>11.99000000000002</v>
      </c>
      <c r="O154" s="16">
        <f t="shared" si="189"/>
        <v>34.5</v>
      </c>
      <c r="P154" s="26">
        <v>0</v>
      </c>
      <c r="Q154" s="16">
        <f t="shared" si="190"/>
        <v>0</v>
      </c>
      <c r="R154" s="16">
        <f t="shared" si="191"/>
        <v>0</v>
      </c>
      <c r="S154" s="26">
        <v>0</v>
      </c>
      <c r="T154" s="16">
        <f t="shared" si="192"/>
        <v>0</v>
      </c>
      <c r="U154" s="16">
        <f t="shared" si="193"/>
        <v>0</v>
      </c>
      <c r="V154" s="26">
        <v>0</v>
      </c>
      <c r="W154" s="16">
        <f t="shared" si="194"/>
        <v>0</v>
      </c>
      <c r="X154" s="16">
        <f t="shared" si="195"/>
        <v>0</v>
      </c>
      <c r="Y154" s="26"/>
      <c r="Z154" s="16">
        <f t="shared" si="196"/>
        <v>0</v>
      </c>
      <c r="AA154" s="16">
        <f t="shared" si="197"/>
        <v>0</v>
      </c>
      <c r="AC154" s="52">
        <f t="shared" si="173"/>
        <v>1</v>
      </c>
      <c r="AD154" s="16">
        <f t="shared" si="174"/>
        <v>11.99000000000002</v>
      </c>
      <c r="AE154" s="37">
        <f t="shared" si="175"/>
        <v>34.5</v>
      </c>
      <c r="AF154" s="42">
        <f t="shared" si="202"/>
        <v>8.130081300813009E-3</v>
      </c>
      <c r="AG154" s="37">
        <f t="shared" si="203"/>
        <v>0.24390243902439027</v>
      </c>
      <c r="AH154" s="63">
        <f t="shared" si="204"/>
        <v>8.4146341463414647</v>
      </c>
      <c r="AI154" s="26">
        <v>1</v>
      </c>
      <c r="AJ154" s="37">
        <f t="shared" si="198"/>
        <v>34.5</v>
      </c>
      <c r="AK154" s="37">
        <f t="shared" si="199"/>
        <v>122.99999999999999</v>
      </c>
      <c r="AL154" s="47">
        <v>160</v>
      </c>
      <c r="AM154" s="37">
        <f t="shared" si="200"/>
        <v>17.571428571428569</v>
      </c>
      <c r="AN154" s="52">
        <f t="shared" si="201"/>
        <v>4.0999999999999996</v>
      </c>
      <c r="AO154" s="35">
        <f t="shared" si="205"/>
        <v>43712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7"/>
        <v>0</v>
      </c>
      <c r="M155" s="26">
        <v>0</v>
      </c>
      <c r="N155" s="16">
        <f t="shared" si="188"/>
        <v>0</v>
      </c>
      <c r="O155" s="16">
        <f t="shared" si="189"/>
        <v>0</v>
      </c>
      <c r="P155" s="26">
        <v>0</v>
      </c>
      <c r="Q155" s="16">
        <f t="shared" si="190"/>
        <v>0</v>
      </c>
      <c r="R155" s="16">
        <f t="shared" si="191"/>
        <v>0</v>
      </c>
      <c r="S155" s="26">
        <v>1</v>
      </c>
      <c r="T155" s="16">
        <f t="shared" si="192"/>
        <v>11.99</v>
      </c>
      <c r="U155" s="16">
        <f t="shared" si="193"/>
        <v>34.5</v>
      </c>
      <c r="V155" s="26">
        <v>0</v>
      </c>
      <c r="W155" s="16">
        <f t="shared" si="194"/>
        <v>0</v>
      </c>
      <c r="X155" s="16">
        <f t="shared" si="195"/>
        <v>0</v>
      </c>
      <c r="Y155" s="26"/>
      <c r="Z155" s="16">
        <f t="shared" si="196"/>
        <v>0</v>
      </c>
      <c r="AA155" s="16">
        <f t="shared" si="197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202"/>
        <v>8.130081300813009E-3</v>
      </c>
      <c r="AG155" s="37">
        <f t="shared" si="203"/>
        <v>0.24390243902439027</v>
      </c>
      <c r="AH155" s="63">
        <f t="shared" si="204"/>
        <v>8.4146341463414647</v>
      </c>
      <c r="AI155" s="26">
        <v>0</v>
      </c>
      <c r="AJ155" s="37">
        <f t="shared" si="198"/>
        <v>0</v>
      </c>
      <c r="AK155" s="37">
        <f t="shared" si="199"/>
        <v>0</v>
      </c>
      <c r="AL155" s="47">
        <v>161</v>
      </c>
      <c r="AM155" s="37">
        <f t="shared" si="200"/>
        <v>0</v>
      </c>
      <c r="AN155" s="52">
        <f t="shared" si="201"/>
        <v>0</v>
      </c>
      <c r="AO155" s="35">
        <f t="shared" si="205"/>
        <v>43589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7"/>
        <v>0</v>
      </c>
      <c r="M156" s="26">
        <v>0</v>
      </c>
      <c r="N156" s="16">
        <f t="shared" si="188"/>
        <v>0</v>
      </c>
      <c r="O156" s="16">
        <f t="shared" si="189"/>
        <v>0</v>
      </c>
      <c r="P156" s="26">
        <v>0</v>
      </c>
      <c r="Q156" s="16">
        <f t="shared" si="190"/>
        <v>0</v>
      </c>
      <c r="R156" s="16">
        <f t="shared" si="191"/>
        <v>0</v>
      </c>
      <c r="S156" s="26">
        <v>0</v>
      </c>
      <c r="T156" s="16">
        <f t="shared" si="192"/>
        <v>0</v>
      </c>
      <c r="U156" s="16">
        <f t="shared" si="193"/>
        <v>0</v>
      </c>
      <c r="V156" s="26">
        <v>0</v>
      </c>
      <c r="W156" s="16">
        <f t="shared" si="194"/>
        <v>0</v>
      </c>
      <c r="X156" s="16">
        <f t="shared" si="195"/>
        <v>0</v>
      </c>
      <c r="Y156" s="26"/>
      <c r="Z156" s="16">
        <f t="shared" si="196"/>
        <v>0</v>
      </c>
      <c r="AA156" s="16">
        <f t="shared" si="197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202"/>
        <v>0</v>
      </c>
      <c r="AG156" s="37">
        <f t="shared" si="203"/>
        <v>0</v>
      </c>
      <c r="AH156" s="63">
        <f t="shared" si="204"/>
        <v>0</v>
      </c>
      <c r="AI156" s="26">
        <v>0</v>
      </c>
      <c r="AJ156" s="37">
        <f t="shared" si="198"/>
        <v>0</v>
      </c>
      <c r="AK156" s="37" t="str">
        <f t="shared" si="199"/>
        <v>-</v>
      </c>
      <c r="AL156" s="47">
        <v>162</v>
      </c>
      <c r="AM156" s="37" t="str">
        <f t="shared" si="200"/>
        <v>-</v>
      </c>
      <c r="AN156" s="52" t="str">
        <f t="shared" si="201"/>
        <v>-</v>
      </c>
      <c r="AO156" s="35" t="str">
        <f t="shared" si="205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7"/>
        <v>0</v>
      </c>
      <c r="M157" s="26">
        <v>0</v>
      </c>
      <c r="N157" s="16">
        <f t="shared" si="188"/>
        <v>0</v>
      </c>
      <c r="O157" s="16">
        <f t="shared" si="189"/>
        <v>0</v>
      </c>
      <c r="P157" s="26">
        <v>0</v>
      </c>
      <c r="Q157" s="16">
        <f t="shared" si="190"/>
        <v>0</v>
      </c>
      <c r="R157" s="16">
        <f t="shared" si="191"/>
        <v>0</v>
      </c>
      <c r="S157" s="26">
        <v>0</v>
      </c>
      <c r="T157" s="16">
        <f t="shared" si="192"/>
        <v>0</v>
      </c>
      <c r="U157" s="16">
        <f t="shared" si="193"/>
        <v>0</v>
      </c>
      <c r="V157" s="26">
        <v>0</v>
      </c>
      <c r="W157" s="16">
        <f t="shared" si="194"/>
        <v>0</v>
      </c>
      <c r="X157" s="16">
        <f t="shared" si="195"/>
        <v>0</v>
      </c>
      <c r="Y157" s="26"/>
      <c r="Z157" s="16">
        <f t="shared" si="196"/>
        <v>0</v>
      </c>
      <c r="AA157" s="16">
        <f t="shared" si="197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202"/>
        <v>0</v>
      </c>
      <c r="AG157" s="37">
        <f t="shared" si="203"/>
        <v>0</v>
      </c>
      <c r="AH157" s="63">
        <f t="shared" si="204"/>
        <v>0</v>
      </c>
      <c r="AI157" s="26">
        <v>1</v>
      </c>
      <c r="AJ157" s="37">
        <f t="shared" si="198"/>
        <v>34.5</v>
      </c>
      <c r="AK157" s="37" t="str">
        <f t="shared" si="199"/>
        <v>-</v>
      </c>
      <c r="AL157" s="47">
        <v>163</v>
      </c>
      <c r="AM157" s="37" t="str">
        <f t="shared" si="200"/>
        <v>-</v>
      </c>
      <c r="AN157" s="52" t="str">
        <f t="shared" si="201"/>
        <v>-</v>
      </c>
      <c r="AO157" s="35" t="str">
        <f t="shared" si="205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1</v>
      </c>
      <c r="K158" s="16">
        <f t="shared" si="76"/>
        <v>7.27</v>
      </c>
      <c r="L158" s="16">
        <f t="shared" si="187"/>
        <v>29.5</v>
      </c>
      <c r="M158" s="26">
        <v>0</v>
      </c>
      <c r="N158" s="16">
        <f t="shared" si="188"/>
        <v>0</v>
      </c>
      <c r="O158" s="16">
        <f t="shared" si="189"/>
        <v>0</v>
      </c>
      <c r="P158" s="26">
        <v>0</v>
      </c>
      <c r="Q158" s="16">
        <f t="shared" si="190"/>
        <v>0</v>
      </c>
      <c r="R158" s="16">
        <f t="shared" si="191"/>
        <v>0</v>
      </c>
      <c r="S158" s="26">
        <v>0</v>
      </c>
      <c r="T158" s="16">
        <f t="shared" si="192"/>
        <v>0</v>
      </c>
      <c r="U158" s="16">
        <f t="shared" si="193"/>
        <v>0</v>
      </c>
      <c r="V158" s="26">
        <v>0</v>
      </c>
      <c r="W158" s="16">
        <f t="shared" si="194"/>
        <v>0</v>
      </c>
      <c r="X158" s="16">
        <f t="shared" si="195"/>
        <v>0</v>
      </c>
      <c r="Y158" s="26"/>
      <c r="Z158" s="16">
        <f t="shared" si="196"/>
        <v>0</v>
      </c>
      <c r="AA158" s="16">
        <f t="shared" si="197"/>
        <v>0</v>
      </c>
      <c r="AC158" s="52">
        <f t="shared" si="173"/>
        <v>1</v>
      </c>
      <c r="AD158" s="16">
        <f t="shared" si="174"/>
        <v>7.27</v>
      </c>
      <c r="AE158" s="37">
        <f t="shared" si="175"/>
        <v>29.5</v>
      </c>
      <c r="AF158" s="42">
        <f t="shared" si="202"/>
        <v>8.130081300813009E-3</v>
      </c>
      <c r="AG158" s="37">
        <f t="shared" si="203"/>
        <v>0.24390243902439027</v>
      </c>
      <c r="AH158" s="63">
        <f t="shared" si="204"/>
        <v>7.1951219512195124</v>
      </c>
      <c r="AI158" s="26">
        <v>0</v>
      </c>
      <c r="AJ158" s="37">
        <f t="shared" si="198"/>
        <v>0</v>
      </c>
      <c r="AK158" s="37">
        <f t="shared" si="199"/>
        <v>0</v>
      </c>
      <c r="AL158" s="47">
        <v>164</v>
      </c>
      <c r="AM158" s="37">
        <f t="shared" si="200"/>
        <v>0</v>
      </c>
      <c r="AN158" s="52">
        <f t="shared" si="201"/>
        <v>0</v>
      </c>
      <c r="AO158" s="35">
        <f t="shared" si="205"/>
        <v>43589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7"/>
        <v>0</v>
      </c>
      <c r="M159" s="26">
        <v>1</v>
      </c>
      <c r="N159" s="16">
        <f t="shared" si="188"/>
        <v>5.2599999999999989</v>
      </c>
      <c r="O159" s="16">
        <f t="shared" si="189"/>
        <v>24.5</v>
      </c>
      <c r="P159" s="26">
        <v>0</v>
      </c>
      <c r="Q159" s="16">
        <f t="shared" si="190"/>
        <v>0</v>
      </c>
      <c r="R159" s="16">
        <f t="shared" si="191"/>
        <v>0</v>
      </c>
      <c r="S159" s="26">
        <v>0</v>
      </c>
      <c r="T159" s="16">
        <f t="shared" si="192"/>
        <v>0</v>
      </c>
      <c r="U159" s="16">
        <f t="shared" si="193"/>
        <v>0</v>
      </c>
      <c r="V159" s="26">
        <v>0</v>
      </c>
      <c r="W159" s="16">
        <f t="shared" si="194"/>
        <v>0</v>
      </c>
      <c r="X159" s="16">
        <f t="shared" si="195"/>
        <v>0</v>
      </c>
      <c r="Y159" s="26"/>
      <c r="Z159" s="16">
        <f t="shared" si="196"/>
        <v>0</v>
      </c>
      <c r="AA159" s="16">
        <f t="shared" si="197"/>
        <v>0</v>
      </c>
      <c r="AC159" s="52">
        <f t="shared" si="173"/>
        <v>1</v>
      </c>
      <c r="AD159" s="16">
        <f t="shared" si="174"/>
        <v>5.2599999999999989</v>
      </c>
      <c r="AE159" s="37">
        <f t="shared" si="175"/>
        <v>24.5</v>
      </c>
      <c r="AF159" s="42">
        <f t="shared" si="202"/>
        <v>8.130081300813009E-3</v>
      </c>
      <c r="AG159" s="37">
        <f t="shared" si="203"/>
        <v>0.24390243902439027</v>
      </c>
      <c r="AH159" s="63">
        <f t="shared" si="204"/>
        <v>5.975609756097561</v>
      </c>
      <c r="AI159" s="26">
        <v>2</v>
      </c>
      <c r="AJ159" s="37">
        <f t="shared" si="198"/>
        <v>49</v>
      </c>
      <c r="AK159" s="37">
        <f t="shared" si="199"/>
        <v>245.99999999999997</v>
      </c>
      <c r="AL159" s="47">
        <v>165</v>
      </c>
      <c r="AM159" s="37">
        <f t="shared" si="200"/>
        <v>35.142857142857139</v>
      </c>
      <c r="AN159" s="52">
        <f t="shared" si="201"/>
        <v>8.1999999999999993</v>
      </c>
      <c r="AO159" s="35">
        <f t="shared" si="205"/>
        <v>43835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76"/>
        <v>10.519999999999996</v>
      </c>
      <c r="L160" s="16">
        <f t="shared" si="187"/>
        <v>49</v>
      </c>
      <c r="M160" s="26">
        <v>3</v>
      </c>
      <c r="N160" s="16">
        <f t="shared" si="188"/>
        <v>15.779999999999994</v>
      </c>
      <c r="O160" s="16">
        <f t="shared" si="189"/>
        <v>73.5</v>
      </c>
      <c r="P160" s="26">
        <v>0</v>
      </c>
      <c r="Q160" s="16">
        <f t="shared" si="190"/>
        <v>0</v>
      </c>
      <c r="R160" s="16">
        <f t="shared" si="191"/>
        <v>0</v>
      </c>
      <c r="S160" s="26">
        <v>2</v>
      </c>
      <c r="T160" s="16">
        <f t="shared" si="192"/>
        <v>10.519999999999996</v>
      </c>
      <c r="U160" s="16">
        <f t="shared" si="193"/>
        <v>49</v>
      </c>
      <c r="V160" s="26">
        <v>1</v>
      </c>
      <c r="W160" s="16">
        <f t="shared" si="194"/>
        <v>5.259999999999998</v>
      </c>
      <c r="X160" s="16">
        <f t="shared" si="195"/>
        <v>24.5</v>
      </c>
      <c r="Y160" s="26"/>
      <c r="Z160" s="16">
        <f t="shared" si="196"/>
        <v>0</v>
      </c>
      <c r="AA160" s="16">
        <f t="shared" si="197"/>
        <v>0</v>
      </c>
      <c r="AC160" s="52">
        <f t="shared" si="173"/>
        <v>8</v>
      </c>
      <c r="AD160" s="16">
        <f t="shared" si="174"/>
        <v>42.079999999999984</v>
      </c>
      <c r="AE160" s="37">
        <f t="shared" si="175"/>
        <v>196</v>
      </c>
      <c r="AF160" s="42">
        <f t="shared" si="202"/>
        <v>6.5040650406504072E-2</v>
      </c>
      <c r="AG160" s="37">
        <f t="shared" si="203"/>
        <v>1.9512195121951221</v>
      </c>
      <c r="AH160" s="63">
        <f t="shared" si="204"/>
        <v>47.804878048780488</v>
      </c>
      <c r="AI160" s="26">
        <v>5</v>
      </c>
      <c r="AJ160" s="37">
        <f t="shared" si="198"/>
        <v>122.5</v>
      </c>
      <c r="AK160" s="37">
        <f t="shared" si="199"/>
        <v>76.874999999999986</v>
      </c>
      <c r="AL160" s="47">
        <v>166</v>
      </c>
      <c r="AM160" s="37">
        <f t="shared" si="200"/>
        <v>10.982142857142856</v>
      </c>
      <c r="AN160" s="52">
        <f t="shared" si="201"/>
        <v>2.5624999999999996</v>
      </c>
      <c r="AO160" s="35">
        <f t="shared" si="205"/>
        <v>43665.875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6"/>
        <v>0</v>
      </c>
      <c r="L161" s="16">
        <f t="shared" si="187"/>
        <v>0</v>
      </c>
      <c r="M161" s="26">
        <v>0</v>
      </c>
      <c r="N161" s="16">
        <f t="shared" si="188"/>
        <v>0</v>
      </c>
      <c r="O161" s="16">
        <f t="shared" si="189"/>
        <v>0</v>
      </c>
      <c r="P161" s="26">
        <v>0</v>
      </c>
      <c r="Q161" s="16">
        <f t="shared" si="190"/>
        <v>0</v>
      </c>
      <c r="R161" s="16">
        <f t="shared" si="191"/>
        <v>0</v>
      </c>
      <c r="S161" s="26">
        <v>0</v>
      </c>
      <c r="T161" s="16">
        <f t="shared" si="192"/>
        <v>0</v>
      </c>
      <c r="U161" s="16">
        <f t="shared" si="193"/>
        <v>0</v>
      </c>
      <c r="V161" s="26">
        <v>0</v>
      </c>
      <c r="W161" s="16">
        <f t="shared" si="194"/>
        <v>0</v>
      </c>
      <c r="X161" s="16">
        <f t="shared" si="195"/>
        <v>0</v>
      </c>
      <c r="Y161" s="26"/>
      <c r="Z161" s="16">
        <f t="shared" si="196"/>
        <v>0</v>
      </c>
      <c r="AA161" s="16">
        <f t="shared" si="197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202"/>
        <v>0</v>
      </c>
      <c r="AG161" s="37">
        <f t="shared" si="203"/>
        <v>0</v>
      </c>
      <c r="AH161" s="63">
        <f t="shared" si="204"/>
        <v>0</v>
      </c>
      <c r="AI161" s="26">
        <v>0</v>
      </c>
      <c r="AJ161" s="37">
        <f t="shared" si="198"/>
        <v>0</v>
      </c>
      <c r="AK161" s="37" t="str">
        <f t="shared" si="199"/>
        <v>-</v>
      </c>
      <c r="AL161" s="47">
        <v>167</v>
      </c>
      <c r="AM161" s="37" t="str">
        <f t="shared" si="200"/>
        <v>-</v>
      </c>
      <c r="AN161" s="52" t="str">
        <f t="shared" si="201"/>
        <v>-</v>
      </c>
      <c r="AO161" s="35" t="str">
        <f t="shared" si="205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7"/>
        <v>0</v>
      </c>
      <c r="M162" s="26">
        <v>0</v>
      </c>
      <c r="N162" s="16">
        <f t="shared" si="188"/>
        <v>0</v>
      </c>
      <c r="O162" s="16">
        <f t="shared" si="189"/>
        <v>0</v>
      </c>
      <c r="P162" s="26">
        <v>0</v>
      </c>
      <c r="Q162" s="16">
        <f t="shared" si="190"/>
        <v>0</v>
      </c>
      <c r="R162" s="16">
        <f t="shared" si="191"/>
        <v>0</v>
      </c>
      <c r="S162" s="26">
        <v>0</v>
      </c>
      <c r="T162" s="16">
        <f t="shared" si="192"/>
        <v>0</v>
      </c>
      <c r="U162" s="16">
        <f t="shared" si="193"/>
        <v>0</v>
      </c>
      <c r="V162" s="26">
        <v>0</v>
      </c>
      <c r="W162" s="16">
        <f t="shared" si="194"/>
        <v>0</v>
      </c>
      <c r="X162" s="16">
        <f t="shared" si="195"/>
        <v>0</v>
      </c>
      <c r="Y162" s="26"/>
      <c r="Z162" s="16">
        <f t="shared" si="196"/>
        <v>0</v>
      </c>
      <c r="AA162" s="16">
        <f t="shared" si="197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202"/>
        <v>0</v>
      </c>
      <c r="AG162" s="37">
        <f t="shared" si="203"/>
        <v>0</v>
      </c>
      <c r="AH162" s="63">
        <f t="shared" si="204"/>
        <v>0</v>
      </c>
      <c r="AI162" s="26">
        <v>0</v>
      </c>
      <c r="AJ162" s="37">
        <f t="shared" si="198"/>
        <v>0</v>
      </c>
      <c r="AK162" s="37" t="str">
        <f t="shared" si="199"/>
        <v>-</v>
      </c>
      <c r="AL162" s="47">
        <v>168</v>
      </c>
      <c r="AM162" s="37" t="str">
        <f t="shared" si="200"/>
        <v>-</v>
      </c>
      <c r="AN162" s="52" t="str">
        <f t="shared" si="201"/>
        <v>-</v>
      </c>
      <c r="AO162" s="35" t="str">
        <f t="shared" si="205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7"/>
        <v>0</v>
      </c>
      <c r="M163" s="26">
        <v>0</v>
      </c>
      <c r="N163" s="16">
        <f t="shared" si="188"/>
        <v>0</v>
      </c>
      <c r="O163" s="16">
        <f t="shared" si="189"/>
        <v>0</v>
      </c>
      <c r="P163" s="26">
        <v>0</v>
      </c>
      <c r="Q163" s="16">
        <f t="shared" si="190"/>
        <v>0</v>
      </c>
      <c r="R163" s="16">
        <f t="shared" si="191"/>
        <v>0</v>
      </c>
      <c r="S163" s="26">
        <v>0</v>
      </c>
      <c r="T163" s="16">
        <f t="shared" si="192"/>
        <v>0</v>
      </c>
      <c r="U163" s="16">
        <f t="shared" si="193"/>
        <v>0</v>
      </c>
      <c r="V163" s="26">
        <v>0</v>
      </c>
      <c r="W163" s="16">
        <f t="shared" si="194"/>
        <v>0</v>
      </c>
      <c r="X163" s="16">
        <f t="shared" si="195"/>
        <v>0</v>
      </c>
      <c r="Y163" s="26"/>
      <c r="Z163" s="16">
        <f t="shared" si="196"/>
        <v>0</v>
      </c>
      <c r="AA163" s="16">
        <f t="shared" si="197"/>
        <v>0</v>
      </c>
      <c r="AC163" s="52">
        <f t="shared" si="173"/>
        <v>0</v>
      </c>
      <c r="AD163" s="16">
        <f t="shared" si="174"/>
        <v>0</v>
      </c>
      <c r="AE163" s="37">
        <f t="shared" si="175"/>
        <v>0</v>
      </c>
      <c r="AF163" s="42">
        <f t="shared" si="202"/>
        <v>0</v>
      </c>
      <c r="AG163" s="37">
        <f t="shared" si="203"/>
        <v>0</v>
      </c>
      <c r="AH163" s="63">
        <f t="shared" si="204"/>
        <v>0</v>
      </c>
      <c r="AI163" s="26">
        <v>0</v>
      </c>
      <c r="AJ163" s="37">
        <f t="shared" si="198"/>
        <v>0</v>
      </c>
      <c r="AK163" s="37" t="str">
        <f t="shared" si="199"/>
        <v>-</v>
      </c>
      <c r="AL163" s="47">
        <v>169</v>
      </c>
      <c r="AM163" s="37" t="str">
        <f t="shared" si="200"/>
        <v>-</v>
      </c>
      <c r="AN163" s="52" t="str">
        <f t="shared" si="201"/>
        <v>-</v>
      </c>
      <c r="AO163" s="35" t="str">
        <f t="shared" si="205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92" si="206">J164*$F164</f>
        <v>0</v>
      </c>
      <c r="L164" s="16">
        <f t="shared" si="176"/>
        <v>0</v>
      </c>
      <c r="M164" s="26">
        <v>0</v>
      </c>
      <c r="N164" s="16">
        <f t="shared" si="177"/>
        <v>0</v>
      </c>
      <c r="O164" s="16">
        <f t="shared" si="178"/>
        <v>0</v>
      </c>
      <c r="P164" s="26">
        <v>0</v>
      </c>
      <c r="Q164" s="16">
        <f t="shared" si="179"/>
        <v>0</v>
      </c>
      <c r="R164" s="16">
        <f t="shared" si="180"/>
        <v>0</v>
      </c>
      <c r="S164" s="26">
        <v>0</v>
      </c>
      <c r="T164" s="16">
        <f t="shared" si="181"/>
        <v>0</v>
      </c>
      <c r="U164" s="16">
        <f t="shared" si="182"/>
        <v>0</v>
      </c>
      <c r="V164" s="26">
        <v>0</v>
      </c>
      <c r="W164" s="16">
        <f t="shared" si="183"/>
        <v>0</v>
      </c>
      <c r="X164" s="16">
        <f t="shared" si="184"/>
        <v>0</v>
      </c>
      <c r="Y164" s="26"/>
      <c r="Z164" s="16">
        <f t="shared" si="185"/>
        <v>0</v>
      </c>
      <c r="AA164" s="16">
        <f t="shared" si="186"/>
        <v>0</v>
      </c>
      <c r="AC164" s="52">
        <f t="shared" ref="AC164:AC192" si="207">J164+M164+P164+S164+V164+Y164</f>
        <v>0</v>
      </c>
      <c r="AD164" s="16">
        <f t="shared" ref="AD164:AD192" si="208">AC164*F164</f>
        <v>0</v>
      </c>
      <c r="AE164" s="37">
        <f t="shared" ref="AE164:AE192" si="209">AC164*G164</f>
        <v>0</v>
      </c>
      <c r="AF164" s="42">
        <f t="shared" si="202"/>
        <v>0</v>
      </c>
      <c r="AG164" s="37">
        <f t="shared" si="203"/>
        <v>0</v>
      </c>
      <c r="AH164" s="63">
        <f t="shared" si="204"/>
        <v>0</v>
      </c>
      <c r="AI164" s="26">
        <v>0</v>
      </c>
      <c r="AJ164" s="37">
        <f t="shared" ref="AJ164:AJ192" si="210">AI164*G164</f>
        <v>0</v>
      </c>
      <c r="AK164" s="37" t="str">
        <f t="shared" ref="AK164:AK192" si="211">IFERROR(AI164/AF164, "-")</f>
        <v>-</v>
      </c>
      <c r="AL164" s="47">
        <v>140</v>
      </c>
      <c r="AM164" s="37" t="str">
        <f t="shared" ref="AM164:AM192" si="212">IFERROR(AK164/7,"-")</f>
        <v>-</v>
      </c>
      <c r="AN164" s="52" t="str">
        <f t="shared" ref="AN164:AN192" si="213">IFERROR(AK164/30,"-")</f>
        <v>-</v>
      </c>
      <c r="AO164" s="35" t="str">
        <f t="shared" si="205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06"/>
        <v>0</v>
      </c>
      <c r="L165" s="16">
        <f t="shared" si="176"/>
        <v>0</v>
      </c>
      <c r="M165" s="26">
        <v>0</v>
      </c>
      <c r="N165" s="16">
        <f t="shared" si="177"/>
        <v>0</v>
      </c>
      <c r="O165" s="16">
        <f t="shared" si="178"/>
        <v>0</v>
      </c>
      <c r="P165" s="26">
        <v>0</v>
      </c>
      <c r="Q165" s="16">
        <f t="shared" si="179"/>
        <v>0</v>
      </c>
      <c r="R165" s="16">
        <f t="shared" si="180"/>
        <v>0</v>
      </c>
      <c r="S165" s="26">
        <v>0</v>
      </c>
      <c r="T165" s="16">
        <f t="shared" si="181"/>
        <v>0</v>
      </c>
      <c r="U165" s="16">
        <f t="shared" si="182"/>
        <v>0</v>
      </c>
      <c r="V165" s="26">
        <v>0</v>
      </c>
      <c r="W165" s="16">
        <f t="shared" si="183"/>
        <v>0</v>
      </c>
      <c r="X165" s="16">
        <f t="shared" si="184"/>
        <v>0</v>
      </c>
      <c r="Y165" s="26"/>
      <c r="Z165" s="16">
        <f t="shared" si="185"/>
        <v>0</v>
      </c>
      <c r="AA165" s="16">
        <f t="shared" si="186"/>
        <v>0</v>
      </c>
      <c r="AC165" s="52">
        <f t="shared" si="207"/>
        <v>0</v>
      </c>
      <c r="AD165" s="16">
        <f t="shared" si="208"/>
        <v>0</v>
      </c>
      <c r="AE165" s="37">
        <f t="shared" si="209"/>
        <v>0</v>
      </c>
      <c r="AF165" s="42">
        <f t="shared" si="202"/>
        <v>0</v>
      </c>
      <c r="AG165" s="37">
        <f t="shared" si="203"/>
        <v>0</v>
      </c>
      <c r="AH165" s="63">
        <f t="shared" si="204"/>
        <v>0</v>
      </c>
      <c r="AI165" s="26">
        <v>0</v>
      </c>
      <c r="AJ165" s="37">
        <f t="shared" si="210"/>
        <v>0</v>
      </c>
      <c r="AK165" s="37" t="str">
        <f t="shared" si="211"/>
        <v>-</v>
      </c>
      <c r="AL165" s="47">
        <v>141</v>
      </c>
      <c r="AM165" s="37" t="str">
        <f t="shared" si="212"/>
        <v>-</v>
      </c>
      <c r="AN165" s="52" t="str">
        <f t="shared" si="213"/>
        <v>-</v>
      </c>
      <c r="AO165" s="35" t="str">
        <f t="shared" si="205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06"/>
        <v>0</v>
      </c>
      <c r="L166" s="16">
        <f t="shared" si="176"/>
        <v>0</v>
      </c>
      <c r="M166" s="26">
        <v>0</v>
      </c>
      <c r="N166" s="16">
        <f t="shared" si="177"/>
        <v>0</v>
      </c>
      <c r="O166" s="16">
        <f t="shared" si="178"/>
        <v>0</v>
      </c>
      <c r="P166" s="26">
        <v>0</v>
      </c>
      <c r="Q166" s="16">
        <f t="shared" si="179"/>
        <v>0</v>
      </c>
      <c r="R166" s="16">
        <f t="shared" si="180"/>
        <v>0</v>
      </c>
      <c r="S166" s="26">
        <v>0</v>
      </c>
      <c r="T166" s="16">
        <f t="shared" si="181"/>
        <v>0</v>
      </c>
      <c r="U166" s="16">
        <f t="shared" si="182"/>
        <v>0</v>
      </c>
      <c r="V166" s="26">
        <v>0</v>
      </c>
      <c r="W166" s="16">
        <f t="shared" si="183"/>
        <v>0</v>
      </c>
      <c r="X166" s="16">
        <f t="shared" si="184"/>
        <v>0</v>
      </c>
      <c r="Y166" s="26"/>
      <c r="Z166" s="16">
        <f t="shared" si="185"/>
        <v>0</v>
      </c>
      <c r="AA166" s="16">
        <f t="shared" si="186"/>
        <v>0</v>
      </c>
      <c r="AC166" s="52">
        <f t="shared" si="207"/>
        <v>0</v>
      </c>
      <c r="AD166" s="16">
        <f t="shared" si="208"/>
        <v>0</v>
      </c>
      <c r="AE166" s="37">
        <f t="shared" si="209"/>
        <v>0</v>
      </c>
      <c r="AF166" s="42">
        <f t="shared" si="202"/>
        <v>0</v>
      </c>
      <c r="AG166" s="37">
        <f t="shared" si="203"/>
        <v>0</v>
      </c>
      <c r="AH166" s="63">
        <f t="shared" si="204"/>
        <v>0</v>
      </c>
      <c r="AI166" s="26">
        <v>0</v>
      </c>
      <c r="AJ166" s="37">
        <f t="shared" si="210"/>
        <v>0</v>
      </c>
      <c r="AK166" s="37" t="str">
        <f t="shared" si="211"/>
        <v>-</v>
      </c>
      <c r="AL166" s="47">
        <v>142</v>
      </c>
      <c r="AM166" s="37" t="str">
        <f t="shared" si="212"/>
        <v>-</v>
      </c>
      <c r="AN166" s="52" t="str">
        <f t="shared" si="213"/>
        <v>-</v>
      </c>
      <c r="AO166" s="35" t="str">
        <f t="shared" si="205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06"/>
        <v>0</v>
      </c>
      <c r="L167" s="16">
        <f t="shared" si="176"/>
        <v>0</v>
      </c>
      <c r="M167" s="26">
        <v>1</v>
      </c>
      <c r="N167" s="16">
        <f t="shared" si="177"/>
        <v>12.99</v>
      </c>
      <c r="O167" s="16">
        <f t="shared" si="178"/>
        <v>34.5</v>
      </c>
      <c r="P167" s="26">
        <v>1</v>
      </c>
      <c r="Q167" s="16">
        <f t="shared" si="179"/>
        <v>12.99</v>
      </c>
      <c r="R167" s="16">
        <f t="shared" si="180"/>
        <v>34.5</v>
      </c>
      <c r="S167" s="26">
        <v>0</v>
      </c>
      <c r="T167" s="16">
        <f t="shared" si="181"/>
        <v>0</v>
      </c>
      <c r="U167" s="16">
        <f t="shared" si="182"/>
        <v>0</v>
      </c>
      <c r="V167" s="26">
        <v>0</v>
      </c>
      <c r="W167" s="16">
        <f t="shared" si="183"/>
        <v>0</v>
      </c>
      <c r="X167" s="16">
        <f t="shared" si="184"/>
        <v>0</v>
      </c>
      <c r="Y167" s="26"/>
      <c r="Z167" s="16">
        <f t="shared" si="185"/>
        <v>0</v>
      </c>
      <c r="AA167" s="16">
        <f t="shared" si="186"/>
        <v>0</v>
      </c>
      <c r="AC167" s="52">
        <f t="shared" si="207"/>
        <v>2</v>
      </c>
      <c r="AD167" s="16">
        <f t="shared" si="208"/>
        <v>25.98</v>
      </c>
      <c r="AE167" s="37">
        <f t="shared" si="209"/>
        <v>69</v>
      </c>
      <c r="AF167" s="42">
        <f t="shared" si="202"/>
        <v>1.6260162601626018E-2</v>
      </c>
      <c r="AG167" s="37">
        <f t="shared" si="203"/>
        <v>0.48780487804878053</v>
      </c>
      <c r="AH167" s="63">
        <f t="shared" si="204"/>
        <v>16.829268292682929</v>
      </c>
      <c r="AI167" s="26">
        <v>0</v>
      </c>
      <c r="AJ167" s="37">
        <f t="shared" si="210"/>
        <v>0</v>
      </c>
      <c r="AK167" s="37">
        <f t="shared" si="211"/>
        <v>0</v>
      </c>
      <c r="AL167" s="47">
        <v>143</v>
      </c>
      <c r="AM167" s="37">
        <f t="shared" si="212"/>
        <v>0</v>
      </c>
      <c r="AN167" s="52">
        <f t="shared" si="213"/>
        <v>0</v>
      </c>
      <c r="AO167" s="35">
        <f t="shared" si="205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2</v>
      </c>
      <c r="K168" s="16">
        <f t="shared" si="206"/>
        <v>25.62</v>
      </c>
      <c r="L168" s="16">
        <f t="shared" si="176"/>
        <v>59</v>
      </c>
      <c r="M168" s="26">
        <v>0</v>
      </c>
      <c r="N168" s="16">
        <f t="shared" si="177"/>
        <v>0</v>
      </c>
      <c r="O168" s="16">
        <f t="shared" si="178"/>
        <v>0</v>
      </c>
      <c r="P168" s="26">
        <v>1</v>
      </c>
      <c r="Q168" s="16">
        <f t="shared" si="179"/>
        <v>12.81</v>
      </c>
      <c r="R168" s="16">
        <f t="shared" si="180"/>
        <v>29.5</v>
      </c>
      <c r="S168" s="26">
        <v>1</v>
      </c>
      <c r="T168" s="16">
        <f t="shared" si="181"/>
        <v>12.81</v>
      </c>
      <c r="U168" s="16">
        <f t="shared" si="182"/>
        <v>29.5</v>
      </c>
      <c r="V168" s="26">
        <v>0</v>
      </c>
      <c r="W168" s="16">
        <f t="shared" si="183"/>
        <v>0</v>
      </c>
      <c r="X168" s="16">
        <f t="shared" si="184"/>
        <v>0</v>
      </c>
      <c r="Y168" s="26"/>
      <c r="Z168" s="16">
        <f t="shared" si="185"/>
        <v>0</v>
      </c>
      <c r="AA168" s="16">
        <f t="shared" si="186"/>
        <v>0</v>
      </c>
      <c r="AC168" s="52">
        <f t="shared" si="207"/>
        <v>4</v>
      </c>
      <c r="AD168" s="16">
        <f t="shared" si="208"/>
        <v>51.24</v>
      </c>
      <c r="AE168" s="37">
        <f t="shared" si="209"/>
        <v>118</v>
      </c>
      <c r="AF168" s="42">
        <f t="shared" si="202"/>
        <v>3.2520325203252036E-2</v>
      </c>
      <c r="AG168" s="37">
        <f t="shared" si="203"/>
        <v>0.97560975609756106</v>
      </c>
      <c r="AH168" s="63">
        <f t="shared" si="204"/>
        <v>28.780487804878049</v>
      </c>
      <c r="AI168" s="26">
        <v>0</v>
      </c>
      <c r="AJ168" s="37">
        <f t="shared" si="210"/>
        <v>0</v>
      </c>
      <c r="AK168" s="37">
        <f t="shared" si="211"/>
        <v>0</v>
      </c>
      <c r="AL168" s="47">
        <v>144</v>
      </c>
      <c r="AM168" s="37">
        <f t="shared" si="212"/>
        <v>0</v>
      </c>
      <c r="AN168" s="52">
        <f t="shared" si="213"/>
        <v>0</v>
      </c>
      <c r="AO168" s="35">
        <f t="shared" si="205"/>
        <v>43589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06"/>
        <v>0</v>
      </c>
      <c r="L169" s="16">
        <f t="shared" si="176"/>
        <v>0</v>
      </c>
      <c r="M169" s="26">
        <v>0</v>
      </c>
      <c r="N169" s="16">
        <f t="shared" si="177"/>
        <v>0</v>
      </c>
      <c r="O169" s="16">
        <f t="shared" si="178"/>
        <v>0</v>
      </c>
      <c r="P169" s="26">
        <v>0</v>
      </c>
      <c r="Q169" s="16">
        <f t="shared" si="179"/>
        <v>0</v>
      </c>
      <c r="R169" s="16">
        <f t="shared" si="180"/>
        <v>0</v>
      </c>
      <c r="S169" s="26">
        <v>0</v>
      </c>
      <c r="T169" s="16">
        <f t="shared" si="181"/>
        <v>0</v>
      </c>
      <c r="U169" s="16">
        <f t="shared" si="182"/>
        <v>0</v>
      </c>
      <c r="V169" s="26">
        <v>0</v>
      </c>
      <c r="W169" s="16">
        <f t="shared" si="183"/>
        <v>0</v>
      </c>
      <c r="X169" s="16">
        <f t="shared" si="184"/>
        <v>0</v>
      </c>
      <c r="Y169" s="26"/>
      <c r="Z169" s="16">
        <f t="shared" si="185"/>
        <v>0</v>
      </c>
      <c r="AA169" s="16">
        <f t="shared" si="186"/>
        <v>0</v>
      </c>
      <c r="AC169" s="52">
        <f t="shared" si="207"/>
        <v>0</v>
      </c>
      <c r="AD169" s="16">
        <f t="shared" si="208"/>
        <v>0</v>
      </c>
      <c r="AE169" s="37">
        <f t="shared" si="209"/>
        <v>0</v>
      </c>
      <c r="AF169" s="42">
        <f t="shared" si="202"/>
        <v>0</v>
      </c>
      <c r="AG169" s="37">
        <f t="shared" si="203"/>
        <v>0</v>
      </c>
      <c r="AH169" s="63">
        <f t="shared" si="204"/>
        <v>0</v>
      </c>
      <c r="AI169" s="26">
        <v>0</v>
      </c>
      <c r="AJ169" s="37">
        <f t="shared" si="210"/>
        <v>0</v>
      </c>
      <c r="AK169" s="37" t="str">
        <f t="shared" si="211"/>
        <v>-</v>
      </c>
      <c r="AL169" s="47">
        <v>145</v>
      </c>
      <c r="AM169" s="37" t="str">
        <f t="shared" si="212"/>
        <v>-</v>
      </c>
      <c r="AN169" s="52" t="str">
        <f t="shared" si="213"/>
        <v>-</v>
      </c>
      <c r="AO169" s="35" t="str">
        <f t="shared" si="205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06"/>
        <v>0</v>
      </c>
      <c r="L170" s="16">
        <f t="shared" si="176"/>
        <v>0</v>
      </c>
      <c r="M170" s="26">
        <v>0</v>
      </c>
      <c r="N170" s="16">
        <f t="shared" si="177"/>
        <v>0</v>
      </c>
      <c r="O170" s="16">
        <f t="shared" si="178"/>
        <v>0</v>
      </c>
      <c r="P170" s="26">
        <v>0</v>
      </c>
      <c r="Q170" s="16">
        <f t="shared" si="179"/>
        <v>0</v>
      </c>
      <c r="R170" s="16">
        <f t="shared" si="180"/>
        <v>0</v>
      </c>
      <c r="S170" s="26">
        <v>0</v>
      </c>
      <c r="T170" s="16">
        <f t="shared" si="181"/>
        <v>0</v>
      </c>
      <c r="U170" s="16">
        <f t="shared" si="182"/>
        <v>0</v>
      </c>
      <c r="V170" s="26">
        <v>0</v>
      </c>
      <c r="W170" s="16">
        <f t="shared" si="183"/>
        <v>0</v>
      </c>
      <c r="X170" s="16">
        <f t="shared" si="184"/>
        <v>0</v>
      </c>
      <c r="Y170" s="26"/>
      <c r="Z170" s="16">
        <f t="shared" si="185"/>
        <v>0</v>
      </c>
      <c r="AA170" s="16">
        <f t="shared" si="186"/>
        <v>0</v>
      </c>
      <c r="AC170" s="52">
        <f t="shared" si="207"/>
        <v>0</v>
      </c>
      <c r="AD170" s="16">
        <f t="shared" si="208"/>
        <v>0</v>
      </c>
      <c r="AE170" s="37">
        <f t="shared" si="209"/>
        <v>0</v>
      </c>
      <c r="AF170" s="42">
        <f t="shared" si="202"/>
        <v>0</v>
      </c>
      <c r="AG170" s="37">
        <f t="shared" si="203"/>
        <v>0</v>
      </c>
      <c r="AH170" s="63">
        <f t="shared" si="204"/>
        <v>0</v>
      </c>
      <c r="AI170" s="26">
        <v>0</v>
      </c>
      <c r="AJ170" s="37">
        <f t="shared" si="210"/>
        <v>0</v>
      </c>
      <c r="AK170" s="37" t="str">
        <f t="shared" si="211"/>
        <v>-</v>
      </c>
      <c r="AL170" s="47">
        <v>146</v>
      </c>
      <c r="AM170" s="37" t="str">
        <f t="shared" si="212"/>
        <v>-</v>
      </c>
      <c r="AN170" s="52" t="str">
        <f t="shared" si="213"/>
        <v>-</v>
      </c>
      <c r="AO170" s="35" t="str">
        <f t="shared" si="205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06"/>
        <v>0</v>
      </c>
      <c r="L171" s="16">
        <f t="shared" si="176"/>
        <v>0</v>
      </c>
      <c r="M171" s="26">
        <v>0</v>
      </c>
      <c r="N171" s="16">
        <f t="shared" si="177"/>
        <v>0</v>
      </c>
      <c r="O171" s="16">
        <f t="shared" si="178"/>
        <v>0</v>
      </c>
      <c r="P171" s="26">
        <v>0</v>
      </c>
      <c r="Q171" s="16">
        <f t="shared" si="179"/>
        <v>0</v>
      </c>
      <c r="R171" s="16">
        <f t="shared" si="180"/>
        <v>0</v>
      </c>
      <c r="S171" s="26">
        <v>0</v>
      </c>
      <c r="T171" s="16">
        <f t="shared" si="181"/>
        <v>0</v>
      </c>
      <c r="U171" s="16">
        <f t="shared" si="182"/>
        <v>0</v>
      </c>
      <c r="V171" s="26">
        <v>0</v>
      </c>
      <c r="W171" s="16">
        <f t="shared" si="183"/>
        <v>0</v>
      </c>
      <c r="X171" s="16">
        <f t="shared" si="184"/>
        <v>0</v>
      </c>
      <c r="Y171" s="26"/>
      <c r="Z171" s="16">
        <f t="shared" si="185"/>
        <v>0</v>
      </c>
      <c r="AA171" s="16">
        <f t="shared" si="186"/>
        <v>0</v>
      </c>
      <c r="AC171" s="52">
        <f t="shared" si="207"/>
        <v>0</v>
      </c>
      <c r="AD171" s="16">
        <f t="shared" si="208"/>
        <v>0</v>
      </c>
      <c r="AE171" s="37">
        <f t="shared" si="209"/>
        <v>0</v>
      </c>
      <c r="AF171" s="42">
        <f t="shared" si="202"/>
        <v>0</v>
      </c>
      <c r="AG171" s="37">
        <f t="shared" si="203"/>
        <v>0</v>
      </c>
      <c r="AH171" s="63">
        <f t="shared" si="204"/>
        <v>0</v>
      </c>
      <c r="AI171" s="26">
        <v>0</v>
      </c>
      <c r="AJ171" s="37">
        <f t="shared" si="210"/>
        <v>0</v>
      </c>
      <c r="AK171" s="37" t="str">
        <f t="shared" si="211"/>
        <v>-</v>
      </c>
      <c r="AL171" s="47">
        <v>147</v>
      </c>
      <c r="AM171" s="37" t="str">
        <f t="shared" si="212"/>
        <v>-</v>
      </c>
      <c r="AN171" s="52" t="str">
        <f t="shared" si="213"/>
        <v>-</v>
      </c>
      <c r="AO171" s="35" t="str">
        <f t="shared" si="205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06"/>
        <v>0</v>
      </c>
      <c r="L172" s="16">
        <f t="shared" si="176"/>
        <v>0</v>
      </c>
      <c r="M172" s="26">
        <v>0</v>
      </c>
      <c r="N172" s="16">
        <f t="shared" si="177"/>
        <v>0</v>
      </c>
      <c r="O172" s="16">
        <f t="shared" si="178"/>
        <v>0</v>
      </c>
      <c r="P172" s="26">
        <v>0</v>
      </c>
      <c r="Q172" s="16">
        <f t="shared" si="179"/>
        <v>0</v>
      </c>
      <c r="R172" s="16">
        <f t="shared" si="180"/>
        <v>0</v>
      </c>
      <c r="S172" s="26">
        <v>0</v>
      </c>
      <c r="T172" s="16">
        <f t="shared" si="181"/>
        <v>0</v>
      </c>
      <c r="U172" s="16">
        <f t="shared" si="182"/>
        <v>0</v>
      </c>
      <c r="V172" s="26">
        <v>0</v>
      </c>
      <c r="W172" s="16">
        <f t="shared" si="183"/>
        <v>0</v>
      </c>
      <c r="X172" s="16">
        <f t="shared" si="184"/>
        <v>0</v>
      </c>
      <c r="Y172" s="26"/>
      <c r="Z172" s="16">
        <f t="shared" si="185"/>
        <v>0</v>
      </c>
      <c r="AA172" s="16">
        <f t="shared" si="186"/>
        <v>0</v>
      </c>
      <c r="AC172" s="52">
        <f t="shared" si="207"/>
        <v>0</v>
      </c>
      <c r="AD172" s="16">
        <f t="shared" si="208"/>
        <v>0</v>
      </c>
      <c r="AE172" s="37">
        <f t="shared" si="209"/>
        <v>0</v>
      </c>
      <c r="AF172" s="42">
        <f t="shared" si="202"/>
        <v>0</v>
      </c>
      <c r="AG172" s="37">
        <f t="shared" si="203"/>
        <v>0</v>
      </c>
      <c r="AH172" s="63">
        <f t="shared" si="204"/>
        <v>0</v>
      </c>
      <c r="AI172" s="26">
        <v>0</v>
      </c>
      <c r="AJ172" s="37">
        <f t="shared" si="210"/>
        <v>0</v>
      </c>
      <c r="AK172" s="37" t="str">
        <f t="shared" si="211"/>
        <v>-</v>
      </c>
      <c r="AL172" s="47">
        <v>148</v>
      </c>
      <c r="AM172" s="37" t="str">
        <f t="shared" si="212"/>
        <v>-</v>
      </c>
      <c r="AN172" s="52" t="str">
        <f t="shared" si="213"/>
        <v>-</v>
      </c>
      <c r="AO172" s="35" t="str">
        <f t="shared" si="205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06"/>
        <v>0</v>
      </c>
      <c r="L173" s="16">
        <f t="shared" si="176"/>
        <v>0</v>
      </c>
      <c r="M173" s="26">
        <v>0</v>
      </c>
      <c r="N173" s="16">
        <f t="shared" si="177"/>
        <v>0</v>
      </c>
      <c r="O173" s="16">
        <f t="shared" si="178"/>
        <v>0</v>
      </c>
      <c r="P173" s="26">
        <v>0</v>
      </c>
      <c r="Q173" s="16">
        <f t="shared" si="179"/>
        <v>0</v>
      </c>
      <c r="R173" s="16">
        <f t="shared" si="180"/>
        <v>0</v>
      </c>
      <c r="S173" s="26">
        <v>0</v>
      </c>
      <c r="T173" s="16">
        <f t="shared" si="181"/>
        <v>0</v>
      </c>
      <c r="U173" s="16">
        <f t="shared" si="182"/>
        <v>0</v>
      </c>
      <c r="V173" s="26">
        <v>0</v>
      </c>
      <c r="W173" s="16">
        <f t="shared" si="183"/>
        <v>0</v>
      </c>
      <c r="X173" s="16">
        <f t="shared" si="184"/>
        <v>0</v>
      </c>
      <c r="Y173" s="26"/>
      <c r="Z173" s="16">
        <f t="shared" si="185"/>
        <v>0</v>
      </c>
      <c r="AA173" s="16">
        <f t="shared" si="186"/>
        <v>0</v>
      </c>
      <c r="AC173" s="52">
        <f t="shared" si="207"/>
        <v>0</v>
      </c>
      <c r="AD173" s="16">
        <f t="shared" si="208"/>
        <v>0</v>
      </c>
      <c r="AE173" s="37">
        <f t="shared" si="209"/>
        <v>0</v>
      </c>
      <c r="AF173" s="42">
        <f t="shared" si="202"/>
        <v>0</v>
      </c>
      <c r="AG173" s="37">
        <f t="shared" si="203"/>
        <v>0</v>
      </c>
      <c r="AH173" s="63">
        <f t="shared" si="204"/>
        <v>0</v>
      </c>
      <c r="AI173" s="26">
        <v>0</v>
      </c>
      <c r="AJ173" s="37">
        <f t="shared" si="210"/>
        <v>0</v>
      </c>
      <c r="AK173" s="37" t="str">
        <f t="shared" si="211"/>
        <v>-</v>
      </c>
      <c r="AL173" s="47">
        <v>149</v>
      </c>
      <c r="AM173" s="37" t="str">
        <f t="shared" si="212"/>
        <v>-</v>
      </c>
      <c r="AN173" s="52" t="str">
        <f t="shared" si="213"/>
        <v>-</v>
      </c>
      <c r="AO173" s="35" t="str">
        <f t="shared" si="205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06"/>
        <v>0</v>
      </c>
      <c r="L174" s="16">
        <f t="shared" si="176"/>
        <v>0</v>
      </c>
      <c r="M174" s="26">
        <v>0</v>
      </c>
      <c r="N174" s="16">
        <f t="shared" si="177"/>
        <v>0</v>
      </c>
      <c r="O174" s="16">
        <f t="shared" si="178"/>
        <v>0</v>
      </c>
      <c r="P174" s="26">
        <v>0</v>
      </c>
      <c r="Q174" s="16">
        <f t="shared" si="179"/>
        <v>0</v>
      </c>
      <c r="R174" s="16">
        <f t="shared" si="180"/>
        <v>0</v>
      </c>
      <c r="S174" s="26">
        <v>0</v>
      </c>
      <c r="T174" s="16">
        <f t="shared" si="181"/>
        <v>0</v>
      </c>
      <c r="U174" s="16">
        <f t="shared" si="182"/>
        <v>0</v>
      </c>
      <c r="V174" s="26">
        <v>0</v>
      </c>
      <c r="W174" s="16">
        <f t="shared" si="183"/>
        <v>0</v>
      </c>
      <c r="X174" s="16">
        <f t="shared" si="184"/>
        <v>0</v>
      </c>
      <c r="Y174" s="26"/>
      <c r="Z174" s="16">
        <f t="shared" si="185"/>
        <v>0</v>
      </c>
      <c r="AA174" s="16">
        <f t="shared" si="186"/>
        <v>0</v>
      </c>
      <c r="AC174" s="52">
        <f t="shared" si="207"/>
        <v>0</v>
      </c>
      <c r="AD174" s="16">
        <f t="shared" si="208"/>
        <v>0</v>
      </c>
      <c r="AE174" s="37">
        <f t="shared" si="209"/>
        <v>0</v>
      </c>
      <c r="AF174" s="42">
        <f t="shared" si="202"/>
        <v>0</v>
      </c>
      <c r="AG174" s="37">
        <f t="shared" si="203"/>
        <v>0</v>
      </c>
      <c r="AH174" s="63">
        <f t="shared" si="204"/>
        <v>0</v>
      </c>
      <c r="AI174" s="26">
        <v>0</v>
      </c>
      <c r="AJ174" s="37">
        <f t="shared" si="210"/>
        <v>0</v>
      </c>
      <c r="AK174" s="37" t="str">
        <f t="shared" si="211"/>
        <v>-</v>
      </c>
      <c r="AL174" s="47">
        <v>150</v>
      </c>
      <c r="AM174" s="37" t="str">
        <f t="shared" si="212"/>
        <v>-</v>
      </c>
      <c r="AN174" s="52" t="str">
        <f t="shared" si="213"/>
        <v>-</v>
      </c>
      <c r="AO174" s="35" t="str">
        <f t="shared" si="205"/>
        <v>-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06"/>
        <v>0</v>
      </c>
      <c r="L175" s="16">
        <f t="shared" si="176"/>
        <v>0</v>
      </c>
      <c r="M175" s="26">
        <v>0</v>
      </c>
      <c r="N175" s="16">
        <f t="shared" si="177"/>
        <v>0</v>
      </c>
      <c r="O175" s="16">
        <f t="shared" si="178"/>
        <v>0</v>
      </c>
      <c r="P175" s="26">
        <v>0</v>
      </c>
      <c r="Q175" s="16">
        <f t="shared" si="179"/>
        <v>0</v>
      </c>
      <c r="R175" s="16">
        <f t="shared" si="180"/>
        <v>0</v>
      </c>
      <c r="S175" s="26">
        <v>0</v>
      </c>
      <c r="T175" s="16">
        <f t="shared" si="181"/>
        <v>0</v>
      </c>
      <c r="U175" s="16">
        <f t="shared" si="182"/>
        <v>0</v>
      </c>
      <c r="V175" s="26">
        <v>0</v>
      </c>
      <c r="W175" s="16">
        <f t="shared" si="183"/>
        <v>0</v>
      </c>
      <c r="X175" s="16">
        <f t="shared" si="184"/>
        <v>0</v>
      </c>
      <c r="Y175" s="26"/>
      <c r="Z175" s="16">
        <f t="shared" si="185"/>
        <v>0</v>
      </c>
      <c r="AA175" s="16">
        <f t="shared" si="186"/>
        <v>0</v>
      </c>
      <c r="AC175" s="52">
        <f t="shared" si="207"/>
        <v>0</v>
      </c>
      <c r="AD175" s="16">
        <f t="shared" si="208"/>
        <v>0</v>
      </c>
      <c r="AE175" s="37">
        <f t="shared" si="209"/>
        <v>0</v>
      </c>
      <c r="AF175" s="42">
        <f t="shared" si="202"/>
        <v>0</v>
      </c>
      <c r="AG175" s="37">
        <f t="shared" si="203"/>
        <v>0</v>
      </c>
      <c r="AH175" s="63">
        <f t="shared" si="204"/>
        <v>0</v>
      </c>
      <c r="AI175" s="26">
        <v>0</v>
      </c>
      <c r="AJ175" s="37">
        <f t="shared" si="210"/>
        <v>0</v>
      </c>
      <c r="AK175" s="37" t="str">
        <f t="shared" si="211"/>
        <v>-</v>
      </c>
      <c r="AL175" s="47">
        <v>151</v>
      </c>
      <c r="AM175" s="37" t="str">
        <f t="shared" si="212"/>
        <v>-</v>
      </c>
      <c r="AN175" s="52" t="str">
        <f t="shared" si="213"/>
        <v>-</v>
      </c>
      <c r="AO175" s="35" t="str">
        <f t="shared" si="205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206"/>
        <v>38.220000000000006</v>
      </c>
      <c r="L176" s="16">
        <f t="shared" si="176"/>
        <v>116.35</v>
      </c>
      <c r="M176" s="26">
        <v>0</v>
      </c>
      <c r="N176" s="16">
        <f t="shared" si="177"/>
        <v>0</v>
      </c>
      <c r="O176" s="16">
        <f t="shared" si="178"/>
        <v>0</v>
      </c>
      <c r="P176" s="26">
        <v>0</v>
      </c>
      <c r="Q176" s="16">
        <f t="shared" si="179"/>
        <v>0</v>
      </c>
      <c r="R176" s="16">
        <f t="shared" si="180"/>
        <v>0</v>
      </c>
      <c r="S176" s="26">
        <v>0</v>
      </c>
      <c r="T176" s="16">
        <f t="shared" si="181"/>
        <v>0</v>
      </c>
      <c r="U176" s="16">
        <f t="shared" si="182"/>
        <v>0</v>
      </c>
      <c r="V176" s="26">
        <v>0</v>
      </c>
      <c r="W176" s="16">
        <f t="shared" si="183"/>
        <v>0</v>
      </c>
      <c r="X176" s="16">
        <f t="shared" si="184"/>
        <v>0</v>
      </c>
      <c r="Y176" s="26"/>
      <c r="Z176" s="16">
        <f t="shared" si="185"/>
        <v>0</v>
      </c>
      <c r="AA176" s="16">
        <f t="shared" si="186"/>
        <v>0</v>
      </c>
      <c r="AC176" s="52">
        <f t="shared" si="207"/>
        <v>1</v>
      </c>
      <c r="AD176" s="16">
        <f t="shared" si="208"/>
        <v>38.220000000000006</v>
      </c>
      <c r="AE176" s="37">
        <f t="shared" si="209"/>
        <v>116.35</v>
      </c>
      <c r="AF176" s="42">
        <f t="shared" si="202"/>
        <v>8.130081300813009E-3</v>
      </c>
      <c r="AG176" s="37">
        <f t="shared" si="203"/>
        <v>0.24390243902439027</v>
      </c>
      <c r="AH176" s="63">
        <f t="shared" si="204"/>
        <v>28.378048780487806</v>
      </c>
      <c r="AI176" s="26">
        <v>0</v>
      </c>
      <c r="AJ176" s="37">
        <f t="shared" si="210"/>
        <v>0</v>
      </c>
      <c r="AK176" s="37">
        <f t="shared" si="211"/>
        <v>0</v>
      </c>
      <c r="AL176" s="47">
        <v>152</v>
      </c>
      <c r="AM176" s="37">
        <f t="shared" si="212"/>
        <v>0</v>
      </c>
      <c r="AN176" s="52">
        <f t="shared" si="213"/>
        <v>0</v>
      </c>
      <c r="AO176" s="35">
        <f t="shared" si="205"/>
        <v>43589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06"/>
        <v>0</v>
      </c>
      <c r="L177" s="16">
        <f t="shared" si="176"/>
        <v>0</v>
      </c>
      <c r="M177" s="26">
        <v>0</v>
      </c>
      <c r="N177" s="16">
        <f t="shared" si="177"/>
        <v>0</v>
      </c>
      <c r="O177" s="16">
        <f t="shared" si="178"/>
        <v>0</v>
      </c>
      <c r="P177" s="26">
        <v>0</v>
      </c>
      <c r="Q177" s="16">
        <f t="shared" si="179"/>
        <v>0</v>
      </c>
      <c r="R177" s="16">
        <f t="shared" si="180"/>
        <v>0</v>
      </c>
      <c r="S177" s="26">
        <v>0</v>
      </c>
      <c r="T177" s="16">
        <f t="shared" si="181"/>
        <v>0</v>
      </c>
      <c r="U177" s="16">
        <f t="shared" si="182"/>
        <v>0</v>
      </c>
      <c r="V177" s="26">
        <v>0</v>
      </c>
      <c r="W177" s="16">
        <f t="shared" si="183"/>
        <v>0</v>
      </c>
      <c r="X177" s="16">
        <f t="shared" si="184"/>
        <v>0</v>
      </c>
      <c r="Y177" s="26"/>
      <c r="Z177" s="16">
        <f t="shared" si="185"/>
        <v>0</v>
      </c>
      <c r="AA177" s="16">
        <f t="shared" si="186"/>
        <v>0</v>
      </c>
      <c r="AC177" s="52">
        <f t="shared" si="207"/>
        <v>0</v>
      </c>
      <c r="AD177" s="16">
        <f t="shared" si="208"/>
        <v>0</v>
      </c>
      <c r="AE177" s="37">
        <f t="shared" si="209"/>
        <v>0</v>
      </c>
      <c r="AF177" s="42">
        <f t="shared" si="202"/>
        <v>0</v>
      </c>
      <c r="AG177" s="37">
        <f t="shared" si="203"/>
        <v>0</v>
      </c>
      <c r="AH177" s="63">
        <f t="shared" si="204"/>
        <v>0</v>
      </c>
      <c r="AI177" s="26">
        <v>0</v>
      </c>
      <c r="AJ177" s="37">
        <f t="shared" si="210"/>
        <v>0</v>
      </c>
      <c r="AK177" s="37" t="str">
        <f t="shared" si="211"/>
        <v>-</v>
      </c>
      <c r="AL177" s="47">
        <v>153</v>
      </c>
      <c r="AM177" s="37" t="str">
        <f t="shared" si="212"/>
        <v>-</v>
      </c>
      <c r="AN177" s="52" t="str">
        <f t="shared" si="213"/>
        <v>-</v>
      </c>
      <c r="AO177" s="35" t="str">
        <f t="shared" si="205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06"/>
        <v>0</v>
      </c>
      <c r="L178" s="16">
        <f t="shared" si="176"/>
        <v>0</v>
      </c>
      <c r="M178" s="26">
        <v>0</v>
      </c>
      <c r="N178" s="16">
        <f t="shared" si="177"/>
        <v>0</v>
      </c>
      <c r="O178" s="16">
        <f t="shared" si="178"/>
        <v>0</v>
      </c>
      <c r="P178" s="26">
        <v>0</v>
      </c>
      <c r="Q178" s="16">
        <f t="shared" si="179"/>
        <v>0</v>
      </c>
      <c r="R178" s="16">
        <f t="shared" si="180"/>
        <v>0</v>
      </c>
      <c r="S178" s="26">
        <v>0</v>
      </c>
      <c r="T178" s="16">
        <f t="shared" si="181"/>
        <v>0</v>
      </c>
      <c r="U178" s="16">
        <f t="shared" si="182"/>
        <v>0</v>
      </c>
      <c r="V178" s="26">
        <v>0</v>
      </c>
      <c r="W178" s="16">
        <f t="shared" si="183"/>
        <v>0</v>
      </c>
      <c r="X178" s="16">
        <f t="shared" si="184"/>
        <v>0</v>
      </c>
      <c r="Y178" s="26"/>
      <c r="Z178" s="16">
        <f t="shared" si="185"/>
        <v>0</v>
      </c>
      <c r="AA178" s="16">
        <f t="shared" si="186"/>
        <v>0</v>
      </c>
      <c r="AC178" s="52">
        <f t="shared" si="207"/>
        <v>0</v>
      </c>
      <c r="AD178" s="16">
        <f t="shared" si="208"/>
        <v>0</v>
      </c>
      <c r="AE178" s="37">
        <f t="shared" si="209"/>
        <v>0</v>
      </c>
      <c r="AF178" s="42">
        <f t="shared" si="202"/>
        <v>0</v>
      </c>
      <c r="AG178" s="37">
        <f t="shared" si="203"/>
        <v>0</v>
      </c>
      <c r="AH178" s="63">
        <f t="shared" si="204"/>
        <v>0</v>
      </c>
      <c r="AI178" s="26">
        <v>0</v>
      </c>
      <c r="AJ178" s="37">
        <f t="shared" si="210"/>
        <v>0</v>
      </c>
      <c r="AK178" s="37" t="str">
        <f t="shared" si="211"/>
        <v>-</v>
      </c>
      <c r="AL178" s="47">
        <v>155</v>
      </c>
      <c r="AM178" s="37" t="str">
        <f t="shared" si="212"/>
        <v>-</v>
      </c>
      <c r="AN178" s="52" t="str">
        <f t="shared" si="213"/>
        <v>-</v>
      </c>
      <c r="AO178" s="35" t="str">
        <f t="shared" si="205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06"/>
        <v>0</v>
      </c>
      <c r="L179" s="16">
        <f t="shared" si="176"/>
        <v>0</v>
      </c>
      <c r="M179" s="26">
        <v>4</v>
      </c>
      <c r="N179" s="16">
        <f t="shared" si="177"/>
        <v>38.039999999999928</v>
      </c>
      <c r="O179" s="16">
        <f t="shared" si="178"/>
        <v>138</v>
      </c>
      <c r="P179" s="26">
        <v>1</v>
      </c>
      <c r="Q179" s="16">
        <f t="shared" si="179"/>
        <v>9.509999999999982</v>
      </c>
      <c r="R179" s="16">
        <f t="shared" si="180"/>
        <v>34.5</v>
      </c>
      <c r="S179" s="26">
        <v>0</v>
      </c>
      <c r="T179" s="16">
        <f t="shared" si="181"/>
        <v>0</v>
      </c>
      <c r="U179" s="16">
        <f t="shared" si="182"/>
        <v>0</v>
      </c>
      <c r="V179" s="26">
        <v>0</v>
      </c>
      <c r="W179" s="16">
        <f t="shared" si="183"/>
        <v>0</v>
      </c>
      <c r="X179" s="16">
        <f t="shared" si="184"/>
        <v>0</v>
      </c>
      <c r="Y179" s="26"/>
      <c r="Z179" s="16">
        <f t="shared" si="185"/>
        <v>0</v>
      </c>
      <c r="AA179" s="16">
        <f t="shared" si="186"/>
        <v>0</v>
      </c>
      <c r="AC179" s="52">
        <f t="shared" si="207"/>
        <v>5</v>
      </c>
      <c r="AD179" s="16">
        <f t="shared" si="208"/>
        <v>47.549999999999912</v>
      </c>
      <c r="AE179" s="37">
        <f t="shared" si="209"/>
        <v>172.5</v>
      </c>
      <c r="AF179" s="42">
        <f t="shared" si="202"/>
        <v>4.065040650406504E-2</v>
      </c>
      <c r="AG179" s="37">
        <f t="shared" si="203"/>
        <v>1.2195121951219512</v>
      </c>
      <c r="AH179" s="63">
        <f t="shared" si="204"/>
        <v>42.073170731707314</v>
      </c>
      <c r="AI179" s="26">
        <v>5</v>
      </c>
      <c r="AJ179" s="37">
        <f t="shared" si="210"/>
        <v>172.5</v>
      </c>
      <c r="AK179" s="37">
        <f t="shared" si="211"/>
        <v>123</v>
      </c>
      <c r="AL179" s="47">
        <v>156</v>
      </c>
      <c r="AM179" s="37">
        <f t="shared" si="212"/>
        <v>17.571428571428573</v>
      </c>
      <c r="AN179" s="52">
        <f t="shared" si="213"/>
        <v>4.0999999999999996</v>
      </c>
      <c r="AO179" s="35">
        <f t="shared" si="205"/>
        <v>43712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06"/>
        <v>0</v>
      </c>
      <c r="L180" s="16">
        <f t="shared" si="176"/>
        <v>0</v>
      </c>
      <c r="M180" s="26">
        <v>0</v>
      </c>
      <c r="N180" s="16">
        <f t="shared" si="177"/>
        <v>0</v>
      </c>
      <c r="O180" s="16">
        <f t="shared" si="178"/>
        <v>0</v>
      </c>
      <c r="P180" s="26">
        <v>0</v>
      </c>
      <c r="Q180" s="16">
        <f t="shared" si="179"/>
        <v>0</v>
      </c>
      <c r="R180" s="16">
        <f t="shared" si="180"/>
        <v>0</v>
      </c>
      <c r="S180" s="26">
        <v>2</v>
      </c>
      <c r="T180" s="16">
        <f t="shared" si="181"/>
        <v>19.019999999999978</v>
      </c>
      <c r="U180" s="16">
        <f t="shared" si="182"/>
        <v>69</v>
      </c>
      <c r="V180" s="26">
        <v>0</v>
      </c>
      <c r="W180" s="16">
        <f t="shared" si="183"/>
        <v>0</v>
      </c>
      <c r="X180" s="16">
        <f t="shared" si="184"/>
        <v>0</v>
      </c>
      <c r="Y180" s="26"/>
      <c r="Z180" s="16">
        <f t="shared" si="185"/>
        <v>0</v>
      </c>
      <c r="AA180" s="16">
        <f t="shared" si="186"/>
        <v>0</v>
      </c>
      <c r="AC180" s="52">
        <f t="shared" si="207"/>
        <v>2</v>
      </c>
      <c r="AD180" s="16">
        <f t="shared" si="208"/>
        <v>19.019999999999978</v>
      </c>
      <c r="AE180" s="37">
        <f t="shared" si="209"/>
        <v>69</v>
      </c>
      <c r="AF180" s="42">
        <f t="shared" si="202"/>
        <v>1.6260162601626018E-2</v>
      </c>
      <c r="AG180" s="37">
        <f t="shared" si="203"/>
        <v>0.48780487804878053</v>
      </c>
      <c r="AH180" s="63">
        <f t="shared" si="204"/>
        <v>16.829268292682929</v>
      </c>
      <c r="AI180" s="26">
        <v>8</v>
      </c>
      <c r="AJ180" s="37">
        <f t="shared" si="210"/>
        <v>276</v>
      </c>
      <c r="AK180" s="37">
        <f t="shared" si="211"/>
        <v>491.99999999999994</v>
      </c>
      <c r="AL180" s="47">
        <v>157</v>
      </c>
      <c r="AM180" s="37">
        <f t="shared" si="212"/>
        <v>70.285714285714278</v>
      </c>
      <c r="AN180" s="52">
        <f t="shared" si="213"/>
        <v>16.399999999999999</v>
      </c>
      <c r="AO180" s="35">
        <f t="shared" si="205"/>
        <v>44081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06"/>
        <v>0</v>
      </c>
      <c r="L181" s="16">
        <f t="shared" si="176"/>
        <v>0</v>
      </c>
      <c r="M181" s="26">
        <v>3</v>
      </c>
      <c r="N181" s="16">
        <f t="shared" si="177"/>
        <v>39.569999999998906</v>
      </c>
      <c r="O181" s="16">
        <f t="shared" si="178"/>
        <v>88.5</v>
      </c>
      <c r="P181" s="26">
        <v>2</v>
      </c>
      <c r="Q181" s="16">
        <f t="shared" si="179"/>
        <v>26.379999999999271</v>
      </c>
      <c r="R181" s="16">
        <f t="shared" si="180"/>
        <v>59</v>
      </c>
      <c r="S181" s="26">
        <v>2</v>
      </c>
      <c r="T181" s="16">
        <f t="shared" si="181"/>
        <v>26.379999999999271</v>
      </c>
      <c r="U181" s="16">
        <f t="shared" si="182"/>
        <v>59</v>
      </c>
      <c r="V181" s="26">
        <v>1</v>
      </c>
      <c r="W181" s="16">
        <f t="shared" si="183"/>
        <v>13.189999999999635</v>
      </c>
      <c r="X181" s="16">
        <f t="shared" si="184"/>
        <v>29.5</v>
      </c>
      <c r="Y181" s="26"/>
      <c r="Z181" s="16">
        <f t="shared" si="185"/>
        <v>0</v>
      </c>
      <c r="AA181" s="16">
        <f t="shared" si="186"/>
        <v>0</v>
      </c>
      <c r="AC181" s="52">
        <f t="shared" si="207"/>
        <v>8</v>
      </c>
      <c r="AD181" s="16">
        <f t="shared" si="208"/>
        <v>105.51999999999708</v>
      </c>
      <c r="AE181" s="37">
        <f t="shared" si="209"/>
        <v>236</v>
      </c>
      <c r="AF181" s="42">
        <f t="shared" si="202"/>
        <v>6.5040650406504072E-2</v>
      </c>
      <c r="AG181" s="37">
        <f t="shared" si="203"/>
        <v>1.9512195121951221</v>
      </c>
      <c r="AH181" s="63">
        <f t="shared" si="204"/>
        <v>57.560975609756099</v>
      </c>
      <c r="AI181" s="26">
        <v>2</v>
      </c>
      <c r="AJ181" s="37">
        <f t="shared" si="210"/>
        <v>59</v>
      </c>
      <c r="AK181" s="37">
        <f t="shared" si="211"/>
        <v>30.749999999999996</v>
      </c>
      <c r="AL181" s="47">
        <v>158</v>
      </c>
      <c r="AM181" s="37">
        <f t="shared" si="212"/>
        <v>4.3928571428571423</v>
      </c>
      <c r="AN181" s="52">
        <f t="shared" si="213"/>
        <v>1.0249999999999999</v>
      </c>
      <c r="AO181" s="35">
        <f t="shared" si="205"/>
        <v>43619.75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06"/>
        <v>0</v>
      </c>
      <c r="L182" s="16">
        <f t="shared" si="176"/>
        <v>0</v>
      </c>
      <c r="M182" s="26">
        <v>4</v>
      </c>
      <c r="N182" s="16">
        <f t="shared" si="177"/>
        <v>55.8</v>
      </c>
      <c r="O182" s="16">
        <f t="shared" si="178"/>
        <v>118</v>
      </c>
      <c r="P182" s="26">
        <v>2</v>
      </c>
      <c r="Q182" s="16">
        <f t="shared" si="179"/>
        <v>27.9</v>
      </c>
      <c r="R182" s="16">
        <f t="shared" si="180"/>
        <v>59</v>
      </c>
      <c r="S182" s="26">
        <v>3</v>
      </c>
      <c r="T182" s="16">
        <f t="shared" si="181"/>
        <v>41.849999999999994</v>
      </c>
      <c r="U182" s="16">
        <f t="shared" si="182"/>
        <v>88.5</v>
      </c>
      <c r="V182" s="26">
        <v>0</v>
      </c>
      <c r="W182" s="16">
        <f t="shared" si="183"/>
        <v>0</v>
      </c>
      <c r="X182" s="16">
        <f t="shared" si="184"/>
        <v>0</v>
      </c>
      <c r="Y182" s="26"/>
      <c r="Z182" s="16">
        <f t="shared" si="185"/>
        <v>0</v>
      </c>
      <c r="AA182" s="16">
        <f t="shared" si="186"/>
        <v>0</v>
      </c>
      <c r="AC182" s="52">
        <f t="shared" si="207"/>
        <v>9</v>
      </c>
      <c r="AD182" s="16">
        <f t="shared" si="208"/>
        <v>125.55</v>
      </c>
      <c r="AE182" s="37">
        <f t="shared" si="209"/>
        <v>265.5</v>
      </c>
      <c r="AF182" s="42">
        <f t="shared" si="202"/>
        <v>7.3170731707317069E-2</v>
      </c>
      <c r="AG182" s="37">
        <f t="shared" si="203"/>
        <v>2.1951219512195119</v>
      </c>
      <c r="AH182" s="63">
        <f t="shared" si="204"/>
        <v>64.756097560975618</v>
      </c>
      <c r="AI182" s="26">
        <v>1</v>
      </c>
      <c r="AJ182" s="37">
        <f t="shared" si="210"/>
        <v>29.5</v>
      </c>
      <c r="AK182" s="37">
        <f t="shared" si="211"/>
        <v>13.666666666666668</v>
      </c>
      <c r="AL182" s="47">
        <v>159</v>
      </c>
      <c r="AM182" s="37">
        <f t="shared" si="212"/>
        <v>1.9523809523809526</v>
      </c>
      <c r="AN182" s="52">
        <f t="shared" si="213"/>
        <v>0.4555555555555556</v>
      </c>
      <c r="AO182" s="35">
        <f t="shared" si="205"/>
        <v>43602.666666666664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06"/>
        <v>0</v>
      </c>
      <c r="L183" s="16">
        <f t="shared" si="176"/>
        <v>0</v>
      </c>
      <c r="M183" s="26"/>
      <c r="N183" s="16">
        <f t="shared" si="177"/>
        <v>0</v>
      </c>
      <c r="O183" s="16">
        <f t="shared" si="178"/>
        <v>0</v>
      </c>
      <c r="P183" s="26">
        <v>0</v>
      </c>
      <c r="Q183" s="16">
        <f t="shared" si="179"/>
        <v>0</v>
      </c>
      <c r="R183" s="16">
        <f t="shared" si="180"/>
        <v>0</v>
      </c>
      <c r="S183" s="26">
        <v>0</v>
      </c>
      <c r="T183" s="16">
        <f t="shared" si="181"/>
        <v>0</v>
      </c>
      <c r="U183" s="16">
        <f t="shared" si="182"/>
        <v>0</v>
      </c>
      <c r="V183" s="26">
        <v>0</v>
      </c>
      <c r="W183" s="16">
        <f t="shared" si="183"/>
        <v>0</v>
      </c>
      <c r="X183" s="16">
        <f t="shared" si="184"/>
        <v>0</v>
      </c>
      <c r="Y183" s="26"/>
      <c r="Z183" s="16">
        <f t="shared" si="185"/>
        <v>0</v>
      </c>
      <c r="AA183" s="16">
        <f t="shared" si="186"/>
        <v>0</v>
      </c>
      <c r="AC183" s="52">
        <f t="shared" si="207"/>
        <v>0</v>
      </c>
      <c r="AD183" s="16">
        <f t="shared" si="208"/>
        <v>0</v>
      </c>
      <c r="AE183" s="37">
        <f t="shared" si="209"/>
        <v>0</v>
      </c>
      <c r="AF183" s="42">
        <f t="shared" si="202"/>
        <v>0</v>
      </c>
      <c r="AG183" s="37">
        <f t="shared" si="203"/>
        <v>0</v>
      </c>
      <c r="AH183" s="63">
        <f t="shared" si="204"/>
        <v>0</v>
      </c>
      <c r="AI183" s="26">
        <v>6</v>
      </c>
      <c r="AJ183" s="37">
        <f t="shared" si="210"/>
        <v>267</v>
      </c>
      <c r="AK183" s="37" t="str">
        <f t="shared" si="211"/>
        <v>-</v>
      </c>
      <c r="AL183" s="47">
        <v>160</v>
      </c>
      <c r="AM183" s="37" t="str">
        <f t="shared" si="212"/>
        <v>-</v>
      </c>
      <c r="AN183" s="52" t="str">
        <f t="shared" si="213"/>
        <v>-</v>
      </c>
      <c r="AO183" s="35" t="str">
        <f t="shared" si="205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06"/>
        <v>0</v>
      </c>
      <c r="L184" s="16">
        <f t="shared" si="176"/>
        <v>0</v>
      </c>
      <c r="M184" s="26"/>
      <c r="N184" s="16">
        <f t="shared" si="177"/>
        <v>0</v>
      </c>
      <c r="O184" s="16">
        <f t="shared" si="178"/>
        <v>0</v>
      </c>
      <c r="P184" s="26">
        <v>0</v>
      </c>
      <c r="Q184" s="16">
        <f t="shared" si="179"/>
        <v>0</v>
      </c>
      <c r="R184" s="16">
        <f t="shared" si="180"/>
        <v>0</v>
      </c>
      <c r="S184" s="26">
        <v>0</v>
      </c>
      <c r="T184" s="16">
        <f t="shared" si="181"/>
        <v>0</v>
      </c>
      <c r="U184" s="16">
        <f t="shared" si="182"/>
        <v>0</v>
      </c>
      <c r="V184" s="26">
        <v>0</v>
      </c>
      <c r="W184" s="16">
        <f t="shared" si="183"/>
        <v>0</v>
      </c>
      <c r="X184" s="16">
        <f t="shared" si="184"/>
        <v>0</v>
      </c>
      <c r="Y184" s="26"/>
      <c r="Z184" s="16">
        <f t="shared" si="185"/>
        <v>0</v>
      </c>
      <c r="AA184" s="16">
        <f t="shared" si="186"/>
        <v>0</v>
      </c>
      <c r="AC184" s="52">
        <f t="shared" si="207"/>
        <v>0</v>
      </c>
      <c r="AD184" s="16">
        <f t="shared" si="208"/>
        <v>0</v>
      </c>
      <c r="AE184" s="37">
        <f t="shared" si="209"/>
        <v>0</v>
      </c>
      <c r="AF184" s="42">
        <f t="shared" si="202"/>
        <v>0</v>
      </c>
      <c r="AG184" s="37">
        <f t="shared" si="203"/>
        <v>0</v>
      </c>
      <c r="AH184" s="63">
        <f t="shared" si="204"/>
        <v>0</v>
      </c>
      <c r="AI184" s="26">
        <v>0</v>
      </c>
      <c r="AJ184" s="37">
        <f t="shared" si="210"/>
        <v>0</v>
      </c>
      <c r="AK184" s="37" t="str">
        <f t="shared" si="211"/>
        <v>-</v>
      </c>
      <c r="AL184" s="47">
        <v>161</v>
      </c>
      <c r="AM184" s="37" t="str">
        <f t="shared" si="212"/>
        <v>-</v>
      </c>
      <c r="AN184" s="52" t="str">
        <f t="shared" si="213"/>
        <v>-</v>
      </c>
      <c r="AO184" s="35" t="str">
        <f t="shared" si="205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06"/>
        <v>0</v>
      </c>
      <c r="L185" s="16">
        <f t="shared" si="176"/>
        <v>0</v>
      </c>
      <c r="M185" s="26"/>
      <c r="N185" s="16">
        <f t="shared" si="177"/>
        <v>0</v>
      </c>
      <c r="O185" s="16">
        <f t="shared" si="178"/>
        <v>0</v>
      </c>
      <c r="P185" s="26">
        <v>0</v>
      </c>
      <c r="Q185" s="16">
        <f t="shared" si="179"/>
        <v>0</v>
      </c>
      <c r="R185" s="16">
        <f t="shared" si="180"/>
        <v>0</v>
      </c>
      <c r="S185" s="26">
        <v>0</v>
      </c>
      <c r="T185" s="16">
        <f t="shared" si="181"/>
        <v>0</v>
      </c>
      <c r="U185" s="16">
        <f t="shared" si="182"/>
        <v>0</v>
      </c>
      <c r="V185" s="26">
        <v>0</v>
      </c>
      <c r="W185" s="16">
        <f t="shared" si="183"/>
        <v>0</v>
      </c>
      <c r="X185" s="16">
        <f t="shared" si="184"/>
        <v>0</v>
      </c>
      <c r="Y185" s="26"/>
      <c r="Z185" s="16">
        <f t="shared" si="185"/>
        <v>0</v>
      </c>
      <c r="AA185" s="16">
        <f t="shared" si="186"/>
        <v>0</v>
      </c>
      <c r="AC185" s="52">
        <f t="shared" si="207"/>
        <v>0</v>
      </c>
      <c r="AD185" s="16">
        <f t="shared" si="208"/>
        <v>0</v>
      </c>
      <c r="AE185" s="37">
        <f t="shared" si="209"/>
        <v>0</v>
      </c>
      <c r="AF185" s="42">
        <f t="shared" si="202"/>
        <v>0</v>
      </c>
      <c r="AG185" s="37">
        <f t="shared" si="203"/>
        <v>0</v>
      </c>
      <c r="AH185" s="63">
        <f t="shared" si="204"/>
        <v>0</v>
      </c>
      <c r="AI185" s="26">
        <v>0</v>
      </c>
      <c r="AJ185" s="37">
        <f t="shared" si="210"/>
        <v>0</v>
      </c>
      <c r="AK185" s="37" t="str">
        <f t="shared" si="211"/>
        <v>-</v>
      </c>
      <c r="AL185" s="47">
        <v>162</v>
      </c>
      <c r="AM185" s="37" t="str">
        <f t="shared" si="212"/>
        <v>-</v>
      </c>
      <c r="AN185" s="52" t="str">
        <f t="shared" si="213"/>
        <v>-</v>
      </c>
      <c r="AO185" s="35" t="str">
        <f t="shared" si="205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06"/>
        <v>0</v>
      </c>
      <c r="L186" s="16">
        <f t="shared" si="176"/>
        <v>0</v>
      </c>
      <c r="M186" s="26"/>
      <c r="N186" s="16">
        <f t="shared" si="177"/>
        <v>0</v>
      </c>
      <c r="O186" s="16">
        <f t="shared" si="178"/>
        <v>0</v>
      </c>
      <c r="P186" s="26">
        <v>0</v>
      </c>
      <c r="Q186" s="16">
        <f t="shared" si="179"/>
        <v>0</v>
      </c>
      <c r="R186" s="16">
        <f t="shared" si="180"/>
        <v>0</v>
      </c>
      <c r="S186" s="26">
        <v>0</v>
      </c>
      <c r="T186" s="16">
        <f t="shared" si="181"/>
        <v>0</v>
      </c>
      <c r="U186" s="16">
        <f t="shared" si="182"/>
        <v>0</v>
      </c>
      <c r="V186" s="26">
        <v>0</v>
      </c>
      <c r="W186" s="16">
        <f t="shared" si="183"/>
        <v>0</v>
      </c>
      <c r="X186" s="16">
        <f t="shared" si="184"/>
        <v>0</v>
      </c>
      <c r="Y186" s="26"/>
      <c r="Z186" s="16">
        <f t="shared" si="185"/>
        <v>0</v>
      </c>
      <c r="AA186" s="16">
        <f t="shared" si="186"/>
        <v>0</v>
      </c>
      <c r="AC186" s="52">
        <f t="shared" si="207"/>
        <v>0</v>
      </c>
      <c r="AD186" s="16">
        <f t="shared" si="208"/>
        <v>0</v>
      </c>
      <c r="AE186" s="37">
        <f t="shared" si="209"/>
        <v>0</v>
      </c>
      <c r="AF186" s="42">
        <f t="shared" si="202"/>
        <v>0</v>
      </c>
      <c r="AG186" s="37">
        <f t="shared" si="203"/>
        <v>0</v>
      </c>
      <c r="AH186" s="63">
        <f t="shared" si="204"/>
        <v>0</v>
      </c>
      <c r="AI186" s="26">
        <v>0</v>
      </c>
      <c r="AJ186" s="37">
        <f t="shared" si="210"/>
        <v>0</v>
      </c>
      <c r="AK186" s="37" t="str">
        <f t="shared" si="211"/>
        <v>-</v>
      </c>
      <c r="AL186" s="47">
        <v>163</v>
      </c>
      <c r="AM186" s="37" t="str">
        <f t="shared" si="212"/>
        <v>-</v>
      </c>
      <c r="AN186" s="52" t="str">
        <f t="shared" si="213"/>
        <v>-</v>
      </c>
      <c r="AO186" s="35" t="str">
        <f t="shared" si="205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06"/>
        <v>0</v>
      </c>
      <c r="L187" s="16">
        <f t="shared" si="176"/>
        <v>0</v>
      </c>
      <c r="M187" s="26"/>
      <c r="N187" s="16">
        <f t="shared" si="177"/>
        <v>0</v>
      </c>
      <c r="O187" s="16">
        <f t="shared" si="178"/>
        <v>0</v>
      </c>
      <c r="P187" s="26">
        <v>0</v>
      </c>
      <c r="Q187" s="16">
        <f t="shared" si="179"/>
        <v>0</v>
      </c>
      <c r="R187" s="16">
        <f t="shared" si="180"/>
        <v>0</v>
      </c>
      <c r="S187" s="26">
        <v>0</v>
      </c>
      <c r="T187" s="16">
        <f t="shared" si="181"/>
        <v>0</v>
      </c>
      <c r="U187" s="16">
        <f t="shared" si="182"/>
        <v>0</v>
      </c>
      <c r="V187" s="26">
        <v>0</v>
      </c>
      <c r="W187" s="16">
        <f t="shared" si="183"/>
        <v>0</v>
      </c>
      <c r="X187" s="16">
        <f t="shared" si="184"/>
        <v>0</v>
      </c>
      <c r="Y187" s="26"/>
      <c r="Z187" s="16">
        <f t="shared" si="185"/>
        <v>0</v>
      </c>
      <c r="AA187" s="16">
        <f t="shared" si="186"/>
        <v>0</v>
      </c>
      <c r="AC187" s="52">
        <f t="shared" si="207"/>
        <v>0</v>
      </c>
      <c r="AD187" s="16">
        <f t="shared" si="208"/>
        <v>0</v>
      </c>
      <c r="AE187" s="37">
        <f t="shared" si="209"/>
        <v>0</v>
      </c>
      <c r="AF187" s="42">
        <f t="shared" si="202"/>
        <v>0</v>
      </c>
      <c r="AG187" s="37">
        <f t="shared" si="203"/>
        <v>0</v>
      </c>
      <c r="AH187" s="63">
        <f t="shared" si="204"/>
        <v>0</v>
      </c>
      <c r="AI187" s="26">
        <v>0</v>
      </c>
      <c r="AJ187" s="37">
        <f t="shared" si="210"/>
        <v>0</v>
      </c>
      <c r="AK187" s="37" t="str">
        <f t="shared" si="211"/>
        <v>-</v>
      </c>
      <c r="AL187" s="47">
        <v>164</v>
      </c>
      <c r="AM187" s="37" t="str">
        <f t="shared" si="212"/>
        <v>-</v>
      </c>
      <c r="AN187" s="52" t="str">
        <f t="shared" si="213"/>
        <v>-</v>
      </c>
      <c r="AO187" s="35" t="str">
        <f t="shared" si="205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06"/>
        <v>0</v>
      </c>
      <c r="L188" s="16">
        <f t="shared" si="176"/>
        <v>0</v>
      </c>
      <c r="M188" s="26"/>
      <c r="N188" s="16">
        <f t="shared" si="177"/>
        <v>0</v>
      </c>
      <c r="O188" s="16">
        <f t="shared" si="178"/>
        <v>0</v>
      </c>
      <c r="P188" s="26">
        <v>0</v>
      </c>
      <c r="Q188" s="16">
        <f t="shared" si="179"/>
        <v>0</v>
      </c>
      <c r="R188" s="16">
        <f t="shared" si="180"/>
        <v>0</v>
      </c>
      <c r="S188" s="26">
        <v>0</v>
      </c>
      <c r="T188" s="16">
        <f t="shared" si="181"/>
        <v>0</v>
      </c>
      <c r="U188" s="16">
        <f t="shared" si="182"/>
        <v>0</v>
      </c>
      <c r="V188" s="26">
        <v>0</v>
      </c>
      <c r="W188" s="16">
        <f t="shared" si="183"/>
        <v>0</v>
      </c>
      <c r="X188" s="16">
        <f t="shared" si="184"/>
        <v>0</v>
      </c>
      <c r="Y188" s="26"/>
      <c r="Z188" s="16">
        <f t="shared" si="185"/>
        <v>0</v>
      </c>
      <c r="AA188" s="16">
        <f t="shared" si="186"/>
        <v>0</v>
      </c>
      <c r="AC188" s="52">
        <f t="shared" si="207"/>
        <v>0</v>
      </c>
      <c r="AD188" s="16">
        <f t="shared" si="208"/>
        <v>0</v>
      </c>
      <c r="AE188" s="37">
        <f t="shared" si="209"/>
        <v>0</v>
      </c>
      <c r="AF188" s="42">
        <f t="shared" si="202"/>
        <v>0</v>
      </c>
      <c r="AG188" s="37">
        <f t="shared" si="203"/>
        <v>0</v>
      </c>
      <c r="AH188" s="63">
        <f t="shared" si="204"/>
        <v>0</v>
      </c>
      <c r="AI188" s="26">
        <v>0</v>
      </c>
      <c r="AJ188" s="37">
        <f t="shared" si="210"/>
        <v>0</v>
      </c>
      <c r="AK188" s="37" t="str">
        <f t="shared" si="211"/>
        <v>-</v>
      </c>
      <c r="AL188" s="47">
        <v>165</v>
      </c>
      <c r="AM188" s="37" t="str">
        <f t="shared" si="212"/>
        <v>-</v>
      </c>
      <c r="AN188" s="52" t="str">
        <f t="shared" si="213"/>
        <v>-</v>
      </c>
      <c r="AO188" s="35" t="str">
        <f t="shared" si="205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06"/>
        <v>0</v>
      </c>
      <c r="L189" s="16">
        <f t="shared" si="176"/>
        <v>0</v>
      </c>
      <c r="M189" s="26"/>
      <c r="N189" s="16">
        <f t="shared" si="177"/>
        <v>0</v>
      </c>
      <c r="O189" s="16">
        <f t="shared" si="178"/>
        <v>0</v>
      </c>
      <c r="P189" s="26">
        <v>0</v>
      </c>
      <c r="Q189" s="16">
        <f t="shared" si="179"/>
        <v>0</v>
      </c>
      <c r="R189" s="16">
        <f t="shared" si="180"/>
        <v>0</v>
      </c>
      <c r="S189" s="26">
        <v>0</v>
      </c>
      <c r="T189" s="16">
        <f t="shared" si="181"/>
        <v>0</v>
      </c>
      <c r="U189" s="16">
        <f t="shared" si="182"/>
        <v>0</v>
      </c>
      <c r="V189" s="26">
        <v>0</v>
      </c>
      <c r="W189" s="16">
        <f t="shared" si="183"/>
        <v>0</v>
      </c>
      <c r="X189" s="16">
        <f t="shared" si="184"/>
        <v>0</v>
      </c>
      <c r="Y189" s="26"/>
      <c r="Z189" s="16">
        <f t="shared" si="185"/>
        <v>0</v>
      </c>
      <c r="AA189" s="16">
        <f t="shared" si="186"/>
        <v>0</v>
      </c>
      <c r="AC189" s="52">
        <f t="shared" si="207"/>
        <v>0</v>
      </c>
      <c r="AD189" s="16">
        <f t="shared" si="208"/>
        <v>0</v>
      </c>
      <c r="AE189" s="37">
        <f t="shared" si="209"/>
        <v>0</v>
      </c>
      <c r="AF189" s="42">
        <f t="shared" si="202"/>
        <v>0</v>
      </c>
      <c r="AG189" s="37">
        <f t="shared" si="203"/>
        <v>0</v>
      </c>
      <c r="AH189" s="63">
        <f t="shared" si="204"/>
        <v>0</v>
      </c>
      <c r="AI189" s="26">
        <v>0</v>
      </c>
      <c r="AJ189" s="37">
        <f t="shared" si="210"/>
        <v>0</v>
      </c>
      <c r="AK189" s="37" t="str">
        <f t="shared" si="211"/>
        <v>-</v>
      </c>
      <c r="AL189" s="47">
        <v>166</v>
      </c>
      <c r="AM189" s="37" t="str">
        <f t="shared" si="212"/>
        <v>-</v>
      </c>
      <c r="AN189" s="52" t="str">
        <f t="shared" si="213"/>
        <v>-</v>
      </c>
      <c r="AO189" s="35" t="str">
        <f t="shared" si="205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06"/>
        <v>0</v>
      </c>
      <c r="L190" s="16">
        <f t="shared" si="176"/>
        <v>0</v>
      </c>
      <c r="M190" s="26"/>
      <c r="N190" s="16">
        <f t="shared" si="177"/>
        <v>0</v>
      </c>
      <c r="O190" s="16">
        <f t="shared" si="178"/>
        <v>0</v>
      </c>
      <c r="P190" s="26">
        <v>0</v>
      </c>
      <c r="Q190" s="16">
        <f t="shared" si="179"/>
        <v>0</v>
      </c>
      <c r="R190" s="16">
        <f t="shared" si="180"/>
        <v>0</v>
      </c>
      <c r="S190" s="26">
        <v>0</v>
      </c>
      <c r="T190" s="16">
        <f t="shared" si="181"/>
        <v>0</v>
      </c>
      <c r="U190" s="16">
        <f t="shared" si="182"/>
        <v>0</v>
      </c>
      <c r="V190" s="26">
        <v>0</v>
      </c>
      <c r="W190" s="16">
        <f t="shared" si="183"/>
        <v>0</v>
      </c>
      <c r="X190" s="16">
        <f t="shared" si="184"/>
        <v>0</v>
      </c>
      <c r="Y190" s="26"/>
      <c r="Z190" s="16">
        <f t="shared" si="185"/>
        <v>0</v>
      </c>
      <c r="AA190" s="16">
        <f t="shared" si="186"/>
        <v>0</v>
      </c>
      <c r="AC190" s="52">
        <f t="shared" si="207"/>
        <v>0</v>
      </c>
      <c r="AD190" s="16">
        <f t="shared" si="208"/>
        <v>0</v>
      </c>
      <c r="AE190" s="37">
        <f t="shared" si="209"/>
        <v>0</v>
      </c>
      <c r="AF190" s="42">
        <f t="shared" si="202"/>
        <v>0</v>
      </c>
      <c r="AG190" s="37">
        <f t="shared" si="203"/>
        <v>0</v>
      </c>
      <c r="AH190" s="63">
        <f t="shared" si="204"/>
        <v>0</v>
      </c>
      <c r="AI190" s="26">
        <v>0</v>
      </c>
      <c r="AJ190" s="37">
        <f t="shared" si="210"/>
        <v>0</v>
      </c>
      <c r="AK190" s="37" t="str">
        <f t="shared" si="211"/>
        <v>-</v>
      </c>
      <c r="AL190" s="47">
        <v>167</v>
      </c>
      <c r="AM190" s="37" t="str">
        <f t="shared" si="212"/>
        <v>-</v>
      </c>
      <c r="AN190" s="52" t="str">
        <f t="shared" si="213"/>
        <v>-</v>
      </c>
      <c r="AO190" s="35" t="str">
        <f t="shared" si="205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06"/>
        <v>0</v>
      </c>
      <c r="L191" s="16">
        <f t="shared" si="176"/>
        <v>0</v>
      </c>
      <c r="M191" s="26"/>
      <c r="N191" s="16">
        <f t="shared" si="177"/>
        <v>0</v>
      </c>
      <c r="O191" s="16">
        <f t="shared" si="178"/>
        <v>0</v>
      </c>
      <c r="P191" s="26">
        <v>0</v>
      </c>
      <c r="Q191" s="16">
        <f t="shared" si="179"/>
        <v>0</v>
      </c>
      <c r="R191" s="16">
        <f t="shared" si="180"/>
        <v>0</v>
      </c>
      <c r="S191" s="26">
        <v>0</v>
      </c>
      <c r="T191" s="16">
        <f t="shared" si="181"/>
        <v>0</v>
      </c>
      <c r="U191" s="16">
        <f t="shared" si="182"/>
        <v>0</v>
      </c>
      <c r="V191" s="26">
        <v>0</v>
      </c>
      <c r="W191" s="16">
        <f t="shared" si="183"/>
        <v>0</v>
      </c>
      <c r="X191" s="16">
        <f t="shared" si="184"/>
        <v>0</v>
      </c>
      <c r="Y191" s="26"/>
      <c r="Z191" s="16">
        <f t="shared" si="185"/>
        <v>0</v>
      </c>
      <c r="AA191" s="16">
        <f t="shared" si="186"/>
        <v>0</v>
      </c>
      <c r="AC191" s="52">
        <f t="shared" si="207"/>
        <v>0</v>
      </c>
      <c r="AD191" s="16">
        <f t="shared" si="208"/>
        <v>0</v>
      </c>
      <c r="AE191" s="37">
        <f t="shared" si="209"/>
        <v>0</v>
      </c>
      <c r="AF191" s="42">
        <f t="shared" si="202"/>
        <v>0</v>
      </c>
      <c r="AG191" s="37">
        <f t="shared" si="203"/>
        <v>0</v>
      </c>
      <c r="AH191" s="63">
        <f t="shared" si="204"/>
        <v>0</v>
      </c>
      <c r="AI191" s="26">
        <v>0</v>
      </c>
      <c r="AJ191" s="37">
        <f t="shared" si="210"/>
        <v>0</v>
      </c>
      <c r="AK191" s="37" t="str">
        <f t="shared" si="211"/>
        <v>-</v>
      </c>
      <c r="AL191" s="47">
        <v>168</v>
      </c>
      <c r="AM191" s="37" t="str">
        <f t="shared" si="212"/>
        <v>-</v>
      </c>
      <c r="AN191" s="52" t="str">
        <f t="shared" si="213"/>
        <v>-</v>
      </c>
      <c r="AO191" s="35" t="str">
        <f t="shared" si="205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06"/>
        <v>0</v>
      </c>
      <c r="L192" s="16">
        <f t="shared" si="176"/>
        <v>0</v>
      </c>
      <c r="M192" s="26"/>
      <c r="N192" s="16">
        <f t="shared" si="177"/>
        <v>0</v>
      </c>
      <c r="O192" s="16">
        <f t="shared" si="178"/>
        <v>0</v>
      </c>
      <c r="P192" s="26">
        <v>0</v>
      </c>
      <c r="Q192" s="16">
        <f t="shared" si="179"/>
        <v>0</v>
      </c>
      <c r="R192" s="16">
        <f t="shared" si="180"/>
        <v>0</v>
      </c>
      <c r="S192" s="26">
        <v>0</v>
      </c>
      <c r="T192" s="16">
        <f t="shared" si="181"/>
        <v>0</v>
      </c>
      <c r="U192" s="16">
        <f t="shared" si="182"/>
        <v>0</v>
      </c>
      <c r="V192" s="26">
        <v>0</v>
      </c>
      <c r="W192" s="16">
        <f t="shared" si="183"/>
        <v>0</v>
      </c>
      <c r="X192" s="16">
        <f t="shared" si="184"/>
        <v>0</v>
      </c>
      <c r="Y192" s="26"/>
      <c r="Z192" s="16">
        <f t="shared" si="185"/>
        <v>0</v>
      </c>
      <c r="AA192" s="16">
        <f t="shared" si="186"/>
        <v>0</v>
      </c>
      <c r="AC192" s="52">
        <f t="shared" si="207"/>
        <v>0</v>
      </c>
      <c r="AD192" s="16">
        <f t="shared" si="208"/>
        <v>0</v>
      </c>
      <c r="AE192" s="37">
        <f t="shared" si="209"/>
        <v>0</v>
      </c>
      <c r="AF192" s="42">
        <f t="shared" si="202"/>
        <v>0</v>
      </c>
      <c r="AG192" s="37">
        <f t="shared" si="203"/>
        <v>0</v>
      </c>
      <c r="AH192" s="63">
        <f t="shared" si="204"/>
        <v>0</v>
      </c>
      <c r="AI192" s="26">
        <v>0</v>
      </c>
      <c r="AJ192" s="37">
        <f t="shared" si="210"/>
        <v>0</v>
      </c>
      <c r="AK192" s="37" t="str">
        <f t="shared" si="211"/>
        <v>-</v>
      </c>
      <c r="AL192" s="47">
        <v>169</v>
      </c>
      <c r="AM192" s="37" t="str">
        <f t="shared" si="212"/>
        <v>-</v>
      </c>
      <c r="AN192" s="52" t="str">
        <f t="shared" si="213"/>
        <v>-</v>
      </c>
      <c r="AO192" s="35" t="str">
        <f t="shared" si="205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6"/>
        <v>0</v>
      </c>
      <c r="L193" s="16">
        <f t="shared" ref="L193:L206" si="214">J193*$G193</f>
        <v>0</v>
      </c>
      <c r="M193" s="26"/>
      <c r="N193" s="16">
        <f t="shared" ref="N193:N206" si="215">M193*$F193</f>
        <v>0</v>
      </c>
      <c r="O193" s="16">
        <f t="shared" ref="O193:O206" si="216">M193*$G193</f>
        <v>0</v>
      </c>
      <c r="P193" s="26">
        <v>0</v>
      </c>
      <c r="Q193" s="16">
        <f t="shared" ref="Q193:Q206" si="217">P193*$F193</f>
        <v>0</v>
      </c>
      <c r="R193" s="16">
        <f t="shared" ref="R193:R206" si="218">P193*$G193</f>
        <v>0</v>
      </c>
      <c r="S193" s="26">
        <v>0</v>
      </c>
      <c r="T193" s="16">
        <f t="shared" ref="T193:T206" si="219">S193*$F193</f>
        <v>0</v>
      </c>
      <c r="U193" s="16">
        <f t="shared" ref="U193:U206" si="220">S193*$G193</f>
        <v>0</v>
      </c>
      <c r="V193" s="26">
        <v>0</v>
      </c>
      <c r="W193" s="16">
        <f t="shared" ref="W193:W206" si="221">V193*$F193</f>
        <v>0</v>
      </c>
      <c r="X193" s="16">
        <f t="shared" ref="X193:X206" si="222">V193*$G193</f>
        <v>0</v>
      </c>
      <c r="Y193" s="26"/>
      <c r="Z193" s="16">
        <f t="shared" ref="Z193:Z206" si="223">Y193*$F193</f>
        <v>0</v>
      </c>
      <c r="AA193" s="16">
        <f t="shared" ref="AA193:AA206" si="224">Y193*$G193</f>
        <v>0</v>
      </c>
      <c r="AC193" s="52">
        <f t="shared" si="173"/>
        <v>0</v>
      </c>
      <c r="AD193" s="16">
        <f t="shared" si="174"/>
        <v>0</v>
      </c>
      <c r="AE193" s="37">
        <f t="shared" si="175"/>
        <v>0</v>
      </c>
      <c r="AF193" s="42">
        <f t="shared" si="202"/>
        <v>0</v>
      </c>
      <c r="AG193" s="37">
        <f t="shared" si="203"/>
        <v>0</v>
      </c>
      <c r="AH193" s="63">
        <f t="shared" si="204"/>
        <v>0</v>
      </c>
      <c r="AI193" s="26">
        <v>0</v>
      </c>
      <c r="AJ193" s="37">
        <f t="shared" ref="AJ193:AJ206" si="225">AI193*G193</f>
        <v>0</v>
      </c>
      <c r="AK193" s="37" t="str">
        <f t="shared" ref="AK193:AK206" si="226">IFERROR(AI193/AF193, "-")</f>
        <v>-</v>
      </c>
      <c r="AL193" s="47">
        <v>140</v>
      </c>
      <c r="AM193" s="37" t="str">
        <f t="shared" ref="AM193:AM206" si="227">IFERROR(AK193/7,"-")</f>
        <v>-</v>
      </c>
      <c r="AN193" s="52" t="str">
        <f t="shared" ref="AN193:AN206" si="228">IFERROR(AK193/30,"-")</f>
        <v>-</v>
      </c>
      <c r="AO193" s="35" t="str">
        <f t="shared" si="205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6"/>
        <v>0</v>
      </c>
      <c r="L194" s="16">
        <f t="shared" si="214"/>
        <v>0</v>
      </c>
      <c r="M194" s="26"/>
      <c r="N194" s="16">
        <f t="shared" si="215"/>
        <v>0</v>
      </c>
      <c r="O194" s="16">
        <f t="shared" si="216"/>
        <v>0</v>
      </c>
      <c r="P194" s="26">
        <v>0</v>
      </c>
      <c r="Q194" s="16">
        <f t="shared" si="217"/>
        <v>0</v>
      </c>
      <c r="R194" s="16">
        <f t="shared" si="218"/>
        <v>0</v>
      </c>
      <c r="S194" s="26">
        <v>0</v>
      </c>
      <c r="T194" s="16">
        <f t="shared" si="219"/>
        <v>0</v>
      </c>
      <c r="U194" s="16">
        <f t="shared" si="220"/>
        <v>0</v>
      </c>
      <c r="V194" s="26">
        <v>0</v>
      </c>
      <c r="W194" s="16">
        <f t="shared" si="221"/>
        <v>0</v>
      </c>
      <c r="X194" s="16">
        <f t="shared" si="222"/>
        <v>0</v>
      </c>
      <c r="Y194" s="26"/>
      <c r="Z194" s="16">
        <f t="shared" si="223"/>
        <v>0</v>
      </c>
      <c r="AA194" s="16">
        <f t="shared" si="224"/>
        <v>0</v>
      </c>
      <c r="AC194" s="52">
        <f t="shared" si="173"/>
        <v>0</v>
      </c>
      <c r="AD194" s="16">
        <f t="shared" si="174"/>
        <v>0</v>
      </c>
      <c r="AE194" s="37">
        <f t="shared" si="175"/>
        <v>0</v>
      </c>
      <c r="AF194" s="42">
        <f t="shared" si="202"/>
        <v>0</v>
      </c>
      <c r="AG194" s="37">
        <f t="shared" si="203"/>
        <v>0</v>
      </c>
      <c r="AH194" s="63">
        <f t="shared" si="204"/>
        <v>0</v>
      </c>
      <c r="AI194" s="26">
        <v>0</v>
      </c>
      <c r="AJ194" s="37">
        <f t="shared" si="225"/>
        <v>0</v>
      </c>
      <c r="AK194" s="37" t="str">
        <f t="shared" si="226"/>
        <v>-</v>
      </c>
      <c r="AL194" s="47">
        <v>141</v>
      </c>
      <c r="AM194" s="37" t="str">
        <f t="shared" si="227"/>
        <v>-</v>
      </c>
      <c r="AN194" s="52" t="str">
        <f t="shared" si="228"/>
        <v>-</v>
      </c>
      <c r="AO194" s="35" t="str">
        <f t="shared" si="205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6"/>
        <v>0</v>
      </c>
      <c r="L195" s="16">
        <f t="shared" si="214"/>
        <v>0</v>
      </c>
      <c r="M195" s="26"/>
      <c r="N195" s="16">
        <f t="shared" si="215"/>
        <v>0</v>
      </c>
      <c r="O195" s="16">
        <f t="shared" si="216"/>
        <v>0</v>
      </c>
      <c r="P195" s="26">
        <v>0</v>
      </c>
      <c r="Q195" s="16">
        <f t="shared" si="217"/>
        <v>0</v>
      </c>
      <c r="R195" s="16">
        <f t="shared" si="218"/>
        <v>0</v>
      </c>
      <c r="S195" s="26">
        <v>0</v>
      </c>
      <c r="T195" s="16">
        <f t="shared" si="219"/>
        <v>0</v>
      </c>
      <c r="U195" s="16">
        <f t="shared" si="220"/>
        <v>0</v>
      </c>
      <c r="V195" s="26">
        <v>0</v>
      </c>
      <c r="W195" s="16">
        <f t="shared" si="221"/>
        <v>0</v>
      </c>
      <c r="X195" s="16">
        <f t="shared" si="222"/>
        <v>0</v>
      </c>
      <c r="Y195" s="26"/>
      <c r="Z195" s="16">
        <f t="shared" si="223"/>
        <v>0</v>
      </c>
      <c r="AA195" s="16">
        <f t="shared" si="224"/>
        <v>0</v>
      </c>
      <c r="AC195" s="52">
        <f t="shared" si="173"/>
        <v>0</v>
      </c>
      <c r="AD195" s="16">
        <f t="shared" si="174"/>
        <v>0</v>
      </c>
      <c r="AE195" s="37">
        <f t="shared" si="175"/>
        <v>0</v>
      </c>
      <c r="AF195" s="42">
        <f t="shared" si="202"/>
        <v>0</v>
      </c>
      <c r="AG195" s="37">
        <f t="shared" si="203"/>
        <v>0</v>
      </c>
      <c r="AH195" s="63">
        <f t="shared" si="204"/>
        <v>0</v>
      </c>
      <c r="AI195" s="26">
        <v>0</v>
      </c>
      <c r="AJ195" s="37">
        <f t="shared" si="225"/>
        <v>0</v>
      </c>
      <c r="AK195" s="37" t="str">
        <f t="shared" si="226"/>
        <v>-</v>
      </c>
      <c r="AL195" s="47">
        <v>142</v>
      </c>
      <c r="AM195" s="37" t="str">
        <f t="shared" si="227"/>
        <v>-</v>
      </c>
      <c r="AN195" s="52" t="str">
        <f t="shared" si="228"/>
        <v>-</v>
      </c>
      <c r="AO195" s="35" t="str">
        <f t="shared" si="205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6"/>
        <v>0</v>
      </c>
      <c r="L196" s="16">
        <f t="shared" si="214"/>
        <v>0</v>
      </c>
      <c r="M196" s="26"/>
      <c r="N196" s="16">
        <f t="shared" si="215"/>
        <v>0</v>
      </c>
      <c r="O196" s="16">
        <f t="shared" si="216"/>
        <v>0</v>
      </c>
      <c r="P196" s="26">
        <v>0</v>
      </c>
      <c r="Q196" s="16">
        <f t="shared" si="217"/>
        <v>0</v>
      </c>
      <c r="R196" s="16">
        <f t="shared" si="218"/>
        <v>0</v>
      </c>
      <c r="S196" s="26">
        <v>0</v>
      </c>
      <c r="T196" s="16">
        <f t="shared" si="219"/>
        <v>0</v>
      </c>
      <c r="U196" s="16">
        <f t="shared" si="220"/>
        <v>0</v>
      </c>
      <c r="V196" s="26">
        <v>0</v>
      </c>
      <c r="W196" s="16">
        <f t="shared" si="221"/>
        <v>0</v>
      </c>
      <c r="X196" s="16">
        <f t="shared" si="222"/>
        <v>0</v>
      </c>
      <c r="Y196" s="26"/>
      <c r="Z196" s="16">
        <f t="shared" si="223"/>
        <v>0</v>
      </c>
      <c r="AA196" s="16">
        <f t="shared" si="224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202"/>
        <v>0</v>
      </c>
      <c r="AG196" s="37">
        <f t="shared" si="203"/>
        <v>0</v>
      </c>
      <c r="AH196" s="63">
        <f t="shared" si="204"/>
        <v>0</v>
      </c>
      <c r="AI196" s="26">
        <v>0</v>
      </c>
      <c r="AJ196" s="37">
        <f t="shared" si="225"/>
        <v>0</v>
      </c>
      <c r="AK196" s="37" t="str">
        <f t="shared" si="226"/>
        <v>-</v>
      </c>
      <c r="AL196" s="47">
        <v>143</v>
      </c>
      <c r="AM196" s="37" t="str">
        <f t="shared" si="227"/>
        <v>-</v>
      </c>
      <c r="AN196" s="52" t="str">
        <f t="shared" si="228"/>
        <v>-</v>
      </c>
      <c r="AO196" s="35" t="str">
        <f t="shared" si="205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si="214"/>
        <v>0</v>
      </c>
      <c r="M197" s="26"/>
      <c r="N197" s="16">
        <f t="shared" si="215"/>
        <v>0</v>
      </c>
      <c r="O197" s="16">
        <f t="shared" si="216"/>
        <v>0</v>
      </c>
      <c r="P197" s="26">
        <v>0</v>
      </c>
      <c r="Q197" s="16">
        <f t="shared" si="217"/>
        <v>0</v>
      </c>
      <c r="R197" s="16">
        <f t="shared" si="218"/>
        <v>0</v>
      </c>
      <c r="S197" s="26">
        <v>0</v>
      </c>
      <c r="T197" s="16">
        <f t="shared" si="219"/>
        <v>0</v>
      </c>
      <c r="U197" s="16">
        <f t="shared" si="220"/>
        <v>0</v>
      </c>
      <c r="V197" s="26">
        <v>0</v>
      </c>
      <c r="W197" s="16">
        <f t="shared" si="221"/>
        <v>0</v>
      </c>
      <c r="X197" s="16">
        <f t="shared" si="222"/>
        <v>0</v>
      </c>
      <c r="Y197" s="26"/>
      <c r="Z197" s="16">
        <f t="shared" si="223"/>
        <v>0</v>
      </c>
      <c r="AA197" s="16">
        <f t="shared" si="224"/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202"/>
        <v>0</v>
      </c>
      <c r="AG197" s="37">
        <f t="shared" si="203"/>
        <v>0</v>
      </c>
      <c r="AH197" s="63">
        <f t="shared" si="204"/>
        <v>0</v>
      </c>
      <c r="AI197" s="26">
        <v>0</v>
      </c>
      <c r="AJ197" s="37">
        <f t="shared" si="225"/>
        <v>0</v>
      </c>
      <c r="AK197" s="37" t="str">
        <f t="shared" si="226"/>
        <v>-</v>
      </c>
      <c r="AL197" s="47">
        <v>144</v>
      </c>
      <c r="AM197" s="37" t="str">
        <f t="shared" si="227"/>
        <v>-</v>
      </c>
      <c r="AN197" s="52" t="str">
        <f t="shared" si="228"/>
        <v>-</v>
      </c>
      <c r="AO197" s="35" t="str">
        <f t="shared" si="205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76"/>
        <v>0</v>
      </c>
      <c r="L198" s="16">
        <f t="shared" si="214"/>
        <v>0</v>
      </c>
      <c r="M198" s="26"/>
      <c r="N198" s="16">
        <f t="shared" si="215"/>
        <v>0</v>
      </c>
      <c r="O198" s="16">
        <f t="shared" si="216"/>
        <v>0</v>
      </c>
      <c r="P198" s="26">
        <v>0</v>
      </c>
      <c r="Q198" s="16">
        <f t="shared" si="217"/>
        <v>0</v>
      </c>
      <c r="R198" s="16">
        <f t="shared" si="218"/>
        <v>0</v>
      </c>
      <c r="S198" s="26">
        <v>0</v>
      </c>
      <c r="T198" s="16">
        <f t="shared" si="219"/>
        <v>0</v>
      </c>
      <c r="U198" s="16">
        <f t="shared" si="220"/>
        <v>0</v>
      </c>
      <c r="V198" s="26">
        <v>0</v>
      </c>
      <c r="W198" s="16">
        <f t="shared" si="221"/>
        <v>0</v>
      </c>
      <c r="X198" s="16">
        <f t="shared" si="222"/>
        <v>0</v>
      </c>
      <c r="Y198" s="26"/>
      <c r="Z198" s="16">
        <f t="shared" si="223"/>
        <v>0</v>
      </c>
      <c r="AA198" s="16">
        <f t="shared" si="224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202"/>
        <v>0</v>
      </c>
      <c r="AG198" s="37">
        <f t="shared" si="203"/>
        <v>0</v>
      </c>
      <c r="AH198" s="63">
        <f t="shared" si="204"/>
        <v>0</v>
      </c>
      <c r="AI198" s="26">
        <v>0</v>
      </c>
      <c r="AJ198" s="37">
        <f t="shared" si="225"/>
        <v>0</v>
      </c>
      <c r="AK198" s="37" t="str">
        <f t="shared" si="226"/>
        <v>-</v>
      </c>
      <c r="AL198" s="47">
        <v>145</v>
      </c>
      <c r="AM198" s="37" t="str">
        <f t="shared" si="227"/>
        <v>-</v>
      </c>
      <c r="AN198" s="52" t="str">
        <f t="shared" si="228"/>
        <v>-</v>
      </c>
      <c r="AO198" s="35" t="str">
        <f t="shared" si="205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14"/>
        <v>0</v>
      </c>
      <c r="M199" s="26"/>
      <c r="N199" s="16">
        <f t="shared" si="215"/>
        <v>0</v>
      </c>
      <c r="O199" s="16">
        <f t="shared" si="216"/>
        <v>0</v>
      </c>
      <c r="P199" s="26">
        <v>0</v>
      </c>
      <c r="Q199" s="16">
        <f t="shared" si="217"/>
        <v>0</v>
      </c>
      <c r="R199" s="16">
        <f t="shared" si="218"/>
        <v>0</v>
      </c>
      <c r="S199" s="26">
        <v>0</v>
      </c>
      <c r="T199" s="16">
        <f t="shared" si="219"/>
        <v>0</v>
      </c>
      <c r="U199" s="16">
        <f t="shared" si="220"/>
        <v>0</v>
      </c>
      <c r="V199" s="26">
        <v>0</v>
      </c>
      <c r="W199" s="16">
        <f t="shared" si="221"/>
        <v>0</v>
      </c>
      <c r="X199" s="16">
        <f t="shared" si="222"/>
        <v>0</v>
      </c>
      <c r="Y199" s="26"/>
      <c r="Z199" s="16">
        <f t="shared" si="223"/>
        <v>0</v>
      </c>
      <c r="AA199" s="16">
        <f t="shared" si="224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202"/>
        <v>0</v>
      </c>
      <c r="AG199" s="37">
        <f t="shared" si="203"/>
        <v>0</v>
      </c>
      <c r="AH199" s="63">
        <f t="shared" si="204"/>
        <v>0</v>
      </c>
      <c r="AI199" s="26">
        <v>0</v>
      </c>
      <c r="AJ199" s="37">
        <f t="shared" si="225"/>
        <v>0</v>
      </c>
      <c r="AK199" s="37" t="str">
        <f t="shared" si="226"/>
        <v>-</v>
      </c>
      <c r="AL199" s="47">
        <v>146</v>
      </c>
      <c r="AM199" s="37" t="str">
        <f t="shared" si="227"/>
        <v>-</v>
      </c>
      <c r="AN199" s="52" t="str">
        <f t="shared" si="228"/>
        <v>-</v>
      </c>
      <c r="AO199" s="35" t="str">
        <f t="shared" si="205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76"/>
        <v>0</v>
      </c>
      <c r="L200" s="16">
        <f t="shared" si="214"/>
        <v>0</v>
      </c>
      <c r="M200" s="26"/>
      <c r="N200" s="16">
        <f t="shared" si="215"/>
        <v>0</v>
      </c>
      <c r="O200" s="16">
        <f t="shared" si="216"/>
        <v>0</v>
      </c>
      <c r="P200" s="26">
        <v>0</v>
      </c>
      <c r="Q200" s="16">
        <f t="shared" si="217"/>
        <v>0</v>
      </c>
      <c r="R200" s="16">
        <f t="shared" si="218"/>
        <v>0</v>
      </c>
      <c r="S200" s="26">
        <v>0</v>
      </c>
      <c r="T200" s="16">
        <f t="shared" si="219"/>
        <v>0</v>
      </c>
      <c r="U200" s="16">
        <f t="shared" si="220"/>
        <v>0</v>
      </c>
      <c r="V200" s="26">
        <v>0</v>
      </c>
      <c r="W200" s="16">
        <f t="shared" si="221"/>
        <v>0</v>
      </c>
      <c r="X200" s="16">
        <f t="shared" si="222"/>
        <v>0</v>
      </c>
      <c r="Y200" s="26"/>
      <c r="Z200" s="16">
        <f t="shared" si="223"/>
        <v>0</v>
      </c>
      <c r="AA200" s="16">
        <f t="shared" si="224"/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202"/>
        <v>0</v>
      </c>
      <c r="AG200" s="37">
        <f t="shared" si="203"/>
        <v>0</v>
      </c>
      <c r="AH200" s="63">
        <f t="shared" si="204"/>
        <v>0</v>
      </c>
      <c r="AI200" s="26">
        <v>0</v>
      </c>
      <c r="AJ200" s="37">
        <f t="shared" si="225"/>
        <v>0</v>
      </c>
      <c r="AK200" s="37" t="str">
        <f t="shared" si="226"/>
        <v>-</v>
      </c>
      <c r="AL200" s="47">
        <v>147</v>
      </c>
      <c r="AM200" s="37" t="str">
        <f t="shared" si="227"/>
        <v>-</v>
      </c>
      <c r="AN200" s="52" t="str">
        <f t="shared" si="228"/>
        <v>-</v>
      </c>
      <c r="AO200" s="35" t="str">
        <f t="shared" si="205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76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223"/>
        <v>0</v>
      </c>
      <c r="AA201" s="16">
        <f t="shared" si="224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202"/>
        <v>0</v>
      </c>
      <c r="AG201" s="37">
        <f t="shared" si="203"/>
        <v>0</v>
      </c>
      <c r="AH201" s="63">
        <f t="shared" si="204"/>
        <v>0</v>
      </c>
      <c r="AI201" s="26">
        <v>0</v>
      </c>
      <c r="AJ201" s="37">
        <f t="shared" si="225"/>
        <v>0</v>
      </c>
      <c r="AK201" s="37" t="str">
        <f t="shared" si="226"/>
        <v>-</v>
      </c>
      <c r="AL201" s="47">
        <v>148</v>
      </c>
      <c r="AM201" s="37" t="str">
        <f t="shared" si="227"/>
        <v>-</v>
      </c>
      <c r="AN201" s="52" t="str">
        <f t="shared" si="228"/>
        <v>-</v>
      </c>
      <c r="AO201" s="35" t="str">
        <f t="shared" si="205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223"/>
        <v>0</v>
      </c>
      <c r="AA202" s="16">
        <f t="shared" si="224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202"/>
        <v>0</v>
      </c>
      <c r="AG202" s="37">
        <f t="shared" si="203"/>
        <v>0</v>
      </c>
      <c r="AH202" s="63">
        <f t="shared" si="204"/>
        <v>0</v>
      </c>
      <c r="AI202" s="26">
        <v>0</v>
      </c>
      <c r="AJ202" s="37">
        <f t="shared" si="225"/>
        <v>0</v>
      </c>
      <c r="AK202" s="37" t="str">
        <f t="shared" si="226"/>
        <v>-</v>
      </c>
      <c r="AL202" s="47">
        <v>149</v>
      </c>
      <c r="AM202" s="37" t="str">
        <f t="shared" si="227"/>
        <v>-</v>
      </c>
      <c r="AN202" s="52" t="str">
        <f t="shared" si="228"/>
        <v>-</v>
      </c>
      <c r="AO202" s="35" t="str">
        <f t="shared" si="205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76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>
        <v>0</v>
      </c>
      <c r="Q203" s="16">
        <f t="shared" si="217"/>
        <v>0</v>
      </c>
      <c r="R203" s="16">
        <f t="shared" si="218"/>
        <v>0</v>
      </c>
      <c r="S203" s="26">
        <v>0</v>
      </c>
      <c r="T203" s="16">
        <f t="shared" si="219"/>
        <v>0</v>
      </c>
      <c r="U203" s="16">
        <f t="shared" si="220"/>
        <v>0</v>
      </c>
      <c r="V203" s="26">
        <v>0</v>
      </c>
      <c r="W203" s="16">
        <f t="shared" si="221"/>
        <v>0</v>
      </c>
      <c r="X203" s="16">
        <f t="shared" si="222"/>
        <v>0</v>
      </c>
      <c r="Y203" s="26"/>
      <c r="Z203" s="16">
        <f t="shared" si="223"/>
        <v>0</v>
      </c>
      <c r="AA203" s="16">
        <f t="shared" si="224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202"/>
        <v>0</v>
      </c>
      <c r="AG203" s="37">
        <f t="shared" si="203"/>
        <v>0</v>
      </c>
      <c r="AH203" s="63">
        <f t="shared" si="204"/>
        <v>0</v>
      </c>
      <c r="AI203" s="26">
        <v>0</v>
      </c>
      <c r="AJ203" s="37">
        <f t="shared" si="225"/>
        <v>0</v>
      </c>
      <c r="AK203" s="37" t="str">
        <f t="shared" si="226"/>
        <v>-</v>
      </c>
      <c r="AL203" s="47">
        <v>150</v>
      </c>
      <c r="AM203" s="37" t="str">
        <f t="shared" si="227"/>
        <v>-</v>
      </c>
      <c r="AN203" s="52" t="str">
        <f t="shared" si="228"/>
        <v>-</v>
      </c>
      <c r="AO203" s="35" t="str">
        <f t="shared" si="205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ref="K204:K207" si="229">J204*$F204</f>
        <v>0</v>
      </c>
      <c r="L204" s="16">
        <f t="shared" si="214"/>
        <v>0</v>
      </c>
      <c r="M204" s="26"/>
      <c r="N204" s="16">
        <f t="shared" si="215"/>
        <v>0</v>
      </c>
      <c r="O204" s="16">
        <f t="shared" si="216"/>
        <v>0</v>
      </c>
      <c r="P204" s="26"/>
      <c r="Q204" s="16">
        <f t="shared" si="217"/>
        <v>0</v>
      </c>
      <c r="R204" s="16">
        <f t="shared" si="218"/>
        <v>0</v>
      </c>
      <c r="S204" s="26"/>
      <c r="T204" s="16">
        <f t="shared" si="219"/>
        <v>0</v>
      </c>
      <c r="U204" s="16">
        <f t="shared" si="220"/>
        <v>0</v>
      </c>
      <c r="V204" s="26"/>
      <c r="W204" s="16">
        <f t="shared" si="221"/>
        <v>0</v>
      </c>
      <c r="X204" s="16">
        <f t="shared" si="222"/>
        <v>0</v>
      </c>
      <c r="Y204" s="26"/>
      <c r="Z204" s="16">
        <f t="shared" si="223"/>
        <v>0</v>
      </c>
      <c r="AA204" s="16">
        <f t="shared" si="224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202"/>
        <v>0</v>
      </c>
      <c r="AG204" s="37">
        <f t="shared" si="203"/>
        <v>0</v>
      </c>
      <c r="AH204" s="63">
        <f t="shared" si="204"/>
        <v>0</v>
      </c>
      <c r="AI204" s="26"/>
      <c r="AJ204" s="37">
        <f t="shared" si="225"/>
        <v>0</v>
      </c>
      <c r="AK204" s="37" t="str">
        <f t="shared" si="226"/>
        <v>-</v>
      </c>
      <c r="AL204" s="47">
        <v>151</v>
      </c>
      <c r="AM204" s="37" t="str">
        <f t="shared" si="227"/>
        <v>-</v>
      </c>
      <c r="AN204" s="52" t="str">
        <f t="shared" si="228"/>
        <v>-</v>
      </c>
      <c r="AO204" s="35" t="str">
        <f t="shared" si="205"/>
        <v>-</v>
      </c>
    </row>
    <row r="205" spans="1:41" ht="15" x14ac:dyDescent="0.25">
      <c r="A205" s="13"/>
      <c r="B205" s="17"/>
      <c r="C205" s="17"/>
      <c r="D205" s="17"/>
      <c r="E205" s="18"/>
      <c r="F205" s="57"/>
      <c r="G205" s="57"/>
      <c r="H205" s="58"/>
      <c r="J205" s="26"/>
      <c r="K205" s="16">
        <f t="shared" si="229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223"/>
        <v>0</v>
      </c>
      <c r="AA205" s="16">
        <f t="shared" si="224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202"/>
        <v>0</v>
      </c>
      <c r="AG205" s="37">
        <f t="shared" si="203"/>
        <v>0</v>
      </c>
      <c r="AH205" s="63">
        <f t="shared" si="204"/>
        <v>0</v>
      </c>
      <c r="AI205" s="26"/>
      <c r="AJ205" s="37">
        <f t="shared" si="225"/>
        <v>0</v>
      </c>
      <c r="AK205" s="37" t="str">
        <f t="shared" si="226"/>
        <v>-</v>
      </c>
      <c r="AL205" s="47">
        <v>152</v>
      </c>
      <c r="AM205" s="37" t="str">
        <f t="shared" si="227"/>
        <v>-</v>
      </c>
      <c r="AN205" s="52" t="str">
        <f t="shared" si="228"/>
        <v>-</v>
      </c>
      <c r="AO205" s="35" t="str">
        <f t="shared" si="205"/>
        <v>-</v>
      </c>
    </row>
    <row r="206" spans="1:41" ht="15" x14ac:dyDescent="0.25">
      <c r="A206" s="13"/>
      <c r="B206" s="17"/>
      <c r="C206" s="17"/>
      <c r="D206" s="17"/>
      <c r="E206" s="18"/>
      <c r="F206" s="57"/>
      <c r="G206" s="57"/>
      <c r="H206" s="58"/>
      <c r="J206" s="26"/>
      <c r="K206" s="16">
        <f t="shared" si="229"/>
        <v>0</v>
      </c>
      <c r="L206" s="16">
        <f t="shared" si="214"/>
        <v>0</v>
      </c>
      <c r="M206" s="26"/>
      <c r="N206" s="16">
        <f t="shared" si="215"/>
        <v>0</v>
      </c>
      <c r="O206" s="16">
        <f t="shared" si="216"/>
        <v>0</v>
      </c>
      <c r="P206" s="26"/>
      <c r="Q206" s="16">
        <f t="shared" si="217"/>
        <v>0</v>
      </c>
      <c r="R206" s="16">
        <f t="shared" si="218"/>
        <v>0</v>
      </c>
      <c r="S206" s="26"/>
      <c r="T206" s="16">
        <f t="shared" si="219"/>
        <v>0</v>
      </c>
      <c r="U206" s="16">
        <f t="shared" si="220"/>
        <v>0</v>
      </c>
      <c r="V206" s="26"/>
      <c r="W206" s="16">
        <f t="shared" si="221"/>
        <v>0</v>
      </c>
      <c r="X206" s="16">
        <f t="shared" si="222"/>
        <v>0</v>
      </c>
      <c r="Y206" s="26"/>
      <c r="Z206" s="16">
        <f t="shared" si="223"/>
        <v>0</v>
      </c>
      <c r="AA206" s="16">
        <f t="shared" si="224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si="202"/>
        <v>0</v>
      </c>
      <c r="AG206" s="37">
        <f t="shared" si="203"/>
        <v>0</v>
      </c>
      <c r="AH206" s="63">
        <f t="shared" si="204"/>
        <v>0</v>
      </c>
      <c r="AI206" s="26"/>
      <c r="AJ206" s="37">
        <f t="shared" si="225"/>
        <v>0</v>
      </c>
      <c r="AK206" s="37" t="str">
        <f t="shared" si="226"/>
        <v>-</v>
      </c>
      <c r="AL206" s="47">
        <v>153</v>
      </c>
      <c r="AM206" s="37" t="str">
        <f t="shared" si="227"/>
        <v>-</v>
      </c>
      <c r="AN206" s="52" t="str">
        <f t="shared" si="228"/>
        <v>-</v>
      </c>
      <c r="AO206" s="35" t="str">
        <f t="shared" si="205"/>
        <v>-</v>
      </c>
    </row>
    <row r="207" spans="1:41" ht="15" x14ac:dyDescent="0.25">
      <c r="A207" s="13"/>
      <c r="B207" s="17"/>
      <c r="C207" s="17"/>
      <c r="D207" s="31"/>
      <c r="E207" s="27"/>
      <c r="F207" s="57"/>
      <c r="G207" s="57"/>
      <c r="H207" s="58"/>
      <c r="J207" s="26"/>
      <c r="K207" s="16">
        <f t="shared" si="229"/>
        <v>0</v>
      </c>
      <c r="L207" s="16">
        <f t="shared" ref="L207" si="230">J207*$G207</f>
        <v>0</v>
      </c>
      <c r="M207" s="26"/>
      <c r="N207" s="16">
        <f t="shared" ref="N207" si="231">M207*$F207</f>
        <v>0</v>
      </c>
      <c r="O207" s="16">
        <f t="shared" ref="O207" si="232">M207*$G207</f>
        <v>0</v>
      </c>
      <c r="P207" s="26"/>
      <c r="Q207" s="16">
        <f t="shared" ref="Q207" si="233">P207*$F207</f>
        <v>0</v>
      </c>
      <c r="R207" s="16">
        <f t="shared" ref="R207" si="234">P207*$G207</f>
        <v>0</v>
      </c>
      <c r="S207" s="26"/>
      <c r="T207" s="16">
        <f t="shared" ref="T207" si="235">S207*$F207</f>
        <v>0</v>
      </c>
      <c r="U207" s="16">
        <f t="shared" ref="U207" si="236">S207*$G207</f>
        <v>0</v>
      </c>
      <c r="V207" s="26"/>
      <c r="W207" s="16">
        <f t="shared" ref="W207" si="237">V207*$F207</f>
        <v>0</v>
      </c>
      <c r="X207" s="16">
        <f t="shared" ref="X207" si="238">V207*$G207</f>
        <v>0</v>
      </c>
      <c r="Y207" s="26"/>
      <c r="Z207" s="16">
        <f t="shared" ref="Z207" si="239">Y207*$F207</f>
        <v>0</v>
      </c>
      <c r="AA207" s="16">
        <f t="shared" ref="AA207" si="240">Y207*$G207</f>
        <v>0</v>
      </c>
      <c r="AC207" s="52">
        <f t="shared" si="173"/>
        <v>0</v>
      </c>
      <c r="AD207" s="16">
        <f t="shared" si="174"/>
        <v>0</v>
      </c>
      <c r="AE207" s="37">
        <f t="shared" si="175"/>
        <v>0</v>
      </c>
      <c r="AF207" s="42">
        <f t="shared" ref="AF207" si="241">AC207/AQ$10</f>
        <v>0</v>
      </c>
      <c r="AG207" s="37">
        <f t="shared" ref="AG207" si="242">AF207*30</f>
        <v>0</v>
      </c>
      <c r="AH207" s="63">
        <f t="shared" ref="AH207" si="243">AE207/AQ$10*30</f>
        <v>0</v>
      </c>
      <c r="AI207" s="26"/>
      <c r="AJ207" s="37">
        <f t="shared" ref="AJ207" si="244">AI207*G207</f>
        <v>0</v>
      </c>
      <c r="AK207" s="37" t="str">
        <f t="shared" ref="AK207" si="245">IFERROR(AI207/AF207, "-")</f>
        <v>-</v>
      </c>
      <c r="AL207" s="47">
        <v>155</v>
      </c>
      <c r="AM207" s="37" t="str">
        <f t="shared" ref="AM207" si="246">IFERROR(AK207/7,"-")</f>
        <v>-</v>
      </c>
      <c r="AN207" s="52" t="str">
        <f t="shared" ref="AN207" si="247">IFERROR(AK207/30,"-")</f>
        <v>-</v>
      </c>
      <c r="AO207" s="35" t="str">
        <f t="shared" ref="AO207" si="248">IFERROR(AO$10+AK207,"-")</f>
        <v>-</v>
      </c>
    </row>
    <row r="208" spans="1:41" ht="3" customHeight="1" x14ac:dyDescent="0.2">
      <c r="AD208" s="43"/>
      <c r="AG208" s="37">
        <f t="shared" ref="AG208" si="249">AF208*30</f>
        <v>0</v>
      </c>
    </row>
    <row r="209" spans="2:47" ht="16.5" customHeight="1" x14ac:dyDescent="0.2">
      <c r="B209" s="7"/>
      <c r="C209" s="7"/>
      <c r="D209" s="8"/>
      <c r="E209" s="12" t="s">
        <v>4</v>
      </c>
      <c r="F209" s="9"/>
      <c r="G209" s="9"/>
      <c r="H209" s="9"/>
      <c r="J209" s="25">
        <f>SUM(J14:J207)</f>
        <v>60</v>
      </c>
      <c r="K209" s="25">
        <f t="shared" ref="K209:AJ209" si="250">SUM(K14:K207)</f>
        <v>1281.1651683855657</v>
      </c>
      <c r="L209" s="25">
        <f t="shared" si="250"/>
        <v>2879.35</v>
      </c>
      <c r="M209" s="25">
        <f t="shared" si="250"/>
        <v>45</v>
      </c>
      <c r="N209" s="25">
        <f t="shared" si="250"/>
        <v>707.94156205828278</v>
      </c>
      <c r="O209" s="25">
        <f t="shared" si="250"/>
        <v>1653.5</v>
      </c>
      <c r="P209" s="25">
        <f t="shared" si="250"/>
        <v>34</v>
      </c>
      <c r="Q209" s="25">
        <f t="shared" si="250"/>
        <v>630.4933084110811</v>
      </c>
      <c r="R209" s="25">
        <f t="shared" si="250"/>
        <v>1408.5</v>
      </c>
      <c r="S209" s="25">
        <f t="shared" si="250"/>
        <v>34</v>
      </c>
      <c r="T209" s="25">
        <f t="shared" si="250"/>
        <v>531.46497109826544</v>
      </c>
      <c r="U209" s="25">
        <f t="shared" si="250"/>
        <v>1258.5</v>
      </c>
      <c r="V209" s="25">
        <f t="shared" si="250"/>
        <v>5</v>
      </c>
      <c r="W209" s="25">
        <f t="shared" si="250"/>
        <v>49.229999999999634</v>
      </c>
      <c r="X209" s="25">
        <f t="shared" si="250"/>
        <v>127.5</v>
      </c>
      <c r="Y209" s="25">
        <f t="shared" si="250"/>
        <v>0</v>
      </c>
      <c r="Z209" s="25">
        <f t="shared" si="250"/>
        <v>0</v>
      </c>
      <c r="AA209" s="25">
        <f t="shared" si="250"/>
        <v>0</v>
      </c>
      <c r="AB209" s="25">
        <f t="shared" si="250"/>
        <v>0</v>
      </c>
      <c r="AC209" s="25">
        <f t="shared" si="250"/>
        <v>178</v>
      </c>
      <c r="AD209" s="25">
        <f t="shared" si="250"/>
        <v>3200.2950099531945</v>
      </c>
      <c r="AE209" s="25">
        <f t="shared" si="250"/>
        <v>7327.35</v>
      </c>
      <c r="AF209" s="25">
        <f t="shared" si="250"/>
        <v>1.4471544715447153</v>
      </c>
      <c r="AG209" s="25">
        <f t="shared" si="250"/>
        <v>43.414634146341449</v>
      </c>
      <c r="AH209" s="25">
        <f t="shared" si="250"/>
        <v>1787.1585365853662</v>
      </c>
      <c r="AI209" s="25">
        <f t="shared" si="250"/>
        <v>84</v>
      </c>
      <c r="AJ209" s="25">
        <f t="shared" si="250"/>
        <v>3746</v>
      </c>
      <c r="AL209" s="1">
        <v>173</v>
      </c>
    </row>
    <row r="211" spans="2:47" s="71" customFormat="1" x14ac:dyDescent="0.2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1281.1651683855657</v>
      </c>
      <c r="M211" s="77"/>
      <c r="N211" s="77"/>
      <c r="O211" s="77">
        <f>N209</f>
        <v>707.94156205828278</v>
      </c>
      <c r="P211" s="77"/>
      <c r="Q211" s="77"/>
      <c r="R211" s="77">
        <f>Q209</f>
        <v>630.4933084110811</v>
      </c>
      <c r="S211" s="77"/>
      <c r="T211" s="77"/>
      <c r="U211" s="77">
        <f>T209</f>
        <v>531.46497109826544</v>
      </c>
      <c r="V211" s="77"/>
      <c r="W211" s="77"/>
      <c r="X211" s="77">
        <f>W209</f>
        <v>49.229999999999634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3200.2950099531945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2:47" s="43" customFormat="1" x14ac:dyDescent="0.2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2:47" s="43" customFormat="1" x14ac:dyDescent="0.2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2:47" s="43" customFormat="1" x14ac:dyDescent="0.2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2:47" s="71" customFormat="1" x14ac:dyDescent="0.2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1598.1848316144342</v>
      </c>
      <c r="M215" s="77"/>
      <c r="N215" s="77"/>
      <c r="O215" s="77">
        <f>O209-O211-O212-O214</f>
        <v>945.55843794171722</v>
      </c>
      <c r="P215" s="77"/>
      <c r="Q215" s="77"/>
      <c r="R215" s="77">
        <f>R209-R211-R212-R214</f>
        <v>778.0066915889189</v>
      </c>
      <c r="S215" s="77"/>
      <c r="T215" s="77"/>
      <c r="U215" s="77">
        <f>U209-U211-U212-U214</f>
        <v>727.03502890173456</v>
      </c>
      <c r="V215" s="77"/>
      <c r="W215" s="77"/>
      <c r="X215" s="77">
        <f>X209-X211-X212-X214</f>
        <v>78.270000000000366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4127.0549900468059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spans="2:47" s="43" customFormat="1" x14ac:dyDescent="0.2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0.55505056058292124</v>
      </c>
      <c r="M216" s="83"/>
      <c r="N216" s="83"/>
      <c r="O216" s="86">
        <f>O215/O209</f>
        <v>0.5718526990878241</v>
      </c>
      <c r="P216" s="83"/>
      <c r="Q216" s="83"/>
      <c r="R216" s="86">
        <f>R215/R209</f>
        <v>0.55236541823849405</v>
      </c>
      <c r="S216" s="83"/>
      <c r="T216" s="83"/>
      <c r="U216" s="86">
        <f>U215/U209</f>
        <v>0.57769966539669015</v>
      </c>
      <c r="V216" s="83"/>
      <c r="W216" s="83"/>
      <c r="X216" s="86">
        <f>X215/X209</f>
        <v>0.61388235294117932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0.56323977837100803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9" spans="2:47" x14ac:dyDescent="0.2">
      <c r="AD219" s="43" t="s">
        <v>239</v>
      </c>
    </row>
    <row r="220" spans="2:47" x14ac:dyDescent="0.2">
      <c r="AA220" s="43" t="s">
        <v>26</v>
      </c>
      <c r="AC220" s="53">
        <f>J209+M209+P209+S209+V209+Y209</f>
        <v>178</v>
      </c>
      <c r="AD220" s="88">
        <f>AC220-AC209</f>
        <v>0</v>
      </c>
    </row>
    <row r="221" spans="2:47" x14ac:dyDescent="0.2">
      <c r="AA221" s="43" t="s">
        <v>27</v>
      </c>
      <c r="AC221" s="53">
        <f>K209+N209+Q209+T209+W209+Z209</f>
        <v>3200.2950099531945</v>
      </c>
      <c r="AD221" s="88">
        <f>AC221-AD209</f>
        <v>0</v>
      </c>
    </row>
    <row r="222" spans="2:47" x14ac:dyDescent="0.2">
      <c r="AA222" s="43" t="s">
        <v>28</v>
      </c>
      <c r="AC222" s="53">
        <f>L209+O209+R209+U209+X209+AA209</f>
        <v>7327.35</v>
      </c>
      <c r="AD222" s="89">
        <f>AC222-AE209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851" priority="648"/>
  </conditionalFormatting>
  <conditionalFormatting sqref="B17">
    <cfRule type="duplicateValues" dxfId="1850" priority="647"/>
  </conditionalFormatting>
  <conditionalFormatting sqref="D39:D42">
    <cfRule type="duplicateValues" dxfId="1849" priority="646"/>
  </conditionalFormatting>
  <conditionalFormatting sqref="B39:B42">
    <cfRule type="duplicateValues" dxfId="1848" priority="645"/>
  </conditionalFormatting>
  <conditionalFormatting sqref="D44">
    <cfRule type="duplicateValues" dxfId="1847" priority="644"/>
  </conditionalFormatting>
  <conditionalFormatting sqref="B44">
    <cfRule type="duplicateValues" dxfId="1846" priority="643"/>
  </conditionalFormatting>
  <conditionalFormatting sqref="D46">
    <cfRule type="duplicateValues" dxfId="1845" priority="642"/>
  </conditionalFormatting>
  <conditionalFormatting sqref="B46">
    <cfRule type="duplicateValues" dxfId="1844" priority="641"/>
  </conditionalFormatting>
  <conditionalFormatting sqref="D50">
    <cfRule type="duplicateValues" dxfId="1843" priority="640"/>
  </conditionalFormatting>
  <conditionalFormatting sqref="B50">
    <cfRule type="duplicateValues" dxfId="1842" priority="639"/>
  </conditionalFormatting>
  <conditionalFormatting sqref="D51:D53">
    <cfRule type="duplicateValues" dxfId="1841" priority="638"/>
  </conditionalFormatting>
  <conditionalFormatting sqref="B51:B53">
    <cfRule type="duplicateValues" dxfId="1840" priority="637"/>
  </conditionalFormatting>
  <conditionalFormatting sqref="D55:D65">
    <cfRule type="duplicateValues" dxfId="1839" priority="636"/>
  </conditionalFormatting>
  <conditionalFormatting sqref="B55:B65">
    <cfRule type="duplicateValues" dxfId="1838" priority="635"/>
  </conditionalFormatting>
  <conditionalFormatting sqref="D68:D76">
    <cfRule type="duplicateValues" dxfId="1837" priority="634"/>
  </conditionalFormatting>
  <conditionalFormatting sqref="B68:B76">
    <cfRule type="duplicateValues" dxfId="1836" priority="633"/>
  </conditionalFormatting>
  <conditionalFormatting sqref="D67">
    <cfRule type="duplicateValues" dxfId="1835" priority="632"/>
  </conditionalFormatting>
  <conditionalFormatting sqref="B67">
    <cfRule type="duplicateValues" dxfId="1834" priority="631"/>
  </conditionalFormatting>
  <conditionalFormatting sqref="D78">
    <cfRule type="duplicateValues" dxfId="1833" priority="630"/>
  </conditionalFormatting>
  <conditionalFormatting sqref="B78">
    <cfRule type="duplicateValues" dxfId="1832" priority="629"/>
  </conditionalFormatting>
  <conditionalFormatting sqref="D80:D81">
    <cfRule type="duplicateValues" dxfId="1831" priority="628"/>
  </conditionalFormatting>
  <conditionalFormatting sqref="B80:B81">
    <cfRule type="duplicateValues" dxfId="1830" priority="627"/>
  </conditionalFormatting>
  <conditionalFormatting sqref="D85:D89">
    <cfRule type="duplicateValues" dxfId="1829" priority="626"/>
  </conditionalFormatting>
  <conditionalFormatting sqref="B85:B89">
    <cfRule type="duplicateValues" dxfId="1828" priority="625"/>
  </conditionalFormatting>
  <conditionalFormatting sqref="D90:D94">
    <cfRule type="duplicateValues" dxfId="1827" priority="624"/>
  </conditionalFormatting>
  <conditionalFormatting sqref="B90:B94">
    <cfRule type="duplicateValues" dxfId="1826" priority="623"/>
  </conditionalFormatting>
  <conditionalFormatting sqref="D67:D76">
    <cfRule type="duplicateValues" dxfId="1825" priority="622"/>
  </conditionalFormatting>
  <conditionalFormatting sqref="B67:B76">
    <cfRule type="duplicateValues" dxfId="1824" priority="621"/>
  </conditionalFormatting>
  <conditionalFormatting sqref="B1:B1048576">
    <cfRule type="duplicateValues" dxfId="1823" priority="620"/>
  </conditionalFormatting>
  <conditionalFormatting sqref="B20">
    <cfRule type="duplicateValues" dxfId="1822" priority="619"/>
  </conditionalFormatting>
  <conditionalFormatting sqref="B211:B216">
    <cfRule type="duplicateValues" dxfId="1821" priority="615"/>
  </conditionalFormatting>
  <conditionalFormatting sqref="D211:D216">
    <cfRule type="duplicateValues" dxfId="1820" priority="614"/>
  </conditionalFormatting>
  <conditionalFormatting sqref="D45:D53">
    <cfRule type="duplicateValues" dxfId="1819" priority="569"/>
  </conditionalFormatting>
  <conditionalFormatting sqref="B45:B53">
    <cfRule type="duplicateValues" dxfId="1818" priority="568"/>
  </conditionalFormatting>
  <conditionalFormatting sqref="D62 D71 D80 D89">
    <cfRule type="duplicateValues" dxfId="1817" priority="533"/>
  </conditionalFormatting>
  <conditionalFormatting sqref="B62 B71 B80 B89">
    <cfRule type="duplicateValues" dxfId="1816" priority="532"/>
  </conditionalFormatting>
  <conditionalFormatting sqref="D66 D75 D84">
    <cfRule type="duplicateValues" dxfId="1815" priority="531"/>
  </conditionalFormatting>
  <conditionalFormatting sqref="B66 B75 B84">
    <cfRule type="duplicateValues" dxfId="1814" priority="530"/>
  </conditionalFormatting>
  <conditionalFormatting sqref="D67:D69 D76:D78 D85:D87">
    <cfRule type="duplicateValues" dxfId="1813" priority="529"/>
  </conditionalFormatting>
  <conditionalFormatting sqref="B67:B69 B76:B78 B85:B87">
    <cfRule type="duplicateValues" dxfId="1812" priority="528"/>
  </conditionalFormatting>
  <conditionalFormatting sqref="D61:D89">
    <cfRule type="duplicateValues" dxfId="1811" priority="527"/>
  </conditionalFormatting>
  <conditionalFormatting sqref="B61:B89">
    <cfRule type="duplicateValues" dxfId="1810" priority="526"/>
  </conditionalFormatting>
  <conditionalFormatting sqref="D91:D95">
    <cfRule type="duplicateValues" dxfId="1809" priority="491"/>
  </conditionalFormatting>
  <conditionalFormatting sqref="B91:B95">
    <cfRule type="duplicateValues" dxfId="1808" priority="490"/>
  </conditionalFormatting>
  <conditionalFormatting sqref="D92">
    <cfRule type="duplicateValues" dxfId="1807" priority="489"/>
  </conditionalFormatting>
  <conditionalFormatting sqref="B92">
    <cfRule type="duplicateValues" dxfId="1806" priority="488"/>
  </conditionalFormatting>
  <conditionalFormatting sqref="B209">
    <cfRule type="duplicateValues" dxfId="1805" priority="451"/>
  </conditionalFormatting>
  <conditionalFormatting sqref="D209">
    <cfRule type="duplicateValues" dxfId="1804" priority="450"/>
  </conditionalFormatting>
  <conditionalFormatting sqref="B9">
    <cfRule type="duplicateValues" dxfId="1803" priority="139"/>
  </conditionalFormatting>
  <conditionalFormatting sqref="D9:D219">
    <cfRule type="duplicateValues" dxfId="1802" priority="1553"/>
  </conditionalFormatting>
  <conditionalFormatting sqref="D1:D219">
    <cfRule type="duplicateValues" dxfId="1801" priority="1555"/>
  </conditionalFormatting>
  <conditionalFormatting sqref="B1:B219">
    <cfRule type="duplicateValues" dxfId="1800" priority="1557"/>
  </conditionalFormatting>
  <conditionalFormatting sqref="D17">
    <cfRule type="duplicateValues" dxfId="1799" priority="137"/>
  </conditionalFormatting>
  <conditionalFormatting sqref="B17">
    <cfRule type="duplicateValues" dxfId="1798" priority="136"/>
  </conditionalFormatting>
  <conditionalFormatting sqref="D39:D42">
    <cfRule type="duplicateValues" dxfId="1797" priority="135"/>
  </conditionalFormatting>
  <conditionalFormatting sqref="B39:B42">
    <cfRule type="duplicateValues" dxfId="1796" priority="134"/>
  </conditionalFormatting>
  <conditionalFormatting sqref="D44">
    <cfRule type="duplicateValues" dxfId="1795" priority="133"/>
  </conditionalFormatting>
  <conditionalFormatting sqref="B44">
    <cfRule type="duplicateValues" dxfId="1794" priority="132"/>
  </conditionalFormatting>
  <conditionalFormatting sqref="D46">
    <cfRule type="duplicateValues" dxfId="1793" priority="131"/>
  </conditionalFormatting>
  <conditionalFormatting sqref="B46">
    <cfRule type="duplicateValues" dxfId="1792" priority="130"/>
  </conditionalFormatting>
  <conditionalFormatting sqref="D50">
    <cfRule type="duplicateValues" dxfId="1791" priority="129"/>
  </conditionalFormatting>
  <conditionalFormatting sqref="B50">
    <cfRule type="duplicateValues" dxfId="1790" priority="128"/>
  </conditionalFormatting>
  <conditionalFormatting sqref="D51:D53">
    <cfRule type="duplicateValues" dxfId="1789" priority="127"/>
  </conditionalFormatting>
  <conditionalFormatting sqref="B51:B53">
    <cfRule type="duplicateValues" dxfId="1788" priority="126"/>
  </conditionalFormatting>
  <conditionalFormatting sqref="D56:D66">
    <cfRule type="duplicateValues" dxfId="1787" priority="125"/>
  </conditionalFormatting>
  <conditionalFormatting sqref="B56:B66">
    <cfRule type="duplicateValues" dxfId="1786" priority="124"/>
  </conditionalFormatting>
  <conditionalFormatting sqref="D69:D77">
    <cfRule type="duplicateValues" dxfId="1785" priority="123"/>
  </conditionalFormatting>
  <conditionalFormatting sqref="B69:B77">
    <cfRule type="duplicateValues" dxfId="1784" priority="122"/>
  </conditionalFormatting>
  <conditionalFormatting sqref="D68">
    <cfRule type="duplicateValues" dxfId="1783" priority="121"/>
  </conditionalFormatting>
  <conditionalFormatting sqref="B68">
    <cfRule type="duplicateValues" dxfId="1782" priority="120"/>
  </conditionalFormatting>
  <conditionalFormatting sqref="D79">
    <cfRule type="duplicateValues" dxfId="1781" priority="119"/>
  </conditionalFormatting>
  <conditionalFormatting sqref="B79">
    <cfRule type="duplicateValues" dxfId="1780" priority="118"/>
  </conditionalFormatting>
  <conditionalFormatting sqref="D81:D82">
    <cfRule type="duplicateValues" dxfId="1779" priority="117"/>
  </conditionalFormatting>
  <conditionalFormatting sqref="B81:B82">
    <cfRule type="duplicateValues" dxfId="1778" priority="116"/>
  </conditionalFormatting>
  <conditionalFormatting sqref="D86:D90">
    <cfRule type="duplicateValues" dxfId="1777" priority="115"/>
  </conditionalFormatting>
  <conditionalFormatting sqref="B86:B90">
    <cfRule type="duplicateValues" dxfId="1776" priority="114"/>
  </conditionalFormatting>
  <conditionalFormatting sqref="D91:D95">
    <cfRule type="duplicateValues" dxfId="1775" priority="113"/>
  </conditionalFormatting>
  <conditionalFormatting sqref="B91:B95">
    <cfRule type="duplicateValues" dxfId="1774" priority="112"/>
  </conditionalFormatting>
  <conditionalFormatting sqref="D68:D77">
    <cfRule type="duplicateValues" dxfId="1773" priority="111"/>
  </conditionalFormatting>
  <conditionalFormatting sqref="B68:B77">
    <cfRule type="duplicateValues" dxfId="1772" priority="110"/>
  </conditionalFormatting>
  <conditionalFormatting sqref="B14:B203">
    <cfRule type="duplicateValues" dxfId="1771" priority="109"/>
  </conditionalFormatting>
  <conditionalFormatting sqref="B20">
    <cfRule type="duplicateValues" dxfId="1770" priority="108"/>
  </conditionalFormatting>
  <conditionalFormatting sqref="D45:D53">
    <cfRule type="duplicateValues" dxfId="1769" priority="107"/>
  </conditionalFormatting>
  <conditionalFormatting sqref="B45:B53">
    <cfRule type="duplicateValues" dxfId="1768" priority="106"/>
  </conditionalFormatting>
  <conditionalFormatting sqref="D63 D72 D81 D90">
    <cfRule type="duplicateValues" dxfId="1767" priority="105"/>
  </conditionalFormatting>
  <conditionalFormatting sqref="B63 B72 B81 B90">
    <cfRule type="duplicateValues" dxfId="1766" priority="104"/>
  </conditionalFormatting>
  <conditionalFormatting sqref="D67 D76 D85">
    <cfRule type="duplicateValues" dxfId="1765" priority="103"/>
  </conditionalFormatting>
  <conditionalFormatting sqref="B67 B76 B85">
    <cfRule type="duplicateValues" dxfId="1764" priority="102"/>
  </conditionalFormatting>
  <conditionalFormatting sqref="D68:D70 D77:D79 D86:D88">
    <cfRule type="duplicateValues" dxfId="1763" priority="101"/>
  </conditionalFormatting>
  <conditionalFormatting sqref="B68:B70 B77:B79 B86:B88">
    <cfRule type="duplicateValues" dxfId="1762" priority="100"/>
  </conditionalFormatting>
  <conditionalFormatting sqref="D62:D90">
    <cfRule type="duplicateValues" dxfId="1761" priority="99"/>
  </conditionalFormatting>
  <conditionalFormatting sqref="B62:B90">
    <cfRule type="duplicateValues" dxfId="1760" priority="98"/>
  </conditionalFormatting>
  <conditionalFormatting sqref="D63">
    <cfRule type="duplicateValues" dxfId="1759" priority="97"/>
  </conditionalFormatting>
  <conditionalFormatting sqref="B63">
    <cfRule type="duplicateValues" dxfId="1758" priority="96"/>
  </conditionalFormatting>
  <conditionalFormatting sqref="D67">
    <cfRule type="duplicateValues" dxfId="1757" priority="95"/>
  </conditionalFormatting>
  <conditionalFormatting sqref="B67">
    <cfRule type="duplicateValues" dxfId="1756" priority="94"/>
  </conditionalFormatting>
  <conditionalFormatting sqref="D68:D70">
    <cfRule type="duplicateValues" dxfId="1755" priority="93"/>
  </conditionalFormatting>
  <conditionalFormatting sqref="B68:B70">
    <cfRule type="duplicateValues" dxfId="1754" priority="92"/>
  </conditionalFormatting>
  <conditionalFormatting sqref="D92:D96">
    <cfRule type="duplicateValues" dxfId="1753" priority="91"/>
  </conditionalFormatting>
  <conditionalFormatting sqref="B92:B96">
    <cfRule type="duplicateValues" dxfId="1752" priority="90"/>
  </conditionalFormatting>
  <conditionalFormatting sqref="D93">
    <cfRule type="duplicateValues" dxfId="1751" priority="89"/>
  </conditionalFormatting>
  <conditionalFormatting sqref="B93">
    <cfRule type="duplicateValues" dxfId="1750" priority="88"/>
  </conditionalFormatting>
  <conditionalFormatting sqref="B55">
    <cfRule type="duplicateValues" dxfId="1749" priority="87"/>
  </conditionalFormatting>
  <conditionalFormatting sqref="D55">
    <cfRule type="duplicateValues" dxfId="1748" priority="86"/>
  </conditionalFormatting>
  <conditionalFormatting sqref="D14:D203">
    <cfRule type="duplicateValues" dxfId="1747" priority="85"/>
  </conditionalFormatting>
  <conditionalFormatting sqref="D14:D203">
    <cfRule type="duplicateValues" dxfId="1746" priority="84"/>
  </conditionalFormatting>
  <conditionalFormatting sqref="B14:B203">
    <cfRule type="duplicateValues" dxfId="1745" priority="83"/>
  </conditionalFormatting>
  <conditionalFormatting sqref="D17">
    <cfRule type="duplicateValues" dxfId="1744" priority="82"/>
  </conditionalFormatting>
  <conditionalFormatting sqref="B17">
    <cfRule type="duplicateValues" dxfId="1743" priority="81"/>
  </conditionalFormatting>
  <conditionalFormatting sqref="D39:D42">
    <cfRule type="duplicateValues" dxfId="1742" priority="80"/>
  </conditionalFormatting>
  <conditionalFormatting sqref="B39:B42">
    <cfRule type="duplicateValues" dxfId="1741" priority="79"/>
  </conditionalFormatting>
  <conditionalFormatting sqref="D44">
    <cfRule type="duplicateValues" dxfId="1740" priority="78"/>
  </conditionalFormatting>
  <conditionalFormatting sqref="B44">
    <cfRule type="duplicateValues" dxfId="1739" priority="77"/>
  </conditionalFormatting>
  <conditionalFormatting sqref="D46">
    <cfRule type="duplicateValues" dxfId="1738" priority="76"/>
  </conditionalFormatting>
  <conditionalFormatting sqref="B46">
    <cfRule type="duplicateValues" dxfId="1737" priority="75"/>
  </conditionalFormatting>
  <conditionalFormatting sqref="D50">
    <cfRule type="duplicateValues" dxfId="1736" priority="74"/>
  </conditionalFormatting>
  <conditionalFormatting sqref="B50">
    <cfRule type="duplicateValues" dxfId="1735" priority="73"/>
  </conditionalFormatting>
  <conditionalFormatting sqref="D51:D53">
    <cfRule type="duplicateValues" dxfId="1734" priority="72"/>
  </conditionalFormatting>
  <conditionalFormatting sqref="B51:B53">
    <cfRule type="duplicateValues" dxfId="1733" priority="71"/>
  </conditionalFormatting>
  <conditionalFormatting sqref="D55:D65">
    <cfRule type="duplicateValues" dxfId="1732" priority="70"/>
  </conditionalFormatting>
  <conditionalFormatting sqref="B55:B65">
    <cfRule type="duplicateValues" dxfId="1731" priority="69"/>
  </conditionalFormatting>
  <conditionalFormatting sqref="D68:D76">
    <cfRule type="duplicateValues" dxfId="1730" priority="68"/>
  </conditionalFormatting>
  <conditionalFormatting sqref="B68:B76">
    <cfRule type="duplicateValues" dxfId="1729" priority="67"/>
  </conditionalFormatting>
  <conditionalFormatting sqref="D67">
    <cfRule type="duplicateValues" dxfId="1728" priority="66"/>
  </conditionalFormatting>
  <conditionalFormatting sqref="B67">
    <cfRule type="duplicateValues" dxfId="1727" priority="65"/>
  </conditionalFormatting>
  <conditionalFormatting sqref="D78">
    <cfRule type="duplicateValues" dxfId="1726" priority="64"/>
  </conditionalFormatting>
  <conditionalFormatting sqref="B78">
    <cfRule type="duplicateValues" dxfId="1725" priority="63"/>
  </conditionalFormatting>
  <conditionalFormatting sqref="D80:D81">
    <cfRule type="duplicateValues" dxfId="1724" priority="62"/>
  </conditionalFormatting>
  <conditionalFormatting sqref="B80:B81">
    <cfRule type="duplicateValues" dxfId="1723" priority="61"/>
  </conditionalFormatting>
  <conditionalFormatting sqref="D85:D89">
    <cfRule type="duplicateValues" dxfId="1722" priority="60"/>
  </conditionalFormatting>
  <conditionalFormatting sqref="B85:B89">
    <cfRule type="duplicateValues" dxfId="1721" priority="59"/>
  </conditionalFormatting>
  <conditionalFormatting sqref="D90:D94">
    <cfRule type="duplicateValues" dxfId="1720" priority="58"/>
  </conditionalFormatting>
  <conditionalFormatting sqref="B90:B94">
    <cfRule type="duplicateValues" dxfId="1719" priority="57"/>
  </conditionalFormatting>
  <conditionalFormatting sqref="D67:D76">
    <cfRule type="duplicateValues" dxfId="1718" priority="56"/>
  </conditionalFormatting>
  <conditionalFormatting sqref="B67:B76">
    <cfRule type="duplicateValues" dxfId="1717" priority="55"/>
  </conditionalFormatting>
  <conditionalFormatting sqref="B14:B203">
    <cfRule type="duplicateValues" dxfId="1716" priority="54"/>
  </conditionalFormatting>
  <conditionalFormatting sqref="B20">
    <cfRule type="duplicateValues" dxfId="1715" priority="53"/>
  </conditionalFormatting>
  <conditionalFormatting sqref="D45:D53">
    <cfRule type="duplicateValues" dxfId="1714" priority="52"/>
  </conditionalFormatting>
  <conditionalFormatting sqref="B45:B53">
    <cfRule type="duplicateValues" dxfId="1713" priority="51"/>
  </conditionalFormatting>
  <conditionalFormatting sqref="D61:D89">
    <cfRule type="duplicateValues" dxfId="1712" priority="50"/>
  </conditionalFormatting>
  <conditionalFormatting sqref="B61:B89">
    <cfRule type="duplicateValues" dxfId="1711" priority="49"/>
  </conditionalFormatting>
  <conditionalFormatting sqref="D91:D95">
    <cfRule type="duplicateValues" dxfId="1710" priority="48"/>
  </conditionalFormatting>
  <conditionalFormatting sqref="B91:B95">
    <cfRule type="duplicateValues" dxfId="1709" priority="47"/>
  </conditionalFormatting>
  <conditionalFormatting sqref="D200:D201 D14:D197">
    <cfRule type="duplicateValues" dxfId="1708" priority="46"/>
  </conditionalFormatting>
  <conditionalFormatting sqref="D14:D203">
    <cfRule type="duplicateValues" dxfId="1707" priority="45"/>
  </conditionalFormatting>
  <conditionalFormatting sqref="B14:B203">
    <cfRule type="duplicateValues" dxfId="1706" priority="44"/>
  </conditionalFormatting>
  <conditionalFormatting sqref="D17">
    <cfRule type="duplicateValues" dxfId="1705" priority="43"/>
  </conditionalFormatting>
  <conditionalFormatting sqref="B17">
    <cfRule type="duplicateValues" dxfId="1704" priority="42"/>
  </conditionalFormatting>
  <conditionalFormatting sqref="D39:D42">
    <cfRule type="duplicateValues" dxfId="1703" priority="41"/>
  </conditionalFormatting>
  <conditionalFormatting sqref="B39:B42">
    <cfRule type="duplicateValues" dxfId="1702" priority="40"/>
  </conditionalFormatting>
  <conditionalFormatting sqref="D44">
    <cfRule type="duplicateValues" dxfId="1701" priority="39"/>
  </conditionalFormatting>
  <conditionalFormatting sqref="B44">
    <cfRule type="duplicateValues" dxfId="1700" priority="38"/>
  </conditionalFormatting>
  <conditionalFormatting sqref="D46">
    <cfRule type="duplicateValues" dxfId="1699" priority="37"/>
  </conditionalFormatting>
  <conditionalFormatting sqref="B46">
    <cfRule type="duplicateValues" dxfId="1698" priority="36"/>
  </conditionalFormatting>
  <conditionalFormatting sqref="D50">
    <cfRule type="duplicateValues" dxfId="1697" priority="35"/>
  </conditionalFormatting>
  <conditionalFormatting sqref="B50">
    <cfRule type="duplicateValues" dxfId="1696" priority="34"/>
  </conditionalFormatting>
  <conditionalFormatting sqref="D51:D53">
    <cfRule type="duplicateValues" dxfId="1695" priority="33"/>
  </conditionalFormatting>
  <conditionalFormatting sqref="B51:B53">
    <cfRule type="duplicateValues" dxfId="1694" priority="32"/>
  </conditionalFormatting>
  <conditionalFormatting sqref="D55:D65">
    <cfRule type="duplicateValues" dxfId="1693" priority="31"/>
  </conditionalFormatting>
  <conditionalFormatting sqref="B55:B65">
    <cfRule type="duplicateValues" dxfId="1692" priority="30"/>
  </conditionalFormatting>
  <conditionalFormatting sqref="D68:D76">
    <cfRule type="duplicateValues" dxfId="1691" priority="29"/>
  </conditionalFormatting>
  <conditionalFormatting sqref="B68:B76">
    <cfRule type="duplicateValues" dxfId="1690" priority="28"/>
  </conditionalFormatting>
  <conditionalFormatting sqref="D67">
    <cfRule type="duplicateValues" dxfId="1689" priority="27"/>
  </conditionalFormatting>
  <conditionalFormatting sqref="B67">
    <cfRule type="duplicateValues" dxfId="1688" priority="26"/>
  </conditionalFormatting>
  <conditionalFormatting sqref="D78">
    <cfRule type="duplicateValues" dxfId="1687" priority="25"/>
  </conditionalFormatting>
  <conditionalFormatting sqref="B78">
    <cfRule type="duplicateValues" dxfId="1686" priority="24"/>
  </conditionalFormatting>
  <conditionalFormatting sqref="D80:D81">
    <cfRule type="duplicateValues" dxfId="1685" priority="23"/>
  </conditionalFormatting>
  <conditionalFormatting sqref="B80:B81">
    <cfRule type="duplicateValues" dxfId="1684" priority="22"/>
  </conditionalFormatting>
  <conditionalFormatting sqref="D85:D89">
    <cfRule type="duplicateValues" dxfId="1683" priority="21"/>
  </conditionalFormatting>
  <conditionalFormatting sqref="B85:B89">
    <cfRule type="duplicateValues" dxfId="1682" priority="20"/>
  </conditionalFormatting>
  <conditionalFormatting sqref="D90:D94">
    <cfRule type="duplicateValues" dxfId="1681" priority="19"/>
  </conditionalFormatting>
  <conditionalFormatting sqref="B90:B94">
    <cfRule type="duplicateValues" dxfId="1680" priority="18"/>
  </conditionalFormatting>
  <conditionalFormatting sqref="D67:D76">
    <cfRule type="duplicateValues" dxfId="1679" priority="17"/>
  </conditionalFormatting>
  <conditionalFormatting sqref="B67:B76">
    <cfRule type="duplicateValues" dxfId="1678" priority="16"/>
  </conditionalFormatting>
  <conditionalFormatting sqref="B14:B203">
    <cfRule type="duplicateValues" dxfId="1677" priority="15"/>
  </conditionalFormatting>
  <conditionalFormatting sqref="B20">
    <cfRule type="duplicateValues" dxfId="1676" priority="14"/>
  </conditionalFormatting>
  <conditionalFormatting sqref="D45:D53">
    <cfRule type="duplicateValues" dxfId="1675" priority="13"/>
  </conditionalFormatting>
  <conditionalFormatting sqref="B45:B53">
    <cfRule type="duplicateValues" dxfId="1674" priority="12"/>
  </conditionalFormatting>
  <conditionalFormatting sqref="D61:D89">
    <cfRule type="duplicateValues" dxfId="1673" priority="11"/>
  </conditionalFormatting>
  <conditionalFormatting sqref="B61:B89">
    <cfRule type="duplicateValues" dxfId="1672" priority="10"/>
  </conditionalFormatting>
  <conditionalFormatting sqref="D91:D95">
    <cfRule type="duplicateValues" dxfId="1671" priority="9"/>
  </conditionalFormatting>
  <conditionalFormatting sqref="B91:B95">
    <cfRule type="duplicateValues" dxfId="1670" priority="8"/>
  </conditionalFormatting>
  <conditionalFormatting sqref="D201 D192:D198">
    <cfRule type="duplicateValues" dxfId="1669" priority="7"/>
  </conditionalFormatting>
  <conditionalFormatting sqref="D188:D189">
    <cfRule type="duplicateValues" dxfId="1668" priority="6"/>
  </conditionalFormatting>
  <conditionalFormatting sqref="D183:D184 D187">
    <cfRule type="duplicateValues" dxfId="1667" priority="5"/>
  </conditionalFormatting>
  <conditionalFormatting sqref="D197:D198">
    <cfRule type="duplicateValues" dxfId="1666" priority="4"/>
  </conditionalFormatting>
  <conditionalFormatting sqref="D202:D203 D14:D180">
    <cfRule type="duplicateValues" dxfId="1665" priority="3"/>
  </conditionalFormatting>
  <conditionalFormatting sqref="D14:D203">
    <cfRule type="duplicateValues" dxfId="1664" priority="2"/>
  </conditionalFormatting>
  <conditionalFormatting sqref="B14:B203">
    <cfRule type="duplicateValues" dxfId="1663" priority="1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20"/>
  <sheetViews>
    <sheetView zoomScale="98" zoomScaleNormal="98" workbookViewId="0">
      <pane xSplit="5" ySplit="12" topLeftCell="J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0.140625" style="1" bestFit="1" customWidth="1"/>
    <col min="33" max="33" width="7.710937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9.7109375" style="1" bestFit="1" customWidth="1"/>
    <col min="46" max="46" width="10.42578125" style="1" customWidth="1"/>
    <col min="47" max="48" width="9.140625" style="1"/>
    <col min="49" max="49" width="11" style="1" customWidth="1"/>
    <col min="50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x14ac:dyDescent="0.2">
      <c r="AO8" s="39"/>
    </row>
    <row r="9" spans="1:50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34</v>
      </c>
      <c r="AQ9" s="33">
        <v>43466</v>
      </c>
      <c r="AR9" s="34"/>
      <c r="AS9" s="33">
        <v>43616</v>
      </c>
      <c r="AT9" s="34"/>
      <c r="AW9" s="33"/>
      <c r="AX9" s="34"/>
    </row>
    <row r="10" spans="1:50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ROUND(AO10-AS9,0)</f>
        <v>-27</v>
      </c>
      <c r="AT10" s="29" t="s">
        <v>10</v>
      </c>
      <c r="AW10" s="28"/>
      <c r="AX10" s="29" t="s">
        <v>10</v>
      </c>
    </row>
    <row r="11" spans="1:50" s="2" customFormat="1" ht="13.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50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7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0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1</v>
      </c>
      <c r="K14" s="16">
        <f>J14*$F14</f>
        <v>34.569999999999986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1</v>
      </c>
      <c r="AD14" s="16">
        <f>AC14*F14</f>
        <v>34.569999999999986</v>
      </c>
      <c r="AE14" s="37">
        <f>AC14*G14</f>
        <v>69.5</v>
      </c>
      <c r="AF14" s="42">
        <f t="shared" ref="AF14:AF20" si="0">AC14/AQ$10</f>
        <v>8.130081300813009E-3</v>
      </c>
      <c r="AG14" s="37">
        <f>AF14*30</f>
        <v>0.24390243902439027</v>
      </c>
      <c r="AH14" s="63">
        <f>AE14/AQ$10*30</f>
        <v>16.951219512195124</v>
      </c>
      <c r="AI14" s="26">
        <v>0</v>
      </c>
      <c r="AJ14" s="37">
        <f t="shared" ref="AJ14:AJ20" si="1">AI14*G14</f>
        <v>0</v>
      </c>
      <c r="AK14" s="37">
        <f t="shared" ref="AK14:AK20" si="2">IFERROR(AI14/AF14, "-")</f>
        <v>0</v>
      </c>
      <c r="AL14" s="47">
        <v>2</v>
      </c>
      <c r="AM14" s="37">
        <f t="shared" ref="AM14:AM20" si="3">IFERROR(AK14/7,"-")</f>
        <v>0</v>
      </c>
      <c r="AN14" s="52">
        <f t="shared" ref="AN14:AN20" si="4">IFERROR(AK14/30,"-")</f>
        <v>0</v>
      </c>
      <c r="AO14" s="35">
        <f>IFERROR(AO$10+AK14,"-")</f>
        <v>43589</v>
      </c>
    </row>
    <row r="15" spans="1:50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4" si="6">AC15*F15</f>
        <v>0</v>
      </c>
      <c r="AE15" s="37">
        <f t="shared" ref="AE15:AE20" si="7">AC15*G15</f>
        <v>0</v>
      </c>
      <c r="AF15" s="42">
        <f t="shared" si="0"/>
        <v>0</v>
      </c>
      <c r="AG15" s="37">
        <f t="shared" ref="AG15:AG78" si="8">AF15*30</f>
        <v>0</v>
      </c>
      <c r="AH15" s="63">
        <f t="shared" ref="AH15:AH78" si="9">AE15/AQ$10*30</f>
        <v>0</v>
      </c>
      <c r="AI15" s="26">
        <v>1</v>
      </c>
      <c r="AJ15" s="37">
        <f t="shared" si="1"/>
        <v>69.5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50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0</v>
      </c>
      <c r="K16" s="16">
        <f t="shared" ref="K16:K76" si="11">J16*$F16</f>
        <v>0</v>
      </c>
      <c r="L16" s="16">
        <f t="shared" ref="L16:L20" si="12">J16*$G16</f>
        <v>0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0</v>
      </c>
      <c r="Q16" s="16">
        <f t="shared" ref="Q16:Q20" si="15">P16*$F16</f>
        <v>0</v>
      </c>
      <c r="R16" s="16">
        <f t="shared" ref="R16:R20" si="16">P16*$G16</f>
        <v>0</v>
      </c>
      <c r="S16" s="26">
        <v>0</v>
      </c>
      <c r="T16" s="16">
        <f t="shared" ref="T16:T20" si="17">S16*$F16</f>
        <v>0</v>
      </c>
      <c r="U16" s="16">
        <f t="shared" ref="U16:U20" si="18">S16*$G16</f>
        <v>0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0</v>
      </c>
      <c r="AD16" s="16">
        <f t="shared" si="6"/>
        <v>0</v>
      </c>
      <c r="AE16" s="37">
        <f t="shared" si="7"/>
        <v>0</v>
      </c>
      <c r="AF16" s="42">
        <f t="shared" si="0"/>
        <v>0</v>
      </c>
      <c r="AG16" s="37">
        <f t="shared" si="8"/>
        <v>0</v>
      </c>
      <c r="AH16" s="63">
        <f t="shared" si="9"/>
        <v>0</v>
      </c>
      <c r="AI16" s="26">
        <v>1</v>
      </c>
      <c r="AJ16" s="37">
        <f t="shared" si="1"/>
        <v>24.5</v>
      </c>
      <c r="AK16" s="37" t="str">
        <f t="shared" si="2"/>
        <v>-</v>
      </c>
      <c r="AL16" s="47">
        <v>8</v>
      </c>
      <c r="AM16" s="37" t="str">
        <f t="shared" si="3"/>
        <v>-</v>
      </c>
      <c r="AN16" s="52" t="str">
        <f t="shared" si="4"/>
        <v>-</v>
      </c>
      <c r="AO16" s="35" t="str">
        <f t="shared" si="10"/>
        <v>-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0</v>
      </c>
      <c r="AD17" s="104">
        <f t="shared" si="6"/>
        <v>0</v>
      </c>
      <c r="AE17" s="104">
        <f t="shared" si="7"/>
        <v>0</v>
      </c>
      <c r="AF17" s="105">
        <f t="shared" si="0"/>
        <v>0</v>
      </c>
      <c r="AG17" s="37">
        <f t="shared" si="8"/>
        <v>0</v>
      </c>
      <c r="AH17" s="63">
        <f t="shared" si="9"/>
        <v>0</v>
      </c>
      <c r="AI17" s="103">
        <v>1</v>
      </c>
      <c r="AJ17" s="107">
        <f t="shared" si="1"/>
        <v>24.5</v>
      </c>
      <c r="AK17" s="106" t="str">
        <f t="shared" si="2"/>
        <v>-</v>
      </c>
      <c r="AL17" s="108">
        <v>9</v>
      </c>
      <c r="AM17" s="106" t="str">
        <f t="shared" si="3"/>
        <v>-</v>
      </c>
      <c r="AN17" s="109" t="str">
        <f t="shared" si="4"/>
        <v>-</v>
      </c>
      <c r="AO17" s="35" t="str">
        <f t="shared" si="10"/>
        <v>-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0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0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0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ref="AE21:AE82" si="34">AC21*G21</f>
        <v>0</v>
      </c>
      <c r="AF21" s="42">
        <f t="shared" ref="AF21:AF38" si="35">AC21/AQ$10</f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6">AI21*G21</f>
        <v>0</v>
      </c>
      <c r="AK21" s="37" t="str">
        <f t="shared" ref="AK21:AK38" si="37">IFERROR(AI21/AF21, "-")</f>
        <v>-</v>
      </c>
      <c r="AL21" s="47">
        <v>14</v>
      </c>
      <c r="AM21" s="37" t="str">
        <f t="shared" ref="AM21:AM38" si="38">IFERROR(AK21/7,"-")</f>
        <v>-</v>
      </c>
      <c r="AN21" s="52" t="str">
        <f t="shared" ref="AN21:AN38" si="39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34"/>
        <v>0</v>
      </c>
      <c r="AF22" s="42">
        <f t="shared" si="35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6"/>
        <v>0</v>
      </c>
      <c r="AK22" s="37" t="str">
        <f t="shared" si="37"/>
        <v>-</v>
      </c>
      <c r="AL22" s="47">
        <v>15</v>
      </c>
      <c r="AM22" s="37" t="str">
        <f t="shared" si="38"/>
        <v>-</v>
      </c>
      <c r="AN22" s="52" t="str">
        <f t="shared" si="39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34"/>
        <v>0</v>
      </c>
      <c r="AF23" s="42">
        <f t="shared" si="35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6"/>
        <v>0</v>
      </c>
      <c r="AK23" s="37" t="str">
        <f t="shared" si="37"/>
        <v>-</v>
      </c>
      <c r="AL23" s="47">
        <v>16</v>
      </c>
      <c r="AM23" s="37" t="str">
        <f t="shared" si="38"/>
        <v>-</v>
      </c>
      <c r="AN23" s="52" t="str">
        <f t="shared" si="39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0</v>
      </c>
      <c r="AD24" s="16">
        <f t="shared" si="6"/>
        <v>0</v>
      </c>
      <c r="AE24" s="37">
        <f t="shared" si="34"/>
        <v>0</v>
      </c>
      <c r="AF24" s="42">
        <f t="shared" si="35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6"/>
        <v>0</v>
      </c>
      <c r="AK24" s="37" t="str">
        <f t="shared" si="37"/>
        <v>-</v>
      </c>
      <c r="AL24" s="47">
        <v>17</v>
      </c>
      <c r="AM24" s="37" t="str">
        <f t="shared" si="38"/>
        <v>-</v>
      </c>
      <c r="AN24" s="52" t="str">
        <f t="shared" si="39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0</v>
      </c>
      <c r="AD25" s="16">
        <f t="shared" si="6"/>
        <v>0</v>
      </c>
      <c r="AE25" s="37">
        <f t="shared" si="34"/>
        <v>0</v>
      </c>
      <c r="AF25" s="42">
        <f t="shared" si="35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6"/>
        <v>0</v>
      </c>
      <c r="AK25" s="37" t="str">
        <f t="shared" si="37"/>
        <v>-</v>
      </c>
      <c r="AL25" s="47">
        <v>18</v>
      </c>
      <c r="AM25" s="37" t="str">
        <f t="shared" si="38"/>
        <v>-</v>
      </c>
      <c r="AN25" s="52" t="str">
        <f t="shared" si="39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34"/>
        <v>0</v>
      </c>
      <c r="AF26" s="42">
        <f t="shared" si="35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6"/>
        <v>0</v>
      </c>
      <c r="AK26" s="37" t="str">
        <f t="shared" si="37"/>
        <v>-</v>
      </c>
      <c r="AL26" s="47">
        <v>19</v>
      </c>
      <c r="AM26" s="37" t="str">
        <f t="shared" si="38"/>
        <v>-</v>
      </c>
      <c r="AN26" s="52" t="str">
        <f t="shared" si="39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2</v>
      </c>
      <c r="N27" s="16">
        <f t="shared" si="24"/>
        <v>114.12000000000008</v>
      </c>
      <c r="O27" s="16">
        <f t="shared" si="25"/>
        <v>209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5</v>
      </c>
      <c r="AD27" s="16">
        <f t="shared" si="6"/>
        <v>285.30000000000018</v>
      </c>
      <c r="AE27" s="37">
        <f t="shared" si="34"/>
        <v>522.5</v>
      </c>
      <c r="AF27" s="42">
        <f t="shared" si="35"/>
        <v>4.065040650406504E-2</v>
      </c>
      <c r="AG27" s="37">
        <f t="shared" si="8"/>
        <v>1.2195121951219512</v>
      </c>
      <c r="AH27" s="63">
        <f t="shared" si="9"/>
        <v>127.4390243902439</v>
      </c>
      <c r="AI27" s="26">
        <v>2</v>
      </c>
      <c r="AJ27" s="37">
        <f t="shared" si="36"/>
        <v>209</v>
      </c>
      <c r="AK27" s="37">
        <f t="shared" si="37"/>
        <v>49.2</v>
      </c>
      <c r="AL27" s="47">
        <v>20</v>
      </c>
      <c r="AM27" s="37">
        <f t="shared" si="38"/>
        <v>7.0285714285714294</v>
      </c>
      <c r="AN27" s="52">
        <f t="shared" si="39"/>
        <v>1.6400000000000001</v>
      </c>
      <c r="AO27" s="35">
        <f t="shared" si="10"/>
        <v>43638.2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-1</v>
      </c>
      <c r="N28" s="16">
        <f t="shared" si="24"/>
        <v>-53.97</v>
      </c>
      <c r="O28" s="16">
        <f t="shared" si="25"/>
        <v>-104.5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0</v>
      </c>
      <c r="AD28" s="16">
        <f t="shared" si="6"/>
        <v>0</v>
      </c>
      <c r="AE28" s="37">
        <f t="shared" si="34"/>
        <v>0</v>
      </c>
      <c r="AF28" s="42">
        <f t="shared" si="35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6"/>
        <v>0</v>
      </c>
      <c r="AK28" s="37" t="str">
        <f t="shared" si="37"/>
        <v>-</v>
      </c>
      <c r="AL28" s="47">
        <v>21</v>
      </c>
      <c r="AM28" s="37" t="str">
        <f t="shared" si="38"/>
        <v>-</v>
      </c>
      <c r="AN28" s="52" t="str">
        <f t="shared" si="39"/>
        <v>-</v>
      </c>
      <c r="AO28" s="35" t="str">
        <f t="shared" si="10"/>
        <v>-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34"/>
        <v>0</v>
      </c>
      <c r="AF29" s="42">
        <f t="shared" si="35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6"/>
        <v>0</v>
      </c>
      <c r="AK29" s="37" t="str">
        <f t="shared" si="37"/>
        <v>-</v>
      </c>
      <c r="AL29" s="47">
        <v>22</v>
      </c>
      <c r="AM29" s="37" t="str">
        <f t="shared" si="38"/>
        <v>-</v>
      </c>
      <c r="AN29" s="52" t="str">
        <f t="shared" si="39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34"/>
        <v>0</v>
      </c>
      <c r="AF30" s="42">
        <f t="shared" si="35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6"/>
        <v>0</v>
      </c>
      <c r="AK30" s="37" t="str">
        <f t="shared" si="37"/>
        <v>-</v>
      </c>
      <c r="AL30" s="47">
        <v>23</v>
      </c>
      <c r="AM30" s="37" t="str">
        <f t="shared" si="38"/>
        <v>-</v>
      </c>
      <c r="AN30" s="52" t="str">
        <f t="shared" si="39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34"/>
        <v>0</v>
      </c>
      <c r="AF31" s="42">
        <f t="shared" si="35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6"/>
        <v>0</v>
      </c>
      <c r="AK31" s="37" t="str">
        <f t="shared" si="37"/>
        <v>-</v>
      </c>
      <c r="AL31" s="47">
        <v>24</v>
      </c>
      <c r="AM31" s="37" t="str">
        <f t="shared" si="38"/>
        <v>-</v>
      </c>
      <c r="AN31" s="52" t="str">
        <f t="shared" si="39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1</v>
      </c>
      <c r="K32" s="16">
        <f t="shared" si="11"/>
        <v>31.03</v>
      </c>
      <c r="L32" s="16">
        <f t="shared" si="23"/>
        <v>79.5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1</v>
      </c>
      <c r="AD32" s="16">
        <f t="shared" si="6"/>
        <v>31.03</v>
      </c>
      <c r="AE32" s="37">
        <f t="shared" si="34"/>
        <v>79.5</v>
      </c>
      <c r="AF32" s="42">
        <f t="shared" si="35"/>
        <v>8.130081300813009E-3</v>
      </c>
      <c r="AG32" s="37">
        <f t="shared" si="8"/>
        <v>0.24390243902439027</v>
      </c>
      <c r="AH32" s="63">
        <f t="shared" si="9"/>
        <v>19.390243902439025</v>
      </c>
      <c r="AI32" s="26">
        <v>0</v>
      </c>
      <c r="AJ32" s="37">
        <f t="shared" si="36"/>
        <v>0</v>
      </c>
      <c r="AK32" s="37">
        <f t="shared" si="37"/>
        <v>0</v>
      </c>
      <c r="AL32" s="47">
        <v>25</v>
      </c>
      <c r="AM32" s="37">
        <f t="shared" si="38"/>
        <v>0</v>
      </c>
      <c r="AN32" s="52">
        <f t="shared" si="39"/>
        <v>0</v>
      </c>
      <c r="AO32" s="35">
        <f t="shared" si="10"/>
        <v>43589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34"/>
        <v>0</v>
      </c>
      <c r="AF33" s="42">
        <f t="shared" si="35"/>
        <v>0</v>
      </c>
      <c r="AG33" s="37">
        <f t="shared" si="8"/>
        <v>0</v>
      </c>
      <c r="AH33" s="63">
        <f t="shared" si="9"/>
        <v>0</v>
      </c>
      <c r="AI33" s="26">
        <v>1</v>
      </c>
      <c r="AJ33" s="37">
        <f t="shared" si="36"/>
        <v>44.5</v>
      </c>
      <c r="AK33" s="37" t="str">
        <f t="shared" si="37"/>
        <v>-</v>
      </c>
      <c r="AL33" s="47">
        <v>26</v>
      </c>
      <c r="AM33" s="37" t="str">
        <f t="shared" si="38"/>
        <v>-</v>
      </c>
      <c r="AN33" s="52" t="str">
        <f t="shared" si="39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34"/>
        <v>0</v>
      </c>
      <c r="AF34" s="42">
        <f t="shared" si="35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6"/>
        <v>0</v>
      </c>
      <c r="AK34" s="37" t="str">
        <f t="shared" si="37"/>
        <v>-</v>
      </c>
      <c r="AL34" s="47">
        <v>27</v>
      </c>
      <c r="AM34" s="37" t="str">
        <f t="shared" si="38"/>
        <v>-</v>
      </c>
      <c r="AN34" s="52" t="str">
        <f t="shared" si="39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34"/>
        <v>0</v>
      </c>
      <c r="AF35" s="42">
        <f t="shared" si="35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6"/>
        <v>0</v>
      </c>
      <c r="AK35" s="37" t="str">
        <f t="shared" si="37"/>
        <v>-</v>
      </c>
      <c r="AL35" s="47">
        <v>28</v>
      </c>
      <c r="AM35" s="37" t="str">
        <f t="shared" si="38"/>
        <v>-</v>
      </c>
      <c r="AN35" s="52" t="str">
        <f t="shared" si="39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34"/>
        <v>0</v>
      </c>
      <c r="AF36" s="42">
        <f t="shared" si="35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6"/>
        <v>0</v>
      </c>
      <c r="AK36" s="37" t="str">
        <f t="shared" si="37"/>
        <v>-</v>
      </c>
      <c r="AL36" s="47">
        <v>29</v>
      </c>
      <c r="AM36" s="37" t="str">
        <f t="shared" si="38"/>
        <v>-</v>
      </c>
      <c r="AN36" s="52" t="str">
        <f t="shared" si="39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34"/>
        <v>0</v>
      </c>
      <c r="AF37" s="42">
        <f t="shared" si="35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6"/>
        <v>0</v>
      </c>
      <c r="AK37" s="37" t="str">
        <f t="shared" si="37"/>
        <v>-</v>
      </c>
      <c r="AL37" s="47">
        <v>30</v>
      </c>
      <c r="AM37" s="37" t="str">
        <f t="shared" si="38"/>
        <v>-</v>
      </c>
      <c r="AN37" s="52" t="str">
        <f t="shared" si="39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34"/>
        <v>0</v>
      </c>
      <c r="AF38" s="42">
        <f t="shared" si="35"/>
        <v>0</v>
      </c>
      <c r="AG38" s="37">
        <f t="shared" si="8"/>
        <v>0</v>
      </c>
      <c r="AH38" s="63">
        <f t="shared" si="9"/>
        <v>0</v>
      </c>
      <c r="AI38" s="26">
        <v>1</v>
      </c>
      <c r="AJ38" s="37">
        <f t="shared" si="36"/>
        <v>54.5</v>
      </c>
      <c r="AK38" s="37" t="str">
        <f t="shared" si="37"/>
        <v>-</v>
      </c>
      <c r="AL38" s="47">
        <v>31</v>
      </c>
      <c r="AM38" s="37" t="str">
        <f t="shared" si="38"/>
        <v>-</v>
      </c>
      <c r="AN38" s="52" t="str">
        <f t="shared" si="39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40">J39*$G39</f>
        <v>0</v>
      </c>
      <c r="M39" s="26">
        <v>0</v>
      </c>
      <c r="N39" s="16">
        <f t="shared" ref="N39:N54" si="41">M39*$F39</f>
        <v>0</v>
      </c>
      <c r="O39" s="16">
        <f t="shared" ref="O39:O54" si="42">M39*$G39</f>
        <v>0</v>
      </c>
      <c r="P39" s="26">
        <v>0</v>
      </c>
      <c r="Q39" s="16">
        <f t="shared" ref="Q39:Q54" si="43">P39*$F39</f>
        <v>0</v>
      </c>
      <c r="R39" s="16">
        <f t="shared" ref="R39:R54" si="44">P39*$G39</f>
        <v>0</v>
      </c>
      <c r="S39" s="26">
        <v>0</v>
      </c>
      <c r="T39" s="16">
        <f t="shared" ref="T39:T54" si="45">S39*$F39</f>
        <v>0</v>
      </c>
      <c r="U39" s="16">
        <f t="shared" ref="U39:U54" si="46">S39*$G39</f>
        <v>0</v>
      </c>
      <c r="V39" s="26">
        <v>0</v>
      </c>
      <c r="W39" s="16">
        <f t="shared" ref="W39:W54" si="47">V39*$F39</f>
        <v>0</v>
      </c>
      <c r="X39" s="16">
        <f t="shared" ref="X39:X54" si="48">V39*$G39</f>
        <v>0</v>
      </c>
      <c r="Y39" s="26"/>
      <c r="Z39" s="16">
        <f t="shared" ref="Z39:Z54" si="49">Y39*$F39</f>
        <v>0</v>
      </c>
      <c r="AA39" s="16">
        <f t="shared" ref="AA39:AA54" si="50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34"/>
        <v>0</v>
      </c>
      <c r="AF39" s="42">
        <f t="shared" ref="AF39:AF54" si="51">AC39/AQ$10</f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ref="AJ39:AJ54" si="52">AI39*G39</f>
        <v>0</v>
      </c>
      <c r="AK39" s="37" t="str">
        <f t="shared" ref="AK39:AK54" si="53">IFERROR(AI39/AF39, "-")</f>
        <v>-</v>
      </c>
      <c r="AL39" s="47">
        <v>33</v>
      </c>
      <c r="AM39" s="37" t="str">
        <f t="shared" ref="AM39:AM54" si="54">IFERROR(AK39/7,"-")</f>
        <v>-</v>
      </c>
      <c r="AN39" s="52" t="str">
        <f t="shared" ref="AN39:AN54" si="55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40"/>
        <v>0</v>
      </c>
      <c r="M40" s="26">
        <v>0</v>
      </c>
      <c r="N40" s="16">
        <f t="shared" si="41"/>
        <v>0</v>
      </c>
      <c r="O40" s="16">
        <f t="shared" si="42"/>
        <v>0</v>
      </c>
      <c r="P40" s="26">
        <v>0</v>
      </c>
      <c r="Q40" s="16">
        <f t="shared" si="43"/>
        <v>0</v>
      </c>
      <c r="R40" s="16">
        <f t="shared" si="44"/>
        <v>0</v>
      </c>
      <c r="S40" s="26">
        <v>0</v>
      </c>
      <c r="T40" s="16">
        <f t="shared" si="45"/>
        <v>0</v>
      </c>
      <c r="U40" s="16">
        <f t="shared" si="46"/>
        <v>0</v>
      </c>
      <c r="V40" s="26">
        <v>0</v>
      </c>
      <c r="W40" s="16">
        <f t="shared" si="47"/>
        <v>0</v>
      </c>
      <c r="X40" s="16">
        <f t="shared" si="48"/>
        <v>0</v>
      </c>
      <c r="Y40" s="26"/>
      <c r="Z40" s="16">
        <f t="shared" si="49"/>
        <v>0</v>
      </c>
      <c r="AA40" s="16">
        <f t="shared" si="50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34"/>
        <v>0</v>
      </c>
      <c r="AF40" s="42">
        <f t="shared" si="51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52"/>
        <v>0</v>
      </c>
      <c r="AK40" s="37" t="str">
        <f t="shared" si="53"/>
        <v>-</v>
      </c>
      <c r="AL40" s="47">
        <v>34</v>
      </c>
      <c r="AM40" s="37" t="str">
        <f t="shared" si="54"/>
        <v>-</v>
      </c>
      <c r="AN40" s="52" t="str">
        <f t="shared" si="55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40"/>
        <v>0</v>
      </c>
      <c r="M41" s="26">
        <v>0</v>
      </c>
      <c r="N41" s="16">
        <f t="shared" si="41"/>
        <v>0</v>
      </c>
      <c r="O41" s="16">
        <f t="shared" si="42"/>
        <v>0</v>
      </c>
      <c r="P41" s="26">
        <v>0</v>
      </c>
      <c r="Q41" s="16">
        <f t="shared" si="43"/>
        <v>0</v>
      </c>
      <c r="R41" s="16">
        <f t="shared" si="44"/>
        <v>0</v>
      </c>
      <c r="S41" s="26">
        <v>1</v>
      </c>
      <c r="T41" s="16">
        <f t="shared" si="45"/>
        <v>41.149999999999771</v>
      </c>
      <c r="U41" s="16">
        <f t="shared" si="46"/>
        <v>84.5</v>
      </c>
      <c r="V41" s="26">
        <v>1</v>
      </c>
      <c r="W41" s="16">
        <f t="shared" si="47"/>
        <v>41.149999999999771</v>
      </c>
      <c r="X41" s="16">
        <f t="shared" si="48"/>
        <v>84.5</v>
      </c>
      <c r="Y41" s="26"/>
      <c r="Z41" s="16">
        <f t="shared" si="49"/>
        <v>0</v>
      </c>
      <c r="AA41" s="16">
        <f t="shared" si="50"/>
        <v>0</v>
      </c>
      <c r="AB41" s="51"/>
      <c r="AC41" s="52">
        <f t="shared" si="5"/>
        <v>2</v>
      </c>
      <c r="AD41" s="16">
        <f t="shared" si="6"/>
        <v>82.299999999999542</v>
      </c>
      <c r="AE41" s="37">
        <f t="shared" si="34"/>
        <v>169</v>
      </c>
      <c r="AF41" s="42">
        <f t="shared" si="51"/>
        <v>1.6260162601626018E-2</v>
      </c>
      <c r="AG41" s="37">
        <f t="shared" si="8"/>
        <v>0.48780487804878053</v>
      </c>
      <c r="AH41" s="63">
        <f t="shared" si="9"/>
        <v>41.219512195121951</v>
      </c>
      <c r="AI41" s="26">
        <v>0</v>
      </c>
      <c r="AJ41" s="37">
        <f t="shared" si="52"/>
        <v>0</v>
      </c>
      <c r="AK41" s="37">
        <f t="shared" si="53"/>
        <v>0</v>
      </c>
      <c r="AL41" s="47">
        <v>35</v>
      </c>
      <c r="AM41" s="37">
        <f t="shared" si="54"/>
        <v>0</v>
      </c>
      <c r="AN41" s="52">
        <f t="shared" si="55"/>
        <v>0</v>
      </c>
      <c r="AO41" s="35">
        <f t="shared" si="10"/>
        <v>43589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40"/>
        <v>0</v>
      </c>
      <c r="M42" s="26">
        <v>1</v>
      </c>
      <c r="N42" s="16">
        <f t="shared" si="41"/>
        <v>37.618672566371679</v>
      </c>
      <c r="O42" s="16">
        <f t="shared" si="42"/>
        <v>64.5</v>
      </c>
      <c r="P42" s="26">
        <v>0</v>
      </c>
      <c r="Q42" s="16">
        <f t="shared" si="43"/>
        <v>0</v>
      </c>
      <c r="R42" s="16">
        <f t="shared" si="44"/>
        <v>0</v>
      </c>
      <c r="S42" s="26">
        <v>0</v>
      </c>
      <c r="T42" s="16">
        <f t="shared" si="45"/>
        <v>0</v>
      </c>
      <c r="U42" s="16">
        <f t="shared" si="46"/>
        <v>0</v>
      </c>
      <c r="V42" s="26">
        <v>0</v>
      </c>
      <c r="W42" s="16">
        <f t="shared" si="47"/>
        <v>0</v>
      </c>
      <c r="X42" s="16">
        <f t="shared" si="48"/>
        <v>0</v>
      </c>
      <c r="Y42" s="26"/>
      <c r="Z42" s="16">
        <f t="shared" si="49"/>
        <v>0</v>
      </c>
      <c r="AA42" s="16">
        <f t="shared" si="50"/>
        <v>0</v>
      </c>
      <c r="AB42" s="51"/>
      <c r="AC42" s="52">
        <f t="shared" si="5"/>
        <v>1</v>
      </c>
      <c r="AD42" s="16">
        <f t="shared" si="6"/>
        <v>37.618672566371679</v>
      </c>
      <c r="AE42" s="37">
        <f t="shared" si="34"/>
        <v>64.5</v>
      </c>
      <c r="AF42" s="42">
        <f t="shared" si="51"/>
        <v>8.130081300813009E-3</v>
      </c>
      <c r="AG42" s="37">
        <f t="shared" si="8"/>
        <v>0.24390243902439027</v>
      </c>
      <c r="AH42" s="63">
        <f t="shared" si="9"/>
        <v>15.731707317073171</v>
      </c>
      <c r="AI42" s="26">
        <v>0</v>
      </c>
      <c r="AJ42" s="37">
        <f t="shared" si="52"/>
        <v>0</v>
      </c>
      <c r="AK42" s="37">
        <f t="shared" si="53"/>
        <v>0</v>
      </c>
      <c r="AL42" s="47">
        <v>36</v>
      </c>
      <c r="AM42" s="37">
        <f t="shared" si="54"/>
        <v>0</v>
      </c>
      <c r="AN42" s="52">
        <f t="shared" si="55"/>
        <v>0</v>
      </c>
      <c r="AO42" s="35">
        <f t="shared" si="10"/>
        <v>43589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40"/>
        <v>0</v>
      </c>
      <c r="M43" s="26">
        <v>0</v>
      </c>
      <c r="N43" s="16">
        <f t="shared" si="41"/>
        <v>0</v>
      </c>
      <c r="O43" s="16">
        <f t="shared" si="42"/>
        <v>0</v>
      </c>
      <c r="P43" s="26">
        <v>0</v>
      </c>
      <c r="Q43" s="16">
        <f t="shared" si="43"/>
        <v>0</v>
      </c>
      <c r="R43" s="16">
        <f t="shared" si="44"/>
        <v>0</v>
      </c>
      <c r="S43" s="26">
        <v>0</v>
      </c>
      <c r="T43" s="16">
        <f t="shared" si="45"/>
        <v>0</v>
      </c>
      <c r="U43" s="16">
        <f t="shared" si="46"/>
        <v>0</v>
      </c>
      <c r="V43" s="26">
        <v>0</v>
      </c>
      <c r="W43" s="16">
        <f t="shared" si="47"/>
        <v>0</v>
      </c>
      <c r="X43" s="16">
        <f t="shared" si="48"/>
        <v>0</v>
      </c>
      <c r="Y43" s="26"/>
      <c r="Z43" s="16">
        <f t="shared" si="49"/>
        <v>0</v>
      </c>
      <c r="AA43" s="16">
        <f t="shared" si="50"/>
        <v>0</v>
      </c>
      <c r="AC43" s="52">
        <f t="shared" si="5"/>
        <v>0</v>
      </c>
      <c r="AD43" s="16">
        <f t="shared" si="6"/>
        <v>0</v>
      </c>
      <c r="AE43" s="37">
        <f t="shared" si="34"/>
        <v>0</v>
      </c>
      <c r="AF43" s="42">
        <f t="shared" si="51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52"/>
        <v>0</v>
      </c>
      <c r="AK43" s="37" t="str">
        <f t="shared" si="53"/>
        <v>-</v>
      </c>
      <c r="AL43" s="47">
        <v>37</v>
      </c>
      <c r="AM43" s="37" t="str">
        <f t="shared" si="54"/>
        <v>-</v>
      </c>
      <c r="AN43" s="52" t="str">
        <f t="shared" si="55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40"/>
        <v>0</v>
      </c>
      <c r="M44" s="26">
        <v>0</v>
      </c>
      <c r="N44" s="16">
        <f t="shared" si="41"/>
        <v>0</v>
      </c>
      <c r="O44" s="16">
        <f t="shared" si="42"/>
        <v>0</v>
      </c>
      <c r="P44" s="26">
        <v>0</v>
      </c>
      <c r="Q44" s="16">
        <f t="shared" si="43"/>
        <v>0</v>
      </c>
      <c r="R44" s="16">
        <f t="shared" si="44"/>
        <v>0</v>
      </c>
      <c r="S44" s="26">
        <v>0</v>
      </c>
      <c r="T44" s="16">
        <f t="shared" si="45"/>
        <v>0</v>
      </c>
      <c r="U44" s="16">
        <f t="shared" si="46"/>
        <v>0</v>
      </c>
      <c r="V44" s="26">
        <v>0</v>
      </c>
      <c r="W44" s="16">
        <f t="shared" si="47"/>
        <v>0</v>
      </c>
      <c r="X44" s="16">
        <f t="shared" si="48"/>
        <v>0</v>
      </c>
      <c r="Y44" s="26"/>
      <c r="Z44" s="16">
        <f t="shared" si="49"/>
        <v>0</v>
      </c>
      <c r="AA44" s="16">
        <f t="shared" si="50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34"/>
        <v>0</v>
      </c>
      <c r="AF44" s="42">
        <f t="shared" si="51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52"/>
        <v>0</v>
      </c>
      <c r="AK44" s="37" t="str">
        <f t="shared" si="53"/>
        <v>-</v>
      </c>
      <c r="AL44" s="47">
        <v>38</v>
      </c>
      <c r="AM44" s="37" t="str">
        <f t="shared" si="54"/>
        <v>-</v>
      </c>
      <c r="AN44" s="52" t="str">
        <f t="shared" si="55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1</v>
      </c>
      <c r="K45" s="104">
        <f t="shared" si="11"/>
        <v>43.134477611940298</v>
      </c>
      <c r="L45" s="104">
        <f t="shared" si="40"/>
        <v>79.5</v>
      </c>
      <c r="M45" s="103">
        <v>0</v>
      </c>
      <c r="N45" s="104">
        <f t="shared" si="41"/>
        <v>0</v>
      </c>
      <c r="O45" s="104">
        <f t="shared" si="42"/>
        <v>0</v>
      </c>
      <c r="P45" s="103">
        <v>0</v>
      </c>
      <c r="Q45" s="104">
        <f t="shared" si="43"/>
        <v>0</v>
      </c>
      <c r="R45" s="104">
        <f t="shared" si="44"/>
        <v>0</v>
      </c>
      <c r="S45" s="103">
        <v>0</v>
      </c>
      <c r="T45" s="104">
        <f t="shared" si="45"/>
        <v>0</v>
      </c>
      <c r="U45" s="104">
        <f t="shared" si="46"/>
        <v>0</v>
      </c>
      <c r="V45" s="103">
        <v>0</v>
      </c>
      <c r="W45" s="104">
        <f t="shared" si="47"/>
        <v>0</v>
      </c>
      <c r="X45" s="104">
        <f t="shared" si="48"/>
        <v>0</v>
      </c>
      <c r="Y45" s="103"/>
      <c r="Z45" s="104">
        <f t="shared" si="49"/>
        <v>0</v>
      </c>
      <c r="AA45" s="104">
        <f t="shared" si="50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34"/>
        <v>79.5</v>
      </c>
      <c r="AF45" s="105">
        <f t="shared" si="51"/>
        <v>8.130081300813009E-3</v>
      </c>
      <c r="AG45" s="37">
        <f t="shared" si="8"/>
        <v>0.24390243902439027</v>
      </c>
      <c r="AH45" s="63">
        <f t="shared" si="9"/>
        <v>19.390243902439025</v>
      </c>
      <c r="AI45" s="103">
        <v>0</v>
      </c>
      <c r="AJ45" s="107">
        <f t="shared" si="52"/>
        <v>0</v>
      </c>
      <c r="AK45" s="106">
        <f t="shared" si="53"/>
        <v>0</v>
      </c>
      <c r="AL45" s="108">
        <v>40</v>
      </c>
      <c r="AM45" s="106">
        <f t="shared" si="54"/>
        <v>0</v>
      </c>
      <c r="AN45" s="109">
        <f t="shared" si="55"/>
        <v>0</v>
      </c>
      <c r="AO45" s="35">
        <f t="shared" si="10"/>
        <v>43589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40"/>
        <v>0</v>
      </c>
      <c r="M46" s="103">
        <v>0</v>
      </c>
      <c r="N46" s="104">
        <f t="shared" si="41"/>
        <v>0</v>
      </c>
      <c r="O46" s="104">
        <f t="shared" si="42"/>
        <v>0</v>
      </c>
      <c r="P46" s="103">
        <v>0</v>
      </c>
      <c r="Q46" s="104">
        <f t="shared" si="43"/>
        <v>0</v>
      </c>
      <c r="R46" s="104">
        <f t="shared" si="44"/>
        <v>0</v>
      </c>
      <c r="S46" s="103">
        <v>0</v>
      </c>
      <c r="T46" s="104">
        <f t="shared" si="45"/>
        <v>0</v>
      </c>
      <c r="U46" s="104">
        <f t="shared" si="46"/>
        <v>0</v>
      </c>
      <c r="V46" s="103">
        <v>0</v>
      </c>
      <c r="W46" s="104">
        <f t="shared" si="47"/>
        <v>0</v>
      </c>
      <c r="X46" s="104">
        <f t="shared" si="48"/>
        <v>0</v>
      </c>
      <c r="Y46" s="103"/>
      <c r="Z46" s="104">
        <f t="shared" si="49"/>
        <v>0</v>
      </c>
      <c r="AA46" s="104">
        <f t="shared" si="50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34"/>
        <v>0</v>
      </c>
      <c r="AF46" s="105">
        <f t="shared" si="51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52"/>
        <v>0</v>
      </c>
      <c r="AK46" s="106" t="str">
        <f t="shared" si="53"/>
        <v>-</v>
      </c>
      <c r="AL46" s="108">
        <v>41</v>
      </c>
      <c r="AM46" s="106" t="str">
        <f t="shared" si="54"/>
        <v>-</v>
      </c>
      <c r="AN46" s="109" t="str">
        <f t="shared" si="55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40"/>
        <v>0</v>
      </c>
      <c r="M47" s="103">
        <v>0</v>
      </c>
      <c r="N47" s="104">
        <f t="shared" si="41"/>
        <v>0</v>
      </c>
      <c r="O47" s="104">
        <f t="shared" si="42"/>
        <v>0</v>
      </c>
      <c r="P47" s="103">
        <v>0</v>
      </c>
      <c r="Q47" s="104">
        <f t="shared" si="43"/>
        <v>0</v>
      </c>
      <c r="R47" s="104">
        <f t="shared" si="44"/>
        <v>0</v>
      </c>
      <c r="S47" s="103">
        <v>0</v>
      </c>
      <c r="T47" s="104">
        <f t="shared" si="45"/>
        <v>0</v>
      </c>
      <c r="U47" s="104">
        <f t="shared" si="46"/>
        <v>0</v>
      </c>
      <c r="V47" s="103">
        <v>0</v>
      </c>
      <c r="W47" s="104">
        <f t="shared" si="47"/>
        <v>0</v>
      </c>
      <c r="X47" s="104">
        <f t="shared" si="48"/>
        <v>0</v>
      </c>
      <c r="Y47" s="103"/>
      <c r="Z47" s="104">
        <f t="shared" si="49"/>
        <v>0</v>
      </c>
      <c r="AA47" s="104">
        <f t="shared" si="50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34"/>
        <v>0</v>
      </c>
      <c r="AF47" s="105">
        <f t="shared" si="51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52"/>
        <v>0</v>
      </c>
      <c r="AK47" s="106" t="str">
        <f t="shared" si="53"/>
        <v>-</v>
      </c>
      <c r="AL47" s="108">
        <v>42</v>
      </c>
      <c r="AM47" s="106" t="str">
        <f t="shared" si="54"/>
        <v>-</v>
      </c>
      <c r="AN47" s="109" t="str">
        <f t="shared" si="55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40"/>
        <v>0</v>
      </c>
      <c r="M48" s="103">
        <v>0</v>
      </c>
      <c r="N48" s="104">
        <f t="shared" si="41"/>
        <v>0</v>
      </c>
      <c r="O48" s="104">
        <f t="shared" si="42"/>
        <v>0</v>
      </c>
      <c r="P48" s="103">
        <v>0</v>
      </c>
      <c r="Q48" s="104">
        <f t="shared" si="43"/>
        <v>0</v>
      </c>
      <c r="R48" s="104">
        <f t="shared" si="44"/>
        <v>0</v>
      </c>
      <c r="S48" s="103">
        <v>0</v>
      </c>
      <c r="T48" s="104">
        <f t="shared" si="45"/>
        <v>0</v>
      </c>
      <c r="U48" s="104">
        <f t="shared" si="46"/>
        <v>0</v>
      </c>
      <c r="V48" s="103">
        <v>0</v>
      </c>
      <c r="W48" s="104">
        <f t="shared" si="47"/>
        <v>0</v>
      </c>
      <c r="X48" s="104">
        <f t="shared" si="48"/>
        <v>0</v>
      </c>
      <c r="Y48" s="103"/>
      <c r="Z48" s="104">
        <f t="shared" si="49"/>
        <v>0</v>
      </c>
      <c r="AA48" s="104">
        <f t="shared" si="50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34"/>
        <v>0</v>
      </c>
      <c r="AF48" s="105">
        <f t="shared" si="51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52"/>
        <v>0</v>
      </c>
      <c r="AK48" s="106" t="str">
        <f t="shared" si="53"/>
        <v>-</v>
      </c>
      <c r="AL48" s="108">
        <v>43</v>
      </c>
      <c r="AM48" s="106" t="str">
        <f t="shared" si="54"/>
        <v>-</v>
      </c>
      <c r="AN48" s="109" t="str">
        <f t="shared" si="55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40"/>
        <v>0</v>
      </c>
      <c r="M49" s="103">
        <v>0</v>
      </c>
      <c r="N49" s="104">
        <f t="shared" si="41"/>
        <v>0</v>
      </c>
      <c r="O49" s="104">
        <f t="shared" si="42"/>
        <v>0</v>
      </c>
      <c r="P49" s="103">
        <v>0</v>
      </c>
      <c r="Q49" s="104">
        <f t="shared" si="43"/>
        <v>0</v>
      </c>
      <c r="R49" s="104">
        <f t="shared" si="44"/>
        <v>0</v>
      </c>
      <c r="S49" s="103">
        <v>0</v>
      </c>
      <c r="T49" s="104">
        <f t="shared" si="45"/>
        <v>0</v>
      </c>
      <c r="U49" s="104">
        <f t="shared" si="46"/>
        <v>0</v>
      </c>
      <c r="V49" s="103">
        <v>0</v>
      </c>
      <c r="W49" s="104">
        <f t="shared" si="47"/>
        <v>0</v>
      </c>
      <c r="X49" s="104">
        <f t="shared" si="48"/>
        <v>0</v>
      </c>
      <c r="Y49" s="103"/>
      <c r="Z49" s="104">
        <f t="shared" si="49"/>
        <v>0</v>
      </c>
      <c r="AA49" s="104">
        <f t="shared" si="50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34"/>
        <v>0</v>
      </c>
      <c r="AF49" s="105">
        <f t="shared" si="51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52"/>
        <v>0</v>
      </c>
      <c r="AK49" s="106" t="str">
        <f t="shared" si="53"/>
        <v>-</v>
      </c>
      <c r="AL49" s="108">
        <v>44</v>
      </c>
      <c r="AM49" s="106" t="str">
        <f t="shared" si="54"/>
        <v>-</v>
      </c>
      <c r="AN49" s="109" t="str">
        <f t="shared" si="55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40"/>
        <v>0</v>
      </c>
      <c r="M50" s="103">
        <v>0</v>
      </c>
      <c r="N50" s="104">
        <f t="shared" si="41"/>
        <v>0</v>
      </c>
      <c r="O50" s="104">
        <f t="shared" si="42"/>
        <v>0</v>
      </c>
      <c r="P50" s="103">
        <v>0</v>
      </c>
      <c r="Q50" s="104">
        <f t="shared" si="43"/>
        <v>0</v>
      </c>
      <c r="R50" s="104">
        <f t="shared" si="44"/>
        <v>0</v>
      </c>
      <c r="S50" s="103">
        <v>0</v>
      </c>
      <c r="T50" s="104">
        <f t="shared" si="45"/>
        <v>0</v>
      </c>
      <c r="U50" s="104">
        <f t="shared" si="46"/>
        <v>0</v>
      </c>
      <c r="V50" s="103">
        <v>0</v>
      </c>
      <c r="W50" s="104">
        <f t="shared" si="47"/>
        <v>0</v>
      </c>
      <c r="X50" s="104">
        <f t="shared" si="48"/>
        <v>0</v>
      </c>
      <c r="Y50" s="103"/>
      <c r="Z50" s="104">
        <f t="shared" si="49"/>
        <v>0</v>
      </c>
      <c r="AA50" s="104">
        <f t="shared" si="50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34"/>
        <v>0</v>
      </c>
      <c r="AF50" s="105">
        <f t="shared" si="51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52"/>
        <v>0</v>
      </c>
      <c r="AK50" s="106" t="str">
        <f t="shared" si="53"/>
        <v>-</v>
      </c>
      <c r="AL50" s="108">
        <v>45</v>
      </c>
      <c r="AM50" s="106" t="str">
        <f t="shared" si="54"/>
        <v>-</v>
      </c>
      <c r="AN50" s="109" t="str">
        <f t="shared" si="55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40"/>
        <v>0</v>
      </c>
      <c r="M51" s="103">
        <v>0</v>
      </c>
      <c r="N51" s="104">
        <f t="shared" si="41"/>
        <v>0</v>
      </c>
      <c r="O51" s="104">
        <f t="shared" si="42"/>
        <v>0</v>
      </c>
      <c r="P51" s="103">
        <v>0</v>
      </c>
      <c r="Q51" s="104">
        <f t="shared" si="43"/>
        <v>0</v>
      </c>
      <c r="R51" s="104">
        <f t="shared" si="44"/>
        <v>0</v>
      </c>
      <c r="S51" s="103">
        <v>0</v>
      </c>
      <c r="T51" s="104">
        <f t="shared" si="45"/>
        <v>0</v>
      </c>
      <c r="U51" s="104">
        <f t="shared" si="46"/>
        <v>0</v>
      </c>
      <c r="V51" s="103">
        <v>0</v>
      </c>
      <c r="W51" s="104">
        <f t="shared" si="47"/>
        <v>0</v>
      </c>
      <c r="X51" s="104">
        <f t="shared" si="48"/>
        <v>0</v>
      </c>
      <c r="Y51" s="103"/>
      <c r="Z51" s="104">
        <f t="shared" si="49"/>
        <v>0</v>
      </c>
      <c r="AA51" s="104">
        <f t="shared" si="50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34"/>
        <v>0</v>
      </c>
      <c r="AF51" s="105">
        <f t="shared" si="51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52"/>
        <v>0</v>
      </c>
      <c r="AK51" s="106" t="str">
        <f t="shared" si="53"/>
        <v>-</v>
      </c>
      <c r="AL51" s="108">
        <v>46</v>
      </c>
      <c r="AM51" s="106" t="str">
        <f t="shared" si="54"/>
        <v>-</v>
      </c>
      <c r="AN51" s="109" t="str">
        <f t="shared" si="55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40"/>
        <v>0</v>
      </c>
      <c r="M52" s="103">
        <v>0</v>
      </c>
      <c r="N52" s="104">
        <f t="shared" si="41"/>
        <v>0</v>
      </c>
      <c r="O52" s="104">
        <f t="shared" si="42"/>
        <v>0</v>
      </c>
      <c r="P52" s="103">
        <v>0</v>
      </c>
      <c r="Q52" s="104">
        <f t="shared" si="43"/>
        <v>0</v>
      </c>
      <c r="R52" s="104">
        <f t="shared" si="44"/>
        <v>0</v>
      </c>
      <c r="S52" s="103">
        <v>0</v>
      </c>
      <c r="T52" s="104">
        <f t="shared" si="45"/>
        <v>0</v>
      </c>
      <c r="U52" s="104">
        <f t="shared" si="46"/>
        <v>0</v>
      </c>
      <c r="V52" s="103">
        <v>0</v>
      </c>
      <c r="W52" s="104">
        <f t="shared" si="47"/>
        <v>0</v>
      </c>
      <c r="X52" s="104">
        <f t="shared" si="48"/>
        <v>0</v>
      </c>
      <c r="Y52" s="103"/>
      <c r="Z52" s="104">
        <f t="shared" si="49"/>
        <v>0</v>
      </c>
      <c r="AA52" s="104">
        <f t="shared" si="50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34"/>
        <v>0</v>
      </c>
      <c r="AF52" s="105">
        <f t="shared" si="51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52"/>
        <v>0</v>
      </c>
      <c r="AK52" s="106" t="str">
        <f t="shared" si="53"/>
        <v>-</v>
      </c>
      <c r="AL52" s="108">
        <v>47</v>
      </c>
      <c r="AM52" s="106" t="str">
        <f t="shared" si="54"/>
        <v>-</v>
      </c>
      <c r="AN52" s="109" t="str">
        <f t="shared" si="55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40"/>
        <v>0</v>
      </c>
      <c r="M53" s="103">
        <v>0</v>
      </c>
      <c r="N53" s="104">
        <f t="shared" si="41"/>
        <v>0</v>
      </c>
      <c r="O53" s="104">
        <f t="shared" si="42"/>
        <v>0</v>
      </c>
      <c r="P53" s="103">
        <v>0</v>
      </c>
      <c r="Q53" s="104">
        <f t="shared" si="43"/>
        <v>0</v>
      </c>
      <c r="R53" s="104">
        <f t="shared" si="44"/>
        <v>0</v>
      </c>
      <c r="S53" s="103">
        <v>0</v>
      </c>
      <c r="T53" s="104">
        <f t="shared" si="45"/>
        <v>0</v>
      </c>
      <c r="U53" s="104">
        <f t="shared" si="46"/>
        <v>0</v>
      </c>
      <c r="V53" s="103">
        <v>0</v>
      </c>
      <c r="W53" s="104">
        <f t="shared" si="47"/>
        <v>0</v>
      </c>
      <c r="X53" s="104">
        <f t="shared" si="48"/>
        <v>0</v>
      </c>
      <c r="Y53" s="103"/>
      <c r="Z53" s="104">
        <f t="shared" si="49"/>
        <v>0</v>
      </c>
      <c r="AA53" s="104">
        <f t="shared" si="50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34"/>
        <v>0</v>
      </c>
      <c r="AF53" s="105">
        <f t="shared" si="51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52"/>
        <v>0</v>
      </c>
      <c r="AK53" s="106" t="str">
        <f t="shared" si="53"/>
        <v>-</v>
      </c>
      <c r="AL53" s="108">
        <v>48</v>
      </c>
      <c r="AM53" s="106" t="str">
        <f t="shared" si="54"/>
        <v>-</v>
      </c>
      <c r="AN53" s="109" t="str">
        <f t="shared" si="55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40"/>
        <v>0</v>
      </c>
      <c r="M54" s="26">
        <v>0</v>
      </c>
      <c r="N54" s="16">
        <f t="shared" si="41"/>
        <v>0</v>
      </c>
      <c r="O54" s="16">
        <f t="shared" si="42"/>
        <v>0</v>
      </c>
      <c r="P54" s="26">
        <v>0</v>
      </c>
      <c r="Q54" s="16">
        <f t="shared" si="43"/>
        <v>0</v>
      </c>
      <c r="R54" s="16">
        <f t="shared" si="44"/>
        <v>0</v>
      </c>
      <c r="S54" s="26">
        <v>0</v>
      </c>
      <c r="T54" s="16">
        <f t="shared" si="45"/>
        <v>0</v>
      </c>
      <c r="U54" s="16">
        <f t="shared" si="46"/>
        <v>0</v>
      </c>
      <c r="V54" s="26">
        <v>0</v>
      </c>
      <c r="W54" s="16">
        <f t="shared" si="47"/>
        <v>0</v>
      </c>
      <c r="X54" s="16">
        <f t="shared" si="48"/>
        <v>0</v>
      </c>
      <c r="Y54" s="26"/>
      <c r="Z54" s="16">
        <f t="shared" si="49"/>
        <v>0</v>
      </c>
      <c r="AA54" s="16">
        <f t="shared" si="50"/>
        <v>0</v>
      </c>
      <c r="AC54" s="52">
        <f t="shared" si="5"/>
        <v>0</v>
      </c>
      <c r="AD54" s="16">
        <f t="shared" si="6"/>
        <v>0</v>
      </c>
      <c r="AE54" s="37">
        <f t="shared" si="34"/>
        <v>0</v>
      </c>
      <c r="AF54" s="42">
        <f t="shared" si="51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52"/>
        <v>0</v>
      </c>
      <c r="AK54" s="37" t="str">
        <f t="shared" si="53"/>
        <v>-</v>
      </c>
      <c r="AL54" s="47">
        <v>49</v>
      </c>
      <c r="AM54" s="37" t="str">
        <f t="shared" si="54"/>
        <v>-</v>
      </c>
      <c r="AN54" s="52" t="str">
        <f t="shared" si="55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6">J55*$G55</f>
        <v>0</v>
      </c>
      <c r="M55" s="26">
        <v>0</v>
      </c>
      <c r="N55" s="16">
        <f t="shared" ref="N55:N89" si="57">M55*$F55</f>
        <v>0</v>
      </c>
      <c r="O55" s="16">
        <f t="shared" ref="O55:O89" si="58">M55*$G55</f>
        <v>0</v>
      </c>
      <c r="P55" s="26">
        <v>0</v>
      </c>
      <c r="Q55" s="16">
        <f t="shared" ref="Q55:Q89" si="59">P55*$F55</f>
        <v>0</v>
      </c>
      <c r="R55" s="16">
        <f t="shared" ref="R55:R89" si="60">P55*$G55</f>
        <v>0</v>
      </c>
      <c r="S55" s="26">
        <v>0</v>
      </c>
      <c r="T55" s="16">
        <f t="shared" ref="T55:T89" si="61">S55*$F55</f>
        <v>0</v>
      </c>
      <c r="U55" s="16">
        <f t="shared" ref="U55:U89" si="62">S55*$G55</f>
        <v>0</v>
      </c>
      <c r="V55" s="26">
        <v>0</v>
      </c>
      <c r="W55" s="16">
        <f t="shared" ref="W55:W89" si="63">V55*$F55</f>
        <v>0</v>
      </c>
      <c r="X55" s="16">
        <f t="shared" ref="X55:X89" si="64">V55*$G55</f>
        <v>0</v>
      </c>
      <c r="Y55" s="26"/>
      <c r="Z55" s="16">
        <f t="shared" ref="Z55:Z89" si="65">Y55*$F55</f>
        <v>0</v>
      </c>
      <c r="AA55" s="16">
        <f t="shared" ref="AA55:AA89" si="66">Y55*$G55</f>
        <v>0</v>
      </c>
      <c r="AB55" s="51"/>
      <c r="AC55" s="52">
        <f t="shared" si="5"/>
        <v>0</v>
      </c>
      <c r="AD55" s="16">
        <f t="shared" si="6"/>
        <v>0</v>
      </c>
      <c r="AE55" s="37">
        <f t="shared" si="34"/>
        <v>0</v>
      </c>
      <c r="AF55" s="42">
        <f t="shared" ref="AF55:AF89" si="67">AC55/AQ$10</f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8">AI55*G55</f>
        <v>0</v>
      </c>
      <c r="AK55" s="37" t="str">
        <f t="shared" ref="AK55:AK89" si="69">IFERROR(AI55/AF55, "-")</f>
        <v>-</v>
      </c>
      <c r="AL55" s="47">
        <v>51</v>
      </c>
      <c r="AM55" s="37" t="str">
        <f t="shared" ref="AM55:AM89" si="70">IFERROR(AK55/7,"-")</f>
        <v>-</v>
      </c>
      <c r="AN55" s="52" t="str">
        <f t="shared" ref="AN55:AN89" si="71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6"/>
        <v>0</v>
      </c>
      <c r="M56" s="26">
        <v>0</v>
      </c>
      <c r="N56" s="16">
        <f t="shared" si="57"/>
        <v>0</v>
      </c>
      <c r="O56" s="16">
        <f t="shared" si="58"/>
        <v>0</v>
      </c>
      <c r="P56" s="26">
        <v>0</v>
      </c>
      <c r="Q56" s="16">
        <f t="shared" si="59"/>
        <v>0</v>
      </c>
      <c r="R56" s="16">
        <f t="shared" si="60"/>
        <v>0</v>
      </c>
      <c r="S56" s="26">
        <v>0</v>
      </c>
      <c r="T56" s="16">
        <f t="shared" si="61"/>
        <v>0</v>
      </c>
      <c r="U56" s="16">
        <f t="shared" si="62"/>
        <v>0</v>
      </c>
      <c r="V56" s="26">
        <v>0</v>
      </c>
      <c r="W56" s="16">
        <f t="shared" si="63"/>
        <v>0</v>
      </c>
      <c r="X56" s="16">
        <f t="shared" si="64"/>
        <v>0</v>
      </c>
      <c r="Y56" s="26"/>
      <c r="Z56" s="16">
        <f t="shared" si="65"/>
        <v>0</v>
      </c>
      <c r="AA56" s="16">
        <f t="shared" si="66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34"/>
        <v>0</v>
      </c>
      <c r="AF56" s="42">
        <f t="shared" si="6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8"/>
        <v>0</v>
      </c>
      <c r="AK56" s="37" t="str">
        <f t="shared" si="69"/>
        <v>-</v>
      </c>
      <c r="AL56" s="47">
        <v>52</v>
      </c>
      <c r="AM56" s="37" t="str">
        <f t="shared" si="70"/>
        <v>-</v>
      </c>
      <c r="AN56" s="52" t="str">
        <f t="shared" si="7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6"/>
        <v>0</v>
      </c>
      <c r="M57" s="26">
        <v>0</v>
      </c>
      <c r="N57" s="16">
        <f t="shared" si="57"/>
        <v>0</v>
      </c>
      <c r="O57" s="16">
        <f t="shared" si="58"/>
        <v>0</v>
      </c>
      <c r="P57" s="26">
        <v>0</v>
      </c>
      <c r="Q57" s="16">
        <f t="shared" si="59"/>
        <v>0</v>
      </c>
      <c r="R57" s="16">
        <f t="shared" si="60"/>
        <v>0</v>
      </c>
      <c r="S57" s="26">
        <v>0</v>
      </c>
      <c r="T57" s="16">
        <f t="shared" si="61"/>
        <v>0</v>
      </c>
      <c r="U57" s="16">
        <f t="shared" si="62"/>
        <v>0</v>
      </c>
      <c r="V57" s="26">
        <v>0</v>
      </c>
      <c r="W57" s="16">
        <f t="shared" si="63"/>
        <v>0</v>
      </c>
      <c r="X57" s="16">
        <f t="shared" si="64"/>
        <v>0</v>
      </c>
      <c r="Y57" s="26"/>
      <c r="Z57" s="16">
        <f t="shared" si="65"/>
        <v>0</v>
      </c>
      <c r="AA57" s="16">
        <f t="shared" si="66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34"/>
        <v>0</v>
      </c>
      <c r="AF57" s="42">
        <f t="shared" si="6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8"/>
        <v>0</v>
      </c>
      <c r="AK57" s="37" t="str">
        <f t="shared" si="69"/>
        <v>-</v>
      </c>
      <c r="AL57" s="47">
        <v>53</v>
      </c>
      <c r="AM57" s="37" t="str">
        <f t="shared" si="70"/>
        <v>-</v>
      </c>
      <c r="AN57" s="52" t="str">
        <f t="shared" si="7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6"/>
        <v>0</v>
      </c>
      <c r="M58" s="26">
        <v>0</v>
      </c>
      <c r="N58" s="16">
        <f t="shared" si="57"/>
        <v>0</v>
      </c>
      <c r="O58" s="16">
        <f t="shared" si="58"/>
        <v>0</v>
      </c>
      <c r="P58" s="26">
        <v>0</v>
      </c>
      <c r="Q58" s="16">
        <f t="shared" si="59"/>
        <v>0</v>
      </c>
      <c r="R58" s="16">
        <f t="shared" si="60"/>
        <v>0</v>
      </c>
      <c r="S58" s="26">
        <v>0</v>
      </c>
      <c r="T58" s="16">
        <f t="shared" si="61"/>
        <v>0</v>
      </c>
      <c r="U58" s="16">
        <f t="shared" si="62"/>
        <v>0</v>
      </c>
      <c r="V58" s="26">
        <v>0</v>
      </c>
      <c r="W58" s="16">
        <f t="shared" si="63"/>
        <v>0</v>
      </c>
      <c r="X58" s="16">
        <f t="shared" si="64"/>
        <v>0</v>
      </c>
      <c r="Y58" s="26"/>
      <c r="Z58" s="16">
        <f t="shared" si="65"/>
        <v>0</v>
      </c>
      <c r="AA58" s="16">
        <f t="shared" si="66"/>
        <v>0</v>
      </c>
      <c r="AB58" s="51"/>
      <c r="AC58" s="52">
        <f t="shared" si="5"/>
        <v>0</v>
      </c>
      <c r="AD58" s="16">
        <f t="shared" si="6"/>
        <v>0</v>
      </c>
      <c r="AE58" s="37">
        <f t="shared" si="34"/>
        <v>0</v>
      </c>
      <c r="AF58" s="42">
        <f t="shared" si="6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8"/>
        <v>0</v>
      </c>
      <c r="AK58" s="37" t="str">
        <f t="shared" si="69"/>
        <v>-</v>
      </c>
      <c r="AL58" s="47">
        <v>54</v>
      </c>
      <c r="AM58" s="37" t="str">
        <f t="shared" si="70"/>
        <v>-</v>
      </c>
      <c r="AN58" s="52" t="str">
        <f t="shared" si="7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6"/>
        <v>0</v>
      </c>
      <c r="M59" s="26">
        <v>0</v>
      </c>
      <c r="N59" s="16">
        <f t="shared" si="57"/>
        <v>0</v>
      </c>
      <c r="O59" s="16">
        <f t="shared" si="58"/>
        <v>0</v>
      </c>
      <c r="P59" s="26">
        <v>0</v>
      </c>
      <c r="Q59" s="16">
        <f t="shared" si="59"/>
        <v>0</v>
      </c>
      <c r="R59" s="16">
        <f t="shared" si="60"/>
        <v>0</v>
      </c>
      <c r="S59" s="26">
        <v>0</v>
      </c>
      <c r="T59" s="16">
        <f t="shared" si="61"/>
        <v>0</v>
      </c>
      <c r="U59" s="16">
        <f t="shared" si="62"/>
        <v>0</v>
      </c>
      <c r="V59" s="26">
        <v>0</v>
      </c>
      <c r="W59" s="16">
        <f t="shared" si="63"/>
        <v>0</v>
      </c>
      <c r="X59" s="16">
        <f t="shared" si="64"/>
        <v>0</v>
      </c>
      <c r="Y59" s="26"/>
      <c r="Z59" s="16">
        <f t="shared" si="65"/>
        <v>0</v>
      </c>
      <c r="AA59" s="16">
        <f t="shared" si="66"/>
        <v>0</v>
      </c>
      <c r="AB59" s="51"/>
      <c r="AC59" s="52">
        <f t="shared" si="5"/>
        <v>0</v>
      </c>
      <c r="AD59" s="16">
        <f t="shared" si="6"/>
        <v>0</v>
      </c>
      <c r="AE59" s="37">
        <f t="shared" si="34"/>
        <v>0</v>
      </c>
      <c r="AF59" s="42">
        <f t="shared" si="6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8"/>
        <v>99</v>
      </c>
      <c r="AK59" s="37" t="str">
        <f t="shared" si="69"/>
        <v>-</v>
      </c>
      <c r="AL59" s="47">
        <v>55</v>
      </c>
      <c r="AM59" s="37" t="str">
        <f t="shared" si="70"/>
        <v>-</v>
      </c>
      <c r="AN59" s="52" t="str">
        <f t="shared" si="7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6"/>
        <v>0</v>
      </c>
      <c r="M60" s="26">
        <v>0</v>
      </c>
      <c r="N60" s="16">
        <f t="shared" si="57"/>
        <v>0</v>
      </c>
      <c r="O60" s="16">
        <f t="shared" si="58"/>
        <v>0</v>
      </c>
      <c r="P60" s="26">
        <v>0</v>
      </c>
      <c r="Q60" s="16">
        <f t="shared" si="59"/>
        <v>0</v>
      </c>
      <c r="R60" s="16">
        <f t="shared" si="60"/>
        <v>0</v>
      </c>
      <c r="S60" s="26">
        <v>0</v>
      </c>
      <c r="T60" s="16">
        <f t="shared" si="61"/>
        <v>0</v>
      </c>
      <c r="U60" s="16">
        <f t="shared" si="62"/>
        <v>0</v>
      </c>
      <c r="V60" s="26">
        <v>0</v>
      </c>
      <c r="W60" s="16">
        <f t="shared" si="63"/>
        <v>0</v>
      </c>
      <c r="X60" s="16">
        <f t="shared" si="64"/>
        <v>0</v>
      </c>
      <c r="Y60" s="26"/>
      <c r="Z60" s="16">
        <f t="shared" si="65"/>
        <v>0</v>
      </c>
      <c r="AA60" s="16">
        <f t="shared" si="66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34"/>
        <v>0</v>
      </c>
      <c r="AF60" s="42">
        <f t="shared" si="6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8"/>
        <v>0</v>
      </c>
      <c r="AK60" s="37" t="str">
        <f t="shared" si="69"/>
        <v>-</v>
      </c>
      <c r="AL60" s="47">
        <v>56</v>
      </c>
      <c r="AM60" s="37" t="str">
        <f t="shared" si="70"/>
        <v>-</v>
      </c>
      <c r="AN60" s="52" t="str">
        <f t="shared" si="7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6"/>
        <v>0</v>
      </c>
      <c r="M61" s="103">
        <v>0</v>
      </c>
      <c r="N61" s="104">
        <f t="shared" si="57"/>
        <v>0</v>
      </c>
      <c r="O61" s="104">
        <f t="shared" si="58"/>
        <v>0</v>
      </c>
      <c r="P61" s="103">
        <v>0</v>
      </c>
      <c r="Q61" s="104">
        <f t="shared" si="59"/>
        <v>0</v>
      </c>
      <c r="R61" s="104">
        <f t="shared" si="60"/>
        <v>0</v>
      </c>
      <c r="S61" s="103">
        <v>0</v>
      </c>
      <c r="T61" s="104">
        <f t="shared" si="61"/>
        <v>0</v>
      </c>
      <c r="U61" s="104">
        <f t="shared" si="62"/>
        <v>0</v>
      </c>
      <c r="V61" s="103">
        <v>0</v>
      </c>
      <c r="W61" s="104">
        <f t="shared" si="63"/>
        <v>0</v>
      </c>
      <c r="X61" s="104">
        <f t="shared" si="64"/>
        <v>0</v>
      </c>
      <c r="Y61" s="103"/>
      <c r="Z61" s="104">
        <f t="shared" si="65"/>
        <v>0</v>
      </c>
      <c r="AA61" s="104">
        <f t="shared" si="66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34"/>
        <v>0</v>
      </c>
      <c r="AF61" s="105">
        <f t="shared" si="6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57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6"/>
        <v>0</v>
      </c>
      <c r="M62" s="103">
        <v>0</v>
      </c>
      <c r="N62" s="104">
        <f t="shared" si="57"/>
        <v>0</v>
      </c>
      <c r="O62" s="104">
        <f t="shared" si="58"/>
        <v>0</v>
      </c>
      <c r="P62" s="103">
        <v>0</v>
      </c>
      <c r="Q62" s="104">
        <f t="shared" si="59"/>
        <v>0</v>
      </c>
      <c r="R62" s="104">
        <f t="shared" si="60"/>
        <v>0</v>
      </c>
      <c r="S62" s="103">
        <v>0</v>
      </c>
      <c r="T62" s="104">
        <f t="shared" si="61"/>
        <v>0</v>
      </c>
      <c r="U62" s="104">
        <f t="shared" si="62"/>
        <v>0</v>
      </c>
      <c r="V62" s="103">
        <v>0</v>
      </c>
      <c r="W62" s="104">
        <f t="shared" si="63"/>
        <v>0</v>
      </c>
      <c r="X62" s="104">
        <f t="shared" si="64"/>
        <v>0</v>
      </c>
      <c r="Y62" s="103"/>
      <c r="Z62" s="104">
        <f t="shared" si="65"/>
        <v>0</v>
      </c>
      <c r="AA62" s="104">
        <f t="shared" si="66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34"/>
        <v>0</v>
      </c>
      <c r="AF62" s="105">
        <f t="shared" si="6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58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6"/>
        <v>0</v>
      </c>
      <c r="M63" s="103">
        <v>1</v>
      </c>
      <c r="N63" s="104">
        <f t="shared" si="57"/>
        <v>79.89</v>
      </c>
      <c r="O63" s="104">
        <f t="shared" si="58"/>
        <v>169.5</v>
      </c>
      <c r="P63" s="103">
        <v>0</v>
      </c>
      <c r="Q63" s="104">
        <f t="shared" si="59"/>
        <v>0</v>
      </c>
      <c r="R63" s="104">
        <f t="shared" si="60"/>
        <v>0</v>
      </c>
      <c r="S63" s="103">
        <v>0</v>
      </c>
      <c r="T63" s="104">
        <f t="shared" si="61"/>
        <v>0</v>
      </c>
      <c r="U63" s="104">
        <f t="shared" si="62"/>
        <v>0</v>
      </c>
      <c r="V63" s="103">
        <v>0</v>
      </c>
      <c r="W63" s="104">
        <f t="shared" si="63"/>
        <v>0</v>
      </c>
      <c r="X63" s="104">
        <f t="shared" si="64"/>
        <v>0</v>
      </c>
      <c r="Y63" s="103"/>
      <c r="Z63" s="104">
        <f t="shared" si="65"/>
        <v>0</v>
      </c>
      <c r="AA63" s="104">
        <f t="shared" si="66"/>
        <v>0</v>
      </c>
      <c r="AB63" s="103"/>
      <c r="AC63" s="103">
        <f t="shared" si="5"/>
        <v>1</v>
      </c>
      <c r="AD63" s="104">
        <f t="shared" si="6"/>
        <v>79.89</v>
      </c>
      <c r="AE63" s="104">
        <f t="shared" si="34"/>
        <v>169.5</v>
      </c>
      <c r="AF63" s="105">
        <f t="shared" si="67"/>
        <v>8.130081300813009E-3</v>
      </c>
      <c r="AG63" s="37">
        <f t="shared" si="8"/>
        <v>0.24390243902439027</v>
      </c>
      <c r="AH63" s="63">
        <f t="shared" si="9"/>
        <v>41.341463414634141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59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2</v>
      </c>
      <c r="K64" s="104">
        <f t="shared" si="11"/>
        <v>54</v>
      </c>
      <c r="L64" s="104">
        <f t="shared" si="56"/>
        <v>119</v>
      </c>
      <c r="M64" s="103">
        <v>0</v>
      </c>
      <c r="N64" s="104">
        <f t="shared" si="57"/>
        <v>0</v>
      </c>
      <c r="O64" s="104">
        <f t="shared" si="58"/>
        <v>0</v>
      </c>
      <c r="P64" s="103">
        <v>1</v>
      </c>
      <c r="Q64" s="104">
        <f t="shared" si="59"/>
        <v>27</v>
      </c>
      <c r="R64" s="104">
        <f t="shared" si="60"/>
        <v>59.5</v>
      </c>
      <c r="S64" s="103">
        <v>0</v>
      </c>
      <c r="T64" s="104">
        <f t="shared" si="61"/>
        <v>0</v>
      </c>
      <c r="U64" s="104">
        <f t="shared" si="62"/>
        <v>0</v>
      </c>
      <c r="V64" s="103">
        <v>0</v>
      </c>
      <c r="W64" s="104">
        <f t="shared" si="63"/>
        <v>0</v>
      </c>
      <c r="X64" s="104">
        <f t="shared" si="64"/>
        <v>0</v>
      </c>
      <c r="Y64" s="103"/>
      <c r="Z64" s="104">
        <f t="shared" si="65"/>
        <v>0</v>
      </c>
      <c r="AA64" s="104">
        <f t="shared" si="66"/>
        <v>0</v>
      </c>
      <c r="AB64" s="103"/>
      <c r="AC64" s="103">
        <f t="shared" si="5"/>
        <v>3</v>
      </c>
      <c r="AD64" s="104">
        <f t="shared" si="6"/>
        <v>81</v>
      </c>
      <c r="AE64" s="104">
        <f t="shared" si="34"/>
        <v>178.5</v>
      </c>
      <c r="AF64" s="105">
        <f t="shared" si="6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3</v>
      </c>
      <c r="AJ64" s="107">
        <f t="shared" si="68"/>
        <v>178.5</v>
      </c>
      <c r="AK64" s="106">
        <f t="shared" si="69"/>
        <v>123</v>
      </c>
      <c r="AL64" s="108">
        <v>60</v>
      </c>
      <c r="AM64" s="106">
        <f t="shared" si="70"/>
        <v>17.571428571428573</v>
      </c>
      <c r="AN64" s="109">
        <f t="shared" si="71"/>
        <v>4.0999999999999996</v>
      </c>
      <c r="AO64" s="35">
        <f t="shared" si="10"/>
        <v>43712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6"/>
        <v>0</v>
      </c>
      <c r="M65" s="103">
        <v>0</v>
      </c>
      <c r="N65" s="104">
        <f t="shared" si="57"/>
        <v>0</v>
      </c>
      <c r="O65" s="104">
        <f t="shared" si="58"/>
        <v>0</v>
      </c>
      <c r="P65" s="103">
        <v>0</v>
      </c>
      <c r="Q65" s="104">
        <f t="shared" si="59"/>
        <v>0</v>
      </c>
      <c r="R65" s="104">
        <f t="shared" si="60"/>
        <v>0</v>
      </c>
      <c r="S65" s="103">
        <v>0</v>
      </c>
      <c r="T65" s="104">
        <f t="shared" si="61"/>
        <v>0</v>
      </c>
      <c r="U65" s="104">
        <f t="shared" si="62"/>
        <v>0</v>
      </c>
      <c r="V65" s="103">
        <v>0</v>
      </c>
      <c r="W65" s="104">
        <f t="shared" si="63"/>
        <v>0</v>
      </c>
      <c r="X65" s="104">
        <f t="shared" si="64"/>
        <v>0</v>
      </c>
      <c r="Y65" s="103"/>
      <c r="Z65" s="104">
        <f t="shared" si="65"/>
        <v>0</v>
      </c>
      <c r="AA65" s="104">
        <f t="shared" si="66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34"/>
        <v>0</v>
      </c>
      <c r="AF65" s="105">
        <f t="shared" si="6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61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6"/>
        <v>0</v>
      </c>
      <c r="M66" s="103">
        <v>0</v>
      </c>
      <c r="N66" s="104">
        <f t="shared" si="57"/>
        <v>0</v>
      </c>
      <c r="O66" s="104">
        <f t="shared" si="58"/>
        <v>0</v>
      </c>
      <c r="P66" s="103">
        <v>0</v>
      </c>
      <c r="Q66" s="104">
        <f t="shared" si="59"/>
        <v>0</v>
      </c>
      <c r="R66" s="104">
        <f t="shared" si="60"/>
        <v>0</v>
      </c>
      <c r="S66" s="103">
        <v>0</v>
      </c>
      <c r="T66" s="104">
        <f t="shared" si="61"/>
        <v>0</v>
      </c>
      <c r="U66" s="104">
        <f t="shared" si="62"/>
        <v>0</v>
      </c>
      <c r="V66" s="103">
        <v>0</v>
      </c>
      <c r="W66" s="104">
        <f t="shared" si="63"/>
        <v>0</v>
      </c>
      <c r="X66" s="104">
        <f t="shared" si="64"/>
        <v>0</v>
      </c>
      <c r="Y66" s="103"/>
      <c r="Z66" s="104">
        <f t="shared" si="65"/>
        <v>0</v>
      </c>
      <c r="AA66" s="104">
        <f t="shared" si="66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34"/>
        <v>0</v>
      </c>
      <c r="AF66" s="105">
        <f t="shared" si="67"/>
        <v>0</v>
      </c>
      <c r="AG66" s="37">
        <f t="shared" si="8"/>
        <v>0</v>
      </c>
      <c r="AH66" s="63">
        <f t="shared" si="9"/>
        <v>0</v>
      </c>
      <c r="AI66" s="103">
        <v>1</v>
      </c>
      <c r="AJ66" s="107">
        <f t="shared" si="68"/>
        <v>49.5</v>
      </c>
      <c r="AK66" s="106" t="str">
        <f t="shared" si="69"/>
        <v>-</v>
      </c>
      <c r="AL66" s="108">
        <v>62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6"/>
        <v>0</v>
      </c>
      <c r="M67" s="103">
        <v>0</v>
      </c>
      <c r="N67" s="104">
        <f t="shared" si="57"/>
        <v>0</v>
      </c>
      <c r="O67" s="104">
        <f t="shared" si="58"/>
        <v>0</v>
      </c>
      <c r="P67" s="103">
        <v>0</v>
      </c>
      <c r="Q67" s="104">
        <f t="shared" si="59"/>
        <v>0</v>
      </c>
      <c r="R67" s="104">
        <f t="shared" si="60"/>
        <v>0</v>
      </c>
      <c r="S67" s="103">
        <v>0</v>
      </c>
      <c r="T67" s="104">
        <f t="shared" si="61"/>
        <v>0</v>
      </c>
      <c r="U67" s="104">
        <f t="shared" si="62"/>
        <v>0</v>
      </c>
      <c r="V67" s="103">
        <v>0</v>
      </c>
      <c r="W67" s="104">
        <f t="shared" si="63"/>
        <v>0</v>
      </c>
      <c r="X67" s="104">
        <f t="shared" si="64"/>
        <v>0</v>
      </c>
      <c r="Y67" s="103"/>
      <c r="Z67" s="104">
        <f t="shared" si="65"/>
        <v>0</v>
      </c>
      <c r="AA67" s="104">
        <f t="shared" si="66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34"/>
        <v>0</v>
      </c>
      <c r="AF67" s="105">
        <f t="shared" si="6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63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6"/>
        <v>24.5</v>
      </c>
      <c r="M68" s="103">
        <v>4</v>
      </c>
      <c r="N68" s="104">
        <f t="shared" si="57"/>
        <v>47.04</v>
      </c>
      <c r="O68" s="104">
        <f t="shared" si="58"/>
        <v>98</v>
      </c>
      <c r="P68" s="103">
        <v>0</v>
      </c>
      <c r="Q68" s="104">
        <f t="shared" si="59"/>
        <v>0</v>
      </c>
      <c r="R68" s="104">
        <f t="shared" si="60"/>
        <v>0</v>
      </c>
      <c r="S68" s="103">
        <v>0</v>
      </c>
      <c r="T68" s="104">
        <f t="shared" si="61"/>
        <v>0</v>
      </c>
      <c r="U68" s="104">
        <f t="shared" si="62"/>
        <v>0</v>
      </c>
      <c r="V68" s="103">
        <v>0</v>
      </c>
      <c r="W68" s="104">
        <f t="shared" si="63"/>
        <v>0</v>
      </c>
      <c r="X68" s="104">
        <f t="shared" si="64"/>
        <v>0</v>
      </c>
      <c r="Y68" s="103"/>
      <c r="Z68" s="104">
        <f t="shared" si="65"/>
        <v>0</v>
      </c>
      <c r="AA68" s="104">
        <f t="shared" si="66"/>
        <v>0</v>
      </c>
      <c r="AB68" s="103"/>
      <c r="AC68" s="103">
        <f t="shared" si="5"/>
        <v>5</v>
      </c>
      <c r="AD68" s="104">
        <f t="shared" si="6"/>
        <v>58.8</v>
      </c>
      <c r="AE68" s="104">
        <f t="shared" si="34"/>
        <v>122.5</v>
      </c>
      <c r="AF68" s="105">
        <f t="shared" si="67"/>
        <v>4.065040650406504E-2</v>
      </c>
      <c r="AG68" s="37">
        <f t="shared" si="8"/>
        <v>1.2195121951219512</v>
      </c>
      <c r="AH68" s="63">
        <f t="shared" si="9"/>
        <v>29.878048780487806</v>
      </c>
      <c r="AI68" s="103">
        <v>2</v>
      </c>
      <c r="AJ68" s="107">
        <f t="shared" si="68"/>
        <v>49</v>
      </c>
      <c r="AK68" s="106">
        <f t="shared" si="69"/>
        <v>49.2</v>
      </c>
      <c r="AL68" s="108">
        <v>64</v>
      </c>
      <c r="AM68" s="106">
        <f t="shared" si="70"/>
        <v>7.0285714285714294</v>
      </c>
      <c r="AN68" s="109">
        <f t="shared" si="71"/>
        <v>1.6400000000000001</v>
      </c>
      <c r="AO68" s="35">
        <f t="shared" si="10"/>
        <v>43638.2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6"/>
        <v>0</v>
      </c>
      <c r="M69" s="103">
        <v>0</v>
      </c>
      <c r="N69" s="104">
        <f t="shared" si="57"/>
        <v>0</v>
      </c>
      <c r="O69" s="104">
        <f t="shared" si="58"/>
        <v>0</v>
      </c>
      <c r="P69" s="103">
        <v>0</v>
      </c>
      <c r="Q69" s="104">
        <f t="shared" si="59"/>
        <v>0</v>
      </c>
      <c r="R69" s="104">
        <f t="shared" si="60"/>
        <v>0</v>
      </c>
      <c r="S69" s="103">
        <v>0</v>
      </c>
      <c r="T69" s="104">
        <f t="shared" si="61"/>
        <v>0</v>
      </c>
      <c r="U69" s="104">
        <f t="shared" si="62"/>
        <v>0</v>
      </c>
      <c r="V69" s="103">
        <v>0</v>
      </c>
      <c r="W69" s="104">
        <f t="shared" si="63"/>
        <v>0</v>
      </c>
      <c r="X69" s="104">
        <f t="shared" si="64"/>
        <v>0</v>
      </c>
      <c r="Y69" s="103"/>
      <c r="Z69" s="104">
        <f t="shared" si="65"/>
        <v>0</v>
      </c>
      <c r="AA69" s="104">
        <f t="shared" si="66"/>
        <v>0</v>
      </c>
      <c r="AB69" s="103"/>
      <c r="AC69" s="103">
        <f t="shared" si="5"/>
        <v>0</v>
      </c>
      <c r="AD69" s="104">
        <f t="shared" si="6"/>
        <v>0</v>
      </c>
      <c r="AE69" s="104">
        <f t="shared" si="34"/>
        <v>0</v>
      </c>
      <c r="AF69" s="105">
        <f t="shared" si="6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8"/>
        <v>0</v>
      </c>
      <c r="AK69" s="106" t="str">
        <f t="shared" si="69"/>
        <v>-</v>
      </c>
      <c r="AL69" s="108">
        <v>65</v>
      </c>
      <c r="AM69" s="106" t="str">
        <f t="shared" si="70"/>
        <v>-</v>
      </c>
      <c r="AN69" s="109" t="str">
        <f t="shared" si="71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2</v>
      </c>
      <c r="K70" s="104">
        <f t="shared" si="11"/>
        <v>24.099999999999994</v>
      </c>
      <c r="L70" s="104">
        <f t="shared" si="56"/>
        <v>49</v>
      </c>
      <c r="M70" s="103">
        <v>3</v>
      </c>
      <c r="N70" s="104">
        <f t="shared" si="57"/>
        <v>36.149999999999991</v>
      </c>
      <c r="O70" s="104">
        <f t="shared" si="58"/>
        <v>73.5</v>
      </c>
      <c r="P70" s="103">
        <v>4</v>
      </c>
      <c r="Q70" s="104">
        <f t="shared" si="59"/>
        <v>48.199999999999989</v>
      </c>
      <c r="R70" s="104">
        <f t="shared" si="60"/>
        <v>98</v>
      </c>
      <c r="S70" s="103">
        <v>0</v>
      </c>
      <c r="T70" s="104">
        <f t="shared" si="61"/>
        <v>0</v>
      </c>
      <c r="U70" s="104">
        <f t="shared" si="62"/>
        <v>0</v>
      </c>
      <c r="V70" s="103">
        <v>0</v>
      </c>
      <c r="W70" s="104">
        <f t="shared" si="63"/>
        <v>0</v>
      </c>
      <c r="X70" s="104">
        <f t="shared" si="64"/>
        <v>0</v>
      </c>
      <c r="Y70" s="103"/>
      <c r="Z70" s="104">
        <f t="shared" si="65"/>
        <v>0</v>
      </c>
      <c r="AA70" s="104">
        <f t="shared" si="66"/>
        <v>0</v>
      </c>
      <c r="AB70" s="103"/>
      <c r="AC70" s="103">
        <f t="shared" si="5"/>
        <v>9</v>
      </c>
      <c r="AD70" s="104">
        <f t="shared" si="6"/>
        <v>108.44999999999997</v>
      </c>
      <c r="AE70" s="104">
        <f t="shared" si="34"/>
        <v>220.5</v>
      </c>
      <c r="AF70" s="105">
        <f t="shared" si="67"/>
        <v>7.3170731707317069E-2</v>
      </c>
      <c r="AG70" s="37">
        <f t="shared" si="8"/>
        <v>2.1951219512195119</v>
      </c>
      <c r="AH70" s="63">
        <f t="shared" si="9"/>
        <v>53.780487804878049</v>
      </c>
      <c r="AI70" s="103">
        <v>2</v>
      </c>
      <c r="AJ70" s="107">
        <f t="shared" si="68"/>
        <v>49</v>
      </c>
      <c r="AK70" s="106">
        <f t="shared" si="69"/>
        <v>27.333333333333336</v>
      </c>
      <c r="AL70" s="108">
        <v>66</v>
      </c>
      <c r="AM70" s="106">
        <f t="shared" si="70"/>
        <v>3.9047619047619051</v>
      </c>
      <c r="AN70" s="109">
        <f t="shared" si="71"/>
        <v>0.9111111111111112</v>
      </c>
      <c r="AO70" s="35">
        <f t="shared" si="10"/>
        <v>43616.333333333336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1</v>
      </c>
      <c r="K71" s="104">
        <f t="shared" si="11"/>
        <v>11.109999999999989</v>
      </c>
      <c r="L71" s="104">
        <f t="shared" si="56"/>
        <v>24.5</v>
      </c>
      <c r="M71" s="103">
        <v>0</v>
      </c>
      <c r="N71" s="104">
        <f t="shared" si="57"/>
        <v>0</v>
      </c>
      <c r="O71" s="104">
        <f t="shared" si="58"/>
        <v>0</v>
      </c>
      <c r="P71" s="103">
        <v>0</v>
      </c>
      <c r="Q71" s="104">
        <f t="shared" si="59"/>
        <v>0</v>
      </c>
      <c r="R71" s="104">
        <f t="shared" si="60"/>
        <v>0</v>
      </c>
      <c r="S71" s="103">
        <v>0</v>
      </c>
      <c r="T71" s="104">
        <f t="shared" si="61"/>
        <v>0</v>
      </c>
      <c r="U71" s="104">
        <f t="shared" si="62"/>
        <v>0</v>
      </c>
      <c r="V71" s="103">
        <v>0</v>
      </c>
      <c r="W71" s="104">
        <f t="shared" si="63"/>
        <v>0</v>
      </c>
      <c r="X71" s="104">
        <f t="shared" si="64"/>
        <v>0</v>
      </c>
      <c r="Y71" s="103"/>
      <c r="Z71" s="104">
        <f t="shared" si="65"/>
        <v>0</v>
      </c>
      <c r="AA71" s="104">
        <f t="shared" si="66"/>
        <v>0</v>
      </c>
      <c r="AB71" s="103"/>
      <c r="AC71" s="103">
        <f t="shared" si="5"/>
        <v>1</v>
      </c>
      <c r="AD71" s="104">
        <f t="shared" si="6"/>
        <v>11.109999999999989</v>
      </c>
      <c r="AE71" s="104">
        <f t="shared" si="34"/>
        <v>24.5</v>
      </c>
      <c r="AF71" s="105">
        <f t="shared" si="67"/>
        <v>8.130081300813009E-3</v>
      </c>
      <c r="AG71" s="37">
        <f t="shared" si="8"/>
        <v>0.24390243902439027</v>
      </c>
      <c r="AH71" s="63">
        <f t="shared" si="9"/>
        <v>5.975609756097561</v>
      </c>
      <c r="AI71" s="103">
        <v>0</v>
      </c>
      <c r="AJ71" s="107">
        <f t="shared" si="68"/>
        <v>0</v>
      </c>
      <c r="AK71" s="106">
        <f t="shared" si="69"/>
        <v>0</v>
      </c>
      <c r="AL71" s="108">
        <v>67</v>
      </c>
      <c r="AM71" s="106">
        <f t="shared" si="70"/>
        <v>0</v>
      </c>
      <c r="AN71" s="109">
        <f t="shared" si="71"/>
        <v>0</v>
      </c>
      <c r="AO71" s="35">
        <f t="shared" si="10"/>
        <v>43589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1</v>
      </c>
      <c r="K72" s="104">
        <f t="shared" si="11"/>
        <v>11.109999999999996</v>
      </c>
      <c r="L72" s="104">
        <f t="shared" si="56"/>
        <v>24.5</v>
      </c>
      <c r="M72" s="103">
        <v>0</v>
      </c>
      <c r="N72" s="104">
        <f t="shared" si="57"/>
        <v>0</v>
      </c>
      <c r="O72" s="104">
        <f t="shared" si="58"/>
        <v>0</v>
      </c>
      <c r="P72" s="103">
        <v>0</v>
      </c>
      <c r="Q72" s="104">
        <f t="shared" si="59"/>
        <v>0</v>
      </c>
      <c r="R72" s="104">
        <f t="shared" si="60"/>
        <v>0</v>
      </c>
      <c r="S72" s="103">
        <v>0</v>
      </c>
      <c r="T72" s="104">
        <f t="shared" si="61"/>
        <v>0</v>
      </c>
      <c r="U72" s="104">
        <f t="shared" si="62"/>
        <v>0</v>
      </c>
      <c r="V72" s="103">
        <v>0</v>
      </c>
      <c r="W72" s="104">
        <f t="shared" si="63"/>
        <v>0</v>
      </c>
      <c r="X72" s="104">
        <f t="shared" si="64"/>
        <v>0</v>
      </c>
      <c r="Y72" s="103"/>
      <c r="Z72" s="104">
        <f t="shared" si="65"/>
        <v>0</v>
      </c>
      <c r="AA72" s="104">
        <f t="shared" si="66"/>
        <v>0</v>
      </c>
      <c r="AB72" s="103"/>
      <c r="AC72" s="103">
        <f t="shared" ref="AC72:AC128" si="72">J72+M72+P72+S72+V72+Y72</f>
        <v>1</v>
      </c>
      <c r="AD72" s="104">
        <f t="shared" si="6"/>
        <v>11.109999999999996</v>
      </c>
      <c r="AE72" s="104">
        <f t="shared" si="34"/>
        <v>24.5</v>
      </c>
      <c r="AF72" s="105">
        <f t="shared" si="67"/>
        <v>8.130081300813009E-3</v>
      </c>
      <c r="AG72" s="37">
        <f t="shared" si="8"/>
        <v>0.24390243902439027</v>
      </c>
      <c r="AH72" s="63">
        <f t="shared" si="9"/>
        <v>5.975609756097561</v>
      </c>
      <c r="AI72" s="103">
        <v>0</v>
      </c>
      <c r="AJ72" s="107">
        <f t="shared" si="68"/>
        <v>0</v>
      </c>
      <c r="AK72" s="106">
        <f t="shared" si="69"/>
        <v>0</v>
      </c>
      <c r="AL72" s="108">
        <v>68</v>
      </c>
      <c r="AM72" s="106">
        <f t="shared" si="70"/>
        <v>0</v>
      </c>
      <c r="AN72" s="109">
        <f t="shared" si="71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6"/>
        <v>0</v>
      </c>
      <c r="M73" s="103">
        <v>0</v>
      </c>
      <c r="N73" s="104">
        <f t="shared" si="57"/>
        <v>0</v>
      </c>
      <c r="O73" s="104">
        <f t="shared" si="58"/>
        <v>0</v>
      </c>
      <c r="P73" s="103">
        <v>1</v>
      </c>
      <c r="Q73" s="104">
        <f t="shared" si="59"/>
        <v>10.259999999999996</v>
      </c>
      <c r="R73" s="104">
        <f t="shared" si="60"/>
        <v>24.5</v>
      </c>
      <c r="S73" s="103">
        <v>0</v>
      </c>
      <c r="T73" s="104">
        <f t="shared" si="61"/>
        <v>0</v>
      </c>
      <c r="U73" s="104">
        <f t="shared" si="62"/>
        <v>0</v>
      </c>
      <c r="V73" s="103">
        <v>1</v>
      </c>
      <c r="W73" s="104">
        <f t="shared" si="63"/>
        <v>10.259999999999996</v>
      </c>
      <c r="X73" s="104">
        <f t="shared" si="64"/>
        <v>24.5</v>
      </c>
      <c r="Y73" s="103"/>
      <c r="Z73" s="104">
        <f t="shared" si="65"/>
        <v>0</v>
      </c>
      <c r="AA73" s="104">
        <f t="shared" si="66"/>
        <v>0</v>
      </c>
      <c r="AB73" s="103"/>
      <c r="AC73" s="103">
        <f t="shared" si="72"/>
        <v>2</v>
      </c>
      <c r="AD73" s="104">
        <f t="shared" si="6"/>
        <v>20.519999999999992</v>
      </c>
      <c r="AE73" s="104">
        <f t="shared" si="34"/>
        <v>49</v>
      </c>
      <c r="AF73" s="105">
        <f t="shared" si="67"/>
        <v>1.6260162601626018E-2</v>
      </c>
      <c r="AG73" s="37">
        <f t="shared" si="8"/>
        <v>0.48780487804878053</v>
      </c>
      <c r="AH73" s="63">
        <f t="shared" si="9"/>
        <v>11.951219512195122</v>
      </c>
      <c r="AI73" s="103">
        <v>1</v>
      </c>
      <c r="AJ73" s="107">
        <f t="shared" si="68"/>
        <v>24.5</v>
      </c>
      <c r="AK73" s="106">
        <f t="shared" si="69"/>
        <v>61.499999999999993</v>
      </c>
      <c r="AL73" s="108">
        <v>69</v>
      </c>
      <c r="AM73" s="106">
        <f t="shared" si="70"/>
        <v>8.7857142857142847</v>
      </c>
      <c r="AN73" s="109">
        <f t="shared" si="71"/>
        <v>2.0499999999999998</v>
      </c>
      <c r="AO73" s="35">
        <f t="shared" si="10"/>
        <v>43650.5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6"/>
        <v>0</v>
      </c>
      <c r="M74" s="103">
        <v>0</v>
      </c>
      <c r="N74" s="104">
        <f t="shared" si="57"/>
        <v>0</v>
      </c>
      <c r="O74" s="104">
        <f t="shared" si="58"/>
        <v>0</v>
      </c>
      <c r="P74" s="103">
        <v>0</v>
      </c>
      <c r="Q74" s="104">
        <f t="shared" si="59"/>
        <v>0</v>
      </c>
      <c r="R74" s="104">
        <f t="shared" si="60"/>
        <v>0</v>
      </c>
      <c r="S74" s="103">
        <v>0</v>
      </c>
      <c r="T74" s="104">
        <f t="shared" si="61"/>
        <v>0</v>
      </c>
      <c r="U74" s="104">
        <f t="shared" si="62"/>
        <v>0</v>
      </c>
      <c r="V74" s="103">
        <v>0</v>
      </c>
      <c r="W74" s="104">
        <f t="shared" si="63"/>
        <v>0</v>
      </c>
      <c r="X74" s="104">
        <f t="shared" si="64"/>
        <v>0</v>
      </c>
      <c r="Y74" s="103"/>
      <c r="Z74" s="104">
        <f t="shared" si="65"/>
        <v>0</v>
      </c>
      <c r="AA74" s="104">
        <f t="shared" si="66"/>
        <v>0</v>
      </c>
      <c r="AB74" s="103"/>
      <c r="AC74" s="103">
        <f t="shared" si="72"/>
        <v>0</v>
      </c>
      <c r="AD74" s="104">
        <f t="shared" si="6"/>
        <v>0</v>
      </c>
      <c r="AE74" s="104">
        <f t="shared" si="34"/>
        <v>0</v>
      </c>
      <c r="AF74" s="105">
        <f t="shared" si="6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8"/>
        <v>0</v>
      </c>
      <c r="AK74" s="106" t="str">
        <f t="shared" si="69"/>
        <v>-</v>
      </c>
      <c r="AL74" s="108">
        <v>70</v>
      </c>
      <c r="AM74" s="106" t="str">
        <f t="shared" si="70"/>
        <v>-</v>
      </c>
      <c r="AN74" s="109" t="str">
        <f t="shared" si="71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6"/>
        <v>0</v>
      </c>
      <c r="M75" s="103">
        <v>0</v>
      </c>
      <c r="N75" s="104">
        <f t="shared" si="57"/>
        <v>0</v>
      </c>
      <c r="O75" s="104">
        <f t="shared" si="58"/>
        <v>0</v>
      </c>
      <c r="P75" s="103">
        <v>0</v>
      </c>
      <c r="Q75" s="104">
        <f t="shared" si="59"/>
        <v>0</v>
      </c>
      <c r="R75" s="104">
        <f t="shared" si="60"/>
        <v>0</v>
      </c>
      <c r="S75" s="103">
        <v>0</v>
      </c>
      <c r="T75" s="104">
        <f t="shared" si="61"/>
        <v>0</v>
      </c>
      <c r="U75" s="104">
        <f t="shared" si="62"/>
        <v>0</v>
      </c>
      <c r="V75" s="103">
        <v>0</v>
      </c>
      <c r="W75" s="104">
        <f t="shared" si="63"/>
        <v>0</v>
      </c>
      <c r="X75" s="104">
        <f t="shared" si="64"/>
        <v>0</v>
      </c>
      <c r="Y75" s="103"/>
      <c r="Z75" s="104">
        <f t="shared" si="65"/>
        <v>0</v>
      </c>
      <c r="AA75" s="104">
        <f t="shared" si="66"/>
        <v>0</v>
      </c>
      <c r="AB75" s="103"/>
      <c r="AC75" s="103">
        <f t="shared" si="72"/>
        <v>0</v>
      </c>
      <c r="AD75" s="104">
        <f t="shared" ref="AD75:AD131" si="73">AC75*F75</f>
        <v>0</v>
      </c>
      <c r="AE75" s="104">
        <f t="shared" si="34"/>
        <v>0</v>
      </c>
      <c r="AF75" s="105">
        <f t="shared" si="67"/>
        <v>0</v>
      </c>
      <c r="AG75" s="37">
        <f t="shared" si="8"/>
        <v>0</v>
      </c>
      <c r="AH75" s="63">
        <f t="shared" si="9"/>
        <v>0</v>
      </c>
      <c r="AI75" s="103">
        <v>1</v>
      </c>
      <c r="AJ75" s="107">
        <f t="shared" si="68"/>
        <v>29.5</v>
      </c>
      <c r="AK75" s="106" t="str">
        <f t="shared" si="69"/>
        <v>-</v>
      </c>
      <c r="AL75" s="108">
        <v>71</v>
      </c>
      <c r="AM75" s="106" t="str">
        <f t="shared" si="70"/>
        <v>-</v>
      </c>
      <c r="AN75" s="109" t="str">
        <f t="shared" si="71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6"/>
        <v>0</v>
      </c>
      <c r="M76" s="103">
        <v>0</v>
      </c>
      <c r="N76" s="104">
        <f t="shared" si="57"/>
        <v>0</v>
      </c>
      <c r="O76" s="104">
        <f t="shared" si="58"/>
        <v>0</v>
      </c>
      <c r="P76" s="103">
        <v>0</v>
      </c>
      <c r="Q76" s="104">
        <f t="shared" si="59"/>
        <v>0</v>
      </c>
      <c r="R76" s="104">
        <f t="shared" si="60"/>
        <v>0</v>
      </c>
      <c r="S76" s="103">
        <v>0</v>
      </c>
      <c r="T76" s="104">
        <f t="shared" si="61"/>
        <v>0</v>
      </c>
      <c r="U76" s="104">
        <f t="shared" si="62"/>
        <v>0</v>
      </c>
      <c r="V76" s="103">
        <v>0</v>
      </c>
      <c r="W76" s="104">
        <f t="shared" si="63"/>
        <v>0</v>
      </c>
      <c r="X76" s="104">
        <f t="shared" si="64"/>
        <v>0</v>
      </c>
      <c r="Y76" s="103"/>
      <c r="Z76" s="104">
        <f t="shared" si="65"/>
        <v>0</v>
      </c>
      <c r="AA76" s="104">
        <f t="shared" si="66"/>
        <v>0</v>
      </c>
      <c r="AB76" s="103"/>
      <c r="AC76" s="103">
        <f t="shared" si="72"/>
        <v>0</v>
      </c>
      <c r="AD76" s="104">
        <f t="shared" si="73"/>
        <v>0</v>
      </c>
      <c r="AE76" s="104">
        <f t="shared" si="34"/>
        <v>0</v>
      </c>
      <c r="AF76" s="105">
        <f t="shared" si="6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8"/>
        <v>0</v>
      </c>
      <c r="AK76" s="106" t="str">
        <f t="shared" si="69"/>
        <v>-</v>
      </c>
      <c r="AL76" s="108">
        <v>72</v>
      </c>
      <c r="AM76" s="106" t="str">
        <f t="shared" si="70"/>
        <v>-</v>
      </c>
      <c r="AN76" s="109" t="str">
        <f t="shared" si="71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6"/>
        <v>0</v>
      </c>
      <c r="M77" s="103">
        <v>0</v>
      </c>
      <c r="N77" s="104">
        <f t="shared" si="57"/>
        <v>0</v>
      </c>
      <c r="O77" s="104">
        <f t="shared" si="58"/>
        <v>0</v>
      </c>
      <c r="P77" s="103">
        <v>0</v>
      </c>
      <c r="Q77" s="104">
        <f t="shared" si="59"/>
        <v>0</v>
      </c>
      <c r="R77" s="104">
        <f t="shared" si="60"/>
        <v>0</v>
      </c>
      <c r="S77" s="103">
        <v>0</v>
      </c>
      <c r="T77" s="104">
        <f t="shared" si="61"/>
        <v>0</v>
      </c>
      <c r="U77" s="104">
        <f t="shared" si="62"/>
        <v>0</v>
      </c>
      <c r="V77" s="103">
        <v>0</v>
      </c>
      <c r="W77" s="104">
        <f t="shared" si="63"/>
        <v>0</v>
      </c>
      <c r="X77" s="104">
        <f t="shared" si="64"/>
        <v>0</v>
      </c>
      <c r="Y77" s="103"/>
      <c r="Z77" s="104">
        <f t="shared" si="65"/>
        <v>0</v>
      </c>
      <c r="AA77" s="104">
        <f t="shared" si="66"/>
        <v>0</v>
      </c>
      <c r="AB77" s="103"/>
      <c r="AC77" s="103">
        <f t="shared" si="72"/>
        <v>0</v>
      </c>
      <c r="AD77" s="104">
        <f t="shared" si="73"/>
        <v>0</v>
      </c>
      <c r="AE77" s="104">
        <f t="shared" si="34"/>
        <v>0</v>
      </c>
      <c r="AF77" s="105">
        <f t="shared" si="6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8"/>
        <v>0</v>
      </c>
      <c r="AK77" s="106" t="str">
        <f t="shared" si="69"/>
        <v>-</v>
      </c>
      <c r="AL77" s="108">
        <v>73</v>
      </c>
      <c r="AM77" s="106" t="str">
        <f t="shared" si="70"/>
        <v>-</v>
      </c>
      <c r="AN77" s="109" t="str">
        <f t="shared" si="71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4"/>
        <v>0</v>
      </c>
      <c r="L78" s="104">
        <f t="shared" si="56"/>
        <v>0</v>
      </c>
      <c r="M78" s="103">
        <v>1</v>
      </c>
      <c r="N78" s="104">
        <f t="shared" si="57"/>
        <v>13.620000000000053</v>
      </c>
      <c r="O78" s="104">
        <f t="shared" si="58"/>
        <v>34.5</v>
      </c>
      <c r="P78" s="103">
        <v>3</v>
      </c>
      <c r="Q78" s="104">
        <f t="shared" si="59"/>
        <v>40.860000000000156</v>
      </c>
      <c r="R78" s="104">
        <f t="shared" si="60"/>
        <v>103.5</v>
      </c>
      <c r="S78" s="103">
        <v>2</v>
      </c>
      <c r="T78" s="104">
        <f t="shared" si="61"/>
        <v>27.240000000000105</v>
      </c>
      <c r="U78" s="104">
        <f t="shared" si="62"/>
        <v>69</v>
      </c>
      <c r="V78" s="103">
        <v>0</v>
      </c>
      <c r="W78" s="104">
        <f t="shared" si="63"/>
        <v>0</v>
      </c>
      <c r="X78" s="104">
        <f t="shared" si="64"/>
        <v>0</v>
      </c>
      <c r="Y78" s="103"/>
      <c r="Z78" s="104">
        <f t="shared" si="65"/>
        <v>0</v>
      </c>
      <c r="AA78" s="104">
        <f t="shared" si="66"/>
        <v>0</v>
      </c>
      <c r="AB78" s="103"/>
      <c r="AC78" s="103">
        <f t="shared" si="72"/>
        <v>6</v>
      </c>
      <c r="AD78" s="104">
        <f t="shared" si="73"/>
        <v>81.720000000000312</v>
      </c>
      <c r="AE78" s="104">
        <f t="shared" si="34"/>
        <v>207</v>
      </c>
      <c r="AF78" s="105">
        <f t="shared" si="67"/>
        <v>4.878048780487805E-2</v>
      </c>
      <c r="AG78" s="37">
        <f t="shared" si="8"/>
        <v>1.4634146341463414</v>
      </c>
      <c r="AH78" s="63">
        <f t="shared" si="9"/>
        <v>50.487804878048777</v>
      </c>
      <c r="AI78" s="103">
        <v>2</v>
      </c>
      <c r="AJ78" s="107">
        <f t="shared" si="68"/>
        <v>69</v>
      </c>
      <c r="AK78" s="106">
        <f t="shared" si="69"/>
        <v>41</v>
      </c>
      <c r="AL78" s="108">
        <v>74</v>
      </c>
      <c r="AM78" s="106">
        <f t="shared" si="70"/>
        <v>5.8571428571428568</v>
      </c>
      <c r="AN78" s="109">
        <f t="shared" si="71"/>
        <v>1.3666666666666667</v>
      </c>
      <c r="AO78" s="35">
        <f t="shared" si="10"/>
        <v>43630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4"/>
        <v>0</v>
      </c>
      <c r="L79" s="104">
        <f t="shared" si="56"/>
        <v>0</v>
      </c>
      <c r="M79" s="103">
        <v>0</v>
      </c>
      <c r="N79" s="104">
        <f t="shared" si="57"/>
        <v>0</v>
      </c>
      <c r="O79" s="104">
        <f t="shared" si="58"/>
        <v>0</v>
      </c>
      <c r="P79" s="103">
        <v>3</v>
      </c>
      <c r="Q79" s="104">
        <f t="shared" si="59"/>
        <v>41.849999999999994</v>
      </c>
      <c r="R79" s="104">
        <f t="shared" si="60"/>
        <v>103.5</v>
      </c>
      <c r="S79" s="103">
        <v>0</v>
      </c>
      <c r="T79" s="104">
        <f t="shared" si="61"/>
        <v>0</v>
      </c>
      <c r="U79" s="104">
        <f t="shared" si="62"/>
        <v>0</v>
      </c>
      <c r="V79" s="103">
        <v>0</v>
      </c>
      <c r="W79" s="104">
        <f t="shared" si="63"/>
        <v>0</v>
      </c>
      <c r="X79" s="104">
        <f t="shared" si="64"/>
        <v>0</v>
      </c>
      <c r="Y79" s="103"/>
      <c r="Z79" s="104">
        <f t="shared" si="65"/>
        <v>0</v>
      </c>
      <c r="AA79" s="104">
        <f t="shared" si="66"/>
        <v>0</v>
      </c>
      <c r="AB79" s="103"/>
      <c r="AC79" s="103">
        <f t="shared" si="72"/>
        <v>3</v>
      </c>
      <c r="AD79" s="104">
        <f t="shared" si="73"/>
        <v>41.849999999999994</v>
      </c>
      <c r="AE79" s="104">
        <f t="shared" si="34"/>
        <v>103.5</v>
      </c>
      <c r="AF79" s="105">
        <f t="shared" si="67"/>
        <v>2.4390243902439025E-2</v>
      </c>
      <c r="AG79" s="37">
        <f t="shared" ref="AG79:AG142" si="75">AF79*30</f>
        <v>0.73170731707317072</v>
      </c>
      <c r="AH79" s="63">
        <f t="shared" ref="AH79:AH142" si="76">AE79/AQ$10*30</f>
        <v>25.243902439024389</v>
      </c>
      <c r="AI79" s="103">
        <v>0</v>
      </c>
      <c r="AJ79" s="107">
        <f t="shared" si="68"/>
        <v>0</v>
      </c>
      <c r="AK79" s="106">
        <f t="shared" si="69"/>
        <v>0</v>
      </c>
      <c r="AL79" s="108">
        <v>75</v>
      </c>
      <c r="AM79" s="106">
        <f t="shared" si="70"/>
        <v>0</v>
      </c>
      <c r="AN79" s="109">
        <f t="shared" si="71"/>
        <v>0</v>
      </c>
      <c r="AO79" s="35">
        <f t="shared" ref="AO79:AO142" si="77">IFERROR(AO$10+AK79,"-")</f>
        <v>43589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4"/>
        <v>0</v>
      </c>
      <c r="L80" s="104">
        <f t="shared" si="56"/>
        <v>0</v>
      </c>
      <c r="M80" s="103">
        <v>0</v>
      </c>
      <c r="N80" s="104">
        <f t="shared" si="57"/>
        <v>0</v>
      </c>
      <c r="O80" s="104">
        <f t="shared" si="58"/>
        <v>0</v>
      </c>
      <c r="P80" s="103">
        <v>1</v>
      </c>
      <c r="Q80" s="104">
        <f t="shared" si="59"/>
        <v>13.950000000000014</v>
      </c>
      <c r="R80" s="104">
        <f t="shared" si="60"/>
        <v>34.5</v>
      </c>
      <c r="S80" s="103">
        <v>0</v>
      </c>
      <c r="T80" s="104">
        <f t="shared" si="61"/>
        <v>0</v>
      </c>
      <c r="U80" s="104">
        <f t="shared" si="62"/>
        <v>0</v>
      </c>
      <c r="V80" s="103">
        <v>0</v>
      </c>
      <c r="W80" s="104">
        <f t="shared" si="63"/>
        <v>0</v>
      </c>
      <c r="X80" s="104">
        <f t="shared" si="64"/>
        <v>0</v>
      </c>
      <c r="Y80" s="103"/>
      <c r="Z80" s="104">
        <f t="shared" si="65"/>
        <v>0</v>
      </c>
      <c r="AA80" s="104">
        <f t="shared" si="66"/>
        <v>0</v>
      </c>
      <c r="AB80" s="103"/>
      <c r="AC80" s="103">
        <f t="shared" si="72"/>
        <v>1</v>
      </c>
      <c r="AD80" s="104">
        <f t="shared" si="73"/>
        <v>13.950000000000014</v>
      </c>
      <c r="AE80" s="104">
        <f t="shared" si="34"/>
        <v>34.5</v>
      </c>
      <c r="AF80" s="105">
        <f t="shared" si="67"/>
        <v>8.130081300813009E-3</v>
      </c>
      <c r="AG80" s="37">
        <f t="shared" si="75"/>
        <v>0.24390243902439027</v>
      </c>
      <c r="AH80" s="63">
        <f t="shared" si="76"/>
        <v>8.4146341463414647</v>
      </c>
      <c r="AI80" s="103">
        <v>0</v>
      </c>
      <c r="AJ80" s="107">
        <f t="shared" si="68"/>
        <v>0</v>
      </c>
      <c r="AK80" s="106">
        <f t="shared" si="69"/>
        <v>0</v>
      </c>
      <c r="AL80" s="108">
        <v>76</v>
      </c>
      <c r="AM80" s="106">
        <f t="shared" si="70"/>
        <v>0</v>
      </c>
      <c r="AN80" s="109">
        <f t="shared" si="71"/>
        <v>0</v>
      </c>
      <c r="AO80" s="35">
        <f t="shared" si="77"/>
        <v>43589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6"/>
        <v>0</v>
      </c>
      <c r="M81" s="103">
        <v>0</v>
      </c>
      <c r="N81" s="104">
        <f t="shared" si="57"/>
        <v>0</v>
      </c>
      <c r="O81" s="104">
        <f t="shared" si="58"/>
        <v>0</v>
      </c>
      <c r="P81" s="103">
        <v>0</v>
      </c>
      <c r="Q81" s="104">
        <f t="shared" si="59"/>
        <v>0</v>
      </c>
      <c r="R81" s="104">
        <f t="shared" si="60"/>
        <v>0</v>
      </c>
      <c r="S81" s="103">
        <v>0</v>
      </c>
      <c r="T81" s="104">
        <f t="shared" si="61"/>
        <v>0</v>
      </c>
      <c r="U81" s="104">
        <f t="shared" si="62"/>
        <v>0</v>
      </c>
      <c r="V81" s="103">
        <v>0</v>
      </c>
      <c r="W81" s="104">
        <f t="shared" si="63"/>
        <v>0</v>
      </c>
      <c r="X81" s="104">
        <f t="shared" si="64"/>
        <v>0</v>
      </c>
      <c r="Y81" s="103"/>
      <c r="Z81" s="104">
        <f t="shared" si="65"/>
        <v>0</v>
      </c>
      <c r="AA81" s="104">
        <f t="shared" si="66"/>
        <v>0</v>
      </c>
      <c r="AB81" s="103"/>
      <c r="AC81" s="103">
        <f t="shared" si="72"/>
        <v>0</v>
      </c>
      <c r="AD81" s="104">
        <f t="shared" si="73"/>
        <v>0</v>
      </c>
      <c r="AE81" s="104">
        <f t="shared" si="34"/>
        <v>0</v>
      </c>
      <c r="AF81" s="105">
        <f t="shared" si="67"/>
        <v>0</v>
      </c>
      <c r="AG81" s="37">
        <f t="shared" si="75"/>
        <v>0</v>
      </c>
      <c r="AH81" s="63">
        <f t="shared" si="76"/>
        <v>0</v>
      </c>
      <c r="AI81" s="103">
        <v>0</v>
      </c>
      <c r="AJ81" s="107">
        <f t="shared" si="68"/>
        <v>0</v>
      </c>
      <c r="AK81" s="106" t="str">
        <f t="shared" si="69"/>
        <v>-</v>
      </c>
      <c r="AL81" s="108">
        <v>77</v>
      </c>
      <c r="AM81" s="106" t="str">
        <f t="shared" si="70"/>
        <v>-</v>
      </c>
      <c r="AN81" s="109" t="str">
        <f t="shared" si="71"/>
        <v>-</v>
      </c>
      <c r="AO81" s="35" t="str">
        <f t="shared" si="77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6"/>
        <v>0</v>
      </c>
      <c r="M82" s="103">
        <v>0</v>
      </c>
      <c r="N82" s="104">
        <f t="shared" si="57"/>
        <v>0</v>
      </c>
      <c r="O82" s="104">
        <f t="shared" si="58"/>
        <v>0</v>
      </c>
      <c r="P82" s="103">
        <v>0</v>
      </c>
      <c r="Q82" s="104">
        <f t="shared" si="59"/>
        <v>0</v>
      </c>
      <c r="R82" s="104">
        <f t="shared" si="60"/>
        <v>0</v>
      </c>
      <c r="S82" s="103">
        <v>0</v>
      </c>
      <c r="T82" s="104">
        <f t="shared" si="61"/>
        <v>0</v>
      </c>
      <c r="U82" s="104">
        <f t="shared" si="62"/>
        <v>0</v>
      </c>
      <c r="V82" s="103">
        <v>0</v>
      </c>
      <c r="W82" s="104">
        <f t="shared" si="63"/>
        <v>0</v>
      </c>
      <c r="X82" s="104">
        <f t="shared" si="64"/>
        <v>0</v>
      </c>
      <c r="Y82" s="103"/>
      <c r="Z82" s="104">
        <f t="shared" si="65"/>
        <v>0</v>
      </c>
      <c r="AA82" s="104">
        <f t="shared" si="66"/>
        <v>0</v>
      </c>
      <c r="AB82" s="103"/>
      <c r="AC82" s="103">
        <f t="shared" si="72"/>
        <v>0</v>
      </c>
      <c r="AD82" s="104">
        <f t="shared" si="73"/>
        <v>0</v>
      </c>
      <c r="AE82" s="104">
        <f t="shared" si="34"/>
        <v>0</v>
      </c>
      <c r="AF82" s="105">
        <f t="shared" si="67"/>
        <v>0</v>
      </c>
      <c r="AG82" s="37">
        <f t="shared" si="75"/>
        <v>0</v>
      </c>
      <c r="AH82" s="63">
        <f t="shared" si="76"/>
        <v>0</v>
      </c>
      <c r="AI82" s="103">
        <v>0</v>
      </c>
      <c r="AJ82" s="107">
        <f t="shared" si="68"/>
        <v>0</v>
      </c>
      <c r="AK82" s="106" t="str">
        <f t="shared" si="69"/>
        <v>-</v>
      </c>
      <c r="AL82" s="108">
        <v>78</v>
      </c>
      <c r="AM82" s="106" t="str">
        <f t="shared" si="70"/>
        <v>-</v>
      </c>
      <c r="AN82" s="109" t="str">
        <f t="shared" si="71"/>
        <v>-</v>
      </c>
      <c r="AO82" s="35" t="str">
        <f t="shared" si="77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6"/>
        <v>0</v>
      </c>
      <c r="M83" s="103">
        <v>0</v>
      </c>
      <c r="N83" s="104">
        <f t="shared" si="57"/>
        <v>0</v>
      </c>
      <c r="O83" s="104">
        <f t="shared" si="58"/>
        <v>0</v>
      </c>
      <c r="P83" s="103">
        <v>0</v>
      </c>
      <c r="Q83" s="104">
        <f t="shared" si="59"/>
        <v>0</v>
      </c>
      <c r="R83" s="104">
        <f t="shared" si="60"/>
        <v>0</v>
      </c>
      <c r="S83" s="103">
        <v>0</v>
      </c>
      <c r="T83" s="104">
        <f t="shared" si="61"/>
        <v>0</v>
      </c>
      <c r="U83" s="104">
        <f t="shared" si="62"/>
        <v>0</v>
      </c>
      <c r="V83" s="103">
        <v>0</v>
      </c>
      <c r="W83" s="104">
        <f t="shared" si="63"/>
        <v>0</v>
      </c>
      <c r="X83" s="104">
        <f t="shared" si="64"/>
        <v>0</v>
      </c>
      <c r="Y83" s="103"/>
      <c r="Z83" s="104">
        <f t="shared" si="65"/>
        <v>0</v>
      </c>
      <c r="AA83" s="104">
        <f t="shared" si="66"/>
        <v>0</v>
      </c>
      <c r="AB83" s="103"/>
      <c r="AC83" s="103">
        <f t="shared" si="72"/>
        <v>0</v>
      </c>
      <c r="AD83" s="104">
        <f t="shared" si="73"/>
        <v>0</v>
      </c>
      <c r="AE83" s="104">
        <f t="shared" ref="AE83:AE89" si="78">AC83*G83</f>
        <v>0</v>
      </c>
      <c r="AF83" s="105">
        <f t="shared" si="67"/>
        <v>0</v>
      </c>
      <c r="AG83" s="37">
        <f t="shared" si="75"/>
        <v>0</v>
      </c>
      <c r="AH83" s="63">
        <f t="shared" si="76"/>
        <v>0</v>
      </c>
      <c r="AI83" s="103">
        <v>0</v>
      </c>
      <c r="AJ83" s="107">
        <f t="shared" si="68"/>
        <v>0</v>
      </c>
      <c r="AK83" s="106" t="str">
        <f t="shared" si="69"/>
        <v>-</v>
      </c>
      <c r="AL83" s="108">
        <v>79</v>
      </c>
      <c r="AM83" s="106" t="str">
        <f t="shared" si="70"/>
        <v>-</v>
      </c>
      <c r="AN83" s="109" t="str">
        <f t="shared" si="71"/>
        <v>-</v>
      </c>
      <c r="AO83" s="35" t="str">
        <f t="shared" si="77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6"/>
        <v>0</v>
      </c>
      <c r="M84" s="103">
        <v>0</v>
      </c>
      <c r="N84" s="104">
        <f t="shared" si="57"/>
        <v>0</v>
      </c>
      <c r="O84" s="104">
        <f t="shared" si="58"/>
        <v>0</v>
      </c>
      <c r="P84" s="103">
        <v>0</v>
      </c>
      <c r="Q84" s="104">
        <f t="shared" si="59"/>
        <v>0</v>
      </c>
      <c r="R84" s="104">
        <f t="shared" si="60"/>
        <v>0</v>
      </c>
      <c r="S84" s="103">
        <v>0</v>
      </c>
      <c r="T84" s="104">
        <f t="shared" si="61"/>
        <v>0</v>
      </c>
      <c r="U84" s="104">
        <f t="shared" si="62"/>
        <v>0</v>
      </c>
      <c r="V84" s="103">
        <v>0</v>
      </c>
      <c r="W84" s="104">
        <f t="shared" si="63"/>
        <v>0</v>
      </c>
      <c r="X84" s="104">
        <f t="shared" si="64"/>
        <v>0</v>
      </c>
      <c r="Y84" s="103"/>
      <c r="Z84" s="104">
        <f t="shared" si="65"/>
        <v>0</v>
      </c>
      <c r="AA84" s="104">
        <f t="shared" si="66"/>
        <v>0</v>
      </c>
      <c r="AB84" s="103"/>
      <c r="AC84" s="103">
        <f t="shared" si="72"/>
        <v>0</v>
      </c>
      <c r="AD84" s="104">
        <f t="shared" si="73"/>
        <v>0</v>
      </c>
      <c r="AE84" s="104">
        <f t="shared" si="78"/>
        <v>0</v>
      </c>
      <c r="AF84" s="105">
        <f t="shared" si="67"/>
        <v>0</v>
      </c>
      <c r="AG84" s="37">
        <f t="shared" si="75"/>
        <v>0</v>
      </c>
      <c r="AH84" s="63">
        <f t="shared" si="76"/>
        <v>0</v>
      </c>
      <c r="AI84" s="103">
        <v>0</v>
      </c>
      <c r="AJ84" s="107">
        <f t="shared" si="68"/>
        <v>0</v>
      </c>
      <c r="AK84" s="106" t="str">
        <f t="shared" si="69"/>
        <v>-</v>
      </c>
      <c r="AL84" s="108">
        <v>80</v>
      </c>
      <c r="AM84" s="106" t="str">
        <f t="shared" si="70"/>
        <v>-</v>
      </c>
      <c r="AN84" s="109" t="str">
        <f t="shared" si="71"/>
        <v>-</v>
      </c>
      <c r="AO84" s="35" t="str">
        <f t="shared" si="77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4"/>
        <v>0</v>
      </c>
      <c r="L85" s="104">
        <f t="shared" si="56"/>
        <v>0</v>
      </c>
      <c r="M85" s="103">
        <v>3</v>
      </c>
      <c r="N85" s="104">
        <f t="shared" si="57"/>
        <v>35.280000000000022</v>
      </c>
      <c r="O85" s="104">
        <f t="shared" si="58"/>
        <v>73.5</v>
      </c>
      <c r="P85" s="103">
        <v>0</v>
      </c>
      <c r="Q85" s="104">
        <f t="shared" si="59"/>
        <v>0</v>
      </c>
      <c r="R85" s="104">
        <f t="shared" si="60"/>
        <v>0</v>
      </c>
      <c r="S85" s="103">
        <v>1</v>
      </c>
      <c r="T85" s="104">
        <f t="shared" si="61"/>
        <v>11.760000000000007</v>
      </c>
      <c r="U85" s="104">
        <f t="shared" si="62"/>
        <v>24.5</v>
      </c>
      <c r="V85" s="103">
        <v>0</v>
      </c>
      <c r="W85" s="104">
        <f t="shared" si="63"/>
        <v>0</v>
      </c>
      <c r="X85" s="104">
        <f t="shared" si="64"/>
        <v>0</v>
      </c>
      <c r="Y85" s="103"/>
      <c r="Z85" s="104">
        <f t="shared" si="65"/>
        <v>0</v>
      </c>
      <c r="AA85" s="104">
        <f t="shared" si="66"/>
        <v>0</v>
      </c>
      <c r="AB85" s="103"/>
      <c r="AC85" s="103">
        <f t="shared" si="72"/>
        <v>4</v>
      </c>
      <c r="AD85" s="104">
        <f t="shared" si="73"/>
        <v>47.040000000000028</v>
      </c>
      <c r="AE85" s="104">
        <f t="shared" si="78"/>
        <v>98</v>
      </c>
      <c r="AF85" s="105">
        <f t="shared" si="67"/>
        <v>3.2520325203252036E-2</v>
      </c>
      <c r="AG85" s="37">
        <f t="shared" si="75"/>
        <v>0.97560975609756106</v>
      </c>
      <c r="AH85" s="63">
        <f t="shared" si="76"/>
        <v>23.902439024390244</v>
      </c>
      <c r="AI85" s="103">
        <v>1</v>
      </c>
      <c r="AJ85" s="107">
        <f t="shared" si="68"/>
        <v>24.5</v>
      </c>
      <c r="AK85" s="106">
        <f t="shared" si="69"/>
        <v>30.749999999999996</v>
      </c>
      <c r="AL85" s="108">
        <v>81</v>
      </c>
      <c r="AM85" s="106">
        <f t="shared" si="70"/>
        <v>4.3928571428571423</v>
      </c>
      <c r="AN85" s="109">
        <f t="shared" si="71"/>
        <v>1.0249999999999999</v>
      </c>
      <c r="AO85" s="35">
        <f t="shared" si="77"/>
        <v>43619.75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4"/>
        <v>0</v>
      </c>
      <c r="L86" s="104">
        <f t="shared" si="56"/>
        <v>0</v>
      </c>
      <c r="M86" s="103">
        <v>1</v>
      </c>
      <c r="N86" s="104">
        <f t="shared" si="57"/>
        <v>11.76</v>
      </c>
      <c r="O86" s="104">
        <f t="shared" si="58"/>
        <v>24</v>
      </c>
      <c r="P86" s="103">
        <v>0</v>
      </c>
      <c r="Q86" s="104">
        <f t="shared" si="59"/>
        <v>0</v>
      </c>
      <c r="R86" s="104">
        <f t="shared" si="60"/>
        <v>0</v>
      </c>
      <c r="S86" s="103">
        <v>0</v>
      </c>
      <c r="T86" s="104">
        <f t="shared" si="61"/>
        <v>0</v>
      </c>
      <c r="U86" s="104">
        <f t="shared" si="62"/>
        <v>0</v>
      </c>
      <c r="V86" s="103">
        <v>0</v>
      </c>
      <c r="W86" s="104">
        <f t="shared" si="63"/>
        <v>0</v>
      </c>
      <c r="X86" s="104">
        <f t="shared" si="64"/>
        <v>0</v>
      </c>
      <c r="Y86" s="103"/>
      <c r="Z86" s="104">
        <f t="shared" si="65"/>
        <v>0</v>
      </c>
      <c r="AA86" s="104">
        <f t="shared" si="66"/>
        <v>0</v>
      </c>
      <c r="AB86" s="103"/>
      <c r="AC86" s="103">
        <f t="shared" si="72"/>
        <v>1</v>
      </c>
      <c r="AD86" s="104">
        <f t="shared" si="73"/>
        <v>11.76</v>
      </c>
      <c r="AE86" s="104">
        <f t="shared" si="78"/>
        <v>24</v>
      </c>
      <c r="AF86" s="105">
        <f t="shared" si="67"/>
        <v>8.130081300813009E-3</v>
      </c>
      <c r="AG86" s="37">
        <f t="shared" si="75"/>
        <v>0.24390243902439027</v>
      </c>
      <c r="AH86" s="63">
        <f t="shared" si="76"/>
        <v>5.8536585365853657</v>
      </c>
      <c r="AI86" s="103">
        <v>0</v>
      </c>
      <c r="AJ86" s="107">
        <f t="shared" si="68"/>
        <v>0</v>
      </c>
      <c r="AK86" s="106">
        <f t="shared" si="69"/>
        <v>0</v>
      </c>
      <c r="AL86" s="108">
        <v>82</v>
      </c>
      <c r="AM86" s="106">
        <f t="shared" si="70"/>
        <v>0</v>
      </c>
      <c r="AN86" s="109">
        <f t="shared" si="71"/>
        <v>0</v>
      </c>
      <c r="AO86" s="35">
        <f t="shared" si="77"/>
        <v>43589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1</v>
      </c>
      <c r="K87" s="104">
        <f t="shared" si="74"/>
        <v>11.76</v>
      </c>
      <c r="L87" s="104">
        <f t="shared" si="56"/>
        <v>24.5</v>
      </c>
      <c r="M87" s="103">
        <v>0</v>
      </c>
      <c r="N87" s="104">
        <f t="shared" si="57"/>
        <v>0</v>
      </c>
      <c r="O87" s="104">
        <f t="shared" si="58"/>
        <v>0</v>
      </c>
      <c r="P87" s="103">
        <v>0</v>
      </c>
      <c r="Q87" s="104">
        <f t="shared" si="59"/>
        <v>0</v>
      </c>
      <c r="R87" s="104">
        <f t="shared" si="60"/>
        <v>0</v>
      </c>
      <c r="S87" s="103">
        <v>0</v>
      </c>
      <c r="T87" s="104">
        <f t="shared" si="61"/>
        <v>0</v>
      </c>
      <c r="U87" s="104">
        <f t="shared" si="62"/>
        <v>0</v>
      </c>
      <c r="V87" s="103">
        <v>0</v>
      </c>
      <c r="W87" s="104">
        <f t="shared" si="63"/>
        <v>0</v>
      </c>
      <c r="X87" s="104">
        <f t="shared" si="64"/>
        <v>0</v>
      </c>
      <c r="Y87" s="103"/>
      <c r="Z87" s="104">
        <f t="shared" si="65"/>
        <v>0</v>
      </c>
      <c r="AA87" s="104">
        <f t="shared" si="66"/>
        <v>0</v>
      </c>
      <c r="AB87" s="103"/>
      <c r="AC87" s="103">
        <f t="shared" si="72"/>
        <v>1</v>
      </c>
      <c r="AD87" s="104">
        <f t="shared" si="73"/>
        <v>11.76</v>
      </c>
      <c r="AE87" s="104">
        <f t="shared" si="78"/>
        <v>24.5</v>
      </c>
      <c r="AF87" s="105">
        <f t="shared" si="67"/>
        <v>8.130081300813009E-3</v>
      </c>
      <c r="AG87" s="37">
        <f t="shared" si="75"/>
        <v>0.24390243902439027</v>
      </c>
      <c r="AH87" s="63">
        <f t="shared" si="76"/>
        <v>5.975609756097561</v>
      </c>
      <c r="AI87" s="103">
        <v>0</v>
      </c>
      <c r="AJ87" s="107">
        <f t="shared" si="68"/>
        <v>0</v>
      </c>
      <c r="AK87" s="106">
        <f t="shared" si="69"/>
        <v>0</v>
      </c>
      <c r="AL87" s="108">
        <v>83</v>
      </c>
      <c r="AM87" s="106">
        <f t="shared" si="70"/>
        <v>0</v>
      </c>
      <c r="AN87" s="109">
        <f t="shared" si="71"/>
        <v>0</v>
      </c>
      <c r="AO87" s="35">
        <f t="shared" si="77"/>
        <v>43589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1</v>
      </c>
      <c r="K88" s="104">
        <f t="shared" si="74"/>
        <v>12.049999999999988</v>
      </c>
      <c r="L88" s="104">
        <f t="shared" si="56"/>
        <v>24.5</v>
      </c>
      <c r="M88" s="103">
        <v>1</v>
      </c>
      <c r="N88" s="104">
        <f t="shared" si="57"/>
        <v>12.049999999999988</v>
      </c>
      <c r="O88" s="104">
        <f t="shared" si="58"/>
        <v>24.5</v>
      </c>
      <c r="P88" s="103">
        <v>0</v>
      </c>
      <c r="Q88" s="104">
        <f t="shared" si="59"/>
        <v>0</v>
      </c>
      <c r="R88" s="104">
        <f t="shared" si="60"/>
        <v>0</v>
      </c>
      <c r="S88" s="103">
        <v>0</v>
      </c>
      <c r="T88" s="104">
        <f t="shared" si="61"/>
        <v>0</v>
      </c>
      <c r="U88" s="104">
        <f t="shared" si="62"/>
        <v>0</v>
      </c>
      <c r="V88" s="103">
        <v>0</v>
      </c>
      <c r="W88" s="104">
        <f t="shared" si="63"/>
        <v>0</v>
      </c>
      <c r="X88" s="104">
        <f t="shared" si="64"/>
        <v>0</v>
      </c>
      <c r="Y88" s="103"/>
      <c r="Z88" s="104">
        <f t="shared" si="65"/>
        <v>0</v>
      </c>
      <c r="AA88" s="104">
        <f t="shared" si="66"/>
        <v>0</v>
      </c>
      <c r="AB88" s="103"/>
      <c r="AC88" s="103">
        <f t="shared" si="72"/>
        <v>2</v>
      </c>
      <c r="AD88" s="104">
        <f t="shared" si="73"/>
        <v>24.099999999999977</v>
      </c>
      <c r="AE88" s="104">
        <f t="shared" si="78"/>
        <v>49</v>
      </c>
      <c r="AF88" s="105">
        <f t="shared" si="67"/>
        <v>1.6260162601626018E-2</v>
      </c>
      <c r="AG88" s="37">
        <f t="shared" si="75"/>
        <v>0.48780487804878053</v>
      </c>
      <c r="AH88" s="63">
        <f t="shared" si="76"/>
        <v>11.951219512195122</v>
      </c>
      <c r="AI88" s="103">
        <v>0</v>
      </c>
      <c r="AJ88" s="107">
        <f t="shared" si="68"/>
        <v>0</v>
      </c>
      <c r="AK88" s="106">
        <f t="shared" si="69"/>
        <v>0</v>
      </c>
      <c r="AL88" s="108">
        <v>84</v>
      </c>
      <c r="AM88" s="106">
        <f t="shared" si="70"/>
        <v>0</v>
      </c>
      <c r="AN88" s="109">
        <f t="shared" si="71"/>
        <v>0</v>
      </c>
      <c r="AO88" s="35">
        <f t="shared" si="77"/>
        <v>43589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6"/>
        <v>0</v>
      </c>
      <c r="M89" s="103">
        <v>0</v>
      </c>
      <c r="N89" s="104">
        <f t="shared" si="57"/>
        <v>0</v>
      </c>
      <c r="O89" s="104">
        <f t="shared" si="58"/>
        <v>0</v>
      </c>
      <c r="P89" s="103">
        <v>0</v>
      </c>
      <c r="Q89" s="104">
        <f t="shared" si="59"/>
        <v>0</v>
      </c>
      <c r="R89" s="104">
        <f t="shared" si="60"/>
        <v>0</v>
      </c>
      <c r="S89" s="103">
        <v>0</v>
      </c>
      <c r="T89" s="104">
        <f t="shared" si="61"/>
        <v>0</v>
      </c>
      <c r="U89" s="104">
        <f t="shared" si="62"/>
        <v>0</v>
      </c>
      <c r="V89" s="103">
        <v>0</v>
      </c>
      <c r="W89" s="104">
        <f t="shared" si="63"/>
        <v>0</v>
      </c>
      <c r="X89" s="104">
        <f t="shared" si="64"/>
        <v>0</v>
      </c>
      <c r="Y89" s="103"/>
      <c r="Z89" s="104">
        <f t="shared" si="65"/>
        <v>0</v>
      </c>
      <c r="AA89" s="104">
        <f t="shared" si="66"/>
        <v>0</v>
      </c>
      <c r="AB89" s="103"/>
      <c r="AC89" s="103">
        <f t="shared" si="72"/>
        <v>0</v>
      </c>
      <c r="AD89" s="104">
        <f t="shared" si="73"/>
        <v>0</v>
      </c>
      <c r="AE89" s="104">
        <f t="shared" si="78"/>
        <v>0</v>
      </c>
      <c r="AF89" s="105">
        <f t="shared" si="67"/>
        <v>0</v>
      </c>
      <c r="AG89" s="37">
        <f t="shared" si="75"/>
        <v>0</v>
      </c>
      <c r="AH89" s="63">
        <f t="shared" si="76"/>
        <v>0</v>
      </c>
      <c r="AI89" s="103">
        <v>0</v>
      </c>
      <c r="AJ89" s="107">
        <f t="shared" si="68"/>
        <v>0</v>
      </c>
      <c r="AK89" s="106" t="str">
        <f t="shared" si="69"/>
        <v>-</v>
      </c>
      <c r="AL89" s="108">
        <v>85</v>
      </c>
      <c r="AM89" s="106" t="str">
        <f t="shared" si="70"/>
        <v>-</v>
      </c>
      <c r="AN89" s="109" t="str">
        <f t="shared" si="71"/>
        <v>-</v>
      </c>
      <c r="AO89" s="35" t="str">
        <f t="shared" si="77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3" si="79">J90*$F90</f>
        <v>0</v>
      </c>
      <c r="L90" s="16">
        <f t="shared" ref="L90:L95" si="80">J90*$G90</f>
        <v>0</v>
      </c>
      <c r="M90" s="26">
        <v>0</v>
      </c>
      <c r="N90" s="16">
        <f t="shared" ref="N90:N95" si="81">M90*$F90</f>
        <v>0</v>
      </c>
      <c r="O90" s="16">
        <f t="shared" ref="O90:O95" si="82">M90*$G90</f>
        <v>0</v>
      </c>
      <c r="P90" s="26">
        <v>0</v>
      </c>
      <c r="Q90" s="16">
        <f t="shared" ref="Q90:Q95" si="83">P90*$F90</f>
        <v>0</v>
      </c>
      <c r="R90" s="16">
        <f t="shared" ref="R90:R95" si="84">P90*$G90</f>
        <v>0</v>
      </c>
      <c r="S90" s="26">
        <v>0</v>
      </c>
      <c r="T90" s="16">
        <f t="shared" ref="T90:T95" si="85">S90*$F90</f>
        <v>0</v>
      </c>
      <c r="U90" s="16">
        <f t="shared" ref="U90:U95" si="86">S90*$G90</f>
        <v>0</v>
      </c>
      <c r="V90" s="26">
        <v>0</v>
      </c>
      <c r="W90" s="16">
        <f t="shared" ref="W90:W95" si="87">V90*$F90</f>
        <v>0</v>
      </c>
      <c r="X90" s="16">
        <f t="shared" ref="X90:X95" si="88">V90*$G90</f>
        <v>0</v>
      </c>
      <c r="Y90" s="26"/>
      <c r="Z90" s="16">
        <f t="shared" ref="Z90:Z95" si="89">Y90*$F90</f>
        <v>0</v>
      </c>
      <c r="AA90" s="16">
        <f t="shared" ref="AA90:AA95" si="90">Y90*$G90</f>
        <v>0</v>
      </c>
      <c r="AB90" s="51"/>
      <c r="AC90" s="52">
        <f t="shared" si="72"/>
        <v>0</v>
      </c>
      <c r="AD90" s="16">
        <f t="shared" si="73"/>
        <v>0</v>
      </c>
      <c r="AE90" s="37">
        <f t="shared" ref="AE90:AE95" si="91">AC90*G90</f>
        <v>0</v>
      </c>
      <c r="AF90" s="42">
        <f t="shared" ref="AF90:AF95" si="92">AC90/AQ$10</f>
        <v>0</v>
      </c>
      <c r="AG90" s="37">
        <f t="shared" si="75"/>
        <v>0</v>
      </c>
      <c r="AH90" s="63">
        <f t="shared" si="76"/>
        <v>0</v>
      </c>
      <c r="AI90" s="26">
        <v>0</v>
      </c>
      <c r="AJ90" s="37">
        <f t="shared" ref="AJ90:AJ95" si="93">AI90*G90</f>
        <v>0</v>
      </c>
      <c r="AK90" s="37" t="str">
        <f t="shared" ref="AK90:AK95" si="94">IFERROR(AI90/AF90, "-")</f>
        <v>-</v>
      </c>
      <c r="AL90" s="47">
        <v>87</v>
      </c>
      <c r="AM90" s="37" t="str">
        <f t="shared" ref="AM90:AM95" si="95">IFERROR(AK90/7,"-")</f>
        <v>-</v>
      </c>
      <c r="AN90" s="52" t="str">
        <f t="shared" ref="AN90:AN95" si="96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9"/>
        <v>0</v>
      </c>
      <c r="L91" s="104">
        <f t="shared" si="80"/>
        <v>0</v>
      </c>
      <c r="M91" s="103">
        <v>0</v>
      </c>
      <c r="N91" s="104">
        <f t="shared" si="81"/>
        <v>0</v>
      </c>
      <c r="O91" s="104">
        <f t="shared" si="82"/>
        <v>0</v>
      </c>
      <c r="P91" s="103">
        <v>0</v>
      </c>
      <c r="Q91" s="104">
        <f t="shared" si="83"/>
        <v>0</v>
      </c>
      <c r="R91" s="104">
        <f t="shared" si="84"/>
        <v>0</v>
      </c>
      <c r="S91" s="103">
        <v>0</v>
      </c>
      <c r="T91" s="104">
        <f t="shared" si="85"/>
        <v>0</v>
      </c>
      <c r="U91" s="104">
        <f t="shared" si="86"/>
        <v>0</v>
      </c>
      <c r="V91" s="103">
        <v>0</v>
      </c>
      <c r="W91" s="104">
        <f t="shared" si="87"/>
        <v>0</v>
      </c>
      <c r="X91" s="104">
        <f t="shared" si="88"/>
        <v>0</v>
      </c>
      <c r="Y91" s="103"/>
      <c r="Z91" s="104">
        <f t="shared" si="89"/>
        <v>0</v>
      </c>
      <c r="AA91" s="104">
        <f t="shared" si="90"/>
        <v>0</v>
      </c>
      <c r="AB91" s="103"/>
      <c r="AC91" s="103">
        <f t="shared" si="72"/>
        <v>0</v>
      </c>
      <c r="AD91" s="104">
        <f t="shared" si="73"/>
        <v>0</v>
      </c>
      <c r="AE91" s="104">
        <f t="shared" si="91"/>
        <v>0</v>
      </c>
      <c r="AF91" s="105">
        <f t="shared" si="92"/>
        <v>0</v>
      </c>
      <c r="AG91" s="37">
        <f t="shared" si="75"/>
        <v>0</v>
      </c>
      <c r="AH91" s="63">
        <f t="shared" si="76"/>
        <v>0</v>
      </c>
      <c r="AI91" s="103">
        <v>0</v>
      </c>
      <c r="AJ91" s="107">
        <f t="shared" si="93"/>
        <v>0</v>
      </c>
      <c r="AK91" s="106" t="str">
        <f t="shared" si="94"/>
        <v>-</v>
      </c>
      <c r="AL91" s="108">
        <v>88</v>
      </c>
      <c r="AM91" s="106" t="str">
        <f t="shared" si="95"/>
        <v>-</v>
      </c>
      <c r="AN91" s="109" t="str">
        <f t="shared" si="96"/>
        <v>-</v>
      </c>
      <c r="AO91" s="35" t="str">
        <f t="shared" si="77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9"/>
        <v>0</v>
      </c>
      <c r="L92" s="104">
        <f t="shared" si="80"/>
        <v>0</v>
      </c>
      <c r="M92" s="103">
        <v>0</v>
      </c>
      <c r="N92" s="104">
        <f t="shared" si="81"/>
        <v>0</v>
      </c>
      <c r="O92" s="104">
        <f t="shared" si="82"/>
        <v>0</v>
      </c>
      <c r="P92" s="103">
        <v>0</v>
      </c>
      <c r="Q92" s="104">
        <f t="shared" si="83"/>
        <v>0</v>
      </c>
      <c r="R92" s="104">
        <f t="shared" si="84"/>
        <v>0</v>
      </c>
      <c r="S92" s="103">
        <v>0</v>
      </c>
      <c r="T92" s="104">
        <f t="shared" si="85"/>
        <v>0</v>
      </c>
      <c r="U92" s="104">
        <f t="shared" si="86"/>
        <v>0</v>
      </c>
      <c r="V92" s="103">
        <v>0</v>
      </c>
      <c r="W92" s="104">
        <f t="shared" si="87"/>
        <v>0</v>
      </c>
      <c r="X92" s="104">
        <f t="shared" si="88"/>
        <v>0</v>
      </c>
      <c r="Y92" s="103"/>
      <c r="Z92" s="104">
        <f t="shared" si="89"/>
        <v>0</v>
      </c>
      <c r="AA92" s="104">
        <f t="shared" si="90"/>
        <v>0</v>
      </c>
      <c r="AB92" s="103"/>
      <c r="AC92" s="103">
        <f t="shared" si="72"/>
        <v>0</v>
      </c>
      <c r="AD92" s="104">
        <f t="shared" si="73"/>
        <v>0</v>
      </c>
      <c r="AE92" s="104">
        <f t="shared" si="91"/>
        <v>0</v>
      </c>
      <c r="AF92" s="105">
        <f t="shared" si="92"/>
        <v>0</v>
      </c>
      <c r="AG92" s="37">
        <f t="shared" si="75"/>
        <v>0</v>
      </c>
      <c r="AH92" s="63">
        <f t="shared" si="76"/>
        <v>0</v>
      </c>
      <c r="AI92" s="103">
        <v>0</v>
      </c>
      <c r="AJ92" s="107">
        <f t="shared" si="93"/>
        <v>0</v>
      </c>
      <c r="AK92" s="106" t="str">
        <f t="shared" si="94"/>
        <v>-</v>
      </c>
      <c r="AL92" s="108">
        <v>89</v>
      </c>
      <c r="AM92" s="106" t="str">
        <f t="shared" si="95"/>
        <v>-</v>
      </c>
      <c r="AN92" s="109" t="str">
        <f t="shared" si="96"/>
        <v>-</v>
      </c>
      <c r="AO92" s="35" t="str">
        <f t="shared" si="77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9"/>
        <v>0</v>
      </c>
      <c r="L93" s="104">
        <f t="shared" si="80"/>
        <v>0</v>
      </c>
      <c r="M93" s="103">
        <v>0</v>
      </c>
      <c r="N93" s="104">
        <f t="shared" si="81"/>
        <v>0</v>
      </c>
      <c r="O93" s="104">
        <f t="shared" si="82"/>
        <v>0</v>
      </c>
      <c r="P93" s="103">
        <v>0</v>
      </c>
      <c r="Q93" s="104">
        <f t="shared" si="83"/>
        <v>0</v>
      </c>
      <c r="R93" s="104">
        <f t="shared" si="84"/>
        <v>0</v>
      </c>
      <c r="S93" s="103">
        <v>0</v>
      </c>
      <c r="T93" s="104">
        <f t="shared" si="85"/>
        <v>0</v>
      </c>
      <c r="U93" s="104">
        <f t="shared" si="86"/>
        <v>0</v>
      </c>
      <c r="V93" s="103">
        <v>0</v>
      </c>
      <c r="W93" s="104">
        <f t="shared" si="87"/>
        <v>0</v>
      </c>
      <c r="X93" s="104">
        <f t="shared" si="88"/>
        <v>0</v>
      </c>
      <c r="Y93" s="103"/>
      <c r="Z93" s="104">
        <f t="shared" si="89"/>
        <v>0</v>
      </c>
      <c r="AA93" s="104">
        <f t="shared" si="90"/>
        <v>0</v>
      </c>
      <c r="AB93" s="103"/>
      <c r="AC93" s="103">
        <f t="shared" si="72"/>
        <v>0</v>
      </c>
      <c r="AD93" s="104">
        <f t="shared" si="73"/>
        <v>0</v>
      </c>
      <c r="AE93" s="104">
        <f t="shared" si="91"/>
        <v>0</v>
      </c>
      <c r="AF93" s="105">
        <f t="shared" si="92"/>
        <v>0</v>
      </c>
      <c r="AG93" s="37">
        <f t="shared" si="75"/>
        <v>0</v>
      </c>
      <c r="AH93" s="63">
        <f t="shared" si="76"/>
        <v>0</v>
      </c>
      <c r="AI93" s="103">
        <v>0</v>
      </c>
      <c r="AJ93" s="107">
        <f t="shared" si="93"/>
        <v>0</v>
      </c>
      <c r="AK93" s="106" t="str">
        <f t="shared" si="94"/>
        <v>-</v>
      </c>
      <c r="AL93" s="108">
        <v>90</v>
      </c>
      <c r="AM93" s="106" t="str">
        <f t="shared" si="95"/>
        <v>-</v>
      </c>
      <c r="AN93" s="109" t="str">
        <f t="shared" si="96"/>
        <v>-</v>
      </c>
      <c r="AO93" s="35" t="str">
        <f t="shared" si="77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9"/>
        <v>0</v>
      </c>
      <c r="L94" s="104">
        <f t="shared" si="80"/>
        <v>0</v>
      </c>
      <c r="M94" s="103">
        <v>0</v>
      </c>
      <c r="N94" s="104">
        <f t="shared" si="81"/>
        <v>0</v>
      </c>
      <c r="O94" s="104">
        <f t="shared" si="82"/>
        <v>0</v>
      </c>
      <c r="P94" s="103">
        <v>0</v>
      </c>
      <c r="Q94" s="104">
        <f t="shared" si="83"/>
        <v>0</v>
      </c>
      <c r="R94" s="104">
        <f t="shared" si="84"/>
        <v>0</v>
      </c>
      <c r="S94" s="103">
        <v>0</v>
      </c>
      <c r="T94" s="104">
        <f t="shared" si="85"/>
        <v>0</v>
      </c>
      <c r="U94" s="104">
        <f t="shared" si="86"/>
        <v>0</v>
      </c>
      <c r="V94" s="103">
        <v>0</v>
      </c>
      <c r="W94" s="104">
        <f t="shared" si="87"/>
        <v>0</v>
      </c>
      <c r="X94" s="104">
        <f t="shared" si="88"/>
        <v>0</v>
      </c>
      <c r="Y94" s="103"/>
      <c r="Z94" s="104">
        <f t="shared" si="89"/>
        <v>0</v>
      </c>
      <c r="AA94" s="104">
        <f t="shared" si="90"/>
        <v>0</v>
      </c>
      <c r="AB94" s="103"/>
      <c r="AC94" s="103">
        <f t="shared" si="72"/>
        <v>0</v>
      </c>
      <c r="AD94" s="104">
        <f t="shared" si="73"/>
        <v>0</v>
      </c>
      <c r="AE94" s="104">
        <f t="shared" si="91"/>
        <v>0</v>
      </c>
      <c r="AF94" s="105">
        <f t="shared" si="92"/>
        <v>0</v>
      </c>
      <c r="AG94" s="37">
        <f t="shared" si="75"/>
        <v>0</v>
      </c>
      <c r="AH94" s="63">
        <f t="shared" si="76"/>
        <v>0</v>
      </c>
      <c r="AI94" s="103">
        <v>0</v>
      </c>
      <c r="AJ94" s="107">
        <f t="shared" si="93"/>
        <v>0</v>
      </c>
      <c r="AK94" s="106" t="str">
        <f t="shared" si="94"/>
        <v>-</v>
      </c>
      <c r="AL94" s="108">
        <v>91</v>
      </c>
      <c r="AM94" s="106" t="str">
        <f t="shared" si="95"/>
        <v>-</v>
      </c>
      <c r="AN94" s="109" t="str">
        <f t="shared" si="96"/>
        <v>-</v>
      </c>
      <c r="AO94" s="35" t="str">
        <f t="shared" si="77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9"/>
        <v>0</v>
      </c>
      <c r="L95" s="104">
        <f t="shared" si="80"/>
        <v>0</v>
      </c>
      <c r="M95" s="103">
        <v>0</v>
      </c>
      <c r="N95" s="104">
        <f t="shared" si="81"/>
        <v>0</v>
      </c>
      <c r="O95" s="104">
        <f t="shared" si="82"/>
        <v>0</v>
      </c>
      <c r="P95" s="103">
        <v>0</v>
      </c>
      <c r="Q95" s="104">
        <f t="shared" si="83"/>
        <v>0</v>
      </c>
      <c r="R95" s="104">
        <f t="shared" si="84"/>
        <v>0</v>
      </c>
      <c r="S95" s="103">
        <v>0</v>
      </c>
      <c r="T95" s="104">
        <f t="shared" si="85"/>
        <v>0</v>
      </c>
      <c r="U95" s="104">
        <f t="shared" si="86"/>
        <v>0</v>
      </c>
      <c r="V95" s="103">
        <v>0</v>
      </c>
      <c r="W95" s="104">
        <f t="shared" si="87"/>
        <v>0</v>
      </c>
      <c r="X95" s="104">
        <f t="shared" si="88"/>
        <v>0</v>
      </c>
      <c r="Y95" s="103"/>
      <c r="Z95" s="104">
        <f t="shared" si="89"/>
        <v>0</v>
      </c>
      <c r="AA95" s="104">
        <f t="shared" si="90"/>
        <v>0</v>
      </c>
      <c r="AB95" s="103"/>
      <c r="AC95" s="103">
        <f t="shared" si="72"/>
        <v>0</v>
      </c>
      <c r="AD95" s="104">
        <f t="shared" si="73"/>
        <v>0</v>
      </c>
      <c r="AE95" s="104">
        <f t="shared" si="91"/>
        <v>0</v>
      </c>
      <c r="AF95" s="105">
        <f t="shared" si="92"/>
        <v>0</v>
      </c>
      <c r="AG95" s="37">
        <f t="shared" si="75"/>
        <v>0</v>
      </c>
      <c r="AH95" s="63">
        <f t="shared" si="76"/>
        <v>0</v>
      </c>
      <c r="AI95" s="103">
        <v>0</v>
      </c>
      <c r="AJ95" s="107">
        <f t="shared" si="93"/>
        <v>0</v>
      </c>
      <c r="AK95" s="106" t="str">
        <f t="shared" si="94"/>
        <v>-</v>
      </c>
      <c r="AL95" s="108">
        <v>92</v>
      </c>
      <c r="AM95" s="106" t="str">
        <f t="shared" si="95"/>
        <v>-</v>
      </c>
      <c r="AN95" s="109" t="str">
        <f t="shared" si="96"/>
        <v>-</v>
      </c>
      <c r="AO95" s="35" t="str">
        <f t="shared" si="77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7">M96*$F96</f>
        <v>0</v>
      </c>
      <c r="O96" s="16">
        <f t="shared" ref="O96:O97" si="98">M96*$G96</f>
        <v>0</v>
      </c>
      <c r="P96" s="26">
        <v>0</v>
      </c>
      <c r="Q96" s="16">
        <f t="shared" ref="Q96:Q97" si="99">P96*$F96</f>
        <v>0</v>
      </c>
      <c r="R96" s="16">
        <f t="shared" ref="R96:R97" si="100">P96*$G96</f>
        <v>0</v>
      </c>
      <c r="S96" s="26">
        <v>0</v>
      </c>
      <c r="T96" s="16">
        <f t="shared" ref="T96:T97" si="101">S96*$F96</f>
        <v>0</v>
      </c>
      <c r="U96" s="16">
        <f t="shared" ref="U96:U97" si="102">S96*$G96</f>
        <v>0</v>
      </c>
      <c r="V96" s="26">
        <v>0</v>
      </c>
      <c r="W96" s="16">
        <f t="shared" ref="W96:W97" si="103">V96*$F96</f>
        <v>0</v>
      </c>
      <c r="X96" s="16">
        <f t="shared" ref="X96:X97" si="104">V96*$G96</f>
        <v>0</v>
      </c>
      <c r="Y96" s="26"/>
      <c r="Z96" s="16">
        <f t="shared" ref="Z96:Z97" si="105">Y96*$F96</f>
        <v>0</v>
      </c>
      <c r="AA96" s="16">
        <f t="shared" ref="AA96:AA97" si="106">Y96*$G96</f>
        <v>0</v>
      </c>
      <c r="AC96" s="52">
        <f t="shared" si="72"/>
        <v>0</v>
      </c>
      <c r="AD96" s="16">
        <f t="shared" si="73"/>
        <v>0</v>
      </c>
      <c r="AE96" s="37">
        <f t="shared" ref="AE96:AE128" si="107">AC96*G96</f>
        <v>0</v>
      </c>
      <c r="AF96" s="42">
        <f t="shared" ref="AF96:AF103" si="108">AC96/AQ$10</f>
        <v>0</v>
      </c>
      <c r="AG96" s="37">
        <f t="shared" si="75"/>
        <v>0</v>
      </c>
      <c r="AH96" s="63">
        <f t="shared" si="76"/>
        <v>0</v>
      </c>
      <c r="AI96" s="26">
        <v>0</v>
      </c>
      <c r="AJ96" s="37">
        <f t="shared" ref="AJ96:AJ103" si="109">AI96*G96</f>
        <v>0</v>
      </c>
      <c r="AK96" s="37" t="str">
        <f t="shared" ref="AK96:AK103" si="110">IFERROR(AI96/AF96, "-")</f>
        <v>-</v>
      </c>
      <c r="AL96" s="47">
        <v>94</v>
      </c>
      <c r="AM96" s="37" t="str">
        <f t="shared" ref="AM96:AM103" si="111">IFERROR(AK96/7,"-")</f>
        <v>-</v>
      </c>
      <c r="AN96" s="52" t="str">
        <f t="shared" ref="AN96:AN103" si="112">IFERROR(AK96/30,"-")</f>
        <v>-</v>
      </c>
      <c r="AO96" s="35" t="str">
        <f t="shared" si="77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9"/>
        <v>0</v>
      </c>
      <c r="L97" s="16">
        <f t="shared" ref="L97" si="113">J97*$G97</f>
        <v>0</v>
      </c>
      <c r="M97" s="26">
        <v>0</v>
      </c>
      <c r="N97" s="16">
        <f t="shared" si="97"/>
        <v>0</v>
      </c>
      <c r="O97" s="16">
        <f t="shared" si="98"/>
        <v>0</v>
      </c>
      <c r="P97" s="26">
        <v>0</v>
      </c>
      <c r="Q97" s="16">
        <f t="shared" si="99"/>
        <v>0</v>
      </c>
      <c r="R97" s="16">
        <f t="shared" si="100"/>
        <v>0</v>
      </c>
      <c r="S97" s="26">
        <v>0</v>
      </c>
      <c r="T97" s="16">
        <f t="shared" si="101"/>
        <v>0</v>
      </c>
      <c r="U97" s="16">
        <f t="shared" si="102"/>
        <v>0</v>
      </c>
      <c r="V97" s="26">
        <v>0</v>
      </c>
      <c r="W97" s="16">
        <f t="shared" si="103"/>
        <v>0</v>
      </c>
      <c r="X97" s="16">
        <f t="shared" si="104"/>
        <v>0</v>
      </c>
      <c r="Y97" s="26"/>
      <c r="Z97" s="16">
        <f t="shared" si="105"/>
        <v>0</v>
      </c>
      <c r="AA97" s="16">
        <f t="shared" si="106"/>
        <v>0</v>
      </c>
      <c r="AC97" s="52">
        <f t="shared" si="72"/>
        <v>0</v>
      </c>
      <c r="AD97" s="16">
        <f t="shared" si="73"/>
        <v>0</v>
      </c>
      <c r="AE97" s="37">
        <f t="shared" si="107"/>
        <v>0</v>
      </c>
      <c r="AF97" s="42">
        <f t="shared" si="108"/>
        <v>0</v>
      </c>
      <c r="AG97" s="37">
        <f t="shared" si="75"/>
        <v>0</v>
      </c>
      <c r="AH97" s="63">
        <f t="shared" si="76"/>
        <v>0</v>
      </c>
      <c r="AI97" s="26">
        <v>1</v>
      </c>
      <c r="AJ97" s="37">
        <f t="shared" si="109"/>
        <v>44.5</v>
      </c>
      <c r="AK97" s="37" t="str">
        <f t="shared" si="110"/>
        <v>-</v>
      </c>
      <c r="AL97" s="47">
        <v>95</v>
      </c>
      <c r="AM97" s="37" t="str">
        <f t="shared" si="111"/>
        <v>-</v>
      </c>
      <c r="AN97" s="52" t="str">
        <f t="shared" si="112"/>
        <v>-</v>
      </c>
      <c r="AO97" s="35" t="str">
        <f t="shared" si="77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9"/>
        <v>0</v>
      </c>
      <c r="L98" s="16">
        <f t="shared" ref="L98:L101" si="114">J98*$G98</f>
        <v>0</v>
      </c>
      <c r="M98" s="26">
        <v>0</v>
      </c>
      <c r="N98" s="16">
        <f t="shared" ref="N98:N101" si="115">M98*$F98</f>
        <v>0</v>
      </c>
      <c r="O98" s="16">
        <f t="shared" ref="O98:O101" si="116">M98*$G98</f>
        <v>0</v>
      </c>
      <c r="P98" s="26">
        <v>0</v>
      </c>
      <c r="Q98" s="16">
        <f t="shared" ref="Q98:Q101" si="117">P98*$F98</f>
        <v>0</v>
      </c>
      <c r="R98" s="16">
        <f t="shared" ref="R98:R101" si="118">P98*$G98</f>
        <v>0</v>
      </c>
      <c r="S98" s="26">
        <v>0</v>
      </c>
      <c r="T98" s="16">
        <f t="shared" ref="T98:T101" si="119">S98*$F98</f>
        <v>0</v>
      </c>
      <c r="U98" s="16">
        <f t="shared" ref="U98:U101" si="120">S98*$G98</f>
        <v>0</v>
      </c>
      <c r="V98" s="26">
        <v>0</v>
      </c>
      <c r="W98" s="16">
        <f t="shared" ref="W98:W101" si="121">V98*$F98</f>
        <v>0</v>
      </c>
      <c r="X98" s="16">
        <f t="shared" ref="X98:X101" si="122">V98*$G98</f>
        <v>0</v>
      </c>
      <c r="Y98" s="26"/>
      <c r="Z98" s="16">
        <f t="shared" ref="Z98:Z101" si="123">Y98*$F98</f>
        <v>0</v>
      </c>
      <c r="AA98" s="16">
        <f t="shared" ref="AA98:AA101" si="124">Y98*$G98</f>
        <v>0</v>
      </c>
      <c r="AC98" s="52">
        <f t="shared" si="72"/>
        <v>0</v>
      </c>
      <c r="AD98" s="16">
        <f t="shared" si="73"/>
        <v>0</v>
      </c>
      <c r="AE98" s="37">
        <f t="shared" si="107"/>
        <v>0</v>
      </c>
      <c r="AF98" s="42">
        <f t="shared" si="108"/>
        <v>0</v>
      </c>
      <c r="AG98" s="37">
        <f t="shared" si="75"/>
        <v>0</v>
      </c>
      <c r="AH98" s="63">
        <f t="shared" si="76"/>
        <v>0</v>
      </c>
      <c r="AI98" s="26">
        <v>0</v>
      </c>
      <c r="AJ98" s="37">
        <f t="shared" si="109"/>
        <v>0</v>
      </c>
      <c r="AK98" s="37" t="str">
        <f t="shared" si="110"/>
        <v>-</v>
      </c>
      <c r="AL98" s="47">
        <v>97</v>
      </c>
      <c r="AM98" s="37" t="str">
        <f t="shared" si="111"/>
        <v>-</v>
      </c>
      <c r="AN98" s="52" t="str">
        <f t="shared" si="112"/>
        <v>-</v>
      </c>
      <c r="AO98" s="35" t="str">
        <f t="shared" si="77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1</v>
      </c>
      <c r="K99" s="16">
        <f t="shared" si="79"/>
        <v>7.4611494252873589</v>
      </c>
      <c r="L99" s="16">
        <f t="shared" si="114"/>
        <v>24.5</v>
      </c>
      <c r="M99" s="26">
        <v>0</v>
      </c>
      <c r="N99" s="16">
        <f t="shared" si="115"/>
        <v>0</v>
      </c>
      <c r="O99" s="16">
        <f t="shared" si="116"/>
        <v>0</v>
      </c>
      <c r="P99" s="26">
        <v>0</v>
      </c>
      <c r="Q99" s="16">
        <f t="shared" si="117"/>
        <v>0</v>
      </c>
      <c r="R99" s="16">
        <f t="shared" si="118"/>
        <v>0</v>
      </c>
      <c r="S99" s="26">
        <v>0</v>
      </c>
      <c r="T99" s="16">
        <f t="shared" si="119"/>
        <v>0</v>
      </c>
      <c r="U99" s="16">
        <f t="shared" si="120"/>
        <v>0</v>
      </c>
      <c r="V99" s="26">
        <v>0</v>
      </c>
      <c r="W99" s="16">
        <f t="shared" si="121"/>
        <v>0</v>
      </c>
      <c r="X99" s="16">
        <f t="shared" si="122"/>
        <v>0</v>
      </c>
      <c r="Y99" s="26"/>
      <c r="Z99" s="16">
        <f t="shared" si="123"/>
        <v>0</v>
      </c>
      <c r="AA99" s="16">
        <f t="shared" si="124"/>
        <v>0</v>
      </c>
      <c r="AC99" s="52">
        <f t="shared" si="72"/>
        <v>1</v>
      </c>
      <c r="AD99" s="16">
        <f t="shared" si="73"/>
        <v>7.4611494252873589</v>
      </c>
      <c r="AE99" s="37">
        <f t="shared" si="107"/>
        <v>24.5</v>
      </c>
      <c r="AF99" s="42">
        <f t="shared" si="108"/>
        <v>8.130081300813009E-3</v>
      </c>
      <c r="AG99" s="37">
        <f t="shared" si="75"/>
        <v>0.24390243902439027</v>
      </c>
      <c r="AH99" s="63">
        <f t="shared" si="76"/>
        <v>5.975609756097561</v>
      </c>
      <c r="AI99" s="26">
        <v>1</v>
      </c>
      <c r="AJ99" s="37">
        <f t="shared" si="109"/>
        <v>24.5</v>
      </c>
      <c r="AK99" s="37">
        <f t="shared" si="110"/>
        <v>122.99999999999999</v>
      </c>
      <c r="AL99" s="47">
        <v>98</v>
      </c>
      <c r="AM99" s="37">
        <f t="shared" si="111"/>
        <v>17.571428571428569</v>
      </c>
      <c r="AN99" s="52">
        <f t="shared" si="112"/>
        <v>4.0999999999999996</v>
      </c>
      <c r="AO99" s="35">
        <f t="shared" si="77"/>
        <v>43712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9"/>
        <v>7.6100000000000083</v>
      </c>
      <c r="L100" s="16">
        <f t="shared" si="114"/>
        <v>24.5</v>
      </c>
      <c r="M100" s="26">
        <v>0</v>
      </c>
      <c r="N100" s="16">
        <f t="shared" si="115"/>
        <v>0</v>
      </c>
      <c r="O100" s="16">
        <f t="shared" si="116"/>
        <v>0</v>
      </c>
      <c r="P100" s="26">
        <v>0</v>
      </c>
      <c r="Q100" s="16">
        <f t="shared" si="117"/>
        <v>0</v>
      </c>
      <c r="R100" s="16">
        <f t="shared" si="118"/>
        <v>0</v>
      </c>
      <c r="S100" s="26">
        <v>0</v>
      </c>
      <c r="T100" s="16">
        <f t="shared" si="119"/>
        <v>0</v>
      </c>
      <c r="U100" s="16">
        <f t="shared" si="120"/>
        <v>0</v>
      </c>
      <c r="V100" s="26">
        <v>0</v>
      </c>
      <c r="W100" s="16">
        <f t="shared" si="121"/>
        <v>0</v>
      </c>
      <c r="X100" s="16">
        <f t="shared" si="122"/>
        <v>0</v>
      </c>
      <c r="Y100" s="26"/>
      <c r="Z100" s="16">
        <f t="shared" si="123"/>
        <v>0</v>
      </c>
      <c r="AA100" s="16">
        <f t="shared" si="124"/>
        <v>0</v>
      </c>
      <c r="AC100" s="52">
        <f t="shared" si="72"/>
        <v>1</v>
      </c>
      <c r="AD100" s="16">
        <f t="shared" si="73"/>
        <v>7.6100000000000083</v>
      </c>
      <c r="AE100" s="37">
        <f t="shared" si="107"/>
        <v>24.5</v>
      </c>
      <c r="AF100" s="42">
        <f t="shared" si="108"/>
        <v>8.130081300813009E-3</v>
      </c>
      <c r="AG100" s="37">
        <f t="shared" si="75"/>
        <v>0.24390243902439027</v>
      </c>
      <c r="AH100" s="63">
        <f t="shared" si="76"/>
        <v>5.975609756097561</v>
      </c>
      <c r="AI100" s="26">
        <v>2</v>
      </c>
      <c r="AJ100" s="37">
        <f t="shared" si="109"/>
        <v>49</v>
      </c>
      <c r="AK100" s="37">
        <f t="shared" si="110"/>
        <v>245.99999999999997</v>
      </c>
      <c r="AL100" s="47">
        <v>99</v>
      </c>
      <c r="AM100" s="37">
        <f t="shared" si="111"/>
        <v>35.142857142857139</v>
      </c>
      <c r="AN100" s="52">
        <f t="shared" si="112"/>
        <v>8.1999999999999993</v>
      </c>
      <c r="AO100" s="35">
        <f t="shared" si="77"/>
        <v>43835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9"/>
        <v>0</v>
      </c>
      <c r="L101" s="16">
        <f t="shared" si="114"/>
        <v>0</v>
      </c>
      <c r="M101" s="26">
        <v>0</v>
      </c>
      <c r="N101" s="16">
        <f t="shared" si="115"/>
        <v>0</v>
      </c>
      <c r="O101" s="16">
        <f t="shared" si="116"/>
        <v>0</v>
      </c>
      <c r="P101" s="26">
        <v>0</v>
      </c>
      <c r="Q101" s="16">
        <f t="shared" si="117"/>
        <v>0</v>
      </c>
      <c r="R101" s="16">
        <f t="shared" si="118"/>
        <v>0</v>
      </c>
      <c r="S101" s="26">
        <v>0</v>
      </c>
      <c r="T101" s="16">
        <f t="shared" si="119"/>
        <v>0</v>
      </c>
      <c r="U101" s="16">
        <f t="shared" si="120"/>
        <v>0</v>
      </c>
      <c r="V101" s="26">
        <v>0</v>
      </c>
      <c r="W101" s="16">
        <f t="shared" si="121"/>
        <v>0</v>
      </c>
      <c r="X101" s="16">
        <f t="shared" si="122"/>
        <v>0</v>
      </c>
      <c r="Y101" s="26"/>
      <c r="Z101" s="16">
        <f t="shared" si="123"/>
        <v>0</v>
      </c>
      <c r="AA101" s="16">
        <f t="shared" si="124"/>
        <v>0</v>
      </c>
      <c r="AC101" s="52">
        <f t="shared" si="72"/>
        <v>0</v>
      </c>
      <c r="AD101" s="16">
        <f t="shared" si="73"/>
        <v>0</v>
      </c>
      <c r="AE101" s="37">
        <f t="shared" si="107"/>
        <v>0</v>
      </c>
      <c r="AF101" s="42">
        <f t="shared" si="108"/>
        <v>0</v>
      </c>
      <c r="AG101" s="37">
        <f t="shared" si="75"/>
        <v>0</v>
      </c>
      <c r="AH101" s="63">
        <f t="shared" si="76"/>
        <v>0</v>
      </c>
      <c r="AI101" s="26">
        <v>3</v>
      </c>
      <c r="AJ101" s="37">
        <f t="shared" si="109"/>
        <v>73.5</v>
      </c>
      <c r="AK101" s="37" t="str">
        <f t="shared" si="110"/>
        <v>-</v>
      </c>
      <c r="AL101" s="47">
        <v>100</v>
      </c>
      <c r="AM101" s="37" t="str">
        <f t="shared" si="111"/>
        <v>-</v>
      </c>
      <c r="AN101" s="52" t="str">
        <f t="shared" si="112"/>
        <v>-</v>
      </c>
      <c r="AO101" s="35" t="str">
        <f t="shared" si="77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9"/>
        <v>0</v>
      </c>
      <c r="L102" s="16">
        <f t="shared" ref="L102:L103" si="125">J102*$G102</f>
        <v>0</v>
      </c>
      <c r="M102" s="26">
        <v>0</v>
      </c>
      <c r="N102" s="16">
        <f t="shared" ref="N102:N103" si="126">M102*$F102</f>
        <v>0</v>
      </c>
      <c r="O102" s="16">
        <f t="shared" ref="O102:O103" si="127">M102*$G102</f>
        <v>0</v>
      </c>
      <c r="P102" s="26">
        <v>0</v>
      </c>
      <c r="Q102" s="16">
        <f t="shared" ref="Q102:Q103" si="128">P102*$F102</f>
        <v>0</v>
      </c>
      <c r="R102" s="16">
        <f t="shared" ref="R102:R103" si="129">P102*$G102</f>
        <v>0</v>
      </c>
      <c r="S102" s="26">
        <v>0</v>
      </c>
      <c r="T102" s="16">
        <f t="shared" ref="T102:T103" si="130">S102*$F102</f>
        <v>0</v>
      </c>
      <c r="U102" s="16">
        <f t="shared" ref="U102:U103" si="131">S102*$G102</f>
        <v>0</v>
      </c>
      <c r="V102" s="26">
        <v>0</v>
      </c>
      <c r="W102" s="16">
        <f t="shared" ref="W102:W103" si="132">V102*$F102</f>
        <v>0</v>
      </c>
      <c r="X102" s="16">
        <f t="shared" ref="X102:X103" si="133">V102*$G102</f>
        <v>0</v>
      </c>
      <c r="Y102" s="26"/>
      <c r="Z102" s="16">
        <f t="shared" ref="Z102:Z103" si="134">Y102*$F102</f>
        <v>0</v>
      </c>
      <c r="AA102" s="16">
        <f t="shared" ref="AA102:AA103" si="135">Y102*$G102</f>
        <v>0</v>
      </c>
      <c r="AC102" s="52">
        <f t="shared" si="72"/>
        <v>0</v>
      </c>
      <c r="AD102" s="16">
        <f t="shared" si="73"/>
        <v>0</v>
      </c>
      <c r="AE102" s="37">
        <f t="shared" si="107"/>
        <v>0</v>
      </c>
      <c r="AF102" s="42">
        <f t="shared" si="108"/>
        <v>0</v>
      </c>
      <c r="AG102" s="37">
        <f t="shared" si="75"/>
        <v>0</v>
      </c>
      <c r="AH102" s="63">
        <f t="shared" si="76"/>
        <v>0</v>
      </c>
      <c r="AI102" s="26">
        <v>0</v>
      </c>
      <c r="AJ102" s="37">
        <f t="shared" si="109"/>
        <v>0</v>
      </c>
      <c r="AK102" s="37" t="str">
        <f t="shared" si="110"/>
        <v>-</v>
      </c>
      <c r="AL102" s="47">
        <v>102</v>
      </c>
      <c r="AM102" s="37" t="str">
        <f t="shared" si="111"/>
        <v>-</v>
      </c>
      <c r="AN102" s="52" t="str">
        <f t="shared" si="112"/>
        <v>-</v>
      </c>
      <c r="AO102" s="35" t="str">
        <f t="shared" si="77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9"/>
        <v>0</v>
      </c>
      <c r="L103" s="16">
        <f t="shared" si="125"/>
        <v>0</v>
      </c>
      <c r="M103" s="26">
        <v>0</v>
      </c>
      <c r="N103" s="16">
        <f t="shared" si="126"/>
        <v>0</v>
      </c>
      <c r="O103" s="16">
        <f t="shared" si="127"/>
        <v>0</v>
      </c>
      <c r="P103" s="26">
        <v>0</v>
      </c>
      <c r="Q103" s="16">
        <f t="shared" si="128"/>
        <v>0</v>
      </c>
      <c r="R103" s="16">
        <f t="shared" si="129"/>
        <v>0</v>
      </c>
      <c r="S103" s="26">
        <v>0</v>
      </c>
      <c r="T103" s="16">
        <f t="shared" si="130"/>
        <v>0</v>
      </c>
      <c r="U103" s="16">
        <f t="shared" si="131"/>
        <v>0</v>
      </c>
      <c r="V103" s="26">
        <v>0</v>
      </c>
      <c r="W103" s="16">
        <f t="shared" si="132"/>
        <v>0</v>
      </c>
      <c r="X103" s="16">
        <f t="shared" si="133"/>
        <v>0</v>
      </c>
      <c r="Y103" s="26"/>
      <c r="Z103" s="16">
        <f t="shared" si="134"/>
        <v>0</v>
      </c>
      <c r="AA103" s="16">
        <f t="shared" si="135"/>
        <v>0</v>
      </c>
      <c r="AC103" s="52">
        <f t="shared" si="72"/>
        <v>0</v>
      </c>
      <c r="AD103" s="16">
        <f t="shared" si="73"/>
        <v>0</v>
      </c>
      <c r="AE103" s="37">
        <f t="shared" si="107"/>
        <v>0</v>
      </c>
      <c r="AF103" s="42">
        <f t="shared" si="108"/>
        <v>0</v>
      </c>
      <c r="AG103" s="37">
        <f t="shared" si="75"/>
        <v>0</v>
      </c>
      <c r="AH103" s="63">
        <f t="shared" si="76"/>
        <v>0</v>
      </c>
      <c r="AI103" s="26">
        <v>0</v>
      </c>
      <c r="AJ103" s="37">
        <f t="shared" si="109"/>
        <v>0</v>
      </c>
      <c r="AK103" s="37" t="str">
        <f t="shared" si="110"/>
        <v>-</v>
      </c>
      <c r="AL103" s="47">
        <v>103</v>
      </c>
      <c r="AM103" s="37" t="str">
        <f t="shared" si="111"/>
        <v>-</v>
      </c>
      <c r="AN103" s="52" t="str">
        <f t="shared" si="112"/>
        <v>-</v>
      </c>
      <c r="AO103" s="35" t="str">
        <f t="shared" si="77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9"/>
        <v>0</v>
      </c>
      <c r="L104" s="16">
        <f t="shared" ref="L104:L112" si="136">J104*$G104</f>
        <v>0</v>
      </c>
      <c r="M104" s="26">
        <v>0</v>
      </c>
      <c r="N104" s="16">
        <f t="shared" ref="N104:N112" si="137">M104*$F104</f>
        <v>0</v>
      </c>
      <c r="O104" s="16">
        <f t="shared" ref="O104:O112" si="138">M104*$G104</f>
        <v>0</v>
      </c>
      <c r="P104" s="26">
        <v>0</v>
      </c>
      <c r="Q104" s="16">
        <f t="shared" ref="Q104:Q112" si="139">P104*$F104</f>
        <v>0</v>
      </c>
      <c r="R104" s="16">
        <f t="shared" ref="R104:R112" si="140">P104*$G104</f>
        <v>0</v>
      </c>
      <c r="S104" s="26">
        <v>0</v>
      </c>
      <c r="T104" s="16">
        <f t="shared" ref="T104:T112" si="141">S104*$F104</f>
        <v>0</v>
      </c>
      <c r="U104" s="16">
        <f t="shared" ref="U104:U112" si="142">S104*$G104</f>
        <v>0</v>
      </c>
      <c r="V104" s="26">
        <v>0</v>
      </c>
      <c r="W104" s="16">
        <f t="shared" ref="W104:W112" si="143">V104*$F104</f>
        <v>0</v>
      </c>
      <c r="X104" s="16">
        <f t="shared" ref="X104:X112" si="144">V104*$G104</f>
        <v>0</v>
      </c>
      <c r="Y104" s="26"/>
      <c r="Z104" s="16">
        <f t="shared" ref="Z104:Z112" si="145">Y104*$F104</f>
        <v>0</v>
      </c>
      <c r="AA104" s="16">
        <f t="shared" ref="AA104:AA112" si="146">Y104*$G104</f>
        <v>0</v>
      </c>
      <c r="AC104" s="52">
        <f t="shared" si="72"/>
        <v>0</v>
      </c>
      <c r="AD104" s="16">
        <f t="shared" si="73"/>
        <v>0</v>
      </c>
      <c r="AE104" s="37">
        <f t="shared" si="107"/>
        <v>0</v>
      </c>
      <c r="AF104" s="42">
        <f t="shared" ref="AF104:AF112" si="147">AC104/AQ$10</f>
        <v>0</v>
      </c>
      <c r="AG104" s="37">
        <f t="shared" si="75"/>
        <v>0</v>
      </c>
      <c r="AH104" s="63">
        <f t="shared" si="76"/>
        <v>0</v>
      </c>
      <c r="AI104" s="26">
        <v>0</v>
      </c>
      <c r="AJ104" s="37">
        <f t="shared" ref="AJ104:AJ112" si="148">AI104*G104</f>
        <v>0</v>
      </c>
      <c r="AK104" s="37" t="str">
        <f t="shared" ref="AK104:AK112" si="149">IFERROR(AI104/AF104, "-")</f>
        <v>-</v>
      </c>
      <c r="AL104" s="47">
        <v>105</v>
      </c>
      <c r="AM104" s="37" t="str">
        <f t="shared" ref="AM104:AM112" si="150">IFERROR(AK104/7,"-")</f>
        <v>-</v>
      </c>
      <c r="AN104" s="52" t="str">
        <f t="shared" ref="AN104:AN112" si="151">IFERROR(AK104/30,"-")</f>
        <v>-</v>
      </c>
      <c r="AO104" s="35" t="str">
        <f t="shared" si="77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9"/>
        <v>0</v>
      </c>
      <c r="L105" s="16">
        <f t="shared" si="136"/>
        <v>0</v>
      </c>
      <c r="M105" s="26">
        <v>0</v>
      </c>
      <c r="N105" s="16">
        <f t="shared" si="137"/>
        <v>0</v>
      </c>
      <c r="O105" s="16">
        <f t="shared" si="138"/>
        <v>0</v>
      </c>
      <c r="P105" s="26">
        <v>0</v>
      </c>
      <c r="Q105" s="16">
        <f t="shared" si="139"/>
        <v>0</v>
      </c>
      <c r="R105" s="16">
        <f t="shared" si="140"/>
        <v>0</v>
      </c>
      <c r="S105" s="26">
        <v>0</v>
      </c>
      <c r="T105" s="16">
        <f t="shared" si="141"/>
        <v>0</v>
      </c>
      <c r="U105" s="16">
        <f t="shared" si="142"/>
        <v>0</v>
      </c>
      <c r="V105" s="26">
        <v>0</v>
      </c>
      <c r="W105" s="16">
        <f t="shared" si="143"/>
        <v>0</v>
      </c>
      <c r="X105" s="16">
        <f t="shared" si="144"/>
        <v>0</v>
      </c>
      <c r="Y105" s="26"/>
      <c r="Z105" s="16">
        <f t="shared" si="145"/>
        <v>0</v>
      </c>
      <c r="AA105" s="16">
        <f t="shared" si="146"/>
        <v>0</v>
      </c>
      <c r="AC105" s="52">
        <f t="shared" si="72"/>
        <v>0</v>
      </c>
      <c r="AD105" s="16">
        <f t="shared" si="73"/>
        <v>0</v>
      </c>
      <c r="AE105" s="37">
        <f t="shared" si="107"/>
        <v>0</v>
      </c>
      <c r="AF105" s="42">
        <f t="shared" si="147"/>
        <v>0</v>
      </c>
      <c r="AG105" s="37">
        <f t="shared" si="75"/>
        <v>0</v>
      </c>
      <c r="AH105" s="63">
        <f t="shared" si="76"/>
        <v>0</v>
      </c>
      <c r="AI105" s="26">
        <v>0</v>
      </c>
      <c r="AJ105" s="37">
        <f t="shared" si="148"/>
        <v>0</v>
      </c>
      <c r="AK105" s="37" t="str">
        <f t="shared" si="149"/>
        <v>-</v>
      </c>
      <c r="AL105" s="47">
        <v>106</v>
      </c>
      <c r="AM105" s="37" t="str">
        <f t="shared" si="150"/>
        <v>-</v>
      </c>
      <c r="AN105" s="52" t="str">
        <f t="shared" si="151"/>
        <v>-</v>
      </c>
      <c r="AO105" s="35" t="str">
        <f t="shared" si="77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9"/>
        <v>0</v>
      </c>
      <c r="L106" s="16">
        <f t="shared" si="136"/>
        <v>0</v>
      </c>
      <c r="M106" s="26">
        <v>0</v>
      </c>
      <c r="N106" s="16">
        <f t="shared" si="137"/>
        <v>0</v>
      </c>
      <c r="O106" s="16">
        <f t="shared" si="138"/>
        <v>0</v>
      </c>
      <c r="P106" s="26">
        <v>0</v>
      </c>
      <c r="Q106" s="16">
        <f t="shared" si="139"/>
        <v>0</v>
      </c>
      <c r="R106" s="16">
        <f t="shared" si="140"/>
        <v>0</v>
      </c>
      <c r="S106" s="26">
        <v>0</v>
      </c>
      <c r="T106" s="16">
        <f t="shared" si="141"/>
        <v>0</v>
      </c>
      <c r="U106" s="16">
        <f t="shared" si="142"/>
        <v>0</v>
      </c>
      <c r="V106" s="26">
        <v>0</v>
      </c>
      <c r="W106" s="16">
        <f t="shared" si="143"/>
        <v>0</v>
      </c>
      <c r="X106" s="16">
        <f t="shared" si="144"/>
        <v>0</v>
      </c>
      <c r="Y106" s="26"/>
      <c r="Z106" s="16">
        <f t="shared" si="145"/>
        <v>0</v>
      </c>
      <c r="AA106" s="16">
        <f t="shared" si="146"/>
        <v>0</v>
      </c>
      <c r="AC106" s="52">
        <f t="shared" si="72"/>
        <v>0</v>
      </c>
      <c r="AD106" s="16">
        <f t="shared" si="73"/>
        <v>0</v>
      </c>
      <c r="AE106" s="37">
        <f t="shared" si="107"/>
        <v>0</v>
      </c>
      <c r="AF106" s="42">
        <f t="shared" si="147"/>
        <v>0</v>
      </c>
      <c r="AG106" s="37">
        <f t="shared" si="75"/>
        <v>0</v>
      </c>
      <c r="AH106" s="63">
        <f t="shared" si="76"/>
        <v>0</v>
      </c>
      <c r="AI106" s="26">
        <v>0</v>
      </c>
      <c r="AJ106" s="37">
        <f t="shared" si="148"/>
        <v>0</v>
      </c>
      <c r="AK106" s="37" t="str">
        <f t="shared" si="149"/>
        <v>-</v>
      </c>
      <c r="AL106" s="47">
        <v>107</v>
      </c>
      <c r="AM106" s="37" t="str">
        <f t="shared" si="150"/>
        <v>-</v>
      </c>
      <c r="AN106" s="52" t="str">
        <f t="shared" si="151"/>
        <v>-</v>
      </c>
      <c r="AO106" s="35" t="str">
        <f t="shared" si="77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9"/>
        <v>0</v>
      </c>
      <c r="L107" s="16">
        <f t="shared" si="136"/>
        <v>0</v>
      </c>
      <c r="M107" s="26">
        <v>0</v>
      </c>
      <c r="N107" s="16">
        <f t="shared" si="137"/>
        <v>0</v>
      </c>
      <c r="O107" s="16">
        <f t="shared" si="138"/>
        <v>0</v>
      </c>
      <c r="P107" s="26">
        <v>0</v>
      </c>
      <c r="Q107" s="16">
        <f t="shared" si="139"/>
        <v>0</v>
      </c>
      <c r="R107" s="16">
        <f t="shared" si="140"/>
        <v>0</v>
      </c>
      <c r="S107" s="26">
        <v>0</v>
      </c>
      <c r="T107" s="16">
        <f t="shared" si="141"/>
        <v>0</v>
      </c>
      <c r="U107" s="16">
        <f t="shared" si="142"/>
        <v>0</v>
      </c>
      <c r="V107" s="26">
        <v>0</v>
      </c>
      <c r="W107" s="16">
        <f t="shared" si="143"/>
        <v>0</v>
      </c>
      <c r="X107" s="16">
        <f t="shared" si="144"/>
        <v>0</v>
      </c>
      <c r="Y107" s="26"/>
      <c r="Z107" s="16">
        <f t="shared" si="145"/>
        <v>0</v>
      </c>
      <c r="AA107" s="16">
        <f t="shared" si="146"/>
        <v>0</v>
      </c>
      <c r="AC107" s="52">
        <f t="shared" si="72"/>
        <v>0</v>
      </c>
      <c r="AD107" s="16">
        <f t="shared" si="73"/>
        <v>0</v>
      </c>
      <c r="AE107" s="37">
        <f t="shared" si="107"/>
        <v>0</v>
      </c>
      <c r="AF107" s="42">
        <f t="shared" si="147"/>
        <v>0</v>
      </c>
      <c r="AG107" s="37">
        <f t="shared" si="75"/>
        <v>0</v>
      </c>
      <c r="AH107" s="63">
        <f t="shared" si="76"/>
        <v>0</v>
      </c>
      <c r="AI107" s="26">
        <v>0</v>
      </c>
      <c r="AJ107" s="37">
        <f t="shared" si="148"/>
        <v>0</v>
      </c>
      <c r="AK107" s="37" t="str">
        <f t="shared" si="149"/>
        <v>-</v>
      </c>
      <c r="AL107" s="47">
        <v>108</v>
      </c>
      <c r="AM107" s="37" t="str">
        <f t="shared" si="150"/>
        <v>-</v>
      </c>
      <c r="AN107" s="52" t="str">
        <f t="shared" si="151"/>
        <v>-</v>
      </c>
      <c r="AO107" s="35" t="str">
        <f t="shared" si="77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9"/>
        <v>0</v>
      </c>
      <c r="L108" s="16">
        <f t="shared" si="136"/>
        <v>0</v>
      </c>
      <c r="M108" s="26">
        <v>0</v>
      </c>
      <c r="N108" s="16">
        <f t="shared" si="137"/>
        <v>0</v>
      </c>
      <c r="O108" s="16">
        <f t="shared" si="138"/>
        <v>0</v>
      </c>
      <c r="P108" s="26">
        <v>0</v>
      </c>
      <c r="Q108" s="16">
        <f t="shared" si="139"/>
        <v>0</v>
      </c>
      <c r="R108" s="16">
        <f t="shared" si="140"/>
        <v>0</v>
      </c>
      <c r="S108" s="26">
        <v>0</v>
      </c>
      <c r="T108" s="16">
        <f t="shared" si="141"/>
        <v>0</v>
      </c>
      <c r="U108" s="16">
        <f t="shared" si="142"/>
        <v>0</v>
      </c>
      <c r="V108" s="26">
        <v>0</v>
      </c>
      <c r="W108" s="16">
        <f t="shared" si="143"/>
        <v>0</v>
      </c>
      <c r="X108" s="16">
        <f t="shared" si="144"/>
        <v>0</v>
      </c>
      <c r="Y108" s="26"/>
      <c r="Z108" s="16">
        <f t="shared" si="145"/>
        <v>0</v>
      </c>
      <c r="AA108" s="16">
        <f t="shared" si="146"/>
        <v>0</v>
      </c>
      <c r="AC108" s="52">
        <f t="shared" si="72"/>
        <v>0</v>
      </c>
      <c r="AD108" s="16">
        <f t="shared" si="73"/>
        <v>0</v>
      </c>
      <c r="AE108" s="37">
        <f t="shared" si="107"/>
        <v>0</v>
      </c>
      <c r="AF108" s="42">
        <f t="shared" si="147"/>
        <v>0</v>
      </c>
      <c r="AG108" s="37">
        <f t="shared" si="75"/>
        <v>0</v>
      </c>
      <c r="AH108" s="63">
        <f t="shared" si="76"/>
        <v>0</v>
      </c>
      <c r="AI108" s="26">
        <v>0</v>
      </c>
      <c r="AJ108" s="37">
        <f t="shared" si="148"/>
        <v>0</v>
      </c>
      <c r="AK108" s="37" t="str">
        <f t="shared" si="149"/>
        <v>-</v>
      </c>
      <c r="AL108" s="47">
        <v>109</v>
      </c>
      <c r="AM108" s="37" t="str">
        <f t="shared" si="150"/>
        <v>-</v>
      </c>
      <c r="AN108" s="52" t="str">
        <f t="shared" si="151"/>
        <v>-</v>
      </c>
      <c r="AO108" s="35" t="str">
        <f t="shared" si="77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9"/>
        <v>0</v>
      </c>
      <c r="L109" s="16">
        <f t="shared" si="136"/>
        <v>0</v>
      </c>
      <c r="M109" s="26">
        <v>0</v>
      </c>
      <c r="N109" s="16">
        <f t="shared" si="137"/>
        <v>0</v>
      </c>
      <c r="O109" s="16">
        <f t="shared" si="138"/>
        <v>0</v>
      </c>
      <c r="P109" s="26">
        <v>0</v>
      </c>
      <c r="Q109" s="16">
        <f t="shared" si="139"/>
        <v>0</v>
      </c>
      <c r="R109" s="16">
        <f t="shared" si="140"/>
        <v>0</v>
      </c>
      <c r="S109" s="26">
        <v>0</v>
      </c>
      <c r="T109" s="16">
        <f t="shared" si="141"/>
        <v>0</v>
      </c>
      <c r="U109" s="16">
        <f t="shared" si="142"/>
        <v>0</v>
      </c>
      <c r="V109" s="26">
        <v>0</v>
      </c>
      <c r="W109" s="16">
        <f t="shared" si="143"/>
        <v>0</v>
      </c>
      <c r="X109" s="16">
        <f t="shared" si="144"/>
        <v>0</v>
      </c>
      <c r="Y109" s="26"/>
      <c r="Z109" s="16">
        <f t="shared" si="145"/>
        <v>0</v>
      </c>
      <c r="AA109" s="16">
        <f t="shared" si="146"/>
        <v>0</v>
      </c>
      <c r="AC109" s="52">
        <f t="shared" si="72"/>
        <v>0</v>
      </c>
      <c r="AD109" s="16">
        <f t="shared" si="73"/>
        <v>0</v>
      </c>
      <c r="AE109" s="37">
        <f t="shared" si="107"/>
        <v>0</v>
      </c>
      <c r="AF109" s="42">
        <f t="shared" si="147"/>
        <v>0</v>
      </c>
      <c r="AG109" s="37">
        <f t="shared" si="75"/>
        <v>0</v>
      </c>
      <c r="AH109" s="63">
        <f t="shared" si="76"/>
        <v>0</v>
      </c>
      <c r="AI109" s="26">
        <v>0</v>
      </c>
      <c r="AJ109" s="37">
        <f t="shared" si="148"/>
        <v>0</v>
      </c>
      <c r="AK109" s="37" t="str">
        <f t="shared" si="149"/>
        <v>-</v>
      </c>
      <c r="AL109" s="47">
        <v>110</v>
      </c>
      <c r="AM109" s="37" t="str">
        <f t="shared" si="150"/>
        <v>-</v>
      </c>
      <c r="AN109" s="52" t="str">
        <f t="shared" si="151"/>
        <v>-</v>
      </c>
      <c r="AO109" s="35" t="str">
        <f t="shared" si="77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9"/>
        <v>0</v>
      </c>
      <c r="L110" s="16">
        <f t="shared" si="136"/>
        <v>0</v>
      </c>
      <c r="M110" s="26">
        <v>0</v>
      </c>
      <c r="N110" s="16">
        <f t="shared" si="137"/>
        <v>0</v>
      </c>
      <c r="O110" s="16">
        <f t="shared" si="138"/>
        <v>0</v>
      </c>
      <c r="P110" s="26">
        <v>0</v>
      </c>
      <c r="Q110" s="16">
        <f t="shared" si="139"/>
        <v>0</v>
      </c>
      <c r="R110" s="16">
        <f t="shared" si="140"/>
        <v>0</v>
      </c>
      <c r="S110" s="26">
        <v>0</v>
      </c>
      <c r="T110" s="16">
        <f t="shared" si="141"/>
        <v>0</v>
      </c>
      <c r="U110" s="16">
        <f t="shared" si="142"/>
        <v>0</v>
      </c>
      <c r="V110" s="26">
        <v>0</v>
      </c>
      <c r="W110" s="16">
        <f t="shared" si="143"/>
        <v>0</v>
      </c>
      <c r="X110" s="16">
        <f t="shared" si="144"/>
        <v>0</v>
      </c>
      <c r="Y110" s="26"/>
      <c r="Z110" s="16">
        <f t="shared" si="145"/>
        <v>0</v>
      </c>
      <c r="AA110" s="16">
        <f t="shared" si="146"/>
        <v>0</v>
      </c>
      <c r="AC110" s="52">
        <f t="shared" si="72"/>
        <v>0</v>
      </c>
      <c r="AD110" s="16">
        <f t="shared" si="73"/>
        <v>0</v>
      </c>
      <c r="AE110" s="37">
        <f t="shared" si="107"/>
        <v>0</v>
      </c>
      <c r="AF110" s="42">
        <f t="shared" si="147"/>
        <v>0</v>
      </c>
      <c r="AG110" s="37">
        <f t="shared" si="75"/>
        <v>0</v>
      </c>
      <c r="AH110" s="63">
        <f t="shared" si="76"/>
        <v>0</v>
      </c>
      <c r="AI110" s="26">
        <v>0</v>
      </c>
      <c r="AJ110" s="37">
        <f t="shared" si="148"/>
        <v>0</v>
      </c>
      <c r="AK110" s="37" t="str">
        <f t="shared" si="149"/>
        <v>-</v>
      </c>
      <c r="AL110" s="47">
        <v>111</v>
      </c>
      <c r="AM110" s="37" t="str">
        <f t="shared" si="150"/>
        <v>-</v>
      </c>
      <c r="AN110" s="52" t="str">
        <f t="shared" si="151"/>
        <v>-</v>
      </c>
      <c r="AO110" s="35" t="str">
        <f t="shared" si="77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9"/>
        <v>0</v>
      </c>
      <c r="L111" s="16">
        <f t="shared" si="136"/>
        <v>0</v>
      </c>
      <c r="M111" s="26">
        <v>0</v>
      </c>
      <c r="N111" s="16">
        <f t="shared" si="137"/>
        <v>0</v>
      </c>
      <c r="O111" s="16">
        <f t="shared" si="138"/>
        <v>0</v>
      </c>
      <c r="P111" s="26">
        <v>0</v>
      </c>
      <c r="Q111" s="16">
        <f t="shared" si="139"/>
        <v>0</v>
      </c>
      <c r="R111" s="16">
        <f t="shared" si="140"/>
        <v>0</v>
      </c>
      <c r="S111" s="26">
        <v>0</v>
      </c>
      <c r="T111" s="16">
        <f t="shared" si="141"/>
        <v>0</v>
      </c>
      <c r="U111" s="16">
        <f t="shared" si="142"/>
        <v>0</v>
      </c>
      <c r="V111" s="26">
        <v>0</v>
      </c>
      <c r="W111" s="16">
        <f t="shared" si="143"/>
        <v>0</v>
      </c>
      <c r="X111" s="16">
        <f t="shared" si="144"/>
        <v>0</v>
      </c>
      <c r="Y111" s="26"/>
      <c r="Z111" s="16">
        <f t="shared" si="145"/>
        <v>0</v>
      </c>
      <c r="AA111" s="16">
        <f t="shared" si="146"/>
        <v>0</v>
      </c>
      <c r="AC111" s="52">
        <f t="shared" si="72"/>
        <v>0</v>
      </c>
      <c r="AD111" s="16">
        <f t="shared" si="73"/>
        <v>0</v>
      </c>
      <c r="AE111" s="37">
        <f t="shared" si="107"/>
        <v>0</v>
      </c>
      <c r="AF111" s="42">
        <f t="shared" si="147"/>
        <v>0</v>
      </c>
      <c r="AG111" s="37">
        <f t="shared" si="75"/>
        <v>0</v>
      </c>
      <c r="AH111" s="63">
        <f t="shared" si="76"/>
        <v>0</v>
      </c>
      <c r="AI111" s="26">
        <v>0</v>
      </c>
      <c r="AJ111" s="37">
        <f t="shared" si="148"/>
        <v>0</v>
      </c>
      <c r="AK111" s="37" t="str">
        <f t="shared" si="149"/>
        <v>-</v>
      </c>
      <c r="AL111" s="47">
        <v>112</v>
      </c>
      <c r="AM111" s="37" t="str">
        <f t="shared" si="150"/>
        <v>-</v>
      </c>
      <c r="AN111" s="52" t="str">
        <f t="shared" si="151"/>
        <v>-</v>
      </c>
      <c r="AO111" s="35" t="str">
        <f t="shared" si="77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9"/>
        <v>0</v>
      </c>
      <c r="L112" s="16">
        <f t="shared" si="136"/>
        <v>0</v>
      </c>
      <c r="M112" s="26">
        <v>0</v>
      </c>
      <c r="N112" s="16">
        <f t="shared" si="137"/>
        <v>0</v>
      </c>
      <c r="O112" s="16">
        <f t="shared" si="138"/>
        <v>0</v>
      </c>
      <c r="P112" s="26">
        <v>0</v>
      </c>
      <c r="Q112" s="16">
        <f t="shared" si="139"/>
        <v>0</v>
      </c>
      <c r="R112" s="16">
        <f t="shared" si="140"/>
        <v>0</v>
      </c>
      <c r="S112" s="26">
        <v>0</v>
      </c>
      <c r="T112" s="16">
        <f t="shared" si="141"/>
        <v>0</v>
      </c>
      <c r="U112" s="16">
        <f t="shared" si="142"/>
        <v>0</v>
      </c>
      <c r="V112" s="26">
        <v>0</v>
      </c>
      <c r="W112" s="16">
        <f t="shared" si="143"/>
        <v>0</v>
      </c>
      <c r="X112" s="16">
        <f t="shared" si="144"/>
        <v>0</v>
      </c>
      <c r="Y112" s="26"/>
      <c r="Z112" s="16">
        <f t="shared" si="145"/>
        <v>0</v>
      </c>
      <c r="AA112" s="16">
        <f t="shared" si="146"/>
        <v>0</v>
      </c>
      <c r="AC112" s="52">
        <f t="shared" si="72"/>
        <v>0</v>
      </c>
      <c r="AD112" s="16">
        <f t="shared" si="73"/>
        <v>0</v>
      </c>
      <c r="AE112" s="37">
        <f t="shared" si="107"/>
        <v>0</v>
      </c>
      <c r="AF112" s="42">
        <f t="shared" si="147"/>
        <v>0</v>
      </c>
      <c r="AG112" s="37">
        <f t="shared" si="75"/>
        <v>0</v>
      </c>
      <c r="AH112" s="63">
        <f t="shared" si="76"/>
        <v>0</v>
      </c>
      <c r="AI112" s="26">
        <v>0</v>
      </c>
      <c r="AJ112" s="37">
        <f t="shared" si="148"/>
        <v>0</v>
      </c>
      <c r="AK112" s="37" t="str">
        <f t="shared" si="149"/>
        <v>-</v>
      </c>
      <c r="AL112" s="47">
        <v>113</v>
      </c>
      <c r="AM112" s="37" t="str">
        <f t="shared" si="150"/>
        <v>-</v>
      </c>
      <c r="AN112" s="52" t="str">
        <f t="shared" si="151"/>
        <v>-</v>
      </c>
      <c r="AO112" s="35" t="str">
        <f t="shared" si="77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9"/>
        <v>0</v>
      </c>
      <c r="L113" s="16">
        <f t="shared" ref="L113:L121" si="152">J113*$G113</f>
        <v>0</v>
      </c>
      <c r="M113" s="26">
        <v>0</v>
      </c>
      <c r="N113" s="16">
        <f t="shared" ref="N113:N121" si="153">M113*$F113</f>
        <v>0</v>
      </c>
      <c r="O113" s="16">
        <f t="shared" ref="O113:O121" si="154">M113*$G113</f>
        <v>0</v>
      </c>
      <c r="P113" s="26">
        <v>0</v>
      </c>
      <c r="Q113" s="16">
        <f t="shared" ref="Q113:Q121" si="155">P113*$F113</f>
        <v>0</v>
      </c>
      <c r="R113" s="16">
        <f t="shared" ref="R113:R121" si="156">P113*$G113</f>
        <v>0</v>
      </c>
      <c r="S113" s="26">
        <v>0</v>
      </c>
      <c r="T113" s="16">
        <f t="shared" ref="T113:T121" si="157">S113*$F113</f>
        <v>0</v>
      </c>
      <c r="U113" s="16">
        <f t="shared" ref="U113:U121" si="158">S113*$G113</f>
        <v>0</v>
      </c>
      <c r="V113" s="26">
        <v>0</v>
      </c>
      <c r="W113" s="16">
        <f t="shared" ref="W113:W131" si="159">V113*$F113</f>
        <v>0</v>
      </c>
      <c r="X113" s="16">
        <f t="shared" ref="X113:X121" si="160">V113*$G113</f>
        <v>0</v>
      </c>
      <c r="Y113" s="26"/>
      <c r="Z113" s="16">
        <f t="shared" ref="Z113:Z121" si="161">Y113*$F113</f>
        <v>0</v>
      </c>
      <c r="AA113" s="16">
        <f t="shared" ref="AA113:AA121" si="162">Y113*$G113</f>
        <v>0</v>
      </c>
      <c r="AC113" s="52">
        <f t="shared" si="72"/>
        <v>0</v>
      </c>
      <c r="AD113" s="16">
        <f t="shared" si="73"/>
        <v>0</v>
      </c>
      <c r="AE113" s="37">
        <f t="shared" si="107"/>
        <v>0</v>
      </c>
      <c r="AF113" s="42">
        <f t="shared" ref="AF113:AF176" si="163">AC113/AQ$10</f>
        <v>0</v>
      </c>
      <c r="AG113" s="37">
        <f t="shared" si="75"/>
        <v>0</v>
      </c>
      <c r="AH113" s="63">
        <f t="shared" si="76"/>
        <v>0</v>
      </c>
      <c r="AI113" s="26">
        <v>0</v>
      </c>
      <c r="AJ113" s="37">
        <f t="shared" ref="AJ113:AJ121" si="164">AI113*G113</f>
        <v>0</v>
      </c>
      <c r="AK113" s="37" t="str">
        <f t="shared" ref="AK113:AK121" si="165">IFERROR(AI113/AF113, "-")</f>
        <v>-</v>
      </c>
      <c r="AL113" s="47">
        <v>115</v>
      </c>
      <c r="AM113" s="37" t="str">
        <f t="shared" ref="AM113:AM121" si="166">IFERROR(AK113/7,"-")</f>
        <v>-</v>
      </c>
      <c r="AN113" s="52" t="str">
        <f t="shared" ref="AN113:AN121" si="167">IFERROR(AK113/30,"-")</f>
        <v>-</v>
      </c>
      <c r="AO113" s="35" t="str">
        <f t="shared" si="77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9"/>
        <v>0</v>
      </c>
      <c r="L114" s="16">
        <f t="shared" si="152"/>
        <v>0</v>
      </c>
      <c r="M114" s="26">
        <v>1</v>
      </c>
      <c r="N114" s="16">
        <f t="shared" si="153"/>
        <v>7.44</v>
      </c>
      <c r="O114" s="16">
        <f t="shared" si="154"/>
        <v>44.5</v>
      </c>
      <c r="P114" s="26">
        <v>0</v>
      </c>
      <c r="Q114" s="16">
        <f t="shared" si="155"/>
        <v>0</v>
      </c>
      <c r="R114" s="16">
        <f t="shared" si="156"/>
        <v>0</v>
      </c>
      <c r="S114" s="26">
        <v>0</v>
      </c>
      <c r="T114" s="16">
        <f t="shared" si="157"/>
        <v>0</v>
      </c>
      <c r="U114" s="16">
        <f t="shared" si="158"/>
        <v>0</v>
      </c>
      <c r="V114" s="26">
        <v>0</v>
      </c>
      <c r="W114" s="16">
        <f t="shared" si="159"/>
        <v>0</v>
      </c>
      <c r="X114" s="16">
        <f t="shared" si="160"/>
        <v>0</v>
      </c>
      <c r="Y114" s="26"/>
      <c r="Z114" s="16">
        <f t="shared" si="161"/>
        <v>0</v>
      </c>
      <c r="AA114" s="16">
        <f t="shared" si="162"/>
        <v>0</v>
      </c>
      <c r="AC114" s="52">
        <f t="shared" si="72"/>
        <v>1</v>
      </c>
      <c r="AD114" s="16">
        <f t="shared" si="73"/>
        <v>7.44</v>
      </c>
      <c r="AE114" s="37">
        <f t="shared" si="107"/>
        <v>44.5</v>
      </c>
      <c r="AF114" s="42">
        <f t="shared" si="163"/>
        <v>8.130081300813009E-3</v>
      </c>
      <c r="AG114" s="37">
        <f t="shared" si="75"/>
        <v>0.24390243902439027</v>
      </c>
      <c r="AH114" s="63">
        <f t="shared" si="76"/>
        <v>10.853658536585368</v>
      </c>
      <c r="AI114" s="26">
        <v>6</v>
      </c>
      <c r="AJ114" s="37">
        <f t="shared" si="164"/>
        <v>267</v>
      </c>
      <c r="AK114" s="37">
        <f t="shared" si="165"/>
        <v>737.99999999999989</v>
      </c>
      <c r="AL114" s="47">
        <v>116</v>
      </c>
      <c r="AM114" s="37">
        <f t="shared" si="166"/>
        <v>105.42857142857142</v>
      </c>
      <c r="AN114" s="52">
        <f t="shared" si="167"/>
        <v>24.599999999999998</v>
      </c>
      <c r="AO114" s="35">
        <f t="shared" si="77"/>
        <v>44327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9"/>
        <v>0</v>
      </c>
      <c r="L115" s="16">
        <f t="shared" si="152"/>
        <v>0</v>
      </c>
      <c r="M115" s="26">
        <v>0</v>
      </c>
      <c r="N115" s="16">
        <f t="shared" si="153"/>
        <v>0</v>
      </c>
      <c r="O115" s="16">
        <f t="shared" si="154"/>
        <v>0</v>
      </c>
      <c r="P115" s="26">
        <v>0</v>
      </c>
      <c r="Q115" s="16">
        <f t="shared" si="155"/>
        <v>0</v>
      </c>
      <c r="R115" s="16">
        <f t="shared" si="156"/>
        <v>0</v>
      </c>
      <c r="S115" s="26">
        <v>0</v>
      </c>
      <c r="T115" s="16">
        <f t="shared" si="157"/>
        <v>0</v>
      </c>
      <c r="U115" s="16">
        <f t="shared" si="158"/>
        <v>0</v>
      </c>
      <c r="V115" s="26">
        <v>0</v>
      </c>
      <c r="W115" s="16">
        <f t="shared" si="159"/>
        <v>0</v>
      </c>
      <c r="X115" s="16">
        <f t="shared" si="160"/>
        <v>0</v>
      </c>
      <c r="Y115" s="26"/>
      <c r="Z115" s="16">
        <f t="shared" si="161"/>
        <v>0</v>
      </c>
      <c r="AA115" s="16">
        <f t="shared" si="162"/>
        <v>0</v>
      </c>
      <c r="AC115" s="52">
        <f t="shared" si="72"/>
        <v>0</v>
      </c>
      <c r="AD115" s="16">
        <f t="shared" si="73"/>
        <v>0</v>
      </c>
      <c r="AE115" s="37">
        <f t="shared" si="107"/>
        <v>0</v>
      </c>
      <c r="AF115" s="42">
        <f t="shared" si="163"/>
        <v>0</v>
      </c>
      <c r="AG115" s="37">
        <f t="shared" si="75"/>
        <v>0</v>
      </c>
      <c r="AH115" s="63">
        <f t="shared" si="76"/>
        <v>0</v>
      </c>
      <c r="AI115" s="26">
        <v>0</v>
      </c>
      <c r="AJ115" s="37">
        <f t="shared" si="164"/>
        <v>0</v>
      </c>
      <c r="AK115" s="37" t="str">
        <f t="shared" si="165"/>
        <v>-</v>
      </c>
      <c r="AL115" s="47">
        <v>117</v>
      </c>
      <c r="AM115" s="37" t="str">
        <f t="shared" si="166"/>
        <v>-</v>
      </c>
      <c r="AN115" s="52" t="str">
        <f t="shared" si="167"/>
        <v>-</v>
      </c>
      <c r="AO115" s="35" t="str">
        <f t="shared" si="77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9"/>
        <v>0</v>
      </c>
      <c r="L116" s="16">
        <f t="shared" si="152"/>
        <v>0</v>
      </c>
      <c r="M116" s="26">
        <v>0</v>
      </c>
      <c r="N116" s="16">
        <f t="shared" si="153"/>
        <v>0</v>
      </c>
      <c r="O116" s="16">
        <f t="shared" si="154"/>
        <v>0</v>
      </c>
      <c r="P116" s="26">
        <v>0</v>
      </c>
      <c r="Q116" s="16">
        <f t="shared" si="155"/>
        <v>0</v>
      </c>
      <c r="R116" s="16">
        <f t="shared" si="156"/>
        <v>0</v>
      </c>
      <c r="S116" s="26">
        <v>0</v>
      </c>
      <c r="T116" s="16">
        <f t="shared" si="157"/>
        <v>0</v>
      </c>
      <c r="U116" s="16">
        <f t="shared" si="158"/>
        <v>0</v>
      </c>
      <c r="V116" s="26">
        <v>0</v>
      </c>
      <c r="W116" s="16">
        <f t="shared" si="159"/>
        <v>0</v>
      </c>
      <c r="X116" s="16">
        <f t="shared" si="160"/>
        <v>0</v>
      </c>
      <c r="Y116" s="26"/>
      <c r="Z116" s="16">
        <f t="shared" si="161"/>
        <v>0</v>
      </c>
      <c r="AA116" s="16">
        <f t="shared" si="162"/>
        <v>0</v>
      </c>
      <c r="AC116" s="52">
        <f t="shared" si="72"/>
        <v>0</v>
      </c>
      <c r="AD116" s="16">
        <f t="shared" si="73"/>
        <v>0</v>
      </c>
      <c r="AE116" s="37">
        <f t="shared" si="107"/>
        <v>0</v>
      </c>
      <c r="AF116" s="42">
        <f t="shared" si="163"/>
        <v>0</v>
      </c>
      <c r="AG116" s="37">
        <f t="shared" si="75"/>
        <v>0</v>
      </c>
      <c r="AH116" s="63">
        <f t="shared" si="76"/>
        <v>0</v>
      </c>
      <c r="AI116" s="26">
        <v>0</v>
      </c>
      <c r="AJ116" s="37">
        <f t="shared" si="164"/>
        <v>0</v>
      </c>
      <c r="AK116" s="37" t="str">
        <f t="shared" si="165"/>
        <v>-</v>
      </c>
      <c r="AL116" s="47">
        <v>118</v>
      </c>
      <c r="AM116" s="37" t="str">
        <f t="shared" si="166"/>
        <v>-</v>
      </c>
      <c r="AN116" s="52" t="str">
        <f t="shared" si="167"/>
        <v>-</v>
      </c>
      <c r="AO116" s="35" t="str">
        <f t="shared" si="77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9"/>
        <v>0</v>
      </c>
      <c r="L117" s="16">
        <f t="shared" si="152"/>
        <v>0</v>
      </c>
      <c r="M117" s="26">
        <v>0</v>
      </c>
      <c r="N117" s="16">
        <f t="shared" si="153"/>
        <v>0</v>
      </c>
      <c r="O117" s="16">
        <f t="shared" si="154"/>
        <v>0</v>
      </c>
      <c r="P117" s="26">
        <v>0</v>
      </c>
      <c r="Q117" s="16">
        <f t="shared" si="155"/>
        <v>0</v>
      </c>
      <c r="R117" s="16">
        <f t="shared" si="156"/>
        <v>0</v>
      </c>
      <c r="S117" s="26">
        <v>0</v>
      </c>
      <c r="T117" s="16">
        <f t="shared" si="157"/>
        <v>0</v>
      </c>
      <c r="U117" s="16">
        <f t="shared" si="158"/>
        <v>0</v>
      </c>
      <c r="V117" s="26">
        <v>0</v>
      </c>
      <c r="W117" s="16">
        <f t="shared" si="159"/>
        <v>0</v>
      </c>
      <c r="X117" s="16">
        <f t="shared" si="160"/>
        <v>0</v>
      </c>
      <c r="Y117" s="26"/>
      <c r="Z117" s="16">
        <f t="shared" si="161"/>
        <v>0</v>
      </c>
      <c r="AA117" s="16">
        <f t="shared" si="162"/>
        <v>0</v>
      </c>
      <c r="AC117" s="52">
        <f t="shared" si="72"/>
        <v>0</v>
      </c>
      <c r="AD117" s="16">
        <f t="shared" si="73"/>
        <v>0</v>
      </c>
      <c r="AE117" s="37">
        <f t="shared" si="107"/>
        <v>0</v>
      </c>
      <c r="AF117" s="42">
        <f t="shared" si="163"/>
        <v>0</v>
      </c>
      <c r="AG117" s="37">
        <f t="shared" si="75"/>
        <v>0</v>
      </c>
      <c r="AH117" s="63">
        <f t="shared" si="76"/>
        <v>0</v>
      </c>
      <c r="AI117" s="26">
        <v>0</v>
      </c>
      <c r="AJ117" s="37">
        <f t="shared" si="164"/>
        <v>0</v>
      </c>
      <c r="AK117" s="37" t="str">
        <f t="shared" si="165"/>
        <v>-</v>
      </c>
      <c r="AL117" s="47">
        <v>119</v>
      </c>
      <c r="AM117" s="37" t="str">
        <f t="shared" si="166"/>
        <v>-</v>
      </c>
      <c r="AN117" s="52" t="str">
        <f t="shared" si="167"/>
        <v>-</v>
      </c>
      <c r="AO117" s="35" t="str">
        <f t="shared" si="77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9"/>
        <v>0</v>
      </c>
      <c r="L118" s="16">
        <f t="shared" si="152"/>
        <v>0</v>
      </c>
      <c r="M118" s="26">
        <v>0</v>
      </c>
      <c r="N118" s="16">
        <f t="shared" si="153"/>
        <v>0</v>
      </c>
      <c r="O118" s="16">
        <f t="shared" si="154"/>
        <v>0</v>
      </c>
      <c r="P118" s="26">
        <v>0</v>
      </c>
      <c r="Q118" s="16">
        <f t="shared" si="155"/>
        <v>0</v>
      </c>
      <c r="R118" s="16">
        <f t="shared" si="156"/>
        <v>0</v>
      </c>
      <c r="S118" s="26">
        <v>0</v>
      </c>
      <c r="T118" s="16">
        <f t="shared" si="157"/>
        <v>0</v>
      </c>
      <c r="U118" s="16">
        <f t="shared" si="158"/>
        <v>0</v>
      </c>
      <c r="V118" s="26">
        <v>0</v>
      </c>
      <c r="W118" s="16">
        <f t="shared" si="159"/>
        <v>0</v>
      </c>
      <c r="X118" s="16">
        <f t="shared" si="160"/>
        <v>0</v>
      </c>
      <c r="Y118" s="26"/>
      <c r="Z118" s="16">
        <f t="shared" si="161"/>
        <v>0</v>
      </c>
      <c r="AA118" s="16">
        <f t="shared" si="162"/>
        <v>0</v>
      </c>
      <c r="AC118" s="52">
        <f t="shared" si="72"/>
        <v>0</v>
      </c>
      <c r="AD118" s="16">
        <f t="shared" si="73"/>
        <v>0</v>
      </c>
      <c r="AE118" s="37">
        <f t="shared" si="107"/>
        <v>0</v>
      </c>
      <c r="AF118" s="42">
        <f t="shared" si="163"/>
        <v>0</v>
      </c>
      <c r="AG118" s="37">
        <f t="shared" si="75"/>
        <v>0</v>
      </c>
      <c r="AH118" s="63">
        <f t="shared" si="76"/>
        <v>0</v>
      </c>
      <c r="AI118" s="26">
        <v>0</v>
      </c>
      <c r="AJ118" s="37">
        <f t="shared" si="164"/>
        <v>0</v>
      </c>
      <c r="AK118" s="37" t="str">
        <f t="shared" si="165"/>
        <v>-</v>
      </c>
      <c r="AL118" s="47">
        <v>120</v>
      </c>
      <c r="AM118" s="37" t="str">
        <f t="shared" si="166"/>
        <v>-</v>
      </c>
      <c r="AN118" s="52" t="str">
        <f t="shared" si="167"/>
        <v>-</v>
      </c>
      <c r="AO118" s="35" t="str">
        <f t="shared" si="77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9"/>
        <v>0</v>
      </c>
      <c r="L119" s="16">
        <f t="shared" si="152"/>
        <v>0</v>
      </c>
      <c r="M119" s="26">
        <v>0</v>
      </c>
      <c r="N119" s="16">
        <f t="shared" si="153"/>
        <v>0</v>
      </c>
      <c r="O119" s="16">
        <f t="shared" si="154"/>
        <v>0</v>
      </c>
      <c r="P119" s="26">
        <v>0</v>
      </c>
      <c r="Q119" s="16">
        <f t="shared" si="155"/>
        <v>0</v>
      </c>
      <c r="R119" s="16">
        <f t="shared" si="156"/>
        <v>0</v>
      </c>
      <c r="S119" s="26">
        <v>0</v>
      </c>
      <c r="T119" s="16">
        <f t="shared" si="157"/>
        <v>0</v>
      </c>
      <c r="U119" s="16">
        <f t="shared" si="158"/>
        <v>0</v>
      </c>
      <c r="V119" s="26">
        <v>0</v>
      </c>
      <c r="W119" s="16">
        <f t="shared" si="159"/>
        <v>0</v>
      </c>
      <c r="X119" s="16">
        <f t="shared" si="160"/>
        <v>0</v>
      </c>
      <c r="Y119" s="26"/>
      <c r="Z119" s="16">
        <f t="shared" si="161"/>
        <v>0</v>
      </c>
      <c r="AA119" s="16">
        <f t="shared" si="162"/>
        <v>0</v>
      </c>
      <c r="AC119" s="52">
        <f t="shared" si="72"/>
        <v>0</v>
      </c>
      <c r="AD119" s="16">
        <f t="shared" si="73"/>
        <v>0</v>
      </c>
      <c r="AE119" s="37">
        <f t="shared" si="107"/>
        <v>0</v>
      </c>
      <c r="AF119" s="42">
        <f t="shared" si="163"/>
        <v>0</v>
      </c>
      <c r="AG119" s="37">
        <f t="shared" si="75"/>
        <v>0</v>
      </c>
      <c r="AH119" s="63">
        <f t="shared" si="76"/>
        <v>0</v>
      </c>
      <c r="AI119" s="26">
        <v>0</v>
      </c>
      <c r="AJ119" s="37">
        <f t="shared" si="164"/>
        <v>0</v>
      </c>
      <c r="AK119" s="37" t="str">
        <f t="shared" si="165"/>
        <v>-</v>
      </c>
      <c r="AL119" s="47">
        <v>121</v>
      </c>
      <c r="AM119" s="37" t="str">
        <f t="shared" si="166"/>
        <v>-</v>
      </c>
      <c r="AN119" s="52" t="str">
        <f t="shared" si="167"/>
        <v>-</v>
      </c>
      <c r="AO119" s="35" t="str">
        <f t="shared" si="77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9"/>
        <v>0</v>
      </c>
      <c r="L120" s="16">
        <f t="shared" si="152"/>
        <v>0</v>
      </c>
      <c r="M120" s="26">
        <v>0</v>
      </c>
      <c r="N120" s="16">
        <f t="shared" si="153"/>
        <v>0</v>
      </c>
      <c r="O120" s="16">
        <f t="shared" si="154"/>
        <v>0</v>
      </c>
      <c r="P120" s="26">
        <v>0</v>
      </c>
      <c r="Q120" s="16">
        <f t="shared" si="155"/>
        <v>0</v>
      </c>
      <c r="R120" s="16">
        <f t="shared" si="156"/>
        <v>0</v>
      </c>
      <c r="S120" s="26">
        <v>0</v>
      </c>
      <c r="T120" s="16">
        <f t="shared" si="157"/>
        <v>0</v>
      </c>
      <c r="U120" s="16">
        <f t="shared" si="158"/>
        <v>0</v>
      </c>
      <c r="V120" s="26">
        <v>0</v>
      </c>
      <c r="W120" s="16">
        <f t="shared" si="159"/>
        <v>0</v>
      </c>
      <c r="X120" s="16">
        <f t="shared" si="160"/>
        <v>0</v>
      </c>
      <c r="Y120" s="26"/>
      <c r="Z120" s="16">
        <f t="shared" si="161"/>
        <v>0</v>
      </c>
      <c r="AA120" s="16">
        <f t="shared" si="162"/>
        <v>0</v>
      </c>
      <c r="AC120" s="52">
        <f t="shared" si="72"/>
        <v>0</v>
      </c>
      <c r="AD120" s="16">
        <f t="shared" si="73"/>
        <v>0</v>
      </c>
      <c r="AE120" s="37">
        <f t="shared" si="107"/>
        <v>0</v>
      </c>
      <c r="AF120" s="42">
        <f t="shared" si="163"/>
        <v>0</v>
      </c>
      <c r="AG120" s="37">
        <f t="shared" si="75"/>
        <v>0</v>
      </c>
      <c r="AH120" s="63">
        <f t="shared" si="76"/>
        <v>0</v>
      </c>
      <c r="AI120" s="26">
        <v>0</v>
      </c>
      <c r="AJ120" s="37">
        <f t="shared" si="164"/>
        <v>0</v>
      </c>
      <c r="AK120" s="37" t="str">
        <f t="shared" si="165"/>
        <v>-</v>
      </c>
      <c r="AL120" s="47">
        <v>122</v>
      </c>
      <c r="AM120" s="37" t="str">
        <f t="shared" si="166"/>
        <v>-</v>
      </c>
      <c r="AN120" s="52" t="str">
        <f t="shared" si="167"/>
        <v>-</v>
      </c>
      <c r="AO120" s="35" t="str">
        <f t="shared" si="77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9"/>
        <v>0</v>
      </c>
      <c r="L121" s="16">
        <f t="shared" si="152"/>
        <v>0</v>
      </c>
      <c r="M121" s="26">
        <v>0</v>
      </c>
      <c r="N121" s="16">
        <f t="shared" si="153"/>
        <v>0</v>
      </c>
      <c r="O121" s="16">
        <f t="shared" si="154"/>
        <v>0</v>
      </c>
      <c r="P121" s="26">
        <v>0</v>
      </c>
      <c r="Q121" s="16">
        <f t="shared" si="155"/>
        <v>0</v>
      </c>
      <c r="R121" s="16">
        <f t="shared" si="156"/>
        <v>0</v>
      </c>
      <c r="S121" s="26">
        <v>0</v>
      </c>
      <c r="T121" s="16">
        <f t="shared" si="157"/>
        <v>0</v>
      </c>
      <c r="U121" s="16">
        <f t="shared" si="158"/>
        <v>0</v>
      </c>
      <c r="V121" s="26">
        <v>0</v>
      </c>
      <c r="W121" s="16">
        <f t="shared" si="159"/>
        <v>0</v>
      </c>
      <c r="X121" s="16">
        <f t="shared" si="160"/>
        <v>0</v>
      </c>
      <c r="Y121" s="26"/>
      <c r="Z121" s="16">
        <f t="shared" si="161"/>
        <v>0</v>
      </c>
      <c r="AA121" s="16">
        <f t="shared" si="162"/>
        <v>0</v>
      </c>
      <c r="AC121" s="52">
        <f t="shared" si="72"/>
        <v>0</v>
      </c>
      <c r="AD121" s="16">
        <f t="shared" si="73"/>
        <v>0</v>
      </c>
      <c r="AE121" s="37">
        <f t="shared" si="107"/>
        <v>0</v>
      </c>
      <c r="AF121" s="42">
        <f t="shared" si="163"/>
        <v>0</v>
      </c>
      <c r="AG121" s="37">
        <f t="shared" si="75"/>
        <v>0</v>
      </c>
      <c r="AH121" s="63">
        <f t="shared" si="76"/>
        <v>0</v>
      </c>
      <c r="AI121" s="26">
        <v>0</v>
      </c>
      <c r="AJ121" s="37">
        <f t="shared" si="164"/>
        <v>0</v>
      </c>
      <c r="AK121" s="37" t="str">
        <f t="shared" si="165"/>
        <v>-</v>
      </c>
      <c r="AL121" s="47">
        <v>123</v>
      </c>
      <c r="AM121" s="37" t="str">
        <f t="shared" si="166"/>
        <v>-</v>
      </c>
      <c r="AN121" s="52" t="str">
        <f t="shared" si="167"/>
        <v>-</v>
      </c>
      <c r="AO121" s="35" t="str">
        <f t="shared" si="77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9"/>
        <v>0</v>
      </c>
      <c r="L122" s="16">
        <f t="shared" ref="L122:L131" si="168">J122*$G122</f>
        <v>0</v>
      </c>
      <c r="M122" s="26">
        <v>0</v>
      </c>
      <c r="N122" s="16">
        <f t="shared" ref="N122:N131" si="169">M122*$F122</f>
        <v>0</v>
      </c>
      <c r="O122" s="16">
        <f t="shared" ref="O122:O131" si="170">M122*$G122</f>
        <v>0</v>
      </c>
      <c r="P122" s="26">
        <v>0</v>
      </c>
      <c r="Q122" s="16">
        <f t="shared" ref="Q122:Q131" si="171">P122*$F122</f>
        <v>0</v>
      </c>
      <c r="R122" s="16">
        <f t="shared" ref="R122:R131" si="172">P122*$G122</f>
        <v>0</v>
      </c>
      <c r="S122" s="26">
        <v>0</v>
      </c>
      <c r="T122" s="16">
        <f t="shared" ref="T122:T131" si="173">S122*$F122</f>
        <v>0</v>
      </c>
      <c r="U122" s="16">
        <f t="shared" ref="U122:U131" si="174">S122*$G122</f>
        <v>0</v>
      </c>
      <c r="V122" s="26">
        <v>0</v>
      </c>
      <c r="W122" s="16">
        <f t="shared" si="159"/>
        <v>0</v>
      </c>
      <c r="X122" s="16">
        <f t="shared" ref="X122:X131" si="175">V122*$G122</f>
        <v>0</v>
      </c>
      <c r="Y122" s="26"/>
      <c r="Z122" s="16">
        <f t="shared" ref="Z122:Z131" si="176">Y122*$F122</f>
        <v>0</v>
      </c>
      <c r="AA122" s="16">
        <f t="shared" ref="AA122:AA131" si="177">Y122*$G122</f>
        <v>0</v>
      </c>
      <c r="AC122" s="52">
        <f t="shared" si="72"/>
        <v>0</v>
      </c>
      <c r="AD122" s="16">
        <f t="shared" si="73"/>
        <v>0</v>
      </c>
      <c r="AE122" s="37">
        <f t="shared" si="107"/>
        <v>0</v>
      </c>
      <c r="AF122" s="42">
        <f t="shared" si="163"/>
        <v>0</v>
      </c>
      <c r="AG122" s="37">
        <f t="shared" si="75"/>
        <v>0</v>
      </c>
      <c r="AH122" s="63">
        <f t="shared" si="76"/>
        <v>0</v>
      </c>
      <c r="AI122" s="26">
        <v>0</v>
      </c>
      <c r="AJ122" s="37">
        <f t="shared" ref="AJ122:AJ131" si="178">AI122*G122</f>
        <v>0</v>
      </c>
      <c r="AK122" s="37" t="str">
        <f t="shared" ref="AK122:AK131" si="179">IFERROR(AI122/AF122, "-")</f>
        <v>-</v>
      </c>
      <c r="AL122" s="47">
        <v>125</v>
      </c>
      <c r="AM122" s="37" t="str">
        <f t="shared" ref="AM122:AM131" si="180">IFERROR(AK122/7,"-")</f>
        <v>-</v>
      </c>
      <c r="AN122" s="52" t="str">
        <f t="shared" ref="AN122:AN131" si="181">IFERROR(AK122/30,"-")</f>
        <v>-</v>
      </c>
      <c r="AO122" s="35" t="str">
        <f t="shared" si="77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9"/>
        <v>0</v>
      </c>
      <c r="L123" s="16">
        <f t="shared" si="168"/>
        <v>0</v>
      </c>
      <c r="M123" s="26">
        <v>0</v>
      </c>
      <c r="N123" s="16">
        <f t="shared" si="169"/>
        <v>0</v>
      </c>
      <c r="O123" s="16">
        <f t="shared" si="170"/>
        <v>0</v>
      </c>
      <c r="P123" s="26">
        <v>0</v>
      </c>
      <c r="Q123" s="16">
        <f t="shared" si="171"/>
        <v>0</v>
      </c>
      <c r="R123" s="16">
        <f t="shared" si="172"/>
        <v>0</v>
      </c>
      <c r="S123" s="26">
        <v>0</v>
      </c>
      <c r="T123" s="16">
        <f t="shared" si="173"/>
        <v>0</v>
      </c>
      <c r="U123" s="16">
        <f t="shared" si="174"/>
        <v>0</v>
      </c>
      <c r="V123" s="26">
        <v>0</v>
      </c>
      <c r="W123" s="16">
        <f t="shared" si="159"/>
        <v>0</v>
      </c>
      <c r="X123" s="16">
        <f t="shared" si="175"/>
        <v>0</v>
      </c>
      <c r="Y123" s="26"/>
      <c r="Z123" s="16">
        <f t="shared" si="176"/>
        <v>0</v>
      </c>
      <c r="AA123" s="16">
        <f t="shared" si="177"/>
        <v>0</v>
      </c>
      <c r="AC123" s="52">
        <f t="shared" si="72"/>
        <v>0</v>
      </c>
      <c r="AD123" s="16">
        <f t="shared" si="73"/>
        <v>0</v>
      </c>
      <c r="AE123" s="37">
        <f t="shared" si="107"/>
        <v>0</v>
      </c>
      <c r="AF123" s="42">
        <f t="shared" si="163"/>
        <v>0</v>
      </c>
      <c r="AG123" s="37">
        <f t="shared" si="75"/>
        <v>0</v>
      </c>
      <c r="AH123" s="63">
        <f t="shared" si="76"/>
        <v>0</v>
      </c>
      <c r="AI123" s="26">
        <v>0</v>
      </c>
      <c r="AJ123" s="37">
        <f t="shared" si="178"/>
        <v>0</v>
      </c>
      <c r="AK123" s="37" t="str">
        <f t="shared" si="179"/>
        <v>-</v>
      </c>
      <c r="AL123" s="47">
        <v>126</v>
      </c>
      <c r="AM123" s="37" t="str">
        <f t="shared" si="180"/>
        <v>-</v>
      </c>
      <c r="AN123" s="52" t="str">
        <f t="shared" si="181"/>
        <v>-</v>
      </c>
      <c r="AO123" s="35" t="str">
        <f t="shared" si="77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0</v>
      </c>
      <c r="K124" s="16">
        <f t="shared" si="79"/>
        <v>0</v>
      </c>
      <c r="L124" s="16">
        <f t="shared" si="168"/>
        <v>0</v>
      </c>
      <c r="M124" s="26">
        <v>0</v>
      </c>
      <c r="N124" s="16">
        <f t="shared" si="169"/>
        <v>0</v>
      </c>
      <c r="O124" s="16">
        <f t="shared" si="170"/>
        <v>0</v>
      </c>
      <c r="P124" s="26">
        <v>0</v>
      </c>
      <c r="Q124" s="16">
        <f t="shared" si="171"/>
        <v>0</v>
      </c>
      <c r="R124" s="16">
        <f t="shared" si="172"/>
        <v>0</v>
      </c>
      <c r="S124" s="26">
        <v>1</v>
      </c>
      <c r="T124" s="16">
        <f t="shared" si="173"/>
        <v>9.509999999999998</v>
      </c>
      <c r="U124" s="16">
        <f t="shared" si="174"/>
        <v>24.5</v>
      </c>
      <c r="V124" s="26">
        <v>0</v>
      </c>
      <c r="W124" s="16">
        <f t="shared" si="159"/>
        <v>0</v>
      </c>
      <c r="X124" s="16">
        <f t="shared" si="175"/>
        <v>0</v>
      </c>
      <c r="Y124" s="26"/>
      <c r="Z124" s="16">
        <f t="shared" si="176"/>
        <v>0</v>
      </c>
      <c r="AA124" s="16">
        <f t="shared" si="177"/>
        <v>0</v>
      </c>
      <c r="AC124" s="52">
        <f t="shared" si="72"/>
        <v>1</v>
      </c>
      <c r="AD124" s="16">
        <f t="shared" si="73"/>
        <v>9.509999999999998</v>
      </c>
      <c r="AE124" s="37">
        <f t="shared" si="107"/>
        <v>24.5</v>
      </c>
      <c r="AF124" s="42">
        <f t="shared" si="163"/>
        <v>8.130081300813009E-3</v>
      </c>
      <c r="AG124" s="37">
        <f t="shared" si="75"/>
        <v>0.24390243902439027</v>
      </c>
      <c r="AH124" s="63">
        <f t="shared" si="76"/>
        <v>5.975609756097561</v>
      </c>
      <c r="AI124" s="26">
        <v>2</v>
      </c>
      <c r="AJ124" s="37">
        <f t="shared" si="178"/>
        <v>49</v>
      </c>
      <c r="AK124" s="37">
        <f t="shared" si="179"/>
        <v>245.99999999999997</v>
      </c>
      <c r="AL124" s="47">
        <v>127</v>
      </c>
      <c r="AM124" s="37">
        <f t="shared" si="180"/>
        <v>35.142857142857139</v>
      </c>
      <c r="AN124" s="52">
        <f t="shared" si="181"/>
        <v>8.1999999999999993</v>
      </c>
      <c r="AO124" s="35">
        <f t="shared" si="77"/>
        <v>43835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9"/>
        <v>0</v>
      </c>
      <c r="L125" s="16">
        <f t="shared" si="168"/>
        <v>0</v>
      </c>
      <c r="M125" s="26">
        <v>0</v>
      </c>
      <c r="N125" s="16">
        <f t="shared" si="169"/>
        <v>0</v>
      </c>
      <c r="O125" s="16">
        <f t="shared" si="170"/>
        <v>0</v>
      </c>
      <c r="P125" s="26">
        <v>0</v>
      </c>
      <c r="Q125" s="16">
        <f t="shared" si="171"/>
        <v>0</v>
      </c>
      <c r="R125" s="16">
        <f t="shared" si="172"/>
        <v>0</v>
      </c>
      <c r="S125" s="26">
        <v>0</v>
      </c>
      <c r="T125" s="16">
        <f t="shared" si="173"/>
        <v>0</v>
      </c>
      <c r="U125" s="16">
        <f t="shared" si="174"/>
        <v>0</v>
      </c>
      <c r="V125" s="26">
        <v>0</v>
      </c>
      <c r="W125" s="16">
        <f t="shared" si="159"/>
        <v>0</v>
      </c>
      <c r="X125" s="16">
        <f t="shared" si="175"/>
        <v>0</v>
      </c>
      <c r="Y125" s="26"/>
      <c r="Z125" s="16">
        <f t="shared" si="176"/>
        <v>0</v>
      </c>
      <c r="AA125" s="16">
        <f t="shared" si="177"/>
        <v>0</v>
      </c>
      <c r="AC125" s="52">
        <f t="shared" si="72"/>
        <v>0</v>
      </c>
      <c r="AD125" s="16">
        <f t="shared" si="73"/>
        <v>0</v>
      </c>
      <c r="AE125" s="37">
        <f t="shared" si="107"/>
        <v>0</v>
      </c>
      <c r="AF125" s="42">
        <f t="shared" si="163"/>
        <v>0</v>
      </c>
      <c r="AG125" s="37">
        <f t="shared" si="75"/>
        <v>0</v>
      </c>
      <c r="AH125" s="63">
        <f t="shared" si="76"/>
        <v>0</v>
      </c>
      <c r="AI125" s="26">
        <v>0</v>
      </c>
      <c r="AJ125" s="37">
        <f t="shared" si="178"/>
        <v>0</v>
      </c>
      <c r="AK125" s="37" t="str">
        <f t="shared" si="179"/>
        <v>-</v>
      </c>
      <c r="AL125" s="47">
        <v>128</v>
      </c>
      <c r="AM125" s="37" t="str">
        <f t="shared" si="180"/>
        <v>-</v>
      </c>
      <c r="AN125" s="52" t="str">
        <f t="shared" si="181"/>
        <v>-</v>
      </c>
      <c r="AO125" s="35" t="str">
        <f t="shared" si="77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9"/>
        <v>0</v>
      </c>
      <c r="L126" s="16">
        <f t="shared" si="168"/>
        <v>0</v>
      </c>
      <c r="M126" s="26">
        <v>0</v>
      </c>
      <c r="N126" s="16">
        <f t="shared" si="169"/>
        <v>0</v>
      </c>
      <c r="O126" s="16">
        <f t="shared" si="170"/>
        <v>0</v>
      </c>
      <c r="P126" s="26">
        <v>0</v>
      </c>
      <c r="Q126" s="16">
        <f t="shared" si="171"/>
        <v>0</v>
      </c>
      <c r="R126" s="16">
        <f t="shared" si="172"/>
        <v>0</v>
      </c>
      <c r="S126" s="26">
        <v>0</v>
      </c>
      <c r="T126" s="16">
        <f t="shared" si="173"/>
        <v>0</v>
      </c>
      <c r="U126" s="16">
        <f t="shared" si="174"/>
        <v>0</v>
      </c>
      <c r="V126" s="26">
        <v>0</v>
      </c>
      <c r="W126" s="16">
        <f t="shared" si="159"/>
        <v>0</v>
      </c>
      <c r="X126" s="16">
        <f t="shared" si="175"/>
        <v>0</v>
      </c>
      <c r="Y126" s="26"/>
      <c r="Z126" s="16">
        <f t="shared" si="176"/>
        <v>0</v>
      </c>
      <c r="AA126" s="16">
        <f t="shared" si="177"/>
        <v>0</v>
      </c>
      <c r="AC126" s="52">
        <f t="shared" si="72"/>
        <v>0</v>
      </c>
      <c r="AD126" s="16">
        <f t="shared" si="73"/>
        <v>0</v>
      </c>
      <c r="AE126" s="37">
        <f t="shared" si="107"/>
        <v>0</v>
      </c>
      <c r="AF126" s="42">
        <f t="shared" si="163"/>
        <v>0</v>
      </c>
      <c r="AG126" s="37">
        <f t="shared" si="75"/>
        <v>0</v>
      </c>
      <c r="AH126" s="63">
        <f t="shared" si="76"/>
        <v>0</v>
      </c>
      <c r="AI126" s="26">
        <v>1</v>
      </c>
      <c r="AJ126" s="37">
        <f t="shared" si="178"/>
        <v>49.5</v>
      </c>
      <c r="AK126" s="37" t="str">
        <f t="shared" si="179"/>
        <v>-</v>
      </c>
      <c r="AL126" s="47">
        <v>129</v>
      </c>
      <c r="AM126" s="37" t="str">
        <f t="shared" si="180"/>
        <v>-</v>
      </c>
      <c r="AN126" s="52" t="str">
        <f t="shared" si="181"/>
        <v>-</v>
      </c>
      <c r="AO126" s="35" t="str">
        <f t="shared" si="77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9"/>
        <v>0</v>
      </c>
      <c r="L127" s="16">
        <f t="shared" si="168"/>
        <v>0</v>
      </c>
      <c r="M127" s="26">
        <v>0</v>
      </c>
      <c r="N127" s="16">
        <f t="shared" si="169"/>
        <v>0</v>
      </c>
      <c r="O127" s="16">
        <f t="shared" si="170"/>
        <v>0</v>
      </c>
      <c r="P127" s="26">
        <v>0</v>
      </c>
      <c r="Q127" s="16">
        <f t="shared" si="171"/>
        <v>0</v>
      </c>
      <c r="R127" s="16">
        <f t="shared" si="172"/>
        <v>0</v>
      </c>
      <c r="S127" s="26">
        <v>0</v>
      </c>
      <c r="T127" s="16">
        <f t="shared" si="173"/>
        <v>0</v>
      </c>
      <c r="U127" s="16">
        <f t="shared" si="174"/>
        <v>0</v>
      </c>
      <c r="V127" s="26">
        <v>0</v>
      </c>
      <c r="W127" s="16">
        <f t="shared" si="159"/>
        <v>0</v>
      </c>
      <c r="X127" s="16">
        <f t="shared" si="175"/>
        <v>0</v>
      </c>
      <c r="Y127" s="26"/>
      <c r="Z127" s="16">
        <f t="shared" si="176"/>
        <v>0</v>
      </c>
      <c r="AA127" s="16">
        <f t="shared" si="177"/>
        <v>0</v>
      </c>
      <c r="AC127" s="52">
        <f t="shared" si="72"/>
        <v>0</v>
      </c>
      <c r="AD127" s="16">
        <f t="shared" si="73"/>
        <v>0</v>
      </c>
      <c r="AE127" s="37">
        <f t="shared" si="107"/>
        <v>0</v>
      </c>
      <c r="AF127" s="42">
        <f t="shared" si="163"/>
        <v>0</v>
      </c>
      <c r="AG127" s="37">
        <f t="shared" si="75"/>
        <v>0</v>
      </c>
      <c r="AH127" s="63">
        <f t="shared" si="76"/>
        <v>0</v>
      </c>
      <c r="AI127" s="26">
        <v>0</v>
      </c>
      <c r="AJ127" s="37">
        <f t="shared" si="178"/>
        <v>0</v>
      </c>
      <c r="AK127" s="37" t="str">
        <f t="shared" si="179"/>
        <v>-</v>
      </c>
      <c r="AL127" s="47">
        <v>130</v>
      </c>
      <c r="AM127" s="37" t="str">
        <f t="shared" si="180"/>
        <v>-</v>
      </c>
      <c r="AN127" s="52" t="str">
        <f t="shared" si="181"/>
        <v>-</v>
      </c>
      <c r="AO127" s="35" t="str">
        <f t="shared" si="77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9"/>
        <v>17.329999999999998</v>
      </c>
      <c r="L128" s="16">
        <f t="shared" si="168"/>
        <v>44.5</v>
      </c>
      <c r="M128" s="26">
        <v>0</v>
      </c>
      <c r="N128" s="16">
        <f t="shared" si="169"/>
        <v>0</v>
      </c>
      <c r="O128" s="16">
        <f t="shared" si="170"/>
        <v>0</v>
      </c>
      <c r="P128" s="26">
        <v>1</v>
      </c>
      <c r="Q128" s="16">
        <f t="shared" si="171"/>
        <v>17.329999999999998</v>
      </c>
      <c r="R128" s="16">
        <f t="shared" si="172"/>
        <v>44.5</v>
      </c>
      <c r="S128" s="26">
        <v>0</v>
      </c>
      <c r="T128" s="16">
        <f t="shared" si="173"/>
        <v>0</v>
      </c>
      <c r="U128" s="16">
        <f t="shared" si="174"/>
        <v>0</v>
      </c>
      <c r="V128" s="26">
        <v>0</v>
      </c>
      <c r="W128" s="16">
        <f t="shared" si="159"/>
        <v>0</v>
      </c>
      <c r="X128" s="16">
        <f t="shared" si="175"/>
        <v>0</v>
      </c>
      <c r="Y128" s="26"/>
      <c r="Z128" s="16">
        <f t="shared" si="176"/>
        <v>0</v>
      </c>
      <c r="AA128" s="16">
        <f t="shared" si="177"/>
        <v>0</v>
      </c>
      <c r="AC128" s="52">
        <f t="shared" si="72"/>
        <v>2</v>
      </c>
      <c r="AD128" s="16">
        <f t="shared" si="73"/>
        <v>34.659999999999997</v>
      </c>
      <c r="AE128" s="37">
        <f t="shared" si="107"/>
        <v>89</v>
      </c>
      <c r="AF128" s="42">
        <f t="shared" si="163"/>
        <v>1.6260162601626018E-2</v>
      </c>
      <c r="AG128" s="37">
        <f t="shared" si="75"/>
        <v>0.48780487804878053</v>
      </c>
      <c r="AH128" s="63">
        <f t="shared" si="76"/>
        <v>21.707317073170735</v>
      </c>
      <c r="AI128" s="26">
        <v>3</v>
      </c>
      <c r="AJ128" s="37">
        <f t="shared" si="178"/>
        <v>133.5</v>
      </c>
      <c r="AK128" s="37">
        <f t="shared" si="179"/>
        <v>184.49999999999997</v>
      </c>
      <c r="AL128" s="47">
        <v>131</v>
      </c>
      <c r="AM128" s="37">
        <f t="shared" si="180"/>
        <v>26.357142857142854</v>
      </c>
      <c r="AN128" s="52">
        <f t="shared" si="181"/>
        <v>6.1499999999999995</v>
      </c>
      <c r="AO128" s="35">
        <f t="shared" si="77"/>
        <v>43773.5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9"/>
        <v>17.329999999999998</v>
      </c>
      <c r="L129" s="16">
        <f t="shared" si="168"/>
        <v>44.5</v>
      </c>
      <c r="M129" s="26">
        <v>1</v>
      </c>
      <c r="N129" s="16">
        <f t="shared" si="169"/>
        <v>17.329999999999998</v>
      </c>
      <c r="O129" s="16">
        <f t="shared" si="170"/>
        <v>44.5</v>
      </c>
      <c r="P129" s="26">
        <v>0</v>
      </c>
      <c r="Q129" s="16">
        <f t="shared" si="171"/>
        <v>0</v>
      </c>
      <c r="R129" s="16">
        <f t="shared" si="172"/>
        <v>0</v>
      </c>
      <c r="S129" s="26">
        <v>1</v>
      </c>
      <c r="T129" s="16">
        <f t="shared" si="173"/>
        <v>17.329999999999998</v>
      </c>
      <c r="U129" s="16">
        <f t="shared" si="174"/>
        <v>44.5</v>
      </c>
      <c r="V129" s="26">
        <v>0</v>
      </c>
      <c r="W129" s="16">
        <f t="shared" si="159"/>
        <v>0</v>
      </c>
      <c r="X129" s="16">
        <f t="shared" si="175"/>
        <v>0</v>
      </c>
      <c r="Y129" s="26"/>
      <c r="Z129" s="16">
        <f t="shared" si="176"/>
        <v>0</v>
      </c>
      <c r="AA129" s="16">
        <f t="shared" si="177"/>
        <v>0</v>
      </c>
      <c r="AC129" s="52">
        <f t="shared" ref="AC129:AC205" si="182">J129+M129+P129+S129+V129+Y129</f>
        <v>3</v>
      </c>
      <c r="AD129" s="16">
        <f t="shared" si="73"/>
        <v>51.989999999999995</v>
      </c>
      <c r="AE129" s="37">
        <f t="shared" ref="AE129:AE205" si="183">AC129*G129</f>
        <v>133.5</v>
      </c>
      <c r="AF129" s="42">
        <f t="shared" si="163"/>
        <v>2.4390243902439025E-2</v>
      </c>
      <c r="AG129" s="37">
        <f t="shared" si="75"/>
        <v>0.73170731707317072</v>
      </c>
      <c r="AH129" s="63">
        <f t="shared" si="76"/>
        <v>32.560975609756099</v>
      </c>
      <c r="AI129" s="26">
        <v>3</v>
      </c>
      <c r="AJ129" s="37">
        <f t="shared" si="178"/>
        <v>133.5</v>
      </c>
      <c r="AK129" s="37">
        <f t="shared" si="179"/>
        <v>123</v>
      </c>
      <c r="AL129" s="47">
        <v>132</v>
      </c>
      <c r="AM129" s="37">
        <f t="shared" si="180"/>
        <v>17.571428571428573</v>
      </c>
      <c r="AN129" s="52">
        <f t="shared" si="181"/>
        <v>4.0999999999999996</v>
      </c>
      <c r="AO129" s="35">
        <f t="shared" si="77"/>
        <v>43712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9"/>
        <v>0</v>
      </c>
      <c r="L130" s="16">
        <f t="shared" si="168"/>
        <v>0</v>
      </c>
      <c r="M130" s="26">
        <v>0</v>
      </c>
      <c r="N130" s="16">
        <f t="shared" si="169"/>
        <v>0</v>
      </c>
      <c r="O130" s="16">
        <f t="shared" si="170"/>
        <v>0</v>
      </c>
      <c r="P130" s="26">
        <v>0</v>
      </c>
      <c r="Q130" s="16">
        <f t="shared" si="171"/>
        <v>0</v>
      </c>
      <c r="R130" s="16">
        <f t="shared" si="172"/>
        <v>0</v>
      </c>
      <c r="S130" s="26">
        <v>0</v>
      </c>
      <c r="T130" s="16">
        <f t="shared" si="173"/>
        <v>0</v>
      </c>
      <c r="U130" s="16">
        <f t="shared" si="174"/>
        <v>0</v>
      </c>
      <c r="V130" s="26">
        <v>0</v>
      </c>
      <c r="W130" s="16">
        <f t="shared" si="159"/>
        <v>0</v>
      </c>
      <c r="X130" s="16">
        <f t="shared" si="175"/>
        <v>0</v>
      </c>
      <c r="Y130" s="26"/>
      <c r="Z130" s="16">
        <f t="shared" si="176"/>
        <v>0</v>
      </c>
      <c r="AA130" s="16">
        <f t="shared" si="177"/>
        <v>0</v>
      </c>
      <c r="AC130" s="52">
        <f t="shared" si="182"/>
        <v>0</v>
      </c>
      <c r="AD130" s="16">
        <f t="shared" si="73"/>
        <v>0</v>
      </c>
      <c r="AE130" s="37">
        <f t="shared" si="183"/>
        <v>0</v>
      </c>
      <c r="AF130" s="42">
        <f t="shared" si="163"/>
        <v>0</v>
      </c>
      <c r="AG130" s="37">
        <f t="shared" si="75"/>
        <v>0</v>
      </c>
      <c r="AH130" s="63">
        <f t="shared" si="76"/>
        <v>0</v>
      </c>
      <c r="AI130" s="26">
        <v>0</v>
      </c>
      <c r="AJ130" s="37">
        <f t="shared" si="178"/>
        <v>0</v>
      </c>
      <c r="AK130" s="37" t="str">
        <f t="shared" si="179"/>
        <v>-</v>
      </c>
      <c r="AL130" s="47">
        <v>133</v>
      </c>
      <c r="AM130" s="37" t="str">
        <f t="shared" si="180"/>
        <v>-</v>
      </c>
      <c r="AN130" s="52" t="str">
        <f t="shared" si="181"/>
        <v>-</v>
      </c>
      <c r="AO130" s="35" t="str">
        <f t="shared" si="77"/>
        <v>-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9"/>
        <v>0</v>
      </c>
      <c r="L131" s="16">
        <f t="shared" si="168"/>
        <v>0</v>
      </c>
      <c r="M131" s="26">
        <v>0</v>
      </c>
      <c r="N131" s="16">
        <f t="shared" si="169"/>
        <v>0</v>
      </c>
      <c r="O131" s="16">
        <f t="shared" si="170"/>
        <v>0</v>
      </c>
      <c r="P131" s="26">
        <v>0</v>
      </c>
      <c r="Q131" s="16">
        <f t="shared" si="171"/>
        <v>0</v>
      </c>
      <c r="R131" s="16">
        <f t="shared" si="172"/>
        <v>0</v>
      </c>
      <c r="S131" s="26">
        <v>0</v>
      </c>
      <c r="T131" s="16">
        <f t="shared" si="173"/>
        <v>0</v>
      </c>
      <c r="U131" s="16">
        <f t="shared" si="174"/>
        <v>0</v>
      </c>
      <c r="V131" s="26">
        <v>0</v>
      </c>
      <c r="W131" s="16">
        <f t="shared" si="159"/>
        <v>0</v>
      </c>
      <c r="X131" s="16">
        <f t="shared" si="175"/>
        <v>0</v>
      </c>
      <c r="Y131" s="26"/>
      <c r="Z131" s="16">
        <f t="shared" si="176"/>
        <v>0</v>
      </c>
      <c r="AA131" s="16">
        <f t="shared" si="177"/>
        <v>0</v>
      </c>
      <c r="AC131" s="52">
        <f t="shared" si="182"/>
        <v>0</v>
      </c>
      <c r="AD131" s="16">
        <f t="shared" si="73"/>
        <v>0</v>
      </c>
      <c r="AE131" s="37">
        <f t="shared" si="183"/>
        <v>0</v>
      </c>
      <c r="AF131" s="42">
        <f t="shared" si="163"/>
        <v>0</v>
      </c>
      <c r="AG131" s="37">
        <f t="shared" si="75"/>
        <v>0</v>
      </c>
      <c r="AH131" s="63">
        <f t="shared" si="76"/>
        <v>0</v>
      </c>
      <c r="AI131" s="26">
        <v>0</v>
      </c>
      <c r="AJ131" s="37">
        <f t="shared" si="178"/>
        <v>0</v>
      </c>
      <c r="AK131" s="37" t="str">
        <f t="shared" si="179"/>
        <v>-</v>
      </c>
      <c r="AL131" s="47">
        <v>134</v>
      </c>
      <c r="AM131" s="37" t="str">
        <f t="shared" si="180"/>
        <v>-</v>
      </c>
      <c r="AN131" s="52" t="str">
        <f t="shared" si="181"/>
        <v>-</v>
      </c>
      <c r="AO131" s="35" t="str">
        <f t="shared" si="77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9"/>
        <v>0</v>
      </c>
      <c r="L132" s="16">
        <f t="shared" ref="L132:L134" si="184">J132*$G132</f>
        <v>0</v>
      </c>
      <c r="M132" s="26">
        <v>0</v>
      </c>
      <c r="N132" s="16">
        <f t="shared" ref="N132:N134" si="185">M132*$F132</f>
        <v>0</v>
      </c>
      <c r="O132" s="16">
        <f t="shared" ref="O132:O134" si="186">M132*$G132</f>
        <v>0</v>
      </c>
      <c r="P132" s="26">
        <v>0</v>
      </c>
      <c r="Q132" s="16">
        <f t="shared" ref="Q132:Q134" si="187">P132*$F132</f>
        <v>0</v>
      </c>
      <c r="R132" s="16">
        <f t="shared" ref="R132:R134" si="188">P132*$G132</f>
        <v>0</v>
      </c>
      <c r="S132" s="26">
        <v>0</v>
      </c>
      <c r="T132" s="16">
        <f t="shared" ref="T132:T134" si="189">S132*$F132</f>
        <v>0</v>
      </c>
      <c r="U132" s="16">
        <f t="shared" ref="U132:U134" si="190">S132*$G132</f>
        <v>0</v>
      </c>
      <c r="V132" s="26">
        <v>0</v>
      </c>
      <c r="W132" s="16">
        <f t="shared" ref="W132:W134" si="191">V132*$F132</f>
        <v>0</v>
      </c>
      <c r="X132" s="16">
        <f t="shared" ref="X132:X134" si="192">V132*$G132</f>
        <v>0</v>
      </c>
      <c r="Y132" s="26"/>
      <c r="Z132" s="16">
        <f t="shared" ref="Z132:Z134" si="193">Y132*$F132</f>
        <v>0</v>
      </c>
      <c r="AA132" s="16">
        <f t="shared" ref="AA132:AA134" si="194">Y132*$G132</f>
        <v>0</v>
      </c>
      <c r="AC132" s="52">
        <f t="shared" si="182"/>
        <v>0</v>
      </c>
      <c r="AD132" s="16">
        <f t="shared" ref="AD132:AD205" si="195">AC132*F132</f>
        <v>0</v>
      </c>
      <c r="AE132" s="37">
        <f t="shared" si="183"/>
        <v>0</v>
      </c>
      <c r="AF132" s="42">
        <f t="shared" si="163"/>
        <v>0</v>
      </c>
      <c r="AG132" s="37">
        <f t="shared" si="75"/>
        <v>0</v>
      </c>
      <c r="AH132" s="63">
        <f t="shared" si="76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7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9"/>
        <v>0</v>
      </c>
      <c r="L133" s="16">
        <f t="shared" si="184"/>
        <v>0</v>
      </c>
      <c r="M133" s="26">
        <v>0</v>
      </c>
      <c r="N133" s="16">
        <f t="shared" si="185"/>
        <v>0</v>
      </c>
      <c r="O133" s="16">
        <f t="shared" si="186"/>
        <v>0</v>
      </c>
      <c r="P133" s="26">
        <v>0</v>
      </c>
      <c r="Q133" s="16">
        <f t="shared" si="187"/>
        <v>0</v>
      </c>
      <c r="R133" s="16">
        <f t="shared" si="188"/>
        <v>0</v>
      </c>
      <c r="S133" s="26">
        <v>1</v>
      </c>
      <c r="T133" s="16">
        <f t="shared" si="189"/>
        <v>9.3133662145499425</v>
      </c>
      <c r="U133" s="16">
        <f t="shared" si="190"/>
        <v>24.5</v>
      </c>
      <c r="V133" s="26">
        <v>0</v>
      </c>
      <c r="W133" s="16">
        <f t="shared" si="191"/>
        <v>0</v>
      </c>
      <c r="X133" s="16">
        <f t="shared" si="192"/>
        <v>0</v>
      </c>
      <c r="Y133" s="26"/>
      <c r="Z133" s="16">
        <f t="shared" si="193"/>
        <v>0</v>
      </c>
      <c r="AA133" s="16">
        <f t="shared" si="194"/>
        <v>0</v>
      </c>
      <c r="AC133" s="52">
        <f t="shared" si="182"/>
        <v>1</v>
      </c>
      <c r="AD133" s="16">
        <f t="shared" si="195"/>
        <v>9.3133662145499425</v>
      </c>
      <c r="AE133" s="37">
        <f t="shared" si="183"/>
        <v>24.5</v>
      </c>
      <c r="AF133" s="42">
        <f t="shared" si="163"/>
        <v>8.130081300813009E-3</v>
      </c>
      <c r="AG133" s="37">
        <f t="shared" si="75"/>
        <v>0.24390243902439027</v>
      </c>
      <c r="AH133" s="63">
        <f t="shared" si="76"/>
        <v>5.975609756097561</v>
      </c>
      <c r="AI133" s="26">
        <v>2</v>
      </c>
      <c r="AJ133" s="37">
        <f>AI133*G133</f>
        <v>49</v>
      </c>
      <c r="AK133" s="37">
        <f>IFERROR(AI133/AF133, "-")</f>
        <v>245.99999999999997</v>
      </c>
      <c r="AL133" s="47">
        <v>137</v>
      </c>
      <c r="AM133" s="37">
        <f>IFERROR(AK133/7,"-")</f>
        <v>35.142857142857139</v>
      </c>
      <c r="AN133" s="52">
        <f>IFERROR(AK133/30,"-")</f>
        <v>8.1999999999999993</v>
      </c>
      <c r="AO133" s="35">
        <f t="shared" si="77"/>
        <v>43835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9"/>
        <v>0</v>
      </c>
      <c r="L134" s="16">
        <f t="shared" si="184"/>
        <v>0</v>
      </c>
      <c r="M134" s="26">
        <v>1</v>
      </c>
      <c r="N134" s="16">
        <f t="shared" si="185"/>
        <v>21.039999999999992</v>
      </c>
      <c r="O134" s="16">
        <f t="shared" si="186"/>
        <v>44.5</v>
      </c>
      <c r="P134" s="26">
        <v>0</v>
      </c>
      <c r="Q134" s="16">
        <f t="shared" si="187"/>
        <v>0</v>
      </c>
      <c r="R134" s="16">
        <f t="shared" si="188"/>
        <v>0</v>
      </c>
      <c r="S134" s="26">
        <v>0</v>
      </c>
      <c r="T134" s="16">
        <f t="shared" si="189"/>
        <v>0</v>
      </c>
      <c r="U134" s="16">
        <f t="shared" si="190"/>
        <v>0</v>
      </c>
      <c r="V134" s="26">
        <v>0</v>
      </c>
      <c r="W134" s="16">
        <f t="shared" si="191"/>
        <v>0</v>
      </c>
      <c r="X134" s="16">
        <f t="shared" si="192"/>
        <v>0</v>
      </c>
      <c r="Y134" s="26"/>
      <c r="Z134" s="16">
        <f t="shared" si="193"/>
        <v>0</v>
      </c>
      <c r="AA134" s="16">
        <f t="shared" si="194"/>
        <v>0</v>
      </c>
      <c r="AC134" s="52">
        <f t="shared" si="182"/>
        <v>1</v>
      </c>
      <c r="AD134" s="16">
        <f t="shared" si="195"/>
        <v>21.039999999999992</v>
      </c>
      <c r="AE134" s="37">
        <f t="shared" si="183"/>
        <v>44.5</v>
      </c>
      <c r="AF134" s="42">
        <f t="shared" si="163"/>
        <v>8.130081300813009E-3</v>
      </c>
      <c r="AG134" s="37">
        <f t="shared" si="75"/>
        <v>0.24390243902439027</v>
      </c>
      <c r="AH134" s="63">
        <f t="shared" si="76"/>
        <v>10.853658536585368</v>
      </c>
      <c r="AI134" s="26">
        <v>2</v>
      </c>
      <c r="AJ134" s="37">
        <f>AI134*G134</f>
        <v>89</v>
      </c>
      <c r="AK134" s="37">
        <f>IFERROR(AI134/AF134, "-")</f>
        <v>245.99999999999997</v>
      </c>
      <c r="AL134" s="47">
        <v>138</v>
      </c>
      <c r="AM134" s="37">
        <f>IFERROR(AK134/7,"-")</f>
        <v>35.142857142857139</v>
      </c>
      <c r="AN134" s="52">
        <f>IFERROR(AK134/30,"-")</f>
        <v>8.1999999999999993</v>
      </c>
      <c r="AO134" s="35">
        <f t="shared" si="77"/>
        <v>43835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9"/>
        <v>0</v>
      </c>
      <c r="L135" s="16">
        <f t="shared" ref="L135:L186" si="196">J135*$G135</f>
        <v>0</v>
      </c>
      <c r="M135" s="26">
        <v>0</v>
      </c>
      <c r="N135" s="16">
        <f t="shared" ref="N135:N186" si="197">M135*$F135</f>
        <v>0</v>
      </c>
      <c r="O135" s="16">
        <f t="shared" ref="O135:O186" si="198">M135*$G135</f>
        <v>0</v>
      </c>
      <c r="P135" s="26">
        <v>0</v>
      </c>
      <c r="Q135" s="16">
        <f t="shared" ref="Q135:Q186" si="199">P135*$F135</f>
        <v>0</v>
      </c>
      <c r="R135" s="16">
        <f t="shared" ref="R135:R186" si="200">P135*$G135</f>
        <v>0</v>
      </c>
      <c r="S135" s="26">
        <v>0</v>
      </c>
      <c r="T135" s="16">
        <f t="shared" ref="T135:T186" si="201">S135*$F135</f>
        <v>0</v>
      </c>
      <c r="U135" s="16">
        <f t="shared" ref="U135:U186" si="202">S135*$G135</f>
        <v>0</v>
      </c>
      <c r="V135" s="26">
        <v>0</v>
      </c>
      <c r="W135" s="16">
        <f t="shared" ref="W135:W186" si="203">V135*$F135</f>
        <v>0</v>
      </c>
      <c r="X135" s="16">
        <f t="shared" ref="X135:X186" si="204">V135*$G135</f>
        <v>0</v>
      </c>
      <c r="Y135" s="26"/>
      <c r="Z135" s="16">
        <f t="shared" ref="Z135:Z186" si="205">Y135*$F135</f>
        <v>0</v>
      </c>
      <c r="AA135" s="16">
        <f t="shared" ref="AA135:AA186" si="206">Y135*$G135</f>
        <v>0</v>
      </c>
      <c r="AC135" s="52">
        <f t="shared" si="182"/>
        <v>0</v>
      </c>
      <c r="AD135" s="16">
        <f t="shared" si="195"/>
        <v>0</v>
      </c>
      <c r="AE135" s="37">
        <f t="shared" si="183"/>
        <v>0</v>
      </c>
      <c r="AF135" s="42">
        <f t="shared" si="163"/>
        <v>0</v>
      </c>
      <c r="AG135" s="37">
        <f t="shared" si="75"/>
        <v>0</v>
      </c>
      <c r="AH135" s="63">
        <f t="shared" si="76"/>
        <v>0</v>
      </c>
      <c r="AI135" s="26">
        <v>4</v>
      </c>
      <c r="AJ135" s="37">
        <f t="shared" ref="AJ135:AJ186" si="207">AI135*G135</f>
        <v>158</v>
      </c>
      <c r="AK135" s="37" t="str">
        <f t="shared" ref="AK135:AK186" si="208">IFERROR(AI135/AF135, "-")</f>
        <v>-</v>
      </c>
      <c r="AL135" s="47">
        <v>140</v>
      </c>
      <c r="AM135" s="37" t="str">
        <f t="shared" ref="AM135:AM186" si="209">IFERROR(AK135/7,"-")</f>
        <v>-</v>
      </c>
      <c r="AN135" s="52" t="str">
        <f t="shared" ref="AN135:AN186" si="210">IFERROR(AK135/30,"-")</f>
        <v>-</v>
      </c>
      <c r="AO135" s="35" t="str">
        <f t="shared" si="77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9"/>
        <v>0</v>
      </c>
      <c r="L136" s="16">
        <f t="shared" si="196"/>
        <v>0</v>
      </c>
      <c r="M136" s="26">
        <v>0</v>
      </c>
      <c r="N136" s="16">
        <f t="shared" si="197"/>
        <v>0</v>
      </c>
      <c r="O136" s="16">
        <f t="shared" si="198"/>
        <v>0</v>
      </c>
      <c r="P136" s="26">
        <v>0</v>
      </c>
      <c r="Q136" s="16">
        <f t="shared" si="199"/>
        <v>0</v>
      </c>
      <c r="R136" s="16">
        <f t="shared" si="200"/>
        <v>0</v>
      </c>
      <c r="S136" s="26">
        <v>0</v>
      </c>
      <c r="T136" s="16">
        <f t="shared" si="201"/>
        <v>0</v>
      </c>
      <c r="U136" s="16">
        <f t="shared" si="202"/>
        <v>0</v>
      </c>
      <c r="V136" s="26">
        <v>0</v>
      </c>
      <c r="W136" s="16">
        <f t="shared" si="203"/>
        <v>0</v>
      </c>
      <c r="X136" s="16">
        <f t="shared" si="204"/>
        <v>0</v>
      </c>
      <c r="Y136" s="26"/>
      <c r="Z136" s="16">
        <f t="shared" si="205"/>
        <v>0</v>
      </c>
      <c r="AA136" s="16">
        <f t="shared" si="206"/>
        <v>0</v>
      </c>
      <c r="AC136" s="52">
        <f t="shared" si="182"/>
        <v>0</v>
      </c>
      <c r="AD136" s="16">
        <f t="shared" si="195"/>
        <v>0</v>
      </c>
      <c r="AE136" s="37">
        <f t="shared" si="183"/>
        <v>0</v>
      </c>
      <c r="AF136" s="42">
        <f t="shared" si="163"/>
        <v>0</v>
      </c>
      <c r="AG136" s="37">
        <f t="shared" si="75"/>
        <v>0</v>
      </c>
      <c r="AH136" s="63">
        <f t="shared" si="76"/>
        <v>0</v>
      </c>
      <c r="AI136" s="26">
        <v>0</v>
      </c>
      <c r="AJ136" s="37">
        <f t="shared" si="207"/>
        <v>0</v>
      </c>
      <c r="AK136" s="37" t="str">
        <f t="shared" si="208"/>
        <v>-</v>
      </c>
      <c r="AL136" s="47">
        <v>141</v>
      </c>
      <c r="AM136" s="37" t="str">
        <f t="shared" si="209"/>
        <v>-</v>
      </c>
      <c r="AN136" s="52" t="str">
        <f t="shared" si="210"/>
        <v>-</v>
      </c>
      <c r="AO136" s="35" t="str">
        <f t="shared" si="77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9"/>
        <v>0</v>
      </c>
      <c r="L137" s="16">
        <f t="shared" si="196"/>
        <v>0</v>
      </c>
      <c r="M137" s="26">
        <v>0</v>
      </c>
      <c r="N137" s="16">
        <f t="shared" si="197"/>
        <v>0</v>
      </c>
      <c r="O137" s="16">
        <f t="shared" si="198"/>
        <v>0</v>
      </c>
      <c r="P137" s="26">
        <v>0</v>
      </c>
      <c r="Q137" s="16">
        <f t="shared" si="199"/>
        <v>0</v>
      </c>
      <c r="R137" s="16">
        <f t="shared" si="200"/>
        <v>0</v>
      </c>
      <c r="S137" s="26">
        <v>0</v>
      </c>
      <c r="T137" s="16">
        <f t="shared" si="201"/>
        <v>0</v>
      </c>
      <c r="U137" s="16">
        <f t="shared" si="202"/>
        <v>0</v>
      </c>
      <c r="V137" s="26">
        <v>0</v>
      </c>
      <c r="W137" s="16">
        <f t="shared" si="203"/>
        <v>0</v>
      </c>
      <c r="X137" s="16">
        <f t="shared" si="204"/>
        <v>0</v>
      </c>
      <c r="Y137" s="26"/>
      <c r="Z137" s="16">
        <f t="shared" si="205"/>
        <v>0</v>
      </c>
      <c r="AA137" s="16">
        <f t="shared" si="206"/>
        <v>0</v>
      </c>
      <c r="AC137" s="52">
        <f t="shared" si="182"/>
        <v>0</v>
      </c>
      <c r="AD137" s="16">
        <f t="shared" si="195"/>
        <v>0</v>
      </c>
      <c r="AE137" s="37">
        <f t="shared" si="183"/>
        <v>0</v>
      </c>
      <c r="AF137" s="42">
        <f t="shared" si="163"/>
        <v>0</v>
      </c>
      <c r="AG137" s="37">
        <f t="shared" si="75"/>
        <v>0</v>
      </c>
      <c r="AH137" s="63">
        <f t="shared" si="76"/>
        <v>0</v>
      </c>
      <c r="AI137" s="26">
        <v>3</v>
      </c>
      <c r="AJ137" s="37">
        <f t="shared" si="207"/>
        <v>223.5</v>
      </c>
      <c r="AK137" s="37" t="str">
        <f t="shared" si="208"/>
        <v>-</v>
      </c>
      <c r="AL137" s="47">
        <v>142</v>
      </c>
      <c r="AM137" s="37" t="str">
        <f t="shared" si="209"/>
        <v>-</v>
      </c>
      <c r="AN137" s="52" t="str">
        <f t="shared" si="210"/>
        <v>-</v>
      </c>
      <c r="AO137" s="35" t="str">
        <f t="shared" si="77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9"/>
        <v>0</v>
      </c>
      <c r="L138" s="16">
        <f t="shared" si="196"/>
        <v>0</v>
      </c>
      <c r="M138" s="26">
        <v>1</v>
      </c>
      <c r="N138" s="16">
        <f t="shared" si="197"/>
        <v>17.77999999999999</v>
      </c>
      <c r="O138" s="16">
        <f t="shared" si="198"/>
        <v>39.5</v>
      </c>
      <c r="P138" s="26">
        <v>0</v>
      </c>
      <c r="Q138" s="16">
        <f t="shared" si="199"/>
        <v>0</v>
      </c>
      <c r="R138" s="16">
        <f t="shared" si="200"/>
        <v>0</v>
      </c>
      <c r="S138" s="26">
        <v>0</v>
      </c>
      <c r="T138" s="16">
        <f t="shared" si="201"/>
        <v>0</v>
      </c>
      <c r="U138" s="16">
        <f t="shared" si="202"/>
        <v>0</v>
      </c>
      <c r="V138" s="26">
        <v>0</v>
      </c>
      <c r="W138" s="16">
        <f t="shared" si="203"/>
        <v>0</v>
      </c>
      <c r="X138" s="16">
        <f t="shared" si="204"/>
        <v>0</v>
      </c>
      <c r="Y138" s="26"/>
      <c r="Z138" s="16">
        <f t="shared" si="205"/>
        <v>0</v>
      </c>
      <c r="AA138" s="16">
        <f t="shared" si="206"/>
        <v>0</v>
      </c>
      <c r="AC138" s="52">
        <f t="shared" si="182"/>
        <v>1</v>
      </c>
      <c r="AD138" s="16">
        <f t="shared" si="195"/>
        <v>17.77999999999999</v>
      </c>
      <c r="AE138" s="37">
        <f t="shared" si="183"/>
        <v>39.5</v>
      </c>
      <c r="AF138" s="42">
        <f t="shared" si="163"/>
        <v>8.130081300813009E-3</v>
      </c>
      <c r="AG138" s="37">
        <f t="shared" si="75"/>
        <v>0.24390243902439027</v>
      </c>
      <c r="AH138" s="63">
        <f t="shared" si="76"/>
        <v>9.6341463414634152</v>
      </c>
      <c r="AI138" s="26">
        <v>0</v>
      </c>
      <c r="AJ138" s="37">
        <f t="shared" si="207"/>
        <v>0</v>
      </c>
      <c r="AK138" s="37">
        <f t="shared" si="208"/>
        <v>0</v>
      </c>
      <c r="AL138" s="47">
        <v>143</v>
      </c>
      <c r="AM138" s="37">
        <f t="shared" si="209"/>
        <v>0</v>
      </c>
      <c r="AN138" s="52">
        <f t="shared" si="210"/>
        <v>0</v>
      </c>
      <c r="AO138" s="35">
        <f t="shared" si="77"/>
        <v>43589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79"/>
        <v>17.770731707317079</v>
      </c>
      <c r="L139" s="16">
        <f t="shared" si="196"/>
        <v>39.5</v>
      </c>
      <c r="M139" s="26">
        <v>1</v>
      </c>
      <c r="N139" s="16">
        <f t="shared" si="197"/>
        <v>17.770731707317079</v>
      </c>
      <c r="O139" s="16">
        <f t="shared" si="198"/>
        <v>39.5</v>
      </c>
      <c r="P139" s="26">
        <v>0</v>
      </c>
      <c r="Q139" s="16">
        <f t="shared" si="199"/>
        <v>0</v>
      </c>
      <c r="R139" s="16">
        <f t="shared" si="200"/>
        <v>0</v>
      </c>
      <c r="S139" s="26">
        <v>0</v>
      </c>
      <c r="T139" s="16">
        <f t="shared" si="201"/>
        <v>0</v>
      </c>
      <c r="U139" s="16">
        <f t="shared" si="202"/>
        <v>0</v>
      </c>
      <c r="V139" s="26">
        <v>0</v>
      </c>
      <c r="W139" s="16">
        <f t="shared" si="203"/>
        <v>0</v>
      </c>
      <c r="X139" s="16">
        <f t="shared" si="204"/>
        <v>0</v>
      </c>
      <c r="Y139" s="26"/>
      <c r="Z139" s="16">
        <f t="shared" si="205"/>
        <v>0</v>
      </c>
      <c r="AA139" s="16">
        <f t="shared" si="206"/>
        <v>0</v>
      </c>
      <c r="AC139" s="52">
        <f t="shared" si="182"/>
        <v>2</v>
      </c>
      <c r="AD139" s="16">
        <f t="shared" si="195"/>
        <v>35.541463414634158</v>
      </c>
      <c r="AE139" s="37">
        <f t="shared" si="183"/>
        <v>79</v>
      </c>
      <c r="AF139" s="42">
        <f t="shared" si="163"/>
        <v>1.6260162601626018E-2</v>
      </c>
      <c r="AG139" s="37">
        <f t="shared" si="75"/>
        <v>0.48780487804878053</v>
      </c>
      <c r="AH139" s="63">
        <f t="shared" si="76"/>
        <v>19.26829268292683</v>
      </c>
      <c r="AI139" s="26">
        <v>2</v>
      </c>
      <c r="AJ139" s="37">
        <f t="shared" si="207"/>
        <v>79</v>
      </c>
      <c r="AK139" s="37">
        <f t="shared" si="208"/>
        <v>122.99999999999999</v>
      </c>
      <c r="AL139" s="47">
        <v>144</v>
      </c>
      <c r="AM139" s="37">
        <f t="shared" si="209"/>
        <v>17.571428571428569</v>
      </c>
      <c r="AN139" s="52">
        <f t="shared" si="210"/>
        <v>4.0999999999999996</v>
      </c>
      <c r="AO139" s="35">
        <f t="shared" si="77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9"/>
        <v>0</v>
      </c>
      <c r="L140" s="16">
        <f t="shared" si="196"/>
        <v>0</v>
      </c>
      <c r="M140" s="26">
        <v>0</v>
      </c>
      <c r="N140" s="16">
        <f t="shared" si="197"/>
        <v>0</v>
      </c>
      <c r="O140" s="16">
        <f t="shared" si="198"/>
        <v>0</v>
      </c>
      <c r="P140" s="26">
        <v>0</v>
      </c>
      <c r="Q140" s="16">
        <f t="shared" si="199"/>
        <v>0</v>
      </c>
      <c r="R140" s="16">
        <f t="shared" si="200"/>
        <v>0</v>
      </c>
      <c r="S140" s="26">
        <v>0</v>
      </c>
      <c r="T140" s="16">
        <f t="shared" si="201"/>
        <v>0</v>
      </c>
      <c r="U140" s="16">
        <f t="shared" si="202"/>
        <v>0</v>
      </c>
      <c r="V140" s="26">
        <v>0</v>
      </c>
      <c r="W140" s="16">
        <f t="shared" si="203"/>
        <v>0</v>
      </c>
      <c r="X140" s="16">
        <f t="shared" si="204"/>
        <v>0</v>
      </c>
      <c r="Y140" s="26"/>
      <c r="Z140" s="16">
        <f t="shared" si="205"/>
        <v>0</v>
      </c>
      <c r="AA140" s="16">
        <f t="shared" si="206"/>
        <v>0</v>
      </c>
      <c r="AC140" s="52">
        <f t="shared" si="182"/>
        <v>0</v>
      </c>
      <c r="AD140" s="16">
        <f t="shared" si="195"/>
        <v>0</v>
      </c>
      <c r="AE140" s="37">
        <f t="shared" si="183"/>
        <v>0</v>
      </c>
      <c r="AF140" s="42">
        <f t="shared" si="163"/>
        <v>0</v>
      </c>
      <c r="AG140" s="37">
        <f t="shared" si="75"/>
        <v>0</v>
      </c>
      <c r="AH140" s="63">
        <f t="shared" si="76"/>
        <v>0</v>
      </c>
      <c r="AI140" s="26">
        <v>0</v>
      </c>
      <c r="AJ140" s="37">
        <f t="shared" si="207"/>
        <v>0</v>
      </c>
      <c r="AK140" s="37" t="str">
        <f t="shared" si="208"/>
        <v>-</v>
      </c>
      <c r="AL140" s="47">
        <v>145</v>
      </c>
      <c r="AM140" s="37" t="str">
        <f t="shared" si="209"/>
        <v>-</v>
      </c>
      <c r="AN140" s="52" t="str">
        <f t="shared" si="210"/>
        <v>-</v>
      </c>
      <c r="AO140" s="35" t="str">
        <f t="shared" si="77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1</v>
      </c>
      <c r="K141" s="16">
        <f t="shared" si="79"/>
        <v>46.776027397260265</v>
      </c>
      <c r="L141" s="16">
        <f t="shared" si="196"/>
        <v>89.5</v>
      </c>
      <c r="M141" s="26">
        <v>0</v>
      </c>
      <c r="N141" s="16">
        <f t="shared" si="197"/>
        <v>0</v>
      </c>
      <c r="O141" s="16">
        <f t="shared" si="198"/>
        <v>0</v>
      </c>
      <c r="P141" s="26">
        <v>0</v>
      </c>
      <c r="Q141" s="16">
        <f t="shared" si="199"/>
        <v>0</v>
      </c>
      <c r="R141" s="16">
        <f t="shared" si="200"/>
        <v>0</v>
      </c>
      <c r="S141" s="26">
        <v>0</v>
      </c>
      <c r="T141" s="16">
        <f t="shared" si="201"/>
        <v>0</v>
      </c>
      <c r="U141" s="16">
        <f t="shared" si="202"/>
        <v>0</v>
      </c>
      <c r="V141" s="26">
        <v>0</v>
      </c>
      <c r="W141" s="16">
        <f t="shared" si="203"/>
        <v>0</v>
      </c>
      <c r="X141" s="16">
        <f t="shared" si="204"/>
        <v>0</v>
      </c>
      <c r="Y141" s="26"/>
      <c r="Z141" s="16">
        <f t="shared" si="205"/>
        <v>0</v>
      </c>
      <c r="AA141" s="16">
        <f t="shared" si="206"/>
        <v>0</v>
      </c>
      <c r="AC141" s="52">
        <f t="shared" si="182"/>
        <v>1</v>
      </c>
      <c r="AD141" s="16">
        <f t="shared" si="195"/>
        <v>46.776027397260265</v>
      </c>
      <c r="AE141" s="37">
        <f t="shared" si="183"/>
        <v>89.5</v>
      </c>
      <c r="AF141" s="42">
        <f t="shared" si="163"/>
        <v>8.130081300813009E-3</v>
      </c>
      <c r="AG141" s="37">
        <f t="shared" si="75"/>
        <v>0.24390243902439027</v>
      </c>
      <c r="AH141" s="63">
        <f t="shared" si="76"/>
        <v>21.829268292682926</v>
      </c>
      <c r="AI141" s="26">
        <v>0</v>
      </c>
      <c r="AJ141" s="37">
        <f t="shared" si="207"/>
        <v>0</v>
      </c>
      <c r="AK141" s="37">
        <f t="shared" si="208"/>
        <v>0</v>
      </c>
      <c r="AL141" s="47">
        <v>146</v>
      </c>
      <c r="AM141" s="37">
        <f t="shared" si="209"/>
        <v>0</v>
      </c>
      <c r="AN141" s="52">
        <f t="shared" si="210"/>
        <v>0</v>
      </c>
      <c r="AO141" s="35">
        <f t="shared" si="77"/>
        <v>43589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9"/>
        <v>0</v>
      </c>
      <c r="L142" s="16">
        <f t="shared" si="196"/>
        <v>0</v>
      </c>
      <c r="M142" s="26">
        <v>0</v>
      </c>
      <c r="N142" s="16">
        <f t="shared" si="197"/>
        <v>0</v>
      </c>
      <c r="O142" s="16">
        <f t="shared" si="198"/>
        <v>0</v>
      </c>
      <c r="P142" s="26">
        <v>0</v>
      </c>
      <c r="Q142" s="16">
        <f t="shared" si="199"/>
        <v>0</v>
      </c>
      <c r="R142" s="16">
        <f t="shared" si="200"/>
        <v>0</v>
      </c>
      <c r="S142" s="26">
        <v>0</v>
      </c>
      <c r="T142" s="16">
        <f t="shared" si="201"/>
        <v>0</v>
      </c>
      <c r="U142" s="16">
        <f t="shared" si="202"/>
        <v>0</v>
      </c>
      <c r="V142" s="26">
        <v>0</v>
      </c>
      <c r="W142" s="16">
        <f t="shared" si="203"/>
        <v>0</v>
      </c>
      <c r="X142" s="16">
        <f t="shared" si="204"/>
        <v>0</v>
      </c>
      <c r="Y142" s="26"/>
      <c r="Z142" s="16">
        <f t="shared" si="205"/>
        <v>0</v>
      </c>
      <c r="AA142" s="16">
        <f t="shared" si="206"/>
        <v>0</v>
      </c>
      <c r="AC142" s="52">
        <f t="shared" si="182"/>
        <v>0</v>
      </c>
      <c r="AD142" s="16">
        <f t="shared" si="195"/>
        <v>0</v>
      </c>
      <c r="AE142" s="37">
        <f t="shared" si="183"/>
        <v>0</v>
      </c>
      <c r="AF142" s="42">
        <f t="shared" si="163"/>
        <v>0</v>
      </c>
      <c r="AG142" s="37">
        <f t="shared" si="75"/>
        <v>0</v>
      </c>
      <c r="AH142" s="63">
        <f t="shared" si="76"/>
        <v>0</v>
      </c>
      <c r="AI142" s="26">
        <v>0</v>
      </c>
      <c r="AJ142" s="37">
        <f t="shared" si="207"/>
        <v>0</v>
      </c>
      <c r="AK142" s="37" t="str">
        <f t="shared" si="208"/>
        <v>-</v>
      </c>
      <c r="AL142" s="47">
        <v>150</v>
      </c>
      <c r="AM142" s="37" t="str">
        <f t="shared" si="209"/>
        <v>-</v>
      </c>
      <c r="AN142" s="52" t="str">
        <f t="shared" si="210"/>
        <v>-</v>
      </c>
      <c r="AO142" s="35" t="str">
        <f t="shared" si="77"/>
        <v>-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9"/>
        <v>0</v>
      </c>
      <c r="L143" s="16">
        <f t="shared" si="196"/>
        <v>0</v>
      </c>
      <c r="M143" s="26">
        <v>0</v>
      </c>
      <c r="N143" s="16">
        <f t="shared" si="197"/>
        <v>0</v>
      </c>
      <c r="O143" s="16">
        <f t="shared" si="198"/>
        <v>0</v>
      </c>
      <c r="P143" s="26">
        <v>0</v>
      </c>
      <c r="Q143" s="16">
        <f t="shared" si="199"/>
        <v>0</v>
      </c>
      <c r="R143" s="16">
        <f t="shared" si="200"/>
        <v>0</v>
      </c>
      <c r="S143" s="26">
        <v>0</v>
      </c>
      <c r="T143" s="16">
        <f t="shared" si="201"/>
        <v>0</v>
      </c>
      <c r="U143" s="16">
        <f t="shared" si="202"/>
        <v>0</v>
      </c>
      <c r="V143" s="26">
        <v>0</v>
      </c>
      <c r="W143" s="16">
        <f t="shared" si="203"/>
        <v>0</v>
      </c>
      <c r="X143" s="16">
        <f t="shared" si="204"/>
        <v>0</v>
      </c>
      <c r="Y143" s="26"/>
      <c r="Z143" s="16">
        <f t="shared" si="205"/>
        <v>0</v>
      </c>
      <c r="AA143" s="16">
        <f t="shared" si="206"/>
        <v>0</v>
      </c>
      <c r="AC143" s="52">
        <f t="shared" si="182"/>
        <v>0</v>
      </c>
      <c r="AD143" s="16">
        <f t="shared" si="195"/>
        <v>0</v>
      </c>
      <c r="AE143" s="37">
        <f t="shared" si="183"/>
        <v>0</v>
      </c>
      <c r="AF143" s="42">
        <f t="shared" si="163"/>
        <v>0</v>
      </c>
      <c r="AG143" s="37">
        <f t="shared" ref="AG143:AG205" si="211">AF143*30</f>
        <v>0</v>
      </c>
      <c r="AH143" s="63">
        <f t="shared" ref="AH143:AH205" si="212">AE143/AQ$10*30</f>
        <v>0</v>
      </c>
      <c r="AI143" s="26">
        <v>0</v>
      </c>
      <c r="AJ143" s="37">
        <f t="shared" si="207"/>
        <v>0</v>
      </c>
      <c r="AK143" s="37" t="str">
        <f t="shared" si="208"/>
        <v>-</v>
      </c>
      <c r="AL143" s="47">
        <v>151</v>
      </c>
      <c r="AM143" s="37" t="str">
        <f t="shared" si="209"/>
        <v>-</v>
      </c>
      <c r="AN143" s="52" t="str">
        <f t="shared" si="210"/>
        <v>-</v>
      </c>
      <c r="AO143" s="35" t="str">
        <f t="shared" ref="AO143:AO205" si="213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9"/>
        <v>0</v>
      </c>
      <c r="L144" s="16">
        <f t="shared" si="196"/>
        <v>0</v>
      </c>
      <c r="M144" s="26">
        <v>0</v>
      </c>
      <c r="N144" s="16">
        <f t="shared" si="197"/>
        <v>0</v>
      </c>
      <c r="O144" s="16">
        <f t="shared" si="198"/>
        <v>0</v>
      </c>
      <c r="P144" s="26">
        <v>0</v>
      </c>
      <c r="Q144" s="16">
        <f t="shared" si="199"/>
        <v>0</v>
      </c>
      <c r="R144" s="16">
        <f t="shared" si="200"/>
        <v>0</v>
      </c>
      <c r="S144" s="26">
        <v>0</v>
      </c>
      <c r="T144" s="16">
        <f t="shared" si="201"/>
        <v>0</v>
      </c>
      <c r="U144" s="16">
        <f t="shared" si="202"/>
        <v>0</v>
      </c>
      <c r="V144" s="26">
        <v>0</v>
      </c>
      <c r="W144" s="16">
        <f t="shared" si="203"/>
        <v>0</v>
      </c>
      <c r="X144" s="16">
        <f t="shared" si="204"/>
        <v>0</v>
      </c>
      <c r="Y144" s="26"/>
      <c r="Z144" s="16">
        <f t="shared" si="205"/>
        <v>0</v>
      </c>
      <c r="AA144" s="16">
        <f t="shared" si="206"/>
        <v>0</v>
      </c>
      <c r="AC144" s="52">
        <f t="shared" si="182"/>
        <v>0</v>
      </c>
      <c r="AD144" s="16">
        <f t="shared" si="195"/>
        <v>0</v>
      </c>
      <c r="AE144" s="37">
        <f t="shared" si="183"/>
        <v>0</v>
      </c>
      <c r="AF144" s="42">
        <f t="shared" si="163"/>
        <v>0</v>
      </c>
      <c r="AG144" s="37">
        <f t="shared" si="211"/>
        <v>0</v>
      </c>
      <c r="AH144" s="63">
        <f t="shared" si="212"/>
        <v>0</v>
      </c>
      <c r="AI144" s="26">
        <v>3</v>
      </c>
      <c r="AJ144" s="37">
        <f t="shared" si="207"/>
        <v>420</v>
      </c>
      <c r="AK144" s="37" t="str">
        <f t="shared" si="208"/>
        <v>-</v>
      </c>
      <c r="AL144" s="47">
        <v>152</v>
      </c>
      <c r="AM144" s="37" t="str">
        <f t="shared" si="209"/>
        <v>-</v>
      </c>
      <c r="AN144" s="52" t="str">
        <f t="shared" si="210"/>
        <v>-</v>
      </c>
      <c r="AO144" s="35" t="str">
        <f t="shared" si="213"/>
        <v>-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9"/>
        <v>0</v>
      </c>
      <c r="L145" s="16">
        <f t="shared" si="196"/>
        <v>0</v>
      </c>
      <c r="M145" s="26">
        <v>0</v>
      </c>
      <c r="N145" s="16">
        <f t="shared" si="197"/>
        <v>0</v>
      </c>
      <c r="O145" s="16">
        <f t="shared" si="198"/>
        <v>0</v>
      </c>
      <c r="P145" s="26">
        <v>1</v>
      </c>
      <c r="Q145" s="16">
        <f t="shared" si="199"/>
        <v>76</v>
      </c>
      <c r="R145" s="16">
        <f t="shared" si="200"/>
        <v>140</v>
      </c>
      <c r="S145" s="26">
        <v>0</v>
      </c>
      <c r="T145" s="16">
        <f t="shared" si="201"/>
        <v>0</v>
      </c>
      <c r="U145" s="16">
        <f t="shared" si="202"/>
        <v>0</v>
      </c>
      <c r="V145" s="26">
        <v>0</v>
      </c>
      <c r="W145" s="16">
        <f t="shared" si="203"/>
        <v>0</v>
      </c>
      <c r="X145" s="16">
        <f t="shared" si="204"/>
        <v>0</v>
      </c>
      <c r="Y145" s="26"/>
      <c r="Z145" s="16">
        <f t="shared" si="205"/>
        <v>0</v>
      </c>
      <c r="AA145" s="16">
        <f t="shared" si="206"/>
        <v>0</v>
      </c>
      <c r="AC145" s="52">
        <f t="shared" si="182"/>
        <v>1</v>
      </c>
      <c r="AD145" s="16">
        <f t="shared" si="195"/>
        <v>76</v>
      </c>
      <c r="AE145" s="37">
        <f t="shared" si="183"/>
        <v>140</v>
      </c>
      <c r="AF145" s="42">
        <f t="shared" si="163"/>
        <v>8.130081300813009E-3</v>
      </c>
      <c r="AG145" s="37">
        <f t="shared" si="211"/>
        <v>0.24390243902439027</v>
      </c>
      <c r="AH145" s="63">
        <f t="shared" si="212"/>
        <v>34.146341463414636</v>
      </c>
      <c r="AI145" s="26">
        <v>3</v>
      </c>
      <c r="AJ145" s="37">
        <f t="shared" si="207"/>
        <v>420</v>
      </c>
      <c r="AK145" s="37">
        <f t="shared" si="208"/>
        <v>368.99999999999994</v>
      </c>
      <c r="AL145" s="47">
        <v>153</v>
      </c>
      <c r="AM145" s="37">
        <f t="shared" si="209"/>
        <v>52.714285714285708</v>
      </c>
      <c r="AN145" s="52">
        <f t="shared" si="210"/>
        <v>12.299999999999999</v>
      </c>
      <c r="AO145" s="35">
        <f t="shared" si="213"/>
        <v>43958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9"/>
        <v>0</v>
      </c>
      <c r="L146" s="16">
        <f t="shared" si="196"/>
        <v>0</v>
      </c>
      <c r="M146" s="26">
        <v>0</v>
      </c>
      <c r="N146" s="16">
        <f t="shared" si="197"/>
        <v>0</v>
      </c>
      <c r="O146" s="16">
        <f t="shared" si="198"/>
        <v>0</v>
      </c>
      <c r="P146" s="26">
        <v>0</v>
      </c>
      <c r="Q146" s="16">
        <f t="shared" si="199"/>
        <v>0</v>
      </c>
      <c r="R146" s="16">
        <f t="shared" si="200"/>
        <v>0</v>
      </c>
      <c r="S146" s="26">
        <v>0</v>
      </c>
      <c r="T146" s="16">
        <f t="shared" si="201"/>
        <v>0</v>
      </c>
      <c r="U146" s="16">
        <f t="shared" si="202"/>
        <v>0</v>
      </c>
      <c r="V146" s="26">
        <v>0</v>
      </c>
      <c r="W146" s="16">
        <f t="shared" si="203"/>
        <v>0</v>
      </c>
      <c r="X146" s="16">
        <f t="shared" si="204"/>
        <v>0</v>
      </c>
      <c r="Y146" s="26"/>
      <c r="Z146" s="16">
        <f t="shared" si="205"/>
        <v>0</v>
      </c>
      <c r="AA146" s="16">
        <f t="shared" si="206"/>
        <v>0</v>
      </c>
      <c r="AC146" s="52">
        <f t="shared" si="182"/>
        <v>0</v>
      </c>
      <c r="AD146" s="16">
        <f t="shared" si="195"/>
        <v>0</v>
      </c>
      <c r="AE146" s="37">
        <f t="shared" si="183"/>
        <v>0</v>
      </c>
      <c r="AF146" s="42">
        <f t="shared" si="163"/>
        <v>0</v>
      </c>
      <c r="AG146" s="37">
        <f t="shared" si="211"/>
        <v>0</v>
      </c>
      <c r="AH146" s="63">
        <f t="shared" si="212"/>
        <v>0</v>
      </c>
      <c r="AI146" s="26">
        <v>0</v>
      </c>
      <c r="AJ146" s="37">
        <f t="shared" si="207"/>
        <v>0</v>
      </c>
      <c r="AK146" s="37" t="str">
        <f t="shared" si="208"/>
        <v>-</v>
      </c>
      <c r="AL146" s="47">
        <v>155</v>
      </c>
      <c r="AM146" s="37" t="str">
        <f t="shared" si="209"/>
        <v>-</v>
      </c>
      <c r="AN146" s="52" t="str">
        <f t="shared" si="210"/>
        <v>-</v>
      </c>
      <c r="AO146" s="35" t="str">
        <f t="shared" si="213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9"/>
        <v>0</v>
      </c>
      <c r="L147" s="16">
        <f t="shared" si="196"/>
        <v>0</v>
      </c>
      <c r="M147" s="26">
        <v>0</v>
      </c>
      <c r="N147" s="16">
        <f t="shared" si="197"/>
        <v>0</v>
      </c>
      <c r="O147" s="16">
        <f t="shared" si="198"/>
        <v>0</v>
      </c>
      <c r="P147" s="26">
        <v>0</v>
      </c>
      <c r="Q147" s="16">
        <f t="shared" si="199"/>
        <v>0</v>
      </c>
      <c r="R147" s="16">
        <f t="shared" si="200"/>
        <v>0</v>
      </c>
      <c r="S147" s="26">
        <v>0</v>
      </c>
      <c r="T147" s="16">
        <f t="shared" si="201"/>
        <v>0</v>
      </c>
      <c r="U147" s="16">
        <f t="shared" si="202"/>
        <v>0</v>
      </c>
      <c r="V147" s="26">
        <v>0</v>
      </c>
      <c r="W147" s="16">
        <f t="shared" si="203"/>
        <v>0</v>
      </c>
      <c r="X147" s="16">
        <f t="shared" si="204"/>
        <v>0</v>
      </c>
      <c r="Y147" s="26"/>
      <c r="Z147" s="16">
        <f t="shared" si="205"/>
        <v>0</v>
      </c>
      <c r="AA147" s="16">
        <f t="shared" si="206"/>
        <v>0</v>
      </c>
      <c r="AC147" s="52">
        <f t="shared" si="182"/>
        <v>0</v>
      </c>
      <c r="AD147" s="16">
        <f t="shared" si="195"/>
        <v>0</v>
      </c>
      <c r="AE147" s="37">
        <f t="shared" si="183"/>
        <v>0</v>
      </c>
      <c r="AF147" s="42">
        <f t="shared" si="163"/>
        <v>0</v>
      </c>
      <c r="AG147" s="37">
        <f t="shared" si="211"/>
        <v>0</v>
      </c>
      <c r="AH147" s="63">
        <f t="shared" si="212"/>
        <v>0</v>
      </c>
      <c r="AI147" s="26">
        <v>0</v>
      </c>
      <c r="AJ147" s="37">
        <f t="shared" si="207"/>
        <v>0</v>
      </c>
      <c r="AK147" s="37" t="str">
        <f t="shared" si="208"/>
        <v>-</v>
      </c>
      <c r="AL147" s="47">
        <v>156</v>
      </c>
      <c r="AM147" s="37" t="str">
        <f t="shared" si="209"/>
        <v>-</v>
      </c>
      <c r="AN147" s="52" t="str">
        <f t="shared" si="210"/>
        <v>-</v>
      </c>
      <c r="AO147" s="35" t="str">
        <f t="shared" si="213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9"/>
        <v>0</v>
      </c>
      <c r="L148" s="16">
        <f t="shared" si="196"/>
        <v>0</v>
      </c>
      <c r="M148" s="26">
        <v>0</v>
      </c>
      <c r="N148" s="16">
        <f t="shared" si="197"/>
        <v>0</v>
      </c>
      <c r="O148" s="16">
        <f t="shared" si="198"/>
        <v>0</v>
      </c>
      <c r="P148" s="26">
        <v>0</v>
      </c>
      <c r="Q148" s="16">
        <f t="shared" si="199"/>
        <v>0</v>
      </c>
      <c r="R148" s="16">
        <f t="shared" si="200"/>
        <v>0</v>
      </c>
      <c r="S148" s="26">
        <v>0</v>
      </c>
      <c r="T148" s="16">
        <f t="shared" si="201"/>
        <v>0</v>
      </c>
      <c r="U148" s="16">
        <f t="shared" si="202"/>
        <v>0</v>
      </c>
      <c r="V148" s="26">
        <v>0</v>
      </c>
      <c r="W148" s="16">
        <f t="shared" si="203"/>
        <v>0</v>
      </c>
      <c r="X148" s="16">
        <f t="shared" si="204"/>
        <v>0</v>
      </c>
      <c r="Y148" s="26"/>
      <c r="Z148" s="16">
        <f t="shared" si="205"/>
        <v>0</v>
      </c>
      <c r="AA148" s="16">
        <f t="shared" si="206"/>
        <v>0</v>
      </c>
      <c r="AC148" s="52">
        <f t="shared" si="182"/>
        <v>0</v>
      </c>
      <c r="AD148" s="16">
        <f t="shared" si="195"/>
        <v>0</v>
      </c>
      <c r="AE148" s="37">
        <f t="shared" si="183"/>
        <v>0</v>
      </c>
      <c r="AF148" s="42">
        <f t="shared" si="163"/>
        <v>0</v>
      </c>
      <c r="AG148" s="37">
        <f t="shared" si="211"/>
        <v>0</v>
      </c>
      <c r="AH148" s="63">
        <f t="shared" si="212"/>
        <v>0</v>
      </c>
      <c r="AI148" s="26">
        <v>0</v>
      </c>
      <c r="AJ148" s="37">
        <f t="shared" si="207"/>
        <v>0</v>
      </c>
      <c r="AK148" s="37" t="str">
        <f t="shared" si="208"/>
        <v>-</v>
      </c>
      <c r="AL148" s="47">
        <v>157</v>
      </c>
      <c r="AM148" s="37" t="str">
        <f t="shared" si="209"/>
        <v>-</v>
      </c>
      <c r="AN148" s="52" t="str">
        <f t="shared" si="210"/>
        <v>-</v>
      </c>
      <c r="AO148" s="35" t="str">
        <f t="shared" si="213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9"/>
        <v>0</v>
      </c>
      <c r="L149" s="16">
        <f t="shared" si="196"/>
        <v>0</v>
      </c>
      <c r="M149" s="26">
        <v>0</v>
      </c>
      <c r="N149" s="16">
        <f t="shared" si="197"/>
        <v>0</v>
      </c>
      <c r="O149" s="16">
        <f t="shared" si="198"/>
        <v>0</v>
      </c>
      <c r="P149" s="26">
        <v>0</v>
      </c>
      <c r="Q149" s="16">
        <f t="shared" si="199"/>
        <v>0</v>
      </c>
      <c r="R149" s="16">
        <f t="shared" si="200"/>
        <v>0</v>
      </c>
      <c r="S149" s="26">
        <v>0</v>
      </c>
      <c r="T149" s="16">
        <f t="shared" si="201"/>
        <v>0</v>
      </c>
      <c r="U149" s="16">
        <f t="shared" si="202"/>
        <v>0</v>
      </c>
      <c r="V149" s="26">
        <v>0</v>
      </c>
      <c r="W149" s="16">
        <f t="shared" si="203"/>
        <v>0</v>
      </c>
      <c r="X149" s="16">
        <f t="shared" si="204"/>
        <v>0</v>
      </c>
      <c r="Y149" s="26"/>
      <c r="Z149" s="16">
        <f t="shared" si="205"/>
        <v>0</v>
      </c>
      <c r="AA149" s="16">
        <f t="shared" si="206"/>
        <v>0</v>
      </c>
      <c r="AC149" s="52">
        <f t="shared" si="182"/>
        <v>0</v>
      </c>
      <c r="AD149" s="16">
        <f t="shared" si="195"/>
        <v>0</v>
      </c>
      <c r="AE149" s="37">
        <f t="shared" si="183"/>
        <v>0</v>
      </c>
      <c r="AF149" s="42">
        <f t="shared" si="163"/>
        <v>0</v>
      </c>
      <c r="AG149" s="37">
        <f t="shared" si="211"/>
        <v>0</v>
      </c>
      <c r="AH149" s="63">
        <f t="shared" si="212"/>
        <v>0</v>
      </c>
      <c r="AI149" s="26">
        <v>0</v>
      </c>
      <c r="AJ149" s="37">
        <f t="shared" si="207"/>
        <v>0</v>
      </c>
      <c r="AK149" s="37" t="str">
        <f t="shared" si="208"/>
        <v>-</v>
      </c>
      <c r="AL149" s="47">
        <v>158</v>
      </c>
      <c r="AM149" s="37" t="str">
        <f t="shared" si="209"/>
        <v>-</v>
      </c>
      <c r="AN149" s="52" t="str">
        <f t="shared" si="210"/>
        <v>-</v>
      </c>
      <c r="AO149" s="35" t="str">
        <f t="shared" si="213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0</v>
      </c>
      <c r="K150" s="16">
        <f t="shared" si="79"/>
        <v>0</v>
      </c>
      <c r="L150" s="16">
        <f t="shared" si="196"/>
        <v>0</v>
      </c>
      <c r="M150" s="26">
        <v>2</v>
      </c>
      <c r="N150" s="16">
        <f t="shared" si="197"/>
        <v>23.400000000000091</v>
      </c>
      <c r="O150" s="16">
        <f t="shared" si="198"/>
        <v>69</v>
      </c>
      <c r="P150" s="26">
        <v>0</v>
      </c>
      <c r="Q150" s="16">
        <f t="shared" si="199"/>
        <v>0</v>
      </c>
      <c r="R150" s="16">
        <f t="shared" si="200"/>
        <v>0</v>
      </c>
      <c r="S150" s="26">
        <v>4</v>
      </c>
      <c r="T150" s="16">
        <f t="shared" si="201"/>
        <v>46.800000000000182</v>
      </c>
      <c r="U150" s="16">
        <f t="shared" si="202"/>
        <v>138</v>
      </c>
      <c r="V150" s="26">
        <v>0</v>
      </c>
      <c r="W150" s="16">
        <f t="shared" si="203"/>
        <v>0</v>
      </c>
      <c r="X150" s="16">
        <f t="shared" si="204"/>
        <v>0</v>
      </c>
      <c r="Y150" s="26"/>
      <c r="Z150" s="16">
        <f t="shared" si="205"/>
        <v>0</v>
      </c>
      <c r="AA150" s="16">
        <f t="shared" si="206"/>
        <v>0</v>
      </c>
      <c r="AC150" s="52">
        <f t="shared" si="182"/>
        <v>6</v>
      </c>
      <c r="AD150" s="16">
        <f t="shared" si="195"/>
        <v>70.200000000000273</v>
      </c>
      <c r="AE150" s="37">
        <f t="shared" si="183"/>
        <v>207</v>
      </c>
      <c r="AF150" s="42">
        <f t="shared" si="163"/>
        <v>4.878048780487805E-2</v>
      </c>
      <c r="AG150" s="37">
        <f t="shared" si="211"/>
        <v>1.4634146341463414</v>
      </c>
      <c r="AH150" s="63">
        <f t="shared" si="212"/>
        <v>50.487804878048777</v>
      </c>
      <c r="AI150" s="26">
        <v>0</v>
      </c>
      <c r="AJ150" s="37">
        <f t="shared" si="207"/>
        <v>0</v>
      </c>
      <c r="AK150" s="37">
        <f t="shared" si="208"/>
        <v>0</v>
      </c>
      <c r="AL150" s="47">
        <v>159</v>
      </c>
      <c r="AM150" s="37">
        <f t="shared" si="209"/>
        <v>0</v>
      </c>
      <c r="AN150" s="52">
        <f t="shared" si="210"/>
        <v>0</v>
      </c>
      <c r="AO150" s="35">
        <f t="shared" si="213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9"/>
        <v>0</v>
      </c>
      <c r="L151" s="16">
        <f t="shared" si="196"/>
        <v>0</v>
      </c>
      <c r="M151" s="26">
        <v>0</v>
      </c>
      <c r="N151" s="16">
        <f t="shared" si="197"/>
        <v>0</v>
      </c>
      <c r="O151" s="16">
        <f t="shared" si="198"/>
        <v>0</v>
      </c>
      <c r="P151" s="26">
        <v>0</v>
      </c>
      <c r="Q151" s="16">
        <f t="shared" si="199"/>
        <v>0</v>
      </c>
      <c r="R151" s="16">
        <f t="shared" si="200"/>
        <v>0</v>
      </c>
      <c r="S151" s="26">
        <v>1</v>
      </c>
      <c r="T151" s="16">
        <f t="shared" si="201"/>
        <v>12.379999999999997</v>
      </c>
      <c r="U151" s="16">
        <f t="shared" si="202"/>
        <v>34.5</v>
      </c>
      <c r="V151" s="26">
        <v>1</v>
      </c>
      <c r="W151" s="16">
        <f t="shared" si="203"/>
        <v>12.379999999999997</v>
      </c>
      <c r="X151" s="16">
        <f t="shared" si="204"/>
        <v>34.5</v>
      </c>
      <c r="Y151" s="26"/>
      <c r="Z151" s="16">
        <f t="shared" si="205"/>
        <v>0</v>
      </c>
      <c r="AA151" s="16">
        <f t="shared" si="206"/>
        <v>0</v>
      </c>
      <c r="AC151" s="52">
        <f t="shared" si="182"/>
        <v>2</v>
      </c>
      <c r="AD151" s="16">
        <f t="shared" si="195"/>
        <v>24.759999999999994</v>
      </c>
      <c r="AE151" s="37">
        <f t="shared" si="183"/>
        <v>69</v>
      </c>
      <c r="AF151" s="42">
        <f t="shared" si="163"/>
        <v>1.6260162601626018E-2</v>
      </c>
      <c r="AG151" s="37">
        <f t="shared" si="211"/>
        <v>0.48780487804878053</v>
      </c>
      <c r="AH151" s="63">
        <f t="shared" si="212"/>
        <v>16.829268292682929</v>
      </c>
      <c r="AI151" s="26">
        <v>0</v>
      </c>
      <c r="AJ151" s="37">
        <f t="shared" si="207"/>
        <v>0</v>
      </c>
      <c r="AK151" s="37">
        <f t="shared" si="208"/>
        <v>0</v>
      </c>
      <c r="AL151" s="47">
        <v>160</v>
      </c>
      <c r="AM151" s="37">
        <f t="shared" si="209"/>
        <v>0</v>
      </c>
      <c r="AN151" s="52">
        <f t="shared" si="210"/>
        <v>0</v>
      </c>
      <c r="AO151" s="35">
        <f t="shared" si="213"/>
        <v>43589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9"/>
        <v>0</v>
      </c>
      <c r="L152" s="16">
        <f t="shared" si="196"/>
        <v>0</v>
      </c>
      <c r="M152" s="26">
        <v>1</v>
      </c>
      <c r="N152" s="16">
        <f t="shared" si="197"/>
        <v>12.679999999999998</v>
      </c>
      <c r="O152" s="16">
        <f t="shared" si="198"/>
        <v>34.5</v>
      </c>
      <c r="P152" s="26">
        <v>0</v>
      </c>
      <c r="Q152" s="16">
        <f t="shared" si="199"/>
        <v>0</v>
      </c>
      <c r="R152" s="16">
        <f t="shared" si="200"/>
        <v>0</v>
      </c>
      <c r="S152" s="26">
        <v>1</v>
      </c>
      <c r="T152" s="16">
        <f t="shared" si="201"/>
        <v>12.679999999999998</v>
      </c>
      <c r="U152" s="16">
        <f t="shared" si="202"/>
        <v>34.5</v>
      </c>
      <c r="V152" s="26">
        <v>1</v>
      </c>
      <c r="W152" s="16">
        <f t="shared" si="203"/>
        <v>12.679999999999998</v>
      </c>
      <c r="X152" s="16">
        <f t="shared" si="204"/>
        <v>34.5</v>
      </c>
      <c r="Y152" s="26"/>
      <c r="Z152" s="16">
        <f t="shared" si="205"/>
        <v>0</v>
      </c>
      <c r="AA152" s="16">
        <f t="shared" si="206"/>
        <v>0</v>
      </c>
      <c r="AC152" s="52">
        <f t="shared" si="182"/>
        <v>3</v>
      </c>
      <c r="AD152" s="16">
        <f t="shared" si="195"/>
        <v>38.039999999999992</v>
      </c>
      <c r="AE152" s="37">
        <f t="shared" si="183"/>
        <v>103.5</v>
      </c>
      <c r="AF152" s="42">
        <f t="shared" si="163"/>
        <v>2.4390243902439025E-2</v>
      </c>
      <c r="AG152" s="37">
        <f t="shared" si="211"/>
        <v>0.73170731707317072</v>
      </c>
      <c r="AH152" s="63">
        <f t="shared" si="212"/>
        <v>25.243902439024389</v>
      </c>
      <c r="AI152" s="26">
        <v>1</v>
      </c>
      <c r="AJ152" s="37">
        <f t="shared" si="207"/>
        <v>34.5</v>
      </c>
      <c r="AK152" s="37">
        <f t="shared" si="208"/>
        <v>41</v>
      </c>
      <c r="AL152" s="47">
        <v>161</v>
      </c>
      <c r="AM152" s="37">
        <f t="shared" si="209"/>
        <v>5.8571428571428568</v>
      </c>
      <c r="AN152" s="52">
        <f t="shared" si="210"/>
        <v>1.3666666666666667</v>
      </c>
      <c r="AO152" s="35">
        <f t="shared" si="213"/>
        <v>43630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9"/>
        <v>12.38</v>
      </c>
      <c r="L153" s="16">
        <f t="shared" si="196"/>
        <v>34.5</v>
      </c>
      <c r="M153" s="26">
        <v>0</v>
      </c>
      <c r="N153" s="16">
        <f t="shared" si="197"/>
        <v>0</v>
      </c>
      <c r="O153" s="16">
        <f t="shared" si="198"/>
        <v>0</v>
      </c>
      <c r="P153" s="26">
        <v>2</v>
      </c>
      <c r="Q153" s="16">
        <f t="shared" si="199"/>
        <v>24.76</v>
      </c>
      <c r="R153" s="16">
        <f t="shared" si="200"/>
        <v>69</v>
      </c>
      <c r="S153" s="26">
        <v>0</v>
      </c>
      <c r="T153" s="16">
        <f t="shared" si="201"/>
        <v>0</v>
      </c>
      <c r="U153" s="16">
        <f t="shared" si="202"/>
        <v>0</v>
      </c>
      <c r="V153" s="26">
        <v>0</v>
      </c>
      <c r="W153" s="16">
        <f t="shared" si="203"/>
        <v>0</v>
      </c>
      <c r="X153" s="16">
        <f t="shared" si="204"/>
        <v>0</v>
      </c>
      <c r="Y153" s="26"/>
      <c r="Z153" s="16">
        <f t="shared" si="205"/>
        <v>0</v>
      </c>
      <c r="AA153" s="16">
        <f t="shared" si="206"/>
        <v>0</v>
      </c>
      <c r="AC153" s="52">
        <f t="shared" si="182"/>
        <v>3</v>
      </c>
      <c r="AD153" s="16">
        <f t="shared" si="195"/>
        <v>37.14</v>
      </c>
      <c r="AE153" s="37">
        <f t="shared" si="183"/>
        <v>103.5</v>
      </c>
      <c r="AF153" s="42">
        <f t="shared" si="163"/>
        <v>2.4390243902439025E-2</v>
      </c>
      <c r="AG153" s="37">
        <f t="shared" si="211"/>
        <v>0.73170731707317072</v>
      </c>
      <c r="AH153" s="63">
        <f t="shared" si="212"/>
        <v>25.243902439024389</v>
      </c>
      <c r="AI153" s="26">
        <v>1</v>
      </c>
      <c r="AJ153" s="37">
        <f t="shared" si="207"/>
        <v>34.5</v>
      </c>
      <c r="AK153" s="37">
        <f t="shared" si="208"/>
        <v>41</v>
      </c>
      <c r="AL153" s="47">
        <v>162</v>
      </c>
      <c r="AM153" s="37">
        <f t="shared" si="209"/>
        <v>5.8571428571428568</v>
      </c>
      <c r="AN153" s="52">
        <f t="shared" si="210"/>
        <v>1.3666666666666667</v>
      </c>
      <c r="AO153" s="35">
        <f t="shared" si="213"/>
        <v>43630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79"/>
        <v>11.99000000000002</v>
      </c>
      <c r="L154" s="16">
        <f t="shared" si="196"/>
        <v>34.5</v>
      </c>
      <c r="M154" s="26">
        <v>2</v>
      </c>
      <c r="N154" s="16">
        <f t="shared" si="197"/>
        <v>23.98000000000004</v>
      </c>
      <c r="O154" s="16">
        <f t="shared" si="198"/>
        <v>69</v>
      </c>
      <c r="P154" s="26">
        <v>1</v>
      </c>
      <c r="Q154" s="16">
        <f t="shared" si="199"/>
        <v>11.99000000000002</v>
      </c>
      <c r="R154" s="16">
        <f t="shared" si="200"/>
        <v>34.5</v>
      </c>
      <c r="S154" s="26">
        <v>0</v>
      </c>
      <c r="T154" s="16">
        <f t="shared" si="201"/>
        <v>0</v>
      </c>
      <c r="U154" s="16">
        <f t="shared" si="202"/>
        <v>0</v>
      </c>
      <c r="V154" s="26">
        <v>0</v>
      </c>
      <c r="W154" s="16">
        <f t="shared" si="203"/>
        <v>0</v>
      </c>
      <c r="X154" s="16">
        <f t="shared" si="204"/>
        <v>0</v>
      </c>
      <c r="Y154" s="26"/>
      <c r="Z154" s="16">
        <f t="shared" si="205"/>
        <v>0</v>
      </c>
      <c r="AA154" s="16">
        <f t="shared" si="206"/>
        <v>0</v>
      </c>
      <c r="AC154" s="52">
        <f t="shared" si="182"/>
        <v>4</v>
      </c>
      <c r="AD154" s="16">
        <f t="shared" si="195"/>
        <v>47.960000000000079</v>
      </c>
      <c r="AE154" s="37">
        <f t="shared" si="183"/>
        <v>138</v>
      </c>
      <c r="AF154" s="42">
        <f t="shared" si="163"/>
        <v>3.2520325203252036E-2</v>
      </c>
      <c r="AG154" s="37">
        <f t="shared" si="211"/>
        <v>0.97560975609756106</v>
      </c>
      <c r="AH154" s="63">
        <f t="shared" si="212"/>
        <v>33.658536585365859</v>
      </c>
      <c r="AI154" s="26">
        <v>6</v>
      </c>
      <c r="AJ154" s="37">
        <f t="shared" si="207"/>
        <v>207</v>
      </c>
      <c r="AK154" s="37">
        <f t="shared" si="208"/>
        <v>184.49999999999997</v>
      </c>
      <c r="AL154" s="47">
        <v>163</v>
      </c>
      <c r="AM154" s="37">
        <f t="shared" si="209"/>
        <v>26.357142857142854</v>
      </c>
      <c r="AN154" s="52">
        <f t="shared" si="210"/>
        <v>6.1499999999999995</v>
      </c>
      <c r="AO154" s="35">
        <f t="shared" si="213"/>
        <v>43773.5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9"/>
        <v>0</v>
      </c>
      <c r="L155" s="16">
        <f t="shared" si="196"/>
        <v>0</v>
      </c>
      <c r="M155" s="26">
        <v>0</v>
      </c>
      <c r="N155" s="16">
        <f t="shared" si="197"/>
        <v>0</v>
      </c>
      <c r="O155" s="16">
        <f t="shared" si="198"/>
        <v>0</v>
      </c>
      <c r="P155" s="26">
        <v>0</v>
      </c>
      <c r="Q155" s="16">
        <f t="shared" si="199"/>
        <v>0</v>
      </c>
      <c r="R155" s="16">
        <f t="shared" si="200"/>
        <v>0</v>
      </c>
      <c r="S155" s="26">
        <v>0</v>
      </c>
      <c r="T155" s="16">
        <f t="shared" si="201"/>
        <v>0</v>
      </c>
      <c r="U155" s="16">
        <f t="shared" si="202"/>
        <v>0</v>
      </c>
      <c r="V155" s="26">
        <v>0</v>
      </c>
      <c r="W155" s="16">
        <f t="shared" si="203"/>
        <v>0</v>
      </c>
      <c r="X155" s="16">
        <f t="shared" si="204"/>
        <v>0</v>
      </c>
      <c r="Y155" s="26"/>
      <c r="Z155" s="16">
        <f t="shared" si="205"/>
        <v>0</v>
      </c>
      <c r="AA155" s="16">
        <f t="shared" si="206"/>
        <v>0</v>
      </c>
      <c r="AC155" s="52">
        <f t="shared" si="182"/>
        <v>0</v>
      </c>
      <c r="AD155" s="16">
        <f t="shared" si="195"/>
        <v>0</v>
      </c>
      <c r="AE155" s="37">
        <f t="shared" si="183"/>
        <v>0</v>
      </c>
      <c r="AF155" s="42">
        <f t="shared" si="163"/>
        <v>0</v>
      </c>
      <c r="AG155" s="37">
        <f t="shared" si="211"/>
        <v>0</v>
      </c>
      <c r="AH155" s="63">
        <f t="shared" si="212"/>
        <v>0</v>
      </c>
      <c r="AI155" s="26">
        <v>2</v>
      </c>
      <c r="AJ155" s="37">
        <f t="shared" si="207"/>
        <v>69</v>
      </c>
      <c r="AK155" s="37" t="str">
        <f t="shared" si="208"/>
        <v>-</v>
      </c>
      <c r="AL155" s="47">
        <v>164</v>
      </c>
      <c r="AM155" s="37" t="str">
        <f t="shared" si="209"/>
        <v>-</v>
      </c>
      <c r="AN155" s="52" t="str">
        <f t="shared" si="210"/>
        <v>-</v>
      </c>
      <c r="AO155" s="35" t="str">
        <f t="shared" si="213"/>
        <v>-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9"/>
        <v>0</v>
      </c>
      <c r="L156" s="16">
        <f t="shared" si="196"/>
        <v>0</v>
      </c>
      <c r="M156" s="26">
        <v>0</v>
      </c>
      <c r="N156" s="16">
        <f t="shared" si="197"/>
        <v>0</v>
      </c>
      <c r="O156" s="16">
        <f t="shared" si="198"/>
        <v>0</v>
      </c>
      <c r="P156" s="26">
        <v>0</v>
      </c>
      <c r="Q156" s="16">
        <f t="shared" si="199"/>
        <v>0</v>
      </c>
      <c r="R156" s="16">
        <f t="shared" si="200"/>
        <v>0</v>
      </c>
      <c r="S156" s="26">
        <v>0</v>
      </c>
      <c r="T156" s="16">
        <f t="shared" si="201"/>
        <v>0</v>
      </c>
      <c r="U156" s="16">
        <f t="shared" si="202"/>
        <v>0</v>
      </c>
      <c r="V156" s="26">
        <v>0</v>
      </c>
      <c r="W156" s="16">
        <f t="shared" si="203"/>
        <v>0</v>
      </c>
      <c r="X156" s="16">
        <f t="shared" si="204"/>
        <v>0</v>
      </c>
      <c r="Y156" s="26"/>
      <c r="Z156" s="16">
        <f t="shared" si="205"/>
        <v>0</v>
      </c>
      <c r="AA156" s="16">
        <f t="shared" si="206"/>
        <v>0</v>
      </c>
      <c r="AC156" s="52">
        <f t="shared" si="182"/>
        <v>0</v>
      </c>
      <c r="AD156" s="16">
        <f t="shared" si="195"/>
        <v>0</v>
      </c>
      <c r="AE156" s="37">
        <f t="shared" si="183"/>
        <v>0</v>
      </c>
      <c r="AF156" s="42">
        <f t="shared" si="163"/>
        <v>0</v>
      </c>
      <c r="AG156" s="37">
        <f t="shared" si="211"/>
        <v>0</v>
      </c>
      <c r="AH156" s="63">
        <f t="shared" si="212"/>
        <v>0</v>
      </c>
      <c r="AI156" s="26">
        <v>0</v>
      </c>
      <c r="AJ156" s="37">
        <f t="shared" si="207"/>
        <v>0</v>
      </c>
      <c r="AK156" s="37" t="str">
        <f t="shared" si="208"/>
        <v>-</v>
      </c>
      <c r="AL156" s="47">
        <v>165</v>
      </c>
      <c r="AM156" s="37" t="str">
        <f t="shared" si="209"/>
        <v>-</v>
      </c>
      <c r="AN156" s="52" t="str">
        <f t="shared" si="210"/>
        <v>-</v>
      </c>
      <c r="AO156" s="35" t="str">
        <f t="shared" si="213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9"/>
        <v>0</v>
      </c>
      <c r="L157" s="16">
        <f t="shared" si="196"/>
        <v>0</v>
      </c>
      <c r="M157" s="26">
        <v>0</v>
      </c>
      <c r="N157" s="16">
        <f t="shared" si="197"/>
        <v>0</v>
      </c>
      <c r="O157" s="16">
        <f t="shared" si="198"/>
        <v>0</v>
      </c>
      <c r="P157" s="26">
        <v>1</v>
      </c>
      <c r="Q157" s="16">
        <f t="shared" si="199"/>
        <v>11.99</v>
      </c>
      <c r="R157" s="16">
        <f t="shared" si="200"/>
        <v>34.5</v>
      </c>
      <c r="S157" s="26">
        <v>0</v>
      </c>
      <c r="T157" s="16">
        <f t="shared" si="201"/>
        <v>0</v>
      </c>
      <c r="U157" s="16">
        <f t="shared" si="202"/>
        <v>0</v>
      </c>
      <c r="V157" s="26">
        <v>0</v>
      </c>
      <c r="W157" s="16">
        <f t="shared" si="203"/>
        <v>0</v>
      </c>
      <c r="X157" s="16">
        <f t="shared" si="204"/>
        <v>0</v>
      </c>
      <c r="Y157" s="26"/>
      <c r="Z157" s="16">
        <f t="shared" si="205"/>
        <v>0</v>
      </c>
      <c r="AA157" s="16">
        <f t="shared" si="206"/>
        <v>0</v>
      </c>
      <c r="AC157" s="52">
        <f t="shared" si="182"/>
        <v>1</v>
      </c>
      <c r="AD157" s="16">
        <f t="shared" si="195"/>
        <v>11.99</v>
      </c>
      <c r="AE157" s="37">
        <f t="shared" si="183"/>
        <v>34.5</v>
      </c>
      <c r="AF157" s="42">
        <f t="shared" si="163"/>
        <v>8.130081300813009E-3</v>
      </c>
      <c r="AG157" s="37">
        <f t="shared" si="211"/>
        <v>0.24390243902439027</v>
      </c>
      <c r="AH157" s="63">
        <f t="shared" si="212"/>
        <v>8.4146341463414647</v>
      </c>
      <c r="AI157" s="26">
        <v>0</v>
      </c>
      <c r="AJ157" s="37">
        <f t="shared" si="207"/>
        <v>0</v>
      </c>
      <c r="AK157" s="37">
        <f t="shared" si="208"/>
        <v>0</v>
      </c>
      <c r="AL157" s="47">
        <v>166</v>
      </c>
      <c r="AM157" s="37">
        <f t="shared" si="209"/>
        <v>0</v>
      </c>
      <c r="AN157" s="52">
        <f t="shared" si="210"/>
        <v>0</v>
      </c>
      <c r="AO157" s="35">
        <f t="shared" si="213"/>
        <v>43589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9"/>
        <v>0</v>
      </c>
      <c r="L158" s="16">
        <f t="shared" si="196"/>
        <v>0</v>
      </c>
      <c r="M158" s="26">
        <v>0</v>
      </c>
      <c r="N158" s="16">
        <f t="shared" si="197"/>
        <v>0</v>
      </c>
      <c r="O158" s="16">
        <f t="shared" si="198"/>
        <v>0</v>
      </c>
      <c r="P158" s="26">
        <v>0</v>
      </c>
      <c r="Q158" s="16">
        <f t="shared" si="199"/>
        <v>0</v>
      </c>
      <c r="R158" s="16">
        <f t="shared" si="200"/>
        <v>0</v>
      </c>
      <c r="S158" s="26">
        <v>0</v>
      </c>
      <c r="T158" s="16">
        <f t="shared" si="201"/>
        <v>0</v>
      </c>
      <c r="U158" s="16">
        <f t="shared" si="202"/>
        <v>0</v>
      </c>
      <c r="V158" s="26">
        <v>0</v>
      </c>
      <c r="W158" s="16">
        <f t="shared" si="203"/>
        <v>0</v>
      </c>
      <c r="X158" s="16">
        <f t="shared" si="204"/>
        <v>0</v>
      </c>
      <c r="Y158" s="26"/>
      <c r="Z158" s="16">
        <f t="shared" si="205"/>
        <v>0</v>
      </c>
      <c r="AA158" s="16">
        <f t="shared" si="206"/>
        <v>0</v>
      </c>
      <c r="AC158" s="52">
        <f t="shared" si="182"/>
        <v>0</v>
      </c>
      <c r="AD158" s="16">
        <f t="shared" si="195"/>
        <v>0</v>
      </c>
      <c r="AE158" s="37">
        <f t="shared" si="183"/>
        <v>0</v>
      </c>
      <c r="AF158" s="42">
        <f t="shared" si="163"/>
        <v>0</v>
      </c>
      <c r="AG158" s="37">
        <f t="shared" si="211"/>
        <v>0</v>
      </c>
      <c r="AH158" s="63">
        <f t="shared" si="212"/>
        <v>0</v>
      </c>
      <c r="AI158" s="26">
        <v>0</v>
      </c>
      <c r="AJ158" s="37">
        <f t="shared" si="207"/>
        <v>0</v>
      </c>
      <c r="AK158" s="37" t="str">
        <f t="shared" si="208"/>
        <v>-</v>
      </c>
      <c r="AL158" s="47">
        <v>167</v>
      </c>
      <c r="AM158" s="37" t="str">
        <f t="shared" si="209"/>
        <v>-</v>
      </c>
      <c r="AN158" s="52" t="str">
        <f t="shared" si="210"/>
        <v>-</v>
      </c>
      <c r="AO158" s="35" t="str">
        <f t="shared" si="213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9"/>
        <v>0</v>
      </c>
      <c r="L159" s="16">
        <f t="shared" si="196"/>
        <v>0</v>
      </c>
      <c r="M159" s="26">
        <v>0</v>
      </c>
      <c r="N159" s="16">
        <f t="shared" si="197"/>
        <v>0</v>
      </c>
      <c r="O159" s="16">
        <f t="shared" si="198"/>
        <v>0</v>
      </c>
      <c r="P159" s="26">
        <v>0</v>
      </c>
      <c r="Q159" s="16">
        <f t="shared" si="199"/>
        <v>0</v>
      </c>
      <c r="R159" s="16">
        <f t="shared" si="200"/>
        <v>0</v>
      </c>
      <c r="S159" s="26">
        <v>1</v>
      </c>
      <c r="T159" s="16">
        <f t="shared" si="201"/>
        <v>5.2599999999999989</v>
      </c>
      <c r="U159" s="16">
        <f t="shared" si="202"/>
        <v>24.5</v>
      </c>
      <c r="V159" s="26">
        <v>0</v>
      </c>
      <c r="W159" s="16">
        <f t="shared" si="203"/>
        <v>0</v>
      </c>
      <c r="X159" s="16">
        <f t="shared" si="204"/>
        <v>0</v>
      </c>
      <c r="Y159" s="26"/>
      <c r="Z159" s="16">
        <f t="shared" si="205"/>
        <v>0</v>
      </c>
      <c r="AA159" s="16">
        <f t="shared" si="206"/>
        <v>0</v>
      </c>
      <c r="AC159" s="52">
        <f t="shared" si="182"/>
        <v>1</v>
      </c>
      <c r="AD159" s="16">
        <f t="shared" si="195"/>
        <v>5.2599999999999989</v>
      </c>
      <c r="AE159" s="37">
        <f t="shared" si="183"/>
        <v>24.5</v>
      </c>
      <c r="AF159" s="42">
        <f t="shared" si="163"/>
        <v>8.130081300813009E-3</v>
      </c>
      <c r="AG159" s="37">
        <f t="shared" si="211"/>
        <v>0.24390243902439027</v>
      </c>
      <c r="AH159" s="63">
        <f t="shared" si="212"/>
        <v>5.975609756097561</v>
      </c>
      <c r="AI159" s="26">
        <v>3</v>
      </c>
      <c r="AJ159" s="37">
        <f t="shared" si="207"/>
        <v>73.5</v>
      </c>
      <c r="AK159" s="37">
        <f t="shared" si="208"/>
        <v>368.99999999999994</v>
      </c>
      <c r="AL159" s="47">
        <v>168</v>
      </c>
      <c r="AM159" s="37">
        <f t="shared" si="209"/>
        <v>52.714285714285708</v>
      </c>
      <c r="AN159" s="52">
        <f t="shared" si="210"/>
        <v>12.299999999999999</v>
      </c>
      <c r="AO159" s="35">
        <f t="shared" si="213"/>
        <v>43958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9"/>
        <v>0</v>
      </c>
      <c r="L160" s="16">
        <f t="shared" si="196"/>
        <v>0</v>
      </c>
      <c r="M160" s="26">
        <v>0</v>
      </c>
      <c r="N160" s="16">
        <f t="shared" si="197"/>
        <v>0</v>
      </c>
      <c r="O160" s="16">
        <f t="shared" si="198"/>
        <v>0</v>
      </c>
      <c r="P160" s="26">
        <v>1</v>
      </c>
      <c r="Q160" s="16">
        <f t="shared" si="199"/>
        <v>5.259999999999998</v>
      </c>
      <c r="R160" s="16">
        <f t="shared" si="200"/>
        <v>24.5</v>
      </c>
      <c r="S160" s="26">
        <v>0</v>
      </c>
      <c r="T160" s="16">
        <f t="shared" si="201"/>
        <v>0</v>
      </c>
      <c r="U160" s="16">
        <f t="shared" si="202"/>
        <v>0</v>
      </c>
      <c r="V160" s="26">
        <v>0</v>
      </c>
      <c r="W160" s="16">
        <f t="shared" si="203"/>
        <v>0</v>
      </c>
      <c r="X160" s="16">
        <f t="shared" si="204"/>
        <v>0</v>
      </c>
      <c r="Y160" s="26"/>
      <c r="Z160" s="16">
        <f t="shared" si="205"/>
        <v>0</v>
      </c>
      <c r="AA160" s="16">
        <f t="shared" si="206"/>
        <v>0</v>
      </c>
      <c r="AC160" s="52">
        <f t="shared" si="182"/>
        <v>1</v>
      </c>
      <c r="AD160" s="16">
        <f t="shared" si="195"/>
        <v>5.259999999999998</v>
      </c>
      <c r="AE160" s="37">
        <f t="shared" si="183"/>
        <v>24.5</v>
      </c>
      <c r="AF160" s="42">
        <f t="shared" si="163"/>
        <v>8.130081300813009E-3</v>
      </c>
      <c r="AG160" s="37">
        <f t="shared" si="211"/>
        <v>0.24390243902439027</v>
      </c>
      <c r="AH160" s="63">
        <f t="shared" si="212"/>
        <v>5.975609756097561</v>
      </c>
      <c r="AI160" s="26">
        <v>2</v>
      </c>
      <c r="AJ160" s="37">
        <f t="shared" si="207"/>
        <v>49</v>
      </c>
      <c r="AK160" s="37">
        <f t="shared" si="208"/>
        <v>245.99999999999997</v>
      </c>
      <c r="AL160" s="47">
        <v>169</v>
      </c>
      <c r="AM160" s="37">
        <f t="shared" si="209"/>
        <v>35.142857142857139</v>
      </c>
      <c r="AN160" s="52">
        <f t="shared" si="210"/>
        <v>8.1999999999999993</v>
      </c>
      <c r="AO160" s="35">
        <f t="shared" si="213"/>
        <v>43835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9"/>
        <v>0</v>
      </c>
      <c r="L161" s="16">
        <f t="shared" si="196"/>
        <v>0</v>
      </c>
      <c r="M161" s="26">
        <v>0</v>
      </c>
      <c r="N161" s="16">
        <f t="shared" si="197"/>
        <v>0</v>
      </c>
      <c r="O161" s="16">
        <f t="shared" si="198"/>
        <v>0</v>
      </c>
      <c r="P161" s="26">
        <v>0</v>
      </c>
      <c r="Q161" s="16">
        <f t="shared" si="199"/>
        <v>0</v>
      </c>
      <c r="R161" s="16">
        <f t="shared" si="200"/>
        <v>0</v>
      </c>
      <c r="S161" s="26">
        <v>0</v>
      </c>
      <c r="T161" s="16">
        <f t="shared" si="201"/>
        <v>0</v>
      </c>
      <c r="U161" s="16">
        <f t="shared" si="202"/>
        <v>0</v>
      </c>
      <c r="V161" s="26">
        <v>0</v>
      </c>
      <c r="W161" s="16">
        <f t="shared" si="203"/>
        <v>0</v>
      </c>
      <c r="X161" s="16">
        <f t="shared" si="204"/>
        <v>0</v>
      </c>
      <c r="Y161" s="26"/>
      <c r="Z161" s="16">
        <f t="shared" si="205"/>
        <v>0</v>
      </c>
      <c r="AA161" s="16">
        <f t="shared" si="206"/>
        <v>0</v>
      </c>
      <c r="AC161" s="52">
        <f t="shared" si="182"/>
        <v>0</v>
      </c>
      <c r="AD161" s="16">
        <f t="shared" si="195"/>
        <v>0</v>
      </c>
      <c r="AE161" s="37">
        <f t="shared" si="183"/>
        <v>0</v>
      </c>
      <c r="AF161" s="42">
        <f t="shared" si="163"/>
        <v>0</v>
      </c>
      <c r="AG161" s="37">
        <f t="shared" si="211"/>
        <v>0</v>
      </c>
      <c r="AH161" s="63">
        <f t="shared" si="212"/>
        <v>0</v>
      </c>
      <c r="AI161" s="26">
        <v>0</v>
      </c>
      <c r="AJ161" s="37">
        <f t="shared" si="207"/>
        <v>0</v>
      </c>
      <c r="AK161" s="37" t="str">
        <f t="shared" si="208"/>
        <v>-</v>
      </c>
      <c r="AL161" s="47">
        <v>147</v>
      </c>
      <c r="AM161" s="37" t="str">
        <f t="shared" si="209"/>
        <v>-</v>
      </c>
      <c r="AN161" s="52" t="str">
        <f t="shared" si="210"/>
        <v>-</v>
      </c>
      <c r="AO161" s="35" t="str">
        <f t="shared" si="213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9"/>
        <v>0</v>
      </c>
      <c r="L162" s="16">
        <f t="shared" si="196"/>
        <v>0</v>
      </c>
      <c r="M162" s="26">
        <v>0</v>
      </c>
      <c r="N162" s="16">
        <f t="shared" si="197"/>
        <v>0</v>
      </c>
      <c r="O162" s="16">
        <f t="shared" si="198"/>
        <v>0</v>
      </c>
      <c r="P162" s="26">
        <v>0</v>
      </c>
      <c r="Q162" s="16">
        <f t="shared" si="199"/>
        <v>0</v>
      </c>
      <c r="R162" s="16">
        <f t="shared" si="200"/>
        <v>0</v>
      </c>
      <c r="S162" s="26">
        <v>0</v>
      </c>
      <c r="T162" s="16">
        <f t="shared" si="201"/>
        <v>0</v>
      </c>
      <c r="U162" s="16">
        <f t="shared" si="202"/>
        <v>0</v>
      </c>
      <c r="V162" s="26">
        <v>0</v>
      </c>
      <c r="W162" s="16">
        <f t="shared" si="203"/>
        <v>0</v>
      </c>
      <c r="X162" s="16">
        <f t="shared" si="204"/>
        <v>0</v>
      </c>
      <c r="Y162" s="26"/>
      <c r="Z162" s="16">
        <f t="shared" si="205"/>
        <v>0</v>
      </c>
      <c r="AA162" s="16">
        <f t="shared" si="206"/>
        <v>0</v>
      </c>
      <c r="AC162" s="52">
        <f t="shared" si="182"/>
        <v>0</v>
      </c>
      <c r="AD162" s="16">
        <f t="shared" si="195"/>
        <v>0</v>
      </c>
      <c r="AE162" s="37">
        <f t="shared" si="183"/>
        <v>0</v>
      </c>
      <c r="AF162" s="42">
        <f t="shared" si="163"/>
        <v>0</v>
      </c>
      <c r="AG162" s="37">
        <f t="shared" si="211"/>
        <v>0</v>
      </c>
      <c r="AH162" s="63">
        <f t="shared" si="212"/>
        <v>0</v>
      </c>
      <c r="AI162" s="26">
        <v>0</v>
      </c>
      <c r="AJ162" s="37">
        <f t="shared" si="207"/>
        <v>0</v>
      </c>
      <c r="AK162" s="37" t="str">
        <f t="shared" si="208"/>
        <v>-</v>
      </c>
      <c r="AL162" s="47">
        <v>148</v>
      </c>
      <c r="AM162" s="37" t="str">
        <f t="shared" si="209"/>
        <v>-</v>
      </c>
      <c r="AN162" s="52" t="str">
        <f t="shared" si="210"/>
        <v>-</v>
      </c>
      <c r="AO162" s="35" t="str">
        <f t="shared" si="213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9"/>
        <v>0</v>
      </c>
      <c r="L163" s="16">
        <f t="shared" si="196"/>
        <v>0</v>
      </c>
      <c r="M163" s="26">
        <v>0</v>
      </c>
      <c r="N163" s="16">
        <f t="shared" si="197"/>
        <v>0</v>
      </c>
      <c r="O163" s="16">
        <f t="shared" si="198"/>
        <v>0</v>
      </c>
      <c r="P163" s="26">
        <v>0</v>
      </c>
      <c r="Q163" s="16">
        <f t="shared" si="199"/>
        <v>0</v>
      </c>
      <c r="R163" s="16">
        <f t="shared" si="200"/>
        <v>0</v>
      </c>
      <c r="S163" s="26">
        <v>0</v>
      </c>
      <c r="T163" s="16">
        <f t="shared" si="201"/>
        <v>0</v>
      </c>
      <c r="U163" s="16">
        <f t="shared" si="202"/>
        <v>0</v>
      </c>
      <c r="V163" s="26">
        <v>0</v>
      </c>
      <c r="W163" s="16">
        <f t="shared" si="203"/>
        <v>0</v>
      </c>
      <c r="X163" s="16">
        <f t="shared" si="204"/>
        <v>0</v>
      </c>
      <c r="Y163" s="26"/>
      <c r="Z163" s="16">
        <f t="shared" si="205"/>
        <v>0</v>
      </c>
      <c r="AA163" s="16">
        <f t="shared" si="206"/>
        <v>0</v>
      </c>
      <c r="AC163" s="52">
        <f t="shared" si="182"/>
        <v>0</v>
      </c>
      <c r="AD163" s="16">
        <f t="shared" si="195"/>
        <v>0</v>
      </c>
      <c r="AE163" s="37">
        <f t="shared" si="183"/>
        <v>0</v>
      </c>
      <c r="AF163" s="42">
        <f t="shared" si="163"/>
        <v>0</v>
      </c>
      <c r="AG163" s="37">
        <f t="shared" si="211"/>
        <v>0</v>
      </c>
      <c r="AH163" s="63">
        <f t="shared" si="212"/>
        <v>0</v>
      </c>
      <c r="AI163" s="26">
        <v>0</v>
      </c>
      <c r="AJ163" s="37">
        <f t="shared" si="207"/>
        <v>0</v>
      </c>
      <c r="AK163" s="37" t="str">
        <f t="shared" si="208"/>
        <v>-</v>
      </c>
      <c r="AL163" s="47">
        <v>149</v>
      </c>
      <c r="AM163" s="37" t="str">
        <f t="shared" si="209"/>
        <v>-</v>
      </c>
      <c r="AN163" s="52" t="str">
        <f t="shared" si="210"/>
        <v>-</v>
      </c>
      <c r="AO163" s="35" t="str">
        <f t="shared" si="213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2" si="214">J164*$F164</f>
        <v>0</v>
      </c>
      <c r="L164" s="16">
        <f t="shared" ref="L164:L182" si="215">J164*$G164</f>
        <v>0</v>
      </c>
      <c r="M164" s="26">
        <v>0</v>
      </c>
      <c r="N164" s="16">
        <f t="shared" ref="N164:N182" si="216">M164*$F164</f>
        <v>0</v>
      </c>
      <c r="O164" s="16">
        <f t="shared" ref="O164:O182" si="217">M164*$G164</f>
        <v>0</v>
      </c>
      <c r="P164" s="26">
        <v>0</v>
      </c>
      <c r="Q164" s="16">
        <f t="shared" ref="Q164:Q182" si="218">P164*$F164</f>
        <v>0</v>
      </c>
      <c r="R164" s="16">
        <f t="shared" ref="R164:R182" si="219">P164*$G164</f>
        <v>0</v>
      </c>
      <c r="S164" s="26">
        <v>0</v>
      </c>
      <c r="T164" s="16">
        <f t="shared" ref="T164:T182" si="220">S164*$F164</f>
        <v>0</v>
      </c>
      <c r="U164" s="16">
        <f t="shared" ref="U164:U182" si="221">S164*$G164</f>
        <v>0</v>
      </c>
      <c r="V164" s="26">
        <v>0</v>
      </c>
      <c r="W164" s="16">
        <f t="shared" ref="W164:W182" si="222">V164*$F164</f>
        <v>0</v>
      </c>
      <c r="X164" s="16">
        <f t="shared" ref="X164:X182" si="223">V164*$G164</f>
        <v>0</v>
      </c>
      <c r="Y164" s="26"/>
      <c r="Z164" s="16">
        <f t="shared" ref="Z164:Z182" si="224">Y164*$F164</f>
        <v>0</v>
      </c>
      <c r="AA164" s="16">
        <f t="shared" ref="AA164:AA182" si="225">Y164*$G164</f>
        <v>0</v>
      </c>
      <c r="AC164" s="52">
        <f t="shared" ref="AC164:AC182" si="226">J164+M164+P164+S164+V164+Y164</f>
        <v>0</v>
      </c>
      <c r="AD164" s="16">
        <f t="shared" ref="AD164:AD182" si="227">AC164*F164</f>
        <v>0</v>
      </c>
      <c r="AE164" s="37">
        <f t="shared" ref="AE164:AE182" si="228">AC164*G164</f>
        <v>0</v>
      </c>
      <c r="AF164" s="42">
        <f t="shared" si="163"/>
        <v>0</v>
      </c>
      <c r="AG164" s="37">
        <f t="shared" si="211"/>
        <v>0</v>
      </c>
      <c r="AH164" s="63">
        <f t="shared" si="212"/>
        <v>0</v>
      </c>
      <c r="AI164" s="26">
        <v>0</v>
      </c>
      <c r="AJ164" s="37">
        <f t="shared" ref="AJ164:AJ182" si="229">AI164*G164</f>
        <v>0</v>
      </c>
      <c r="AK164" s="37" t="str">
        <f t="shared" ref="AK164:AK182" si="230">IFERROR(AI164/AF164, "-")</f>
        <v>-</v>
      </c>
      <c r="AL164" s="47">
        <v>150</v>
      </c>
      <c r="AM164" s="37" t="str">
        <f t="shared" ref="AM164:AM182" si="231">IFERROR(AK164/7,"-")</f>
        <v>-</v>
      </c>
      <c r="AN164" s="52" t="str">
        <f t="shared" ref="AN164:AN182" si="232">IFERROR(AK164/30,"-")</f>
        <v>-</v>
      </c>
      <c r="AO164" s="35" t="str">
        <f t="shared" si="213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4"/>
        <v>0</v>
      </c>
      <c r="L165" s="16">
        <f t="shared" si="215"/>
        <v>0</v>
      </c>
      <c r="M165" s="26">
        <v>0</v>
      </c>
      <c r="N165" s="16">
        <f t="shared" si="216"/>
        <v>0</v>
      </c>
      <c r="O165" s="16">
        <f t="shared" si="217"/>
        <v>0</v>
      </c>
      <c r="P165" s="26">
        <v>0</v>
      </c>
      <c r="Q165" s="16">
        <f t="shared" si="218"/>
        <v>0</v>
      </c>
      <c r="R165" s="16">
        <f t="shared" si="219"/>
        <v>0</v>
      </c>
      <c r="S165" s="26">
        <v>0</v>
      </c>
      <c r="T165" s="16">
        <f t="shared" si="220"/>
        <v>0</v>
      </c>
      <c r="U165" s="16">
        <f t="shared" si="221"/>
        <v>0</v>
      </c>
      <c r="V165" s="26">
        <v>0</v>
      </c>
      <c r="W165" s="16">
        <f t="shared" si="222"/>
        <v>0</v>
      </c>
      <c r="X165" s="16">
        <f t="shared" si="223"/>
        <v>0</v>
      </c>
      <c r="Y165" s="26"/>
      <c r="Z165" s="16">
        <f t="shared" si="224"/>
        <v>0</v>
      </c>
      <c r="AA165" s="16">
        <f t="shared" si="225"/>
        <v>0</v>
      </c>
      <c r="AC165" s="52">
        <f t="shared" si="226"/>
        <v>0</v>
      </c>
      <c r="AD165" s="16">
        <f t="shared" si="227"/>
        <v>0</v>
      </c>
      <c r="AE165" s="37">
        <f t="shared" si="228"/>
        <v>0</v>
      </c>
      <c r="AF165" s="42">
        <f t="shared" si="163"/>
        <v>0</v>
      </c>
      <c r="AG165" s="37">
        <f t="shared" si="211"/>
        <v>0</v>
      </c>
      <c r="AH165" s="63">
        <f t="shared" si="212"/>
        <v>0</v>
      </c>
      <c r="AI165" s="26">
        <v>0</v>
      </c>
      <c r="AJ165" s="37">
        <f t="shared" si="229"/>
        <v>0</v>
      </c>
      <c r="AK165" s="37" t="str">
        <f t="shared" si="230"/>
        <v>-</v>
      </c>
      <c r="AL165" s="47">
        <v>151</v>
      </c>
      <c r="AM165" s="37" t="str">
        <f t="shared" si="231"/>
        <v>-</v>
      </c>
      <c r="AN165" s="52" t="str">
        <f t="shared" si="232"/>
        <v>-</v>
      </c>
      <c r="AO165" s="35" t="str">
        <f t="shared" si="213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2</v>
      </c>
      <c r="K166" s="16">
        <f t="shared" si="214"/>
        <v>88.674125874125892</v>
      </c>
      <c r="L166" s="16">
        <f t="shared" si="215"/>
        <v>179</v>
      </c>
      <c r="M166" s="26">
        <v>0</v>
      </c>
      <c r="N166" s="16">
        <f t="shared" si="216"/>
        <v>0</v>
      </c>
      <c r="O166" s="16">
        <f t="shared" si="217"/>
        <v>0</v>
      </c>
      <c r="P166" s="26">
        <v>0</v>
      </c>
      <c r="Q166" s="16">
        <f t="shared" si="218"/>
        <v>0</v>
      </c>
      <c r="R166" s="16">
        <f t="shared" si="219"/>
        <v>0</v>
      </c>
      <c r="S166" s="26">
        <v>0</v>
      </c>
      <c r="T166" s="16">
        <f t="shared" si="220"/>
        <v>0</v>
      </c>
      <c r="U166" s="16">
        <f t="shared" si="221"/>
        <v>0</v>
      </c>
      <c r="V166" s="26">
        <v>0</v>
      </c>
      <c r="W166" s="16">
        <f t="shared" si="222"/>
        <v>0</v>
      </c>
      <c r="X166" s="16">
        <f t="shared" si="223"/>
        <v>0</v>
      </c>
      <c r="Y166" s="26"/>
      <c r="Z166" s="16">
        <f t="shared" si="224"/>
        <v>0</v>
      </c>
      <c r="AA166" s="16">
        <f t="shared" si="225"/>
        <v>0</v>
      </c>
      <c r="AC166" s="52">
        <f t="shared" si="226"/>
        <v>2</v>
      </c>
      <c r="AD166" s="16">
        <f t="shared" si="227"/>
        <v>88.674125874125892</v>
      </c>
      <c r="AE166" s="37">
        <f t="shared" si="228"/>
        <v>179</v>
      </c>
      <c r="AF166" s="42">
        <f t="shared" si="163"/>
        <v>1.6260162601626018E-2</v>
      </c>
      <c r="AG166" s="37">
        <f t="shared" si="211"/>
        <v>0.48780487804878053</v>
      </c>
      <c r="AH166" s="63">
        <f t="shared" si="212"/>
        <v>43.658536585365852</v>
      </c>
      <c r="AI166" s="26">
        <v>0</v>
      </c>
      <c r="AJ166" s="37">
        <f t="shared" si="229"/>
        <v>0</v>
      </c>
      <c r="AK166" s="37">
        <f t="shared" si="230"/>
        <v>0</v>
      </c>
      <c r="AL166" s="47">
        <v>152</v>
      </c>
      <c r="AM166" s="37">
        <f t="shared" si="231"/>
        <v>0</v>
      </c>
      <c r="AN166" s="52">
        <f t="shared" si="232"/>
        <v>0</v>
      </c>
      <c r="AO166" s="35">
        <f t="shared" si="213"/>
        <v>43589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4"/>
        <v>0</v>
      </c>
      <c r="L167" s="16">
        <f t="shared" si="215"/>
        <v>0</v>
      </c>
      <c r="M167" s="26">
        <v>0</v>
      </c>
      <c r="N167" s="16">
        <f t="shared" si="216"/>
        <v>0</v>
      </c>
      <c r="O167" s="16">
        <f t="shared" si="217"/>
        <v>0</v>
      </c>
      <c r="P167" s="26">
        <v>1</v>
      </c>
      <c r="Q167" s="16">
        <f t="shared" si="218"/>
        <v>12.99</v>
      </c>
      <c r="R167" s="16">
        <f t="shared" si="219"/>
        <v>34.5</v>
      </c>
      <c r="S167" s="26">
        <v>0</v>
      </c>
      <c r="T167" s="16">
        <f t="shared" si="220"/>
        <v>0</v>
      </c>
      <c r="U167" s="16">
        <f t="shared" si="221"/>
        <v>0</v>
      </c>
      <c r="V167" s="26">
        <v>0</v>
      </c>
      <c r="W167" s="16">
        <f t="shared" si="222"/>
        <v>0</v>
      </c>
      <c r="X167" s="16">
        <f t="shared" si="223"/>
        <v>0</v>
      </c>
      <c r="Y167" s="26"/>
      <c r="Z167" s="16">
        <f t="shared" si="224"/>
        <v>0</v>
      </c>
      <c r="AA167" s="16">
        <f t="shared" si="225"/>
        <v>0</v>
      </c>
      <c r="AC167" s="52">
        <f t="shared" si="226"/>
        <v>1</v>
      </c>
      <c r="AD167" s="16">
        <f t="shared" si="227"/>
        <v>12.99</v>
      </c>
      <c r="AE167" s="37">
        <f t="shared" si="228"/>
        <v>34.5</v>
      </c>
      <c r="AF167" s="42">
        <f t="shared" si="163"/>
        <v>8.130081300813009E-3</v>
      </c>
      <c r="AG167" s="37">
        <f t="shared" si="211"/>
        <v>0.24390243902439027</v>
      </c>
      <c r="AH167" s="63">
        <f t="shared" si="212"/>
        <v>8.4146341463414647</v>
      </c>
      <c r="AI167" s="26">
        <v>0</v>
      </c>
      <c r="AJ167" s="37">
        <f t="shared" si="229"/>
        <v>0</v>
      </c>
      <c r="AK167" s="37">
        <f t="shared" si="230"/>
        <v>0</v>
      </c>
      <c r="AL167" s="47">
        <v>153</v>
      </c>
      <c r="AM167" s="37">
        <f t="shared" si="231"/>
        <v>0</v>
      </c>
      <c r="AN167" s="52">
        <f t="shared" si="232"/>
        <v>0</v>
      </c>
      <c r="AO167" s="35">
        <f t="shared" si="213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214"/>
        <v>12.81</v>
      </c>
      <c r="L168" s="16">
        <f t="shared" si="215"/>
        <v>29.5</v>
      </c>
      <c r="M168" s="26">
        <v>1</v>
      </c>
      <c r="N168" s="16">
        <f t="shared" si="216"/>
        <v>12.81</v>
      </c>
      <c r="O168" s="16">
        <f t="shared" si="217"/>
        <v>29.5</v>
      </c>
      <c r="P168" s="26">
        <v>0</v>
      </c>
      <c r="Q168" s="16">
        <f t="shared" si="218"/>
        <v>0</v>
      </c>
      <c r="R168" s="16">
        <f t="shared" si="219"/>
        <v>0</v>
      </c>
      <c r="S168" s="26">
        <v>0</v>
      </c>
      <c r="T168" s="16">
        <f t="shared" si="220"/>
        <v>0</v>
      </c>
      <c r="U168" s="16">
        <f t="shared" si="221"/>
        <v>0</v>
      </c>
      <c r="V168" s="26">
        <v>0</v>
      </c>
      <c r="W168" s="16">
        <f t="shared" si="222"/>
        <v>0</v>
      </c>
      <c r="X168" s="16">
        <f t="shared" si="223"/>
        <v>0</v>
      </c>
      <c r="Y168" s="26"/>
      <c r="Z168" s="16">
        <f t="shared" si="224"/>
        <v>0</v>
      </c>
      <c r="AA168" s="16">
        <f t="shared" si="225"/>
        <v>0</v>
      </c>
      <c r="AC168" s="52">
        <f t="shared" si="226"/>
        <v>2</v>
      </c>
      <c r="AD168" s="16">
        <f t="shared" si="227"/>
        <v>25.62</v>
      </c>
      <c r="AE168" s="37">
        <f t="shared" si="228"/>
        <v>59</v>
      </c>
      <c r="AF168" s="42">
        <f t="shared" si="163"/>
        <v>1.6260162601626018E-2</v>
      </c>
      <c r="AG168" s="37">
        <f t="shared" si="211"/>
        <v>0.48780487804878053</v>
      </c>
      <c r="AH168" s="63">
        <f t="shared" si="212"/>
        <v>14.390243902439025</v>
      </c>
      <c r="AI168" s="26">
        <v>2</v>
      </c>
      <c r="AJ168" s="37">
        <f t="shared" si="229"/>
        <v>59</v>
      </c>
      <c r="AK168" s="37">
        <f t="shared" si="230"/>
        <v>122.99999999999999</v>
      </c>
      <c r="AL168" s="47">
        <v>155</v>
      </c>
      <c r="AM168" s="37">
        <f t="shared" si="231"/>
        <v>17.571428571428569</v>
      </c>
      <c r="AN168" s="52">
        <f t="shared" si="232"/>
        <v>4.0999999999999996</v>
      </c>
      <c r="AO168" s="35">
        <f t="shared" si="213"/>
        <v>43712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4"/>
        <v>0</v>
      </c>
      <c r="L169" s="16">
        <f t="shared" si="215"/>
        <v>0</v>
      </c>
      <c r="M169" s="26">
        <v>0</v>
      </c>
      <c r="N169" s="16">
        <f t="shared" si="216"/>
        <v>0</v>
      </c>
      <c r="O169" s="16">
        <f t="shared" si="217"/>
        <v>0</v>
      </c>
      <c r="P169" s="26">
        <v>0</v>
      </c>
      <c r="Q169" s="16">
        <f t="shared" si="218"/>
        <v>0</v>
      </c>
      <c r="R169" s="16">
        <f t="shared" si="219"/>
        <v>0</v>
      </c>
      <c r="S169" s="26">
        <v>0</v>
      </c>
      <c r="T169" s="16">
        <f t="shared" si="220"/>
        <v>0</v>
      </c>
      <c r="U169" s="16">
        <f t="shared" si="221"/>
        <v>0</v>
      </c>
      <c r="V169" s="26">
        <v>0</v>
      </c>
      <c r="W169" s="16">
        <f t="shared" si="222"/>
        <v>0</v>
      </c>
      <c r="X169" s="16">
        <f t="shared" si="223"/>
        <v>0</v>
      </c>
      <c r="Y169" s="26"/>
      <c r="Z169" s="16">
        <f t="shared" si="224"/>
        <v>0</v>
      </c>
      <c r="AA169" s="16">
        <f t="shared" si="225"/>
        <v>0</v>
      </c>
      <c r="AC169" s="52">
        <f t="shared" si="226"/>
        <v>0</v>
      </c>
      <c r="AD169" s="16">
        <f t="shared" si="227"/>
        <v>0</v>
      </c>
      <c r="AE169" s="37">
        <f t="shared" si="228"/>
        <v>0</v>
      </c>
      <c r="AF169" s="42">
        <f t="shared" si="163"/>
        <v>0</v>
      </c>
      <c r="AG169" s="37">
        <f t="shared" si="211"/>
        <v>0</v>
      </c>
      <c r="AH169" s="63">
        <f t="shared" si="212"/>
        <v>0</v>
      </c>
      <c r="AI169" s="26">
        <v>0</v>
      </c>
      <c r="AJ169" s="37">
        <f t="shared" si="229"/>
        <v>0</v>
      </c>
      <c r="AK169" s="37" t="str">
        <f t="shared" si="230"/>
        <v>-</v>
      </c>
      <c r="AL169" s="47">
        <v>156</v>
      </c>
      <c r="AM169" s="37" t="str">
        <f t="shared" si="231"/>
        <v>-</v>
      </c>
      <c r="AN169" s="52" t="str">
        <f t="shared" si="232"/>
        <v>-</v>
      </c>
      <c r="AO169" s="35" t="str">
        <f t="shared" si="213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4"/>
        <v>0</v>
      </c>
      <c r="L170" s="16">
        <f t="shared" si="215"/>
        <v>0</v>
      </c>
      <c r="M170" s="26">
        <v>0</v>
      </c>
      <c r="N170" s="16">
        <f t="shared" si="216"/>
        <v>0</v>
      </c>
      <c r="O170" s="16">
        <f t="shared" si="217"/>
        <v>0</v>
      </c>
      <c r="P170" s="26">
        <v>0</v>
      </c>
      <c r="Q170" s="16">
        <f t="shared" si="218"/>
        <v>0</v>
      </c>
      <c r="R170" s="16">
        <f t="shared" si="219"/>
        <v>0</v>
      </c>
      <c r="S170" s="26">
        <v>0</v>
      </c>
      <c r="T170" s="16">
        <f t="shared" si="220"/>
        <v>0</v>
      </c>
      <c r="U170" s="16">
        <f t="shared" si="221"/>
        <v>0</v>
      </c>
      <c r="V170" s="26">
        <v>0</v>
      </c>
      <c r="W170" s="16">
        <f t="shared" si="222"/>
        <v>0</v>
      </c>
      <c r="X170" s="16">
        <f t="shared" si="223"/>
        <v>0</v>
      </c>
      <c r="Y170" s="26"/>
      <c r="Z170" s="16">
        <f t="shared" si="224"/>
        <v>0</v>
      </c>
      <c r="AA170" s="16">
        <f t="shared" si="225"/>
        <v>0</v>
      </c>
      <c r="AC170" s="52">
        <f t="shared" si="226"/>
        <v>0</v>
      </c>
      <c r="AD170" s="16">
        <f t="shared" si="227"/>
        <v>0</v>
      </c>
      <c r="AE170" s="37">
        <f t="shared" si="228"/>
        <v>0</v>
      </c>
      <c r="AF170" s="42">
        <f t="shared" si="163"/>
        <v>0</v>
      </c>
      <c r="AG170" s="37">
        <f t="shared" si="211"/>
        <v>0</v>
      </c>
      <c r="AH170" s="63">
        <f t="shared" si="212"/>
        <v>0</v>
      </c>
      <c r="AI170" s="26">
        <v>0</v>
      </c>
      <c r="AJ170" s="37">
        <f t="shared" si="229"/>
        <v>0</v>
      </c>
      <c r="AK170" s="37" t="str">
        <f t="shared" si="230"/>
        <v>-</v>
      </c>
      <c r="AL170" s="47">
        <v>157</v>
      </c>
      <c r="AM170" s="37" t="str">
        <f t="shared" si="231"/>
        <v>-</v>
      </c>
      <c r="AN170" s="52" t="str">
        <f t="shared" si="232"/>
        <v>-</v>
      </c>
      <c r="AO170" s="35" t="str">
        <f t="shared" si="213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4"/>
        <v>0</v>
      </c>
      <c r="L171" s="16">
        <f t="shared" si="215"/>
        <v>0</v>
      </c>
      <c r="M171" s="26">
        <v>0</v>
      </c>
      <c r="N171" s="16">
        <f t="shared" si="216"/>
        <v>0</v>
      </c>
      <c r="O171" s="16">
        <f t="shared" si="217"/>
        <v>0</v>
      </c>
      <c r="P171" s="26">
        <v>0</v>
      </c>
      <c r="Q171" s="16">
        <f t="shared" si="218"/>
        <v>0</v>
      </c>
      <c r="R171" s="16">
        <f t="shared" si="219"/>
        <v>0</v>
      </c>
      <c r="S171" s="26">
        <v>0</v>
      </c>
      <c r="T171" s="16">
        <f t="shared" si="220"/>
        <v>0</v>
      </c>
      <c r="U171" s="16">
        <f t="shared" si="221"/>
        <v>0</v>
      </c>
      <c r="V171" s="26">
        <v>0</v>
      </c>
      <c r="W171" s="16">
        <f t="shared" si="222"/>
        <v>0</v>
      </c>
      <c r="X171" s="16">
        <f t="shared" si="223"/>
        <v>0</v>
      </c>
      <c r="Y171" s="26"/>
      <c r="Z171" s="16">
        <f t="shared" si="224"/>
        <v>0</v>
      </c>
      <c r="AA171" s="16">
        <f t="shared" si="225"/>
        <v>0</v>
      </c>
      <c r="AC171" s="52">
        <f t="shared" si="226"/>
        <v>0</v>
      </c>
      <c r="AD171" s="16">
        <f t="shared" si="227"/>
        <v>0</v>
      </c>
      <c r="AE171" s="37">
        <f t="shared" si="228"/>
        <v>0</v>
      </c>
      <c r="AF171" s="42">
        <f t="shared" si="163"/>
        <v>0</v>
      </c>
      <c r="AG171" s="37">
        <f t="shared" si="211"/>
        <v>0</v>
      </c>
      <c r="AH171" s="63">
        <f t="shared" si="212"/>
        <v>0</v>
      </c>
      <c r="AI171" s="26">
        <v>0</v>
      </c>
      <c r="AJ171" s="37">
        <f t="shared" si="229"/>
        <v>0</v>
      </c>
      <c r="AK171" s="37" t="str">
        <f t="shared" si="230"/>
        <v>-</v>
      </c>
      <c r="AL171" s="47">
        <v>158</v>
      </c>
      <c r="AM171" s="37" t="str">
        <f t="shared" si="231"/>
        <v>-</v>
      </c>
      <c r="AN171" s="52" t="str">
        <f t="shared" si="232"/>
        <v>-</v>
      </c>
      <c r="AO171" s="35" t="str">
        <f t="shared" si="213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4"/>
        <v>0</v>
      </c>
      <c r="L172" s="16">
        <f t="shared" si="215"/>
        <v>0</v>
      </c>
      <c r="M172" s="26">
        <v>0</v>
      </c>
      <c r="N172" s="16">
        <f t="shared" si="216"/>
        <v>0</v>
      </c>
      <c r="O172" s="16">
        <f t="shared" si="217"/>
        <v>0</v>
      </c>
      <c r="P172" s="26">
        <v>0</v>
      </c>
      <c r="Q172" s="16">
        <f t="shared" si="218"/>
        <v>0</v>
      </c>
      <c r="R172" s="16">
        <f t="shared" si="219"/>
        <v>0</v>
      </c>
      <c r="S172" s="26">
        <v>0</v>
      </c>
      <c r="T172" s="16">
        <f t="shared" si="220"/>
        <v>0</v>
      </c>
      <c r="U172" s="16">
        <f t="shared" si="221"/>
        <v>0</v>
      </c>
      <c r="V172" s="26">
        <v>0</v>
      </c>
      <c r="W172" s="16">
        <f t="shared" si="222"/>
        <v>0</v>
      </c>
      <c r="X172" s="16">
        <f t="shared" si="223"/>
        <v>0</v>
      </c>
      <c r="Y172" s="26"/>
      <c r="Z172" s="16">
        <f t="shared" si="224"/>
        <v>0</v>
      </c>
      <c r="AA172" s="16">
        <f t="shared" si="225"/>
        <v>0</v>
      </c>
      <c r="AC172" s="52">
        <f t="shared" si="226"/>
        <v>0</v>
      </c>
      <c r="AD172" s="16">
        <f t="shared" si="227"/>
        <v>0</v>
      </c>
      <c r="AE172" s="37">
        <f t="shared" si="228"/>
        <v>0</v>
      </c>
      <c r="AF172" s="42">
        <f t="shared" si="163"/>
        <v>0</v>
      </c>
      <c r="AG172" s="37">
        <f t="shared" si="211"/>
        <v>0</v>
      </c>
      <c r="AH172" s="63">
        <f t="shared" si="212"/>
        <v>0</v>
      </c>
      <c r="AI172" s="26">
        <v>0</v>
      </c>
      <c r="AJ172" s="37">
        <f t="shared" si="229"/>
        <v>0</v>
      </c>
      <c r="AK172" s="37" t="str">
        <f t="shared" si="230"/>
        <v>-</v>
      </c>
      <c r="AL172" s="47">
        <v>159</v>
      </c>
      <c r="AM172" s="37" t="str">
        <f t="shared" si="231"/>
        <v>-</v>
      </c>
      <c r="AN172" s="52" t="str">
        <f t="shared" si="232"/>
        <v>-</v>
      </c>
      <c r="AO172" s="35" t="str">
        <f t="shared" si="213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4"/>
        <v>0</v>
      </c>
      <c r="L173" s="16">
        <f t="shared" si="215"/>
        <v>0</v>
      </c>
      <c r="M173" s="26">
        <v>0</v>
      </c>
      <c r="N173" s="16">
        <f t="shared" si="216"/>
        <v>0</v>
      </c>
      <c r="O173" s="16">
        <f t="shared" si="217"/>
        <v>0</v>
      </c>
      <c r="P173" s="26">
        <v>0</v>
      </c>
      <c r="Q173" s="16">
        <f t="shared" si="218"/>
        <v>0</v>
      </c>
      <c r="R173" s="16">
        <f t="shared" si="219"/>
        <v>0</v>
      </c>
      <c r="S173" s="26">
        <v>0</v>
      </c>
      <c r="T173" s="16">
        <f t="shared" si="220"/>
        <v>0</v>
      </c>
      <c r="U173" s="16">
        <f t="shared" si="221"/>
        <v>0</v>
      </c>
      <c r="V173" s="26">
        <v>0</v>
      </c>
      <c r="W173" s="16">
        <f t="shared" si="222"/>
        <v>0</v>
      </c>
      <c r="X173" s="16">
        <f t="shared" si="223"/>
        <v>0</v>
      </c>
      <c r="Y173" s="26"/>
      <c r="Z173" s="16">
        <f t="shared" si="224"/>
        <v>0</v>
      </c>
      <c r="AA173" s="16">
        <f t="shared" si="225"/>
        <v>0</v>
      </c>
      <c r="AC173" s="52">
        <f t="shared" si="226"/>
        <v>0</v>
      </c>
      <c r="AD173" s="16">
        <f t="shared" si="227"/>
        <v>0</v>
      </c>
      <c r="AE173" s="37">
        <f t="shared" si="228"/>
        <v>0</v>
      </c>
      <c r="AF173" s="42">
        <f t="shared" si="163"/>
        <v>0</v>
      </c>
      <c r="AG173" s="37">
        <f t="shared" si="211"/>
        <v>0</v>
      </c>
      <c r="AH173" s="63">
        <f t="shared" si="212"/>
        <v>0</v>
      </c>
      <c r="AI173" s="26">
        <v>0</v>
      </c>
      <c r="AJ173" s="37">
        <f t="shared" si="229"/>
        <v>0</v>
      </c>
      <c r="AK173" s="37" t="str">
        <f t="shared" si="230"/>
        <v>-</v>
      </c>
      <c r="AL173" s="47">
        <v>160</v>
      </c>
      <c r="AM173" s="37" t="str">
        <f t="shared" si="231"/>
        <v>-</v>
      </c>
      <c r="AN173" s="52" t="str">
        <f t="shared" si="232"/>
        <v>-</v>
      </c>
      <c r="AO173" s="35" t="str">
        <f t="shared" si="213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3</v>
      </c>
      <c r="K174" s="16">
        <f t="shared" si="214"/>
        <v>86.850000000000009</v>
      </c>
      <c r="L174" s="16">
        <f t="shared" si="215"/>
        <v>208.5</v>
      </c>
      <c r="M174" s="26">
        <v>0</v>
      </c>
      <c r="N174" s="16">
        <f t="shared" si="216"/>
        <v>0</v>
      </c>
      <c r="O174" s="16">
        <f t="shared" si="217"/>
        <v>0</v>
      </c>
      <c r="P174" s="26">
        <v>2</v>
      </c>
      <c r="Q174" s="16">
        <f t="shared" si="218"/>
        <v>57.900000000000006</v>
      </c>
      <c r="R174" s="16">
        <f t="shared" si="219"/>
        <v>139</v>
      </c>
      <c r="S174" s="26">
        <v>0</v>
      </c>
      <c r="T174" s="16">
        <f t="shared" si="220"/>
        <v>0</v>
      </c>
      <c r="U174" s="16">
        <f t="shared" si="221"/>
        <v>0</v>
      </c>
      <c r="V174" s="26">
        <v>0</v>
      </c>
      <c r="W174" s="16">
        <f t="shared" si="222"/>
        <v>0</v>
      </c>
      <c r="X174" s="16">
        <f t="shared" si="223"/>
        <v>0</v>
      </c>
      <c r="Y174" s="26"/>
      <c r="Z174" s="16">
        <f t="shared" si="224"/>
        <v>0</v>
      </c>
      <c r="AA174" s="16">
        <f t="shared" si="225"/>
        <v>0</v>
      </c>
      <c r="AC174" s="52">
        <f t="shared" si="226"/>
        <v>5</v>
      </c>
      <c r="AD174" s="16">
        <f t="shared" si="227"/>
        <v>144.75</v>
      </c>
      <c r="AE174" s="37">
        <f t="shared" si="228"/>
        <v>347.5</v>
      </c>
      <c r="AF174" s="42">
        <f t="shared" si="163"/>
        <v>4.065040650406504E-2</v>
      </c>
      <c r="AG174" s="37">
        <f t="shared" si="211"/>
        <v>1.2195121951219512</v>
      </c>
      <c r="AH174" s="63">
        <f t="shared" si="212"/>
        <v>84.756097560975604</v>
      </c>
      <c r="AI174" s="26">
        <v>0</v>
      </c>
      <c r="AJ174" s="37">
        <f t="shared" si="229"/>
        <v>0</v>
      </c>
      <c r="AK174" s="37">
        <f t="shared" si="230"/>
        <v>0</v>
      </c>
      <c r="AL174" s="47">
        <v>161</v>
      </c>
      <c r="AM174" s="37">
        <f t="shared" si="231"/>
        <v>0</v>
      </c>
      <c r="AN174" s="52">
        <f t="shared" si="232"/>
        <v>0</v>
      </c>
      <c r="AO174" s="35">
        <f t="shared" si="213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2</v>
      </c>
      <c r="K175" s="16">
        <f t="shared" si="214"/>
        <v>57.900000000000134</v>
      </c>
      <c r="L175" s="16">
        <f t="shared" si="215"/>
        <v>139</v>
      </c>
      <c r="M175" s="26">
        <v>0</v>
      </c>
      <c r="N175" s="16">
        <f t="shared" si="216"/>
        <v>0</v>
      </c>
      <c r="O175" s="16">
        <f t="shared" si="217"/>
        <v>0</v>
      </c>
      <c r="P175" s="26">
        <v>0</v>
      </c>
      <c r="Q175" s="16">
        <f t="shared" si="218"/>
        <v>0</v>
      </c>
      <c r="R175" s="16">
        <f t="shared" si="219"/>
        <v>0</v>
      </c>
      <c r="S175" s="26">
        <v>0</v>
      </c>
      <c r="T175" s="16">
        <f t="shared" si="220"/>
        <v>0</v>
      </c>
      <c r="U175" s="16">
        <f t="shared" si="221"/>
        <v>0</v>
      </c>
      <c r="V175" s="26">
        <v>0</v>
      </c>
      <c r="W175" s="16">
        <f t="shared" si="222"/>
        <v>0</v>
      </c>
      <c r="X175" s="16">
        <f t="shared" si="223"/>
        <v>0</v>
      </c>
      <c r="Y175" s="26"/>
      <c r="Z175" s="16">
        <f t="shared" si="224"/>
        <v>0</v>
      </c>
      <c r="AA175" s="16">
        <f t="shared" si="225"/>
        <v>0</v>
      </c>
      <c r="AC175" s="52">
        <f t="shared" si="226"/>
        <v>2</v>
      </c>
      <c r="AD175" s="16">
        <f t="shared" si="227"/>
        <v>57.900000000000134</v>
      </c>
      <c r="AE175" s="37">
        <f t="shared" si="228"/>
        <v>139</v>
      </c>
      <c r="AF175" s="42">
        <f t="shared" si="163"/>
        <v>1.6260162601626018E-2</v>
      </c>
      <c r="AG175" s="37">
        <f t="shared" si="211"/>
        <v>0.48780487804878053</v>
      </c>
      <c r="AH175" s="63">
        <f t="shared" si="212"/>
        <v>33.902439024390247</v>
      </c>
      <c r="AI175" s="26">
        <v>0</v>
      </c>
      <c r="AJ175" s="37">
        <f t="shared" si="229"/>
        <v>0</v>
      </c>
      <c r="AK175" s="37">
        <f t="shared" si="230"/>
        <v>0</v>
      </c>
      <c r="AL175" s="47">
        <v>162</v>
      </c>
      <c r="AM175" s="37">
        <f t="shared" si="231"/>
        <v>0</v>
      </c>
      <c r="AN175" s="52">
        <f t="shared" si="232"/>
        <v>0</v>
      </c>
      <c r="AO175" s="35">
        <f t="shared" si="213"/>
        <v>43589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4"/>
        <v>0</v>
      </c>
      <c r="L176" s="16">
        <f t="shared" si="215"/>
        <v>0</v>
      </c>
      <c r="M176" s="26">
        <v>0</v>
      </c>
      <c r="N176" s="16">
        <f t="shared" si="216"/>
        <v>0</v>
      </c>
      <c r="O176" s="16">
        <f t="shared" si="217"/>
        <v>0</v>
      </c>
      <c r="P176" s="26">
        <v>0</v>
      </c>
      <c r="Q176" s="16">
        <f t="shared" si="218"/>
        <v>0</v>
      </c>
      <c r="R176" s="16">
        <f t="shared" si="219"/>
        <v>0</v>
      </c>
      <c r="S176" s="26">
        <v>0</v>
      </c>
      <c r="T176" s="16">
        <f t="shared" si="220"/>
        <v>0</v>
      </c>
      <c r="U176" s="16">
        <f t="shared" si="221"/>
        <v>0</v>
      </c>
      <c r="V176" s="26">
        <v>0</v>
      </c>
      <c r="W176" s="16">
        <f t="shared" si="222"/>
        <v>0</v>
      </c>
      <c r="X176" s="16">
        <f t="shared" si="223"/>
        <v>0</v>
      </c>
      <c r="Y176" s="26"/>
      <c r="Z176" s="16">
        <f t="shared" si="224"/>
        <v>0</v>
      </c>
      <c r="AA176" s="16">
        <f t="shared" si="225"/>
        <v>0</v>
      </c>
      <c r="AC176" s="52">
        <f t="shared" si="226"/>
        <v>0</v>
      </c>
      <c r="AD176" s="16">
        <f t="shared" si="227"/>
        <v>0</v>
      </c>
      <c r="AE176" s="37">
        <f t="shared" si="228"/>
        <v>0</v>
      </c>
      <c r="AF176" s="42">
        <f t="shared" si="163"/>
        <v>0</v>
      </c>
      <c r="AG176" s="37">
        <f t="shared" si="211"/>
        <v>0</v>
      </c>
      <c r="AH176" s="63">
        <f t="shared" si="212"/>
        <v>0</v>
      </c>
      <c r="AI176" s="26">
        <v>2</v>
      </c>
      <c r="AJ176" s="37">
        <f t="shared" si="229"/>
        <v>232.7</v>
      </c>
      <c r="AK176" s="37" t="str">
        <f t="shared" si="230"/>
        <v>-</v>
      </c>
      <c r="AL176" s="47">
        <v>163</v>
      </c>
      <c r="AM176" s="37" t="str">
        <f t="shared" si="231"/>
        <v>-</v>
      </c>
      <c r="AN176" s="52" t="str">
        <f t="shared" si="232"/>
        <v>-</v>
      </c>
      <c r="AO176" s="35" t="str">
        <f t="shared" si="213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4"/>
        <v>0</v>
      </c>
      <c r="L177" s="16">
        <f t="shared" si="215"/>
        <v>0</v>
      </c>
      <c r="M177" s="26">
        <v>0</v>
      </c>
      <c r="N177" s="16">
        <f t="shared" si="216"/>
        <v>0</v>
      </c>
      <c r="O177" s="16">
        <f t="shared" si="217"/>
        <v>0</v>
      </c>
      <c r="P177" s="26">
        <v>0</v>
      </c>
      <c r="Q177" s="16">
        <f t="shared" si="218"/>
        <v>0</v>
      </c>
      <c r="R177" s="16">
        <f t="shared" si="219"/>
        <v>0</v>
      </c>
      <c r="S177" s="26">
        <v>0</v>
      </c>
      <c r="T177" s="16">
        <f t="shared" si="220"/>
        <v>0</v>
      </c>
      <c r="U177" s="16">
        <f t="shared" si="221"/>
        <v>0</v>
      </c>
      <c r="V177" s="26">
        <v>0</v>
      </c>
      <c r="W177" s="16">
        <f t="shared" si="222"/>
        <v>0</v>
      </c>
      <c r="X177" s="16">
        <f t="shared" si="223"/>
        <v>0</v>
      </c>
      <c r="Y177" s="26"/>
      <c r="Z177" s="16">
        <f t="shared" si="224"/>
        <v>0</v>
      </c>
      <c r="AA177" s="16">
        <f t="shared" si="225"/>
        <v>0</v>
      </c>
      <c r="AC177" s="52">
        <f t="shared" si="226"/>
        <v>0</v>
      </c>
      <c r="AD177" s="16">
        <f t="shared" si="227"/>
        <v>0</v>
      </c>
      <c r="AE177" s="37">
        <f t="shared" si="228"/>
        <v>0</v>
      </c>
      <c r="AF177" s="42">
        <f t="shared" ref="AF177:AF205" si="233">AC177/AQ$10</f>
        <v>0</v>
      </c>
      <c r="AG177" s="37">
        <f t="shared" si="211"/>
        <v>0</v>
      </c>
      <c r="AH177" s="63">
        <f t="shared" si="212"/>
        <v>0</v>
      </c>
      <c r="AI177" s="26">
        <v>0</v>
      </c>
      <c r="AJ177" s="37">
        <f t="shared" si="229"/>
        <v>0</v>
      </c>
      <c r="AK177" s="37" t="str">
        <f t="shared" si="230"/>
        <v>-</v>
      </c>
      <c r="AL177" s="47">
        <v>164</v>
      </c>
      <c r="AM177" s="37" t="str">
        <f t="shared" si="231"/>
        <v>-</v>
      </c>
      <c r="AN177" s="52" t="str">
        <f t="shared" si="232"/>
        <v>-</v>
      </c>
      <c r="AO177" s="35" t="str">
        <f t="shared" si="213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4"/>
        <v>0</v>
      </c>
      <c r="L178" s="16">
        <f t="shared" si="215"/>
        <v>0</v>
      </c>
      <c r="M178" s="26">
        <v>0</v>
      </c>
      <c r="N178" s="16">
        <f t="shared" si="216"/>
        <v>0</v>
      </c>
      <c r="O178" s="16">
        <f t="shared" si="217"/>
        <v>0</v>
      </c>
      <c r="P178" s="26">
        <v>0</v>
      </c>
      <c r="Q178" s="16">
        <f t="shared" si="218"/>
        <v>0</v>
      </c>
      <c r="R178" s="16">
        <f t="shared" si="219"/>
        <v>0</v>
      </c>
      <c r="S178" s="26">
        <v>0</v>
      </c>
      <c r="T178" s="16">
        <f t="shared" si="220"/>
        <v>0</v>
      </c>
      <c r="U178" s="16">
        <f t="shared" si="221"/>
        <v>0</v>
      </c>
      <c r="V178" s="26">
        <v>0</v>
      </c>
      <c r="W178" s="16">
        <f t="shared" si="222"/>
        <v>0</v>
      </c>
      <c r="X178" s="16">
        <f t="shared" si="223"/>
        <v>0</v>
      </c>
      <c r="Y178" s="26"/>
      <c r="Z178" s="16">
        <f t="shared" si="224"/>
        <v>0</v>
      </c>
      <c r="AA178" s="16">
        <f t="shared" si="225"/>
        <v>0</v>
      </c>
      <c r="AC178" s="52">
        <f t="shared" si="226"/>
        <v>0</v>
      </c>
      <c r="AD178" s="16">
        <f t="shared" si="227"/>
        <v>0</v>
      </c>
      <c r="AE178" s="37">
        <f t="shared" si="228"/>
        <v>0</v>
      </c>
      <c r="AF178" s="42">
        <f t="shared" si="233"/>
        <v>0</v>
      </c>
      <c r="AG178" s="37">
        <f t="shared" si="211"/>
        <v>0</v>
      </c>
      <c r="AH178" s="63">
        <f t="shared" si="212"/>
        <v>0</v>
      </c>
      <c r="AI178" s="26">
        <v>0</v>
      </c>
      <c r="AJ178" s="37">
        <f t="shared" si="229"/>
        <v>0</v>
      </c>
      <c r="AK178" s="37" t="str">
        <f t="shared" si="230"/>
        <v>-</v>
      </c>
      <c r="AL178" s="47">
        <v>165</v>
      </c>
      <c r="AM178" s="37" t="str">
        <f t="shared" si="231"/>
        <v>-</v>
      </c>
      <c r="AN178" s="52" t="str">
        <f t="shared" si="232"/>
        <v>-</v>
      </c>
      <c r="AO178" s="35" t="str">
        <f t="shared" si="213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4"/>
        <v>0</v>
      </c>
      <c r="L179" s="16">
        <f t="shared" si="215"/>
        <v>0</v>
      </c>
      <c r="M179" s="26">
        <v>1</v>
      </c>
      <c r="N179" s="16">
        <f t="shared" si="216"/>
        <v>9.509999999999982</v>
      </c>
      <c r="O179" s="16">
        <f t="shared" si="217"/>
        <v>34.5</v>
      </c>
      <c r="P179" s="26">
        <v>1</v>
      </c>
      <c r="Q179" s="16">
        <f t="shared" si="218"/>
        <v>9.509999999999982</v>
      </c>
      <c r="R179" s="16">
        <f t="shared" si="219"/>
        <v>34.5</v>
      </c>
      <c r="S179" s="26">
        <v>0</v>
      </c>
      <c r="T179" s="16">
        <f t="shared" si="220"/>
        <v>0</v>
      </c>
      <c r="U179" s="16">
        <f t="shared" si="221"/>
        <v>0</v>
      </c>
      <c r="V179" s="26">
        <v>1</v>
      </c>
      <c r="W179" s="16">
        <f t="shared" si="222"/>
        <v>9.509999999999982</v>
      </c>
      <c r="X179" s="16">
        <f t="shared" si="223"/>
        <v>34.5</v>
      </c>
      <c r="Y179" s="26"/>
      <c r="Z179" s="16">
        <f t="shared" si="224"/>
        <v>0</v>
      </c>
      <c r="AA179" s="16">
        <f t="shared" si="225"/>
        <v>0</v>
      </c>
      <c r="AC179" s="52">
        <f t="shared" si="226"/>
        <v>3</v>
      </c>
      <c r="AD179" s="16">
        <f t="shared" si="227"/>
        <v>28.529999999999944</v>
      </c>
      <c r="AE179" s="37">
        <f t="shared" si="228"/>
        <v>103.5</v>
      </c>
      <c r="AF179" s="42">
        <f t="shared" si="233"/>
        <v>2.4390243902439025E-2</v>
      </c>
      <c r="AG179" s="37">
        <f t="shared" si="211"/>
        <v>0.73170731707317072</v>
      </c>
      <c r="AH179" s="63">
        <f t="shared" si="212"/>
        <v>25.243902439024389</v>
      </c>
      <c r="AI179" s="26">
        <v>7</v>
      </c>
      <c r="AJ179" s="37">
        <f t="shared" si="229"/>
        <v>241.5</v>
      </c>
      <c r="AK179" s="37">
        <f t="shared" si="230"/>
        <v>287</v>
      </c>
      <c r="AL179" s="47">
        <v>166</v>
      </c>
      <c r="AM179" s="37">
        <f t="shared" si="231"/>
        <v>41</v>
      </c>
      <c r="AN179" s="52">
        <f t="shared" si="232"/>
        <v>9.5666666666666664</v>
      </c>
      <c r="AO179" s="35">
        <f t="shared" si="213"/>
        <v>43876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4"/>
        <v>0</v>
      </c>
      <c r="L180" s="16">
        <f t="shared" si="215"/>
        <v>0</v>
      </c>
      <c r="M180" s="26">
        <v>0</v>
      </c>
      <c r="N180" s="16">
        <f t="shared" si="216"/>
        <v>0</v>
      </c>
      <c r="O180" s="16">
        <f t="shared" si="217"/>
        <v>0</v>
      </c>
      <c r="P180" s="26">
        <v>0</v>
      </c>
      <c r="Q180" s="16">
        <f t="shared" si="218"/>
        <v>0</v>
      </c>
      <c r="R180" s="16">
        <f t="shared" si="219"/>
        <v>0</v>
      </c>
      <c r="S180" s="26">
        <v>0</v>
      </c>
      <c r="T180" s="16">
        <f t="shared" si="220"/>
        <v>0</v>
      </c>
      <c r="U180" s="16">
        <f t="shared" si="221"/>
        <v>0</v>
      </c>
      <c r="V180" s="26">
        <v>0</v>
      </c>
      <c r="W180" s="16">
        <f t="shared" si="222"/>
        <v>0</v>
      </c>
      <c r="X180" s="16">
        <f t="shared" si="223"/>
        <v>0</v>
      </c>
      <c r="Y180" s="26"/>
      <c r="Z180" s="16">
        <f t="shared" si="224"/>
        <v>0</v>
      </c>
      <c r="AA180" s="16">
        <f t="shared" si="225"/>
        <v>0</v>
      </c>
      <c r="AC180" s="52">
        <f t="shared" si="226"/>
        <v>0</v>
      </c>
      <c r="AD180" s="16">
        <f t="shared" si="227"/>
        <v>0</v>
      </c>
      <c r="AE180" s="37">
        <f t="shared" si="228"/>
        <v>0</v>
      </c>
      <c r="AF180" s="42">
        <f t="shared" si="233"/>
        <v>0</v>
      </c>
      <c r="AG180" s="37">
        <f t="shared" si="211"/>
        <v>0</v>
      </c>
      <c r="AH180" s="63">
        <f t="shared" si="212"/>
        <v>0</v>
      </c>
      <c r="AI180" s="26">
        <v>10</v>
      </c>
      <c r="AJ180" s="37">
        <f t="shared" si="229"/>
        <v>345</v>
      </c>
      <c r="AK180" s="37" t="str">
        <f t="shared" si="230"/>
        <v>-</v>
      </c>
      <c r="AL180" s="47">
        <v>167</v>
      </c>
      <c r="AM180" s="37" t="str">
        <f t="shared" si="231"/>
        <v>-</v>
      </c>
      <c r="AN180" s="52" t="str">
        <f t="shared" si="232"/>
        <v>-</v>
      </c>
      <c r="AO180" s="35" t="str">
        <f t="shared" si="213"/>
        <v>-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4"/>
        <v>0</v>
      </c>
      <c r="L181" s="16">
        <f t="shared" si="215"/>
        <v>0</v>
      </c>
      <c r="M181" s="26">
        <v>0</v>
      </c>
      <c r="N181" s="16">
        <f t="shared" si="216"/>
        <v>0</v>
      </c>
      <c r="O181" s="16">
        <f t="shared" si="217"/>
        <v>0</v>
      </c>
      <c r="P181" s="26">
        <v>0</v>
      </c>
      <c r="Q181" s="16">
        <f t="shared" si="218"/>
        <v>0</v>
      </c>
      <c r="R181" s="16">
        <f t="shared" si="219"/>
        <v>0</v>
      </c>
      <c r="S181" s="26">
        <v>0</v>
      </c>
      <c r="T181" s="16">
        <f t="shared" si="220"/>
        <v>0</v>
      </c>
      <c r="U181" s="16">
        <f t="shared" si="221"/>
        <v>0</v>
      </c>
      <c r="V181" s="26">
        <v>1</v>
      </c>
      <c r="W181" s="16">
        <f t="shared" si="222"/>
        <v>13.189999999999635</v>
      </c>
      <c r="X181" s="16">
        <f t="shared" si="223"/>
        <v>29.5</v>
      </c>
      <c r="Y181" s="26"/>
      <c r="Z181" s="16">
        <f t="shared" si="224"/>
        <v>0</v>
      </c>
      <c r="AA181" s="16">
        <f t="shared" si="225"/>
        <v>0</v>
      </c>
      <c r="AC181" s="52">
        <f t="shared" si="226"/>
        <v>1</v>
      </c>
      <c r="AD181" s="16">
        <f t="shared" si="227"/>
        <v>13.189999999999635</v>
      </c>
      <c r="AE181" s="37">
        <f t="shared" si="228"/>
        <v>29.5</v>
      </c>
      <c r="AF181" s="42">
        <f t="shared" si="233"/>
        <v>8.130081300813009E-3</v>
      </c>
      <c r="AG181" s="37">
        <f t="shared" si="211"/>
        <v>0.24390243902439027</v>
      </c>
      <c r="AH181" s="63">
        <f t="shared" si="212"/>
        <v>7.1951219512195124</v>
      </c>
      <c r="AI181" s="26">
        <v>4</v>
      </c>
      <c r="AJ181" s="37">
        <f t="shared" si="229"/>
        <v>118</v>
      </c>
      <c r="AK181" s="37">
        <f t="shared" si="230"/>
        <v>491.99999999999994</v>
      </c>
      <c r="AL181" s="47">
        <v>168</v>
      </c>
      <c r="AM181" s="37">
        <f t="shared" si="231"/>
        <v>70.285714285714278</v>
      </c>
      <c r="AN181" s="52">
        <f t="shared" si="232"/>
        <v>16.399999999999999</v>
      </c>
      <c r="AO181" s="35">
        <f t="shared" si="213"/>
        <v>44081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4"/>
        <v>0</v>
      </c>
      <c r="L182" s="16">
        <f t="shared" si="215"/>
        <v>0</v>
      </c>
      <c r="M182" s="26">
        <v>0</v>
      </c>
      <c r="N182" s="16">
        <f t="shared" si="216"/>
        <v>0</v>
      </c>
      <c r="O182" s="16">
        <f t="shared" si="217"/>
        <v>0</v>
      </c>
      <c r="P182" s="26">
        <v>0</v>
      </c>
      <c r="Q182" s="16">
        <f t="shared" si="218"/>
        <v>0</v>
      </c>
      <c r="R182" s="16">
        <f t="shared" si="219"/>
        <v>0</v>
      </c>
      <c r="S182" s="26">
        <v>0</v>
      </c>
      <c r="T182" s="16">
        <f t="shared" si="220"/>
        <v>0</v>
      </c>
      <c r="U182" s="16">
        <f t="shared" si="221"/>
        <v>0</v>
      </c>
      <c r="V182" s="26">
        <v>2</v>
      </c>
      <c r="W182" s="16">
        <f t="shared" si="222"/>
        <v>27.9</v>
      </c>
      <c r="X182" s="16">
        <f t="shared" si="223"/>
        <v>59</v>
      </c>
      <c r="Y182" s="26"/>
      <c r="Z182" s="16">
        <f t="shared" si="224"/>
        <v>0</v>
      </c>
      <c r="AA182" s="16">
        <f t="shared" si="225"/>
        <v>0</v>
      </c>
      <c r="AC182" s="52">
        <f t="shared" si="226"/>
        <v>2</v>
      </c>
      <c r="AD182" s="16">
        <f t="shared" si="227"/>
        <v>27.9</v>
      </c>
      <c r="AE182" s="37">
        <f t="shared" si="228"/>
        <v>59</v>
      </c>
      <c r="AF182" s="42">
        <f t="shared" si="233"/>
        <v>1.6260162601626018E-2</v>
      </c>
      <c r="AG182" s="37">
        <f t="shared" si="211"/>
        <v>0.48780487804878053</v>
      </c>
      <c r="AH182" s="63">
        <f t="shared" si="212"/>
        <v>14.390243902439025</v>
      </c>
      <c r="AI182" s="26">
        <v>3</v>
      </c>
      <c r="AJ182" s="37">
        <f t="shared" si="229"/>
        <v>88.5</v>
      </c>
      <c r="AK182" s="37">
        <f t="shared" si="230"/>
        <v>184.49999999999997</v>
      </c>
      <c r="AL182" s="47">
        <v>169</v>
      </c>
      <c r="AM182" s="37">
        <f t="shared" si="231"/>
        <v>26.357142857142854</v>
      </c>
      <c r="AN182" s="52">
        <f t="shared" si="232"/>
        <v>6.1499999999999995</v>
      </c>
      <c r="AO182" s="35">
        <f t="shared" si="213"/>
        <v>43773.5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9"/>
        <v>0</v>
      </c>
      <c r="L183" s="16">
        <f t="shared" si="196"/>
        <v>0</v>
      </c>
      <c r="M183" s="26"/>
      <c r="N183" s="16">
        <f t="shared" si="197"/>
        <v>0</v>
      </c>
      <c r="O183" s="16">
        <f t="shared" si="198"/>
        <v>0</v>
      </c>
      <c r="P183" s="26">
        <v>0</v>
      </c>
      <c r="Q183" s="16">
        <f t="shared" si="199"/>
        <v>0</v>
      </c>
      <c r="R183" s="16">
        <f t="shared" si="200"/>
        <v>0</v>
      </c>
      <c r="S183" s="26">
        <v>0</v>
      </c>
      <c r="T183" s="16">
        <f t="shared" si="201"/>
        <v>0</v>
      </c>
      <c r="U183" s="16">
        <f t="shared" si="202"/>
        <v>0</v>
      </c>
      <c r="V183" s="26">
        <v>2</v>
      </c>
      <c r="W183" s="16">
        <f t="shared" si="203"/>
        <v>46</v>
      </c>
      <c r="X183" s="16">
        <f t="shared" si="204"/>
        <v>89</v>
      </c>
      <c r="Y183" s="26"/>
      <c r="Z183" s="16">
        <f t="shared" si="205"/>
        <v>0</v>
      </c>
      <c r="AA183" s="16">
        <f t="shared" si="206"/>
        <v>0</v>
      </c>
      <c r="AC183" s="52">
        <f t="shared" si="182"/>
        <v>2</v>
      </c>
      <c r="AD183" s="16">
        <f t="shared" si="195"/>
        <v>46</v>
      </c>
      <c r="AE183" s="37">
        <f t="shared" si="183"/>
        <v>89</v>
      </c>
      <c r="AF183" s="42">
        <f t="shared" si="233"/>
        <v>1.6260162601626018E-2</v>
      </c>
      <c r="AG183" s="37">
        <f t="shared" si="211"/>
        <v>0.48780487804878053</v>
      </c>
      <c r="AH183" s="63">
        <f t="shared" si="212"/>
        <v>21.707317073170735</v>
      </c>
      <c r="AI183" s="26">
        <v>13</v>
      </c>
      <c r="AJ183" s="37">
        <f t="shared" si="207"/>
        <v>578.5</v>
      </c>
      <c r="AK183" s="37">
        <f t="shared" si="208"/>
        <v>799.49999999999989</v>
      </c>
      <c r="AL183" s="47">
        <v>150</v>
      </c>
      <c r="AM183" s="37">
        <f t="shared" si="209"/>
        <v>114.21428571428569</v>
      </c>
      <c r="AN183" s="52">
        <f t="shared" si="210"/>
        <v>26.649999999999995</v>
      </c>
      <c r="AO183" s="35">
        <f t="shared" si="213"/>
        <v>44388.5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ref="K184:K205" si="234">J184*$F184</f>
        <v>0</v>
      </c>
      <c r="L184" s="16">
        <f t="shared" si="196"/>
        <v>0</v>
      </c>
      <c r="M184" s="26"/>
      <c r="N184" s="16">
        <f t="shared" si="197"/>
        <v>0</v>
      </c>
      <c r="O184" s="16">
        <f t="shared" si="198"/>
        <v>0</v>
      </c>
      <c r="P184" s="26">
        <v>0</v>
      </c>
      <c r="Q184" s="16">
        <f t="shared" si="199"/>
        <v>0</v>
      </c>
      <c r="R184" s="16">
        <f t="shared" si="200"/>
        <v>0</v>
      </c>
      <c r="S184" s="26">
        <v>0</v>
      </c>
      <c r="T184" s="16">
        <f t="shared" si="201"/>
        <v>0</v>
      </c>
      <c r="U184" s="16">
        <f t="shared" si="202"/>
        <v>0</v>
      </c>
      <c r="V184" s="26">
        <v>0</v>
      </c>
      <c r="W184" s="16">
        <f t="shared" si="203"/>
        <v>0</v>
      </c>
      <c r="X184" s="16">
        <f t="shared" si="204"/>
        <v>0</v>
      </c>
      <c r="Y184" s="26"/>
      <c r="Z184" s="16">
        <f t="shared" si="205"/>
        <v>0</v>
      </c>
      <c r="AA184" s="16">
        <f t="shared" si="206"/>
        <v>0</v>
      </c>
      <c r="AC184" s="52">
        <f t="shared" si="182"/>
        <v>0</v>
      </c>
      <c r="AD184" s="16">
        <f t="shared" si="195"/>
        <v>0</v>
      </c>
      <c r="AE184" s="37">
        <f t="shared" si="183"/>
        <v>0</v>
      </c>
      <c r="AF184" s="42">
        <f t="shared" si="233"/>
        <v>0</v>
      </c>
      <c r="AG184" s="37">
        <f t="shared" si="211"/>
        <v>0</v>
      </c>
      <c r="AH184" s="63">
        <f t="shared" si="212"/>
        <v>0</v>
      </c>
      <c r="AI184" s="26">
        <v>0</v>
      </c>
      <c r="AJ184" s="37">
        <f t="shared" si="207"/>
        <v>0</v>
      </c>
      <c r="AK184" s="37" t="str">
        <f t="shared" si="208"/>
        <v>-</v>
      </c>
      <c r="AL184" s="47">
        <v>151</v>
      </c>
      <c r="AM184" s="37" t="str">
        <f t="shared" si="209"/>
        <v>-</v>
      </c>
      <c r="AN184" s="52" t="str">
        <f t="shared" si="210"/>
        <v>-</v>
      </c>
      <c r="AO184" s="35" t="str">
        <f t="shared" si="213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34"/>
        <v>0</v>
      </c>
      <c r="L185" s="16">
        <f t="shared" si="196"/>
        <v>0</v>
      </c>
      <c r="M185" s="26"/>
      <c r="N185" s="16">
        <f t="shared" si="197"/>
        <v>0</v>
      </c>
      <c r="O185" s="16">
        <f t="shared" si="198"/>
        <v>0</v>
      </c>
      <c r="P185" s="26">
        <v>0</v>
      </c>
      <c r="Q185" s="16">
        <f t="shared" si="199"/>
        <v>0</v>
      </c>
      <c r="R185" s="16">
        <f t="shared" si="200"/>
        <v>0</v>
      </c>
      <c r="S185" s="26">
        <v>0</v>
      </c>
      <c r="T185" s="16">
        <f t="shared" si="201"/>
        <v>0</v>
      </c>
      <c r="U185" s="16">
        <f t="shared" si="202"/>
        <v>0</v>
      </c>
      <c r="V185" s="26">
        <v>0</v>
      </c>
      <c r="W185" s="16">
        <f t="shared" si="203"/>
        <v>0</v>
      </c>
      <c r="X185" s="16">
        <f t="shared" si="204"/>
        <v>0</v>
      </c>
      <c r="Y185" s="26"/>
      <c r="Z185" s="16">
        <f t="shared" si="205"/>
        <v>0</v>
      </c>
      <c r="AA185" s="16">
        <f t="shared" si="206"/>
        <v>0</v>
      </c>
      <c r="AC185" s="52">
        <f t="shared" si="182"/>
        <v>0</v>
      </c>
      <c r="AD185" s="16">
        <f t="shared" si="195"/>
        <v>0</v>
      </c>
      <c r="AE185" s="37">
        <f t="shared" si="183"/>
        <v>0</v>
      </c>
      <c r="AF185" s="42">
        <f t="shared" si="233"/>
        <v>0</v>
      </c>
      <c r="AG185" s="37">
        <f t="shared" si="211"/>
        <v>0</v>
      </c>
      <c r="AH185" s="63">
        <f t="shared" si="212"/>
        <v>0</v>
      </c>
      <c r="AI185" s="26">
        <v>0</v>
      </c>
      <c r="AJ185" s="37">
        <f t="shared" si="207"/>
        <v>0</v>
      </c>
      <c r="AK185" s="37" t="str">
        <f t="shared" si="208"/>
        <v>-</v>
      </c>
      <c r="AL185" s="47">
        <v>152</v>
      </c>
      <c r="AM185" s="37" t="str">
        <f t="shared" si="209"/>
        <v>-</v>
      </c>
      <c r="AN185" s="52" t="str">
        <f t="shared" si="210"/>
        <v>-</v>
      </c>
      <c r="AO185" s="35" t="str">
        <f t="shared" si="213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4"/>
        <v>0</v>
      </c>
      <c r="L186" s="16">
        <f t="shared" si="196"/>
        <v>0</v>
      </c>
      <c r="M186" s="26"/>
      <c r="N186" s="16">
        <f t="shared" si="197"/>
        <v>0</v>
      </c>
      <c r="O186" s="16">
        <f t="shared" si="198"/>
        <v>0</v>
      </c>
      <c r="P186" s="26">
        <v>0</v>
      </c>
      <c r="Q186" s="16">
        <f t="shared" si="199"/>
        <v>0</v>
      </c>
      <c r="R186" s="16">
        <f t="shared" si="200"/>
        <v>0</v>
      </c>
      <c r="S186" s="26">
        <v>0</v>
      </c>
      <c r="T186" s="16">
        <f t="shared" si="201"/>
        <v>0</v>
      </c>
      <c r="U186" s="16">
        <f t="shared" si="202"/>
        <v>0</v>
      </c>
      <c r="V186" s="26">
        <v>0</v>
      </c>
      <c r="W186" s="16">
        <f t="shared" si="203"/>
        <v>0</v>
      </c>
      <c r="X186" s="16">
        <f t="shared" si="204"/>
        <v>0</v>
      </c>
      <c r="Y186" s="26"/>
      <c r="Z186" s="16">
        <f t="shared" si="205"/>
        <v>0</v>
      </c>
      <c r="AA186" s="16">
        <f t="shared" si="206"/>
        <v>0</v>
      </c>
      <c r="AC186" s="52">
        <f t="shared" si="182"/>
        <v>0</v>
      </c>
      <c r="AD186" s="16">
        <f t="shared" si="195"/>
        <v>0</v>
      </c>
      <c r="AE186" s="37">
        <f t="shared" si="183"/>
        <v>0</v>
      </c>
      <c r="AF186" s="42">
        <f t="shared" si="233"/>
        <v>0</v>
      </c>
      <c r="AG186" s="37">
        <f t="shared" si="211"/>
        <v>0</v>
      </c>
      <c r="AH186" s="63">
        <f t="shared" si="212"/>
        <v>0</v>
      </c>
      <c r="AI186" s="26">
        <v>5</v>
      </c>
      <c r="AJ186" s="37">
        <f t="shared" si="207"/>
        <v>147.5</v>
      </c>
      <c r="AK186" s="37" t="str">
        <f t="shared" si="208"/>
        <v>-</v>
      </c>
      <c r="AL186" s="47">
        <v>153</v>
      </c>
      <c r="AM186" s="37" t="str">
        <f t="shared" si="209"/>
        <v>-</v>
      </c>
      <c r="AN186" s="52" t="str">
        <f t="shared" si="210"/>
        <v>-</v>
      </c>
      <c r="AO186" s="35" t="str">
        <f t="shared" si="213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4"/>
        <v>0</v>
      </c>
      <c r="L187" s="16">
        <f t="shared" ref="L187:L205" si="235">J187*$G187</f>
        <v>0</v>
      </c>
      <c r="M187" s="26"/>
      <c r="N187" s="16">
        <f t="shared" ref="N187:N205" si="236">M187*$F187</f>
        <v>0</v>
      </c>
      <c r="O187" s="16">
        <f t="shared" ref="O187:O205" si="237">M187*$G187</f>
        <v>0</v>
      </c>
      <c r="P187" s="26">
        <v>0</v>
      </c>
      <c r="Q187" s="16">
        <f t="shared" ref="Q187:Q205" si="238">P187*$F187</f>
        <v>0</v>
      </c>
      <c r="R187" s="16">
        <f t="shared" ref="R187:R205" si="239">P187*$G187</f>
        <v>0</v>
      </c>
      <c r="S187" s="26">
        <v>0</v>
      </c>
      <c r="T187" s="16">
        <f t="shared" ref="T187:T205" si="240">S187*$F187</f>
        <v>0</v>
      </c>
      <c r="U187" s="16">
        <f t="shared" ref="U187:U205" si="241">S187*$G187</f>
        <v>0</v>
      </c>
      <c r="V187" s="26">
        <v>0</v>
      </c>
      <c r="W187" s="16">
        <f t="shared" ref="W187:W205" si="242">V187*$F187</f>
        <v>0</v>
      </c>
      <c r="X187" s="16">
        <f t="shared" ref="X187:X205" si="243">V187*$G187</f>
        <v>0</v>
      </c>
      <c r="Y187" s="26"/>
      <c r="Z187" s="16">
        <f t="shared" ref="Z187:Z205" si="244">Y187*$F187</f>
        <v>0</v>
      </c>
      <c r="AA187" s="16">
        <f t="shared" ref="AA187:AA205" si="245">Y187*$G187</f>
        <v>0</v>
      </c>
      <c r="AC187" s="52">
        <f t="shared" si="182"/>
        <v>0</v>
      </c>
      <c r="AD187" s="16">
        <f t="shared" si="195"/>
        <v>0</v>
      </c>
      <c r="AE187" s="37">
        <f t="shared" si="183"/>
        <v>0</v>
      </c>
      <c r="AF187" s="42">
        <f t="shared" si="233"/>
        <v>0</v>
      </c>
      <c r="AG187" s="37">
        <f t="shared" si="211"/>
        <v>0</v>
      </c>
      <c r="AH187" s="63">
        <f t="shared" si="212"/>
        <v>0</v>
      </c>
      <c r="AI187" s="26">
        <v>0</v>
      </c>
      <c r="AJ187" s="37">
        <f t="shared" ref="AJ187:AJ205" si="246">AI187*G187</f>
        <v>0</v>
      </c>
      <c r="AK187" s="37" t="str">
        <f t="shared" ref="AK187:AK205" si="247">IFERROR(AI187/AF187, "-")</f>
        <v>-</v>
      </c>
      <c r="AL187" s="47">
        <v>155</v>
      </c>
      <c r="AM187" s="37" t="str">
        <f t="shared" ref="AM187:AM205" si="248">IFERROR(AK187/7,"-")</f>
        <v>-</v>
      </c>
      <c r="AN187" s="52" t="str">
        <f t="shared" ref="AN187:AN205" si="249">IFERROR(AK187/30,"-")</f>
        <v>-</v>
      </c>
      <c r="AO187" s="35" t="str">
        <f t="shared" si="213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4"/>
        <v>0</v>
      </c>
      <c r="L188" s="16">
        <f t="shared" si="235"/>
        <v>0</v>
      </c>
      <c r="M188" s="26"/>
      <c r="N188" s="16">
        <f t="shared" si="236"/>
        <v>0</v>
      </c>
      <c r="O188" s="16">
        <f t="shared" si="237"/>
        <v>0</v>
      </c>
      <c r="P188" s="26">
        <v>0</v>
      </c>
      <c r="Q188" s="16">
        <f t="shared" si="238"/>
        <v>0</v>
      </c>
      <c r="R188" s="16">
        <f t="shared" si="239"/>
        <v>0</v>
      </c>
      <c r="S188" s="26">
        <v>0</v>
      </c>
      <c r="T188" s="16">
        <f t="shared" si="240"/>
        <v>0</v>
      </c>
      <c r="U188" s="16">
        <f t="shared" si="241"/>
        <v>0</v>
      </c>
      <c r="V188" s="26">
        <v>0</v>
      </c>
      <c r="W188" s="16">
        <f t="shared" si="242"/>
        <v>0</v>
      </c>
      <c r="X188" s="16">
        <f t="shared" si="243"/>
        <v>0</v>
      </c>
      <c r="Y188" s="26"/>
      <c r="Z188" s="16">
        <f t="shared" si="244"/>
        <v>0</v>
      </c>
      <c r="AA188" s="16">
        <f t="shared" si="245"/>
        <v>0</v>
      </c>
      <c r="AC188" s="52">
        <f t="shared" si="182"/>
        <v>0</v>
      </c>
      <c r="AD188" s="16">
        <f t="shared" si="195"/>
        <v>0</v>
      </c>
      <c r="AE188" s="37">
        <f t="shared" si="183"/>
        <v>0</v>
      </c>
      <c r="AF188" s="42">
        <f t="shared" si="233"/>
        <v>0</v>
      </c>
      <c r="AG188" s="37">
        <f t="shared" si="211"/>
        <v>0</v>
      </c>
      <c r="AH188" s="63">
        <f t="shared" si="212"/>
        <v>0</v>
      </c>
      <c r="AI188" s="26">
        <v>5</v>
      </c>
      <c r="AJ188" s="37">
        <f t="shared" si="246"/>
        <v>147.5</v>
      </c>
      <c r="AK188" s="37" t="str">
        <f t="shared" si="247"/>
        <v>-</v>
      </c>
      <c r="AL188" s="47">
        <v>156</v>
      </c>
      <c r="AM188" s="37" t="str">
        <f t="shared" si="248"/>
        <v>-</v>
      </c>
      <c r="AN188" s="52" t="str">
        <f t="shared" si="249"/>
        <v>-</v>
      </c>
      <c r="AO188" s="35" t="str">
        <f t="shared" si="213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4"/>
        <v>0</v>
      </c>
      <c r="L189" s="16">
        <f t="shared" si="235"/>
        <v>0</v>
      </c>
      <c r="M189" s="26"/>
      <c r="N189" s="16">
        <f t="shared" si="236"/>
        <v>0</v>
      </c>
      <c r="O189" s="16">
        <f t="shared" si="237"/>
        <v>0</v>
      </c>
      <c r="P189" s="26">
        <v>0</v>
      </c>
      <c r="Q189" s="16">
        <f t="shared" si="238"/>
        <v>0</v>
      </c>
      <c r="R189" s="16">
        <f t="shared" si="239"/>
        <v>0</v>
      </c>
      <c r="S189" s="26">
        <v>0</v>
      </c>
      <c r="T189" s="16">
        <f t="shared" si="240"/>
        <v>0</v>
      </c>
      <c r="U189" s="16">
        <f t="shared" si="241"/>
        <v>0</v>
      </c>
      <c r="V189" s="26">
        <v>0</v>
      </c>
      <c r="W189" s="16">
        <f t="shared" si="242"/>
        <v>0</v>
      </c>
      <c r="X189" s="16">
        <f t="shared" si="243"/>
        <v>0</v>
      </c>
      <c r="Y189" s="26"/>
      <c r="Z189" s="16">
        <f t="shared" si="244"/>
        <v>0</v>
      </c>
      <c r="AA189" s="16">
        <f t="shared" si="245"/>
        <v>0</v>
      </c>
      <c r="AC189" s="52">
        <f t="shared" si="182"/>
        <v>0</v>
      </c>
      <c r="AD189" s="16">
        <f t="shared" si="195"/>
        <v>0</v>
      </c>
      <c r="AE189" s="37">
        <f t="shared" si="183"/>
        <v>0</v>
      </c>
      <c r="AF189" s="42">
        <f t="shared" si="233"/>
        <v>0</v>
      </c>
      <c r="AG189" s="37">
        <f t="shared" si="211"/>
        <v>0</v>
      </c>
      <c r="AH189" s="63">
        <f t="shared" si="212"/>
        <v>0</v>
      </c>
      <c r="AI189" s="26">
        <v>0</v>
      </c>
      <c r="AJ189" s="37">
        <f t="shared" si="246"/>
        <v>0</v>
      </c>
      <c r="AK189" s="37" t="str">
        <f t="shared" si="247"/>
        <v>-</v>
      </c>
      <c r="AL189" s="47">
        <v>157</v>
      </c>
      <c r="AM189" s="37" t="str">
        <f t="shared" si="248"/>
        <v>-</v>
      </c>
      <c r="AN189" s="52" t="str">
        <f t="shared" si="249"/>
        <v>-</v>
      </c>
      <c r="AO189" s="35" t="str">
        <f t="shared" si="213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4"/>
        <v>0</v>
      </c>
      <c r="L190" s="16">
        <f t="shared" si="235"/>
        <v>0</v>
      </c>
      <c r="M190" s="26"/>
      <c r="N190" s="16">
        <f t="shared" si="236"/>
        <v>0</v>
      </c>
      <c r="O190" s="16">
        <f t="shared" si="237"/>
        <v>0</v>
      </c>
      <c r="P190" s="26">
        <v>0</v>
      </c>
      <c r="Q190" s="16">
        <f t="shared" si="238"/>
        <v>0</v>
      </c>
      <c r="R190" s="16">
        <f t="shared" si="239"/>
        <v>0</v>
      </c>
      <c r="S190" s="26">
        <v>0</v>
      </c>
      <c r="T190" s="16">
        <f t="shared" si="240"/>
        <v>0</v>
      </c>
      <c r="U190" s="16">
        <f t="shared" si="241"/>
        <v>0</v>
      </c>
      <c r="V190" s="26">
        <v>0</v>
      </c>
      <c r="W190" s="16">
        <f t="shared" si="242"/>
        <v>0</v>
      </c>
      <c r="X190" s="16">
        <f t="shared" si="243"/>
        <v>0</v>
      </c>
      <c r="Y190" s="26"/>
      <c r="Z190" s="16">
        <f t="shared" si="244"/>
        <v>0</v>
      </c>
      <c r="AA190" s="16">
        <f t="shared" si="245"/>
        <v>0</v>
      </c>
      <c r="AC190" s="52">
        <f t="shared" si="182"/>
        <v>0</v>
      </c>
      <c r="AD190" s="16">
        <f t="shared" si="195"/>
        <v>0</v>
      </c>
      <c r="AE190" s="37">
        <f t="shared" si="183"/>
        <v>0</v>
      </c>
      <c r="AF190" s="42">
        <f t="shared" si="233"/>
        <v>0</v>
      </c>
      <c r="AG190" s="37">
        <f t="shared" si="211"/>
        <v>0</v>
      </c>
      <c r="AH190" s="63">
        <f t="shared" si="212"/>
        <v>0</v>
      </c>
      <c r="AI190" s="26">
        <v>0</v>
      </c>
      <c r="AJ190" s="37">
        <f t="shared" si="246"/>
        <v>0</v>
      </c>
      <c r="AK190" s="37" t="str">
        <f t="shared" si="247"/>
        <v>-</v>
      </c>
      <c r="AL190" s="47">
        <v>158</v>
      </c>
      <c r="AM190" s="37" t="str">
        <f t="shared" si="248"/>
        <v>-</v>
      </c>
      <c r="AN190" s="52" t="str">
        <f t="shared" si="249"/>
        <v>-</v>
      </c>
      <c r="AO190" s="35" t="str">
        <f t="shared" si="213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35"/>
        <v>0</v>
      </c>
      <c r="M191" s="26"/>
      <c r="N191" s="16">
        <f t="shared" si="236"/>
        <v>0</v>
      </c>
      <c r="O191" s="16">
        <f t="shared" si="237"/>
        <v>0</v>
      </c>
      <c r="P191" s="26">
        <v>0</v>
      </c>
      <c r="Q191" s="16">
        <f t="shared" si="238"/>
        <v>0</v>
      </c>
      <c r="R191" s="16">
        <f t="shared" si="239"/>
        <v>0</v>
      </c>
      <c r="S191" s="26">
        <v>0</v>
      </c>
      <c r="T191" s="16">
        <f t="shared" si="240"/>
        <v>0</v>
      </c>
      <c r="U191" s="16">
        <f t="shared" si="241"/>
        <v>0</v>
      </c>
      <c r="V191" s="26">
        <v>0</v>
      </c>
      <c r="W191" s="16">
        <f t="shared" si="242"/>
        <v>0</v>
      </c>
      <c r="X191" s="16">
        <f t="shared" si="243"/>
        <v>0</v>
      </c>
      <c r="Y191" s="26"/>
      <c r="Z191" s="16">
        <f t="shared" si="244"/>
        <v>0</v>
      </c>
      <c r="AA191" s="16">
        <f t="shared" si="245"/>
        <v>0</v>
      </c>
      <c r="AC191" s="52">
        <f t="shared" si="182"/>
        <v>0</v>
      </c>
      <c r="AD191" s="16">
        <f t="shared" si="195"/>
        <v>0</v>
      </c>
      <c r="AE191" s="37">
        <f t="shared" si="183"/>
        <v>0</v>
      </c>
      <c r="AF191" s="42">
        <f t="shared" si="233"/>
        <v>0</v>
      </c>
      <c r="AG191" s="37">
        <f t="shared" si="211"/>
        <v>0</v>
      </c>
      <c r="AH191" s="63">
        <f t="shared" si="212"/>
        <v>0</v>
      </c>
      <c r="AI191" s="26">
        <v>0</v>
      </c>
      <c r="AJ191" s="37">
        <f t="shared" si="246"/>
        <v>0</v>
      </c>
      <c r="AK191" s="37" t="str">
        <f t="shared" si="247"/>
        <v>-</v>
      </c>
      <c r="AL191" s="47">
        <v>159</v>
      </c>
      <c r="AM191" s="37" t="str">
        <f t="shared" si="248"/>
        <v>-</v>
      </c>
      <c r="AN191" s="52" t="str">
        <f t="shared" si="249"/>
        <v>-</v>
      </c>
      <c r="AO191" s="35" t="str">
        <f t="shared" si="213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4"/>
        <v>0</v>
      </c>
      <c r="L192" s="16">
        <f t="shared" si="235"/>
        <v>0</v>
      </c>
      <c r="M192" s="26"/>
      <c r="N192" s="16">
        <f t="shared" si="236"/>
        <v>0</v>
      </c>
      <c r="O192" s="16">
        <f t="shared" si="237"/>
        <v>0</v>
      </c>
      <c r="P192" s="26">
        <v>0</v>
      </c>
      <c r="Q192" s="16">
        <f t="shared" si="238"/>
        <v>0</v>
      </c>
      <c r="R192" s="16">
        <f t="shared" si="239"/>
        <v>0</v>
      </c>
      <c r="S192" s="26">
        <v>0</v>
      </c>
      <c r="T192" s="16">
        <f t="shared" si="240"/>
        <v>0</v>
      </c>
      <c r="U192" s="16">
        <f t="shared" si="241"/>
        <v>0</v>
      </c>
      <c r="V192" s="26">
        <v>0</v>
      </c>
      <c r="W192" s="16">
        <f t="shared" si="242"/>
        <v>0</v>
      </c>
      <c r="X192" s="16">
        <f t="shared" si="243"/>
        <v>0</v>
      </c>
      <c r="Y192" s="26"/>
      <c r="Z192" s="16">
        <f t="shared" si="244"/>
        <v>0</v>
      </c>
      <c r="AA192" s="16">
        <f t="shared" si="245"/>
        <v>0</v>
      </c>
      <c r="AC192" s="52">
        <f t="shared" si="182"/>
        <v>0</v>
      </c>
      <c r="AD192" s="16">
        <f t="shared" si="195"/>
        <v>0</v>
      </c>
      <c r="AE192" s="37">
        <f t="shared" si="183"/>
        <v>0</v>
      </c>
      <c r="AF192" s="42">
        <f t="shared" si="233"/>
        <v>0</v>
      </c>
      <c r="AG192" s="37">
        <f t="shared" si="211"/>
        <v>0</v>
      </c>
      <c r="AH192" s="63">
        <f t="shared" si="212"/>
        <v>0</v>
      </c>
      <c r="AI192" s="26">
        <v>0</v>
      </c>
      <c r="AJ192" s="37">
        <f t="shared" si="246"/>
        <v>0</v>
      </c>
      <c r="AK192" s="37" t="str">
        <f t="shared" si="247"/>
        <v>-</v>
      </c>
      <c r="AL192" s="47">
        <v>160</v>
      </c>
      <c r="AM192" s="37" t="str">
        <f t="shared" si="248"/>
        <v>-</v>
      </c>
      <c r="AN192" s="52" t="str">
        <f t="shared" si="249"/>
        <v>-</v>
      </c>
      <c r="AO192" s="35" t="str">
        <f t="shared" si="213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182"/>
        <v>0</v>
      </c>
      <c r="AD193" s="16">
        <f t="shared" si="195"/>
        <v>0</v>
      </c>
      <c r="AE193" s="37">
        <f t="shared" si="183"/>
        <v>0</v>
      </c>
      <c r="AF193" s="42">
        <f t="shared" si="233"/>
        <v>0</v>
      </c>
      <c r="AG193" s="37">
        <f t="shared" si="211"/>
        <v>0</v>
      </c>
      <c r="AH193" s="63">
        <f t="shared" si="212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161</v>
      </c>
      <c r="AM193" s="37" t="str">
        <f t="shared" si="248"/>
        <v>-</v>
      </c>
      <c r="AN193" s="52" t="str">
        <f t="shared" si="249"/>
        <v>-</v>
      </c>
      <c r="AO193" s="35" t="str">
        <f t="shared" si="213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182"/>
        <v>0</v>
      </c>
      <c r="AD194" s="16">
        <f t="shared" si="195"/>
        <v>0</v>
      </c>
      <c r="AE194" s="37">
        <f t="shared" si="183"/>
        <v>0</v>
      </c>
      <c r="AF194" s="42">
        <f t="shared" si="233"/>
        <v>0</v>
      </c>
      <c r="AG194" s="37">
        <f t="shared" si="211"/>
        <v>0</v>
      </c>
      <c r="AH194" s="63">
        <f t="shared" si="212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162</v>
      </c>
      <c r="AM194" s="37" t="str">
        <f t="shared" si="248"/>
        <v>-</v>
      </c>
      <c r="AN194" s="52" t="str">
        <f t="shared" si="249"/>
        <v>-</v>
      </c>
      <c r="AO194" s="35" t="str">
        <f t="shared" si="213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182"/>
        <v>0</v>
      </c>
      <c r="AD195" s="16">
        <f t="shared" si="195"/>
        <v>0</v>
      </c>
      <c r="AE195" s="37">
        <f t="shared" si="183"/>
        <v>0</v>
      </c>
      <c r="AF195" s="42">
        <f t="shared" si="233"/>
        <v>0</v>
      </c>
      <c r="AG195" s="37">
        <f t="shared" si="211"/>
        <v>0</v>
      </c>
      <c r="AH195" s="63">
        <f t="shared" si="212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163</v>
      </c>
      <c r="AM195" s="37" t="str">
        <f t="shared" si="248"/>
        <v>-</v>
      </c>
      <c r="AN195" s="52" t="str">
        <f t="shared" si="249"/>
        <v>-</v>
      </c>
      <c r="AO195" s="35" t="str">
        <f t="shared" si="213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182"/>
        <v>0</v>
      </c>
      <c r="AD196" s="16">
        <f t="shared" si="195"/>
        <v>0</v>
      </c>
      <c r="AE196" s="37">
        <f t="shared" si="183"/>
        <v>0</v>
      </c>
      <c r="AF196" s="42">
        <f t="shared" si="233"/>
        <v>0</v>
      </c>
      <c r="AG196" s="37">
        <f t="shared" si="211"/>
        <v>0</v>
      </c>
      <c r="AH196" s="63">
        <f t="shared" si="212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164</v>
      </c>
      <c r="AM196" s="37" t="str">
        <f t="shared" si="248"/>
        <v>-</v>
      </c>
      <c r="AN196" s="52" t="str">
        <f t="shared" si="249"/>
        <v>-</v>
      </c>
      <c r="AO196" s="35" t="str">
        <f t="shared" si="213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182"/>
        <v>0</v>
      </c>
      <c r="AD197" s="16">
        <f t="shared" si="195"/>
        <v>0</v>
      </c>
      <c r="AE197" s="37">
        <f t="shared" si="183"/>
        <v>0</v>
      </c>
      <c r="AF197" s="42">
        <f t="shared" si="233"/>
        <v>0</v>
      </c>
      <c r="AG197" s="37">
        <f t="shared" si="211"/>
        <v>0</v>
      </c>
      <c r="AH197" s="63">
        <f t="shared" si="212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165</v>
      </c>
      <c r="AM197" s="37" t="str">
        <f t="shared" si="248"/>
        <v>-</v>
      </c>
      <c r="AN197" s="52" t="str">
        <f t="shared" si="249"/>
        <v>-</v>
      </c>
      <c r="AO197" s="35" t="str">
        <f t="shared" si="213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182"/>
        <v>0</v>
      </c>
      <c r="AD198" s="16">
        <f t="shared" si="195"/>
        <v>0</v>
      </c>
      <c r="AE198" s="37">
        <f t="shared" si="183"/>
        <v>0</v>
      </c>
      <c r="AF198" s="42">
        <f t="shared" si="233"/>
        <v>0</v>
      </c>
      <c r="AG198" s="37">
        <f t="shared" si="211"/>
        <v>0</v>
      </c>
      <c r="AH198" s="63">
        <f t="shared" si="212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166</v>
      </c>
      <c r="AM198" s="37" t="str">
        <f t="shared" si="248"/>
        <v>-</v>
      </c>
      <c r="AN198" s="52" t="str">
        <f t="shared" si="249"/>
        <v>-</v>
      </c>
      <c r="AO198" s="35" t="str">
        <f t="shared" si="213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ref="K199:K201" si="250">J199*$F199</f>
        <v>0</v>
      </c>
      <c r="L199" s="16">
        <f t="shared" ref="L199:L201" si="251">J199*$G199</f>
        <v>0</v>
      </c>
      <c r="M199" s="26"/>
      <c r="N199" s="16">
        <f t="shared" ref="N199:N201" si="252">M199*$F199</f>
        <v>0</v>
      </c>
      <c r="O199" s="16">
        <f t="shared" ref="O199:O201" si="253">M199*$G199</f>
        <v>0</v>
      </c>
      <c r="P199" s="26">
        <v>0</v>
      </c>
      <c r="Q199" s="16">
        <f t="shared" ref="Q199:Q201" si="254">P199*$F199</f>
        <v>0</v>
      </c>
      <c r="R199" s="16">
        <f t="shared" ref="R199:R201" si="255">P199*$G199</f>
        <v>0</v>
      </c>
      <c r="S199" s="26">
        <v>0</v>
      </c>
      <c r="T199" s="16">
        <f t="shared" ref="T199:T201" si="256">S199*$F199</f>
        <v>0</v>
      </c>
      <c r="U199" s="16">
        <f t="shared" ref="U199:U201" si="257">S199*$G199</f>
        <v>0</v>
      </c>
      <c r="V199" s="26">
        <v>0</v>
      </c>
      <c r="W199" s="16">
        <f t="shared" ref="W199:W201" si="258">V199*$F199</f>
        <v>0</v>
      </c>
      <c r="X199" s="16">
        <f t="shared" ref="X199:X201" si="259">V199*$G199</f>
        <v>0</v>
      </c>
      <c r="Y199" s="26"/>
      <c r="Z199" s="16">
        <f t="shared" ref="Z199:Z201" si="260">Y199*$F199</f>
        <v>0</v>
      </c>
      <c r="AA199" s="16">
        <f t="shared" ref="AA199:AA201" si="261">Y199*$G199</f>
        <v>0</v>
      </c>
      <c r="AC199" s="52">
        <f t="shared" ref="AC199:AC201" si="262">J199+M199+P199+S199+V199+Y199</f>
        <v>0</v>
      </c>
      <c r="AD199" s="16">
        <f t="shared" ref="AD199:AD201" si="263">AC199*F199</f>
        <v>0</v>
      </c>
      <c r="AE199" s="37">
        <f t="shared" ref="AE199:AE201" si="264">AC199*G199</f>
        <v>0</v>
      </c>
      <c r="AF199" s="42">
        <f t="shared" si="233"/>
        <v>0</v>
      </c>
      <c r="AG199" s="37">
        <f t="shared" si="211"/>
        <v>0</v>
      </c>
      <c r="AH199" s="63">
        <f t="shared" si="212"/>
        <v>0</v>
      </c>
      <c r="AI199" s="26">
        <v>0</v>
      </c>
      <c r="AJ199" s="37">
        <f t="shared" ref="AJ199:AJ201" si="265">AI199*G199</f>
        <v>0</v>
      </c>
      <c r="AK199" s="37" t="str">
        <f t="shared" ref="AK199:AK201" si="266">IFERROR(AI199/AF199, "-")</f>
        <v>-</v>
      </c>
      <c r="AL199" s="47">
        <v>167</v>
      </c>
      <c r="AM199" s="37" t="str">
        <f t="shared" ref="AM199:AM201" si="267">IFERROR(AK199/7,"-")</f>
        <v>-</v>
      </c>
      <c r="AN199" s="52" t="str">
        <f t="shared" ref="AN199:AN201" si="268">IFERROR(AK199/30,"-")</f>
        <v>-</v>
      </c>
      <c r="AO199" s="35" t="str">
        <f t="shared" si="213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50"/>
        <v>0</v>
      </c>
      <c r="L200" s="16">
        <f t="shared" si="251"/>
        <v>0</v>
      </c>
      <c r="M200" s="26"/>
      <c r="N200" s="16">
        <f t="shared" si="252"/>
        <v>0</v>
      </c>
      <c r="O200" s="16">
        <f t="shared" si="253"/>
        <v>0</v>
      </c>
      <c r="P200" s="26">
        <v>0</v>
      </c>
      <c r="Q200" s="16">
        <f t="shared" si="254"/>
        <v>0</v>
      </c>
      <c r="R200" s="16">
        <f t="shared" si="255"/>
        <v>0</v>
      </c>
      <c r="S200" s="26">
        <v>0</v>
      </c>
      <c r="T200" s="16">
        <f t="shared" si="256"/>
        <v>0</v>
      </c>
      <c r="U200" s="16">
        <f t="shared" si="257"/>
        <v>0</v>
      </c>
      <c r="V200" s="26">
        <v>0</v>
      </c>
      <c r="W200" s="16">
        <f t="shared" si="258"/>
        <v>0</v>
      </c>
      <c r="X200" s="16">
        <f t="shared" si="259"/>
        <v>0</v>
      </c>
      <c r="Y200" s="26"/>
      <c r="Z200" s="16">
        <f t="shared" si="260"/>
        <v>0</v>
      </c>
      <c r="AA200" s="16">
        <f t="shared" si="261"/>
        <v>0</v>
      </c>
      <c r="AC200" s="52">
        <f t="shared" si="262"/>
        <v>0</v>
      </c>
      <c r="AD200" s="16">
        <f t="shared" si="263"/>
        <v>0</v>
      </c>
      <c r="AE200" s="37">
        <f t="shared" si="264"/>
        <v>0</v>
      </c>
      <c r="AF200" s="42">
        <f t="shared" si="233"/>
        <v>0</v>
      </c>
      <c r="AG200" s="37">
        <f t="shared" si="211"/>
        <v>0</v>
      </c>
      <c r="AH200" s="63">
        <f t="shared" si="212"/>
        <v>0</v>
      </c>
      <c r="AI200" s="26">
        <v>0</v>
      </c>
      <c r="AJ200" s="37">
        <f t="shared" si="265"/>
        <v>0</v>
      </c>
      <c r="AK200" s="37" t="str">
        <f t="shared" si="266"/>
        <v>-</v>
      </c>
      <c r="AL200" s="47">
        <v>168</v>
      </c>
      <c r="AM200" s="37" t="str">
        <f t="shared" si="267"/>
        <v>-</v>
      </c>
      <c r="AN200" s="52" t="str">
        <f t="shared" si="268"/>
        <v>-</v>
      </c>
      <c r="AO200" s="35" t="str">
        <f t="shared" si="213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50"/>
        <v>0</v>
      </c>
      <c r="L201" s="16">
        <f t="shared" si="251"/>
        <v>0</v>
      </c>
      <c r="M201" s="26"/>
      <c r="N201" s="16">
        <f t="shared" si="252"/>
        <v>0</v>
      </c>
      <c r="O201" s="16">
        <f t="shared" si="253"/>
        <v>0</v>
      </c>
      <c r="P201" s="26">
        <v>0</v>
      </c>
      <c r="Q201" s="16">
        <f t="shared" si="254"/>
        <v>0</v>
      </c>
      <c r="R201" s="16">
        <f t="shared" si="255"/>
        <v>0</v>
      </c>
      <c r="S201" s="26">
        <v>0</v>
      </c>
      <c r="T201" s="16">
        <f t="shared" si="256"/>
        <v>0</v>
      </c>
      <c r="U201" s="16">
        <f t="shared" si="257"/>
        <v>0</v>
      </c>
      <c r="V201" s="26">
        <v>0</v>
      </c>
      <c r="W201" s="16">
        <f t="shared" si="258"/>
        <v>0</v>
      </c>
      <c r="X201" s="16">
        <f t="shared" si="259"/>
        <v>0</v>
      </c>
      <c r="Y201" s="26"/>
      <c r="Z201" s="16">
        <f t="shared" si="260"/>
        <v>0</v>
      </c>
      <c r="AA201" s="16">
        <f t="shared" si="261"/>
        <v>0</v>
      </c>
      <c r="AC201" s="52">
        <f t="shared" si="262"/>
        <v>0</v>
      </c>
      <c r="AD201" s="16">
        <f t="shared" si="263"/>
        <v>0</v>
      </c>
      <c r="AE201" s="37">
        <f t="shared" si="264"/>
        <v>0</v>
      </c>
      <c r="AF201" s="42">
        <f t="shared" si="233"/>
        <v>0</v>
      </c>
      <c r="AG201" s="37">
        <f t="shared" si="211"/>
        <v>0</v>
      </c>
      <c r="AH201" s="63">
        <f t="shared" si="212"/>
        <v>0</v>
      </c>
      <c r="AI201" s="26">
        <v>0</v>
      </c>
      <c r="AJ201" s="37">
        <f t="shared" si="265"/>
        <v>0</v>
      </c>
      <c r="AK201" s="37" t="str">
        <f t="shared" si="266"/>
        <v>-</v>
      </c>
      <c r="AL201" s="47">
        <v>169</v>
      </c>
      <c r="AM201" s="37" t="str">
        <f t="shared" si="267"/>
        <v>-</v>
      </c>
      <c r="AN201" s="52" t="str">
        <f t="shared" si="268"/>
        <v>-</v>
      </c>
      <c r="AO201" s="35" t="str">
        <f t="shared" si="213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182"/>
        <v>0</v>
      </c>
      <c r="AD202" s="16">
        <f t="shared" si="195"/>
        <v>0</v>
      </c>
      <c r="AE202" s="37">
        <f t="shared" si="183"/>
        <v>0</v>
      </c>
      <c r="AF202" s="42">
        <f t="shared" si="233"/>
        <v>0</v>
      </c>
      <c r="AG202" s="37">
        <f t="shared" si="211"/>
        <v>0</v>
      </c>
      <c r="AH202" s="63">
        <f t="shared" si="212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167</v>
      </c>
      <c r="AM202" s="37" t="str">
        <f t="shared" si="248"/>
        <v>-</v>
      </c>
      <c r="AN202" s="52" t="str">
        <f t="shared" si="249"/>
        <v>-</v>
      </c>
      <c r="AO202" s="35" t="str">
        <f t="shared" si="213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>
        <v>0</v>
      </c>
      <c r="Q203" s="16">
        <f t="shared" si="238"/>
        <v>0</v>
      </c>
      <c r="R203" s="16">
        <f t="shared" si="239"/>
        <v>0</v>
      </c>
      <c r="S203" s="26">
        <v>0</v>
      </c>
      <c r="T203" s="16">
        <f t="shared" si="240"/>
        <v>0</v>
      </c>
      <c r="U203" s="16">
        <f t="shared" si="241"/>
        <v>0</v>
      </c>
      <c r="V203" s="26">
        <v>0</v>
      </c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182"/>
        <v>0</v>
      </c>
      <c r="AD203" s="16">
        <f t="shared" si="195"/>
        <v>0</v>
      </c>
      <c r="AE203" s="37">
        <f t="shared" si="183"/>
        <v>0</v>
      </c>
      <c r="AF203" s="42">
        <f t="shared" si="233"/>
        <v>0</v>
      </c>
      <c r="AG203" s="37">
        <f t="shared" si="211"/>
        <v>0</v>
      </c>
      <c r="AH203" s="63">
        <f t="shared" si="212"/>
        <v>0</v>
      </c>
      <c r="AI203" s="26">
        <v>0</v>
      </c>
      <c r="AJ203" s="37">
        <f t="shared" si="246"/>
        <v>0</v>
      </c>
      <c r="AK203" s="37" t="str">
        <f t="shared" si="247"/>
        <v>-</v>
      </c>
      <c r="AL203" s="47">
        <v>168</v>
      </c>
      <c r="AM203" s="37" t="str">
        <f t="shared" si="248"/>
        <v>-</v>
      </c>
      <c r="AN203" s="52" t="str">
        <f t="shared" si="249"/>
        <v>-</v>
      </c>
      <c r="AO203" s="35" t="str">
        <f t="shared" si="21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182"/>
        <v>0</v>
      </c>
      <c r="AD204" s="16">
        <f t="shared" si="195"/>
        <v>0</v>
      </c>
      <c r="AE204" s="37">
        <f t="shared" si="183"/>
        <v>0</v>
      </c>
      <c r="AF204" s="42">
        <f t="shared" si="233"/>
        <v>0</v>
      </c>
      <c r="AG204" s="37">
        <f t="shared" si="211"/>
        <v>0</v>
      </c>
      <c r="AH204" s="63">
        <f t="shared" si="212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169</v>
      </c>
      <c r="AM204" s="37" t="str">
        <f t="shared" si="248"/>
        <v>-</v>
      </c>
      <c r="AN204" s="52" t="str">
        <f t="shared" si="249"/>
        <v>-</v>
      </c>
      <c r="AO204" s="35" t="str">
        <f t="shared" si="21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182"/>
        <v>0</v>
      </c>
      <c r="AD205" s="16">
        <f t="shared" si="195"/>
        <v>0</v>
      </c>
      <c r="AE205" s="37">
        <f t="shared" si="183"/>
        <v>0</v>
      </c>
      <c r="AF205" s="42">
        <f t="shared" si="233"/>
        <v>0</v>
      </c>
      <c r="AG205" s="37">
        <f t="shared" si="211"/>
        <v>0</v>
      </c>
      <c r="AH205" s="63">
        <f t="shared" si="212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170</v>
      </c>
      <c r="AM205" s="37" t="str">
        <f t="shared" si="248"/>
        <v>-</v>
      </c>
      <c r="AN205" s="52" t="str">
        <f t="shared" si="249"/>
        <v>-</v>
      </c>
      <c r="AO205" s="35" t="str">
        <f t="shared" si="213"/>
        <v>-</v>
      </c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SUM(J14:J205)</f>
        <v>30</v>
      </c>
      <c r="K207" s="25">
        <f t="shared" ref="K207:AJ207" si="269">SUM(K14:K205)</f>
        <v>740.53651201593095</v>
      </c>
      <c r="L207" s="25">
        <f t="shared" si="269"/>
        <v>1620</v>
      </c>
      <c r="M207" s="25">
        <f t="shared" si="269"/>
        <v>28</v>
      </c>
      <c r="N207" s="25">
        <f t="shared" si="269"/>
        <v>497.29940427368899</v>
      </c>
      <c r="O207" s="25">
        <f t="shared" si="269"/>
        <v>1115.5</v>
      </c>
      <c r="P207" s="25">
        <f t="shared" si="269"/>
        <v>26</v>
      </c>
      <c r="Q207" s="25">
        <f t="shared" si="269"/>
        <v>523.97000000000014</v>
      </c>
      <c r="R207" s="25">
        <f t="shared" si="269"/>
        <v>1187.5</v>
      </c>
      <c r="S207" s="25">
        <f t="shared" si="269"/>
        <v>14</v>
      </c>
      <c r="T207" s="25">
        <f t="shared" si="269"/>
        <v>193.42336621455001</v>
      </c>
      <c r="U207" s="25">
        <f t="shared" si="269"/>
        <v>503</v>
      </c>
      <c r="V207" s="25">
        <f t="shared" si="269"/>
        <v>10</v>
      </c>
      <c r="W207" s="25">
        <f t="shared" si="269"/>
        <v>173.06999999999937</v>
      </c>
      <c r="X207" s="25">
        <f t="shared" si="269"/>
        <v>390</v>
      </c>
      <c r="Y207" s="25">
        <f t="shared" si="269"/>
        <v>0</v>
      </c>
      <c r="Z207" s="25">
        <f t="shared" si="269"/>
        <v>0</v>
      </c>
      <c r="AA207" s="25">
        <f t="shared" si="269"/>
        <v>0</v>
      </c>
      <c r="AB207" s="25">
        <f t="shared" si="269"/>
        <v>0</v>
      </c>
      <c r="AC207" s="25">
        <f t="shared" si="269"/>
        <v>108</v>
      </c>
      <c r="AD207" s="25">
        <f t="shared" si="269"/>
        <v>2128.2992825041697</v>
      </c>
      <c r="AE207" s="25">
        <f t="shared" si="269"/>
        <v>4816</v>
      </c>
      <c r="AF207" s="25">
        <f t="shared" si="269"/>
        <v>0.87804878048780499</v>
      </c>
      <c r="AG207" s="25">
        <f t="shared" si="269"/>
        <v>26.341463414634145</v>
      </c>
      <c r="AH207" s="25">
        <f t="shared" si="269"/>
        <v>1174.6341463414637</v>
      </c>
      <c r="AI207" s="25">
        <f t="shared" si="269"/>
        <v>129</v>
      </c>
      <c r="AJ207" s="25">
        <f t="shared" si="269"/>
        <v>5687.2</v>
      </c>
      <c r="AL207" s="1">
        <v>173</v>
      </c>
    </row>
    <row r="208" spans="1:41" ht="6" customHeight="1" x14ac:dyDescent="0.2"/>
    <row r="209" spans="5:48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740.53651201593095</v>
      </c>
      <c r="M209" s="77"/>
      <c r="N209" s="77"/>
      <c r="O209" s="77">
        <f>N207</f>
        <v>497.29940427368899</v>
      </c>
      <c r="P209" s="77"/>
      <c r="Q209" s="77"/>
      <c r="R209" s="77">
        <f>Q207</f>
        <v>523.97000000000014</v>
      </c>
      <c r="S209" s="77"/>
      <c r="T209" s="77"/>
      <c r="U209" s="77">
        <f>T207</f>
        <v>193.42336621455001</v>
      </c>
      <c r="V209" s="77"/>
      <c r="W209" s="77"/>
      <c r="X209" s="77">
        <f>W207</f>
        <v>173.06999999999937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2128.2992825041697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879.46348798406905</v>
      </c>
      <c r="M213" s="77"/>
      <c r="N213" s="77"/>
      <c r="O213" s="77">
        <f>O207-O209-O210-O212</f>
        <v>618.20059572631101</v>
      </c>
      <c r="P213" s="77"/>
      <c r="Q213" s="77"/>
      <c r="R213" s="77">
        <f>R207-R209-R210-R212</f>
        <v>663.52999999999986</v>
      </c>
      <c r="S213" s="77"/>
      <c r="T213" s="77"/>
      <c r="U213" s="77">
        <f>U207-U209-U210-U212</f>
        <v>309.57663378544999</v>
      </c>
      <c r="V213" s="77"/>
      <c r="W213" s="77"/>
      <c r="X213" s="77">
        <f>X207-X209-X210-X212</f>
        <v>216.93000000000063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2687.7007174958303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0.54287869628646235</v>
      </c>
      <c r="M214" s="83"/>
      <c r="N214" s="83"/>
      <c r="O214" s="86">
        <f>O213/O207</f>
        <v>0.55419147980843664</v>
      </c>
      <c r="P214" s="83"/>
      <c r="Q214" s="83"/>
      <c r="R214" s="86">
        <f>R213/R207</f>
        <v>0.55876210526315773</v>
      </c>
      <c r="S214" s="83"/>
      <c r="T214" s="83"/>
      <c r="U214" s="86">
        <f>U213/U207</f>
        <v>0.6154605045436381</v>
      </c>
      <c r="V214" s="83"/>
      <c r="W214" s="83"/>
      <c r="X214" s="86">
        <f>X213/X207</f>
        <v>0.55623076923077086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0.55807739150660929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">
      <c r="AD217" s="43" t="s">
        <v>239</v>
      </c>
    </row>
    <row r="218" spans="5:48" x14ac:dyDescent="0.2">
      <c r="AA218" s="43" t="s">
        <v>26</v>
      </c>
      <c r="AC218" s="53">
        <f>J207+M207+P207+S207+V207+Y207</f>
        <v>108</v>
      </c>
      <c r="AD218" s="88">
        <f>AC218-AC207</f>
        <v>0</v>
      </c>
    </row>
    <row r="219" spans="5:48" x14ac:dyDescent="0.2">
      <c r="AA219" s="43" t="s">
        <v>27</v>
      </c>
      <c r="AC219" s="53">
        <f>K207+N207+Q207+T207+W207+Z207</f>
        <v>2128.2992825041697</v>
      </c>
      <c r="AD219" s="88">
        <f>AC219-AD207</f>
        <v>0</v>
      </c>
    </row>
    <row r="220" spans="5:48" x14ac:dyDescent="0.2">
      <c r="AA220" s="43" t="s">
        <v>28</v>
      </c>
      <c r="AC220" s="53">
        <f>L207+O207+R207+U207+X207+AA207</f>
        <v>4816</v>
      </c>
      <c r="AD220" s="89">
        <f>AC220-AE207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662" priority="1259"/>
  </conditionalFormatting>
  <conditionalFormatting sqref="B17">
    <cfRule type="duplicateValues" dxfId="1661" priority="1258"/>
  </conditionalFormatting>
  <conditionalFormatting sqref="D39:D42">
    <cfRule type="duplicateValues" dxfId="1660" priority="1257"/>
  </conditionalFormatting>
  <conditionalFormatting sqref="B39:B42">
    <cfRule type="duplicateValues" dxfId="1659" priority="1256"/>
  </conditionalFormatting>
  <conditionalFormatting sqref="D44">
    <cfRule type="duplicateValues" dxfId="1658" priority="1255"/>
  </conditionalFormatting>
  <conditionalFormatting sqref="B44">
    <cfRule type="duplicateValues" dxfId="1657" priority="1254"/>
  </conditionalFormatting>
  <conditionalFormatting sqref="D46">
    <cfRule type="duplicateValues" dxfId="1656" priority="1253"/>
  </conditionalFormatting>
  <conditionalFormatting sqref="B46">
    <cfRule type="duplicateValues" dxfId="1655" priority="1252"/>
  </conditionalFormatting>
  <conditionalFormatting sqref="D50">
    <cfRule type="duplicateValues" dxfId="1654" priority="1251"/>
  </conditionalFormatting>
  <conditionalFormatting sqref="B50">
    <cfRule type="duplicateValues" dxfId="1653" priority="1250"/>
  </conditionalFormatting>
  <conditionalFormatting sqref="D51:D53">
    <cfRule type="duplicateValues" dxfId="1652" priority="1249"/>
  </conditionalFormatting>
  <conditionalFormatting sqref="B51:B53">
    <cfRule type="duplicateValues" dxfId="1651" priority="1248"/>
  </conditionalFormatting>
  <conditionalFormatting sqref="D55:D65">
    <cfRule type="duplicateValues" dxfId="1650" priority="1247"/>
  </conditionalFormatting>
  <conditionalFormatting sqref="B55:B65">
    <cfRule type="duplicateValues" dxfId="1649" priority="1246"/>
  </conditionalFormatting>
  <conditionalFormatting sqref="D68:D76">
    <cfRule type="duplicateValues" dxfId="1648" priority="1245"/>
  </conditionalFormatting>
  <conditionalFormatting sqref="B68:B76">
    <cfRule type="duplicateValues" dxfId="1647" priority="1244"/>
  </conditionalFormatting>
  <conditionalFormatting sqref="D67">
    <cfRule type="duplicateValues" dxfId="1646" priority="1243"/>
  </conditionalFormatting>
  <conditionalFormatting sqref="B67">
    <cfRule type="duplicateValues" dxfId="1645" priority="1242"/>
  </conditionalFormatting>
  <conditionalFormatting sqref="D78">
    <cfRule type="duplicateValues" dxfId="1644" priority="1241"/>
  </conditionalFormatting>
  <conditionalFormatting sqref="B78">
    <cfRule type="duplicateValues" dxfId="1643" priority="1240"/>
  </conditionalFormatting>
  <conditionalFormatting sqref="D80:D81">
    <cfRule type="duplicateValues" dxfId="1642" priority="1239"/>
  </conditionalFormatting>
  <conditionalFormatting sqref="B80:B81">
    <cfRule type="duplicateValues" dxfId="1641" priority="1238"/>
  </conditionalFormatting>
  <conditionalFormatting sqref="D85:D89">
    <cfRule type="duplicateValues" dxfId="1640" priority="1237"/>
  </conditionalFormatting>
  <conditionalFormatting sqref="B85:B89">
    <cfRule type="duplicateValues" dxfId="1639" priority="1236"/>
  </conditionalFormatting>
  <conditionalFormatting sqref="D90:D94">
    <cfRule type="duplicateValues" dxfId="1638" priority="1235"/>
  </conditionalFormatting>
  <conditionalFormatting sqref="B90:B94">
    <cfRule type="duplicateValues" dxfId="1637" priority="1234"/>
  </conditionalFormatting>
  <conditionalFormatting sqref="D67:D76">
    <cfRule type="duplicateValues" dxfId="1636" priority="1233"/>
  </conditionalFormatting>
  <conditionalFormatting sqref="B67:B76">
    <cfRule type="duplicateValues" dxfId="1635" priority="1232"/>
  </conditionalFormatting>
  <conditionalFormatting sqref="B1:B1048576">
    <cfRule type="duplicateValues" dxfId="1634" priority="1231"/>
  </conditionalFormatting>
  <conditionalFormatting sqref="B20">
    <cfRule type="duplicateValues" dxfId="1633" priority="1230"/>
  </conditionalFormatting>
  <conditionalFormatting sqref="D45:D53">
    <cfRule type="duplicateValues" dxfId="1632" priority="1172"/>
  </conditionalFormatting>
  <conditionalFormatting sqref="B45:B53">
    <cfRule type="duplicateValues" dxfId="1631" priority="1171"/>
  </conditionalFormatting>
  <conditionalFormatting sqref="D62 D71 D80 D89">
    <cfRule type="duplicateValues" dxfId="1630" priority="1116"/>
  </conditionalFormatting>
  <conditionalFormatting sqref="B62 B71 B80 B89">
    <cfRule type="duplicateValues" dxfId="1629" priority="1115"/>
  </conditionalFormatting>
  <conditionalFormatting sqref="D66 D75 D84">
    <cfRule type="duplicateValues" dxfId="1628" priority="1114"/>
  </conditionalFormatting>
  <conditionalFormatting sqref="B66 B75 B84">
    <cfRule type="duplicateValues" dxfId="1627" priority="1113"/>
  </conditionalFormatting>
  <conditionalFormatting sqref="D67:D69 D76:D78 D85:D87">
    <cfRule type="duplicateValues" dxfId="1626" priority="1112"/>
  </conditionalFormatting>
  <conditionalFormatting sqref="B67:B69 B76:B78 B85:B87">
    <cfRule type="duplicateValues" dxfId="1625" priority="1111"/>
  </conditionalFormatting>
  <conditionalFormatting sqref="D61:D89">
    <cfRule type="duplicateValues" dxfId="1624" priority="1110"/>
  </conditionalFormatting>
  <conditionalFormatting sqref="B61:B89">
    <cfRule type="duplicateValues" dxfId="1623" priority="1109"/>
  </conditionalFormatting>
  <conditionalFormatting sqref="D91:D95">
    <cfRule type="duplicateValues" dxfId="1622" priority="1054"/>
  </conditionalFormatting>
  <conditionalFormatting sqref="B91:B95">
    <cfRule type="duplicateValues" dxfId="1621" priority="1053"/>
  </conditionalFormatting>
  <conditionalFormatting sqref="D92">
    <cfRule type="duplicateValues" dxfId="1620" priority="1052"/>
  </conditionalFormatting>
  <conditionalFormatting sqref="B92">
    <cfRule type="duplicateValues" dxfId="1619" priority="1051"/>
  </conditionalFormatting>
  <conditionalFormatting sqref="B209:B214">
    <cfRule type="duplicateValues" dxfId="1618" priority="646"/>
  </conditionalFormatting>
  <conditionalFormatting sqref="D209:D214">
    <cfRule type="duplicateValues" dxfId="1617" priority="645"/>
  </conditionalFormatting>
  <conditionalFormatting sqref="B207">
    <cfRule type="duplicateValues" dxfId="1616" priority="626"/>
  </conditionalFormatting>
  <conditionalFormatting sqref="D207">
    <cfRule type="duplicateValues" dxfId="1615" priority="625"/>
  </conditionalFormatting>
  <conditionalFormatting sqref="B9">
    <cfRule type="duplicateValues" dxfId="1614" priority="186"/>
  </conditionalFormatting>
  <conditionalFormatting sqref="D204:D217 D9:D194 D197:D201">
    <cfRule type="duplicateValues" dxfId="1613" priority="2067"/>
  </conditionalFormatting>
  <conditionalFormatting sqref="D1:D217">
    <cfRule type="duplicateValues" dxfId="1612" priority="2100"/>
  </conditionalFormatting>
  <conditionalFormatting sqref="B1:B217">
    <cfRule type="duplicateValues" dxfId="1611" priority="2102"/>
  </conditionalFormatting>
  <conditionalFormatting sqref="D17">
    <cfRule type="duplicateValues" dxfId="1610" priority="184"/>
  </conditionalFormatting>
  <conditionalFormatting sqref="B17">
    <cfRule type="duplicateValues" dxfId="1609" priority="183"/>
  </conditionalFormatting>
  <conditionalFormatting sqref="D39:D42">
    <cfRule type="duplicateValues" dxfId="1608" priority="182"/>
  </conditionalFormatting>
  <conditionalFormatting sqref="B39:B42">
    <cfRule type="duplicateValues" dxfId="1607" priority="181"/>
  </conditionalFormatting>
  <conditionalFormatting sqref="D44">
    <cfRule type="duplicateValues" dxfId="1606" priority="180"/>
  </conditionalFormatting>
  <conditionalFormatting sqref="B44">
    <cfRule type="duplicateValues" dxfId="1605" priority="179"/>
  </conditionalFormatting>
  <conditionalFormatting sqref="D46">
    <cfRule type="duplicateValues" dxfId="1604" priority="178"/>
  </conditionalFormatting>
  <conditionalFormatting sqref="B46">
    <cfRule type="duplicateValues" dxfId="1603" priority="177"/>
  </conditionalFormatting>
  <conditionalFormatting sqref="D50">
    <cfRule type="duplicateValues" dxfId="1602" priority="176"/>
  </conditionalFormatting>
  <conditionalFormatting sqref="B50">
    <cfRule type="duplicateValues" dxfId="1601" priority="175"/>
  </conditionalFormatting>
  <conditionalFormatting sqref="D51:D53">
    <cfRule type="duplicateValues" dxfId="1600" priority="174"/>
  </conditionalFormatting>
  <conditionalFormatting sqref="B51:B53">
    <cfRule type="duplicateValues" dxfId="1599" priority="173"/>
  </conditionalFormatting>
  <conditionalFormatting sqref="D55:D65">
    <cfRule type="duplicateValues" dxfId="1598" priority="172"/>
  </conditionalFormatting>
  <conditionalFormatting sqref="B55:B65">
    <cfRule type="duplicateValues" dxfId="1597" priority="171"/>
  </conditionalFormatting>
  <conditionalFormatting sqref="D68:D76">
    <cfRule type="duplicateValues" dxfId="1596" priority="170"/>
  </conditionalFormatting>
  <conditionalFormatting sqref="B68:B76">
    <cfRule type="duplicateValues" dxfId="1595" priority="169"/>
  </conditionalFormatting>
  <conditionalFormatting sqref="D67">
    <cfRule type="duplicateValues" dxfId="1594" priority="168"/>
  </conditionalFormatting>
  <conditionalFormatting sqref="B67">
    <cfRule type="duplicateValues" dxfId="1593" priority="167"/>
  </conditionalFormatting>
  <conditionalFormatting sqref="D78">
    <cfRule type="duplicateValues" dxfId="1592" priority="166"/>
  </conditionalFormatting>
  <conditionalFormatting sqref="B78">
    <cfRule type="duplicateValues" dxfId="1591" priority="165"/>
  </conditionalFormatting>
  <conditionalFormatting sqref="D80:D81">
    <cfRule type="duplicateValues" dxfId="1590" priority="164"/>
  </conditionalFormatting>
  <conditionalFormatting sqref="B80:B81">
    <cfRule type="duplicateValues" dxfId="1589" priority="163"/>
  </conditionalFormatting>
  <conditionalFormatting sqref="D85:D89">
    <cfRule type="duplicateValues" dxfId="1588" priority="162"/>
  </conditionalFormatting>
  <conditionalFormatting sqref="B85:B89">
    <cfRule type="duplicateValues" dxfId="1587" priority="161"/>
  </conditionalFormatting>
  <conditionalFormatting sqref="D90:D94">
    <cfRule type="duplicateValues" dxfId="1586" priority="160"/>
  </conditionalFormatting>
  <conditionalFormatting sqref="B90:B94">
    <cfRule type="duplicateValues" dxfId="1585" priority="159"/>
  </conditionalFormatting>
  <conditionalFormatting sqref="D67:D76">
    <cfRule type="duplicateValues" dxfId="1584" priority="158"/>
  </conditionalFormatting>
  <conditionalFormatting sqref="B67:B76">
    <cfRule type="duplicateValues" dxfId="1583" priority="157"/>
  </conditionalFormatting>
  <conditionalFormatting sqref="B14:B203">
    <cfRule type="duplicateValues" dxfId="1582" priority="156"/>
  </conditionalFormatting>
  <conditionalFormatting sqref="B20">
    <cfRule type="duplicateValues" dxfId="1581" priority="155"/>
  </conditionalFormatting>
  <conditionalFormatting sqref="D45:D53">
    <cfRule type="duplicateValues" dxfId="1580" priority="154"/>
  </conditionalFormatting>
  <conditionalFormatting sqref="B45:B53">
    <cfRule type="duplicateValues" dxfId="1579" priority="153"/>
  </conditionalFormatting>
  <conditionalFormatting sqref="D62 D71 D80 D89">
    <cfRule type="duplicateValues" dxfId="1578" priority="152"/>
  </conditionalFormatting>
  <conditionalFormatting sqref="B62 B71 B80 B89">
    <cfRule type="duplicateValues" dxfId="1577" priority="151"/>
  </conditionalFormatting>
  <conditionalFormatting sqref="D66 D75 D84">
    <cfRule type="duplicateValues" dxfId="1576" priority="150"/>
  </conditionalFormatting>
  <conditionalFormatting sqref="B66 B75 B84">
    <cfRule type="duplicateValues" dxfId="1575" priority="149"/>
  </conditionalFormatting>
  <conditionalFormatting sqref="D67:D69 D76:D78 D85:D87">
    <cfRule type="duplicateValues" dxfId="1574" priority="148"/>
  </conditionalFormatting>
  <conditionalFormatting sqref="B67:B69 B76:B78 B85:B87">
    <cfRule type="duplicateValues" dxfId="1573" priority="147"/>
  </conditionalFormatting>
  <conditionalFormatting sqref="D61:D89">
    <cfRule type="duplicateValues" dxfId="1572" priority="146"/>
  </conditionalFormatting>
  <conditionalFormatting sqref="B61:B89">
    <cfRule type="duplicateValues" dxfId="1571" priority="145"/>
  </conditionalFormatting>
  <conditionalFormatting sqref="D91:D95">
    <cfRule type="duplicateValues" dxfId="1570" priority="144"/>
  </conditionalFormatting>
  <conditionalFormatting sqref="B91:B95">
    <cfRule type="duplicateValues" dxfId="1569" priority="143"/>
  </conditionalFormatting>
  <conditionalFormatting sqref="D92">
    <cfRule type="duplicateValues" dxfId="1568" priority="142"/>
  </conditionalFormatting>
  <conditionalFormatting sqref="B92">
    <cfRule type="duplicateValues" dxfId="1567" priority="141"/>
  </conditionalFormatting>
  <conditionalFormatting sqref="D14:D203">
    <cfRule type="duplicateValues" dxfId="1566" priority="140"/>
  </conditionalFormatting>
  <conditionalFormatting sqref="D14:D203">
    <cfRule type="duplicateValues" dxfId="1565" priority="139"/>
  </conditionalFormatting>
  <conditionalFormatting sqref="B14:B203">
    <cfRule type="duplicateValues" dxfId="1564" priority="138"/>
  </conditionalFormatting>
  <conditionalFormatting sqref="D17">
    <cfRule type="duplicateValues" dxfId="1563" priority="137"/>
  </conditionalFormatting>
  <conditionalFormatting sqref="B17">
    <cfRule type="duplicateValues" dxfId="1562" priority="136"/>
  </conditionalFormatting>
  <conditionalFormatting sqref="D39:D42">
    <cfRule type="duplicateValues" dxfId="1561" priority="135"/>
  </conditionalFormatting>
  <conditionalFormatting sqref="B39:B42">
    <cfRule type="duplicateValues" dxfId="1560" priority="134"/>
  </conditionalFormatting>
  <conditionalFormatting sqref="D44">
    <cfRule type="duplicateValues" dxfId="1559" priority="133"/>
  </conditionalFormatting>
  <conditionalFormatting sqref="B44">
    <cfRule type="duplicateValues" dxfId="1558" priority="132"/>
  </conditionalFormatting>
  <conditionalFormatting sqref="D46">
    <cfRule type="duplicateValues" dxfId="1557" priority="131"/>
  </conditionalFormatting>
  <conditionalFormatting sqref="B46">
    <cfRule type="duplicateValues" dxfId="1556" priority="130"/>
  </conditionalFormatting>
  <conditionalFormatting sqref="D50">
    <cfRule type="duplicateValues" dxfId="1555" priority="129"/>
  </conditionalFormatting>
  <conditionalFormatting sqref="B50">
    <cfRule type="duplicateValues" dxfId="1554" priority="128"/>
  </conditionalFormatting>
  <conditionalFormatting sqref="D51:D53">
    <cfRule type="duplicateValues" dxfId="1553" priority="127"/>
  </conditionalFormatting>
  <conditionalFormatting sqref="B51:B53">
    <cfRule type="duplicateValues" dxfId="1552" priority="126"/>
  </conditionalFormatting>
  <conditionalFormatting sqref="D56:D66">
    <cfRule type="duplicateValues" dxfId="1551" priority="125"/>
  </conditionalFormatting>
  <conditionalFormatting sqref="B56:B66">
    <cfRule type="duplicateValues" dxfId="1550" priority="124"/>
  </conditionalFormatting>
  <conditionalFormatting sqref="D69:D77">
    <cfRule type="duplicateValues" dxfId="1549" priority="123"/>
  </conditionalFormatting>
  <conditionalFormatting sqref="B69:B77">
    <cfRule type="duplicateValues" dxfId="1548" priority="122"/>
  </conditionalFormatting>
  <conditionalFormatting sqref="D68">
    <cfRule type="duplicateValues" dxfId="1547" priority="121"/>
  </conditionalFormatting>
  <conditionalFormatting sqref="B68">
    <cfRule type="duplicateValues" dxfId="1546" priority="120"/>
  </conditionalFormatting>
  <conditionalFormatting sqref="D79">
    <cfRule type="duplicateValues" dxfId="1545" priority="119"/>
  </conditionalFormatting>
  <conditionalFormatting sqref="B79">
    <cfRule type="duplicateValues" dxfId="1544" priority="118"/>
  </conditionalFormatting>
  <conditionalFormatting sqref="D81:D82">
    <cfRule type="duplicateValues" dxfId="1543" priority="117"/>
  </conditionalFormatting>
  <conditionalFormatting sqref="B81:B82">
    <cfRule type="duplicateValues" dxfId="1542" priority="116"/>
  </conditionalFormatting>
  <conditionalFormatting sqref="D86:D90">
    <cfRule type="duplicateValues" dxfId="1541" priority="115"/>
  </conditionalFormatting>
  <conditionalFormatting sqref="B86:B90">
    <cfRule type="duplicateValues" dxfId="1540" priority="114"/>
  </conditionalFormatting>
  <conditionalFormatting sqref="D91:D95">
    <cfRule type="duplicateValues" dxfId="1539" priority="113"/>
  </conditionalFormatting>
  <conditionalFormatting sqref="B91:B95">
    <cfRule type="duplicateValues" dxfId="1538" priority="112"/>
  </conditionalFormatting>
  <conditionalFormatting sqref="D68:D77">
    <cfRule type="duplicateValues" dxfId="1537" priority="111"/>
  </conditionalFormatting>
  <conditionalFormatting sqref="B68:B77">
    <cfRule type="duplicateValues" dxfId="1536" priority="110"/>
  </conditionalFormatting>
  <conditionalFormatting sqref="B14:B203">
    <cfRule type="duplicateValues" dxfId="1535" priority="109"/>
  </conditionalFormatting>
  <conditionalFormatting sqref="B20">
    <cfRule type="duplicateValues" dxfId="1534" priority="108"/>
  </conditionalFormatting>
  <conditionalFormatting sqref="D45:D53">
    <cfRule type="duplicateValues" dxfId="1533" priority="107"/>
  </conditionalFormatting>
  <conditionalFormatting sqref="B45:B53">
    <cfRule type="duplicateValues" dxfId="1532" priority="106"/>
  </conditionalFormatting>
  <conditionalFormatting sqref="D63 D72 D81 D90">
    <cfRule type="duplicateValues" dxfId="1531" priority="105"/>
  </conditionalFormatting>
  <conditionalFormatting sqref="B63 B72 B81 B90">
    <cfRule type="duplicateValues" dxfId="1530" priority="104"/>
  </conditionalFormatting>
  <conditionalFormatting sqref="D67 D76 D85">
    <cfRule type="duplicateValues" dxfId="1529" priority="103"/>
  </conditionalFormatting>
  <conditionalFormatting sqref="B67 B76 B85">
    <cfRule type="duplicateValues" dxfId="1528" priority="102"/>
  </conditionalFormatting>
  <conditionalFormatting sqref="D68:D70 D77:D79 D86:D88">
    <cfRule type="duplicateValues" dxfId="1527" priority="101"/>
  </conditionalFormatting>
  <conditionalFormatting sqref="B68:B70 B77:B79 B86:B88">
    <cfRule type="duplicateValues" dxfId="1526" priority="100"/>
  </conditionalFormatting>
  <conditionalFormatting sqref="D62:D90">
    <cfRule type="duplicateValues" dxfId="1525" priority="99"/>
  </conditionalFormatting>
  <conditionalFormatting sqref="B62:B90">
    <cfRule type="duplicateValues" dxfId="1524" priority="98"/>
  </conditionalFormatting>
  <conditionalFormatting sqref="D63">
    <cfRule type="duplicateValues" dxfId="1523" priority="97"/>
  </conditionalFormatting>
  <conditionalFormatting sqref="B63">
    <cfRule type="duplicateValues" dxfId="1522" priority="96"/>
  </conditionalFormatting>
  <conditionalFormatting sqref="D67">
    <cfRule type="duplicateValues" dxfId="1521" priority="95"/>
  </conditionalFormatting>
  <conditionalFormatting sqref="B67">
    <cfRule type="duplicateValues" dxfId="1520" priority="94"/>
  </conditionalFormatting>
  <conditionalFormatting sqref="D68:D70">
    <cfRule type="duplicateValues" dxfId="1519" priority="93"/>
  </conditionalFormatting>
  <conditionalFormatting sqref="B68:B70">
    <cfRule type="duplicateValues" dxfId="1518" priority="92"/>
  </conditionalFormatting>
  <conditionalFormatting sqref="D92:D96">
    <cfRule type="duplicateValues" dxfId="1517" priority="91"/>
  </conditionalFormatting>
  <conditionalFormatting sqref="B92:B96">
    <cfRule type="duplicateValues" dxfId="1516" priority="90"/>
  </conditionalFormatting>
  <conditionalFormatting sqref="D93">
    <cfRule type="duplicateValues" dxfId="1515" priority="89"/>
  </conditionalFormatting>
  <conditionalFormatting sqref="B93">
    <cfRule type="duplicateValues" dxfId="1514" priority="88"/>
  </conditionalFormatting>
  <conditionalFormatting sqref="B55">
    <cfRule type="duplicateValues" dxfId="1513" priority="87"/>
  </conditionalFormatting>
  <conditionalFormatting sqref="D55">
    <cfRule type="duplicateValues" dxfId="1512" priority="86"/>
  </conditionalFormatting>
  <conditionalFormatting sqref="D14:D203">
    <cfRule type="duplicateValues" dxfId="1511" priority="85"/>
  </conditionalFormatting>
  <conditionalFormatting sqref="D14:D203">
    <cfRule type="duplicateValues" dxfId="1510" priority="84"/>
  </conditionalFormatting>
  <conditionalFormatting sqref="B14:B203">
    <cfRule type="duplicateValues" dxfId="1509" priority="83"/>
  </conditionalFormatting>
  <conditionalFormatting sqref="D17">
    <cfRule type="duplicateValues" dxfId="1508" priority="82"/>
  </conditionalFormatting>
  <conditionalFormatting sqref="B17">
    <cfRule type="duplicateValues" dxfId="1507" priority="81"/>
  </conditionalFormatting>
  <conditionalFormatting sqref="D39:D42">
    <cfRule type="duplicateValues" dxfId="1506" priority="80"/>
  </conditionalFormatting>
  <conditionalFormatting sqref="B39:B42">
    <cfRule type="duplicateValues" dxfId="1505" priority="79"/>
  </conditionalFormatting>
  <conditionalFormatting sqref="D44">
    <cfRule type="duplicateValues" dxfId="1504" priority="78"/>
  </conditionalFormatting>
  <conditionalFormatting sqref="B44">
    <cfRule type="duplicateValues" dxfId="1503" priority="77"/>
  </conditionalFormatting>
  <conditionalFormatting sqref="D46">
    <cfRule type="duplicateValues" dxfId="1502" priority="76"/>
  </conditionalFormatting>
  <conditionalFormatting sqref="B46">
    <cfRule type="duplicateValues" dxfId="1501" priority="75"/>
  </conditionalFormatting>
  <conditionalFormatting sqref="D50">
    <cfRule type="duplicateValues" dxfId="1500" priority="74"/>
  </conditionalFormatting>
  <conditionalFormatting sqref="B50">
    <cfRule type="duplicateValues" dxfId="1499" priority="73"/>
  </conditionalFormatting>
  <conditionalFormatting sqref="D51:D53">
    <cfRule type="duplicateValues" dxfId="1498" priority="72"/>
  </conditionalFormatting>
  <conditionalFormatting sqref="B51:B53">
    <cfRule type="duplicateValues" dxfId="1497" priority="71"/>
  </conditionalFormatting>
  <conditionalFormatting sqref="D55:D65">
    <cfRule type="duplicateValues" dxfId="1496" priority="70"/>
  </conditionalFormatting>
  <conditionalFormatting sqref="B55:B65">
    <cfRule type="duplicateValues" dxfId="1495" priority="69"/>
  </conditionalFormatting>
  <conditionalFormatting sqref="D68:D76">
    <cfRule type="duplicateValues" dxfId="1494" priority="68"/>
  </conditionalFormatting>
  <conditionalFormatting sqref="B68:B76">
    <cfRule type="duplicateValues" dxfId="1493" priority="67"/>
  </conditionalFormatting>
  <conditionalFormatting sqref="D67">
    <cfRule type="duplicateValues" dxfId="1492" priority="66"/>
  </conditionalFormatting>
  <conditionalFormatting sqref="B67">
    <cfRule type="duplicateValues" dxfId="1491" priority="65"/>
  </conditionalFormatting>
  <conditionalFormatting sqref="D78">
    <cfRule type="duplicateValues" dxfId="1490" priority="64"/>
  </conditionalFormatting>
  <conditionalFormatting sqref="B78">
    <cfRule type="duplicateValues" dxfId="1489" priority="63"/>
  </conditionalFormatting>
  <conditionalFormatting sqref="D80:D81">
    <cfRule type="duplicateValues" dxfId="1488" priority="62"/>
  </conditionalFormatting>
  <conditionalFormatting sqref="B80:B81">
    <cfRule type="duplicateValues" dxfId="1487" priority="61"/>
  </conditionalFormatting>
  <conditionalFormatting sqref="D85:D89">
    <cfRule type="duplicateValues" dxfId="1486" priority="60"/>
  </conditionalFormatting>
  <conditionalFormatting sqref="B85:B89">
    <cfRule type="duplicateValues" dxfId="1485" priority="59"/>
  </conditionalFormatting>
  <conditionalFormatting sqref="D90:D94">
    <cfRule type="duplicateValues" dxfId="1484" priority="58"/>
  </conditionalFormatting>
  <conditionalFormatting sqref="B90:B94">
    <cfRule type="duplicateValues" dxfId="1483" priority="57"/>
  </conditionalFormatting>
  <conditionalFormatting sqref="D67:D76">
    <cfRule type="duplicateValues" dxfId="1482" priority="56"/>
  </conditionalFormatting>
  <conditionalFormatting sqref="B67:B76">
    <cfRule type="duplicateValues" dxfId="1481" priority="55"/>
  </conditionalFormatting>
  <conditionalFormatting sqref="B14:B203">
    <cfRule type="duplicateValues" dxfId="1480" priority="54"/>
  </conditionalFormatting>
  <conditionalFormatting sqref="B20">
    <cfRule type="duplicateValues" dxfId="1479" priority="53"/>
  </conditionalFormatting>
  <conditionalFormatting sqref="D45:D53">
    <cfRule type="duplicateValues" dxfId="1478" priority="52"/>
  </conditionalFormatting>
  <conditionalFormatting sqref="B45:B53">
    <cfRule type="duplicateValues" dxfId="1477" priority="51"/>
  </conditionalFormatting>
  <conditionalFormatting sqref="D61:D89">
    <cfRule type="duplicateValues" dxfId="1476" priority="50"/>
  </conditionalFormatting>
  <conditionalFormatting sqref="B61:B89">
    <cfRule type="duplicateValues" dxfId="1475" priority="49"/>
  </conditionalFormatting>
  <conditionalFormatting sqref="D91:D95">
    <cfRule type="duplicateValues" dxfId="1474" priority="48"/>
  </conditionalFormatting>
  <conditionalFormatting sqref="B91:B95">
    <cfRule type="duplicateValues" dxfId="1473" priority="47"/>
  </conditionalFormatting>
  <conditionalFormatting sqref="D200:D201 D14:D197">
    <cfRule type="duplicateValues" dxfId="1472" priority="46"/>
  </conditionalFormatting>
  <conditionalFormatting sqref="D14:D203">
    <cfRule type="duplicateValues" dxfId="1471" priority="45"/>
  </conditionalFormatting>
  <conditionalFormatting sqref="B14:B203">
    <cfRule type="duplicateValues" dxfId="1470" priority="44"/>
  </conditionalFormatting>
  <conditionalFormatting sqref="D17">
    <cfRule type="duplicateValues" dxfId="1469" priority="43"/>
  </conditionalFormatting>
  <conditionalFormatting sqref="B17">
    <cfRule type="duplicateValues" dxfId="1468" priority="42"/>
  </conditionalFormatting>
  <conditionalFormatting sqref="D39:D42">
    <cfRule type="duplicateValues" dxfId="1467" priority="41"/>
  </conditionalFormatting>
  <conditionalFormatting sqref="B39:B42">
    <cfRule type="duplicateValues" dxfId="1466" priority="40"/>
  </conditionalFormatting>
  <conditionalFormatting sqref="D44">
    <cfRule type="duplicateValues" dxfId="1465" priority="39"/>
  </conditionalFormatting>
  <conditionalFormatting sqref="B44">
    <cfRule type="duplicateValues" dxfId="1464" priority="38"/>
  </conditionalFormatting>
  <conditionalFormatting sqref="D46">
    <cfRule type="duplicateValues" dxfId="1463" priority="37"/>
  </conditionalFormatting>
  <conditionalFormatting sqref="B46">
    <cfRule type="duplicateValues" dxfId="1462" priority="36"/>
  </conditionalFormatting>
  <conditionalFormatting sqref="D50">
    <cfRule type="duplicateValues" dxfId="1461" priority="35"/>
  </conditionalFormatting>
  <conditionalFormatting sqref="B50">
    <cfRule type="duplicateValues" dxfId="1460" priority="34"/>
  </conditionalFormatting>
  <conditionalFormatting sqref="D51:D53">
    <cfRule type="duplicateValues" dxfId="1459" priority="33"/>
  </conditionalFormatting>
  <conditionalFormatting sqref="B51:B53">
    <cfRule type="duplicateValues" dxfId="1458" priority="32"/>
  </conditionalFormatting>
  <conditionalFormatting sqref="D55:D65">
    <cfRule type="duplicateValues" dxfId="1457" priority="31"/>
  </conditionalFormatting>
  <conditionalFormatting sqref="B55:B65">
    <cfRule type="duplicateValues" dxfId="1456" priority="30"/>
  </conditionalFormatting>
  <conditionalFormatting sqref="D68:D76">
    <cfRule type="duplicateValues" dxfId="1455" priority="29"/>
  </conditionalFormatting>
  <conditionalFormatting sqref="B68:B76">
    <cfRule type="duplicateValues" dxfId="1454" priority="28"/>
  </conditionalFormatting>
  <conditionalFormatting sqref="D67">
    <cfRule type="duplicateValues" dxfId="1453" priority="27"/>
  </conditionalFormatting>
  <conditionalFormatting sqref="B67">
    <cfRule type="duplicateValues" dxfId="1452" priority="26"/>
  </conditionalFormatting>
  <conditionalFormatting sqref="D78">
    <cfRule type="duplicateValues" dxfId="1451" priority="25"/>
  </conditionalFormatting>
  <conditionalFormatting sqref="B78">
    <cfRule type="duplicateValues" dxfId="1450" priority="24"/>
  </conditionalFormatting>
  <conditionalFormatting sqref="D80:D81">
    <cfRule type="duplicateValues" dxfId="1449" priority="23"/>
  </conditionalFormatting>
  <conditionalFormatting sqref="B80:B81">
    <cfRule type="duplicateValues" dxfId="1448" priority="22"/>
  </conditionalFormatting>
  <conditionalFormatting sqref="D85:D89">
    <cfRule type="duplicateValues" dxfId="1447" priority="21"/>
  </conditionalFormatting>
  <conditionalFormatting sqref="B85:B89">
    <cfRule type="duplicateValues" dxfId="1446" priority="20"/>
  </conditionalFormatting>
  <conditionalFormatting sqref="D90:D94">
    <cfRule type="duplicateValues" dxfId="1445" priority="19"/>
  </conditionalFormatting>
  <conditionalFormatting sqref="B90:B94">
    <cfRule type="duplicateValues" dxfId="1444" priority="18"/>
  </conditionalFormatting>
  <conditionalFormatting sqref="D67:D76">
    <cfRule type="duplicateValues" dxfId="1443" priority="17"/>
  </conditionalFormatting>
  <conditionalFormatting sqref="B67:B76">
    <cfRule type="duplicateValues" dxfId="1442" priority="16"/>
  </conditionalFormatting>
  <conditionalFormatting sqref="B14:B203">
    <cfRule type="duplicateValues" dxfId="1441" priority="15"/>
  </conditionalFormatting>
  <conditionalFormatting sqref="B20">
    <cfRule type="duplicateValues" dxfId="1440" priority="14"/>
  </conditionalFormatting>
  <conditionalFormatting sqref="D45:D53">
    <cfRule type="duplicateValues" dxfId="1439" priority="13"/>
  </conditionalFormatting>
  <conditionalFormatting sqref="B45:B53">
    <cfRule type="duplicateValues" dxfId="1438" priority="12"/>
  </conditionalFormatting>
  <conditionalFormatting sqref="D61:D89">
    <cfRule type="duplicateValues" dxfId="1437" priority="11"/>
  </conditionalFormatting>
  <conditionalFormatting sqref="B61:B89">
    <cfRule type="duplicateValues" dxfId="1436" priority="10"/>
  </conditionalFormatting>
  <conditionalFormatting sqref="D91:D95">
    <cfRule type="duplicateValues" dxfId="1435" priority="9"/>
  </conditionalFormatting>
  <conditionalFormatting sqref="B91:B95">
    <cfRule type="duplicateValues" dxfId="1434" priority="8"/>
  </conditionalFormatting>
  <conditionalFormatting sqref="D201 D192:D198">
    <cfRule type="duplicateValues" dxfId="1433" priority="7"/>
  </conditionalFormatting>
  <conditionalFormatting sqref="D188:D189">
    <cfRule type="duplicateValues" dxfId="1432" priority="6"/>
  </conditionalFormatting>
  <conditionalFormatting sqref="D183:D184 D187">
    <cfRule type="duplicateValues" dxfId="1431" priority="5"/>
  </conditionalFormatting>
  <conditionalFormatting sqref="D197:D198">
    <cfRule type="duplicateValues" dxfId="1430" priority="4"/>
  </conditionalFormatting>
  <conditionalFormatting sqref="D202:D203 D14:D180">
    <cfRule type="duplicateValues" dxfId="1429" priority="3"/>
  </conditionalFormatting>
  <conditionalFormatting sqref="D14:D203">
    <cfRule type="duplicateValues" dxfId="1428" priority="2"/>
  </conditionalFormatting>
  <conditionalFormatting sqref="B14:B203">
    <cfRule type="duplicateValues" dxfId="1427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3"/>
  <sheetViews>
    <sheetView workbookViewId="0">
      <pane xSplit="5" ySplit="12" topLeftCell="N152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7.140625" style="1" customWidth="1"/>
    <col min="5" max="5" width="60.140625" style="1" customWidth="1"/>
    <col min="6" max="6" width="8.140625" style="48" customWidth="1"/>
    <col min="7" max="7" width="8" style="48" customWidth="1"/>
    <col min="8" max="8" width="7.7109375" style="1" customWidth="1"/>
    <col min="9" max="9" width="0.710937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40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7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7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 t="shared" ref="AG14:AG20" si="0">AF14*30</f>
        <v>0</v>
      </c>
      <c r="AH14" s="63">
        <f>AG14*G14</f>
        <v>0</v>
      </c>
      <c r="AI14" s="26">
        <v>0</v>
      </c>
      <c r="AJ14" s="37">
        <f t="shared" ref="AJ14:AJ20" si="1">AI14*G14</f>
        <v>0</v>
      </c>
      <c r="AK14" s="37" t="str">
        <f t="shared" ref="AK14:AK20" si="2">IFERROR(AI14/AF14, "-")</f>
        <v>-</v>
      </c>
      <c r="AL14" s="47">
        <v>2</v>
      </c>
      <c r="AM14" s="37" t="str">
        <f t="shared" ref="AM14:AM20" si="3">IFERROR(AK14/7,"-")</f>
        <v>-</v>
      </c>
      <c r="AN14" s="52" t="str">
        <f t="shared" ref="AN14:AN20" si="4">IFERROR(AK14/30,"-")</f>
        <v>-</v>
      </c>
      <c r="AO14" s="35" t="str">
        <f>IFERROR(AO$10+AK14,"-")</f>
        <v>-</v>
      </c>
    </row>
    <row r="15" spans="1:47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1" si="6">AC15*F15</f>
        <v>0</v>
      </c>
      <c r="AE15" s="37">
        <f t="shared" ref="AE15:AE71" si="7">AC15*G15</f>
        <v>0</v>
      </c>
      <c r="AF15" s="42">
        <f t="shared" ref="AF15:AF78" si="8">AC15/AQ$10</f>
        <v>0</v>
      </c>
      <c r="AG15" s="37">
        <f t="shared" si="0"/>
        <v>0</v>
      </c>
      <c r="AH15" s="63">
        <f t="shared" ref="AH15:AH78" si="9">AG15*G15</f>
        <v>0</v>
      </c>
      <c r="AI15" s="26">
        <v>3</v>
      </c>
      <c r="AJ15" s="37">
        <f t="shared" si="1"/>
        <v>208.5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47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16</v>
      </c>
      <c r="K16" s="16">
        <f t="shared" ref="K16:K76" si="11">J16*$F16</f>
        <v>84.160000000000025</v>
      </c>
      <c r="L16" s="16">
        <f t="shared" ref="L16:L20" si="12">J16*$G16</f>
        <v>392</v>
      </c>
      <c r="M16" s="26">
        <v>5</v>
      </c>
      <c r="N16" s="16">
        <f t="shared" ref="N16:N20" si="13">M16*$F16</f>
        <v>26.300000000000008</v>
      </c>
      <c r="O16" s="16">
        <f t="shared" ref="O16:O20" si="14">M16*$G16</f>
        <v>122.5</v>
      </c>
      <c r="P16" s="26">
        <v>6</v>
      </c>
      <c r="Q16" s="16">
        <f t="shared" ref="Q16:Q20" si="15">P16*$F16</f>
        <v>31.560000000000009</v>
      </c>
      <c r="R16" s="16">
        <f t="shared" ref="R16:R20" si="16">P16*$G16</f>
        <v>147</v>
      </c>
      <c r="S16" s="26">
        <v>6</v>
      </c>
      <c r="T16" s="16">
        <f t="shared" ref="T16:T20" si="17">S16*$F16</f>
        <v>31.560000000000009</v>
      </c>
      <c r="U16" s="16">
        <f t="shared" ref="U16:U20" si="18">S16*$G16</f>
        <v>147</v>
      </c>
      <c r="V16" s="26">
        <v>1</v>
      </c>
      <c r="W16" s="16">
        <f t="shared" ref="W16:W20" si="19">V16*$F16</f>
        <v>5.2600000000000016</v>
      </c>
      <c r="X16" s="16">
        <f>V16*$G16</f>
        <v>24.5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34</v>
      </c>
      <c r="AD16" s="16">
        <f t="shared" si="6"/>
        <v>178.84000000000006</v>
      </c>
      <c r="AE16" s="37">
        <f t="shared" si="7"/>
        <v>833</v>
      </c>
      <c r="AF16" s="42">
        <f t="shared" si="8"/>
        <v>0.27642276422764228</v>
      </c>
      <c r="AG16" s="37">
        <f t="shared" si="0"/>
        <v>8.2926829268292686</v>
      </c>
      <c r="AH16" s="63">
        <f t="shared" si="9"/>
        <v>203.17073170731709</v>
      </c>
      <c r="AI16" s="26">
        <v>3</v>
      </c>
      <c r="AJ16" s="37">
        <f t="shared" si="1"/>
        <v>73.5</v>
      </c>
      <c r="AK16" s="37">
        <f t="shared" si="2"/>
        <v>10.852941176470589</v>
      </c>
      <c r="AL16" s="47">
        <v>8</v>
      </c>
      <c r="AM16" s="37">
        <f t="shared" si="3"/>
        <v>1.5504201680672269</v>
      </c>
      <c r="AN16" s="52">
        <f t="shared" si="4"/>
        <v>0.36176470588235293</v>
      </c>
      <c r="AO16" s="35">
        <f t="shared" si="10"/>
        <v>43599.852941176468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11</v>
      </c>
      <c r="K17" s="104">
        <f t="shared" si="11"/>
        <v>59.289999999999907</v>
      </c>
      <c r="L17" s="104">
        <f t="shared" si="12"/>
        <v>269.5</v>
      </c>
      <c r="M17" s="103">
        <v>9</v>
      </c>
      <c r="N17" s="104">
        <f t="shared" si="13"/>
        <v>48.509999999999927</v>
      </c>
      <c r="O17" s="104">
        <f t="shared" si="14"/>
        <v>220.5</v>
      </c>
      <c r="P17" s="103">
        <v>7</v>
      </c>
      <c r="Q17" s="104">
        <f t="shared" si="15"/>
        <v>37.72999999999994</v>
      </c>
      <c r="R17" s="104">
        <f t="shared" si="16"/>
        <v>171.5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2</v>
      </c>
      <c r="W17" s="104">
        <f t="shared" si="19"/>
        <v>10.779999999999983</v>
      </c>
      <c r="X17" s="104">
        <f t="shared" ref="X17:X20" si="21">V17*$G17</f>
        <v>49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31</v>
      </c>
      <c r="AD17" s="104">
        <f t="shared" si="6"/>
        <v>167.08999999999975</v>
      </c>
      <c r="AE17" s="104">
        <f t="shared" si="7"/>
        <v>759.5</v>
      </c>
      <c r="AF17" s="42">
        <f t="shared" si="8"/>
        <v>0.25203252032520324</v>
      </c>
      <c r="AG17" s="106">
        <f t="shared" si="0"/>
        <v>7.5609756097560972</v>
      </c>
      <c r="AH17" s="63">
        <f t="shared" si="9"/>
        <v>185.24390243902437</v>
      </c>
      <c r="AI17" s="103">
        <v>7</v>
      </c>
      <c r="AJ17" s="107">
        <f t="shared" si="1"/>
        <v>171.5</v>
      </c>
      <c r="AK17" s="106">
        <f t="shared" si="2"/>
        <v>27.7741935483871</v>
      </c>
      <c r="AL17" s="108">
        <v>9</v>
      </c>
      <c r="AM17" s="106">
        <f t="shared" si="3"/>
        <v>3.9677419354838714</v>
      </c>
      <c r="AN17" s="109">
        <f t="shared" si="4"/>
        <v>0.92580645161290331</v>
      </c>
      <c r="AO17" s="35">
        <f t="shared" si="10"/>
        <v>43616.774193548386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8"/>
        <v>0</v>
      </c>
      <c r="AG18" s="37">
        <f t="shared" si="0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8"/>
        <v>0</v>
      </c>
      <c r="AG19" s="37">
        <f t="shared" si="0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8"/>
        <v>0</v>
      </c>
      <c r="AG20" s="37">
        <f t="shared" si="0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si="7"/>
        <v>0</v>
      </c>
      <c r="AF21" s="42">
        <f t="shared" si="8"/>
        <v>0</v>
      </c>
      <c r="AG21" s="37">
        <f t="shared" ref="AG21:AG38" si="34">AF21*30</f>
        <v>0</v>
      </c>
      <c r="AH21" s="63">
        <f t="shared" si="9"/>
        <v>0</v>
      </c>
      <c r="AI21" s="26">
        <v>0</v>
      </c>
      <c r="AJ21" s="37">
        <f t="shared" ref="AJ21:AJ38" si="35">AI21*G21</f>
        <v>0</v>
      </c>
      <c r="AK21" s="37" t="str">
        <f t="shared" ref="AK21:AK38" si="36">IFERROR(AI21/AF21, "-")</f>
        <v>-</v>
      </c>
      <c r="AL21" s="47">
        <v>14</v>
      </c>
      <c r="AM21" s="37" t="str">
        <f t="shared" ref="AM21:AM38" si="37">IFERROR(AK21/7,"-")</f>
        <v>-</v>
      </c>
      <c r="AN21" s="52" t="str">
        <f t="shared" ref="AN21:AN38" si="38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7"/>
        <v>0</v>
      </c>
      <c r="AF22" s="42">
        <f t="shared" si="8"/>
        <v>0</v>
      </c>
      <c r="AG22" s="37">
        <f t="shared" si="34"/>
        <v>0</v>
      </c>
      <c r="AH22" s="63">
        <f t="shared" si="9"/>
        <v>0</v>
      </c>
      <c r="AI22" s="26">
        <v>0</v>
      </c>
      <c r="AJ22" s="37">
        <f t="shared" si="35"/>
        <v>0</v>
      </c>
      <c r="AK22" s="37" t="str">
        <f t="shared" si="36"/>
        <v>-</v>
      </c>
      <c r="AL22" s="47">
        <v>15</v>
      </c>
      <c r="AM22" s="37" t="str">
        <f t="shared" si="37"/>
        <v>-</v>
      </c>
      <c r="AN22" s="52" t="str">
        <f t="shared" si="38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7"/>
        <v>0</v>
      </c>
      <c r="AF23" s="42">
        <f t="shared" si="8"/>
        <v>0</v>
      </c>
      <c r="AG23" s="37">
        <f t="shared" si="34"/>
        <v>0</v>
      </c>
      <c r="AH23" s="63">
        <f t="shared" si="9"/>
        <v>0</v>
      </c>
      <c r="AI23" s="26">
        <v>0</v>
      </c>
      <c r="AJ23" s="37">
        <f t="shared" si="35"/>
        <v>0</v>
      </c>
      <c r="AK23" s="37" t="str">
        <f t="shared" si="36"/>
        <v>-</v>
      </c>
      <c r="AL23" s="47">
        <v>16</v>
      </c>
      <c r="AM23" s="37" t="str">
        <f t="shared" si="37"/>
        <v>-</v>
      </c>
      <c r="AN23" s="52" t="str">
        <f t="shared" si="38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1</v>
      </c>
      <c r="Q24" s="16">
        <f t="shared" si="26"/>
        <v>9.3699999999999992</v>
      </c>
      <c r="R24" s="16">
        <f t="shared" si="27"/>
        <v>24.5</v>
      </c>
      <c r="S24" s="26">
        <v>1</v>
      </c>
      <c r="T24" s="16">
        <f t="shared" si="28"/>
        <v>9.3699999999999992</v>
      </c>
      <c r="U24" s="16">
        <f t="shared" si="29"/>
        <v>24.5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2</v>
      </c>
      <c r="AD24" s="16">
        <f t="shared" si="6"/>
        <v>18.739999999999998</v>
      </c>
      <c r="AE24" s="37">
        <f t="shared" si="7"/>
        <v>49</v>
      </c>
      <c r="AF24" s="42">
        <f t="shared" si="8"/>
        <v>1.6260162601626018E-2</v>
      </c>
      <c r="AG24" s="37">
        <f t="shared" si="34"/>
        <v>0.48780487804878053</v>
      </c>
      <c r="AH24" s="63">
        <f t="shared" si="9"/>
        <v>11.951219512195124</v>
      </c>
      <c r="AI24" s="26">
        <v>3</v>
      </c>
      <c r="AJ24" s="37">
        <f t="shared" si="35"/>
        <v>73.5</v>
      </c>
      <c r="AK24" s="37">
        <f t="shared" si="36"/>
        <v>184.49999999999997</v>
      </c>
      <c r="AL24" s="47">
        <v>17</v>
      </c>
      <c r="AM24" s="37">
        <f t="shared" si="37"/>
        <v>26.357142857142854</v>
      </c>
      <c r="AN24" s="52">
        <f t="shared" si="38"/>
        <v>6.1499999999999995</v>
      </c>
      <c r="AO24" s="35">
        <f t="shared" si="10"/>
        <v>43773.5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1</v>
      </c>
      <c r="Q25" s="16">
        <f t="shared" si="26"/>
        <v>9.3699999999999974</v>
      </c>
      <c r="R25" s="16">
        <f t="shared" si="27"/>
        <v>24.5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1</v>
      </c>
      <c r="AD25" s="16">
        <f t="shared" si="6"/>
        <v>9.3699999999999974</v>
      </c>
      <c r="AE25" s="37">
        <f t="shared" si="7"/>
        <v>24.5</v>
      </c>
      <c r="AF25" s="42">
        <f t="shared" si="8"/>
        <v>8.130081300813009E-3</v>
      </c>
      <c r="AG25" s="37">
        <f t="shared" si="34"/>
        <v>0.24390243902439027</v>
      </c>
      <c r="AH25" s="63">
        <f t="shared" si="9"/>
        <v>5.9756097560975618</v>
      </c>
      <c r="AI25" s="26">
        <v>4</v>
      </c>
      <c r="AJ25" s="37">
        <f t="shared" si="35"/>
        <v>98</v>
      </c>
      <c r="AK25" s="37">
        <f t="shared" si="36"/>
        <v>491.99999999999994</v>
      </c>
      <c r="AL25" s="47">
        <v>18</v>
      </c>
      <c r="AM25" s="37">
        <f t="shared" si="37"/>
        <v>70.285714285714278</v>
      </c>
      <c r="AN25" s="52">
        <f t="shared" si="38"/>
        <v>16.399999999999999</v>
      </c>
      <c r="AO25" s="35">
        <f t="shared" si="10"/>
        <v>44081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7"/>
        <v>0</v>
      </c>
      <c r="AF26" s="42">
        <f t="shared" si="8"/>
        <v>0</v>
      </c>
      <c r="AG26" s="37">
        <f t="shared" si="34"/>
        <v>0</v>
      </c>
      <c r="AH26" s="63">
        <f t="shared" si="9"/>
        <v>0</v>
      </c>
      <c r="AI26" s="26">
        <v>0</v>
      </c>
      <c r="AJ26" s="37">
        <f t="shared" si="35"/>
        <v>0</v>
      </c>
      <c r="AK26" s="37" t="str">
        <f t="shared" si="36"/>
        <v>-</v>
      </c>
      <c r="AL26" s="47">
        <v>19</v>
      </c>
      <c r="AM26" s="37" t="str">
        <f t="shared" si="37"/>
        <v>-</v>
      </c>
      <c r="AN26" s="52" t="str">
        <f t="shared" si="38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1</v>
      </c>
      <c r="AD27" s="16">
        <f t="shared" si="6"/>
        <v>57.060000000000038</v>
      </c>
      <c r="AE27" s="37">
        <f t="shared" si="7"/>
        <v>104.5</v>
      </c>
      <c r="AF27" s="42">
        <f t="shared" si="8"/>
        <v>8.130081300813009E-3</v>
      </c>
      <c r="AG27" s="37">
        <f t="shared" si="34"/>
        <v>0.24390243902439027</v>
      </c>
      <c r="AH27" s="63">
        <f t="shared" si="9"/>
        <v>25.487804878048784</v>
      </c>
      <c r="AI27" s="26">
        <v>2</v>
      </c>
      <c r="AJ27" s="37">
        <f t="shared" si="35"/>
        <v>209</v>
      </c>
      <c r="AK27" s="37">
        <f t="shared" si="36"/>
        <v>245.99999999999997</v>
      </c>
      <c r="AL27" s="47">
        <v>20</v>
      </c>
      <c r="AM27" s="37">
        <f t="shared" si="37"/>
        <v>35.142857142857139</v>
      </c>
      <c r="AN27" s="52">
        <f t="shared" si="38"/>
        <v>8.1999999999999993</v>
      </c>
      <c r="AO27" s="35">
        <f t="shared" si="10"/>
        <v>43835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1</v>
      </c>
      <c r="T28" s="16">
        <f t="shared" si="28"/>
        <v>53.97</v>
      </c>
      <c r="U28" s="16">
        <f t="shared" si="29"/>
        <v>104.5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1</v>
      </c>
      <c r="AD28" s="16">
        <f t="shared" si="6"/>
        <v>53.97</v>
      </c>
      <c r="AE28" s="37">
        <f t="shared" si="7"/>
        <v>104.5</v>
      </c>
      <c r="AF28" s="42">
        <f t="shared" si="8"/>
        <v>8.130081300813009E-3</v>
      </c>
      <c r="AG28" s="37">
        <f t="shared" si="34"/>
        <v>0.24390243902439027</v>
      </c>
      <c r="AH28" s="63">
        <f t="shared" si="9"/>
        <v>25.487804878048784</v>
      </c>
      <c r="AI28" s="26">
        <v>1</v>
      </c>
      <c r="AJ28" s="37">
        <f t="shared" si="35"/>
        <v>104.5</v>
      </c>
      <c r="AK28" s="37">
        <f t="shared" si="36"/>
        <v>122.99999999999999</v>
      </c>
      <c r="AL28" s="47">
        <v>21</v>
      </c>
      <c r="AM28" s="37">
        <f t="shared" si="37"/>
        <v>17.571428571428569</v>
      </c>
      <c r="AN28" s="52">
        <f t="shared" si="38"/>
        <v>4.0999999999999996</v>
      </c>
      <c r="AO28" s="35">
        <f t="shared" si="10"/>
        <v>43712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7"/>
        <v>0</v>
      </c>
      <c r="AF29" s="42">
        <f t="shared" si="8"/>
        <v>0</v>
      </c>
      <c r="AG29" s="37">
        <f t="shared" si="34"/>
        <v>0</v>
      </c>
      <c r="AH29" s="63">
        <f t="shared" si="9"/>
        <v>0</v>
      </c>
      <c r="AI29" s="26">
        <v>0</v>
      </c>
      <c r="AJ29" s="37">
        <f t="shared" si="35"/>
        <v>0</v>
      </c>
      <c r="AK29" s="37" t="str">
        <f t="shared" si="36"/>
        <v>-</v>
      </c>
      <c r="AL29" s="47">
        <v>22</v>
      </c>
      <c r="AM29" s="37" t="str">
        <f t="shared" si="37"/>
        <v>-</v>
      </c>
      <c r="AN29" s="52" t="str">
        <f t="shared" si="38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7"/>
        <v>0</v>
      </c>
      <c r="AF30" s="42">
        <f t="shared" si="8"/>
        <v>0</v>
      </c>
      <c r="AG30" s="37">
        <f t="shared" si="34"/>
        <v>0</v>
      </c>
      <c r="AH30" s="63">
        <f t="shared" si="9"/>
        <v>0</v>
      </c>
      <c r="AI30" s="26">
        <v>1</v>
      </c>
      <c r="AJ30" s="37">
        <f t="shared" si="35"/>
        <v>99.5</v>
      </c>
      <c r="AK30" s="37" t="str">
        <f t="shared" si="36"/>
        <v>-</v>
      </c>
      <c r="AL30" s="47">
        <v>23</v>
      </c>
      <c r="AM30" s="37" t="str">
        <f t="shared" si="37"/>
        <v>-</v>
      </c>
      <c r="AN30" s="52" t="str">
        <f t="shared" si="38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7"/>
        <v>0</v>
      </c>
      <c r="AF31" s="42">
        <f t="shared" si="8"/>
        <v>0</v>
      </c>
      <c r="AG31" s="37">
        <f t="shared" si="34"/>
        <v>0</v>
      </c>
      <c r="AH31" s="63">
        <f t="shared" si="9"/>
        <v>0</v>
      </c>
      <c r="AI31" s="26">
        <v>0</v>
      </c>
      <c r="AJ31" s="37">
        <f t="shared" si="35"/>
        <v>0</v>
      </c>
      <c r="AK31" s="37" t="str">
        <f t="shared" si="36"/>
        <v>-</v>
      </c>
      <c r="AL31" s="47">
        <v>24</v>
      </c>
      <c r="AM31" s="37" t="str">
        <f t="shared" si="37"/>
        <v>-</v>
      </c>
      <c r="AN31" s="52" t="str">
        <f t="shared" si="38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0</v>
      </c>
      <c r="AD32" s="16">
        <f t="shared" si="6"/>
        <v>0</v>
      </c>
      <c r="AE32" s="37">
        <f t="shared" si="7"/>
        <v>0</v>
      </c>
      <c r="AF32" s="42">
        <f t="shared" si="8"/>
        <v>0</v>
      </c>
      <c r="AG32" s="37">
        <f t="shared" si="34"/>
        <v>0</v>
      </c>
      <c r="AH32" s="63">
        <f t="shared" si="9"/>
        <v>0</v>
      </c>
      <c r="AI32" s="26">
        <v>0</v>
      </c>
      <c r="AJ32" s="37">
        <f t="shared" si="35"/>
        <v>0</v>
      </c>
      <c r="AK32" s="37" t="str">
        <f t="shared" si="36"/>
        <v>-</v>
      </c>
      <c r="AL32" s="47">
        <v>25</v>
      </c>
      <c r="AM32" s="37" t="str">
        <f t="shared" si="37"/>
        <v>-</v>
      </c>
      <c r="AN32" s="52" t="str">
        <f t="shared" si="38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7"/>
        <v>0</v>
      </c>
      <c r="AF33" s="42">
        <f t="shared" si="8"/>
        <v>0</v>
      </c>
      <c r="AG33" s="37">
        <f t="shared" si="34"/>
        <v>0</v>
      </c>
      <c r="AH33" s="63">
        <f t="shared" si="9"/>
        <v>0</v>
      </c>
      <c r="AI33" s="26">
        <v>0</v>
      </c>
      <c r="AJ33" s="37">
        <f t="shared" si="35"/>
        <v>0</v>
      </c>
      <c r="AK33" s="37" t="str">
        <f t="shared" si="36"/>
        <v>-</v>
      </c>
      <c r="AL33" s="47">
        <v>26</v>
      </c>
      <c r="AM33" s="37" t="str">
        <f t="shared" si="37"/>
        <v>-</v>
      </c>
      <c r="AN33" s="52" t="str">
        <f t="shared" si="38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7"/>
        <v>0</v>
      </c>
      <c r="AF34" s="42">
        <f t="shared" si="8"/>
        <v>0</v>
      </c>
      <c r="AG34" s="37">
        <f t="shared" si="34"/>
        <v>0</v>
      </c>
      <c r="AH34" s="63">
        <f t="shared" si="9"/>
        <v>0</v>
      </c>
      <c r="AI34" s="26">
        <v>0</v>
      </c>
      <c r="AJ34" s="37">
        <f t="shared" si="35"/>
        <v>0</v>
      </c>
      <c r="AK34" s="37" t="str">
        <f t="shared" si="36"/>
        <v>-</v>
      </c>
      <c r="AL34" s="47">
        <v>27</v>
      </c>
      <c r="AM34" s="37" t="str">
        <f t="shared" si="37"/>
        <v>-</v>
      </c>
      <c r="AN34" s="52" t="str">
        <f t="shared" si="38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7"/>
        <v>0</v>
      </c>
      <c r="AF35" s="42">
        <f t="shared" si="8"/>
        <v>0</v>
      </c>
      <c r="AG35" s="37">
        <f t="shared" si="34"/>
        <v>0</v>
      </c>
      <c r="AH35" s="63">
        <f t="shared" si="9"/>
        <v>0</v>
      </c>
      <c r="AI35" s="26">
        <v>0</v>
      </c>
      <c r="AJ35" s="37">
        <f t="shared" si="35"/>
        <v>0</v>
      </c>
      <c r="AK35" s="37" t="str">
        <f t="shared" si="36"/>
        <v>-</v>
      </c>
      <c r="AL35" s="47">
        <v>28</v>
      </c>
      <c r="AM35" s="37" t="str">
        <f t="shared" si="37"/>
        <v>-</v>
      </c>
      <c r="AN35" s="52" t="str">
        <f t="shared" si="38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7"/>
        <v>0</v>
      </c>
      <c r="AF36" s="42">
        <f t="shared" si="8"/>
        <v>0</v>
      </c>
      <c r="AG36" s="37">
        <f t="shared" si="34"/>
        <v>0</v>
      </c>
      <c r="AH36" s="63">
        <f t="shared" si="9"/>
        <v>0</v>
      </c>
      <c r="AI36" s="26">
        <v>0</v>
      </c>
      <c r="AJ36" s="37">
        <f t="shared" si="35"/>
        <v>0</v>
      </c>
      <c r="AK36" s="37" t="str">
        <f t="shared" si="36"/>
        <v>-</v>
      </c>
      <c r="AL36" s="47">
        <v>29</v>
      </c>
      <c r="AM36" s="37" t="str">
        <f t="shared" si="37"/>
        <v>-</v>
      </c>
      <c r="AN36" s="52" t="str">
        <f t="shared" si="38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7"/>
        <v>0</v>
      </c>
      <c r="AF37" s="42">
        <f t="shared" si="8"/>
        <v>0</v>
      </c>
      <c r="AG37" s="37">
        <f t="shared" si="34"/>
        <v>0</v>
      </c>
      <c r="AH37" s="63">
        <f t="shared" si="9"/>
        <v>0</v>
      </c>
      <c r="AI37" s="26">
        <v>0</v>
      </c>
      <c r="AJ37" s="37">
        <f t="shared" si="35"/>
        <v>0</v>
      </c>
      <c r="AK37" s="37" t="str">
        <f t="shared" si="36"/>
        <v>-</v>
      </c>
      <c r="AL37" s="47">
        <v>30</v>
      </c>
      <c r="AM37" s="37" t="str">
        <f t="shared" si="37"/>
        <v>-</v>
      </c>
      <c r="AN37" s="52" t="str">
        <f t="shared" si="38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7"/>
        <v>0</v>
      </c>
      <c r="AF38" s="42">
        <f t="shared" si="8"/>
        <v>0</v>
      </c>
      <c r="AG38" s="37">
        <f t="shared" si="34"/>
        <v>0</v>
      </c>
      <c r="AH38" s="63">
        <f t="shared" si="9"/>
        <v>0</v>
      </c>
      <c r="AI38" s="26">
        <v>0</v>
      </c>
      <c r="AJ38" s="37">
        <f t="shared" si="35"/>
        <v>0</v>
      </c>
      <c r="AK38" s="37" t="str">
        <f t="shared" si="36"/>
        <v>-</v>
      </c>
      <c r="AL38" s="47">
        <v>31</v>
      </c>
      <c r="AM38" s="37" t="str">
        <f t="shared" si="37"/>
        <v>-</v>
      </c>
      <c r="AN38" s="52" t="str">
        <f t="shared" si="38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9">J39*$G39</f>
        <v>0</v>
      </c>
      <c r="M39" s="26">
        <v>0</v>
      </c>
      <c r="N39" s="16">
        <f t="shared" ref="N39:N54" si="40">M39*$F39</f>
        <v>0</v>
      </c>
      <c r="O39" s="16">
        <f t="shared" ref="O39:O54" si="41">M39*$G39</f>
        <v>0</v>
      </c>
      <c r="P39" s="26">
        <v>0</v>
      </c>
      <c r="Q39" s="16">
        <f t="shared" ref="Q39:Q54" si="42">P39*$F39</f>
        <v>0</v>
      </c>
      <c r="R39" s="16">
        <f t="shared" ref="R39:R54" si="43">P39*$G39</f>
        <v>0</v>
      </c>
      <c r="S39" s="26">
        <v>0</v>
      </c>
      <c r="T39" s="16">
        <f t="shared" ref="T39:T54" si="44">S39*$F39</f>
        <v>0</v>
      </c>
      <c r="U39" s="16">
        <f t="shared" ref="U39:U54" si="45">S39*$G39</f>
        <v>0</v>
      </c>
      <c r="V39" s="26">
        <v>0</v>
      </c>
      <c r="W39" s="16">
        <f t="shared" ref="W39:W54" si="46">V39*$F39</f>
        <v>0</v>
      </c>
      <c r="X39" s="16">
        <f t="shared" ref="X39:X54" si="47">V39*$G39</f>
        <v>0</v>
      </c>
      <c r="Y39" s="26"/>
      <c r="Z39" s="16">
        <f t="shared" ref="Z39:Z54" si="48">Y39*$F39</f>
        <v>0</v>
      </c>
      <c r="AA39" s="16">
        <f t="shared" ref="AA39:AA54" si="49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7"/>
        <v>0</v>
      </c>
      <c r="AF39" s="42">
        <f t="shared" si="8"/>
        <v>0</v>
      </c>
      <c r="AG39" s="37">
        <f t="shared" ref="AG39:AG54" si="50">AF39*30</f>
        <v>0</v>
      </c>
      <c r="AH39" s="63">
        <f t="shared" si="9"/>
        <v>0</v>
      </c>
      <c r="AI39" s="26">
        <v>0</v>
      </c>
      <c r="AJ39" s="37">
        <f t="shared" ref="AJ39:AJ54" si="51">AI39*G39</f>
        <v>0</v>
      </c>
      <c r="AK39" s="37" t="str">
        <f t="shared" ref="AK39:AK54" si="52">IFERROR(AI39/AF39, "-")</f>
        <v>-</v>
      </c>
      <c r="AL39" s="47">
        <v>33</v>
      </c>
      <c r="AM39" s="37" t="str">
        <f t="shared" ref="AM39:AM54" si="53">IFERROR(AK39/7,"-")</f>
        <v>-</v>
      </c>
      <c r="AN39" s="52" t="str">
        <f t="shared" ref="AN39:AN54" si="54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9"/>
        <v>0</v>
      </c>
      <c r="M40" s="26">
        <v>0</v>
      </c>
      <c r="N40" s="16">
        <f t="shared" si="40"/>
        <v>0</v>
      </c>
      <c r="O40" s="16">
        <f t="shared" si="41"/>
        <v>0</v>
      </c>
      <c r="P40" s="26">
        <v>0</v>
      </c>
      <c r="Q40" s="16">
        <f t="shared" si="42"/>
        <v>0</v>
      </c>
      <c r="R40" s="16">
        <f t="shared" si="43"/>
        <v>0</v>
      </c>
      <c r="S40" s="26">
        <v>0</v>
      </c>
      <c r="T40" s="16">
        <f t="shared" si="44"/>
        <v>0</v>
      </c>
      <c r="U40" s="16">
        <f t="shared" si="45"/>
        <v>0</v>
      </c>
      <c r="V40" s="26">
        <v>0</v>
      </c>
      <c r="W40" s="16">
        <f t="shared" si="46"/>
        <v>0</v>
      </c>
      <c r="X40" s="16">
        <f t="shared" si="47"/>
        <v>0</v>
      </c>
      <c r="Y40" s="26"/>
      <c r="Z40" s="16">
        <f t="shared" si="48"/>
        <v>0</v>
      </c>
      <c r="AA40" s="16">
        <f t="shared" si="49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7"/>
        <v>0</v>
      </c>
      <c r="AF40" s="42">
        <f t="shared" si="8"/>
        <v>0</v>
      </c>
      <c r="AG40" s="37">
        <f t="shared" si="50"/>
        <v>0</v>
      </c>
      <c r="AH40" s="63">
        <f t="shared" si="9"/>
        <v>0</v>
      </c>
      <c r="AI40" s="26">
        <v>0</v>
      </c>
      <c r="AJ40" s="37">
        <f t="shared" si="51"/>
        <v>0</v>
      </c>
      <c r="AK40" s="37" t="str">
        <f t="shared" si="52"/>
        <v>-</v>
      </c>
      <c r="AL40" s="47">
        <v>34</v>
      </c>
      <c r="AM40" s="37" t="str">
        <f t="shared" si="53"/>
        <v>-</v>
      </c>
      <c r="AN40" s="52" t="str">
        <f t="shared" si="54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-1</v>
      </c>
      <c r="K41" s="16">
        <f t="shared" si="11"/>
        <v>-41.149999999999771</v>
      </c>
      <c r="L41" s="16">
        <f t="shared" si="39"/>
        <v>-84.5</v>
      </c>
      <c r="M41" s="26">
        <v>0</v>
      </c>
      <c r="N41" s="16">
        <f t="shared" si="40"/>
        <v>0</v>
      </c>
      <c r="O41" s="16">
        <f t="shared" si="41"/>
        <v>0</v>
      </c>
      <c r="P41" s="26">
        <v>0</v>
      </c>
      <c r="Q41" s="16">
        <f t="shared" si="42"/>
        <v>0</v>
      </c>
      <c r="R41" s="16">
        <f t="shared" si="43"/>
        <v>0</v>
      </c>
      <c r="S41" s="26">
        <v>1</v>
      </c>
      <c r="T41" s="16">
        <f t="shared" si="44"/>
        <v>41.149999999999771</v>
      </c>
      <c r="U41" s="16">
        <f t="shared" si="45"/>
        <v>84.5</v>
      </c>
      <c r="V41" s="26">
        <v>0</v>
      </c>
      <c r="W41" s="16">
        <f t="shared" si="46"/>
        <v>0</v>
      </c>
      <c r="X41" s="16">
        <f t="shared" si="47"/>
        <v>0</v>
      </c>
      <c r="Y41" s="26"/>
      <c r="Z41" s="16">
        <f t="shared" si="48"/>
        <v>0</v>
      </c>
      <c r="AA41" s="16">
        <f t="shared" si="49"/>
        <v>0</v>
      </c>
      <c r="AB41" s="51"/>
      <c r="AC41" s="52">
        <f t="shared" si="5"/>
        <v>0</v>
      </c>
      <c r="AD41" s="16">
        <f t="shared" si="6"/>
        <v>0</v>
      </c>
      <c r="AE41" s="37">
        <f t="shared" si="7"/>
        <v>0</v>
      </c>
      <c r="AF41" s="42">
        <f t="shared" si="8"/>
        <v>0</v>
      </c>
      <c r="AG41" s="37">
        <f t="shared" si="50"/>
        <v>0</v>
      </c>
      <c r="AH41" s="63">
        <f t="shared" si="9"/>
        <v>0</v>
      </c>
      <c r="AI41" s="26">
        <v>1</v>
      </c>
      <c r="AJ41" s="37">
        <f t="shared" si="51"/>
        <v>84.5</v>
      </c>
      <c r="AK41" s="37" t="str">
        <f t="shared" si="52"/>
        <v>-</v>
      </c>
      <c r="AL41" s="47">
        <v>35</v>
      </c>
      <c r="AM41" s="37" t="str">
        <f t="shared" si="53"/>
        <v>-</v>
      </c>
      <c r="AN41" s="52" t="str">
        <f t="shared" si="54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9"/>
        <v>0</v>
      </c>
      <c r="M42" s="26">
        <v>0</v>
      </c>
      <c r="N42" s="16">
        <f t="shared" si="40"/>
        <v>0</v>
      </c>
      <c r="O42" s="16">
        <f t="shared" si="41"/>
        <v>0</v>
      </c>
      <c r="P42" s="26">
        <v>0</v>
      </c>
      <c r="Q42" s="16">
        <f t="shared" si="42"/>
        <v>0</v>
      </c>
      <c r="R42" s="16">
        <f t="shared" si="43"/>
        <v>0</v>
      </c>
      <c r="S42" s="26">
        <v>0</v>
      </c>
      <c r="T42" s="16">
        <f t="shared" si="44"/>
        <v>0</v>
      </c>
      <c r="U42" s="16">
        <f t="shared" si="45"/>
        <v>0</v>
      </c>
      <c r="V42" s="26">
        <v>0</v>
      </c>
      <c r="W42" s="16">
        <f t="shared" si="46"/>
        <v>0</v>
      </c>
      <c r="X42" s="16">
        <f t="shared" si="47"/>
        <v>0</v>
      </c>
      <c r="Y42" s="26"/>
      <c r="Z42" s="16">
        <f t="shared" si="48"/>
        <v>0</v>
      </c>
      <c r="AA42" s="16">
        <f t="shared" si="49"/>
        <v>0</v>
      </c>
      <c r="AB42" s="51"/>
      <c r="AC42" s="52">
        <f t="shared" si="5"/>
        <v>0</v>
      </c>
      <c r="AD42" s="16">
        <f t="shared" si="6"/>
        <v>0</v>
      </c>
      <c r="AE42" s="37">
        <f t="shared" si="7"/>
        <v>0</v>
      </c>
      <c r="AF42" s="42">
        <f t="shared" si="8"/>
        <v>0</v>
      </c>
      <c r="AG42" s="37">
        <f t="shared" si="50"/>
        <v>0</v>
      </c>
      <c r="AH42" s="63">
        <f t="shared" si="9"/>
        <v>0</v>
      </c>
      <c r="AI42" s="26">
        <v>2</v>
      </c>
      <c r="AJ42" s="37">
        <f t="shared" si="51"/>
        <v>129</v>
      </c>
      <c r="AK42" s="37" t="str">
        <f t="shared" si="52"/>
        <v>-</v>
      </c>
      <c r="AL42" s="47">
        <v>36</v>
      </c>
      <c r="AM42" s="37" t="str">
        <f t="shared" si="53"/>
        <v>-</v>
      </c>
      <c r="AN42" s="52" t="str">
        <f t="shared" si="54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1</v>
      </c>
      <c r="K43" s="16">
        <f t="shared" si="11"/>
        <v>31.070000000000004</v>
      </c>
      <c r="L43" s="16">
        <f t="shared" si="39"/>
        <v>64.5</v>
      </c>
      <c r="M43" s="26">
        <v>0</v>
      </c>
      <c r="N43" s="16">
        <f t="shared" si="40"/>
        <v>0</v>
      </c>
      <c r="O43" s="16">
        <f t="shared" si="41"/>
        <v>0</v>
      </c>
      <c r="P43" s="26">
        <v>0</v>
      </c>
      <c r="Q43" s="16">
        <f t="shared" si="42"/>
        <v>0</v>
      </c>
      <c r="R43" s="16">
        <f t="shared" si="43"/>
        <v>0</v>
      </c>
      <c r="S43" s="26">
        <v>0</v>
      </c>
      <c r="T43" s="16">
        <f t="shared" si="44"/>
        <v>0</v>
      </c>
      <c r="U43" s="16">
        <f t="shared" si="45"/>
        <v>0</v>
      </c>
      <c r="V43" s="26">
        <v>0</v>
      </c>
      <c r="W43" s="16">
        <f t="shared" si="46"/>
        <v>0</v>
      </c>
      <c r="X43" s="16">
        <f t="shared" si="47"/>
        <v>0</v>
      </c>
      <c r="Y43" s="26"/>
      <c r="Z43" s="16">
        <f t="shared" si="48"/>
        <v>0</v>
      </c>
      <c r="AA43" s="16">
        <f t="shared" si="49"/>
        <v>0</v>
      </c>
      <c r="AC43" s="52">
        <f t="shared" si="5"/>
        <v>1</v>
      </c>
      <c r="AD43" s="16">
        <f t="shared" si="6"/>
        <v>31.070000000000004</v>
      </c>
      <c r="AE43" s="37">
        <f t="shared" si="7"/>
        <v>64.5</v>
      </c>
      <c r="AF43" s="42">
        <f t="shared" si="8"/>
        <v>8.130081300813009E-3</v>
      </c>
      <c r="AG43" s="37">
        <f t="shared" si="50"/>
        <v>0.24390243902439027</v>
      </c>
      <c r="AH43" s="63">
        <f t="shared" si="9"/>
        <v>15.731707317073171</v>
      </c>
      <c r="AI43" s="26">
        <v>0</v>
      </c>
      <c r="AJ43" s="37">
        <f t="shared" si="51"/>
        <v>0</v>
      </c>
      <c r="AK43" s="37">
        <f t="shared" si="52"/>
        <v>0</v>
      </c>
      <c r="AL43" s="47">
        <v>37</v>
      </c>
      <c r="AM43" s="37">
        <f t="shared" si="53"/>
        <v>0</v>
      </c>
      <c r="AN43" s="52">
        <f t="shared" si="54"/>
        <v>0</v>
      </c>
      <c r="AO43" s="35">
        <f t="shared" si="10"/>
        <v>43589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9"/>
        <v>0</v>
      </c>
      <c r="M44" s="26">
        <v>0</v>
      </c>
      <c r="N44" s="16">
        <f t="shared" si="40"/>
        <v>0</v>
      </c>
      <c r="O44" s="16">
        <f t="shared" si="41"/>
        <v>0</v>
      </c>
      <c r="P44" s="26">
        <v>0</v>
      </c>
      <c r="Q44" s="16">
        <f t="shared" si="42"/>
        <v>0</v>
      </c>
      <c r="R44" s="16">
        <f t="shared" si="43"/>
        <v>0</v>
      </c>
      <c r="S44" s="26">
        <v>0</v>
      </c>
      <c r="T44" s="16">
        <f t="shared" si="44"/>
        <v>0</v>
      </c>
      <c r="U44" s="16">
        <f t="shared" si="45"/>
        <v>0</v>
      </c>
      <c r="V44" s="26">
        <v>0</v>
      </c>
      <c r="W44" s="16">
        <f t="shared" si="46"/>
        <v>0</v>
      </c>
      <c r="X44" s="16">
        <f t="shared" si="47"/>
        <v>0</v>
      </c>
      <c r="Y44" s="26"/>
      <c r="Z44" s="16">
        <f t="shared" si="48"/>
        <v>0</v>
      </c>
      <c r="AA44" s="16">
        <f t="shared" si="49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7"/>
        <v>0</v>
      </c>
      <c r="AF44" s="42">
        <f t="shared" si="8"/>
        <v>0</v>
      </c>
      <c r="AG44" s="37">
        <f t="shared" si="50"/>
        <v>0</v>
      </c>
      <c r="AH44" s="63">
        <f t="shared" si="9"/>
        <v>0</v>
      </c>
      <c r="AI44" s="26">
        <v>0</v>
      </c>
      <c r="AJ44" s="37">
        <f t="shared" si="51"/>
        <v>0</v>
      </c>
      <c r="AK44" s="37" t="str">
        <f t="shared" si="52"/>
        <v>-</v>
      </c>
      <c r="AL44" s="47">
        <v>38</v>
      </c>
      <c r="AM44" s="37" t="str">
        <f t="shared" si="53"/>
        <v>-</v>
      </c>
      <c r="AN44" s="52" t="str">
        <f t="shared" si="54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9"/>
        <v>0</v>
      </c>
      <c r="M45" s="103">
        <v>0</v>
      </c>
      <c r="N45" s="104">
        <f t="shared" si="40"/>
        <v>0</v>
      </c>
      <c r="O45" s="104">
        <f t="shared" si="41"/>
        <v>0</v>
      </c>
      <c r="P45" s="103">
        <v>0</v>
      </c>
      <c r="Q45" s="104">
        <f t="shared" si="42"/>
        <v>0</v>
      </c>
      <c r="R45" s="104">
        <f t="shared" si="43"/>
        <v>0</v>
      </c>
      <c r="S45" s="103">
        <v>1</v>
      </c>
      <c r="T45" s="104">
        <f t="shared" si="44"/>
        <v>43.134477611940298</v>
      </c>
      <c r="U45" s="104">
        <f t="shared" si="45"/>
        <v>79.5</v>
      </c>
      <c r="V45" s="103">
        <v>0</v>
      </c>
      <c r="W45" s="104">
        <f t="shared" si="46"/>
        <v>0</v>
      </c>
      <c r="X45" s="104">
        <f t="shared" si="47"/>
        <v>0</v>
      </c>
      <c r="Y45" s="103"/>
      <c r="Z45" s="104">
        <f t="shared" si="48"/>
        <v>0</v>
      </c>
      <c r="AA45" s="104">
        <f t="shared" si="49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7"/>
        <v>79.5</v>
      </c>
      <c r="AF45" s="42">
        <f t="shared" si="8"/>
        <v>8.130081300813009E-3</v>
      </c>
      <c r="AG45" s="106">
        <f t="shared" si="50"/>
        <v>0.24390243902439027</v>
      </c>
      <c r="AH45" s="63">
        <f t="shared" si="9"/>
        <v>19.390243902439025</v>
      </c>
      <c r="AI45" s="103">
        <v>5</v>
      </c>
      <c r="AJ45" s="107">
        <f t="shared" si="51"/>
        <v>397.5</v>
      </c>
      <c r="AK45" s="106">
        <f t="shared" si="52"/>
        <v>614.99999999999989</v>
      </c>
      <c r="AL45" s="108">
        <v>40</v>
      </c>
      <c r="AM45" s="106">
        <f t="shared" si="53"/>
        <v>87.857142857142847</v>
      </c>
      <c r="AN45" s="109">
        <f t="shared" si="54"/>
        <v>20.499999999999996</v>
      </c>
      <c r="AO45" s="35">
        <f t="shared" si="10"/>
        <v>44204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9"/>
        <v>0</v>
      </c>
      <c r="M46" s="103">
        <v>0</v>
      </c>
      <c r="N46" s="104">
        <f t="shared" si="40"/>
        <v>0</v>
      </c>
      <c r="O46" s="104">
        <f t="shared" si="41"/>
        <v>0</v>
      </c>
      <c r="P46" s="103">
        <v>0</v>
      </c>
      <c r="Q46" s="104">
        <f t="shared" si="42"/>
        <v>0</v>
      </c>
      <c r="R46" s="104">
        <f t="shared" si="43"/>
        <v>0</v>
      </c>
      <c r="S46" s="103">
        <v>0</v>
      </c>
      <c r="T46" s="104">
        <f t="shared" si="44"/>
        <v>0</v>
      </c>
      <c r="U46" s="104">
        <f t="shared" si="45"/>
        <v>0</v>
      </c>
      <c r="V46" s="103">
        <v>0</v>
      </c>
      <c r="W46" s="104">
        <f t="shared" si="46"/>
        <v>0</v>
      </c>
      <c r="X46" s="104">
        <f t="shared" si="47"/>
        <v>0</v>
      </c>
      <c r="Y46" s="103"/>
      <c r="Z46" s="104">
        <f t="shared" si="48"/>
        <v>0</v>
      </c>
      <c r="AA46" s="104">
        <f t="shared" si="49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7"/>
        <v>0</v>
      </c>
      <c r="AF46" s="42">
        <f t="shared" si="8"/>
        <v>0</v>
      </c>
      <c r="AG46" s="106">
        <f t="shared" si="50"/>
        <v>0</v>
      </c>
      <c r="AH46" s="63">
        <f t="shared" si="9"/>
        <v>0</v>
      </c>
      <c r="AI46" s="103">
        <v>0</v>
      </c>
      <c r="AJ46" s="107">
        <f t="shared" si="51"/>
        <v>0</v>
      </c>
      <c r="AK46" s="106" t="str">
        <f t="shared" si="52"/>
        <v>-</v>
      </c>
      <c r="AL46" s="108">
        <v>41</v>
      </c>
      <c r="AM46" s="106" t="str">
        <f t="shared" si="53"/>
        <v>-</v>
      </c>
      <c r="AN46" s="109" t="str">
        <f t="shared" si="54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9"/>
        <v>0</v>
      </c>
      <c r="M47" s="103">
        <v>0</v>
      </c>
      <c r="N47" s="104">
        <f t="shared" si="40"/>
        <v>0</v>
      </c>
      <c r="O47" s="104">
        <f t="shared" si="41"/>
        <v>0</v>
      </c>
      <c r="P47" s="103">
        <v>0</v>
      </c>
      <c r="Q47" s="104">
        <f t="shared" si="42"/>
        <v>0</v>
      </c>
      <c r="R47" s="104">
        <f t="shared" si="43"/>
        <v>0</v>
      </c>
      <c r="S47" s="103">
        <v>0</v>
      </c>
      <c r="T47" s="104">
        <f t="shared" si="44"/>
        <v>0</v>
      </c>
      <c r="U47" s="104">
        <f t="shared" si="45"/>
        <v>0</v>
      </c>
      <c r="V47" s="103">
        <v>0</v>
      </c>
      <c r="W47" s="104">
        <f t="shared" si="46"/>
        <v>0</v>
      </c>
      <c r="X47" s="104">
        <f t="shared" si="47"/>
        <v>0</v>
      </c>
      <c r="Y47" s="103"/>
      <c r="Z47" s="104">
        <f t="shared" si="48"/>
        <v>0</v>
      </c>
      <c r="AA47" s="104">
        <f t="shared" si="49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7"/>
        <v>0</v>
      </c>
      <c r="AF47" s="42">
        <f t="shared" si="8"/>
        <v>0</v>
      </c>
      <c r="AG47" s="106">
        <f t="shared" si="50"/>
        <v>0</v>
      </c>
      <c r="AH47" s="63">
        <f t="shared" si="9"/>
        <v>0</v>
      </c>
      <c r="AI47" s="103">
        <v>0</v>
      </c>
      <c r="AJ47" s="107">
        <f t="shared" si="51"/>
        <v>0</v>
      </c>
      <c r="AK47" s="106" t="str">
        <f t="shared" si="52"/>
        <v>-</v>
      </c>
      <c r="AL47" s="108">
        <v>42</v>
      </c>
      <c r="AM47" s="106" t="str">
        <f t="shared" si="53"/>
        <v>-</v>
      </c>
      <c r="AN47" s="109" t="str">
        <f t="shared" si="54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9"/>
        <v>0</v>
      </c>
      <c r="M48" s="103">
        <v>0</v>
      </c>
      <c r="N48" s="104">
        <f t="shared" si="40"/>
        <v>0</v>
      </c>
      <c r="O48" s="104">
        <f t="shared" si="41"/>
        <v>0</v>
      </c>
      <c r="P48" s="103">
        <v>0</v>
      </c>
      <c r="Q48" s="104">
        <f t="shared" si="42"/>
        <v>0</v>
      </c>
      <c r="R48" s="104">
        <f t="shared" si="43"/>
        <v>0</v>
      </c>
      <c r="S48" s="103">
        <v>0</v>
      </c>
      <c r="T48" s="104">
        <f t="shared" si="44"/>
        <v>0</v>
      </c>
      <c r="U48" s="104">
        <f t="shared" si="45"/>
        <v>0</v>
      </c>
      <c r="V48" s="103">
        <v>0</v>
      </c>
      <c r="W48" s="104">
        <f t="shared" si="46"/>
        <v>0</v>
      </c>
      <c r="X48" s="104">
        <f t="shared" si="47"/>
        <v>0</v>
      </c>
      <c r="Y48" s="103"/>
      <c r="Z48" s="104">
        <f t="shared" si="48"/>
        <v>0</v>
      </c>
      <c r="AA48" s="104">
        <f t="shared" si="49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7"/>
        <v>0</v>
      </c>
      <c r="AF48" s="42">
        <f t="shared" si="8"/>
        <v>0</v>
      </c>
      <c r="AG48" s="106">
        <f t="shared" si="50"/>
        <v>0</v>
      </c>
      <c r="AH48" s="63">
        <f t="shared" si="9"/>
        <v>0</v>
      </c>
      <c r="AI48" s="103">
        <v>0</v>
      </c>
      <c r="AJ48" s="107">
        <f t="shared" si="51"/>
        <v>0</v>
      </c>
      <c r="AK48" s="106" t="str">
        <f t="shared" si="52"/>
        <v>-</v>
      </c>
      <c r="AL48" s="108">
        <v>43</v>
      </c>
      <c r="AM48" s="106" t="str">
        <f t="shared" si="53"/>
        <v>-</v>
      </c>
      <c r="AN48" s="109" t="str">
        <f t="shared" si="54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9"/>
        <v>0</v>
      </c>
      <c r="M49" s="103">
        <v>0</v>
      </c>
      <c r="N49" s="104">
        <f t="shared" si="40"/>
        <v>0</v>
      </c>
      <c r="O49" s="104">
        <f t="shared" si="41"/>
        <v>0</v>
      </c>
      <c r="P49" s="103">
        <v>0</v>
      </c>
      <c r="Q49" s="104">
        <f t="shared" si="42"/>
        <v>0</v>
      </c>
      <c r="R49" s="104">
        <f t="shared" si="43"/>
        <v>0</v>
      </c>
      <c r="S49" s="103">
        <v>0</v>
      </c>
      <c r="T49" s="104">
        <f t="shared" si="44"/>
        <v>0</v>
      </c>
      <c r="U49" s="104">
        <f t="shared" si="45"/>
        <v>0</v>
      </c>
      <c r="V49" s="103">
        <v>0</v>
      </c>
      <c r="W49" s="104">
        <f t="shared" si="46"/>
        <v>0</v>
      </c>
      <c r="X49" s="104">
        <f t="shared" si="47"/>
        <v>0</v>
      </c>
      <c r="Y49" s="103"/>
      <c r="Z49" s="104">
        <f t="shared" si="48"/>
        <v>0</v>
      </c>
      <c r="AA49" s="104">
        <f t="shared" si="49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7"/>
        <v>0</v>
      </c>
      <c r="AF49" s="42">
        <f t="shared" si="8"/>
        <v>0</v>
      </c>
      <c r="AG49" s="106">
        <f t="shared" si="50"/>
        <v>0</v>
      </c>
      <c r="AH49" s="63">
        <f t="shared" si="9"/>
        <v>0</v>
      </c>
      <c r="AI49" s="103">
        <v>0</v>
      </c>
      <c r="AJ49" s="107">
        <f t="shared" si="51"/>
        <v>0</v>
      </c>
      <c r="AK49" s="106" t="str">
        <f t="shared" si="52"/>
        <v>-</v>
      </c>
      <c r="AL49" s="108">
        <v>44</v>
      </c>
      <c r="AM49" s="106" t="str">
        <f t="shared" si="53"/>
        <v>-</v>
      </c>
      <c r="AN49" s="109" t="str">
        <f t="shared" si="54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9"/>
        <v>0</v>
      </c>
      <c r="M50" s="103">
        <v>0</v>
      </c>
      <c r="N50" s="104">
        <f t="shared" si="40"/>
        <v>0</v>
      </c>
      <c r="O50" s="104">
        <f t="shared" si="41"/>
        <v>0</v>
      </c>
      <c r="P50" s="103">
        <v>0</v>
      </c>
      <c r="Q50" s="104">
        <f t="shared" si="42"/>
        <v>0</v>
      </c>
      <c r="R50" s="104">
        <f t="shared" si="43"/>
        <v>0</v>
      </c>
      <c r="S50" s="103">
        <v>0</v>
      </c>
      <c r="T50" s="104">
        <f t="shared" si="44"/>
        <v>0</v>
      </c>
      <c r="U50" s="104">
        <f t="shared" si="45"/>
        <v>0</v>
      </c>
      <c r="V50" s="103">
        <v>0</v>
      </c>
      <c r="W50" s="104">
        <f t="shared" si="46"/>
        <v>0</v>
      </c>
      <c r="X50" s="104">
        <f t="shared" si="47"/>
        <v>0</v>
      </c>
      <c r="Y50" s="103"/>
      <c r="Z50" s="104">
        <f t="shared" si="48"/>
        <v>0</v>
      </c>
      <c r="AA50" s="104">
        <f t="shared" si="49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7"/>
        <v>0</v>
      </c>
      <c r="AF50" s="42">
        <f t="shared" si="8"/>
        <v>0</v>
      </c>
      <c r="AG50" s="106">
        <f t="shared" si="50"/>
        <v>0</v>
      </c>
      <c r="AH50" s="63">
        <f t="shared" si="9"/>
        <v>0</v>
      </c>
      <c r="AI50" s="103">
        <v>0</v>
      </c>
      <c r="AJ50" s="107">
        <f t="shared" si="51"/>
        <v>0</v>
      </c>
      <c r="AK50" s="106" t="str">
        <f t="shared" si="52"/>
        <v>-</v>
      </c>
      <c r="AL50" s="108">
        <v>45</v>
      </c>
      <c r="AM50" s="106" t="str">
        <f t="shared" si="53"/>
        <v>-</v>
      </c>
      <c r="AN50" s="109" t="str">
        <f t="shared" si="54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9"/>
        <v>0</v>
      </c>
      <c r="M51" s="103">
        <v>0</v>
      </c>
      <c r="N51" s="104">
        <f t="shared" si="40"/>
        <v>0</v>
      </c>
      <c r="O51" s="104">
        <f t="shared" si="41"/>
        <v>0</v>
      </c>
      <c r="P51" s="103">
        <v>0</v>
      </c>
      <c r="Q51" s="104">
        <f t="shared" si="42"/>
        <v>0</v>
      </c>
      <c r="R51" s="104">
        <f t="shared" si="43"/>
        <v>0</v>
      </c>
      <c r="S51" s="103">
        <v>0</v>
      </c>
      <c r="T51" s="104">
        <f t="shared" si="44"/>
        <v>0</v>
      </c>
      <c r="U51" s="104">
        <f t="shared" si="45"/>
        <v>0</v>
      </c>
      <c r="V51" s="103">
        <v>0</v>
      </c>
      <c r="W51" s="104">
        <f t="shared" si="46"/>
        <v>0</v>
      </c>
      <c r="X51" s="104">
        <f t="shared" si="47"/>
        <v>0</v>
      </c>
      <c r="Y51" s="103"/>
      <c r="Z51" s="104">
        <f t="shared" si="48"/>
        <v>0</v>
      </c>
      <c r="AA51" s="104">
        <f t="shared" si="49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7"/>
        <v>0</v>
      </c>
      <c r="AF51" s="42">
        <f t="shared" si="8"/>
        <v>0</v>
      </c>
      <c r="AG51" s="106">
        <f t="shared" si="50"/>
        <v>0</v>
      </c>
      <c r="AH51" s="63">
        <f t="shared" si="9"/>
        <v>0</v>
      </c>
      <c r="AI51" s="103">
        <v>0</v>
      </c>
      <c r="AJ51" s="107">
        <f t="shared" si="51"/>
        <v>0</v>
      </c>
      <c r="AK51" s="106" t="str">
        <f t="shared" si="52"/>
        <v>-</v>
      </c>
      <c r="AL51" s="108">
        <v>46</v>
      </c>
      <c r="AM51" s="106" t="str">
        <f t="shared" si="53"/>
        <v>-</v>
      </c>
      <c r="AN51" s="109" t="str">
        <f t="shared" si="54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9"/>
        <v>0</v>
      </c>
      <c r="M52" s="103">
        <v>0</v>
      </c>
      <c r="N52" s="104">
        <f t="shared" si="40"/>
        <v>0</v>
      </c>
      <c r="O52" s="104">
        <f t="shared" si="41"/>
        <v>0</v>
      </c>
      <c r="P52" s="103">
        <v>0</v>
      </c>
      <c r="Q52" s="104">
        <f t="shared" si="42"/>
        <v>0</v>
      </c>
      <c r="R52" s="104">
        <f t="shared" si="43"/>
        <v>0</v>
      </c>
      <c r="S52" s="103">
        <v>0</v>
      </c>
      <c r="T52" s="104">
        <f t="shared" si="44"/>
        <v>0</v>
      </c>
      <c r="U52" s="104">
        <f t="shared" si="45"/>
        <v>0</v>
      </c>
      <c r="V52" s="103">
        <v>0</v>
      </c>
      <c r="W52" s="104">
        <f t="shared" si="46"/>
        <v>0</v>
      </c>
      <c r="X52" s="104">
        <f t="shared" si="47"/>
        <v>0</v>
      </c>
      <c r="Y52" s="103"/>
      <c r="Z52" s="104">
        <f t="shared" si="48"/>
        <v>0</v>
      </c>
      <c r="AA52" s="104">
        <f t="shared" si="49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7"/>
        <v>0</v>
      </c>
      <c r="AF52" s="42">
        <f t="shared" si="8"/>
        <v>0</v>
      </c>
      <c r="AG52" s="106">
        <f t="shared" si="50"/>
        <v>0</v>
      </c>
      <c r="AH52" s="63">
        <f t="shared" si="9"/>
        <v>0</v>
      </c>
      <c r="AI52" s="103">
        <v>3</v>
      </c>
      <c r="AJ52" s="107">
        <f t="shared" si="51"/>
        <v>328.5</v>
      </c>
      <c r="AK52" s="106" t="str">
        <f t="shared" si="52"/>
        <v>-</v>
      </c>
      <c r="AL52" s="108">
        <v>47</v>
      </c>
      <c r="AM52" s="106" t="str">
        <f t="shared" si="53"/>
        <v>-</v>
      </c>
      <c r="AN52" s="109" t="str">
        <f t="shared" si="54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9"/>
        <v>0</v>
      </c>
      <c r="M53" s="103">
        <v>0</v>
      </c>
      <c r="N53" s="104">
        <f t="shared" si="40"/>
        <v>0</v>
      </c>
      <c r="O53" s="104">
        <f t="shared" si="41"/>
        <v>0</v>
      </c>
      <c r="P53" s="103">
        <v>0</v>
      </c>
      <c r="Q53" s="104">
        <f t="shared" si="42"/>
        <v>0</v>
      </c>
      <c r="R53" s="104">
        <f t="shared" si="43"/>
        <v>0</v>
      </c>
      <c r="S53" s="103">
        <v>0</v>
      </c>
      <c r="T53" s="104">
        <f t="shared" si="44"/>
        <v>0</v>
      </c>
      <c r="U53" s="104">
        <f t="shared" si="45"/>
        <v>0</v>
      </c>
      <c r="V53" s="103">
        <v>0</v>
      </c>
      <c r="W53" s="104">
        <f t="shared" si="46"/>
        <v>0</v>
      </c>
      <c r="X53" s="104">
        <f t="shared" si="47"/>
        <v>0</v>
      </c>
      <c r="Y53" s="103"/>
      <c r="Z53" s="104">
        <f t="shared" si="48"/>
        <v>0</v>
      </c>
      <c r="AA53" s="104">
        <f t="shared" si="49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7"/>
        <v>0</v>
      </c>
      <c r="AF53" s="42">
        <f t="shared" si="8"/>
        <v>0</v>
      </c>
      <c r="AG53" s="106">
        <f t="shared" si="50"/>
        <v>0</v>
      </c>
      <c r="AH53" s="63">
        <f t="shared" si="9"/>
        <v>0</v>
      </c>
      <c r="AI53" s="103">
        <v>0</v>
      </c>
      <c r="AJ53" s="107">
        <f t="shared" si="51"/>
        <v>0</v>
      </c>
      <c r="AK53" s="106" t="str">
        <f t="shared" si="52"/>
        <v>-</v>
      </c>
      <c r="AL53" s="108">
        <v>48</v>
      </c>
      <c r="AM53" s="106" t="str">
        <f t="shared" si="53"/>
        <v>-</v>
      </c>
      <c r="AN53" s="109" t="str">
        <f t="shared" si="54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9"/>
        <v>0</v>
      </c>
      <c r="M54" s="26">
        <v>0</v>
      </c>
      <c r="N54" s="16">
        <f t="shared" si="40"/>
        <v>0</v>
      </c>
      <c r="O54" s="16">
        <f t="shared" si="41"/>
        <v>0</v>
      </c>
      <c r="P54" s="26">
        <v>0</v>
      </c>
      <c r="Q54" s="16">
        <f t="shared" si="42"/>
        <v>0</v>
      </c>
      <c r="R54" s="16">
        <f t="shared" si="43"/>
        <v>0</v>
      </c>
      <c r="S54" s="26">
        <v>0</v>
      </c>
      <c r="T54" s="16">
        <f t="shared" si="44"/>
        <v>0</v>
      </c>
      <c r="U54" s="16">
        <f t="shared" si="45"/>
        <v>0</v>
      </c>
      <c r="V54" s="26">
        <v>0</v>
      </c>
      <c r="W54" s="16">
        <f t="shared" si="46"/>
        <v>0</v>
      </c>
      <c r="X54" s="16">
        <f t="shared" si="47"/>
        <v>0</v>
      </c>
      <c r="Y54" s="26"/>
      <c r="Z54" s="16">
        <f t="shared" si="48"/>
        <v>0</v>
      </c>
      <c r="AA54" s="16">
        <f t="shared" si="49"/>
        <v>0</v>
      </c>
      <c r="AC54" s="52">
        <f t="shared" si="5"/>
        <v>0</v>
      </c>
      <c r="AD54" s="16">
        <f t="shared" si="6"/>
        <v>0</v>
      </c>
      <c r="AE54" s="37">
        <f t="shared" si="7"/>
        <v>0</v>
      </c>
      <c r="AF54" s="42">
        <f t="shared" si="8"/>
        <v>0</v>
      </c>
      <c r="AG54" s="37">
        <f t="shared" si="50"/>
        <v>0</v>
      </c>
      <c r="AH54" s="63">
        <f t="shared" si="9"/>
        <v>0</v>
      </c>
      <c r="AI54" s="26">
        <v>1</v>
      </c>
      <c r="AJ54" s="37">
        <f t="shared" si="51"/>
        <v>109.5</v>
      </c>
      <c r="AK54" s="37" t="str">
        <f t="shared" si="52"/>
        <v>-</v>
      </c>
      <c r="AL54" s="47">
        <v>49</v>
      </c>
      <c r="AM54" s="37" t="str">
        <f t="shared" si="53"/>
        <v>-</v>
      </c>
      <c r="AN54" s="52" t="str">
        <f t="shared" si="54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1</v>
      </c>
      <c r="K55" s="16">
        <f t="shared" si="11"/>
        <v>24.729999999999976</v>
      </c>
      <c r="L55" s="16">
        <f t="shared" ref="L55:L89" si="55">J55*$G55</f>
        <v>44.5</v>
      </c>
      <c r="M55" s="26">
        <v>1</v>
      </c>
      <c r="N55" s="16">
        <f t="shared" ref="N55:N89" si="56">M55*$F55</f>
        <v>24.729999999999976</v>
      </c>
      <c r="O55" s="16">
        <f t="shared" ref="O55:O89" si="57">M55*$G55</f>
        <v>44.5</v>
      </c>
      <c r="P55" s="26">
        <v>0</v>
      </c>
      <c r="Q55" s="16">
        <f t="shared" ref="Q55:Q89" si="58">P55*$F55</f>
        <v>0</v>
      </c>
      <c r="R55" s="16">
        <f t="shared" ref="R55:R89" si="59">P55*$G55</f>
        <v>0</v>
      </c>
      <c r="S55" s="26">
        <v>0</v>
      </c>
      <c r="T55" s="16">
        <f t="shared" ref="T55:T89" si="60">S55*$F55</f>
        <v>0</v>
      </c>
      <c r="U55" s="16">
        <f t="shared" ref="U55:U89" si="61">S55*$G55</f>
        <v>0</v>
      </c>
      <c r="V55" s="26">
        <v>0</v>
      </c>
      <c r="W55" s="16">
        <f t="shared" ref="W55:W89" si="62">V55*$F55</f>
        <v>0</v>
      </c>
      <c r="X55" s="16">
        <f t="shared" ref="X55:X89" si="63">V55*$G55</f>
        <v>0</v>
      </c>
      <c r="Y55" s="26"/>
      <c r="Z55" s="16">
        <f t="shared" ref="Z55:Z89" si="64">Y55*$F55</f>
        <v>0</v>
      </c>
      <c r="AA55" s="16">
        <f t="shared" ref="AA55:AA89" si="65">Y55*$G55</f>
        <v>0</v>
      </c>
      <c r="AB55" s="51"/>
      <c r="AC55" s="52">
        <f t="shared" si="5"/>
        <v>2</v>
      </c>
      <c r="AD55" s="16">
        <f t="shared" si="6"/>
        <v>49.459999999999951</v>
      </c>
      <c r="AE55" s="37">
        <f t="shared" si="7"/>
        <v>89</v>
      </c>
      <c r="AF55" s="42">
        <f t="shared" si="8"/>
        <v>1.6260162601626018E-2</v>
      </c>
      <c r="AG55" s="37">
        <f t="shared" ref="AG55:AG89" si="66">AF55*30</f>
        <v>0.48780487804878053</v>
      </c>
      <c r="AH55" s="63">
        <f t="shared" si="9"/>
        <v>21.707317073170735</v>
      </c>
      <c r="AI55" s="26">
        <v>2</v>
      </c>
      <c r="AJ55" s="37">
        <f t="shared" ref="AJ55:AJ89" si="67">AI55*G55</f>
        <v>89</v>
      </c>
      <c r="AK55" s="37">
        <f t="shared" ref="AK55:AK89" si="68">IFERROR(AI55/AF55, "-")</f>
        <v>122.99999999999999</v>
      </c>
      <c r="AL55" s="47">
        <v>51</v>
      </c>
      <c r="AM55" s="37">
        <f t="shared" ref="AM55:AM89" si="69">IFERROR(AK55/7,"-")</f>
        <v>17.571428571428569</v>
      </c>
      <c r="AN55" s="52">
        <f t="shared" ref="AN55:AN89" si="70">IFERROR(AK55/30,"-")</f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5"/>
        <v>0</v>
      </c>
      <c r="M56" s="26">
        <v>0</v>
      </c>
      <c r="N56" s="16">
        <f t="shared" si="56"/>
        <v>0</v>
      </c>
      <c r="O56" s="16">
        <f t="shared" si="57"/>
        <v>0</v>
      </c>
      <c r="P56" s="26">
        <v>0</v>
      </c>
      <c r="Q56" s="16">
        <f t="shared" si="58"/>
        <v>0</v>
      </c>
      <c r="R56" s="16">
        <f t="shared" si="59"/>
        <v>0</v>
      </c>
      <c r="S56" s="26">
        <v>0</v>
      </c>
      <c r="T56" s="16">
        <f t="shared" si="60"/>
        <v>0</v>
      </c>
      <c r="U56" s="16">
        <f t="shared" si="61"/>
        <v>0</v>
      </c>
      <c r="V56" s="26">
        <v>0</v>
      </c>
      <c r="W56" s="16">
        <f t="shared" si="62"/>
        <v>0</v>
      </c>
      <c r="X56" s="16">
        <f t="shared" si="63"/>
        <v>0</v>
      </c>
      <c r="Y56" s="26"/>
      <c r="Z56" s="16">
        <f t="shared" si="64"/>
        <v>0</v>
      </c>
      <c r="AA56" s="16">
        <f t="shared" si="65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7"/>
        <v>0</v>
      </c>
      <c r="AF56" s="42">
        <f t="shared" si="8"/>
        <v>0</v>
      </c>
      <c r="AG56" s="37">
        <f t="shared" si="66"/>
        <v>0</v>
      </c>
      <c r="AH56" s="63">
        <f t="shared" si="9"/>
        <v>0</v>
      </c>
      <c r="AI56" s="26">
        <v>0</v>
      </c>
      <c r="AJ56" s="37">
        <f t="shared" si="67"/>
        <v>0</v>
      </c>
      <c r="AK56" s="37" t="str">
        <f t="shared" si="68"/>
        <v>-</v>
      </c>
      <c r="AL56" s="47">
        <v>52</v>
      </c>
      <c r="AM56" s="37" t="str">
        <f t="shared" si="69"/>
        <v>-</v>
      </c>
      <c r="AN56" s="52" t="str">
        <f t="shared" si="70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5"/>
        <v>0</v>
      </c>
      <c r="M57" s="26">
        <v>0</v>
      </c>
      <c r="N57" s="16">
        <f t="shared" si="56"/>
        <v>0</v>
      </c>
      <c r="O57" s="16">
        <f t="shared" si="57"/>
        <v>0</v>
      </c>
      <c r="P57" s="26">
        <v>0</v>
      </c>
      <c r="Q57" s="16">
        <f t="shared" si="58"/>
        <v>0</v>
      </c>
      <c r="R57" s="16">
        <f t="shared" si="59"/>
        <v>0</v>
      </c>
      <c r="S57" s="26">
        <v>0</v>
      </c>
      <c r="T57" s="16">
        <f t="shared" si="60"/>
        <v>0</v>
      </c>
      <c r="U57" s="16">
        <f t="shared" si="61"/>
        <v>0</v>
      </c>
      <c r="V57" s="26">
        <v>0</v>
      </c>
      <c r="W57" s="16">
        <f t="shared" si="62"/>
        <v>0</v>
      </c>
      <c r="X57" s="16">
        <f t="shared" si="63"/>
        <v>0</v>
      </c>
      <c r="Y57" s="26"/>
      <c r="Z57" s="16">
        <f t="shared" si="64"/>
        <v>0</v>
      </c>
      <c r="AA57" s="16">
        <f t="shared" si="65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7"/>
        <v>0</v>
      </c>
      <c r="AF57" s="42">
        <f t="shared" si="8"/>
        <v>0</v>
      </c>
      <c r="AG57" s="37">
        <f t="shared" si="66"/>
        <v>0</v>
      </c>
      <c r="AH57" s="63">
        <f t="shared" si="9"/>
        <v>0</v>
      </c>
      <c r="AI57" s="26">
        <v>0</v>
      </c>
      <c r="AJ57" s="37">
        <f t="shared" si="67"/>
        <v>0</v>
      </c>
      <c r="AK57" s="37" t="str">
        <f t="shared" si="68"/>
        <v>-</v>
      </c>
      <c r="AL57" s="47">
        <v>53</v>
      </c>
      <c r="AM57" s="37" t="str">
        <f t="shared" si="69"/>
        <v>-</v>
      </c>
      <c r="AN57" s="52" t="str">
        <f t="shared" si="70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5"/>
        <v>0</v>
      </c>
      <c r="M58" s="26">
        <v>0</v>
      </c>
      <c r="N58" s="16">
        <f t="shared" si="56"/>
        <v>0</v>
      </c>
      <c r="O58" s="16">
        <f t="shared" si="57"/>
        <v>0</v>
      </c>
      <c r="P58" s="26">
        <v>0</v>
      </c>
      <c r="Q58" s="16">
        <f t="shared" si="58"/>
        <v>0</v>
      </c>
      <c r="R58" s="16">
        <f t="shared" si="59"/>
        <v>0</v>
      </c>
      <c r="S58" s="26">
        <v>1</v>
      </c>
      <c r="T58" s="16">
        <f t="shared" si="60"/>
        <v>22.859999999999964</v>
      </c>
      <c r="U58" s="16">
        <f t="shared" si="61"/>
        <v>49.5</v>
      </c>
      <c r="V58" s="26">
        <v>0</v>
      </c>
      <c r="W58" s="16">
        <f t="shared" si="62"/>
        <v>0</v>
      </c>
      <c r="X58" s="16">
        <f t="shared" si="63"/>
        <v>0</v>
      </c>
      <c r="Y58" s="26"/>
      <c r="Z58" s="16">
        <f t="shared" si="64"/>
        <v>0</v>
      </c>
      <c r="AA58" s="16">
        <f t="shared" si="65"/>
        <v>0</v>
      </c>
      <c r="AB58" s="51"/>
      <c r="AC58" s="52">
        <f t="shared" si="5"/>
        <v>1</v>
      </c>
      <c r="AD58" s="16">
        <f t="shared" si="6"/>
        <v>22.859999999999964</v>
      </c>
      <c r="AE58" s="37">
        <f t="shared" si="7"/>
        <v>49.5</v>
      </c>
      <c r="AF58" s="42">
        <f t="shared" si="8"/>
        <v>8.130081300813009E-3</v>
      </c>
      <c r="AG58" s="37">
        <f t="shared" si="66"/>
        <v>0.24390243902439027</v>
      </c>
      <c r="AH58" s="63">
        <f t="shared" si="9"/>
        <v>12.073170731707318</v>
      </c>
      <c r="AI58" s="26">
        <v>1</v>
      </c>
      <c r="AJ58" s="37">
        <f t="shared" si="67"/>
        <v>49.5</v>
      </c>
      <c r="AK58" s="37">
        <f t="shared" si="68"/>
        <v>122.99999999999999</v>
      </c>
      <c r="AL58" s="47">
        <v>54</v>
      </c>
      <c r="AM58" s="37">
        <f t="shared" si="69"/>
        <v>17.571428571428569</v>
      </c>
      <c r="AN58" s="52">
        <f t="shared" si="70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5"/>
        <v>0</v>
      </c>
      <c r="M59" s="26">
        <v>0</v>
      </c>
      <c r="N59" s="16">
        <f t="shared" si="56"/>
        <v>0</v>
      </c>
      <c r="O59" s="16">
        <f t="shared" si="57"/>
        <v>0</v>
      </c>
      <c r="P59" s="26">
        <v>0</v>
      </c>
      <c r="Q59" s="16">
        <f t="shared" si="58"/>
        <v>0</v>
      </c>
      <c r="R59" s="16">
        <f t="shared" si="59"/>
        <v>0</v>
      </c>
      <c r="S59" s="26">
        <v>1</v>
      </c>
      <c r="T59" s="16">
        <f t="shared" si="60"/>
        <v>25.360000000000003</v>
      </c>
      <c r="U59" s="16">
        <f t="shared" si="61"/>
        <v>49.5</v>
      </c>
      <c r="V59" s="26">
        <v>0</v>
      </c>
      <c r="W59" s="16">
        <f t="shared" si="62"/>
        <v>0</v>
      </c>
      <c r="X59" s="16">
        <f t="shared" si="63"/>
        <v>0</v>
      </c>
      <c r="Y59" s="26"/>
      <c r="Z59" s="16">
        <f t="shared" si="64"/>
        <v>0</v>
      </c>
      <c r="AA59" s="16">
        <f t="shared" si="65"/>
        <v>0</v>
      </c>
      <c r="AB59" s="51"/>
      <c r="AC59" s="52">
        <f t="shared" si="5"/>
        <v>1</v>
      </c>
      <c r="AD59" s="16">
        <f t="shared" si="6"/>
        <v>25.360000000000003</v>
      </c>
      <c r="AE59" s="37">
        <f t="shared" si="7"/>
        <v>49.5</v>
      </c>
      <c r="AF59" s="42">
        <f t="shared" si="8"/>
        <v>8.130081300813009E-3</v>
      </c>
      <c r="AG59" s="37">
        <f t="shared" si="66"/>
        <v>0.24390243902439027</v>
      </c>
      <c r="AH59" s="63">
        <f t="shared" si="9"/>
        <v>12.073170731707318</v>
      </c>
      <c r="AI59" s="26">
        <v>2</v>
      </c>
      <c r="AJ59" s="37">
        <f t="shared" si="67"/>
        <v>99</v>
      </c>
      <c r="AK59" s="37">
        <f t="shared" si="68"/>
        <v>245.99999999999997</v>
      </c>
      <c r="AL59" s="47">
        <v>55</v>
      </c>
      <c r="AM59" s="37">
        <f t="shared" si="69"/>
        <v>35.142857142857139</v>
      </c>
      <c r="AN59" s="52">
        <f t="shared" si="70"/>
        <v>8.1999999999999993</v>
      </c>
      <c r="AO59" s="35">
        <f t="shared" si="10"/>
        <v>43835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5"/>
        <v>0</v>
      </c>
      <c r="M60" s="26">
        <v>0</v>
      </c>
      <c r="N60" s="16">
        <f t="shared" si="56"/>
        <v>0</v>
      </c>
      <c r="O60" s="16">
        <f t="shared" si="57"/>
        <v>0</v>
      </c>
      <c r="P60" s="26">
        <v>0</v>
      </c>
      <c r="Q60" s="16">
        <f t="shared" si="58"/>
        <v>0</v>
      </c>
      <c r="R60" s="16">
        <f t="shared" si="59"/>
        <v>0</v>
      </c>
      <c r="S60" s="26">
        <v>0</v>
      </c>
      <c r="T60" s="16">
        <f t="shared" si="60"/>
        <v>0</v>
      </c>
      <c r="U60" s="16">
        <f t="shared" si="61"/>
        <v>0</v>
      </c>
      <c r="V60" s="26">
        <v>0</v>
      </c>
      <c r="W60" s="16">
        <f t="shared" si="62"/>
        <v>0</v>
      </c>
      <c r="X60" s="16">
        <f t="shared" si="63"/>
        <v>0</v>
      </c>
      <c r="Y60" s="26"/>
      <c r="Z60" s="16">
        <f t="shared" si="64"/>
        <v>0</v>
      </c>
      <c r="AA60" s="16">
        <f t="shared" si="65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7"/>
        <v>0</v>
      </c>
      <c r="AF60" s="42">
        <f t="shared" si="8"/>
        <v>0</v>
      </c>
      <c r="AG60" s="37">
        <f t="shared" si="66"/>
        <v>0</v>
      </c>
      <c r="AH60" s="63">
        <f t="shared" si="9"/>
        <v>0</v>
      </c>
      <c r="AI60" s="26">
        <v>0</v>
      </c>
      <c r="AJ60" s="37">
        <f t="shared" si="67"/>
        <v>0</v>
      </c>
      <c r="AK60" s="37" t="str">
        <f t="shared" si="68"/>
        <v>-</v>
      </c>
      <c r="AL60" s="47">
        <v>56</v>
      </c>
      <c r="AM60" s="37" t="str">
        <f t="shared" si="69"/>
        <v>-</v>
      </c>
      <c r="AN60" s="52" t="str">
        <f t="shared" si="70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5"/>
        <v>0</v>
      </c>
      <c r="M61" s="103">
        <v>0</v>
      </c>
      <c r="N61" s="104">
        <f t="shared" si="56"/>
        <v>0</v>
      </c>
      <c r="O61" s="104">
        <f t="shared" si="57"/>
        <v>0</v>
      </c>
      <c r="P61" s="103">
        <v>0</v>
      </c>
      <c r="Q61" s="104">
        <f t="shared" si="58"/>
        <v>0</v>
      </c>
      <c r="R61" s="104">
        <f t="shared" si="59"/>
        <v>0</v>
      </c>
      <c r="S61" s="103">
        <v>0</v>
      </c>
      <c r="T61" s="104">
        <f t="shared" si="60"/>
        <v>0</v>
      </c>
      <c r="U61" s="104">
        <f t="shared" si="61"/>
        <v>0</v>
      </c>
      <c r="V61" s="103">
        <v>0</v>
      </c>
      <c r="W61" s="104">
        <f t="shared" si="62"/>
        <v>0</v>
      </c>
      <c r="X61" s="104">
        <f t="shared" si="63"/>
        <v>0</v>
      </c>
      <c r="Y61" s="103"/>
      <c r="Z61" s="104">
        <f t="shared" si="64"/>
        <v>0</v>
      </c>
      <c r="AA61" s="104">
        <f t="shared" si="65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7"/>
        <v>0</v>
      </c>
      <c r="AF61" s="42">
        <f t="shared" si="8"/>
        <v>0</v>
      </c>
      <c r="AG61" s="106">
        <f t="shared" si="66"/>
        <v>0</v>
      </c>
      <c r="AH61" s="63">
        <f t="shared" si="9"/>
        <v>0</v>
      </c>
      <c r="AI61" s="103">
        <v>0</v>
      </c>
      <c r="AJ61" s="107">
        <f t="shared" si="67"/>
        <v>0</v>
      </c>
      <c r="AK61" s="106" t="str">
        <f t="shared" si="68"/>
        <v>-</v>
      </c>
      <c r="AL61" s="108">
        <v>57</v>
      </c>
      <c r="AM61" s="106" t="str">
        <f t="shared" si="69"/>
        <v>-</v>
      </c>
      <c r="AN61" s="109" t="str">
        <f t="shared" si="70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5"/>
        <v>0</v>
      </c>
      <c r="M62" s="103">
        <v>0</v>
      </c>
      <c r="N62" s="104">
        <f t="shared" si="56"/>
        <v>0</v>
      </c>
      <c r="O62" s="104">
        <f t="shared" si="57"/>
        <v>0</v>
      </c>
      <c r="P62" s="103">
        <v>0</v>
      </c>
      <c r="Q62" s="104">
        <f t="shared" si="58"/>
        <v>0</v>
      </c>
      <c r="R62" s="104">
        <f t="shared" si="59"/>
        <v>0</v>
      </c>
      <c r="S62" s="103">
        <v>0</v>
      </c>
      <c r="T62" s="104">
        <f t="shared" si="60"/>
        <v>0</v>
      </c>
      <c r="U62" s="104">
        <f t="shared" si="61"/>
        <v>0</v>
      </c>
      <c r="V62" s="103">
        <v>0</v>
      </c>
      <c r="W62" s="104">
        <f t="shared" si="62"/>
        <v>0</v>
      </c>
      <c r="X62" s="104">
        <f t="shared" si="63"/>
        <v>0</v>
      </c>
      <c r="Y62" s="103"/>
      <c r="Z62" s="104">
        <f t="shared" si="64"/>
        <v>0</v>
      </c>
      <c r="AA62" s="104">
        <f t="shared" si="65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7"/>
        <v>0</v>
      </c>
      <c r="AF62" s="42">
        <f t="shared" si="8"/>
        <v>0</v>
      </c>
      <c r="AG62" s="106">
        <f t="shared" si="66"/>
        <v>0</v>
      </c>
      <c r="AH62" s="63">
        <f t="shared" si="9"/>
        <v>0</v>
      </c>
      <c r="AI62" s="103">
        <v>6</v>
      </c>
      <c r="AJ62" s="107">
        <f t="shared" si="67"/>
        <v>627</v>
      </c>
      <c r="AK62" s="106" t="str">
        <f t="shared" si="68"/>
        <v>-</v>
      </c>
      <c r="AL62" s="108">
        <v>58</v>
      </c>
      <c r="AM62" s="106" t="str">
        <f t="shared" si="69"/>
        <v>-</v>
      </c>
      <c r="AN62" s="109" t="str">
        <f t="shared" si="70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5"/>
        <v>0</v>
      </c>
      <c r="M63" s="103">
        <v>0</v>
      </c>
      <c r="N63" s="104">
        <f t="shared" si="56"/>
        <v>0</v>
      </c>
      <c r="O63" s="104">
        <f t="shared" si="57"/>
        <v>0</v>
      </c>
      <c r="P63" s="103">
        <v>0</v>
      </c>
      <c r="Q63" s="104">
        <f t="shared" si="58"/>
        <v>0</v>
      </c>
      <c r="R63" s="104">
        <f t="shared" si="59"/>
        <v>0</v>
      </c>
      <c r="S63" s="103">
        <v>0</v>
      </c>
      <c r="T63" s="104">
        <f t="shared" si="60"/>
        <v>0</v>
      </c>
      <c r="U63" s="104">
        <f t="shared" si="61"/>
        <v>0</v>
      </c>
      <c r="V63" s="103">
        <v>0</v>
      </c>
      <c r="W63" s="104">
        <f t="shared" si="62"/>
        <v>0</v>
      </c>
      <c r="X63" s="104">
        <f t="shared" si="63"/>
        <v>0</v>
      </c>
      <c r="Y63" s="103"/>
      <c r="Z63" s="104">
        <f t="shared" si="64"/>
        <v>0</v>
      </c>
      <c r="AA63" s="104">
        <f t="shared" si="65"/>
        <v>0</v>
      </c>
      <c r="AB63" s="103"/>
      <c r="AC63" s="103">
        <f t="shared" si="5"/>
        <v>0</v>
      </c>
      <c r="AD63" s="104">
        <f t="shared" si="6"/>
        <v>0</v>
      </c>
      <c r="AE63" s="104">
        <f t="shared" si="7"/>
        <v>0</v>
      </c>
      <c r="AF63" s="42">
        <f t="shared" si="8"/>
        <v>0</v>
      </c>
      <c r="AG63" s="106">
        <f t="shared" si="66"/>
        <v>0</v>
      </c>
      <c r="AH63" s="63">
        <f t="shared" si="9"/>
        <v>0</v>
      </c>
      <c r="AI63" s="103">
        <v>0</v>
      </c>
      <c r="AJ63" s="107">
        <f t="shared" si="67"/>
        <v>0</v>
      </c>
      <c r="AK63" s="106" t="str">
        <f t="shared" si="68"/>
        <v>-</v>
      </c>
      <c r="AL63" s="108">
        <v>59</v>
      </c>
      <c r="AM63" s="106" t="str">
        <f t="shared" si="69"/>
        <v>-</v>
      </c>
      <c r="AN63" s="109" t="str">
        <f t="shared" si="70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5"/>
        <v>59.5</v>
      </c>
      <c r="M64" s="103">
        <v>1</v>
      </c>
      <c r="N64" s="104">
        <f t="shared" si="56"/>
        <v>27</v>
      </c>
      <c r="O64" s="104">
        <f t="shared" si="57"/>
        <v>59.5</v>
      </c>
      <c r="P64" s="103">
        <v>0</v>
      </c>
      <c r="Q64" s="104">
        <f t="shared" si="58"/>
        <v>0</v>
      </c>
      <c r="R64" s="104">
        <f t="shared" si="59"/>
        <v>0</v>
      </c>
      <c r="S64" s="103">
        <v>0</v>
      </c>
      <c r="T64" s="104">
        <f t="shared" si="60"/>
        <v>0</v>
      </c>
      <c r="U64" s="104">
        <f t="shared" si="61"/>
        <v>0</v>
      </c>
      <c r="V64" s="103">
        <v>0</v>
      </c>
      <c r="W64" s="104">
        <f t="shared" si="62"/>
        <v>0</v>
      </c>
      <c r="X64" s="104">
        <f t="shared" si="63"/>
        <v>0</v>
      </c>
      <c r="Y64" s="103"/>
      <c r="Z64" s="104">
        <f t="shared" si="64"/>
        <v>0</v>
      </c>
      <c r="AA64" s="104">
        <f t="shared" si="65"/>
        <v>0</v>
      </c>
      <c r="AB64" s="103"/>
      <c r="AC64" s="103">
        <f t="shared" si="5"/>
        <v>2</v>
      </c>
      <c r="AD64" s="104">
        <f t="shared" si="6"/>
        <v>54</v>
      </c>
      <c r="AE64" s="104">
        <f t="shared" si="7"/>
        <v>119</v>
      </c>
      <c r="AF64" s="42">
        <f t="shared" si="8"/>
        <v>1.6260162601626018E-2</v>
      </c>
      <c r="AG64" s="106">
        <f t="shared" si="66"/>
        <v>0.48780487804878053</v>
      </c>
      <c r="AH64" s="63">
        <f t="shared" si="9"/>
        <v>29.024390243902442</v>
      </c>
      <c r="AI64" s="103">
        <v>2</v>
      </c>
      <c r="AJ64" s="107">
        <f t="shared" si="67"/>
        <v>119</v>
      </c>
      <c r="AK64" s="106">
        <f t="shared" si="68"/>
        <v>122.99999999999999</v>
      </c>
      <c r="AL64" s="108">
        <v>60</v>
      </c>
      <c r="AM64" s="106">
        <f t="shared" si="69"/>
        <v>17.571428571428569</v>
      </c>
      <c r="AN64" s="109">
        <f t="shared" si="70"/>
        <v>4.0999999999999996</v>
      </c>
      <c r="AO64" s="35">
        <f t="shared" si="10"/>
        <v>43712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5"/>
        <v>0</v>
      </c>
      <c r="M65" s="103">
        <v>0</v>
      </c>
      <c r="N65" s="104">
        <f t="shared" si="56"/>
        <v>0</v>
      </c>
      <c r="O65" s="104">
        <f t="shared" si="57"/>
        <v>0</v>
      </c>
      <c r="P65" s="103">
        <v>0</v>
      </c>
      <c r="Q65" s="104">
        <f t="shared" si="58"/>
        <v>0</v>
      </c>
      <c r="R65" s="104">
        <f t="shared" si="59"/>
        <v>0</v>
      </c>
      <c r="S65" s="103">
        <v>0</v>
      </c>
      <c r="T65" s="104">
        <f t="shared" si="60"/>
        <v>0</v>
      </c>
      <c r="U65" s="104">
        <f t="shared" si="61"/>
        <v>0</v>
      </c>
      <c r="V65" s="103">
        <v>0</v>
      </c>
      <c r="W65" s="104">
        <f t="shared" si="62"/>
        <v>0</v>
      </c>
      <c r="X65" s="104">
        <f t="shared" si="63"/>
        <v>0</v>
      </c>
      <c r="Y65" s="103"/>
      <c r="Z65" s="104">
        <f t="shared" si="64"/>
        <v>0</v>
      </c>
      <c r="AA65" s="104">
        <f t="shared" si="65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7"/>
        <v>0</v>
      </c>
      <c r="AF65" s="42">
        <f t="shared" si="8"/>
        <v>0</v>
      </c>
      <c r="AG65" s="106">
        <f t="shared" si="66"/>
        <v>0</v>
      </c>
      <c r="AH65" s="63">
        <f t="shared" si="9"/>
        <v>0</v>
      </c>
      <c r="AI65" s="103">
        <v>0</v>
      </c>
      <c r="AJ65" s="107">
        <f t="shared" si="67"/>
        <v>0</v>
      </c>
      <c r="AK65" s="106" t="str">
        <f t="shared" si="68"/>
        <v>-</v>
      </c>
      <c r="AL65" s="108">
        <v>61</v>
      </c>
      <c r="AM65" s="106" t="str">
        <f t="shared" si="69"/>
        <v>-</v>
      </c>
      <c r="AN65" s="109" t="str">
        <f t="shared" si="70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5"/>
        <v>0</v>
      </c>
      <c r="M66" s="103">
        <v>0</v>
      </c>
      <c r="N66" s="104">
        <f t="shared" si="56"/>
        <v>0</v>
      </c>
      <c r="O66" s="104">
        <f t="shared" si="57"/>
        <v>0</v>
      </c>
      <c r="P66" s="103">
        <v>0</v>
      </c>
      <c r="Q66" s="104">
        <f t="shared" si="58"/>
        <v>0</v>
      </c>
      <c r="R66" s="104">
        <f t="shared" si="59"/>
        <v>0</v>
      </c>
      <c r="S66" s="103">
        <v>0</v>
      </c>
      <c r="T66" s="104">
        <f t="shared" si="60"/>
        <v>0</v>
      </c>
      <c r="U66" s="104">
        <f t="shared" si="61"/>
        <v>0</v>
      </c>
      <c r="V66" s="103">
        <v>0</v>
      </c>
      <c r="W66" s="104">
        <f t="shared" si="62"/>
        <v>0</v>
      </c>
      <c r="X66" s="104">
        <f t="shared" si="63"/>
        <v>0</v>
      </c>
      <c r="Y66" s="103"/>
      <c r="Z66" s="104">
        <f t="shared" si="64"/>
        <v>0</v>
      </c>
      <c r="AA66" s="104">
        <f t="shared" si="65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7"/>
        <v>0</v>
      </c>
      <c r="AF66" s="42">
        <f t="shared" si="8"/>
        <v>0</v>
      </c>
      <c r="AG66" s="106">
        <f t="shared" si="66"/>
        <v>0</v>
      </c>
      <c r="AH66" s="63">
        <f t="shared" si="9"/>
        <v>0</v>
      </c>
      <c r="AI66" s="103">
        <v>0</v>
      </c>
      <c r="AJ66" s="107">
        <f t="shared" si="67"/>
        <v>0</v>
      </c>
      <c r="AK66" s="106" t="str">
        <f t="shared" si="68"/>
        <v>-</v>
      </c>
      <c r="AL66" s="108">
        <v>62</v>
      </c>
      <c r="AM66" s="106" t="str">
        <f t="shared" si="69"/>
        <v>-</v>
      </c>
      <c r="AN66" s="109" t="str">
        <f t="shared" si="70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5"/>
        <v>0</v>
      </c>
      <c r="M67" s="103">
        <v>0</v>
      </c>
      <c r="N67" s="104">
        <f t="shared" si="56"/>
        <v>0</v>
      </c>
      <c r="O67" s="104">
        <f t="shared" si="57"/>
        <v>0</v>
      </c>
      <c r="P67" s="103">
        <v>0</v>
      </c>
      <c r="Q67" s="104">
        <f t="shared" si="58"/>
        <v>0</v>
      </c>
      <c r="R67" s="104">
        <f t="shared" si="59"/>
        <v>0</v>
      </c>
      <c r="S67" s="103">
        <v>0</v>
      </c>
      <c r="T67" s="104">
        <f t="shared" si="60"/>
        <v>0</v>
      </c>
      <c r="U67" s="104">
        <f t="shared" si="61"/>
        <v>0</v>
      </c>
      <c r="V67" s="103">
        <v>0</v>
      </c>
      <c r="W67" s="104">
        <f t="shared" si="62"/>
        <v>0</v>
      </c>
      <c r="X67" s="104">
        <f t="shared" si="63"/>
        <v>0</v>
      </c>
      <c r="Y67" s="103"/>
      <c r="Z67" s="104">
        <f t="shared" si="64"/>
        <v>0</v>
      </c>
      <c r="AA67" s="104">
        <f t="shared" si="65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7"/>
        <v>0</v>
      </c>
      <c r="AF67" s="42">
        <f t="shared" si="8"/>
        <v>0</v>
      </c>
      <c r="AG67" s="106">
        <f t="shared" si="66"/>
        <v>0</v>
      </c>
      <c r="AH67" s="63">
        <f t="shared" si="9"/>
        <v>0</v>
      </c>
      <c r="AI67" s="103">
        <v>0</v>
      </c>
      <c r="AJ67" s="107">
        <f t="shared" si="67"/>
        <v>0</v>
      </c>
      <c r="AK67" s="106" t="str">
        <f t="shared" si="68"/>
        <v>-</v>
      </c>
      <c r="AL67" s="108">
        <v>63</v>
      </c>
      <c r="AM67" s="106" t="str">
        <f t="shared" si="69"/>
        <v>-</v>
      </c>
      <c r="AN67" s="109" t="str">
        <f t="shared" si="70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5"/>
        <v>24.5</v>
      </c>
      <c r="M68" s="103">
        <v>1</v>
      </c>
      <c r="N68" s="104">
        <f t="shared" si="56"/>
        <v>11.76</v>
      </c>
      <c r="O68" s="104">
        <f t="shared" si="57"/>
        <v>24.5</v>
      </c>
      <c r="P68" s="103">
        <v>1</v>
      </c>
      <c r="Q68" s="104">
        <f t="shared" si="58"/>
        <v>11.76</v>
      </c>
      <c r="R68" s="104">
        <f t="shared" si="59"/>
        <v>24.5</v>
      </c>
      <c r="S68" s="103">
        <v>0</v>
      </c>
      <c r="T68" s="104">
        <f t="shared" si="60"/>
        <v>0</v>
      </c>
      <c r="U68" s="104">
        <f t="shared" si="61"/>
        <v>0</v>
      </c>
      <c r="V68" s="103">
        <v>1</v>
      </c>
      <c r="W68" s="104">
        <f t="shared" si="62"/>
        <v>11.76</v>
      </c>
      <c r="X68" s="104">
        <f t="shared" si="63"/>
        <v>24.5</v>
      </c>
      <c r="Y68" s="103"/>
      <c r="Z68" s="104">
        <f t="shared" si="64"/>
        <v>0</v>
      </c>
      <c r="AA68" s="104">
        <f t="shared" si="65"/>
        <v>0</v>
      </c>
      <c r="AB68" s="103"/>
      <c r="AC68" s="103">
        <f t="shared" si="5"/>
        <v>4</v>
      </c>
      <c r="AD68" s="104">
        <f t="shared" si="6"/>
        <v>47.04</v>
      </c>
      <c r="AE68" s="104">
        <f t="shared" si="7"/>
        <v>98</v>
      </c>
      <c r="AF68" s="42">
        <f t="shared" si="8"/>
        <v>3.2520325203252036E-2</v>
      </c>
      <c r="AG68" s="106">
        <f t="shared" si="66"/>
        <v>0.97560975609756106</v>
      </c>
      <c r="AH68" s="63">
        <f t="shared" si="9"/>
        <v>23.902439024390247</v>
      </c>
      <c r="AI68" s="103">
        <v>1</v>
      </c>
      <c r="AJ68" s="107">
        <f t="shared" si="67"/>
        <v>24.5</v>
      </c>
      <c r="AK68" s="106">
        <f t="shared" si="68"/>
        <v>30.749999999999996</v>
      </c>
      <c r="AL68" s="108">
        <v>64</v>
      </c>
      <c r="AM68" s="106">
        <f t="shared" si="69"/>
        <v>4.3928571428571423</v>
      </c>
      <c r="AN68" s="109">
        <f t="shared" si="70"/>
        <v>1.0249999999999999</v>
      </c>
      <c r="AO68" s="35">
        <f t="shared" si="10"/>
        <v>43619.75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5"/>
        <v>0</v>
      </c>
      <c r="M69" s="103">
        <v>1</v>
      </c>
      <c r="N69" s="104">
        <f t="shared" si="56"/>
        <v>11.109999999999998</v>
      </c>
      <c r="O69" s="104">
        <f t="shared" si="57"/>
        <v>24.5</v>
      </c>
      <c r="P69" s="103">
        <v>0</v>
      </c>
      <c r="Q69" s="104">
        <f t="shared" si="58"/>
        <v>0</v>
      </c>
      <c r="R69" s="104">
        <f t="shared" si="59"/>
        <v>0</v>
      </c>
      <c r="S69" s="103">
        <v>0</v>
      </c>
      <c r="T69" s="104">
        <f t="shared" si="60"/>
        <v>0</v>
      </c>
      <c r="U69" s="104">
        <f t="shared" si="61"/>
        <v>0</v>
      </c>
      <c r="V69" s="103">
        <v>0</v>
      </c>
      <c r="W69" s="104">
        <f t="shared" si="62"/>
        <v>0</v>
      </c>
      <c r="X69" s="104">
        <f t="shared" si="63"/>
        <v>0</v>
      </c>
      <c r="Y69" s="103"/>
      <c r="Z69" s="104">
        <f t="shared" si="64"/>
        <v>0</v>
      </c>
      <c r="AA69" s="104">
        <f t="shared" si="65"/>
        <v>0</v>
      </c>
      <c r="AB69" s="103"/>
      <c r="AC69" s="103">
        <f t="shared" si="5"/>
        <v>1</v>
      </c>
      <c r="AD69" s="104">
        <f t="shared" si="6"/>
        <v>11.109999999999998</v>
      </c>
      <c r="AE69" s="104">
        <f t="shared" si="7"/>
        <v>24.5</v>
      </c>
      <c r="AF69" s="42">
        <f t="shared" si="8"/>
        <v>8.130081300813009E-3</v>
      </c>
      <c r="AG69" s="106">
        <f t="shared" si="66"/>
        <v>0.24390243902439027</v>
      </c>
      <c r="AH69" s="63">
        <f t="shared" si="9"/>
        <v>5.9756097560975618</v>
      </c>
      <c r="AI69" s="103">
        <v>3</v>
      </c>
      <c r="AJ69" s="107">
        <f t="shared" si="67"/>
        <v>73.5</v>
      </c>
      <c r="AK69" s="106">
        <f t="shared" si="68"/>
        <v>368.99999999999994</v>
      </c>
      <c r="AL69" s="108">
        <v>65</v>
      </c>
      <c r="AM69" s="106">
        <f t="shared" si="69"/>
        <v>52.714285714285708</v>
      </c>
      <c r="AN69" s="109">
        <f t="shared" si="70"/>
        <v>12.299999999999999</v>
      </c>
      <c r="AO69" s="35">
        <f t="shared" si="10"/>
        <v>43958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5"/>
        <v>0</v>
      </c>
      <c r="M70" s="103">
        <v>0</v>
      </c>
      <c r="N70" s="104">
        <f t="shared" si="56"/>
        <v>0</v>
      </c>
      <c r="O70" s="104">
        <f t="shared" si="57"/>
        <v>0</v>
      </c>
      <c r="P70" s="103">
        <v>0</v>
      </c>
      <c r="Q70" s="104">
        <f t="shared" si="58"/>
        <v>0</v>
      </c>
      <c r="R70" s="104">
        <f t="shared" si="59"/>
        <v>0</v>
      </c>
      <c r="S70" s="103">
        <v>0</v>
      </c>
      <c r="T70" s="104">
        <f t="shared" si="60"/>
        <v>0</v>
      </c>
      <c r="U70" s="104">
        <f t="shared" si="61"/>
        <v>0</v>
      </c>
      <c r="V70" s="103">
        <v>0</v>
      </c>
      <c r="W70" s="104">
        <f t="shared" si="62"/>
        <v>0</v>
      </c>
      <c r="X70" s="104">
        <f t="shared" si="63"/>
        <v>0</v>
      </c>
      <c r="Y70" s="103"/>
      <c r="Z70" s="104">
        <f t="shared" si="64"/>
        <v>0</v>
      </c>
      <c r="AA70" s="104">
        <f t="shared" si="65"/>
        <v>0</v>
      </c>
      <c r="AB70" s="103"/>
      <c r="AC70" s="103">
        <f t="shared" si="5"/>
        <v>0</v>
      </c>
      <c r="AD70" s="104">
        <f t="shared" si="6"/>
        <v>0</v>
      </c>
      <c r="AE70" s="104">
        <f t="shared" si="7"/>
        <v>0</v>
      </c>
      <c r="AF70" s="42">
        <f t="shared" si="8"/>
        <v>0</v>
      </c>
      <c r="AG70" s="106">
        <f t="shared" si="66"/>
        <v>0</v>
      </c>
      <c r="AH70" s="63">
        <f t="shared" si="9"/>
        <v>0</v>
      </c>
      <c r="AI70" s="103">
        <v>2</v>
      </c>
      <c r="AJ70" s="107">
        <f t="shared" si="67"/>
        <v>49</v>
      </c>
      <c r="AK70" s="106" t="str">
        <f t="shared" si="68"/>
        <v>-</v>
      </c>
      <c r="AL70" s="108">
        <v>66</v>
      </c>
      <c r="AM70" s="106" t="str">
        <f t="shared" si="69"/>
        <v>-</v>
      </c>
      <c r="AN70" s="109" t="str">
        <f t="shared" si="70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5"/>
        <v>0</v>
      </c>
      <c r="M71" s="103">
        <v>2</v>
      </c>
      <c r="N71" s="104">
        <f t="shared" si="56"/>
        <v>22.219999999999978</v>
      </c>
      <c r="O71" s="104">
        <f t="shared" si="57"/>
        <v>49</v>
      </c>
      <c r="P71" s="103">
        <v>0</v>
      </c>
      <c r="Q71" s="104">
        <f t="shared" si="58"/>
        <v>0</v>
      </c>
      <c r="R71" s="104">
        <f t="shared" si="59"/>
        <v>0</v>
      </c>
      <c r="S71" s="103">
        <v>0</v>
      </c>
      <c r="T71" s="104">
        <f t="shared" si="60"/>
        <v>0</v>
      </c>
      <c r="U71" s="104">
        <f t="shared" si="61"/>
        <v>0</v>
      </c>
      <c r="V71" s="103">
        <v>0</v>
      </c>
      <c r="W71" s="104">
        <f t="shared" si="62"/>
        <v>0</v>
      </c>
      <c r="X71" s="104">
        <f t="shared" si="63"/>
        <v>0</v>
      </c>
      <c r="Y71" s="103"/>
      <c r="Z71" s="104">
        <f t="shared" si="64"/>
        <v>0</v>
      </c>
      <c r="AA71" s="104">
        <f t="shared" si="65"/>
        <v>0</v>
      </c>
      <c r="AB71" s="103"/>
      <c r="AC71" s="103">
        <f t="shared" si="5"/>
        <v>2</v>
      </c>
      <c r="AD71" s="104">
        <f t="shared" si="6"/>
        <v>22.219999999999978</v>
      </c>
      <c r="AE71" s="104">
        <f t="shared" si="7"/>
        <v>49</v>
      </c>
      <c r="AF71" s="42">
        <f t="shared" si="8"/>
        <v>1.6260162601626018E-2</v>
      </c>
      <c r="AG71" s="106">
        <f t="shared" si="66"/>
        <v>0.48780487804878053</v>
      </c>
      <c r="AH71" s="63">
        <f t="shared" si="9"/>
        <v>11.951219512195124</v>
      </c>
      <c r="AI71" s="103">
        <v>3</v>
      </c>
      <c r="AJ71" s="107">
        <f t="shared" si="67"/>
        <v>73.5</v>
      </c>
      <c r="AK71" s="106">
        <f t="shared" si="68"/>
        <v>184.49999999999997</v>
      </c>
      <c r="AL71" s="108">
        <v>67</v>
      </c>
      <c r="AM71" s="106">
        <f t="shared" si="69"/>
        <v>26.357142857142854</v>
      </c>
      <c r="AN71" s="109">
        <f t="shared" si="70"/>
        <v>6.1499999999999995</v>
      </c>
      <c r="AO71" s="35">
        <f t="shared" si="10"/>
        <v>43773.5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5"/>
        <v>0</v>
      </c>
      <c r="M72" s="103">
        <v>0</v>
      </c>
      <c r="N72" s="104">
        <f t="shared" si="56"/>
        <v>0</v>
      </c>
      <c r="O72" s="104">
        <f t="shared" si="57"/>
        <v>0</v>
      </c>
      <c r="P72" s="103">
        <v>2</v>
      </c>
      <c r="Q72" s="104">
        <f t="shared" si="58"/>
        <v>22.219999999999992</v>
      </c>
      <c r="R72" s="104">
        <f t="shared" si="59"/>
        <v>49</v>
      </c>
      <c r="S72" s="103">
        <v>0</v>
      </c>
      <c r="T72" s="104">
        <f t="shared" si="60"/>
        <v>0</v>
      </c>
      <c r="U72" s="104">
        <f t="shared" si="61"/>
        <v>0</v>
      </c>
      <c r="V72" s="103">
        <v>0</v>
      </c>
      <c r="W72" s="104">
        <f t="shared" si="62"/>
        <v>0</v>
      </c>
      <c r="X72" s="104">
        <f t="shared" si="63"/>
        <v>0</v>
      </c>
      <c r="Y72" s="103"/>
      <c r="Z72" s="104">
        <f t="shared" si="64"/>
        <v>0</v>
      </c>
      <c r="AA72" s="104">
        <f t="shared" si="65"/>
        <v>0</v>
      </c>
      <c r="AB72" s="103"/>
      <c r="AC72" s="103">
        <f t="shared" ref="AC72:AC128" si="71">J72+M72+P72+S72+V72+Y72</f>
        <v>2</v>
      </c>
      <c r="AD72" s="104">
        <f t="shared" ref="AD72:AD128" si="72">AC72*F72</f>
        <v>22.219999999999992</v>
      </c>
      <c r="AE72" s="104">
        <f t="shared" ref="AE72:AE128" si="73">AC72*G72</f>
        <v>49</v>
      </c>
      <c r="AF72" s="42">
        <f t="shared" si="8"/>
        <v>1.6260162601626018E-2</v>
      </c>
      <c r="AG72" s="106">
        <f t="shared" si="66"/>
        <v>0.48780487804878053</v>
      </c>
      <c r="AH72" s="63">
        <f t="shared" si="9"/>
        <v>11.951219512195124</v>
      </c>
      <c r="AI72" s="103">
        <v>0</v>
      </c>
      <c r="AJ72" s="107">
        <f t="shared" si="67"/>
        <v>0</v>
      </c>
      <c r="AK72" s="106">
        <f t="shared" si="68"/>
        <v>0</v>
      </c>
      <c r="AL72" s="108">
        <v>68</v>
      </c>
      <c r="AM72" s="106">
        <f t="shared" si="69"/>
        <v>0</v>
      </c>
      <c r="AN72" s="109">
        <f t="shared" si="70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5"/>
        <v>0</v>
      </c>
      <c r="M73" s="103">
        <v>0</v>
      </c>
      <c r="N73" s="104">
        <f t="shared" si="56"/>
        <v>0</v>
      </c>
      <c r="O73" s="104">
        <f t="shared" si="57"/>
        <v>0</v>
      </c>
      <c r="P73" s="103">
        <v>1</v>
      </c>
      <c r="Q73" s="104">
        <f t="shared" si="58"/>
        <v>10.259999999999996</v>
      </c>
      <c r="R73" s="104">
        <f t="shared" si="59"/>
        <v>24.5</v>
      </c>
      <c r="S73" s="103">
        <v>0</v>
      </c>
      <c r="T73" s="104">
        <f t="shared" si="60"/>
        <v>0</v>
      </c>
      <c r="U73" s="104">
        <f t="shared" si="61"/>
        <v>0</v>
      </c>
      <c r="V73" s="103">
        <v>0</v>
      </c>
      <c r="W73" s="104">
        <f t="shared" si="62"/>
        <v>0</v>
      </c>
      <c r="X73" s="104">
        <f t="shared" si="63"/>
        <v>0</v>
      </c>
      <c r="Y73" s="103"/>
      <c r="Z73" s="104">
        <f t="shared" si="64"/>
        <v>0</v>
      </c>
      <c r="AA73" s="104">
        <f t="shared" si="65"/>
        <v>0</v>
      </c>
      <c r="AB73" s="103"/>
      <c r="AC73" s="103">
        <f t="shared" si="71"/>
        <v>1</v>
      </c>
      <c r="AD73" s="104">
        <f t="shared" si="72"/>
        <v>10.259999999999996</v>
      </c>
      <c r="AE73" s="104">
        <f t="shared" si="73"/>
        <v>24.5</v>
      </c>
      <c r="AF73" s="42">
        <f t="shared" si="8"/>
        <v>8.130081300813009E-3</v>
      </c>
      <c r="AG73" s="106">
        <f t="shared" si="66"/>
        <v>0.24390243902439027</v>
      </c>
      <c r="AH73" s="63">
        <f t="shared" si="9"/>
        <v>5.9756097560975618</v>
      </c>
      <c r="AI73" s="103">
        <v>1</v>
      </c>
      <c r="AJ73" s="107">
        <f t="shared" si="67"/>
        <v>24.5</v>
      </c>
      <c r="AK73" s="106">
        <f t="shared" si="68"/>
        <v>122.99999999999999</v>
      </c>
      <c r="AL73" s="108">
        <v>69</v>
      </c>
      <c r="AM73" s="106">
        <f t="shared" si="69"/>
        <v>17.571428571428569</v>
      </c>
      <c r="AN73" s="109">
        <f t="shared" si="70"/>
        <v>4.0999999999999996</v>
      </c>
      <c r="AO73" s="35">
        <f t="shared" si="10"/>
        <v>43712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5"/>
        <v>0</v>
      </c>
      <c r="M74" s="103">
        <v>0</v>
      </c>
      <c r="N74" s="104">
        <f t="shared" si="56"/>
        <v>0</v>
      </c>
      <c r="O74" s="104">
        <f t="shared" si="57"/>
        <v>0</v>
      </c>
      <c r="P74" s="103">
        <v>0</v>
      </c>
      <c r="Q74" s="104">
        <f t="shared" si="58"/>
        <v>0</v>
      </c>
      <c r="R74" s="104">
        <f t="shared" si="59"/>
        <v>0</v>
      </c>
      <c r="S74" s="103">
        <v>0</v>
      </c>
      <c r="T74" s="104">
        <f t="shared" si="60"/>
        <v>0</v>
      </c>
      <c r="U74" s="104">
        <f t="shared" si="61"/>
        <v>0</v>
      </c>
      <c r="V74" s="103">
        <v>0</v>
      </c>
      <c r="W74" s="104">
        <f t="shared" si="62"/>
        <v>0</v>
      </c>
      <c r="X74" s="104">
        <f t="shared" si="63"/>
        <v>0</v>
      </c>
      <c r="Y74" s="103"/>
      <c r="Z74" s="104">
        <f t="shared" si="64"/>
        <v>0</v>
      </c>
      <c r="AA74" s="104">
        <f t="shared" si="65"/>
        <v>0</v>
      </c>
      <c r="AB74" s="103"/>
      <c r="AC74" s="103">
        <f t="shared" si="71"/>
        <v>0</v>
      </c>
      <c r="AD74" s="104">
        <f t="shared" si="72"/>
        <v>0</v>
      </c>
      <c r="AE74" s="104">
        <f t="shared" si="73"/>
        <v>0</v>
      </c>
      <c r="AF74" s="42">
        <f t="shared" si="8"/>
        <v>0</v>
      </c>
      <c r="AG74" s="106">
        <f t="shared" si="66"/>
        <v>0</v>
      </c>
      <c r="AH74" s="63">
        <f t="shared" si="9"/>
        <v>0</v>
      </c>
      <c r="AI74" s="103">
        <v>0</v>
      </c>
      <c r="AJ74" s="107">
        <f t="shared" si="67"/>
        <v>0</v>
      </c>
      <c r="AK74" s="106" t="str">
        <f t="shared" si="68"/>
        <v>-</v>
      </c>
      <c r="AL74" s="108">
        <v>70</v>
      </c>
      <c r="AM74" s="106" t="str">
        <f t="shared" si="69"/>
        <v>-</v>
      </c>
      <c r="AN74" s="109" t="str">
        <f t="shared" si="70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5"/>
        <v>0</v>
      </c>
      <c r="M75" s="103">
        <v>0</v>
      </c>
      <c r="N75" s="104">
        <f t="shared" si="56"/>
        <v>0</v>
      </c>
      <c r="O75" s="104">
        <f t="shared" si="57"/>
        <v>0</v>
      </c>
      <c r="P75" s="103">
        <v>0</v>
      </c>
      <c r="Q75" s="104">
        <f t="shared" si="58"/>
        <v>0</v>
      </c>
      <c r="R75" s="104">
        <f t="shared" si="59"/>
        <v>0</v>
      </c>
      <c r="S75" s="103">
        <v>0</v>
      </c>
      <c r="T75" s="104">
        <f t="shared" si="60"/>
        <v>0</v>
      </c>
      <c r="U75" s="104">
        <f t="shared" si="61"/>
        <v>0</v>
      </c>
      <c r="V75" s="103">
        <v>0</v>
      </c>
      <c r="W75" s="104">
        <f t="shared" si="62"/>
        <v>0</v>
      </c>
      <c r="X75" s="104">
        <f t="shared" si="63"/>
        <v>0</v>
      </c>
      <c r="Y75" s="103"/>
      <c r="Z75" s="104">
        <f t="shared" si="64"/>
        <v>0</v>
      </c>
      <c r="AA75" s="104">
        <f t="shared" si="65"/>
        <v>0</v>
      </c>
      <c r="AB75" s="103"/>
      <c r="AC75" s="103">
        <f t="shared" si="71"/>
        <v>0</v>
      </c>
      <c r="AD75" s="104">
        <f t="shared" si="72"/>
        <v>0</v>
      </c>
      <c r="AE75" s="104">
        <f t="shared" si="73"/>
        <v>0</v>
      </c>
      <c r="AF75" s="42">
        <f t="shared" si="8"/>
        <v>0</v>
      </c>
      <c r="AG75" s="106">
        <f t="shared" si="66"/>
        <v>0</v>
      </c>
      <c r="AH75" s="63">
        <f t="shared" si="9"/>
        <v>0</v>
      </c>
      <c r="AI75" s="103">
        <v>0</v>
      </c>
      <c r="AJ75" s="107">
        <f t="shared" si="67"/>
        <v>0</v>
      </c>
      <c r="AK75" s="106" t="str">
        <f t="shared" si="68"/>
        <v>-</v>
      </c>
      <c r="AL75" s="108">
        <v>71</v>
      </c>
      <c r="AM75" s="106" t="str">
        <f t="shared" si="69"/>
        <v>-</v>
      </c>
      <c r="AN75" s="109" t="str">
        <f t="shared" si="70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5"/>
        <v>0</v>
      </c>
      <c r="M76" s="103">
        <v>0</v>
      </c>
      <c r="N76" s="104">
        <f t="shared" si="56"/>
        <v>0</v>
      </c>
      <c r="O76" s="104">
        <f t="shared" si="57"/>
        <v>0</v>
      </c>
      <c r="P76" s="103">
        <v>0</v>
      </c>
      <c r="Q76" s="104">
        <f t="shared" si="58"/>
        <v>0</v>
      </c>
      <c r="R76" s="104">
        <f t="shared" si="59"/>
        <v>0</v>
      </c>
      <c r="S76" s="103">
        <v>0</v>
      </c>
      <c r="T76" s="104">
        <f t="shared" si="60"/>
        <v>0</v>
      </c>
      <c r="U76" s="104">
        <f t="shared" si="61"/>
        <v>0</v>
      </c>
      <c r="V76" s="103">
        <v>0</v>
      </c>
      <c r="W76" s="104">
        <f t="shared" si="62"/>
        <v>0</v>
      </c>
      <c r="X76" s="104">
        <f t="shared" si="63"/>
        <v>0</v>
      </c>
      <c r="Y76" s="103"/>
      <c r="Z76" s="104">
        <f t="shared" si="64"/>
        <v>0</v>
      </c>
      <c r="AA76" s="104">
        <f t="shared" si="65"/>
        <v>0</v>
      </c>
      <c r="AB76" s="103"/>
      <c r="AC76" s="103">
        <f t="shared" si="71"/>
        <v>0</v>
      </c>
      <c r="AD76" s="104">
        <f t="shared" si="72"/>
        <v>0</v>
      </c>
      <c r="AE76" s="104">
        <f t="shared" si="73"/>
        <v>0</v>
      </c>
      <c r="AF76" s="42">
        <f t="shared" si="8"/>
        <v>0</v>
      </c>
      <c r="AG76" s="106">
        <f t="shared" si="66"/>
        <v>0</v>
      </c>
      <c r="AH76" s="63">
        <f t="shared" si="9"/>
        <v>0</v>
      </c>
      <c r="AI76" s="103">
        <v>0</v>
      </c>
      <c r="AJ76" s="107">
        <f t="shared" si="67"/>
        <v>0</v>
      </c>
      <c r="AK76" s="106" t="str">
        <f t="shared" si="68"/>
        <v>-</v>
      </c>
      <c r="AL76" s="108">
        <v>72</v>
      </c>
      <c r="AM76" s="106" t="str">
        <f t="shared" si="69"/>
        <v>-</v>
      </c>
      <c r="AN76" s="109" t="str">
        <f t="shared" si="70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5"/>
        <v>0</v>
      </c>
      <c r="M77" s="103">
        <v>0</v>
      </c>
      <c r="N77" s="104">
        <f t="shared" si="56"/>
        <v>0</v>
      </c>
      <c r="O77" s="104">
        <f t="shared" si="57"/>
        <v>0</v>
      </c>
      <c r="P77" s="103">
        <v>0</v>
      </c>
      <c r="Q77" s="104">
        <f t="shared" si="58"/>
        <v>0</v>
      </c>
      <c r="R77" s="104">
        <f t="shared" si="59"/>
        <v>0</v>
      </c>
      <c r="S77" s="103">
        <v>0</v>
      </c>
      <c r="T77" s="104">
        <f t="shared" si="60"/>
        <v>0</v>
      </c>
      <c r="U77" s="104">
        <f t="shared" si="61"/>
        <v>0</v>
      </c>
      <c r="V77" s="103">
        <v>0</v>
      </c>
      <c r="W77" s="104">
        <f t="shared" si="62"/>
        <v>0</v>
      </c>
      <c r="X77" s="104">
        <f t="shared" si="63"/>
        <v>0</v>
      </c>
      <c r="Y77" s="103"/>
      <c r="Z77" s="104">
        <f t="shared" si="64"/>
        <v>0</v>
      </c>
      <c r="AA77" s="104">
        <f t="shared" si="65"/>
        <v>0</v>
      </c>
      <c r="AB77" s="103"/>
      <c r="AC77" s="103">
        <f t="shared" si="71"/>
        <v>0</v>
      </c>
      <c r="AD77" s="104">
        <f t="shared" si="72"/>
        <v>0</v>
      </c>
      <c r="AE77" s="104">
        <f t="shared" si="73"/>
        <v>0</v>
      </c>
      <c r="AF77" s="42">
        <f t="shared" si="8"/>
        <v>0</v>
      </c>
      <c r="AG77" s="106">
        <f t="shared" si="66"/>
        <v>0</v>
      </c>
      <c r="AH77" s="63">
        <f t="shared" si="9"/>
        <v>0</v>
      </c>
      <c r="AI77" s="103">
        <v>0</v>
      </c>
      <c r="AJ77" s="107">
        <f t="shared" si="67"/>
        <v>0</v>
      </c>
      <c r="AK77" s="106" t="str">
        <f t="shared" si="68"/>
        <v>-</v>
      </c>
      <c r="AL77" s="108">
        <v>73</v>
      </c>
      <c r="AM77" s="106" t="str">
        <f t="shared" si="69"/>
        <v>-</v>
      </c>
      <c r="AN77" s="109" t="str">
        <f t="shared" si="70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3</v>
      </c>
      <c r="K78" s="104">
        <f t="shared" si="74"/>
        <v>40.860000000000156</v>
      </c>
      <c r="L78" s="104">
        <f t="shared" si="55"/>
        <v>103.5</v>
      </c>
      <c r="M78" s="103">
        <v>0</v>
      </c>
      <c r="N78" s="104">
        <f t="shared" si="56"/>
        <v>0</v>
      </c>
      <c r="O78" s="104">
        <f t="shared" si="57"/>
        <v>0</v>
      </c>
      <c r="P78" s="103">
        <v>11</v>
      </c>
      <c r="Q78" s="104">
        <f t="shared" si="58"/>
        <v>149.82000000000059</v>
      </c>
      <c r="R78" s="104">
        <f t="shared" si="59"/>
        <v>379.5</v>
      </c>
      <c r="S78" s="103">
        <v>1</v>
      </c>
      <c r="T78" s="104">
        <f t="shared" si="60"/>
        <v>13.620000000000053</v>
      </c>
      <c r="U78" s="104">
        <f t="shared" si="61"/>
        <v>34.5</v>
      </c>
      <c r="V78" s="103">
        <v>0</v>
      </c>
      <c r="W78" s="104">
        <f t="shared" si="62"/>
        <v>0</v>
      </c>
      <c r="X78" s="104">
        <f t="shared" si="63"/>
        <v>0</v>
      </c>
      <c r="Y78" s="103"/>
      <c r="Z78" s="104">
        <f t="shared" si="64"/>
        <v>0</v>
      </c>
      <c r="AA78" s="104">
        <f t="shared" si="65"/>
        <v>0</v>
      </c>
      <c r="AB78" s="103"/>
      <c r="AC78" s="103">
        <f t="shared" si="71"/>
        <v>15</v>
      </c>
      <c r="AD78" s="104">
        <f t="shared" si="72"/>
        <v>204.30000000000078</v>
      </c>
      <c r="AE78" s="104">
        <f t="shared" si="73"/>
        <v>517.5</v>
      </c>
      <c r="AF78" s="42">
        <f t="shared" si="8"/>
        <v>0.12195121951219512</v>
      </c>
      <c r="AG78" s="106">
        <f t="shared" si="66"/>
        <v>3.6585365853658534</v>
      </c>
      <c r="AH78" s="63">
        <f t="shared" si="9"/>
        <v>126.21951219512194</v>
      </c>
      <c r="AI78" s="103">
        <v>0</v>
      </c>
      <c r="AJ78" s="107">
        <f t="shared" si="67"/>
        <v>0</v>
      </c>
      <c r="AK78" s="106">
        <f t="shared" si="68"/>
        <v>0</v>
      </c>
      <c r="AL78" s="108">
        <v>74</v>
      </c>
      <c r="AM78" s="106">
        <f t="shared" si="69"/>
        <v>0</v>
      </c>
      <c r="AN78" s="109">
        <f t="shared" si="70"/>
        <v>0</v>
      </c>
      <c r="AO78" s="35">
        <f t="shared" si="10"/>
        <v>43589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2</v>
      </c>
      <c r="K79" s="104">
        <f t="shared" si="74"/>
        <v>27.899999999999995</v>
      </c>
      <c r="L79" s="104">
        <f t="shared" si="55"/>
        <v>69</v>
      </c>
      <c r="M79" s="103">
        <v>1</v>
      </c>
      <c r="N79" s="104">
        <f t="shared" si="56"/>
        <v>13.949999999999998</v>
      </c>
      <c r="O79" s="104">
        <f t="shared" si="57"/>
        <v>34.5</v>
      </c>
      <c r="P79" s="103">
        <v>0</v>
      </c>
      <c r="Q79" s="104">
        <f t="shared" si="58"/>
        <v>0</v>
      </c>
      <c r="R79" s="104">
        <f t="shared" si="59"/>
        <v>0</v>
      </c>
      <c r="S79" s="103">
        <v>6</v>
      </c>
      <c r="T79" s="104">
        <f t="shared" si="60"/>
        <v>83.699999999999989</v>
      </c>
      <c r="U79" s="104">
        <f t="shared" si="61"/>
        <v>207</v>
      </c>
      <c r="V79" s="103">
        <v>4</v>
      </c>
      <c r="W79" s="104">
        <f t="shared" si="62"/>
        <v>55.79999999999999</v>
      </c>
      <c r="X79" s="104">
        <f t="shared" si="63"/>
        <v>138</v>
      </c>
      <c r="Y79" s="103"/>
      <c r="Z79" s="104">
        <f t="shared" si="64"/>
        <v>0</v>
      </c>
      <c r="AA79" s="104">
        <f t="shared" si="65"/>
        <v>0</v>
      </c>
      <c r="AB79" s="103"/>
      <c r="AC79" s="103">
        <f t="shared" si="71"/>
        <v>13</v>
      </c>
      <c r="AD79" s="104">
        <f t="shared" si="72"/>
        <v>181.34999999999997</v>
      </c>
      <c r="AE79" s="104">
        <f t="shared" si="73"/>
        <v>448.5</v>
      </c>
      <c r="AF79" s="42">
        <f t="shared" ref="AF79:AF142" si="75">AC79/AQ$10</f>
        <v>0.10569105691056911</v>
      </c>
      <c r="AG79" s="106">
        <f t="shared" si="66"/>
        <v>3.1707317073170733</v>
      </c>
      <c r="AH79" s="63">
        <f t="shared" ref="AH79:AH142" si="76">AG79*G79</f>
        <v>109.39024390243902</v>
      </c>
      <c r="AI79" s="103">
        <v>3</v>
      </c>
      <c r="AJ79" s="107">
        <f t="shared" si="67"/>
        <v>103.5</v>
      </c>
      <c r="AK79" s="106">
        <f t="shared" si="68"/>
        <v>28.384615384615383</v>
      </c>
      <c r="AL79" s="108">
        <v>75</v>
      </c>
      <c r="AM79" s="106">
        <f t="shared" si="69"/>
        <v>4.0549450549450547</v>
      </c>
      <c r="AN79" s="109">
        <f t="shared" si="70"/>
        <v>0.94615384615384612</v>
      </c>
      <c r="AO79" s="35">
        <f t="shared" ref="AO79:AO142" si="77">IFERROR(AO$10+AK79,"-")</f>
        <v>43617.384615384617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3</v>
      </c>
      <c r="K80" s="104">
        <f t="shared" si="74"/>
        <v>41.850000000000037</v>
      </c>
      <c r="L80" s="104">
        <f t="shared" si="55"/>
        <v>103.5</v>
      </c>
      <c r="M80" s="103">
        <v>2</v>
      </c>
      <c r="N80" s="104">
        <f t="shared" si="56"/>
        <v>27.900000000000027</v>
      </c>
      <c r="O80" s="104">
        <f t="shared" si="57"/>
        <v>69</v>
      </c>
      <c r="P80" s="103">
        <v>2</v>
      </c>
      <c r="Q80" s="104">
        <f t="shared" si="58"/>
        <v>27.900000000000027</v>
      </c>
      <c r="R80" s="104">
        <f t="shared" si="59"/>
        <v>69</v>
      </c>
      <c r="S80" s="103">
        <v>1</v>
      </c>
      <c r="T80" s="104">
        <f t="shared" si="60"/>
        <v>13.950000000000014</v>
      </c>
      <c r="U80" s="104">
        <f t="shared" si="61"/>
        <v>34.5</v>
      </c>
      <c r="V80" s="103">
        <v>0</v>
      </c>
      <c r="W80" s="104">
        <f t="shared" si="62"/>
        <v>0</v>
      </c>
      <c r="X80" s="104">
        <f t="shared" si="63"/>
        <v>0</v>
      </c>
      <c r="Y80" s="103"/>
      <c r="Z80" s="104">
        <f t="shared" si="64"/>
        <v>0</v>
      </c>
      <c r="AA80" s="104">
        <f t="shared" si="65"/>
        <v>0</v>
      </c>
      <c r="AB80" s="103"/>
      <c r="AC80" s="103">
        <f t="shared" si="71"/>
        <v>8</v>
      </c>
      <c r="AD80" s="104">
        <f t="shared" si="72"/>
        <v>111.60000000000011</v>
      </c>
      <c r="AE80" s="104">
        <f t="shared" si="73"/>
        <v>276</v>
      </c>
      <c r="AF80" s="42">
        <f t="shared" si="75"/>
        <v>6.5040650406504072E-2</v>
      </c>
      <c r="AG80" s="106">
        <f t="shared" si="66"/>
        <v>1.9512195121951221</v>
      </c>
      <c r="AH80" s="63">
        <f t="shared" si="76"/>
        <v>67.317073170731717</v>
      </c>
      <c r="AI80" s="103">
        <v>0</v>
      </c>
      <c r="AJ80" s="107">
        <f t="shared" si="67"/>
        <v>0</v>
      </c>
      <c r="AK80" s="106">
        <f t="shared" si="68"/>
        <v>0</v>
      </c>
      <c r="AL80" s="108">
        <v>76</v>
      </c>
      <c r="AM80" s="106">
        <f t="shared" si="69"/>
        <v>0</v>
      </c>
      <c r="AN80" s="109">
        <f t="shared" si="70"/>
        <v>0</v>
      </c>
      <c r="AO80" s="35">
        <f t="shared" si="77"/>
        <v>43589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5"/>
        <v>0</v>
      </c>
      <c r="M81" s="103">
        <v>0</v>
      </c>
      <c r="N81" s="104">
        <f t="shared" si="56"/>
        <v>0</v>
      </c>
      <c r="O81" s="104">
        <f t="shared" si="57"/>
        <v>0</v>
      </c>
      <c r="P81" s="103">
        <v>0</v>
      </c>
      <c r="Q81" s="104">
        <f t="shared" si="58"/>
        <v>0</v>
      </c>
      <c r="R81" s="104">
        <f t="shared" si="59"/>
        <v>0</v>
      </c>
      <c r="S81" s="103">
        <v>0</v>
      </c>
      <c r="T81" s="104">
        <f t="shared" si="60"/>
        <v>0</v>
      </c>
      <c r="U81" s="104">
        <f t="shared" si="61"/>
        <v>0</v>
      </c>
      <c r="V81" s="103">
        <v>0</v>
      </c>
      <c r="W81" s="104">
        <f t="shared" si="62"/>
        <v>0</v>
      </c>
      <c r="X81" s="104">
        <f t="shared" si="63"/>
        <v>0</v>
      </c>
      <c r="Y81" s="103"/>
      <c r="Z81" s="104">
        <f t="shared" si="64"/>
        <v>0</v>
      </c>
      <c r="AA81" s="104">
        <f t="shared" si="65"/>
        <v>0</v>
      </c>
      <c r="AB81" s="103"/>
      <c r="AC81" s="103">
        <f t="shared" si="71"/>
        <v>0</v>
      </c>
      <c r="AD81" s="104">
        <f t="shared" si="72"/>
        <v>0</v>
      </c>
      <c r="AE81" s="104">
        <f t="shared" si="73"/>
        <v>0</v>
      </c>
      <c r="AF81" s="42">
        <f t="shared" si="75"/>
        <v>0</v>
      </c>
      <c r="AG81" s="106">
        <f t="shared" si="66"/>
        <v>0</v>
      </c>
      <c r="AH81" s="63">
        <f t="shared" si="76"/>
        <v>0</v>
      </c>
      <c r="AI81" s="103">
        <v>0</v>
      </c>
      <c r="AJ81" s="107">
        <f t="shared" si="67"/>
        <v>0</v>
      </c>
      <c r="AK81" s="106" t="str">
        <f t="shared" si="68"/>
        <v>-</v>
      </c>
      <c r="AL81" s="108">
        <v>77</v>
      </c>
      <c r="AM81" s="106" t="str">
        <f t="shared" si="69"/>
        <v>-</v>
      </c>
      <c r="AN81" s="109" t="str">
        <f t="shared" si="70"/>
        <v>-</v>
      </c>
      <c r="AO81" s="35" t="str">
        <f t="shared" si="77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5"/>
        <v>0</v>
      </c>
      <c r="M82" s="103">
        <v>0</v>
      </c>
      <c r="N82" s="104">
        <f t="shared" si="56"/>
        <v>0</v>
      </c>
      <c r="O82" s="104">
        <f t="shared" si="57"/>
        <v>0</v>
      </c>
      <c r="P82" s="103">
        <v>0</v>
      </c>
      <c r="Q82" s="104">
        <f t="shared" si="58"/>
        <v>0</v>
      </c>
      <c r="R82" s="104">
        <f t="shared" si="59"/>
        <v>0</v>
      </c>
      <c r="S82" s="103">
        <v>0</v>
      </c>
      <c r="T82" s="104">
        <f t="shared" si="60"/>
        <v>0</v>
      </c>
      <c r="U82" s="104">
        <f t="shared" si="61"/>
        <v>0</v>
      </c>
      <c r="V82" s="103">
        <v>0</v>
      </c>
      <c r="W82" s="104">
        <f t="shared" si="62"/>
        <v>0</v>
      </c>
      <c r="X82" s="104">
        <f t="shared" si="63"/>
        <v>0</v>
      </c>
      <c r="Y82" s="103"/>
      <c r="Z82" s="104">
        <f t="shared" si="64"/>
        <v>0</v>
      </c>
      <c r="AA82" s="104">
        <f t="shared" si="65"/>
        <v>0</v>
      </c>
      <c r="AB82" s="103"/>
      <c r="AC82" s="103">
        <f t="shared" si="71"/>
        <v>0</v>
      </c>
      <c r="AD82" s="104">
        <f t="shared" si="72"/>
        <v>0</v>
      </c>
      <c r="AE82" s="104">
        <f t="shared" si="73"/>
        <v>0</v>
      </c>
      <c r="AF82" s="42">
        <f t="shared" si="75"/>
        <v>0</v>
      </c>
      <c r="AG82" s="106">
        <f t="shared" si="66"/>
        <v>0</v>
      </c>
      <c r="AH82" s="63">
        <f t="shared" si="76"/>
        <v>0</v>
      </c>
      <c r="AI82" s="103">
        <v>0</v>
      </c>
      <c r="AJ82" s="107">
        <f t="shared" si="67"/>
        <v>0</v>
      </c>
      <c r="AK82" s="106" t="str">
        <f t="shared" si="68"/>
        <v>-</v>
      </c>
      <c r="AL82" s="108">
        <v>78</v>
      </c>
      <c r="AM82" s="106" t="str">
        <f t="shared" si="69"/>
        <v>-</v>
      </c>
      <c r="AN82" s="109" t="str">
        <f t="shared" si="70"/>
        <v>-</v>
      </c>
      <c r="AO82" s="35" t="str">
        <f t="shared" si="77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5"/>
        <v>0</v>
      </c>
      <c r="M83" s="103">
        <v>0</v>
      </c>
      <c r="N83" s="104">
        <f t="shared" si="56"/>
        <v>0</v>
      </c>
      <c r="O83" s="104">
        <f t="shared" si="57"/>
        <v>0</v>
      </c>
      <c r="P83" s="103">
        <v>0</v>
      </c>
      <c r="Q83" s="104">
        <f t="shared" si="58"/>
        <v>0</v>
      </c>
      <c r="R83" s="104">
        <f t="shared" si="59"/>
        <v>0</v>
      </c>
      <c r="S83" s="103">
        <v>0</v>
      </c>
      <c r="T83" s="104">
        <f t="shared" si="60"/>
        <v>0</v>
      </c>
      <c r="U83" s="104">
        <f t="shared" si="61"/>
        <v>0</v>
      </c>
      <c r="V83" s="103">
        <v>0</v>
      </c>
      <c r="W83" s="104">
        <f t="shared" si="62"/>
        <v>0</v>
      </c>
      <c r="X83" s="104">
        <f t="shared" si="63"/>
        <v>0</v>
      </c>
      <c r="Y83" s="103"/>
      <c r="Z83" s="104">
        <f t="shared" si="64"/>
        <v>0</v>
      </c>
      <c r="AA83" s="104">
        <f t="shared" si="65"/>
        <v>0</v>
      </c>
      <c r="AB83" s="103"/>
      <c r="AC83" s="103">
        <f t="shared" si="71"/>
        <v>0</v>
      </c>
      <c r="AD83" s="104">
        <f t="shared" si="72"/>
        <v>0</v>
      </c>
      <c r="AE83" s="104">
        <f t="shared" si="73"/>
        <v>0</v>
      </c>
      <c r="AF83" s="42">
        <f t="shared" si="75"/>
        <v>0</v>
      </c>
      <c r="AG83" s="106">
        <f t="shared" si="66"/>
        <v>0</v>
      </c>
      <c r="AH83" s="63">
        <f t="shared" si="76"/>
        <v>0</v>
      </c>
      <c r="AI83" s="103">
        <v>0</v>
      </c>
      <c r="AJ83" s="107">
        <f t="shared" si="67"/>
        <v>0</v>
      </c>
      <c r="AK83" s="106" t="str">
        <f t="shared" si="68"/>
        <v>-</v>
      </c>
      <c r="AL83" s="108">
        <v>79</v>
      </c>
      <c r="AM83" s="106" t="str">
        <f t="shared" si="69"/>
        <v>-</v>
      </c>
      <c r="AN83" s="109" t="str">
        <f t="shared" si="70"/>
        <v>-</v>
      </c>
      <c r="AO83" s="35" t="str">
        <f t="shared" si="77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5"/>
        <v>0</v>
      </c>
      <c r="M84" s="103">
        <v>0</v>
      </c>
      <c r="N84" s="104">
        <f t="shared" si="56"/>
        <v>0</v>
      </c>
      <c r="O84" s="104">
        <f t="shared" si="57"/>
        <v>0</v>
      </c>
      <c r="P84" s="103">
        <v>0</v>
      </c>
      <c r="Q84" s="104">
        <f t="shared" si="58"/>
        <v>0</v>
      </c>
      <c r="R84" s="104">
        <f t="shared" si="59"/>
        <v>0</v>
      </c>
      <c r="S84" s="103">
        <v>0</v>
      </c>
      <c r="T84" s="104">
        <f t="shared" si="60"/>
        <v>0</v>
      </c>
      <c r="U84" s="104">
        <f t="shared" si="61"/>
        <v>0</v>
      </c>
      <c r="V84" s="103">
        <v>0</v>
      </c>
      <c r="W84" s="104">
        <f t="shared" si="62"/>
        <v>0</v>
      </c>
      <c r="X84" s="104">
        <f t="shared" si="63"/>
        <v>0</v>
      </c>
      <c r="Y84" s="103"/>
      <c r="Z84" s="104">
        <f t="shared" si="64"/>
        <v>0</v>
      </c>
      <c r="AA84" s="104">
        <f t="shared" si="65"/>
        <v>0</v>
      </c>
      <c r="AB84" s="103"/>
      <c r="AC84" s="103">
        <f t="shared" si="71"/>
        <v>0</v>
      </c>
      <c r="AD84" s="104">
        <f t="shared" si="72"/>
        <v>0</v>
      </c>
      <c r="AE84" s="104">
        <f t="shared" si="73"/>
        <v>0</v>
      </c>
      <c r="AF84" s="42">
        <f t="shared" si="75"/>
        <v>0</v>
      </c>
      <c r="AG84" s="106">
        <f t="shared" si="66"/>
        <v>0</v>
      </c>
      <c r="AH84" s="63">
        <f t="shared" si="76"/>
        <v>0</v>
      </c>
      <c r="AI84" s="103">
        <v>0</v>
      </c>
      <c r="AJ84" s="107">
        <f t="shared" si="67"/>
        <v>0</v>
      </c>
      <c r="AK84" s="106" t="str">
        <f t="shared" si="68"/>
        <v>-</v>
      </c>
      <c r="AL84" s="108">
        <v>80</v>
      </c>
      <c r="AM84" s="106" t="str">
        <f t="shared" si="69"/>
        <v>-</v>
      </c>
      <c r="AN84" s="109" t="str">
        <f t="shared" si="70"/>
        <v>-</v>
      </c>
      <c r="AO84" s="35" t="str">
        <f t="shared" si="77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4"/>
        <v>23.520000000000014</v>
      </c>
      <c r="L85" s="104">
        <f t="shared" si="55"/>
        <v>49</v>
      </c>
      <c r="M85" s="103">
        <v>3</v>
      </c>
      <c r="N85" s="104">
        <f t="shared" si="56"/>
        <v>35.280000000000022</v>
      </c>
      <c r="O85" s="104">
        <f t="shared" si="57"/>
        <v>73.5</v>
      </c>
      <c r="P85" s="103">
        <v>1</v>
      </c>
      <c r="Q85" s="104">
        <f t="shared" si="58"/>
        <v>11.760000000000007</v>
      </c>
      <c r="R85" s="104">
        <f t="shared" si="59"/>
        <v>24.5</v>
      </c>
      <c r="S85" s="103">
        <v>4</v>
      </c>
      <c r="T85" s="104">
        <f t="shared" si="60"/>
        <v>47.040000000000028</v>
      </c>
      <c r="U85" s="104">
        <f t="shared" si="61"/>
        <v>98</v>
      </c>
      <c r="V85" s="103">
        <v>1</v>
      </c>
      <c r="W85" s="104">
        <f t="shared" si="62"/>
        <v>11.760000000000007</v>
      </c>
      <c r="X85" s="104">
        <f t="shared" si="63"/>
        <v>24.5</v>
      </c>
      <c r="Y85" s="103"/>
      <c r="Z85" s="104">
        <f t="shared" si="64"/>
        <v>0</v>
      </c>
      <c r="AA85" s="104">
        <f t="shared" si="65"/>
        <v>0</v>
      </c>
      <c r="AB85" s="103"/>
      <c r="AC85" s="103">
        <f t="shared" si="71"/>
        <v>11</v>
      </c>
      <c r="AD85" s="104">
        <f t="shared" si="72"/>
        <v>129.36000000000007</v>
      </c>
      <c r="AE85" s="104">
        <f t="shared" si="73"/>
        <v>269.5</v>
      </c>
      <c r="AF85" s="42">
        <f t="shared" si="75"/>
        <v>8.943089430894309E-2</v>
      </c>
      <c r="AG85" s="106">
        <f t="shared" si="66"/>
        <v>2.6829268292682928</v>
      </c>
      <c r="AH85" s="63">
        <f t="shared" si="76"/>
        <v>65.731707317073173</v>
      </c>
      <c r="AI85" s="103">
        <v>3</v>
      </c>
      <c r="AJ85" s="107">
        <f t="shared" si="67"/>
        <v>73.5</v>
      </c>
      <c r="AK85" s="106">
        <f t="shared" si="68"/>
        <v>33.545454545454547</v>
      </c>
      <c r="AL85" s="108">
        <v>81</v>
      </c>
      <c r="AM85" s="106">
        <f t="shared" si="69"/>
        <v>4.7922077922077921</v>
      </c>
      <c r="AN85" s="109">
        <f t="shared" si="70"/>
        <v>1.1181818181818182</v>
      </c>
      <c r="AO85" s="35">
        <f t="shared" si="77"/>
        <v>43622.545454545456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1</v>
      </c>
      <c r="K86" s="104">
        <f t="shared" si="74"/>
        <v>11.76</v>
      </c>
      <c r="L86" s="104">
        <f t="shared" si="55"/>
        <v>24</v>
      </c>
      <c r="M86" s="103">
        <v>0</v>
      </c>
      <c r="N86" s="104">
        <f t="shared" si="56"/>
        <v>0</v>
      </c>
      <c r="O86" s="104">
        <f t="shared" si="57"/>
        <v>0</v>
      </c>
      <c r="P86" s="103">
        <v>2</v>
      </c>
      <c r="Q86" s="104">
        <f t="shared" si="58"/>
        <v>23.52</v>
      </c>
      <c r="R86" s="104">
        <f t="shared" si="59"/>
        <v>48</v>
      </c>
      <c r="S86" s="103">
        <v>1</v>
      </c>
      <c r="T86" s="104">
        <f t="shared" si="60"/>
        <v>11.76</v>
      </c>
      <c r="U86" s="104">
        <f t="shared" si="61"/>
        <v>24</v>
      </c>
      <c r="V86" s="103">
        <v>0</v>
      </c>
      <c r="W86" s="104">
        <f t="shared" si="62"/>
        <v>0</v>
      </c>
      <c r="X86" s="104">
        <f t="shared" si="63"/>
        <v>0</v>
      </c>
      <c r="Y86" s="103"/>
      <c r="Z86" s="104">
        <f t="shared" si="64"/>
        <v>0</v>
      </c>
      <c r="AA86" s="104">
        <f t="shared" si="65"/>
        <v>0</v>
      </c>
      <c r="AB86" s="103"/>
      <c r="AC86" s="103">
        <f t="shared" si="71"/>
        <v>4</v>
      </c>
      <c r="AD86" s="104">
        <f t="shared" si="72"/>
        <v>47.04</v>
      </c>
      <c r="AE86" s="104">
        <f t="shared" si="73"/>
        <v>96</v>
      </c>
      <c r="AF86" s="42">
        <f t="shared" si="75"/>
        <v>3.2520325203252036E-2</v>
      </c>
      <c r="AG86" s="106">
        <f t="shared" si="66"/>
        <v>0.97560975609756106</v>
      </c>
      <c r="AH86" s="63">
        <f t="shared" si="76"/>
        <v>23.414634146341466</v>
      </c>
      <c r="AI86" s="103">
        <v>0</v>
      </c>
      <c r="AJ86" s="107">
        <f t="shared" si="67"/>
        <v>0</v>
      </c>
      <c r="AK86" s="106">
        <f t="shared" si="68"/>
        <v>0</v>
      </c>
      <c r="AL86" s="108">
        <v>82</v>
      </c>
      <c r="AM86" s="106">
        <f t="shared" si="69"/>
        <v>0</v>
      </c>
      <c r="AN86" s="109">
        <f t="shared" si="70"/>
        <v>0</v>
      </c>
      <c r="AO86" s="35">
        <f t="shared" si="77"/>
        <v>43589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4"/>
        <v>0</v>
      </c>
      <c r="L87" s="104">
        <f t="shared" si="55"/>
        <v>0</v>
      </c>
      <c r="M87" s="103">
        <v>1</v>
      </c>
      <c r="N87" s="104">
        <f t="shared" si="56"/>
        <v>11.76</v>
      </c>
      <c r="O87" s="104">
        <f t="shared" si="57"/>
        <v>24.5</v>
      </c>
      <c r="P87" s="103">
        <v>2</v>
      </c>
      <c r="Q87" s="104">
        <f t="shared" si="58"/>
        <v>23.52</v>
      </c>
      <c r="R87" s="104">
        <f t="shared" si="59"/>
        <v>49</v>
      </c>
      <c r="S87" s="103">
        <v>1</v>
      </c>
      <c r="T87" s="104">
        <f t="shared" si="60"/>
        <v>11.76</v>
      </c>
      <c r="U87" s="104">
        <f t="shared" si="61"/>
        <v>24.5</v>
      </c>
      <c r="V87" s="103">
        <v>0</v>
      </c>
      <c r="W87" s="104">
        <f t="shared" si="62"/>
        <v>0</v>
      </c>
      <c r="X87" s="104">
        <f t="shared" si="63"/>
        <v>0</v>
      </c>
      <c r="Y87" s="103"/>
      <c r="Z87" s="104">
        <f t="shared" si="64"/>
        <v>0</v>
      </c>
      <c r="AA87" s="104">
        <f t="shared" si="65"/>
        <v>0</v>
      </c>
      <c r="AB87" s="103"/>
      <c r="AC87" s="103">
        <f t="shared" si="71"/>
        <v>4</v>
      </c>
      <c r="AD87" s="104">
        <f t="shared" si="72"/>
        <v>47.04</v>
      </c>
      <c r="AE87" s="104">
        <f t="shared" si="73"/>
        <v>98</v>
      </c>
      <c r="AF87" s="42">
        <f t="shared" si="75"/>
        <v>3.2520325203252036E-2</v>
      </c>
      <c r="AG87" s="106">
        <f t="shared" si="66"/>
        <v>0.97560975609756106</v>
      </c>
      <c r="AH87" s="63">
        <f t="shared" si="76"/>
        <v>23.902439024390247</v>
      </c>
      <c r="AI87" s="103">
        <v>0</v>
      </c>
      <c r="AJ87" s="107">
        <f t="shared" si="67"/>
        <v>0</v>
      </c>
      <c r="AK87" s="106">
        <f t="shared" si="68"/>
        <v>0</v>
      </c>
      <c r="AL87" s="108">
        <v>83</v>
      </c>
      <c r="AM87" s="106">
        <f t="shared" si="69"/>
        <v>0</v>
      </c>
      <c r="AN87" s="109">
        <f t="shared" si="70"/>
        <v>0</v>
      </c>
      <c r="AO87" s="35">
        <f t="shared" si="77"/>
        <v>43589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2</v>
      </c>
      <c r="K88" s="104">
        <f t="shared" si="74"/>
        <v>24.099999999999977</v>
      </c>
      <c r="L88" s="104">
        <f t="shared" si="55"/>
        <v>49</v>
      </c>
      <c r="M88" s="103">
        <v>2</v>
      </c>
      <c r="N88" s="104">
        <f t="shared" si="56"/>
        <v>24.099999999999977</v>
      </c>
      <c r="O88" s="104">
        <f t="shared" si="57"/>
        <v>49</v>
      </c>
      <c r="P88" s="103">
        <v>0</v>
      </c>
      <c r="Q88" s="104">
        <f t="shared" si="58"/>
        <v>0</v>
      </c>
      <c r="R88" s="104">
        <f t="shared" si="59"/>
        <v>0</v>
      </c>
      <c r="S88" s="103">
        <v>4</v>
      </c>
      <c r="T88" s="104">
        <f t="shared" si="60"/>
        <v>48.199999999999953</v>
      </c>
      <c r="U88" s="104">
        <f t="shared" si="61"/>
        <v>98</v>
      </c>
      <c r="V88" s="103">
        <v>1</v>
      </c>
      <c r="W88" s="104">
        <f t="shared" si="62"/>
        <v>12.049999999999988</v>
      </c>
      <c r="X88" s="104">
        <f t="shared" si="63"/>
        <v>24.5</v>
      </c>
      <c r="Y88" s="103"/>
      <c r="Z88" s="104">
        <f t="shared" si="64"/>
        <v>0</v>
      </c>
      <c r="AA88" s="104">
        <f t="shared" si="65"/>
        <v>0</v>
      </c>
      <c r="AB88" s="103"/>
      <c r="AC88" s="103">
        <f t="shared" si="71"/>
        <v>9</v>
      </c>
      <c r="AD88" s="104">
        <f t="shared" si="72"/>
        <v>108.44999999999989</v>
      </c>
      <c r="AE88" s="104">
        <f t="shared" si="73"/>
        <v>220.5</v>
      </c>
      <c r="AF88" s="42">
        <f t="shared" si="75"/>
        <v>7.3170731707317069E-2</v>
      </c>
      <c r="AG88" s="106">
        <f t="shared" si="66"/>
        <v>2.1951219512195119</v>
      </c>
      <c r="AH88" s="63">
        <f t="shared" si="76"/>
        <v>53.780487804878042</v>
      </c>
      <c r="AI88" s="103">
        <v>1</v>
      </c>
      <c r="AJ88" s="107">
        <f t="shared" si="67"/>
        <v>24.5</v>
      </c>
      <c r="AK88" s="106">
        <f t="shared" si="68"/>
        <v>13.666666666666668</v>
      </c>
      <c r="AL88" s="108">
        <v>84</v>
      </c>
      <c r="AM88" s="106">
        <f t="shared" si="69"/>
        <v>1.9523809523809526</v>
      </c>
      <c r="AN88" s="109">
        <f t="shared" si="70"/>
        <v>0.4555555555555556</v>
      </c>
      <c r="AO88" s="35">
        <f t="shared" si="77"/>
        <v>43602.666666666664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5"/>
        <v>0</v>
      </c>
      <c r="M89" s="103">
        <v>0</v>
      </c>
      <c r="N89" s="104">
        <f t="shared" si="56"/>
        <v>0</v>
      </c>
      <c r="O89" s="104">
        <f t="shared" si="57"/>
        <v>0</v>
      </c>
      <c r="P89" s="103">
        <v>0</v>
      </c>
      <c r="Q89" s="104">
        <f t="shared" si="58"/>
        <v>0</v>
      </c>
      <c r="R89" s="104">
        <f t="shared" si="59"/>
        <v>0</v>
      </c>
      <c r="S89" s="103">
        <v>0</v>
      </c>
      <c r="T89" s="104">
        <f t="shared" si="60"/>
        <v>0</v>
      </c>
      <c r="U89" s="104">
        <f t="shared" si="61"/>
        <v>0</v>
      </c>
      <c r="V89" s="103">
        <v>0</v>
      </c>
      <c r="W89" s="104">
        <f t="shared" si="62"/>
        <v>0</v>
      </c>
      <c r="X89" s="104">
        <f t="shared" si="63"/>
        <v>0</v>
      </c>
      <c r="Y89" s="103"/>
      <c r="Z89" s="104">
        <f t="shared" si="64"/>
        <v>0</v>
      </c>
      <c r="AA89" s="104">
        <f t="shared" si="65"/>
        <v>0</v>
      </c>
      <c r="AB89" s="103"/>
      <c r="AC89" s="103">
        <f t="shared" si="71"/>
        <v>0</v>
      </c>
      <c r="AD89" s="104">
        <f t="shared" si="72"/>
        <v>0</v>
      </c>
      <c r="AE89" s="104">
        <f t="shared" si="73"/>
        <v>0</v>
      </c>
      <c r="AF89" s="42">
        <f t="shared" si="75"/>
        <v>0</v>
      </c>
      <c r="AG89" s="106">
        <f t="shared" si="66"/>
        <v>0</v>
      </c>
      <c r="AH89" s="63">
        <f t="shared" si="76"/>
        <v>0</v>
      </c>
      <c r="AI89" s="103">
        <v>0</v>
      </c>
      <c r="AJ89" s="107">
        <f t="shared" si="67"/>
        <v>0</v>
      </c>
      <c r="AK89" s="106" t="str">
        <f t="shared" si="68"/>
        <v>-</v>
      </c>
      <c r="AL89" s="108">
        <v>85</v>
      </c>
      <c r="AM89" s="106" t="str">
        <f t="shared" si="69"/>
        <v>-</v>
      </c>
      <c r="AN89" s="109" t="str">
        <f t="shared" si="70"/>
        <v>-</v>
      </c>
      <c r="AO89" s="35" t="str">
        <f t="shared" si="77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8" si="78">J90*$F90</f>
        <v>0</v>
      </c>
      <c r="L90" s="16">
        <f t="shared" ref="L90:L95" si="79">J90*$G90</f>
        <v>0</v>
      </c>
      <c r="M90" s="26">
        <v>0</v>
      </c>
      <c r="N90" s="16">
        <f t="shared" ref="N90:N95" si="80">M90*$F90</f>
        <v>0</v>
      </c>
      <c r="O90" s="16">
        <f t="shared" ref="O90:O95" si="81">M90*$G90</f>
        <v>0</v>
      </c>
      <c r="P90" s="26">
        <v>0</v>
      </c>
      <c r="Q90" s="16">
        <f t="shared" ref="Q90:Q95" si="82">P90*$F90</f>
        <v>0</v>
      </c>
      <c r="R90" s="16">
        <f t="shared" ref="R90:R95" si="83">P90*$G90</f>
        <v>0</v>
      </c>
      <c r="S90" s="26">
        <v>0</v>
      </c>
      <c r="T90" s="16">
        <f t="shared" ref="T90:T95" si="84">S90*$F90</f>
        <v>0</v>
      </c>
      <c r="U90" s="16">
        <f t="shared" ref="U90:U95" si="85">S90*$G90</f>
        <v>0</v>
      </c>
      <c r="V90" s="26">
        <v>0</v>
      </c>
      <c r="W90" s="16">
        <f t="shared" ref="W90:W95" si="86">V90*$F90</f>
        <v>0</v>
      </c>
      <c r="X90" s="16">
        <f t="shared" ref="X90:X95" si="87">V90*$G90</f>
        <v>0</v>
      </c>
      <c r="Y90" s="26"/>
      <c r="Z90" s="16">
        <f t="shared" ref="Z90:Z95" si="88">Y90*$F90</f>
        <v>0</v>
      </c>
      <c r="AA90" s="16">
        <f t="shared" ref="AA90:AA95" si="89">Y90*$G90</f>
        <v>0</v>
      </c>
      <c r="AB90" s="51"/>
      <c r="AC90" s="52">
        <f t="shared" si="71"/>
        <v>0</v>
      </c>
      <c r="AD90" s="16">
        <f t="shared" si="72"/>
        <v>0</v>
      </c>
      <c r="AE90" s="37">
        <f t="shared" si="73"/>
        <v>0</v>
      </c>
      <c r="AF90" s="42">
        <f t="shared" si="75"/>
        <v>0</v>
      </c>
      <c r="AG90" s="37">
        <f t="shared" ref="AG90:AG95" si="90">AF90*30</f>
        <v>0</v>
      </c>
      <c r="AH90" s="63">
        <f t="shared" si="76"/>
        <v>0</v>
      </c>
      <c r="AI90" s="26">
        <v>0</v>
      </c>
      <c r="AJ90" s="37">
        <f t="shared" ref="AJ90:AJ95" si="91">AI90*G90</f>
        <v>0</v>
      </c>
      <c r="AK90" s="37" t="str">
        <f t="shared" ref="AK90:AK95" si="92">IFERROR(AI90/AF90, "-")</f>
        <v>-</v>
      </c>
      <c r="AL90" s="47">
        <v>87</v>
      </c>
      <c r="AM90" s="37" t="str">
        <f t="shared" ref="AM90:AM95" si="93">IFERROR(AK90/7,"-")</f>
        <v>-</v>
      </c>
      <c r="AN90" s="52" t="str">
        <f t="shared" ref="AN90:AN95" si="94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8"/>
        <v>0</v>
      </c>
      <c r="L91" s="104">
        <f t="shared" si="79"/>
        <v>0</v>
      </c>
      <c r="M91" s="103">
        <v>0</v>
      </c>
      <c r="N91" s="104">
        <f t="shared" si="80"/>
        <v>0</v>
      </c>
      <c r="O91" s="104">
        <f t="shared" si="81"/>
        <v>0</v>
      </c>
      <c r="P91" s="103">
        <v>0</v>
      </c>
      <c r="Q91" s="104">
        <f t="shared" si="82"/>
        <v>0</v>
      </c>
      <c r="R91" s="104">
        <f t="shared" si="83"/>
        <v>0</v>
      </c>
      <c r="S91" s="103">
        <v>0</v>
      </c>
      <c r="T91" s="104">
        <f t="shared" si="84"/>
        <v>0</v>
      </c>
      <c r="U91" s="104">
        <f t="shared" si="85"/>
        <v>0</v>
      </c>
      <c r="V91" s="103">
        <v>0</v>
      </c>
      <c r="W91" s="104">
        <f t="shared" si="86"/>
        <v>0</v>
      </c>
      <c r="X91" s="104">
        <f t="shared" si="87"/>
        <v>0</v>
      </c>
      <c r="Y91" s="103"/>
      <c r="Z91" s="104">
        <f t="shared" si="88"/>
        <v>0</v>
      </c>
      <c r="AA91" s="104">
        <f t="shared" si="89"/>
        <v>0</v>
      </c>
      <c r="AB91" s="103"/>
      <c r="AC91" s="103">
        <f t="shared" si="71"/>
        <v>0</v>
      </c>
      <c r="AD91" s="104">
        <f t="shared" si="72"/>
        <v>0</v>
      </c>
      <c r="AE91" s="104">
        <f t="shared" si="73"/>
        <v>0</v>
      </c>
      <c r="AF91" s="42">
        <f t="shared" si="75"/>
        <v>0</v>
      </c>
      <c r="AG91" s="106">
        <f t="shared" si="90"/>
        <v>0</v>
      </c>
      <c r="AH91" s="63">
        <f t="shared" si="76"/>
        <v>0</v>
      </c>
      <c r="AI91" s="103">
        <v>0</v>
      </c>
      <c r="AJ91" s="107">
        <f t="shared" si="91"/>
        <v>0</v>
      </c>
      <c r="AK91" s="106" t="str">
        <f t="shared" si="92"/>
        <v>-</v>
      </c>
      <c r="AL91" s="108">
        <v>88</v>
      </c>
      <c r="AM91" s="106" t="str">
        <f t="shared" si="93"/>
        <v>-</v>
      </c>
      <c r="AN91" s="109" t="str">
        <f t="shared" si="94"/>
        <v>-</v>
      </c>
      <c r="AO91" s="35" t="str">
        <f t="shared" si="77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8"/>
        <v>0</v>
      </c>
      <c r="L92" s="104">
        <f t="shared" si="79"/>
        <v>0</v>
      </c>
      <c r="M92" s="103">
        <v>0</v>
      </c>
      <c r="N92" s="104">
        <f t="shared" si="80"/>
        <v>0</v>
      </c>
      <c r="O92" s="104">
        <f t="shared" si="81"/>
        <v>0</v>
      </c>
      <c r="P92" s="103">
        <v>0</v>
      </c>
      <c r="Q92" s="104">
        <f t="shared" si="82"/>
        <v>0</v>
      </c>
      <c r="R92" s="104">
        <f t="shared" si="83"/>
        <v>0</v>
      </c>
      <c r="S92" s="103">
        <v>0</v>
      </c>
      <c r="T92" s="104">
        <f t="shared" si="84"/>
        <v>0</v>
      </c>
      <c r="U92" s="104">
        <f t="shared" si="85"/>
        <v>0</v>
      </c>
      <c r="V92" s="103">
        <v>0</v>
      </c>
      <c r="W92" s="104">
        <f t="shared" si="86"/>
        <v>0</v>
      </c>
      <c r="X92" s="104">
        <f t="shared" si="87"/>
        <v>0</v>
      </c>
      <c r="Y92" s="103"/>
      <c r="Z92" s="104">
        <f t="shared" si="88"/>
        <v>0</v>
      </c>
      <c r="AA92" s="104">
        <f t="shared" si="89"/>
        <v>0</v>
      </c>
      <c r="AB92" s="103"/>
      <c r="AC92" s="103">
        <f t="shared" si="71"/>
        <v>0</v>
      </c>
      <c r="AD92" s="104">
        <f t="shared" si="72"/>
        <v>0</v>
      </c>
      <c r="AE92" s="104">
        <f t="shared" si="73"/>
        <v>0</v>
      </c>
      <c r="AF92" s="42">
        <f t="shared" si="75"/>
        <v>0</v>
      </c>
      <c r="AG92" s="106">
        <f t="shared" si="90"/>
        <v>0</v>
      </c>
      <c r="AH92" s="63">
        <f t="shared" si="76"/>
        <v>0</v>
      </c>
      <c r="AI92" s="103">
        <v>0</v>
      </c>
      <c r="AJ92" s="107">
        <f t="shared" si="91"/>
        <v>0</v>
      </c>
      <c r="AK92" s="106" t="str">
        <f t="shared" si="92"/>
        <v>-</v>
      </c>
      <c r="AL92" s="108">
        <v>89</v>
      </c>
      <c r="AM92" s="106" t="str">
        <f t="shared" si="93"/>
        <v>-</v>
      </c>
      <c r="AN92" s="109" t="str">
        <f t="shared" si="94"/>
        <v>-</v>
      </c>
      <c r="AO92" s="35" t="str">
        <f t="shared" si="77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8"/>
        <v>0</v>
      </c>
      <c r="L93" s="104">
        <f t="shared" si="79"/>
        <v>0</v>
      </c>
      <c r="M93" s="103">
        <v>0</v>
      </c>
      <c r="N93" s="104">
        <f t="shared" si="80"/>
        <v>0</v>
      </c>
      <c r="O93" s="104">
        <f t="shared" si="81"/>
        <v>0</v>
      </c>
      <c r="P93" s="103">
        <v>0</v>
      </c>
      <c r="Q93" s="104">
        <f t="shared" si="82"/>
        <v>0</v>
      </c>
      <c r="R93" s="104">
        <f t="shared" si="83"/>
        <v>0</v>
      </c>
      <c r="S93" s="103">
        <v>0</v>
      </c>
      <c r="T93" s="104">
        <f t="shared" si="84"/>
        <v>0</v>
      </c>
      <c r="U93" s="104">
        <f t="shared" si="85"/>
        <v>0</v>
      </c>
      <c r="V93" s="103">
        <v>0</v>
      </c>
      <c r="W93" s="104">
        <f t="shared" si="86"/>
        <v>0</v>
      </c>
      <c r="X93" s="104">
        <f t="shared" si="87"/>
        <v>0</v>
      </c>
      <c r="Y93" s="103"/>
      <c r="Z93" s="104">
        <f t="shared" si="88"/>
        <v>0</v>
      </c>
      <c r="AA93" s="104">
        <f t="shared" si="89"/>
        <v>0</v>
      </c>
      <c r="AB93" s="103"/>
      <c r="AC93" s="103">
        <f t="shared" si="71"/>
        <v>0</v>
      </c>
      <c r="AD93" s="104">
        <f t="shared" si="72"/>
        <v>0</v>
      </c>
      <c r="AE93" s="104">
        <f t="shared" si="73"/>
        <v>0</v>
      </c>
      <c r="AF93" s="42">
        <f t="shared" si="75"/>
        <v>0</v>
      </c>
      <c r="AG93" s="106">
        <f t="shared" si="90"/>
        <v>0</v>
      </c>
      <c r="AH93" s="63">
        <f t="shared" si="76"/>
        <v>0</v>
      </c>
      <c r="AI93" s="103">
        <v>0</v>
      </c>
      <c r="AJ93" s="107">
        <f t="shared" si="91"/>
        <v>0</v>
      </c>
      <c r="AK93" s="106" t="str">
        <f t="shared" si="92"/>
        <v>-</v>
      </c>
      <c r="AL93" s="108">
        <v>90</v>
      </c>
      <c r="AM93" s="106" t="str">
        <f t="shared" si="93"/>
        <v>-</v>
      </c>
      <c r="AN93" s="109" t="str">
        <f t="shared" si="94"/>
        <v>-</v>
      </c>
      <c r="AO93" s="35" t="str">
        <f t="shared" si="77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8"/>
        <v>0</v>
      </c>
      <c r="L94" s="104">
        <f t="shared" si="79"/>
        <v>0</v>
      </c>
      <c r="M94" s="103">
        <v>0</v>
      </c>
      <c r="N94" s="104">
        <f t="shared" si="80"/>
        <v>0</v>
      </c>
      <c r="O94" s="104">
        <f t="shared" si="81"/>
        <v>0</v>
      </c>
      <c r="P94" s="103">
        <v>0</v>
      </c>
      <c r="Q94" s="104">
        <f t="shared" si="82"/>
        <v>0</v>
      </c>
      <c r="R94" s="104">
        <f t="shared" si="83"/>
        <v>0</v>
      </c>
      <c r="S94" s="103">
        <v>0</v>
      </c>
      <c r="T94" s="104">
        <f t="shared" si="84"/>
        <v>0</v>
      </c>
      <c r="U94" s="104">
        <f t="shared" si="85"/>
        <v>0</v>
      </c>
      <c r="V94" s="103">
        <v>0</v>
      </c>
      <c r="W94" s="104">
        <f t="shared" si="86"/>
        <v>0</v>
      </c>
      <c r="X94" s="104">
        <f t="shared" si="87"/>
        <v>0</v>
      </c>
      <c r="Y94" s="103"/>
      <c r="Z94" s="104">
        <f t="shared" si="88"/>
        <v>0</v>
      </c>
      <c r="AA94" s="104">
        <f t="shared" si="89"/>
        <v>0</v>
      </c>
      <c r="AB94" s="103"/>
      <c r="AC94" s="103">
        <f t="shared" si="71"/>
        <v>0</v>
      </c>
      <c r="AD94" s="104">
        <f t="shared" si="72"/>
        <v>0</v>
      </c>
      <c r="AE94" s="104">
        <f t="shared" si="73"/>
        <v>0</v>
      </c>
      <c r="AF94" s="42">
        <f t="shared" si="75"/>
        <v>0</v>
      </c>
      <c r="AG94" s="106">
        <f t="shared" si="90"/>
        <v>0</v>
      </c>
      <c r="AH94" s="63">
        <f t="shared" si="76"/>
        <v>0</v>
      </c>
      <c r="AI94" s="103">
        <v>0</v>
      </c>
      <c r="AJ94" s="107">
        <f t="shared" si="91"/>
        <v>0</v>
      </c>
      <c r="AK94" s="106" t="str">
        <f t="shared" si="92"/>
        <v>-</v>
      </c>
      <c r="AL94" s="108">
        <v>91</v>
      </c>
      <c r="AM94" s="106" t="str">
        <f t="shared" si="93"/>
        <v>-</v>
      </c>
      <c r="AN94" s="109" t="str">
        <f t="shared" si="94"/>
        <v>-</v>
      </c>
      <c r="AO94" s="35" t="str">
        <f t="shared" si="77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8"/>
        <v>0</v>
      </c>
      <c r="L95" s="104">
        <f t="shared" si="79"/>
        <v>0</v>
      </c>
      <c r="M95" s="103">
        <v>0</v>
      </c>
      <c r="N95" s="104">
        <f t="shared" si="80"/>
        <v>0</v>
      </c>
      <c r="O95" s="104">
        <f t="shared" si="81"/>
        <v>0</v>
      </c>
      <c r="P95" s="103">
        <v>0</v>
      </c>
      <c r="Q95" s="104">
        <f t="shared" si="82"/>
        <v>0</v>
      </c>
      <c r="R95" s="104">
        <f t="shared" si="83"/>
        <v>0</v>
      </c>
      <c r="S95" s="103">
        <v>0</v>
      </c>
      <c r="T95" s="104">
        <f t="shared" si="84"/>
        <v>0</v>
      </c>
      <c r="U95" s="104">
        <f t="shared" si="85"/>
        <v>0</v>
      </c>
      <c r="V95" s="103">
        <v>0</v>
      </c>
      <c r="W95" s="104">
        <f t="shared" si="86"/>
        <v>0</v>
      </c>
      <c r="X95" s="104">
        <f t="shared" si="87"/>
        <v>0</v>
      </c>
      <c r="Y95" s="103"/>
      <c r="Z95" s="104">
        <f t="shared" si="88"/>
        <v>0</v>
      </c>
      <c r="AA95" s="104">
        <f t="shared" si="89"/>
        <v>0</v>
      </c>
      <c r="AB95" s="103"/>
      <c r="AC95" s="103">
        <f t="shared" si="71"/>
        <v>0</v>
      </c>
      <c r="AD95" s="104">
        <f t="shared" si="72"/>
        <v>0</v>
      </c>
      <c r="AE95" s="104">
        <f t="shared" si="73"/>
        <v>0</v>
      </c>
      <c r="AF95" s="42">
        <f t="shared" si="75"/>
        <v>0</v>
      </c>
      <c r="AG95" s="106">
        <f t="shared" si="90"/>
        <v>0</v>
      </c>
      <c r="AH95" s="63">
        <f t="shared" si="76"/>
        <v>0</v>
      </c>
      <c r="AI95" s="103">
        <v>0</v>
      </c>
      <c r="AJ95" s="107">
        <f t="shared" si="91"/>
        <v>0</v>
      </c>
      <c r="AK95" s="106" t="str">
        <f t="shared" si="92"/>
        <v>-</v>
      </c>
      <c r="AL95" s="108">
        <v>92</v>
      </c>
      <c r="AM95" s="106" t="str">
        <f t="shared" si="93"/>
        <v>-</v>
      </c>
      <c r="AN95" s="109" t="str">
        <f t="shared" si="94"/>
        <v>-</v>
      </c>
      <c r="AO95" s="35" t="str">
        <f t="shared" si="77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5">M96*$F96</f>
        <v>0</v>
      </c>
      <c r="O96" s="16">
        <f t="shared" ref="O96:O97" si="96">M96*$G96</f>
        <v>0</v>
      </c>
      <c r="P96" s="26">
        <v>0</v>
      </c>
      <c r="Q96" s="16">
        <f t="shared" ref="Q96:Q97" si="97">P96*$F96</f>
        <v>0</v>
      </c>
      <c r="R96" s="16">
        <f t="shared" ref="R96:R97" si="98">P96*$G96</f>
        <v>0</v>
      </c>
      <c r="S96" s="26">
        <v>0</v>
      </c>
      <c r="T96" s="16">
        <f t="shared" ref="T96:T97" si="99">S96*$F96</f>
        <v>0</v>
      </c>
      <c r="U96" s="16">
        <f t="shared" ref="U96:U97" si="100">S96*$G96</f>
        <v>0</v>
      </c>
      <c r="V96" s="26">
        <v>0</v>
      </c>
      <c r="W96" s="16">
        <f t="shared" ref="W96:W97" si="101">V96*$F96</f>
        <v>0</v>
      </c>
      <c r="X96" s="16">
        <f t="shared" ref="X96:X97" si="102">V96*$G96</f>
        <v>0</v>
      </c>
      <c r="Y96" s="26"/>
      <c r="Z96" s="16">
        <f t="shared" ref="Z96:Z97" si="103">Y96*$F96</f>
        <v>0</v>
      </c>
      <c r="AA96" s="16">
        <f t="shared" ref="AA96:AA97" si="104">Y96*$G96</f>
        <v>0</v>
      </c>
      <c r="AC96" s="52">
        <f t="shared" si="71"/>
        <v>0</v>
      </c>
      <c r="AD96" s="16">
        <f t="shared" si="72"/>
        <v>0</v>
      </c>
      <c r="AE96" s="37">
        <f t="shared" si="73"/>
        <v>0</v>
      </c>
      <c r="AF96" s="42">
        <f t="shared" si="75"/>
        <v>0</v>
      </c>
      <c r="AG96" s="37">
        <f t="shared" ref="AG96:AG103" si="105">AF96*30</f>
        <v>0</v>
      </c>
      <c r="AH96" s="63">
        <f t="shared" si="76"/>
        <v>0</v>
      </c>
      <c r="AI96" s="26">
        <v>0</v>
      </c>
      <c r="AJ96" s="37">
        <f t="shared" ref="AJ96:AJ103" si="106">AI96*G96</f>
        <v>0</v>
      </c>
      <c r="AK96" s="37" t="str">
        <f t="shared" ref="AK96:AK103" si="107">IFERROR(AI96/AF96, "-")</f>
        <v>-</v>
      </c>
      <c r="AL96" s="47">
        <v>94</v>
      </c>
      <c r="AM96" s="37" t="str">
        <f t="shared" ref="AM96:AM103" si="108">IFERROR(AK96/7,"-")</f>
        <v>-</v>
      </c>
      <c r="AN96" s="52" t="str">
        <f t="shared" ref="AN96:AN103" si="109">IFERROR(AK96/30,"-")</f>
        <v>-</v>
      </c>
      <c r="AO96" s="35" t="str">
        <f t="shared" si="77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8"/>
        <v>0</v>
      </c>
      <c r="L97" s="16">
        <f t="shared" ref="L97" si="110">J97*$G97</f>
        <v>0</v>
      </c>
      <c r="M97" s="26">
        <v>0</v>
      </c>
      <c r="N97" s="16">
        <f t="shared" si="95"/>
        <v>0</v>
      </c>
      <c r="O97" s="16">
        <f t="shared" si="96"/>
        <v>0</v>
      </c>
      <c r="P97" s="26">
        <v>0</v>
      </c>
      <c r="Q97" s="16">
        <f t="shared" si="97"/>
        <v>0</v>
      </c>
      <c r="R97" s="16">
        <f t="shared" si="98"/>
        <v>0</v>
      </c>
      <c r="S97" s="26">
        <v>0</v>
      </c>
      <c r="T97" s="16">
        <f t="shared" si="99"/>
        <v>0</v>
      </c>
      <c r="U97" s="16">
        <f t="shared" si="100"/>
        <v>0</v>
      </c>
      <c r="V97" s="26">
        <v>0</v>
      </c>
      <c r="W97" s="16">
        <f t="shared" si="101"/>
        <v>0</v>
      </c>
      <c r="X97" s="16">
        <f t="shared" si="102"/>
        <v>0</v>
      </c>
      <c r="Y97" s="26"/>
      <c r="Z97" s="16">
        <f t="shared" si="103"/>
        <v>0</v>
      </c>
      <c r="AA97" s="16">
        <f t="shared" si="104"/>
        <v>0</v>
      </c>
      <c r="AC97" s="52">
        <f t="shared" si="71"/>
        <v>0</v>
      </c>
      <c r="AD97" s="16">
        <f t="shared" si="72"/>
        <v>0</v>
      </c>
      <c r="AE97" s="37">
        <f t="shared" si="73"/>
        <v>0</v>
      </c>
      <c r="AF97" s="42">
        <f t="shared" si="75"/>
        <v>0</v>
      </c>
      <c r="AG97" s="37">
        <f t="shared" si="105"/>
        <v>0</v>
      </c>
      <c r="AH97" s="63">
        <f t="shared" si="76"/>
        <v>0</v>
      </c>
      <c r="AI97" s="26">
        <v>1</v>
      </c>
      <c r="AJ97" s="37">
        <f t="shared" si="106"/>
        <v>44.5</v>
      </c>
      <c r="AK97" s="37" t="str">
        <f t="shared" si="107"/>
        <v>-</v>
      </c>
      <c r="AL97" s="47">
        <v>95</v>
      </c>
      <c r="AM97" s="37" t="str">
        <f t="shared" si="108"/>
        <v>-</v>
      </c>
      <c r="AN97" s="52" t="str">
        <f t="shared" si="109"/>
        <v>-</v>
      </c>
      <c r="AO97" s="35" t="str">
        <f t="shared" si="77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8"/>
        <v>0</v>
      </c>
      <c r="L98" s="16">
        <f t="shared" ref="L98:L101" si="111">J98*$G98</f>
        <v>0</v>
      </c>
      <c r="M98" s="26">
        <v>0</v>
      </c>
      <c r="N98" s="16">
        <f t="shared" ref="N98:N101" si="112">M98*$F98</f>
        <v>0</v>
      </c>
      <c r="O98" s="16">
        <f t="shared" ref="O98:O101" si="113">M98*$G98</f>
        <v>0</v>
      </c>
      <c r="P98" s="26">
        <v>0</v>
      </c>
      <c r="Q98" s="16">
        <f t="shared" ref="Q98:Q101" si="114">P98*$F98</f>
        <v>0</v>
      </c>
      <c r="R98" s="16">
        <f t="shared" ref="R98:R101" si="115">P98*$G98</f>
        <v>0</v>
      </c>
      <c r="S98" s="26">
        <v>0</v>
      </c>
      <c r="T98" s="16">
        <f t="shared" ref="T98:T101" si="116">S98*$F98</f>
        <v>0</v>
      </c>
      <c r="U98" s="16">
        <f t="shared" ref="U98:U101" si="117">S98*$G98</f>
        <v>0</v>
      </c>
      <c r="V98" s="26">
        <v>0</v>
      </c>
      <c r="W98" s="16">
        <f t="shared" ref="W98:W101" si="118">V98*$F98</f>
        <v>0</v>
      </c>
      <c r="X98" s="16">
        <f t="shared" ref="X98:X101" si="119">V98*$G98</f>
        <v>0</v>
      </c>
      <c r="Y98" s="26"/>
      <c r="Z98" s="16">
        <f t="shared" ref="Z98:Z101" si="120">Y98*$F98</f>
        <v>0</v>
      </c>
      <c r="AA98" s="16">
        <f t="shared" ref="AA98:AA101" si="121">Y98*$G98</f>
        <v>0</v>
      </c>
      <c r="AC98" s="52">
        <f t="shared" si="71"/>
        <v>0</v>
      </c>
      <c r="AD98" s="16">
        <f t="shared" si="72"/>
        <v>0</v>
      </c>
      <c r="AE98" s="37">
        <f t="shared" si="73"/>
        <v>0</v>
      </c>
      <c r="AF98" s="42">
        <f t="shared" si="75"/>
        <v>0</v>
      </c>
      <c r="AG98" s="37">
        <f t="shared" si="105"/>
        <v>0</v>
      </c>
      <c r="AH98" s="63">
        <f t="shared" si="76"/>
        <v>0</v>
      </c>
      <c r="AI98" s="26">
        <v>3</v>
      </c>
      <c r="AJ98" s="37">
        <f t="shared" si="106"/>
        <v>133.5</v>
      </c>
      <c r="AK98" s="37" t="str">
        <f t="shared" si="107"/>
        <v>-</v>
      </c>
      <c r="AL98" s="47">
        <v>97</v>
      </c>
      <c r="AM98" s="37" t="str">
        <f t="shared" si="108"/>
        <v>-</v>
      </c>
      <c r="AN98" s="52" t="str">
        <f t="shared" si="109"/>
        <v>-</v>
      </c>
      <c r="AO98" s="35" t="str">
        <f t="shared" si="77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8"/>
        <v>0</v>
      </c>
      <c r="L99" s="16">
        <f t="shared" si="111"/>
        <v>0</v>
      </c>
      <c r="M99" s="26">
        <v>0</v>
      </c>
      <c r="N99" s="16">
        <f t="shared" si="112"/>
        <v>0</v>
      </c>
      <c r="O99" s="16">
        <f t="shared" si="113"/>
        <v>0</v>
      </c>
      <c r="P99" s="26">
        <v>0</v>
      </c>
      <c r="Q99" s="16">
        <f t="shared" si="114"/>
        <v>0</v>
      </c>
      <c r="R99" s="16">
        <f t="shared" si="115"/>
        <v>0</v>
      </c>
      <c r="S99" s="26">
        <v>1</v>
      </c>
      <c r="T99" s="16">
        <f t="shared" si="116"/>
        <v>7.4611494252873589</v>
      </c>
      <c r="U99" s="16">
        <f t="shared" si="117"/>
        <v>24.5</v>
      </c>
      <c r="V99" s="26">
        <v>0</v>
      </c>
      <c r="W99" s="16">
        <f t="shared" si="118"/>
        <v>0</v>
      </c>
      <c r="X99" s="16">
        <f t="shared" si="119"/>
        <v>0</v>
      </c>
      <c r="Y99" s="26"/>
      <c r="Z99" s="16">
        <f t="shared" si="120"/>
        <v>0</v>
      </c>
      <c r="AA99" s="16">
        <f t="shared" si="121"/>
        <v>0</v>
      </c>
      <c r="AC99" s="52">
        <f t="shared" si="71"/>
        <v>1</v>
      </c>
      <c r="AD99" s="16">
        <f t="shared" si="72"/>
        <v>7.4611494252873589</v>
      </c>
      <c r="AE99" s="37">
        <f t="shared" si="73"/>
        <v>24.5</v>
      </c>
      <c r="AF99" s="42">
        <f t="shared" si="75"/>
        <v>8.130081300813009E-3</v>
      </c>
      <c r="AG99" s="37">
        <f t="shared" si="105"/>
        <v>0.24390243902439027</v>
      </c>
      <c r="AH99" s="63">
        <f t="shared" si="76"/>
        <v>5.9756097560975618</v>
      </c>
      <c r="AI99" s="26">
        <v>2</v>
      </c>
      <c r="AJ99" s="37">
        <f t="shared" si="106"/>
        <v>49</v>
      </c>
      <c r="AK99" s="37">
        <f t="shared" si="107"/>
        <v>245.99999999999997</v>
      </c>
      <c r="AL99" s="47">
        <v>98</v>
      </c>
      <c r="AM99" s="37">
        <f t="shared" si="108"/>
        <v>35.142857142857139</v>
      </c>
      <c r="AN99" s="52">
        <f t="shared" si="109"/>
        <v>8.1999999999999993</v>
      </c>
      <c r="AO99" s="35">
        <f t="shared" si="77"/>
        <v>43835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2</v>
      </c>
      <c r="K100" s="16">
        <f t="shared" si="78"/>
        <v>15.220000000000017</v>
      </c>
      <c r="L100" s="16">
        <f t="shared" si="111"/>
        <v>49</v>
      </c>
      <c r="M100" s="26">
        <v>2</v>
      </c>
      <c r="N100" s="16">
        <f t="shared" si="112"/>
        <v>15.220000000000017</v>
      </c>
      <c r="O100" s="16">
        <f t="shared" si="113"/>
        <v>49</v>
      </c>
      <c r="P100" s="26">
        <v>4</v>
      </c>
      <c r="Q100" s="16">
        <f t="shared" si="114"/>
        <v>30.440000000000033</v>
      </c>
      <c r="R100" s="16">
        <f t="shared" si="115"/>
        <v>98</v>
      </c>
      <c r="S100" s="26">
        <v>2</v>
      </c>
      <c r="T100" s="16">
        <f t="shared" si="116"/>
        <v>15.220000000000017</v>
      </c>
      <c r="U100" s="16">
        <f t="shared" si="117"/>
        <v>49</v>
      </c>
      <c r="V100" s="26">
        <v>1</v>
      </c>
      <c r="W100" s="16">
        <f t="shared" si="118"/>
        <v>7.6100000000000083</v>
      </c>
      <c r="X100" s="16">
        <f t="shared" si="119"/>
        <v>24.5</v>
      </c>
      <c r="Y100" s="26"/>
      <c r="Z100" s="16">
        <f t="shared" si="120"/>
        <v>0</v>
      </c>
      <c r="AA100" s="16">
        <f t="shared" si="121"/>
        <v>0</v>
      </c>
      <c r="AC100" s="52">
        <f t="shared" si="71"/>
        <v>11</v>
      </c>
      <c r="AD100" s="16">
        <f t="shared" si="72"/>
        <v>83.710000000000093</v>
      </c>
      <c r="AE100" s="37">
        <f t="shared" si="73"/>
        <v>269.5</v>
      </c>
      <c r="AF100" s="42">
        <f t="shared" si="75"/>
        <v>8.943089430894309E-2</v>
      </c>
      <c r="AG100" s="37">
        <f t="shared" si="105"/>
        <v>2.6829268292682928</v>
      </c>
      <c r="AH100" s="63">
        <f t="shared" si="76"/>
        <v>65.731707317073173</v>
      </c>
      <c r="AI100" s="26">
        <v>2</v>
      </c>
      <c r="AJ100" s="37">
        <f t="shared" si="106"/>
        <v>49</v>
      </c>
      <c r="AK100" s="37">
        <f t="shared" si="107"/>
        <v>22.363636363636363</v>
      </c>
      <c r="AL100" s="47">
        <v>99</v>
      </c>
      <c r="AM100" s="37">
        <f t="shared" si="108"/>
        <v>3.1948051948051948</v>
      </c>
      <c r="AN100" s="52">
        <f t="shared" si="109"/>
        <v>0.74545454545454548</v>
      </c>
      <c r="AO100" s="35">
        <f t="shared" si="77"/>
        <v>43611.36363636364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8"/>
        <v>0</v>
      </c>
      <c r="L101" s="16">
        <f t="shared" si="111"/>
        <v>0</v>
      </c>
      <c r="M101" s="26">
        <v>0</v>
      </c>
      <c r="N101" s="16">
        <f t="shared" si="112"/>
        <v>0</v>
      </c>
      <c r="O101" s="16">
        <f t="shared" si="113"/>
        <v>0</v>
      </c>
      <c r="P101" s="26">
        <v>0</v>
      </c>
      <c r="Q101" s="16">
        <f t="shared" si="114"/>
        <v>0</v>
      </c>
      <c r="R101" s="16">
        <f t="shared" si="115"/>
        <v>0</v>
      </c>
      <c r="S101" s="26">
        <v>0</v>
      </c>
      <c r="T101" s="16">
        <f t="shared" si="116"/>
        <v>0</v>
      </c>
      <c r="U101" s="16">
        <f t="shared" si="117"/>
        <v>0</v>
      </c>
      <c r="V101" s="26">
        <v>0</v>
      </c>
      <c r="W101" s="16">
        <f t="shared" si="118"/>
        <v>0</v>
      </c>
      <c r="X101" s="16">
        <f t="shared" si="119"/>
        <v>0</v>
      </c>
      <c r="Y101" s="26"/>
      <c r="Z101" s="16">
        <f t="shared" si="120"/>
        <v>0</v>
      </c>
      <c r="AA101" s="16">
        <f t="shared" si="121"/>
        <v>0</v>
      </c>
      <c r="AC101" s="52">
        <f t="shared" si="71"/>
        <v>0</v>
      </c>
      <c r="AD101" s="16">
        <f t="shared" si="72"/>
        <v>0</v>
      </c>
      <c r="AE101" s="37">
        <f t="shared" si="73"/>
        <v>0</v>
      </c>
      <c r="AF101" s="42">
        <f t="shared" si="75"/>
        <v>0</v>
      </c>
      <c r="AG101" s="37">
        <f t="shared" si="105"/>
        <v>0</v>
      </c>
      <c r="AH101" s="63">
        <f t="shared" si="76"/>
        <v>0</v>
      </c>
      <c r="AI101" s="26">
        <v>2</v>
      </c>
      <c r="AJ101" s="37">
        <f t="shared" si="106"/>
        <v>49</v>
      </c>
      <c r="AK101" s="37" t="str">
        <f t="shared" si="107"/>
        <v>-</v>
      </c>
      <c r="AL101" s="47">
        <v>100</v>
      </c>
      <c r="AM101" s="37" t="str">
        <f t="shared" si="108"/>
        <v>-</v>
      </c>
      <c r="AN101" s="52" t="str">
        <f t="shared" si="109"/>
        <v>-</v>
      </c>
      <c r="AO101" s="35" t="str">
        <f t="shared" si="77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8"/>
        <v>0</v>
      </c>
      <c r="L102" s="16">
        <f t="shared" ref="L102:L103" si="122">J102*$G102</f>
        <v>0</v>
      </c>
      <c r="M102" s="26">
        <v>0</v>
      </c>
      <c r="N102" s="16">
        <f t="shared" ref="N102:N103" si="123">M102*$F102</f>
        <v>0</v>
      </c>
      <c r="O102" s="16">
        <f t="shared" ref="O102:O103" si="124">M102*$G102</f>
        <v>0</v>
      </c>
      <c r="P102" s="26">
        <v>0</v>
      </c>
      <c r="Q102" s="16">
        <f t="shared" ref="Q102:Q103" si="125">P102*$F102</f>
        <v>0</v>
      </c>
      <c r="R102" s="16">
        <f t="shared" ref="R102:R103" si="126">P102*$G102</f>
        <v>0</v>
      </c>
      <c r="S102" s="26">
        <v>0</v>
      </c>
      <c r="T102" s="16">
        <f t="shared" ref="T102:T103" si="127">S102*$F102</f>
        <v>0</v>
      </c>
      <c r="U102" s="16">
        <f t="shared" ref="U102:U103" si="128">S102*$G102</f>
        <v>0</v>
      </c>
      <c r="V102" s="26">
        <v>0</v>
      </c>
      <c r="W102" s="16">
        <f t="shared" ref="W102:W103" si="129">V102*$F102</f>
        <v>0</v>
      </c>
      <c r="X102" s="16">
        <f t="shared" ref="X102:X103" si="130">V102*$G102</f>
        <v>0</v>
      </c>
      <c r="Y102" s="26"/>
      <c r="Z102" s="16">
        <f t="shared" ref="Z102:Z103" si="131">Y102*$F102</f>
        <v>0</v>
      </c>
      <c r="AA102" s="16">
        <f t="shared" ref="AA102:AA103" si="132">Y102*$G102</f>
        <v>0</v>
      </c>
      <c r="AC102" s="52">
        <f t="shared" si="71"/>
        <v>0</v>
      </c>
      <c r="AD102" s="16">
        <f t="shared" si="72"/>
        <v>0</v>
      </c>
      <c r="AE102" s="37">
        <f t="shared" si="73"/>
        <v>0</v>
      </c>
      <c r="AF102" s="42">
        <f t="shared" si="75"/>
        <v>0</v>
      </c>
      <c r="AG102" s="37">
        <f t="shared" si="105"/>
        <v>0</v>
      </c>
      <c r="AH102" s="63">
        <f t="shared" si="76"/>
        <v>0</v>
      </c>
      <c r="AI102" s="26">
        <v>0</v>
      </c>
      <c r="AJ102" s="37">
        <f t="shared" si="106"/>
        <v>0</v>
      </c>
      <c r="AK102" s="37" t="str">
        <f t="shared" si="107"/>
        <v>-</v>
      </c>
      <c r="AL102" s="47">
        <v>102</v>
      </c>
      <c r="AM102" s="37" t="str">
        <f t="shared" si="108"/>
        <v>-</v>
      </c>
      <c r="AN102" s="52" t="str">
        <f t="shared" si="109"/>
        <v>-</v>
      </c>
      <c r="AO102" s="35" t="str">
        <f t="shared" si="77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8"/>
        <v>0</v>
      </c>
      <c r="L103" s="16">
        <f t="shared" si="122"/>
        <v>0</v>
      </c>
      <c r="M103" s="26">
        <v>0</v>
      </c>
      <c r="N103" s="16">
        <f t="shared" si="123"/>
        <v>0</v>
      </c>
      <c r="O103" s="16">
        <f t="shared" si="124"/>
        <v>0</v>
      </c>
      <c r="P103" s="26">
        <v>0</v>
      </c>
      <c r="Q103" s="16">
        <f t="shared" si="125"/>
        <v>0</v>
      </c>
      <c r="R103" s="16">
        <f t="shared" si="126"/>
        <v>0</v>
      </c>
      <c r="S103" s="26">
        <v>0</v>
      </c>
      <c r="T103" s="16">
        <f t="shared" si="127"/>
        <v>0</v>
      </c>
      <c r="U103" s="16">
        <f t="shared" si="128"/>
        <v>0</v>
      </c>
      <c r="V103" s="26">
        <v>0</v>
      </c>
      <c r="W103" s="16">
        <f t="shared" si="129"/>
        <v>0</v>
      </c>
      <c r="X103" s="16">
        <f t="shared" si="130"/>
        <v>0</v>
      </c>
      <c r="Y103" s="26"/>
      <c r="Z103" s="16">
        <f t="shared" si="131"/>
        <v>0</v>
      </c>
      <c r="AA103" s="16">
        <f t="shared" si="132"/>
        <v>0</v>
      </c>
      <c r="AC103" s="52">
        <f t="shared" si="71"/>
        <v>0</v>
      </c>
      <c r="AD103" s="16">
        <f t="shared" si="72"/>
        <v>0</v>
      </c>
      <c r="AE103" s="37">
        <f t="shared" si="73"/>
        <v>0</v>
      </c>
      <c r="AF103" s="42">
        <f t="shared" si="75"/>
        <v>0</v>
      </c>
      <c r="AG103" s="37">
        <f t="shared" si="105"/>
        <v>0</v>
      </c>
      <c r="AH103" s="63">
        <f t="shared" si="76"/>
        <v>0</v>
      </c>
      <c r="AI103" s="26">
        <v>0</v>
      </c>
      <c r="AJ103" s="37">
        <f t="shared" si="106"/>
        <v>0</v>
      </c>
      <c r="AK103" s="37" t="str">
        <f t="shared" si="107"/>
        <v>-</v>
      </c>
      <c r="AL103" s="47">
        <v>103</v>
      </c>
      <c r="AM103" s="37" t="str">
        <f t="shared" si="108"/>
        <v>-</v>
      </c>
      <c r="AN103" s="52" t="str">
        <f t="shared" si="109"/>
        <v>-</v>
      </c>
      <c r="AO103" s="35" t="str">
        <f t="shared" si="77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1</v>
      </c>
      <c r="K104" s="16">
        <f t="shared" si="78"/>
        <v>24.140000000000008</v>
      </c>
      <c r="L104" s="16">
        <f t="shared" ref="L104:L112" si="133">J104*$G104</f>
        <v>49.5</v>
      </c>
      <c r="M104" s="26">
        <v>1</v>
      </c>
      <c r="N104" s="16">
        <f t="shared" ref="N104:N112" si="134">M104*$F104</f>
        <v>24.140000000000008</v>
      </c>
      <c r="O104" s="16">
        <f t="shared" ref="O104:O112" si="135">M104*$G104</f>
        <v>49.5</v>
      </c>
      <c r="P104" s="26">
        <v>2</v>
      </c>
      <c r="Q104" s="16">
        <f t="shared" ref="Q104:Q112" si="136">P104*$F104</f>
        <v>48.280000000000015</v>
      </c>
      <c r="R104" s="16">
        <f t="shared" ref="R104:R112" si="137">P104*$G104</f>
        <v>99</v>
      </c>
      <c r="S104" s="26">
        <v>2</v>
      </c>
      <c r="T104" s="16">
        <f t="shared" ref="T104:T112" si="138">S104*$F104</f>
        <v>48.280000000000015</v>
      </c>
      <c r="U104" s="16">
        <f t="shared" ref="U104:U112" si="139">S104*$G104</f>
        <v>99</v>
      </c>
      <c r="V104" s="26">
        <v>0</v>
      </c>
      <c r="W104" s="16">
        <f t="shared" ref="W104:W112" si="140">V104*$F104</f>
        <v>0</v>
      </c>
      <c r="X104" s="16">
        <f t="shared" ref="X104:X112" si="141">V104*$G104</f>
        <v>0</v>
      </c>
      <c r="Y104" s="26"/>
      <c r="Z104" s="16">
        <f t="shared" ref="Z104:Z112" si="142">Y104*$F104</f>
        <v>0</v>
      </c>
      <c r="AA104" s="16">
        <f t="shared" ref="AA104:AA112" si="143">Y104*$G104</f>
        <v>0</v>
      </c>
      <c r="AC104" s="52">
        <f t="shared" si="71"/>
        <v>6</v>
      </c>
      <c r="AD104" s="16">
        <f t="shared" si="72"/>
        <v>144.84000000000003</v>
      </c>
      <c r="AE104" s="37">
        <f t="shared" si="73"/>
        <v>297</v>
      </c>
      <c r="AF104" s="42">
        <f t="shared" si="75"/>
        <v>4.878048780487805E-2</v>
      </c>
      <c r="AG104" s="37">
        <f t="shared" ref="AG104:AG112" si="144">AF104*30</f>
        <v>1.4634146341463414</v>
      </c>
      <c r="AH104" s="63">
        <f t="shared" si="76"/>
        <v>72.439024390243901</v>
      </c>
      <c r="AI104" s="26">
        <v>0</v>
      </c>
      <c r="AJ104" s="37">
        <f t="shared" ref="AJ104:AJ112" si="145">AI104*G104</f>
        <v>0</v>
      </c>
      <c r="AK104" s="37">
        <f t="shared" ref="AK104:AK112" si="146">IFERROR(AI104/AF104, "-")</f>
        <v>0</v>
      </c>
      <c r="AL104" s="47">
        <v>105</v>
      </c>
      <c r="AM104" s="37">
        <f t="shared" ref="AM104:AM112" si="147">IFERROR(AK104/7,"-")</f>
        <v>0</v>
      </c>
      <c r="AN104" s="52">
        <f t="shared" ref="AN104:AN112" si="148">IFERROR(AK104/30,"-")</f>
        <v>0</v>
      </c>
      <c r="AO104" s="35">
        <f t="shared" si="77"/>
        <v>43589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8"/>
        <v>0</v>
      </c>
      <c r="L105" s="16">
        <f t="shared" si="133"/>
        <v>0</v>
      </c>
      <c r="M105" s="26">
        <v>0</v>
      </c>
      <c r="N105" s="16">
        <f t="shared" si="134"/>
        <v>0</v>
      </c>
      <c r="O105" s="16">
        <f t="shared" si="135"/>
        <v>0</v>
      </c>
      <c r="P105" s="26">
        <v>0</v>
      </c>
      <c r="Q105" s="16">
        <f t="shared" si="136"/>
        <v>0</v>
      </c>
      <c r="R105" s="16">
        <f t="shared" si="137"/>
        <v>0</v>
      </c>
      <c r="S105" s="26">
        <v>0</v>
      </c>
      <c r="T105" s="16">
        <f t="shared" si="138"/>
        <v>0</v>
      </c>
      <c r="U105" s="16">
        <f t="shared" si="139"/>
        <v>0</v>
      </c>
      <c r="V105" s="26">
        <v>0</v>
      </c>
      <c r="W105" s="16">
        <f t="shared" si="140"/>
        <v>0</v>
      </c>
      <c r="X105" s="16">
        <f t="shared" si="141"/>
        <v>0</v>
      </c>
      <c r="Y105" s="26"/>
      <c r="Z105" s="16">
        <f t="shared" si="142"/>
        <v>0</v>
      </c>
      <c r="AA105" s="16">
        <f t="shared" si="143"/>
        <v>0</v>
      </c>
      <c r="AC105" s="52">
        <f t="shared" si="71"/>
        <v>0</v>
      </c>
      <c r="AD105" s="16">
        <f t="shared" si="72"/>
        <v>0</v>
      </c>
      <c r="AE105" s="37">
        <f t="shared" si="73"/>
        <v>0</v>
      </c>
      <c r="AF105" s="42">
        <f t="shared" si="75"/>
        <v>0</v>
      </c>
      <c r="AG105" s="37">
        <f t="shared" si="144"/>
        <v>0</v>
      </c>
      <c r="AH105" s="63">
        <f t="shared" si="76"/>
        <v>0</v>
      </c>
      <c r="AI105" s="26">
        <v>0</v>
      </c>
      <c r="AJ105" s="37">
        <f t="shared" si="145"/>
        <v>0</v>
      </c>
      <c r="AK105" s="37" t="str">
        <f t="shared" si="146"/>
        <v>-</v>
      </c>
      <c r="AL105" s="47">
        <v>106</v>
      </c>
      <c r="AM105" s="37" t="str">
        <f t="shared" si="147"/>
        <v>-</v>
      </c>
      <c r="AN105" s="52" t="str">
        <f t="shared" si="148"/>
        <v>-</v>
      </c>
      <c r="AO105" s="35" t="str">
        <f t="shared" si="77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8"/>
        <v>0</v>
      </c>
      <c r="L106" s="16">
        <f t="shared" si="133"/>
        <v>0</v>
      </c>
      <c r="M106" s="26">
        <v>0</v>
      </c>
      <c r="N106" s="16">
        <f t="shared" si="134"/>
        <v>0</v>
      </c>
      <c r="O106" s="16">
        <f t="shared" si="135"/>
        <v>0</v>
      </c>
      <c r="P106" s="26">
        <v>0</v>
      </c>
      <c r="Q106" s="16">
        <f t="shared" si="136"/>
        <v>0</v>
      </c>
      <c r="R106" s="16">
        <f t="shared" si="137"/>
        <v>0</v>
      </c>
      <c r="S106" s="26">
        <v>0</v>
      </c>
      <c r="T106" s="16">
        <f t="shared" si="138"/>
        <v>0</v>
      </c>
      <c r="U106" s="16">
        <f t="shared" si="139"/>
        <v>0</v>
      </c>
      <c r="V106" s="26">
        <v>0</v>
      </c>
      <c r="W106" s="16">
        <f t="shared" si="140"/>
        <v>0</v>
      </c>
      <c r="X106" s="16">
        <f t="shared" si="141"/>
        <v>0</v>
      </c>
      <c r="Y106" s="26"/>
      <c r="Z106" s="16">
        <f t="shared" si="142"/>
        <v>0</v>
      </c>
      <c r="AA106" s="16">
        <f t="shared" si="143"/>
        <v>0</v>
      </c>
      <c r="AC106" s="52">
        <f t="shared" si="71"/>
        <v>0</v>
      </c>
      <c r="AD106" s="16">
        <f t="shared" si="72"/>
        <v>0</v>
      </c>
      <c r="AE106" s="37">
        <f t="shared" si="73"/>
        <v>0</v>
      </c>
      <c r="AF106" s="42">
        <f t="shared" si="75"/>
        <v>0</v>
      </c>
      <c r="AG106" s="37">
        <f t="shared" si="144"/>
        <v>0</v>
      </c>
      <c r="AH106" s="63">
        <f t="shared" si="76"/>
        <v>0</v>
      </c>
      <c r="AI106" s="26">
        <v>0</v>
      </c>
      <c r="AJ106" s="37">
        <f t="shared" si="145"/>
        <v>0</v>
      </c>
      <c r="AK106" s="37" t="str">
        <f t="shared" si="146"/>
        <v>-</v>
      </c>
      <c r="AL106" s="47">
        <v>107</v>
      </c>
      <c r="AM106" s="37" t="str">
        <f t="shared" si="147"/>
        <v>-</v>
      </c>
      <c r="AN106" s="52" t="str">
        <f t="shared" si="148"/>
        <v>-</v>
      </c>
      <c r="AO106" s="35" t="str">
        <f t="shared" si="77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8"/>
        <v>0</v>
      </c>
      <c r="L107" s="16">
        <f t="shared" si="133"/>
        <v>0</v>
      </c>
      <c r="M107" s="26">
        <v>0</v>
      </c>
      <c r="N107" s="16">
        <f t="shared" si="134"/>
        <v>0</v>
      </c>
      <c r="O107" s="16">
        <f t="shared" si="135"/>
        <v>0</v>
      </c>
      <c r="P107" s="26">
        <v>0</v>
      </c>
      <c r="Q107" s="16">
        <f t="shared" si="136"/>
        <v>0</v>
      </c>
      <c r="R107" s="16">
        <f t="shared" si="137"/>
        <v>0</v>
      </c>
      <c r="S107" s="26">
        <v>0</v>
      </c>
      <c r="T107" s="16">
        <f t="shared" si="138"/>
        <v>0</v>
      </c>
      <c r="U107" s="16">
        <f t="shared" si="139"/>
        <v>0</v>
      </c>
      <c r="V107" s="26">
        <v>0</v>
      </c>
      <c r="W107" s="16">
        <f t="shared" si="140"/>
        <v>0</v>
      </c>
      <c r="X107" s="16">
        <f t="shared" si="141"/>
        <v>0</v>
      </c>
      <c r="Y107" s="26"/>
      <c r="Z107" s="16">
        <f t="shared" si="142"/>
        <v>0</v>
      </c>
      <c r="AA107" s="16">
        <f t="shared" si="143"/>
        <v>0</v>
      </c>
      <c r="AC107" s="52">
        <f t="shared" si="71"/>
        <v>0</v>
      </c>
      <c r="AD107" s="16">
        <f t="shared" si="72"/>
        <v>0</v>
      </c>
      <c r="AE107" s="37">
        <f t="shared" si="73"/>
        <v>0</v>
      </c>
      <c r="AF107" s="42">
        <f t="shared" si="75"/>
        <v>0</v>
      </c>
      <c r="AG107" s="37">
        <f t="shared" si="144"/>
        <v>0</v>
      </c>
      <c r="AH107" s="63">
        <f t="shared" si="76"/>
        <v>0</v>
      </c>
      <c r="AI107" s="26">
        <v>0</v>
      </c>
      <c r="AJ107" s="37">
        <f t="shared" si="145"/>
        <v>0</v>
      </c>
      <c r="AK107" s="37" t="str">
        <f t="shared" si="146"/>
        <v>-</v>
      </c>
      <c r="AL107" s="47">
        <v>108</v>
      </c>
      <c r="AM107" s="37" t="str">
        <f t="shared" si="147"/>
        <v>-</v>
      </c>
      <c r="AN107" s="52" t="str">
        <f t="shared" si="148"/>
        <v>-</v>
      </c>
      <c r="AO107" s="35" t="str">
        <f t="shared" si="77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8"/>
        <v>0</v>
      </c>
      <c r="L108" s="16">
        <f t="shared" si="133"/>
        <v>0</v>
      </c>
      <c r="M108" s="26">
        <v>0</v>
      </c>
      <c r="N108" s="16">
        <f t="shared" si="134"/>
        <v>0</v>
      </c>
      <c r="O108" s="16">
        <f t="shared" si="135"/>
        <v>0</v>
      </c>
      <c r="P108" s="26">
        <v>0</v>
      </c>
      <c r="Q108" s="16">
        <f t="shared" si="136"/>
        <v>0</v>
      </c>
      <c r="R108" s="16">
        <f t="shared" si="137"/>
        <v>0</v>
      </c>
      <c r="S108" s="26">
        <v>0</v>
      </c>
      <c r="T108" s="16">
        <f t="shared" si="138"/>
        <v>0</v>
      </c>
      <c r="U108" s="16">
        <f t="shared" si="139"/>
        <v>0</v>
      </c>
      <c r="V108" s="26">
        <v>0</v>
      </c>
      <c r="W108" s="16">
        <f t="shared" si="140"/>
        <v>0</v>
      </c>
      <c r="X108" s="16">
        <f t="shared" si="141"/>
        <v>0</v>
      </c>
      <c r="Y108" s="26"/>
      <c r="Z108" s="16">
        <f t="shared" si="142"/>
        <v>0</v>
      </c>
      <c r="AA108" s="16">
        <f t="shared" si="143"/>
        <v>0</v>
      </c>
      <c r="AC108" s="52">
        <f t="shared" si="71"/>
        <v>0</v>
      </c>
      <c r="AD108" s="16">
        <f t="shared" si="72"/>
        <v>0</v>
      </c>
      <c r="AE108" s="37">
        <f t="shared" si="73"/>
        <v>0</v>
      </c>
      <c r="AF108" s="42">
        <f t="shared" si="75"/>
        <v>0</v>
      </c>
      <c r="AG108" s="37">
        <f t="shared" si="144"/>
        <v>0</v>
      </c>
      <c r="AH108" s="63">
        <f t="shared" si="76"/>
        <v>0</v>
      </c>
      <c r="AI108" s="26">
        <v>0</v>
      </c>
      <c r="AJ108" s="37">
        <f t="shared" si="145"/>
        <v>0</v>
      </c>
      <c r="AK108" s="37" t="str">
        <f t="shared" si="146"/>
        <v>-</v>
      </c>
      <c r="AL108" s="47">
        <v>109</v>
      </c>
      <c r="AM108" s="37" t="str">
        <f t="shared" si="147"/>
        <v>-</v>
      </c>
      <c r="AN108" s="52" t="str">
        <f t="shared" si="148"/>
        <v>-</v>
      </c>
      <c r="AO108" s="35" t="str">
        <f t="shared" si="77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8"/>
        <v>0</v>
      </c>
      <c r="L109" s="16">
        <f t="shared" si="133"/>
        <v>0</v>
      </c>
      <c r="M109" s="26">
        <v>0</v>
      </c>
      <c r="N109" s="16">
        <f t="shared" si="134"/>
        <v>0</v>
      </c>
      <c r="O109" s="16">
        <f t="shared" si="135"/>
        <v>0</v>
      </c>
      <c r="P109" s="26">
        <v>0</v>
      </c>
      <c r="Q109" s="16">
        <f t="shared" si="136"/>
        <v>0</v>
      </c>
      <c r="R109" s="16">
        <f t="shared" si="137"/>
        <v>0</v>
      </c>
      <c r="S109" s="26">
        <v>0</v>
      </c>
      <c r="T109" s="16">
        <f t="shared" si="138"/>
        <v>0</v>
      </c>
      <c r="U109" s="16">
        <f t="shared" si="139"/>
        <v>0</v>
      </c>
      <c r="V109" s="26">
        <v>0</v>
      </c>
      <c r="W109" s="16">
        <f t="shared" si="140"/>
        <v>0</v>
      </c>
      <c r="X109" s="16">
        <f t="shared" si="141"/>
        <v>0</v>
      </c>
      <c r="Y109" s="26"/>
      <c r="Z109" s="16">
        <f t="shared" si="142"/>
        <v>0</v>
      </c>
      <c r="AA109" s="16">
        <f t="shared" si="143"/>
        <v>0</v>
      </c>
      <c r="AC109" s="52">
        <f t="shared" si="71"/>
        <v>0</v>
      </c>
      <c r="AD109" s="16">
        <f t="shared" si="72"/>
        <v>0</v>
      </c>
      <c r="AE109" s="37">
        <f t="shared" si="73"/>
        <v>0</v>
      </c>
      <c r="AF109" s="42">
        <f t="shared" si="75"/>
        <v>0</v>
      </c>
      <c r="AG109" s="37">
        <f t="shared" si="144"/>
        <v>0</v>
      </c>
      <c r="AH109" s="63">
        <f t="shared" si="76"/>
        <v>0</v>
      </c>
      <c r="AI109" s="26">
        <v>0</v>
      </c>
      <c r="AJ109" s="37">
        <f t="shared" si="145"/>
        <v>0</v>
      </c>
      <c r="AK109" s="37" t="str">
        <f t="shared" si="146"/>
        <v>-</v>
      </c>
      <c r="AL109" s="47">
        <v>110</v>
      </c>
      <c r="AM109" s="37" t="str">
        <f t="shared" si="147"/>
        <v>-</v>
      </c>
      <c r="AN109" s="52" t="str">
        <f t="shared" si="148"/>
        <v>-</v>
      </c>
      <c r="AO109" s="35" t="str">
        <f t="shared" si="77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8"/>
        <v>0</v>
      </c>
      <c r="L110" s="16">
        <f t="shared" si="133"/>
        <v>0</v>
      </c>
      <c r="M110" s="26">
        <v>0</v>
      </c>
      <c r="N110" s="16">
        <f t="shared" si="134"/>
        <v>0</v>
      </c>
      <c r="O110" s="16">
        <f t="shared" si="135"/>
        <v>0</v>
      </c>
      <c r="P110" s="26">
        <v>0</v>
      </c>
      <c r="Q110" s="16">
        <f t="shared" si="136"/>
        <v>0</v>
      </c>
      <c r="R110" s="16">
        <f t="shared" si="137"/>
        <v>0</v>
      </c>
      <c r="S110" s="26">
        <v>0</v>
      </c>
      <c r="T110" s="16">
        <f t="shared" si="138"/>
        <v>0</v>
      </c>
      <c r="U110" s="16">
        <f t="shared" si="139"/>
        <v>0</v>
      </c>
      <c r="V110" s="26">
        <v>0</v>
      </c>
      <c r="W110" s="16">
        <f t="shared" si="140"/>
        <v>0</v>
      </c>
      <c r="X110" s="16">
        <f t="shared" si="141"/>
        <v>0</v>
      </c>
      <c r="Y110" s="26"/>
      <c r="Z110" s="16">
        <f t="shared" si="142"/>
        <v>0</v>
      </c>
      <c r="AA110" s="16">
        <f t="shared" si="143"/>
        <v>0</v>
      </c>
      <c r="AC110" s="52">
        <f t="shared" si="71"/>
        <v>0</v>
      </c>
      <c r="AD110" s="16">
        <f t="shared" si="72"/>
        <v>0</v>
      </c>
      <c r="AE110" s="37">
        <f t="shared" si="73"/>
        <v>0</v>
      </c>
      <c r="AF110" s="42">
        <f t="shared" si="75"/>
        <v>0</v>
      </c>
      <c r="AG110" s="37">
        <f t="shared" si="144"/>
        <v>0</v>
      </c>
      <c r="AH110" s="63">
        <f t="shared" si="76"/>
        <v>0</v>
      </c>
      <c r="AI110" s="26">
        <v>0</v>
      </c>
      <c r="AJ110" s="37">
        <f t="shared" si="145"/>
        <v>0</v>
      </c>
      <c r="AK110" s="37" t="str">
        <f t="shared" si="146"/>
        <v>-</v>
      </c>
      <c r="AL110" s="47">
        <v>111</v>
      </c>
      <c r="AM110" s="37" t="str">
        <f t="shared" si="147"/>
        <v>-</v>
      </c>
      <c r="AN110" s="52" t="str">
        <f t="shared" si="148"/>
        <v>-</v>
      </c>
      <c r="AO110" s="35" t="str">
        <f t="shared" si="77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8"/>
        <v>0</v>
      </c>
      <c r="L111" s="16">
        <f t="shared" si="133"/>
        <v>0</v>
      </c>
      <c r="M111" s="26">
        <v>0</v>
      </c>
      <c r="N111" s="16">
        <f t="shared" si="134"/>
        <v>0</v>
      </c>
      <c r="O111" s="16">
        <f t="shared" si="135"/>
        <v>0</v>
      </c>
      <c r="P111" s="26">
        <v>0</v>
      </c>
      <c r="Q111" s="16">
        <f t="shared" si="136"/>
        <v>0</v>
      </c>
      <c r="R111" s="16">
        <f t="shared" si="137"/>
        <v>0</v>
      </c>
      <c r="S111" s="26">
        <v>0</v>
      </c>
      <c r="T111" s="16">
        <f t="shared" si="138"/>
        <v>0</v>
      </c>
      <c r="U111" s="16">
        <f t="shared" si="139"/>
        <v>0</v>
      </c>
      <c r="V111" s="26">
        <v>0</v>
      </c>
      <c r="W111" s="16">
        <f t="shared" si="140"/>
        <v>0</v>
      </c>
      <c r="X111" s="16">
        <f t="shared" si="141"/>
        <v>0</v>
      </c>
      <c r="Y111" s="26"/>
      <c r="Z111" s="16">
        <f t="shared" si="142"/>
        <v>0</v>
      </c>
      <c r="AA111" s="16">
        <f t="shared" si="143"/>
        <v>0</v>
      </c>
      <c r="AC111" s="52">
        <f t="shared" si="71"/>
        <v>0</v>
      </c>
      <c r="AD111" s="16">
        <f t="shared" si="72"/>
        <v>0</v>
      </c>
      <c r="AE111" s="37">
        <f t="shared" si="73"/>
        <v>0</v>
      </c>
      <c r="AF111" s="42">
        <f t="shared" si="75"/>
        <v>0</v>
      </c>
      <c r="AG111" s="37">
        <f t="shared" si="144"/>
        <v>0</v>
      </c>
      <c r="AH111" s="63">
        <f t="shared" si="76"/>
        <v>0</v>
      </c>
      <c r="AI111" s="26">
        <v>0</v>
      </c>
      <c r="AJ111" s="37">
        <f t="shared" si="145"/>
        <v>0</v>
      </c>
      <c r="AK111" s="37" t="str">
        <f t="shared" si="146"/>
        <v>-</v>
      </c>
      <c r="AL111" s="47">
        <v>112</v>
      </c>
      <c r="AM111" s="37" t="str">
        <f t="shared" si="147"/>
        <v>-</v>
      </c>
      <c r="AN111" s="52" t="str">
        <f t="shared" si="148"/>
        <v>-</v>
      </c>
      <c r="AO111" s="35" t="str">
        <f t="shared" si="77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8"/>
        <v>0</v>
      </c>
      <c r="L112" s="16">
        <f t="shared" si="133"/>
        <v>0</v>
      </c>
      <c r="M112" s="26">
        <v>0</v>
      </c>
      <c r="N112" s="16">
        <f t="shared" si="134"/>
        <v>0</v>
      </c>
      <c r="O112" s="16">
        <f t="shared" si="135"/>
        <v>0</v>
      </c>
      <c r="P112" s="26">
        <v>0</v>
      </c>
      <c r="Q112" s="16">
        <f t="shared" si="136"/>
        <v>0</v>
      </c>
      <c r="R112" s="16">
        <f t="shared" si="137"/>
        <v>0</v>
      </c>
      <c r="S112" s="26">
        <v>0</v>
      </c>
      <c r="T112" s="16">
        <f t="shared" si="138"/>
        <v>0</v>
      </c>
      <c r="U112" s="16">
        <f t="shared" si="139"/>
        <v>0</v>
      </c>
      <c r="V112" s="26">
        <v>0</v>
      </c>
      <c r="W112" s="16">
        <f t="shared" si="140"/>
        <v>0</v>
      </c>
      <c r="X112" s="16">
        <f t="shared" si="141"/>
        <v>0</v>
      </c>
      <c r="Y112" s="26"/>
      <c r="Z112" s="16">
        <f t="shared" si="142"/>
        <v>0</v>
      </c>
      <c r="AA112" s="16">
        <f t="shared" si="143"/>
        <v>0</v>
      </c>
      <c r="AC112" s="52">
        <f t="shared" si="71"/>
        <v>0</v>
      </c>
      <c r="AD112" s="16">
        <f t="shared" si="72"/>
        <v>0</v>
      </c>
      <c r="AE112" s="37">
        <f t="shared" si="73"/>
        <v>0</v>
      </c>
      <c r="AF112" s="42">
        <f t="shared" si="75"/>
        <v>0</v>
      </c>
      <c r="AG112" s="37">
        <f t="shared" si="144"/>
        <v>0</v>
      </c>
      <c r="AH112" s="63">
        <f t="shared" si="76"/>
        <v>0</v>
      </c>
      <c r="AI112" s="26">
        <v>0</v>
      </c>
      <c r="AJ112" s="37">
        <f t="shared" si="145"/>
        <v>0</v>
      </c>
      <c r="AK112" s="37" t="str">
        <f t="shared" si="146"/>
        <v>-</v>
      </c>
      <c r="AL112" s="47">
        <v>113</v>
      </c>
      <c r="AM112" s="37" t="str">
        <f t="shared" si="147"/>
        <v>-</v>
      </c>
      <c r="AN112" s="52" t="str">
        <f t="shared" si="148"/>
        <v>-</v>
      </c>
      <c r="AO112" s="35" t="str">
        <f t="shared" si="77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8"/>
        <v>0</v>
      </c>
      <c r="L113" s="16">
        <f t="shared" ref="L113:L121" si="149">J113*$G113</f>
        <v>0</v>
      </c>
      <c r="M113" s="26">
        <v>1</v>
      </c>
      <c r="N113" s="16">
        <f t="shared" ref="N113:N121" si="150">M113*$F113</f>
        <v>11.760000000000002</v>
      </c>
      <c r="O113" s="16">
        <f t="shared" ref="O113:O121" si="151">M113*$G113</f>
        <v>24.5</v>
      </c>
      <c r="P113" s="26">
        <v>0</v>
      </c>
      <c r="Q113" s="16">
        <f t="shared" ref="Q113:Q121" si="152">P113*$F113</f>
        <v>0</v>
      </c>
      <c r="R113" s="16">
        <f t="shared" ref="R113:R121" si="153">P113*$G113</f>
        <v>0</v>
      </c>
      <c r="S113" s="26">
        <v>1</v>
      </c>
      <c r="T113" s="16">
        <f t="shared" ref="T113:T121" si="154">S113*$F113</f>
        <v>11.760000000000002</v>
      </c>
      <c r="U113" s="16">
        <f t="shared" ref="U113:U121" si="155">S113*$G113</f>
        <v>24.5</v>
      </c>
      <c r="V113" s="26">
        <v>0</v>
      </c>
      <c r="W113" s="16">
        <f t="shared" ref="W113:W131" si="156">V113*$F113</f>
        <v>0</v>
      </c>
      <c r="X113" s="16">
        <f t="shared" ref="X113:X121" si="157">V113*$G113</f>
        <v>0</v>
      </c>
      <c r="Y113" s="26"/>
      <c r="Z113" s="16">
        <f t="shared" ref="Z113:Z121" si="158">Y113*$F113</f>
        <v>0</v>
      </c>
      <c r="AA113" s="16">
        <f t="shared" ref="AA113:AA121" si="159">Y113*$G113</f>
        <v>0</v>
      </c>
      <c r="AC113" s="52">
        <f t="shared" si="71"/>
        <v>2</v>
      </c>
      <c r="AD113" s="16">
        <f t="shared" si="72"/>
        <v>23.520000000000003</v>
      </c>
      <c r="AE113" s="37">
        <f t="shared" si="73"/>
        <v>49</v>
      </c>
      <c r="AF113" s="42">
        <f t="shared" si="75"/>
        <v>1.6260162601626018E-2</v>
      </c>
      <c r="AG113" s="37">
        <f t="shared" ref="AG113:AG121" si="160">AF113*30</f>
        <v>0.48780487804878053</v>
      </c>
      <c r="AH113" s="63">
        <f t="shared" si="76"/>
        <v>11.951219512195124</v>
      </c>
      <c r="AI113" s="26">
        <v>2</v>
      </c>
      <c r="AJ113" s="37">
        <f t="shared" ref="AJ113:AJ121" si="161">AI113*G113</f>
        <v>49</v>
      </c>
      <c r="AK113" s="37">
        <f t="shared" ref="AK113:AK121" si="162">IFERROR(AI113/AF113, "-")</f>
        <v>122.99999999999999</v>
      </c>
      <c r="AL113" s="47">
        <v>115</v>
      </c>
      <c r="AM113" s="37">
        <f t="shared" ref="AM113:AM121" si="163">IFERROR(AK113/7,"-")</f>
        <v>17.571428571428569</v>
      </c>
      <c r="AN113" s="52">
        <f t="shared" ref="AN113:AN121" si="164">IFERROR(AK113/30,"-")</f>
        <v>4.0999999999999996</v>
      </c>
      <c r="AO113" s="35">
        <f t="shared" si="77"/>
        <v>43712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8"/>
        <v>0</v>
      </c>
      <c r="L114" s="16">
        <f t="shared" si="149"/>
        <v>0</v>
      </c>
      <c r="M114" s="26">
        <v>0</v>
      </c>
      <c r="N114" s="16">
        <f t="shared" si="150"/>
        <v>0</v>
      </c>
      <c r="O114" s="16">
        <f t="shared" si="151"/>
        <v>0</v>
      </c>
      <c r="P114" s="26">
        <v>0</v>
      </c>
      <c r="Q114" s="16">
        <f t="shared" si="152"/>
        <v>0</v>
      </c>
      <c r="R114" s="16">
        <f t="shared" si="153"/>
        <v>0</v>
      </c>
      <c r="S114" s="26">
        <v>3</v>
      </c>
      <c r="T114" s="16">
        <f t="shared" si="154"/>
        <v>22.32</v>
      </c>
      <c r="U114" s="16">
        <f t="shared" si="155"/>
        <v>133.5</v>
      </c>
      <c r="V114" s="26">
        <v>1</v>
      </c>
      <c r="W114" s="16">
        <f t="shared" si="156"/>
        <v>7.44</v>
      </c>
      <c r="X114" s="16">
        <f t="shared" si="157"/>
        <v>44.5</v>
      </c>
      <c r="Y114" s="26"/>
      <c r="Z114" s="16">
        <f t="shared" si="158"/>
        <v>0</v>
      </c>
      <c r="AA114" s="16">
        <f t="shared" si="159"/>
        <v>0</v>
      </c>
      <c r="AC114" s="52">
        <f t="shared" si="71"/>
        <v>4</v>
      </c>
      <c r="AD114" s="16">
        <f t="shared" si="72"/>
        <v>29.76</v>
      </c>
      <c r="AE114" s="37">
        <f t="shared" si="73"/>
        <v>178</v>
      </c>
      <c r="AF114" s="42">
        <f t="shared" si="75"/>
        <v>3.2520325203252036E-2</v>
      </c>
      <c r="AG114" s="37">
        <f t="shared" si="160"/>
        <v>0.97560975609756106</v>
      </c>
      <c r="AH114" s="63">
        <f t="shared" si="76"/>
        <v>43.41463414634147</v>
      </c>
      <c r="AI114" s="26">
        <v>6</v>
      </c>
      <c r="AJ114" s="37">
        <f t="shared" si="161"/>
        <v>267</v>
      </c>
      <c r="AK114" s="37">
        <f t="shared" si="162"/>
        <v>184.49999999999997</v>
      </c>
      <c r="AL114" s="47">
        <v>116</v>
      </c>
      <c r="AM114" s="37">
        <f t="shared" si="163"/>
        <v>26.357142857142854</v>
      </c>
      <c r="AN114" s="52">
        <f t="shared" si="164"/>
        <v>6.1499999999999995</v>
      </c>
      <c r="AO114" s="35">
        <f t="shared" si="77"/>
        <v>43773.5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8"/>
        <v>0</v>
      </c>
      <c r="L115" s="16">
        <f t="shared" si="149"/>
        <v>0</v>
      </c>
      <c r="M115" s="26">
        <v>0</v>
      </c>
      <c r="N115" s="16">
        <f t="shared" si="150"/>
        <v>0</v>
      </c>
      <c r="O115" s="16">
        <f t="shared" si="151"/>
        <v>0</v>
      </c>
      <c r="P115" s="26">
        <v>0</v>
      </c>
      <c r="Q115" s="16">
        <f t="shared" si="152"/>
        <v>0</v>
      </c>
      <c r="R115" s="16">
        <f t="shared" si="153"/>
        <v>0</v>
      </c>
      <c r="S115" s="26">
        <v>0</v>
      </c>
      <c r="T115" s="16">
        <f t="shared" si="154"/>
        <v>0</v>
      </c>
      <c r="U115" s="16">
        <f t="shared" si="155"/>
        <v>0</v>
      </c>
      <c r="V115" s="26">
        <v>0</v>
      </c>
      <c r="W115" s="16">
        <f t="shared" si="156"/>
        <v>0</v>
      </c>
      <c r="X115" s="16">
        <f t="shared" si="157"/>
        <v>0</v>
      </c>
      <c r="Y115" s="26"/>
      <c r="Z115" s="16">
        <f t="shared" si="158"/>
        <v>0</v>
      </c>
      <c r="AA115" s="16">
        <f t="shared" si="159"/>
        <v>0</v>
      </c>
      <c r="AC115" s="52">
        <f t="shared" si="71"/>
        <v>0</v>
      </c>
      <c r="AD115" s="16">
        <f t="shared" si="72"/>
        <v>0</v>
      </c>
      <c r="AE115" s="37">
        <f t="shared" si="73"/>
        <v>0</v>
      </c>
      <c r="AF115" s="42">
        <f t="shared" si="75"/>
        <v>0</v>
      </c>
      <c r="AG115" s="37">
        <f t="shared" si="160"/>
        <v>0</v>
      </c>
      <c r="AH115" s="63">
        <f t="shared" si="76"/>
        <v>0</v>
      </c>
      <c r="AI115" s="26">
        <v>0</v>
      </c>
      <c r="AJ115" s="37">
        <f t="shared" si="161"/>
        <v>0</v>
      </c>
      <c r="AK115" s="37" t="str">
        <f t="shared" si="162"/>
        <v>-</v>
      </c>
      <c r="AL115" s="47">
        <v>117</v>
      </c>
      <c r="AM115" s="37" t="str">
        <f t="shared" si="163"/>
        <v>-</v>
      </c>
      <c r="AN115" s="52" t="str">
        <f t="shared" si="164"/>
        <v>-</v>
      </c>
      <c r="AO115" s="35" t="str">
        <f t="shared" si="77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8"/>
        <v>0</v>
      </c>
      <c r="L116" s="16">
        <f t="shared" si="149"/>
        <v>0</v>
      </c>
      <c r="M116" s="26">
        <v>0</v>
      </c>
      <c r="N116" s="16">
        <f t="shared" si="150"/>
        <v>0</v>
      </c>
      <c r="O116" s="16">
        <f t="shared" si="151"/>
        <v>0</v>
      </c>
      <c r="P116" s="26">
        <v>0</v>
      </c>
      <c r="Q116" s="16">
        <f t="shared" si="152"/>
        <v>0</v>
      </c>
      <c r="R116" s="16">
        <f t="shared" si="153"/>
        <v>0</v>
      </c>
      <c r="S116" s="26">
        <v>0</v>
      </c>
      <c r="T116" s="16">
        <f t="shared" si="154"/>
        <v>0</v>
      </c>
      <c r="U116" s="16">
        <f t="shared" si="155"/>
        <v>0</v>
      </c>
      <c r="V116" s="26">
        <v>0</v>
      </c>
      <c r="W116" s="16">
        <f t="shared" si="156"/>
        <v>0</v>
      </c>
      <c r="X116" s="16">
        <f t="shared" si="157"/>
        <v>0</v>
      </c>
      <c r="Y116" s="26"/>
      <c r="Z116" s="16">
        <f t="shared" si="158"/>
        <v>0</v>
      </c>
      <c r="AA116" s="16">
        <f t="shared" si="159"/>
        <v>0</v>
      </c>
      <c r="AC116" s="52">
        <f t="shared" si="71"/>
        <v>0</v>
      </c>
      <c r="AD116" s="16">
        <f t="shared" si="72"/>
        <v>0</v>
      </c>
      <c r="AE116" s="37">
        <f t="shared" si="73"/>
        <v>0</v>
      </c>
      <c r="AF116" s="42">
        <f t="shared" si="75"/>
        <v>0</v>
      </c>
      <c r="AG116" s="37">
        <f t="shared" si="160"/>
        <v>0</v>
      </c>
      <c r="AH116" s="63">
        <f t="shared" si="76"/>
        <v>0</v>
      </c>
      <c r="AI116" s="26">
        <v>0</v>
      </c>
      <c r="AJ116" s="37">
        <f t="shared" si="161"/>
        <v>0</v>
      </c>
      <c r="AK116" s="37" t="str">
        <f t="shared" si="162"/>
        <v>-</v>
      </c>
      <c r="AL116" s="47">
        <v>118</v>
      </c>
      <c r="AM116" s="37" t="str">
        <f t="shared" si="163"/>
        <v>-</v>
      </c>
      <c r="AN116" s="52" t="str">
        <f t="shared" si="164"/>
        <v>-</v>
      </c>
      <c r="AO116" s="35" t="str">
        <f t="shared" si="77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8"/>
        <v>0</v>
      </c>
      <c r="L117" s="16">
        <f t="shared" si="149"/>
        <v>0</v>
      </c>
      <c r="M117" s="26">
        <v>0</v>
      </c>
      <c r="N117" s="16">
        <f t="shared" si="150"/>
        <v>0</v>
      </c>
      <c r="O117" s="16">
        <f t="shared" si="151"/>
        <v>0</v>
      </c>
      <c r="P117" s="26">
        <v>0</v>
      </c>
      <c r="Q117" s="16">
        <f t="shared" si="152"/>
        <v>0</v>
      </c>
      <c r="R117" s="16">
        <f t="shared" si="153"/>
        <v>0</v>
      </c>
      <c r="S117" s="26">
        <v>0</v>
      </c>
      <c r="T117" s="16">
        <f t="shared" si="154"/>
        <v>0</v>
      </c>
      <c r="U117" s="16">
        <f t="shared" si="155"/>
        <v>0</v>
      </c>
      <c r="V117" s="26">
        <v>0</v>
      </c>
      <c r="W117" s="16">
        <f t="shared" si="156"/>
        <v>0</v>
      </c>
      <c r="X117" s="16">
        <f t="shared" si="157"/>
        <v>0</v>
      </c>
      <c r="Y117" s="26"/>
      <c r="Z117" s="16">
        <f t="shared" si="158"/>
        <v>0</v>
      </c>
      <c r="AA117" s="16">
        <f t="shared" si="159"/>
        <v>0</v>
      </c>
      <c r="AC117" s="52">
        <f t="shared" si="71"/>
        <v>0</v>
      </c>
      <c r="AD117" s="16">
        <f t="shared" si="72"/>
        <v>0</v>
      </c>
      <c r="AE117" s="37">
        <f t="shared" si="73"/>
        <v>0</v>
      </c>
      <c r="AF117" s="42">
        <f t="shared" si="75"/>
        <v>0</v>
      </c>
      <c r="AG117" s="37">
        <f t="shared" si="160"/>
        <v>0</v>
      </c>
      <c r="AH117" s="63">
        <f t="shared" si="76"/>
        <v>0</v>
      </c>
      <c r="AI117" s="26">
        <v>0</v>
      </c>
      <c r="AJ117" s="37">
        <f t="shared" si="161"/>
        <v>0</v>
      </c>
      <c r="AK117" s="37" t="str">
        <f t="shared" si="162"/>
        <v>-</v>
      </c>
      <c r="AL117" s="47">
        <v>119</v>
      </c>
      <c r="AM117" s="37" t="str">
        <f t="shared" si="163"/>
        <v>-</v>
      </c>
      <c r="AN117" s="52" t="str">
        <f t="shared" si="164"/>
        <v>-</v>
      </c>
      <c r="AO117" s="35" t="str">
        <f t="shared" si="77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8"/>
        <v>0</v>
      </c>
      <c r="L118" s="16">
        <f t="shared" si="149"/>
        <v>0</v>
      </c>
      <c r="M118" s="26">
        <v>0</v>
      </c>
      <c r="N118" s="16">
        <f t="shared" si="150"/>
        <v>0</v>
      </c>
      <c r="O118" s="16">
        <f t="shared" si="151"/>
        <v>0</v>
      </c>
      <c r="P118" s="26">
        <v>0</v>
      </c>
      <c r="Q118" s="16">
        <f t="shared" si="152"/>
        <v>0</v>
      </c>
      <c r="R118" s="16">
        <f t="shared" si="153"/>
        <v>0</v>
      </c>
      <c r="S118" s="26">
        <v>0</v>
      </c>
      <c r="T118" s="16">
        <f t="shared" si="154"/>
        <v>0</v>
      </c>
      <c r="U118" s="16">
        <f t="shared" si="155"/>
        <v>0</v>
      </c>
      <c r="V118" s="26">
        <v>0</v>
      </c>
      <c r="W118" s="16">
        <f t="shared" si="156"/>
        <v>0</v>
      </c>
      <c r="X118" s="16">
        <f t="shared" si="157"/>
        <v>0</v>
      </c>
      <c r="Y118" s="26"/>
      <c r="Z118" s="16">
        <f t="shared" si="158"/>
        <v>0</v>
      </c>
      <c r="AA118" s="16">
        <f t="shared" si="159"/>
        <v>0</v>
      </c>
      <c r="AC118" s="52">
        <f t="shared" si="71"/>
        <v>0</v>
      </c>
      <c r="AD118" s="16">
        <f t="shared" si="72"/>
        <v>0</v>
      </c>
      <c r="AE118" s="37">
        <f t="shared" si="73"/>
        <v>0</v>
      </c>
      <c r="AF118" s="42">
        <f t="shared" si="75"/>
        <v>0</v>
      </c>
      <c r="AG118" s="37">
        <f t="shared" si="160"/>
        <v>0</v>
      </c>
      <c r="AH118" s="63">
        <f t="shared" si="76"/>
        <v>0</v>
      </c>
      <c r="AI118" s="26">
        <v>0</v>
      </c>
      <c r="AJ118" s="37">
        <f t="shared" si="161"/>
        <v>0</v>
      </c>
      <c r="AK118" s="37" t="str">
        <f t="shared" si="162"/>
        <v>-</v>
      </c>
      <c r="AL118" s="47">
        <v>120</v>
      </c>
      <c r="AM118" s="37" t="str">
        <f t="shared" si="163"/>
        <v>-</v>
      </c>
      <c r="AN118" s="52" t="str">
        <f t="shared" si="164"/>
        <v>-</v>
      </c>
      <c r="AO118" s="35" t="str">
        <f t="shared" si="77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8"/>
        <v>0</v>
      </c>
      <c r="L119" s="16">
        <f t="shared" si="149"/>
        <v>0</v>
      </c>
      <c r="M119" s="26">
        <v>0</v>
      </c>
      <c r="N119" s="16">
        <f t="shared" si="150"/>
        <v>0</v>
      </c>
      <c r="O119" s="16">
        <f t="shared" si="151"/>
        <v>0</v>
      </c>
      <c r="P119" s="26">
        <v>1</v>
      </c>
      <c r="Q119" s="16">
        <f t="shared" si="152"/>
        <v>12.63</v>
      </c>
      <c r="R119" s="16">
        <f t="shared" si="153"/>
        <v>24.5</v>
      </c>
      <c r="S119" s="26">
        <v>0</v>
      </c>
      <c r="T119" s="16">
        <f t="shared" si="154"/>
        <v>0</v>
      </c>
      <c r="U119" s="16">
        <f t="shared" si="155"/>
        <v>0</v>
      </c>
      <c r="V119" s="26">
        <v>0</v>
      </c>
      <c r="W119" s="16">
        <f t="shared" si="156"/>
        <v>0</v>
      </c>
      <c r="X119" s="16">
        <f t="shared" si="157"/>
        <v>0</v>
      </c>
      <c r="Y119" s="26"/>
      <c r="Z119" s="16">
        <f t="shared" si="158"/>
        <v>0</v>
      </c>
      <c r="AA119" s="16">
        <f t="shared" si="159"/>
        <v>0</v>
      </c>
      <c r="AC119" s="52">
        <f t="shared" si="71"/>
        <v>1</v>
      </c>
      <c r="AD119" s="16">
        <f t="shared" si="72"/>
        <v>12.63</v>
      </c>
      <c r="AE119" s="37">
        <f t="shared" si="73"/>
        <v>24.5</v>
      </c>
      <c r="AF119" s="42">
        <f t="shared" si="75"/>
        <v>8.130081300813009E-3</v>
      </c>
      <c r="AG119" s="37">
        <f t="shared" si="160"/>
        <v>0.24390243902439027</v>
      </c>
      <c r="AH119" s="63">
        <f t="shared" si="76"/>
        <v>5.9756097560975618</v>
      </c>
      <c r="AI119" s="26">
        <v>4</v>
      </c>
      <c r="AJ119" s="37">
        <f t="shared" si="161"/>
        <v>98</v>
      </c>
      <c r="AK119" s="37">
        <f t="shared" si="162"/>
        <v>491.99999999999994</v>
      </c>
      <c r="AL119" s="47">
        <v>121</v>
      </c>
      <c r="AM119" s="37">
        <f t="shared" si="163"/>
        <v>70.285714285714278</v>
      </c>
      <c r="AN119" s="52">
        <f t="shared" si="164"/>
        <v>16.399999999999999</v>
      </c>
      <c r="AO119" s="35">
        <f t="shared" si="77"/>
        <v>44081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8"/>
        <v>0</v>
      </c>
      <c r="L120" s="16">
        <f t="shared" si="149"/>
        <v>0</v>
      </c>
      <c r="M120" s="26">
        <v>0</v>
      </c>
      <c r="N120" s="16">
        <f t="shared" si="150"/>
        <v>0</v>
      </c>
      <c r="O120" s="16">
        <f t="shared" si="151"/>
        <v>0</v>
      </c>
      <c r="P120" s="26">
        <v>0</v>
      </c>
      <c r="Q120" s="16">
        <f t="shared" si="152"/>
        <v>0</v>
      </c>
      <c r="R120" s="16">
        <f t="shared" si="153"/>
        <v>0</v>
      </c>
      <c r="S120" s="26">
        <v>0</v>
      </c>
      <c r="T120" s="16">
        <f t="shared" si="154"/>
        <v>0</v>
      </c>
      <c r="U120" s="16">
        <f t="shared" si="155"/>
        <v>0</v>
      </c>
      <c r="V120" s="26">
        <v>0</v>
      </c>
      <c r="W120" s="16">
        <f t="shared" si="156"/>
        <v>0</v>
      </c>
      <c r="X120" s="16">
        <f t="shared" si="157"/>
        <v>0</v>
      </c>
      <c r="Y120" s="26"/>
      <c r="Z120" s="16">
        <f t="shared" si="158"/>
        <v>0</v>
      </c>
      <c r="AA120" s="16">
        <f t="shared" si="159"/>
        <v>0</v>
      </c>
      <c r="AC120" s="52">
        <f t="shared" si="71"/>
        <v>0</v>
      </c>
      <c r="AD120" s="16">
        <f t="shared" si="72"/>
        <v>0</v>
      </c>
      <c r="AE120" s="37">
        <f t="shared" si="73"/>
        <v>0</v>
      </c>
      <c r="AF120" s="42">
        <f t="shared" si="75"/>
        <v>0</v>
      </c>
      <c r="AG120" s="37">
        <f t="shared" si="160"/>
        <v>0</v>
      </c>
      <c r="AH120" s="63">
        <f t="shared" si="76"/>
        <v>0</v>
      </c>
      <c r="AI120" s="26">
        <v>0</v>
      </c>
      <c r="AJ120" s="37">
        <f t="shared" si="161"/>
        <v>0</v>
      </c>
      <c r="AK120" s="37" t="str">
        <f t="shared" si="162"/>
        <v>-</v>
      </c>
      <c r="AL120" s="47">
        <v>122</v>
      </c>
      <c r="AM120" s="37" t="str">
        <f t="shared" si="163"/>
        <v>-</v>
      </c>
      <c r="AN120" s="52" t="str">
        <f t="shared" si="164"/>
        <v>-</v>
      </c>
      <c r="AO120" s="35" t="str">
        <f t="shared" si="77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8"/>
        <v>0</v>
      </c>
      <c r="L121" s="16">
        <f t="shared" si="149"/>
        <v>0</v>
      </c>
      <c r="M121" s="26">
        <v>0</v>
      </c>
      <c r="N121" s="16">
        <f t="shared" si="150"/>
        <v>0</v>
      </c>
      <c r="O121" s="16">
        <f t="shared" si="151"/>
        <v>0</v>
      </c>
      <c r="P121" s="26">
        <v>0</v>
      </c>
      <c r="Q121" s="16">
        <f t="shared" si="152"/>
        <v>0</v>
      </c>
      <c r="R121" s="16">
        <f t="shared" si="153"/>
        <v>0</v>
      </c>
      <c r="S121" s="26">
        <v>0</v>
      </c>
      <c r="T121" s="16">
        <f t="shared" si="154"/>
        <v>0</v>
      </c>
      <c r="U121" s="16">
        <f t="shared" si="155"/>
        <v>0</v>
      </c>
      <c r="V121" s="26">
        <v>0</v>
      </c>
      <c r="W121" s="16">
        <f t="shared" si="156"/>
        <v>0</v>
      </c>
      <c r="X121" s="16">
        <f t="shared" si="157"/>
        <v>0</v>
      </c>
      <c r="Y121" s="26"/>
      <c r="Z121" s="16">
        <f t="shared" si="158"/>
        <v>0</v>
      </c>
      <c r="AA121" s="16">
        <f t="shared" si="159"/>
        <v>0</v>
      </c>
      <c r="AC121" s="52">
        <f t="shared" si="71"/>
        <v>0</v>
      </c>
      <c r="AD121" s="16">
        <f t="shared" si="72"/>
        <v>0</v>
      </c>
      <c r="AE121" s="37">
        <f t="shared" si="73"/>
        <v>0</v>
      </c>
      <c r="AF121" s="42">
        <f t="shared" si="75"/>
        <v>0</v>
      </c>
      <c r="AG121" s="37">
        <f t="shared" si="160"/>
        <v>0</v>
      </c>
      <c r="AH121" s="63">
        <f t="shared" si="76"/>
        <v>0</v>
      </c>
      <c r="AI121" s="26">
        <v>1</v>
      </c>
      <c r="AJ121" s="37">
        <f t="shared" si="161"/>
        <v>129.5</v>
      </c>
      <c r="AK121" s="37" t="str">
        <f t="shared" si="162"/>
        <v>-</v>
      </c>
      <c r="AL121" s="47">
        <v>123</v>
      </c>
      <c r="AM121" s="37" t="str">
        <f t="shared" si="163"/>
        <v>-</v>
      </c>
      <c r="AN121" s="52" t="str">
        <f t="shared" si="164"/>
        <v>-</v>
      </c>
      <c r="AO121" s="35" t="str">
        <f t="shared" si="77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8"/>
        <v>0</v>
      </c>
      <c r="L122" s="16">
        <f t="shared" ref="L122:L131" si="165">J122*$G122</f>
        <v>0</v>
      </c>
      <c r="M122" s="26">
        <v>0</v>
      </c>
      <c r="N122" s="16">
        <f t="shared" ref="N122:N131" si="166">M122*$F122</f>
        <v>0</v>
      </c>
      <c r="O122" s="16">
        <f t="shared" ref="O122:O131" si="167">M122*$G122</f>
        <v>0</v>
      </c>
      <c r="P122" s="26">
        <v>0</v>
      </c>
      <c r="Q122" s="16">
        <f t="shared" ref="Q122:Q131" si="168">P122*$F122</f>
        <v>0</v>
      </c>
      <c r="R122" s="16">
        <f t="shared" ref="R122:R131" si="169">P122*$G122</f>
        <v>0</v>
      </c>
      <c r="S122" s="26">
        <v>0</v>
      </c>
      <c r="T122" s="16">
        <f t="shared" ref="T122:T131" si="170">S122*$F122</f>
        <v>0</v>
      </c>
      <c r="U122" s="16">
        <f t="shared" ref="U122:U131" si="171">S122*$G122</f>
        <v>0</v>
      </c>
      <c r="V122" s="26">
        <v>0</v>
      </c>
      <c r="W122" s="16">
        <f t="shared" si="156"/>
        <v>0</v>
      </c>
      <c r="X122" s="16">
        <f t="shared" ref="X122:X131" si="172">V122*$G122</f>
        <v>0</v>
      </c>
      <c r="Y122" s="26"/>
      <c r="Z122" s="16">
        <f t="shared" ref="Z122:Z131" si="173">Y122*$F122</f>
        <v>0</v>
      </c>
      <c r="AA122" s="16">
        <f t="shared" ref="AA122:AA131" si="174">Y122*$G122</f>
        <v>0</v>
      </c>
      <c r="AC122" s="52">
        <f t="shared" si="71"/>
        <v>0</v>
      </c>
      <c r="AD122" s="16">
        <f t="shared" si="72"/>
        <v>0</v>
      </c>
      <c r="AE122" s="37">
        <f t="shared" si="73"/>
        <v>0</v>
      </c>
      <c r="AF122" s="42">
        <f t="shared" si="75"/>
        <v>0</v>
      </c>
      <c r="AG122" s="37">
        <f t="shared" ref="AG122:AG131" si="175">AF122*30</f>
        <v>0</v>
      </c>
      <c r="AH122" s="63">
        <f t="shared" si="76"/>
        <v>0</v>
      </c>
      <c r="AI122" s="26">
        <v>0</v>
      </c>
      <c r="AJ122" s="37">
        <f t="shared" ref="AJ122:AJ131" si="176">AI122*G122</f>
        <v>0</v>
      </c>
      <c r="AK122" s="37" t="str">
        <f t="shared" ref="AK122:AK131" si="177">IFERROR(AI122/AF122, "-")</f>
        <v>-</v>
      </c>
      <c r="AL122" s="47">
        <v>125</v>
      </c>
      <c r="AM122" s="37" t="str">
        <f t="shared" ref="AM122:AM131" si="178">IFERROR(AK122/7,"-")</f>
        <v>-</v>
      </c>
      <c r="AN122" s="52" t="str">
        <f t="shared" ref="AN122:AN131" si="179">IFERROR(AK122/30,"-")</f>
        <v>-</v>
      </c>
      <c r="AO122" s="35" t="str">
        <f t="shared" si="77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1</v>
      </c>
      <c r="K123" s="16">
        <f t="shared" si="78"/>
        <v>40.99</v>
      </c>
      <c r="L123" s="16">
        <f t="shared" si="165"/>
        <v>89.5</v>
      </c>
      <c r="M123" s="26">
        <v>0</v>
      </c>
      <c r="N123" s="16">
        <f t="shared" si="166"/>
        <v>0</v>
      </c>
      <c r="O123" s="16">
        <f t="shared" si="167"/>
        <v>0</v>
      </c>
      <c r="P123" s="26">
        <v>0</v>
      </c>
      <c r="Q123" s="16">
        <f t="shared" si="168"/>
        <v>0</v>
      </c>
      <c r="R123" s="16">
        <f t="shared" si="169"/>
        <v>0</v>
      </c>
      <c r="S123" s="26">
        <v>0</v>
      </c>
      <c r="T123" s="16">
        <f t="shared" si="170"/>
        <v>0</v>
      </c>
      <c r="U123" s="16">
        <f t="shared" si="171"/>
        <v>0</v>
      </c>
      <c r="V123" s="26">
        <v>0</v>
      </c>
      <c r="W123" s="16">
        <f t="shared" si="156"/>
        <v>0</v>
      </c>
      <c r="X123" s="16">
        <f t="shared" si="172"/>
        <v>0</v>
      </c>
      <c r="Y123" s="26"/>
      <c r="Z123" s="16">
        <f t="shared" si="173"/>
        <v>0</v>
      </c>
      <c r="AA123" s="16">
        <f t="shared" si="174"/>
        <v>0</v>
      </c>
      <c r="AC123" s="52">
        <f t="shared" si="71"/>
        <v>1</v>
      </c>
      <c r="AD123" s="16">
        <f t="shared" si="72"/>
        <v>40.99</v>
      </c>
      <c r="AE123" s="37">
        <f t="shared" si="73"/>
        <v>89.5</v>
      </c>
      <c r="AF123" s="42">
        <f t="shared" si="75"/>
        <v>8.130081300813009E-3</v>
      </c>
      <c r="AG123" s="37">
        <f t="shared" si="175"/>
        <v>0.24390243902439027</v>
      </c>
      <c r="AH123" s="63">
        <f t="shared" si="76"/>
        <v>21.829268292682929</v>
      </c>
      <c r="AI123" s="26">
        <v>1</v>
      </c>
      <c r="AJ123" s="37">
        <f t="shared" si="176"/>
        <v>89.5</v>
      </c>
      <c r="AK123" s="37">
        <f t="shared" si="177"/>
        <v>122.99999999999999</v>
      </c>
      <c r="AL123" s="47">
        <v>126</v>
      </c>
      <c r="AM123" s="37">
        <f t="shared" si="178"/>
        <v>17.571428571428569</v>
      </c>
      <c r="AN123" s="52">
        <f t="shared" si="179"/>
        <v>4.0999999999999996</v>
      </c>
      <c r="AO123" s="35">
        <f t="shared" si="77"/>
        <v>43712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5</v>
      </c>
      <c r="K124" s="16">
        <f t="shared" si="78"/>
        <v>47.54999999999999</v>
      </c>
      <c r="L124" s="16">
        <f t="shared" si="165"/>
        <v>122.5</v>
      </c>
      <c r="M124" s="26">
        <v>10</v>
      </c>
      <c r="N124" s="16">
        <f t="shared" si="166"/>
        <v>95.09999999999998</v>
      </c>
      <c r="O124" s="16">
        <f t="shared" si="167"/>
        <v>245</v>
      </c>
      <c r="P124" s="26">
        <v>9</v>
      </c>
      <c r="Q124" s="16">
        <f t="shared" si="168"/>
        <v>85.589999999999975</v>
      </c>
      <c r="R124" s="16">
        <f t="shared" si="169"/>
        <v>220.5</v>
      </c>
      <c r="S124" s="26">
        <v>8</v>
      </c>
      <c r="T124" s="16">
        <f t="shared" si="170"/>
        <v>76.079999999999984</v>
      </c>
      <c r="U124" s="16">
        <f t="shared" si="171"/>
        <v>196</v>
      </c>
      <c r="V124" s="26">
        <v>0</v>
      </c>
      <c r="W124" s="16">
        <f t="shared" si="156"/>
        <v>0</v>
      </c>
      <c r="X124" s="16">
        <f t="shared" si="172"/>
        <v>0</v>
      </c>
      <c r="Y124" s="26"/>
      <c r="Z124" s="16">
        <f t="shared" si="173"/>
        <v>0</v>
      </c>
      <c r="AA124" s="16">
        <f t="shared" si="174"/>
        <v>0</v>
      </c>
      <c r="AC124" s="52">
        <f t="shared" si="71"/>
        <v>32</v>
      </c>
      <c r="AD124" s="16">
        <f t="shared" si="72"/>
        <v>304.31999999999994</v>
      </c>
      <c r="AE124" s="37">
        <f t="shared" si="73"/>
        <v>784</v>
      </c>
      <c r="AF124" s="42">
        <f t="shared" si="75"/>
        <v>0.26016260162601629</v>
      </c>
      <c r="AG124" s="37">
        <f t="shared" si="175"/>
        <v>7.8048780487804885</v>
      </c>
      <c r="AH124" s="63">
        <f t="shared" si="76"/>
        <v>191.21951219512198</v>
      </c>
      <c r="AI124" s="26">
        <v>13</v>
      </c>
      <c r="AJ124" s="37">
        <f t="shared" si="176"/>
        <v>318.5</v>
      </c>
      <c r="AK124" s="37">
        <f t="shared" si="177"/>
        <v>49.968749999999993</v>
      </c>
      <c r="AL124" s="47">
        <v>127</v>
      </c>
      <c r="AM124" s="37">
        <f t="shared" si="178"/>
        <v>7.1383928571428559</v>
      </c>
      <c r="AN124" s="52">
        <f t="shared" si="179"/>
        <v>1.6656249999999997</v>
      </c>
      <c r="AO124" s="35">
        <f t="shared" si="77"/>
        <v>43638.96875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1</v>
      </c>
      <c r="K125" s="16">
        <f t="shared" si="78"/>
        <v>23.460000000000004</v>
      </c>
      <c r="L125" s="16">
        <f t="shared" si="165"/>
        <v>49.5</v>
      </c>
      <c r="M125" s="26">
        <v>0</v>
      </c>
      <c r="N125" s="16">
        <f t="shared" si="166"/>
        <v>0</v>
      </c>
      <c r="O125" s="16">
        <f t="shared" si="167"/>
        <v>0</v>
      </c>
      <c r="P125" s="26">
        <v>0</v>
      </c>
      <c r="Q125" s="16">
        <f t="shared" si="168"/>
        <v>0</v>
      </c>
      <c r="R125" s="16">
        <f t="shared" si="169"/>
        <v>0</v>
      </c>
      <c r="S125" s="26">
        <v>1</v>
      </c>
      <c r="T125" s="16">
        <f t="shared" si="170"/>
        <v>23.460000000000004</v>
      </c>
      <c r="U125" s="16">
        <f t="shared" si="171"/>
        <v>49.5</v>
      </c>
      <c r="V125" s="26">
        <v>0</v>
      </c>
      <c r="W125" s="16">
        <f t="shared" si="156"/>
        <v>0</v>
      </c>
      <c r="X125" s="16">
        <f t="shared" si="172"/>
        <v>0</v>
      </c>
      <c r="Y125" s="26"/>
      <c r="Z125" s="16">
        <f t="shared" si="173"/>
        <v>0</v>
      </c>
      <c r="AA125" s="16">
        <f t="shared" si="174"/>
        <v>0</v>
      </c>
      <c r="AC125" s="52">
        <f t="shared" si="71"/>
        <v>2</v>
      </c>
      <c r="AD125" s="16">
        <f t="shared" si="72"/>
        <v>46.920000000000009</v>
      </c>
      <c r="AE125" s="37">
        <f t="shared" si="73"/>
        <v>99</v>
      </c>
      <c r="AF125" s="42">
        <f t="shared" si="75"/>
        <v>1.6260162601626018E-2</v>
      </c>
      <c r="AG125" s="37">
        <f t="shared" si="175"/>
        <v>0.48780487804878053</v>
      </c>
      <c r="AH125" s="63">
        <f t="shared" si="76"/>
        <v>24.146341463414636</v>
      </c>
      <c r="AI125" s="26">
        <v>0</v>
      </c>
      <c r="AJ125" s="37">
        <f t="shared" si="176"/>
        <v>0</v>
      </c>
      <c r="AK125" s="37">
        <f t="shared" si="177"/>
        <v>0</v>
      </c>
      <c r="AL125" s="47">
        <v>128</v>
      </c>
      <c r="AM125" s="37">
        <f t="shared" si="178"/>
        <v>0</v>
      </c>
      <c r="AN125" s="52">
        <f t="shared" si="179"/>
        <v>0</v>
      </c>
      <c r="AO125" s="35">
        <f t="shared" si="77"/>
        <v>43589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2</v>
      </c>
      <c r="K126" s="16">
        <f t="shared" si="78"/>
        <v>46.92</v>
      </c>
      <c r="L126" s="16">
        <f t="shared" si="165"/>
        <v>99</v>
      </c>
      <c r="M126" s="26">
        <v>1</v>
      </c>
      <c r="N126" s="16">
        <f t="shared" si="166"/>
        <v>23.46</v>
      </c>
      <c r="O126" s="16">
        <f t="shared" si="167"/>
        <v>49.5</v>
      </c>
      <c r="P126" s="26">
        <v>0</v>
      </c>
      <c r="Q126" s="16">
        <f t="shared" si="168"/>
        <v>0</v>
      </c>
      <c r="R126" s="16">
        <f t="shared" si="169"/>
        <v>0</v>
      </c>
      <c r="S126" s="26">
        <v>0</v>
      </c>
      <c r="T126" s="16">
        <f t="shared" si="170"/>
        <v>0</v>
      </c>
      <c r="U126" s="16">
        <f t="shared" si="171"/>
        <v>0</v>
      </c>
      <c r="V126" s="26">
        <v>0</v>
      </c>
      <c r="W126" s="16">
        <f t="shared" si="156"/>
        <v>0</v>
      </c>
      <c r="X126" s="16">
        <f t="shared" si="172"/>
        <v>0</v>
      </c>
      <c r="Y126" s="26"/>
      <c r="Z126" s="16">
        <f t="shared" si="173"/>
        <v>0</v>
      </c>
      <c r="AA126" s="16">
        <f t="shared" si="174"/>
        <v>0</v>
      </c>
      <c r="AC126" s="52">
        <f t="shared" si="71"/>
        <v>3</v>
      </c>
      <c r="AD126" s="16">
        <f t="shared" si="72"/>
        <v>70.38</v>
      </c>
      <c r="AE126" s="37">
        <f t="shared" si="73"/>
        <v>148.5</v>
      </c>
      <c r="AF126" s="42">
        <f t="shared" si="75"/>
        <v>2.4390243902439025E-2</v>
      </c>
      <c r="AG126" s="37">
        <f t="shared" si="175"/>
        <v>0.73170731707317072</v>
      </c>
      <c r="AH126" s="63">
        <f t="shared" si="76"/>
        <v>36.219512195121951</v>
      </c>
      <c r="AI126" s="26">
        <v>0</v>
      </c>
      <c r="AJ126" s="37">
        <f t="shared" si="176"/>
        <v>0</v>
      </c>
      <c r="AK126" s="37">
        <f t="shared" si="177"/>
        <v>0</v>
      </c>
      <c r="AL126" s="47">
        <v>129</v>
      </c>
      <c r="AM126" s="37">
        <f t="shared" si="178"/>
        <v>0</v>
      </c>
      <c r="AN126" s="52">
        <f t="shared" si="179"/>
        <v>0</v>
      </c>
      <c r="AO126" s="35">
        <f t="shared" si="77"/>
        <v>43589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8"/>
        <v>0</v>
      </c>
      <c r="L127" s="16">
        <f t="shared" si="165"/>
        <v>0</v>
      </c>
      <c r="M127" s="26">
        <v>1</v>
      </c>
      <c r="N127" s="16">
        <f t="shared" si="166"/>
        <v>36.140000000000015</v>
      </c>
      <c r="O127" s="16">
        <f t="shared" si="167"/>
        <v>64.5</v>
      </c>
      <c r="P127" s="26">
        <v>0</v>
      </c>
      <c r="Q127" s="16">
        <f t="shared" si="168"/>
        <v>0</v>
      </c>
      <c r="R127" s="16">
        <f t="shared" si="169"/>
        <v>0</v>
      </c>
      <c r="S127" s="26">
        <v>0</v>
      </c>
      <c r="T127" s="16">
        <f t="shared" si="170"/>
        <v>0</v>
      </c>
      <c r="U127" s="16">
        <f t="shared" si="171"/>
        <v>0</v>
      </c>
      <c r="V127" s="26">
        <v>0</v>
      </c>
      <c r="W127" s="16">
        <f t="shared" si="156"/>
        <v>0</v>
      </c>
      <c r="X127" s="16">
        <f t="shared" si="172"/>
        <v>0</v>
      </c>
      <c r="Y127" s="26"/>
      <c r="Z127" s="16">
        <f t="shared" si="173"/>
        <v>0</v>
      </c>
      <c r="AA127" s="16">
        <f t="shared" si="174"/>
        <v>0</v>
      </c>
      <c r="AC127" s="52">
        <f t="shared" si="71"/>
        <v>1</v>
      </c>
      <c r="AD127" s="16">
        <f t="shared" si="72"/>
        <v>36.140000000000015</v>
      </c>
      <c r="AE127" s="37">
        <f t="shared" si="73"/>
        <v>64.5</v>
      </c>
      <c r="AF127" s="42">
        <f t="shared" si="75"/>
        <v>8.130081300813009E-3</v>
      </c>
      <c r="AG127" s="37">
        <f t="shared" si="175"/>
        <v>0.24390243902439027</v>
      </c>
      <c r="AH127" s="63">
        <f t="shared" si="76"/>
        <v>15.731707317073171</v>
      </c>
      <c r="AI127" s="26">
        <v>0</v>
      </c>
      <c r="AJ127" s="37">
        <f t="shared" si="176"/>
        <v>0</v>
      </c>
      <c r="AK127" s="37">
        <f t="shared" si="177"/>
        <v>0</v>
      </c>
      <c r="AL127" s="47">
        <v>130</v>
      </c>
      <c r="AM127" s="37">
        <f t="shared" si="178"/>
        <v>0</v>
      </c>
      <c r="AN127" s="52">
        <f t="shared" si="179"/>
        <v>0</v>
      </c>
      <c r="AO127" s="35">
        <f t="shared" si="77"/>
        <v>43589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8</v>
      </c>
      <c r="K128" s="16">
        <f t="shared" si="78"/>
        <v>138.63999999999999</v>
      </c>
      <c r="L128" s="16">
        <f t="shared" si="165"/>
        <v>356</v>
      </c>
      <c r="M128" s="26">
        <v>4</v>
      </c>
      <c r="N128" s="16">
        <f t="shared" si="166"/>
        <v>69.319999999999993</v>
      </c>
      <c r="O128" s="16">
        <f t="shared" si="167"/>
        <v>178</v>
      </c>
      <c r="P128" s="26">
        <v>3</v>
      </c>
      <c r="Q128" s="16">
        <f t="shared" si="168"/>
        <v>51.989999999999995</v>
      </c>
      <c r="R128" s="16">
        <f t="shared" si="169"/>
        <v>133.5</v>
      </c>
      <c r="S128" s="26">
        <v>2</v>
      </c>
      <c r="T128" s="16">
        <f t="shared" si="170"/>
        <v>34.659999999999997</v>
      </c>
      <c r="U128" s="16">
        <f t="shared" si="171"/>
        <v>89</v>
      </c>
      <c r="V128" s="26">
        <v>3</v>
      </c>
      <c r="W128" s="16">
        <f t="shared" si="156"/>
        <v>51.989999999999995</v>
      </c>
      <c r="X128" s="16">
        <f t="shared" si="172"/>
        <v>133.5</v>
      </c>
      <c r="Y128" s="26"/>
      <c r="Z128" s="16">
        <f t="shared" si="173"/>
        <v>0</v>
      </c>
      <c r="AA128" s="16">
        <f t="shared" si="174"/>
        <v>0</v>
      </c>
      <c r="AC128" s="52">
        <f t="shared" si="71"/>
        <v>20</v>
      </c>
      <c r="AD128" s="16">
        <f t="shared" si="72"/>
        <v>346.59999999999997</v>
      </c>
      <c r="AE128" s="37">
        <f t="shared" si="73"/>
        <v>890</v>
      </c>
      <c r="AF128" s="42">
        <f t="shared" si="75"/>
        <v>0.16260162601626016</v>
      </c>
      <c r="AG128" s="37">
        <f t="shared" si="175"/>
        <v>4.8780487804878048</v>
      </c>
      <c r="AH128" s="63">
        <f t="shared" si="76"/>
        <v>217.07317073170731</v>
      </c>
      <c r="AI128" s="26">
        <v>1</v>
      </c>
      <c r="AJ128" s="37">
        <f t="shared" si="176"/>
        <v>44.5</v>
      </c>
      <c r="AK128" s="37">
        <f t="shared" si="177"/>
        <v>6.15</v>
      </c>
      <c r="AL128" s="47">
        <v>131</v>
      </c>
      <c r="AM128" s="37">
        <f t="shared" si="178"/>
        <v>0.87857142857142867</v>
      </c>
      <c r="AN128" s="52">
        <f t="shared" si="179"/>
        <v>0.20500000000000002</v>
      </c>
      <c r="AO128" s="35">
        <f t="shared" si="77"/>
        <v>43595.15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8"/>
        <v>17.329999999999998</v>
      </c>
      <c r="L129" s="16">
        <f t="shared" si="165"/>
        <v>44.5</v>
      </c>
      <c r="M129" s="26">
        <v>1</v>
      </c>
      <c r="N129" s="16">
        <f t="shared" si="166"/>
        <v>17.329999999999998</v>
      </c>
      <c r="O129" s="16">
        <f t="shared" si="167"/>
        <v>44.5</v>
      </c>
      <c r="P129" s="26">
        <v>1</v>
      </c>
      <c r="Q129" s="16">
        <f t="shared" si="168"/>
        <v>17.329999999999998</v>
      </c>
      <c r="R129" s="16">
        <f t="shared" si="169"/>
        <v>44.5</v>
      </c>
      <c r="S129" s="26">
        <v>2</v>
      </c>
      <c r="T129" s="16">
        <f t="shared" si="170"/>
        <v>34.659999999999997</v>
      </c>
      <c r="U129" s="16">
        <f t="shared" si="171"/>
        <v>89</v>
      </c>
      <c r="V129" s="26">
        <v>0</v>
      </c>
      <c r="W129" s="16">
        <f t="shared" si="156"/>
        <v>0</v>
      </c>
      <c r="X129" s="16">
        <f t="shared" si="172"/>
        <v>0</v>
      </c>
      <c r="Y129" s="26"/>
      <c r="Z129" s="16">
        <f t="shared" si="173"/>
        <v>0</v>
      </c>
      <c r="AA129" s="16">
        <f t="shared" si="174"/>
        <v>0</v>
      </c>
      <c r="AC129" s="52">
        <f t="shared" ref="AC129:AC208" si="180">J129+M129+P129+S129+V129+Y129</f>
        <v>5</v>
      </c>
      <c r="AD129" s="16">
        <f t="shared" ref="AD129:AD208" si="181">AC129*F129</f>
        <v>86.649999999999991</v>
      </c>
      <c r="AE129" s="37">
        <f t="shared" ref="AE129:AE208" si="182">AC129*G129</f>
        <v>222.5</v>
      </c>
      <c r="AF129" s="42">
        <f t="shared" si="75"/>
        <v>4.065040650406504E-2</v>
      </c>
      <c r="AG129" s="37">
        <f t="shared" si="175"/>
        <v>1.2195121951219512</v>
      </c>
      <c r="AH129" s="63">
        <f t="shared" si="76"/>
        <v>54.268292682926827</v>
      </c>
      <c r="AI129" s="26">
        <v>3</v>
      </c>
      <c r="AJ129" s="37">
        <f t="shared" si="176"/>
        <v>133.5</v>
      </c>
      <c r="AK129" s="37">
        <f t="shared" si="177"/>
        <v>73.8</v>
      </c>
      <c r="AL129" s="47">
        <v>132</v>
      </c>
      <c r="AM129" s="37">
        <f t="shared" si="178"/>
        <v>10.542857142857143</v>
      </c>
      <c r="AN129" s="52">
        <f t="shared" si="179"/>
        <v>2.46</v>
      </c>
      <c r="AO129" s="35">
        <f t="shared" si="77"/>
        <v>43662.8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8"/>
        <v>0</v>
      </c>
      <c r="L130" s="16">
        <f t="shared" si="165"/>
        <v>0</v>
      </c>
      <c r="M130" s="26">
        <v>0</v>
      </c>
      <c r="N130" s="16">
        <f t="shared" si="166"/>
        <v>0</v>
      </c>
      <c r="O130" s="16">
        <f t="shared" si="167"/>
        <v>0</v>
      </c>
      <c r="P130" s="26">
        <v>0</v>
      </c>
      <c r="Q130" s="16">
        <f t="shared" si="168"/>
        <v>0</v>
      </c>
      <c r="R130" s="16">
        <f t="shared" si="169"/>
        <v>0</v>
      </c>
      <c r="S130" s="26">
        <v>2</v>
      </c>
      <c r="T130" s="16">
        <f t="shared" si="170"/>
        <v>25.42</v>
      </c>
      <c r="U130" s="16">
        <f t="shared" si="171"/>
        <v>59</v>
      </c>
      <c r="V130" s="26">
        <v>0</v>
      </c>
      <c r="W130" s="16">
        <f t="shared" si="156"/>
        <v>0</v>
      </c>
      <c r="X130" s="16">
        <f t="shared" si="172"/>
        <v>0</v>
      </c>
      <c r="Y130" s="26"/>
      <c r="Z130" s="16">
        <f t="shared" si="173"/>
        <v>0</v>
      </c>
      <c r="AA130" s="16">
        <f t="shared" si="174"/>
        <v>0</v>
      </c>
      <c r="AC130" s="52">
        <f t="shared" si="180"/>
        <v>2</v>
      </c>
      <c r="AD130" s="16">
        <f t="shared" si="181"/>
        <v>25.42</v>
      </c>
      <c r="AE130" s="37">
        <f t="shared" si="182"/>
        <v>59</v>
      </c>
      <c r="AF130" s="42">
        <f t="shared" si="75"/>
        <v>1.6260162601626018E-2</v>
      </c>
      <c r="AG130" s="37">
        <f t="shared" si="175"/>
        <v>0.48780487804878053</v>
      </c>
      <c r="AH130" s="63">
        <f t="shared" si="76"/>
        <v>14.390243902439027</v>
      </c>
      <c r="AI130" s="26">
        <v>3</v>
      </c>
      <c r="AJ130" s="37">
        <f t="shared" si="176"/>
        <v>88.5</v>
      </c>
      <c r="AK130" s="37">
        <f t="shared" si="177"/>
        <v>184.49999999999997</v>
      </c>
      <c r="AL130" s="47">
        <v>133</v>
      </c>
      <c r="AM130" s="37">
        <f t="shared" si="178"/>
        <v>26.357142857142854</v>
      </c>
      <c r="AN130" s="52">
        <f t="shared" si="179"/>
        <v>6.1499999999999995</v>
      </c>
      <c r="AO130" s="35">
        <f t="shared" si="77"/>
        <v>43773.5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8"/>
        <v>0</v>
      </c>
      <c r="L131" s="16">
        <f t="shared" si="165"/>
        <v>0</v>
      </c>
      <c r="M131" s="26">
        <v>0</v>
      </c>
      <c r="N131" s="16">
        <f t="shared" si="166"/>
        <v>0</v>
      </c>
      <c r="O131" s="16">
        <f t="shared" si="167"/>
        <v>0</v>
      </c>
      <c r="P131" s="26">
        <v>0</v>
      </c>
      <c r="Q131" s="16">
        <f t="shared" si="168"/>
        <v>0</v>
      </c>
      <c r="R131" s="16">
        <f t="shared" si="169"/>
        <v>0</v>
      </c>
      <c r="S131" s="26">
        <v>0</v>
      </c>
      <c r="T131" s="16">
        <f t="shared" si="170"/>
        <v>0</v>
      </c>
      <c r="U131" s="16">
        <f t="shared" si="171"/>
        <v>0</v>
      </c>
      <c r="V131" s="26">
        <v>0</v>
      </c>
      <c r="W131" s="16">
        <f t="shared" si="156"/>
        <v>0</v>
      </c>
      <c r="X131" s="16">
        <f t="shared" si="172"/>
        <v>0</v>
      </c>
      <c r="Y131" s="26"/>
      <c r="Z131" s="16">
        <f t="shared" si="173"/>
        <v>0</v>
      </c>
      <c r="AA131" s="16">
        <f t="shared" si="174"/>
        <v>0</v>
      </c>
      <c r="AC131" s="52">
        <f t="shared" si="180"/>
        <v>0</v>
      </c>
      <c r="AD131" s="16">
        <f t="shared" si="181"/>
        <v>0</v>
      </c>
      <c r="AE131" s="37">
        <f t="shared" si="182"/>
        <v>0</v>
      </c>
      <c r="AF131" s="42">
        <f t="shared" si="75"/>
        <v>0</v>
      </c>
      <c r="AG131" s="37">
        <f t="shared" si="175"/>
        <v>0</v>
      </c>
      <c r="AH131" s="63">
        <f t="shared" si="76"/>
        <v>0</v>
      </c>
      <c r="AI131" s="26">
        <v>0</v>
      </c>
      <c r="AJ131" s="37">
        <f t="shared" si="176"/>
        <v>0</v>
      </c>
      <c r="AK131" s="37" t="str">
        <f t="shared" si="177"/>
        <v>-</v>
      </c>
      <c r="AL131" s="47">
        <v>134</v>
      </c>
      <c r="AM131" s="37" t="str">
        <f t="shared" si="178"/>
        <v>-</v>
      </c>
      <c r="AN131" s="52" t="str">
        <f t="shared" si="179"/>
        <v>-</v>
      </c>
      <c r="AO131" s="35" t="str">
        <f t="shared" si="77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8"/>
        <v>0</v>
      </c>
      <c r="L132" s="16">
        <f t="shared" ref="L132:L134" si="183">J132*$G132</f>
        <v>0</v>
      </c>
      <c r="M132" s="26">
        <v>0</v>
      </c>
      <c r="N132" s="16">
        <f t="shared" ref="N132:N134" si="184">M132*$F132</f>
        <v>0</v>
      </c>
      <c r="O132" s="16">
        <f t="shared" ref="O132:O134" si="185">M132*$G132</f>
        <v>0</v>
      </c>
      <c r="P132" s="26">
        <v>0</v>
      </c>
      <c r="Q132" s="16">
        <f t="shared" ref="Q132:Q134" si="186">P132*$F132</f>
        <v>0</v>
      </c>
      <c r="R132" s="16">
        <f t="shared" ref="R132:R134" si="187">P132*$G132</f>
        <v>0</v>
      </c>
      <c r="S132" s="26">
        <v>2</v>
      </c>
      <c r="T132" s="16">
        <f t="shared" ref="T132:T134" si="188">S132*$F132</f>
        <v>25.42</v>
      </c>
      <c r="U132" s="16">
        <f t="shared" ref="U132:U134" si="189">S132*$G132</f>
        <v>59</v>
      </c>
      <c r="V132" s="26">
        <v>0</v>
      </c>
      <c r="W132" s="16">
        <f t="shared" ref="W132:W134" si="190">V132*$F132</f>
        <v>0</v>
      </c>
      <c r="X132" s="16">
        <f t="shared" ref="X132:X134" si="191">V132*$G132</f>
        <v>0</v>
      </c>
      <c r="Y132" s="26"/>
      <c r="Z132" s="16">
        <f t="shared" ref="Z132:Z134" si="192">Y132*$F132</f>
        <v>0</v>
      </c>
      <c r="AA132" s="16">
        <f t="shared" ref="AA132:AA134" si="193">Y132*$G132</f>
        <v>0</v>
      </c>
      <c r="AC132" s="52">
        <f t="shared" si="180"/>
        <v>2</v>
      </c>
      <c r="AD132" s="16">
        <f t="shared" si="181"/>
        <v>25.42</v>
      </c>
      <c r="AE132" s="37">
        <f t="shared" si="182"/>
        <v>59</v>
      </c>
      <c r="AF132" s="42">
        <f t="shared" si="75"/>
        <v>1.6260162601626018E-2</v>
      </c>
      <c r="AG132" s="37">
        <f>AF132*30</f>
        <v>0.48780487804878053</v>
      </c>
      <c r="AH132" s="63">
        <f t="shared" si="76"/>
        <v>14.390243902439027</v>
      </c>
      <c r="AI132" s="26">
        <v>4</v>
      </c>
      <c r="AJ132" s="37">
        <f>AI132*G132</f>
        <v>118</v>
      </c>
      <c r="AK132" s="37">
        <f>IFERROR(AI132/AF132, "-")</f>
        <v>245.99999999999997</v>
      </c>
      <c r="AL132" s="47">
        <v>136</v>
      </c>
      <c r="AM132" s="37">
        <f>IFERROR(AK132/7,"-")</f>
        <v>35.142857142857139</v>
      </c>
      <c r="AN132" s="52">
        <f>IFERROR(AK132/30,"-")</f>
        <v>8.1999999999999993</v>
      </c>
      <c r="AO132" s="35">
        <f t="shared" si="77"/>
        <v>43835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7</v>
      </c>
      <c r="K133" s="16">
        <f t="shared" si="78"/>
        <v>65.193563501849596</v>
      </c>
      <c r="L133" s="16">
        <f t="shared" si="183"/>
        <v>171.5</v>
      </c>
      <c r="M133" s="26">
        <v>5</v>
      </c>
      <c r="N133" s="16">
        <f t="shared" si="184"/>
        <v>46.566831072749714</v>
      </c>
      <c r="O133" s="16">
        <f t="shared" si="185"/>
        <v>122.5</v>
      </c>
      <c r="P133" s="26">
        <v>1</v>
      </c>
      <c r="Q133" s="16">
        <f t="shared" si="186"/>
        <v>9.3133662145499425</v>
      </c>
      <c r="R133" s="16">
        <f t="shared" si="187"/>
        <v>24.5</v>
      </c>
      <c r="S133" s="26">
        <v>6</v>
      </c>
      <c r="T133" s="16">
        <f t="shared" si="188"/>
        <v>55.880197287299652</v>
      </c>
      <c r="U133" s="16">
        <f t="shared" si="189"/>
        <v>147</v>
      </c>
      <c r="V133" s="26">
        <v>0</v>
      </c>
      <c r="W133" s="16">
        <f t="shared" si="190"/>
        <v>0</v>
      </c>
      <c r="X133" s="16">
        <f t="shared" si="191"/>
        <v>0</v>
      </c>
      <c r="Y133" s="26"/>
      <c r="Z133" s="16">
        <f t="shared" si="192"/>
        <v>0</v>
      </c>
      <c r="AA133" s="16">
        <f t="shared" si="193"/>
        <v>0</v>
      </c>
      <c r="AC133" s="52">
        <f t="shared" si="180"/>
        <v>19</v>
      </c>
      <c r="AD133" s="16">
        <f t="shared" si="181"/>
        <v>176.95395807644891</v>
      </c>
      <c r="AE133" s="37">
        <f t="shared" si="182"/>
        <v>465.5</v>
      </c>
      <c r="AF133" s="42">
        <f t="shared" si="75"/>
        <v>0.15447154471544716</v>
      </c>
      <c r="AG133" s="37">
        <f>AF133*30</f>
        <v>4.6341463414634152</v>
      </c>
      <c r="AH133" s="63">
        <f t="shared" si="76"/>
        <v>113.53658536585367</v>
      </c>
      <c r="AI133" s="26">
        <v>4</v>
      </c>
      <c r="AJ133" s="37">
        <f>AI133*G133</f>
        <v>98</v>
      </c>
      <c r="AK133" s="37">
        <f>IFERROR(AI133/AF133, "-")</f>
        <v>25.89473684210526</v>
      </c>
      <c r="AL133" s="47">
        <v>137</v>
      </c>
      <c r="AM133" s="37">
        <f>IFERROR(AK133/7,"-")</f>
        <v>3.6992481203007515</v>
      </c>
      <c r="AN133" s="52">
        <f>IFERROR(AK133/30,"-")</f>
        <v>0.86315789473684201</v>
      </c>
      <c r="AO133" s="35">
        <f t="shared" si="77"/>
        <v>43614.894736842107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5</v>
      </c>
      <c r="K134" s="16">
        <f t="shared" si="78"/>
        <v>105.19999999999996</v>
      </c>
      <c r="L134" s="16">
        <f t="shared" si="183"/>
        <v>222.5</v>
      </c>
      <c r="M134" s="26">
        <v>2</v>
      </c>
      <c r="N134" s="16">
        <f t="shared" si="184"/>
        <v>42.079999999999984</v>
      </c>
      <c r="O134" s="16">
        <f t="shared" si="185"/>
        <v>89</v>
      </c>
      <c r="P134" s="26">
        <v>3</v>
      </c>
      <c r="Q134" s="16">
        <f t="shared" si="186"/>
        <v>63.119999999999976</v>
      </c>
      <c r="R134" s="16">
        <f t="shared" si="187"/>
        <v>133.5</v>
      </c>
      <c r="S134" s="26">
        <v>1</v>
      </c>
      <c r="T134" s="16">
        <f t="shared" si="188"/>
        <v>21.039999999999992</v>
      </c>
      <c r="U134" s="16">
        <f t="shared" si="189"/>
        <v>44.5</v>
      </c>
      <c r="V134" s="26">
        <v>1</v>
      </c>
      <c r="W134" s="16">
        <f t="shared" si="190"/>
        <v>21.039999999999992</v>
      </c>
      <c r="X134" s="16">
        <f t="shared" si="191"/>
        <v>44.5</v>
      </c>
      <c r="Y134" s="26"/>
      <c r="Z134" s="16">
        <f t="shared" si="192"/>
        <v>0</v>
      </c>
      <c r="AA134" s="16">
        <f t="shared" si="193"/>
        <v>0</v>
      </c>
      <c r="AC134" s="52">
        <f t="shared" si="180"/>
        <v>12</v>
      </c>
      <c r="AD134" s="16">
        <f t="shared" si="181"/>
        <v>252.4799999999999</v>
      </c>
      <c r="AE134" s="37">
        <f t="shared" si="182"/>
        <v>534</v>
      </c>
      <c r="AF134" s="42">
        <f t="shared" si="75"/>
        <v>9.7560975609756101E-2</v>
      </c>
      <c r="AG134" s="37">
        <f>AF134*30</f>
        <v>2.9268292682926829</v>
      </c>
      <c r="AH134" s="63">
        <f t="shared" si="76"/>
        <v>130.2439024390244</v>
      </c>
      <c r="AI134" s="26">
        <v>2</v>
      </c>
      <c r="AJ134" s="37">
        <f>AI134*G134</f>
        <v>89</v>
      </c>
      <c r="AK134" s="37">
        <f>IFERROR(AI134/AF134, "-")</f>
        <v>20.5</v>
      </c>
      <c r="AL134" s="47">
        <v>138</v>
      </c>
      <c r="AM134" s="37">
        <f>IFERROR(AK134/7,"-")</f>
        <v>2.9285714285714284</v>
      </c>
      <c r="AN134" s="52">
        <f>IFERROR(AK134/30,"-")</f>
        <v>0.68333333333333335</v>
      </c>
      <c r="AO134" s="35">
        <f t="shared" si="77"/>
        <v>43609.5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8"/>
        <v>0</v>
      </c>
      <c r="L135" s="16">
        <f t="shared" ref="L135:L208" si="194">J135*$G135</f>
        <v>0</v>
      </c>
      <c r="M135" s="26">
        <v>0</v>
      </c>
      <c r="N135" s="16">
        <f t="shared" ref="N135:N208" si="195">M135*$F135</f>
        <v>0</v>
      </c>
      <c r="O135" s="16">
        <f t="shared" ref="O135:O208" si="196">M135*$G135</f>
        <v>0</v>
      </c>
      <c r="P135" s="26">
        <v>0</v>
      </c>
      <c r="Q135" s="16">
        <f t="shared" ref="Q135:Q208" si="197">P135*$F135</f>
        <v>0</v>
      </c>
      <c r="R135" s="16">
        <f t="shared" ref="R135:R208" si="198">P135*$G135</f>
        <v>0</v>
      </c>
      <c r="S135" s="26">
        <v>0</v>
      </c>
      <c r="T135" s="16">
        <f t="shared" ref="T135:T208" si="199">S135*$F135</f>
        <v>0</v>
      </c>
      <c r="U135" s="16">
        <f t="shared" ref="U135:U208" si="200">S135*$G135</f>
        <v>0</v>
      </c>
      <c r="V135" s="26">
        <v>0</v>
      </c>
      <c r="W135" s="16">
        <f t="shared" ref="W135:W208" si="201">V135*$F135</f>
        <v>0</v>
      </c>
      <c r="X135" s="16">
        <f t="shared" ref="X135:X208" si="202">V135*$G135</f>
        <v>0</v>
      </c>
      <c r="Y135" s="26"/>
      <c r="Z135" s="16">
        <f t="shared" ref="Z135:Z208" si="203">Y135*$F135</f>
        <v>0</v>
      </c>
      <c r="AA135" s="16">
        <f t="shared" ref="AA135:AA208" si="204">Y135*$G135</f>
        <v>0</v>
      </c>
      <c r="AC135" s="52">
        <f t="shared" si="180"/>
        <v>0</v>
      </c>
      <c r="AD135" s="16">
        <f t="shared" si="181"/>
        <v>0</v>
      </c>
      <c r="AE135" s="37">
        <f t="shared" si="182"/>
        <v>0</v>
      </c>
      <c r="AF135" s="42">
        <f t="shared" si="75"/>
        <v>0</v>
      </c>
      <c r="AG135" s="37">
        <f t="shared" ref="AG135:AG208" si="205">AF135*30</f>
        <v>0</v>
      </c>
      <c r="AH135" s="63">
        <f t="shared" si="76"/>
        <v>0</v>
      </c>
      <c r="AI135" s="26">
        <v>6</v>
      </c>
      <c r="AJ135" s="37">
        <f t="shared" ref="AJ135:AJ208" si="206">AI135*G135</f>
        <v>237</v>
      </c>
      <c r="AK135" s="37" t="str">
        <f t="shared" ref="AK135:AK208" si="207">IFERROR(AI135/AF135, "-")</f>
        <v>-</v>
      </c>
      <c r="AL135" s="47">
        <v>140</v>
      </c>
      <c r="AM135" s="37" t="str">
        <f t="shared" ref="AM135:AM208" si="208">IFERROR(AK135/7,"-")</f>
        <v>-</v>
      </c>
      <c r="AN135" s="52" t="str">
        <f t="shared" ref="AN135:AN208" si="209">IFERROR(AK135/30,"-")</f>
        <v>-</v>
      </c>
      <c r="AO135" s="35" t="str">
        <f t="shared" si="77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8"/>
        <v>0</v>
      </c>
      <c r="L136" s="16">
        <f t="shared" si="194"/>
        <v>0</v>
      </c>
      <c r="M136" s="26">
        <v>0</v>
      </c>
      <c r="N136" s="16">
        <f t="shared" si="195"/>
        <v>0</v>
      </c>
      <c r="O136" s="16">
        <f t="shared" si="196"/>
        <v>0</v>
      </c>
      <c r="P136" s="26">
        <v>0</v>
      </c>
      <c r="Q136" s="16">
        <f t="shared" si="197"/>
        <v>0</v>
      </c>
      <c r="R136" s="16">
        <f t="shared" si="198"/>
        <v>0</v>
      </c>
      <c r="S136" s="26">
        <v>0</v>
      </c>
      <c r="T136" s="16">
        <f t="shared" si="199"/>
        <v>0</v>
      </c>
      <c r="U136" s="16">
        <f t="shared" si="200"/>
        <v>0</v>
      </c>
      <c r="V136" s="26">
        <v>0</v>
      </c>
      <c r="W136" s="16">
        <f t="shared" si="201"/>
        <v>0</v>
      </c>
      <c r="X136" s="16">
        <f t="shared" si="202"/>
        <v>0</v>
      </c>
      <c r="Y136" s="26"/>
      <c r="Z136" s="16">
        <f t="shared" si="203"/>
        <v>0</v>
      </c>
      <c r="AA136" s="16">
        <f t="shared" si="204"/>
        <v>0</v>
      </c>
      <c r="AC136" s="52">
        <f t="shared" si="180"/>
        <v>0</v>
      </c>
      <c r="AD136" s="16">
        <f t="shared" si="181"/>
        <v>0</v>
      </c>
      <c r="AE136" s="37">
        <f t="shared" si="182"/>
        <v>0</v>
      </c>
      <c r="AF136" s="42">
        <f t="shared" si="75"/>
        <v>0</v>
      </c>
      <c r="AG136" s="37">
        <f t="shared" si="205"/>
        <v>0</v>
      </c>
      <c r="AH136" s="63">
        <f t="shared" si="76"/>
        <v>0</v>
      </c>
      <c r="AI136" s="26">
        <v>6</v>
      </c>
      <c r="AJ136" s="37">
        <f t="shared" si="206"/>
        <v>267</v>
      </c>
      <c r="AK136" s="37" t="str">
        <f t="shared" si="207"/>
        <v>-</v>
      </c>
      <c r="AL136" s="47">
        <v>141</v>
      </c>
      <c r="AM136" s="37" t="str">
        <f t="shared" si="208"/>
        <v>-</v>
      </c>
      <c r="AN136" s="52" t="str">
        <f t="shared" si="209"/>
        <v>-</v>
      </c>
      <c r="AO136" s="35" t="str">
        <f t="shared" si="77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8"/>
        <v>0</v>
      </c>
      <c r="L137" s="16">
        <f t="shared" si="194"/>
        <v>0</v>
      </c>
      <c r="M137" s="26">
        <v>0</v>
      </c>
      <c r="N137" s="16">
        <f t="shared" si="195"/>
        <v>0</v>
      </c>
      <c r="O137" s="16">
        <f t="shared" si="196"/>
        <v>0</v>
      </c>
      <c r="P137" s="26">
        <v>0</v>
      </c>
      <c r="Q137" s="16">
        <f t="shared" si="197"/>
        <v>0</v>
      </c>
      <c r="R137" s="16">
        <f t="shared" si="198"/>
        <v>0</v>
      </c>
      <c r="S137" s="26">
        <v>0</v>
      </c>
      <c r="T137" s="16">
        <f t="shared" si="199"/>
        <v>0</v>
      </c>
      <c r="U137" s="16">
        <f t="shared" si="200"/>
        <v>0</v>
      </c>
      <c r="V137" s="26">
        <v>0</v>
      </c>
      <c r="W137" s="16">
        <f t="shared" si="201"/>
        <v>0</v>
      </c>
      <c r="X137" s="16">
        <f t="shared" si="202"/>
        <v>0</v>
      </c>
      <c r="Y137" s="26"/>
      <c r="Z137" s="16">
        <f t="shared" si="203"/>
        <v>0</v>
      </c>
      <c r="AA137" s="16">
        <f t="shared" si="204"/>
        <v>0</v>
      </c>
      <c r="AC137" s="52">
        <f t="shared" si="180"/>
        <v>0</v>
      </c>
      <c r="AD137" s="16">
        <f t="shared" si="181"/>
        <v>0</v>
      </c>
      <c r="AE137" s="37">
        <f t="shared" si="182"/>
        <v>0</v>
      </c>
      <c r="AF137" s="42">
        <f t="shared" si="75"/>
        <v>0</v>
      </c>
      <c r="AG137" s="37">
        <f t="shared" si="205"/>
        <v>0</v>
      </c>
      <c r="AH137" s="63">
        <f t="shared" si="76"/>
        <v>0</v>
      </c>
      <c r="AI137" s="26">
        <v>7</v>
      </c>
      <c r="AJ137" s="37">
        <f t="shared" si="206"/>
        <v>521.5</v>
      </c>
      <c r="AK137" s="37" t="str">
        <f t="shared" si="207"/>
        <v>-</v>
      </c>
      <c r="AL137" s="47">
        <v>142</v>
      </c>
      <c r="AM137" s="37" t="str">
        <f t="shared" si="208"/>
        <v>-</v>
      </c>
      <c r="AN137" s="52" t="str">
        <f t="shared" si="209"/>
        <v>-</v>
      </c>
      <c r="AO137" s="35" t="str">
        <f t="shared" si="77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8"/>
        <v>0</v>
      </c>
      <c r="L138" s="16">
        <f t="shared" si="194"/>
        <v>0</v>
      </c>
      <c r="M138" s="26">
        <v>2</v>
      </c>
      <c r="N138" s="16">
        <f t="shared" si="195"/>
        <v>35.559999999999981</v>
      </c>
      <c r="O138" s="16">
        <f t="shared" si="196"/>
        <v>79</v>
      </c>
      <c r="P138" s="26">
        <v>0</v>
      </c>
      <c r="Q138" s="16">
        <f t="shared" si="197"/>
        <v>0</v>
      </c>
      <c r="R138" s="16">
        <f t="shared" si="198"/>
        <v>0</v>
      </c>
      <c r="S138" s="26">
        <v>0</v>
      </c>
      <c r="T138" s="16">
        <f t="shared" si="199"/>
        <v>0</v>
      </c>
      <c r="U138" s="16">
        <f t="shared" si="200"/>
        <v>0</v>
      </c>
      <c r="V138" s="26">
        <v>0</v>
      </c>
      <c r="W138" s="16">
        <f t="shared" si="201"/>
        <v>0</v>
      </c>
      <c r="X138" s="16">
        <f t="shared" si="202"/>
        <v>0</v>
      </c>
      <c r="Y138" s="26"/>
      <c r="Z138" s="16">
        <f t="shared" si="203"/>
        <v>0</v>
      </c>
      <c r="AA138" s="16">
        <f t="shared" si="204"/>
        <v>0</v>
      </c>
      <c r="AC138" s="52">
        <f t="shared" si="180"/>
        <v>2</v>
      </c>
      <c r="AD138" s="16">
        <f t="shared" si="181"/>
        <v>35.559999999999981</v>
      </c>
      <c r="AE138" s="37">
        <f t="shared" si="182"/>
        <v>79</v>
      </c>
      <c r="AF138" s="42">
        <f t="shared" si="75"/>
        <v>1.6260162601626018E-2</v>
      </c>
      <c r="AG138" s="37">
        <f t="shared" si="205"/>
        <v>0.48780487804878053</v>
      </c>
      <c r="AH138" s="63">
        <f t="shared" si="76"/>
        <v>19.26829268292683</v>
      </c>
      <c r="AI138" s="26">
        <v>4</v>
      </c>
      <c r="AJ138" s="37">
        <f t="shared" si="206"/>
        <v>158</v>
      </c>
      <c r="AK138" s="37">
        <f t="shared" si="207"/>
        <v>245.99999999999997</v>
      </c>
      <c r="AL138" s="47">
        <v>143</v>
      </c>
      <c r="AM138" s="37">
        <f t="shared" si="208"/>
        <v>35.142857142857139</v>
      </c>
      <c r="AN138" s="52">
        <f t="shared" si="209"/>
        <v>8.1999999999999993</v>
      </c>
      <c r="AO138" s="35">
        <f t="shared" si="77"/>
        <v>43835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8"/>
        <v>0</v>
      </c>
      <c r="L139" s="16">
        <f t="shared" si="194"/>
        <v>0</v>
      </c>
      <c r="M139" s="26">
        <v>0</v>
      </c>
      <c r="N139" s="16">
        <f t="shared" si="195"/>
        <v>0</v>
      </c>
      <c r="O139" s="16">
        <f t="shared" si="196"/>
        <v>0</v>
      </c>
      <c r="P139" s="26">
        <v>0</v>
      </c>
      <c r="Q139" s="16">
        <f t="shared" si="197"/>
        <v>0</v>
      </c>
      <c r="R139" s="16">
        <f t="shared" si="198"/>
        <v>0</v>
      </c>
      <c r="S139" s="26">
        <v>1</v>
      </c>
      <c r="T139" s="16">
        <f t="shared" si="199"/>
        <v>17.770731707317079</v>
      </c>
      <c r="U139" s="16">
        <f t="shared" si="200"/>
        <v>39.5</v>
      </c>
      <c r="V139" s="26">
        <v>0</v>
      </c>
      <c r="W139" s="16">
        <f t="shared" si="201"/>
        <v>0</v>
      </c>
      <c r="X139" s="16">
        <f t="shared" si="202"/>
        <v>0</v>
      </c>
      <c r="Y139" s="26"/>
      <c r="Z139" s="16">
        <f t="shared" si="203"/>
        <v>0</v>
      </c>
      <c r="AA139" s="16">
        <f t="shared" si="204"/>
        <v>0</v>
      </c>
      <c r="AC139" s="52">
        <f t="shared" si="180"/>
        <v>1</v>
      </c>
      <c r="AD139" s="16">
        <f t="shared" si="181"/>
        <v>17.770731707317079</v>
      </c>
      <c r="AE139" s="37">
        <f t="shared" si="182"/>
        <v>39.5</v>
      </c>
      <c r="AF139" s="42">
        <f t="shared" si="75"/>
        <v>8.130081300813009E-3</v>
      </c>
      <c r="AG139" s="37">
        <f t="shared" si="205"/>
        <v>0.24390243902439027</v>
      </c>
      <c r="AH139" s="63">
        <f t="shared" si="76"/>
        <v>9.6341463414634152</v>
      </c>
      <c r="AI139" s="26">
        <v>1</v>
      </c>
      <c r="AJ139" s="37">
        <f t="shared" si="206"/>
        <v>39.5</v>
      </c>
      <c r="AK139" s="37">
        <f t="shared" si="207"/>
        <v>122.99999999999999</v>
      </c>
      <c r="AL139" s="47">
        <v>144</v>
      </c>
      <c r="AM139" s="37">
        <f t="shared" si="208"/>
        <v>17.571428571428569</v>
      </c>
      <c r="AN139" s="52">
        <f t="shared" si="209"/>
        <v>4.0999999999999996</v>
      </c>
      <c r="AO139" s="35">
        <f t="shared" si="77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2</v>
      </c>
      <c r="K140" s="16">
        <f t="shared" si="78"/>
        <v>127.08</v>
      </c>
      <c r="L140" s="16">
        <f t="shared" si="194"/>
        <v>239</v>
      </c>
      <c r="M140" s="26">
        <v>0</v>
      </c>
      <c r="N140" s="16">
        <f t="shared" si="195"/>
        <v>0</v>
      </c>
      <c r="O140" s="16">
        <f t="shared" si="196"/>
        <v>0</v>
      </c>
      <c r="P140" s="26">
        <v>0</v>
      </c>
      <c r="Q140" s="16">
        <f t="shared" si="197"/>
        <v>0</v>
      </c>
      <c r="R140" s="16">
        <f t="shared" si="198"/>
        <v>0</v>
      </c>
      <c r="S140" s="26">
        <v>0</v>
      </c>
      <c r="T140" s="16">
        <f t="shared" si="199"/>
        <v>0</v>
      </c>
      <c r="U140" s="16">
        <f t="shared" si="200"/>
        <v>0</v>
      </c>
      <c r="V140" s="26">
        <v>0</v>
      </c>
      <c r="W140" s="16">
        <f t="shared" si="201"/>
        <v>0</v>
      </c>
      <c r="X140" s="16">
        <f t="shared" si="202"/>
        <v>0</v>
      </c>
      <c r="Y140" s="26"/>
      <c r="Z140" s="16">
        <f t="shared" si="203"/>
        <v>0</v>
      </c>
      <c r="AA140" s="16">
        <f t="shared" si="204"/>
        <v>0</v>
      </c>
      <c r="AC140" s="52">
        <f t="shared" si="180"/>
        <v>2</v>
      </c>
      <c r="AD140" s="16">
        <f t="shared" si="181"/>
        <v>127.08</v>
      </c>
      <c r="AE140" s="37">
        <f t="shared" si="182"/>
        <v>239</v>
      </c>
      <c r="AF140" s="42">
        <f t="shared" si="75"/>
        <v>1.6260162601626018E-2</v>
      </c>
      <c r="AG140" s="37">
        <f t="shared" si="205"/>
        <v>0.48780487804878053</v>
      </c>
      <c r="AH140" s="63">
        <f t="shared" si="76"/>
        <v>58.292682926829272</v>
      </c>
      <c r="AI140" s="26">
        <v>0</v>
      </c>
      <c r="AJ140" s="37">
        <f t="shared" si="206"/>
        <v>0</v>
      </c>
      <c r="AK140" s="37">
        <f t="shared" si="207"/>
        <v>0</v>
      </c>
      <c r="AL140" s="47">
        <v>145</v>
      </c>
      <c r="AM140" s="37">
        <f t="shared" si="208"/>
        <v>0</v>
      </c>
      <c r="AN140" s="52">
        <f t="shared" si="209"/>
        <v>0</v>
      </c>
      <c r="AO140" s="35">
        <f t="shared" si="77"/>
        <v>43589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8"/>
        <v>0</v>
      </c>
      <c r="L141" s="16">
        <f t="shared" si="194"/>
        <v>0</v>
      </c>
      <c r="M141" s="26">
        <v>2</v>
      </c>
      <c r="N141" s="16">
        <f t="shared" si="195"/>
        <v>93.552054794520529</v>
      </c>
      <c r="O141" s="16">
        <f t="shared" si="196"/>
        <v>179</v>
      </c>
      <c r="P141" s="26">
        <v>0</v>
      </c>
      <c r="Q141" s="16">
        <f t="shared" si="197"/>
        <v>0</v>
      </c>
      <c r="R141" s="16">
        <f t="shared" si="198"/>
        <v>0</v>
      </c>
      <c r="S141" s="26">
        <v>0</v>
      </c>
      <c r="T141" s="16">
        <f t="shared" si="199"/>
        <v>0</v>
      </c>
      <c r="U141" s="16">
        <f t="shared" si="200"/>
        <v>0</v>
      </c>
      <c r="V141" s="26">
        <v>0</v>
      </c>
      <c r="W141" s="16">
        <f t="shared" si="201"/>
        <v>0</v>
      </c>
      <c r="X141" s="16">
        <f t="shared" si="202"/>
        <v>0</v>
      </c>
      <c r="Y141" s="26"/>
      <c r="Z141" s="16">
        <f t="shared" si="203"/>
        <v>0</v>
      </c>
      <c r="AA141" s="16">
        <f t="shared" si="204"/>
        <v>0</v>
      </c>
      <c r="AC141" s="52">
        <f t="shared" si="180"/>
        <v>2</v>
      </c>
      <c r="AD141" s="16">
        <f t="shared" si="181"/>
        <v>93.552054794520529</v>
      </c>
      <c r="AE141" s="37">
        <f t="shared" si="182"/>
        <v>179</v>
      </c>
      <c r="AF141" s="42">
        <f t="shared" si="75"/>
        <v>1.6260162601626018E-2</v>
      </c>
      <c r="AG141" s="37">
        <f t="shared" si="205"/>
        <v>0.48780487804878053</v>
      </c>
      <c r="AH141" s="63">
        <f t="shared" si="76"/>
        <v>43.658536585365859</v>
      </c>
      <c r="AI141" s="26">
        <v>0</v>
      </c>
      <c r="AJ141" s="37">
        <f t="shared" si="206"/>
        <v>0</v>
      </c>
      <c r="AK141" s="37">
        <f t="shared" si="207"/>
        <v>0</v>
      </c>
      <c r="AL141" s="47">
        <v>146</v>
      </c>
      <c r="AM141" s="37">
        <f t="shared" si="208"/>
        <v>0</v>
      </c>
      <c r="AN141" s="52">
        <f t="shared" si="209"/>
        <v>0</v>
      </c>
      <c r="AO141" s="35">
        <f t="shared" si="77"/>
        <v>43589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2</v>
      </c>
      <c r="K142" s="16">
        <f t="shared" si="78"/>
        <v>28.949942196531797</v>
      </c>
      <c r="L142" s="16">
        <f t="shared" si="194"/>
        <v>59</v>
      </c>
      <c r="M142" s="26">
        <v>2</v>
      </c>
      <c r="N142" s="16">
        <f t="shared" si="195"/>
        <v>28.949942196531797</v>
      </c>
      <c r="O142" s="16">
        <f t="shared" si="196"/>
        <v>59</v>
      </c>
      <c r="P142" s="26">
        <v>3</v>
      </c>
      <c r="Q142" s="16">
        <f t="shared" si="197"/>
        <v>43.424913294797697</v>
      </c>
      <c r="R142" s="16">
        <f t="shared" si="198"/>
        <v>88.5</v>
      </c>
      <c r="S142" s="26">
        <v>1</v>
      </c>
      <c r="T142" s="16">
        <f t="shared" si="199"/>
        <v>14.474971098265899</v>
      </c>
      <c r="U142" s="16">
        <f t="shared" si="200"/>
        <v>29.5</v>
      </c>
      <c r="V142" s="26">
        <v>0</v>
      </c>
      <c r="W142" s="16">
        <f t="shared" si="201"/>
        <v>0</v>
      </c>
      <c r="X142" s="16">
        <f t="shared" si="202"/>
        <v>0</v>
      </c>
      <c r="Y142" s="26"/>
      <c r="Z142" s="16">
        <f t="shared" si="203"/>
        <v>0</v>
      </c>
      <c r="AA142" s="16">
        <f t="shared" si="204"/>
        <v>0</v>
      </c>
      <c r="AC142" s="52">
        <f t="shared" si="180"/>
        <v>8</v>
      </c>
      <c r="AD142" s="16">
        <f t="shared" si="181"/>
        <v>115.79976878612719</v>
      </c>
      <c r="AE142" s="37">
        <f t="shared" si="182"/>
        <v>236</v>
      </c>
      <c r="AF142" s="42">
        <f t="shared" si="75"/>
        <v>6.5040650406504072E-2</v>
      </c>
      <c r="AG142" s="37">
        <f t="shared" si="205"/>
        <v>1.9512195121951221</v>
      </c>
      <c r="AH142" s="63">
        <f t="shared" si="76"/>
        <v>57.560975609756106</v>
      </c>
      <c r="AI142" s="26">
        <v>0</v>
      </c>
      <c r="AJ142" s="37">
        <f t="shared" si="206"/>
        <v>0</v>
      </c>
      <c r="AK142" s="37">
        <f t="shared" si="207"/>
        <v>0</v>
      </c>
      <c r="AL142" s="47">
        <v>147</v>
      </c>
      <c r="AM142" s="37">
        <f t="shared" si="208"/>
        <v>0</v>
      </c>
      <c r="AN142" s="52">
        <f t="shared" si="209"/>
        <v>0</v>
      </c>
      <c r="AO142" s="35">
        <f t="shared" si="77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ref="K143:K163" si="210">J143*$F143</f>
        <v>0</v>
      </c>
      <c r="L143" s="16">
        <f t="shared" ref="L143:L163" si="211">J143*$G143</f>
        <v>0</v>
      </c>
      <c r="M143" s="26">
        <v>0</v>
      </c>
      <c r="N143" s="16">
        <f t="shared" ref="N143:N163" si="212">M143*$F143</f>
        <v>0</v>
      </c>
      <c r="O143" s="16">
        <f t="shared" ref="O143:O163" si="213">M143*$G143</f>
        <v>0</v>
      </c>
      <c r="P143" s="26">
        <v>0</v>
      </c>
      <c r="Q143" s="16">
        <f t="shared" ref="Q143:Q163" si="214">P143*$F143</f>
        <v>0</v>
      </c>
      <c r="R143" s="16">
        <f t="shared" ref="R143:R163" si="215">P143*$G143</f>
        <v>0</v>
      </c>
      <c r="S143" s="26">
        <v>0</v>
      </c>
      <c r="T143" s="16">
        <f t="shared" ref="T143:T163" si="216">S143*$F143</f>
        <v>0</v>
      </c>
      <c r="U143" s="16">
        <f t="shared" ref="U143:U163" si="217">S143*$G143</f>
        <v>0</v>
      </c>
      <c r="V143" s="26">
        <v>0</v>
      </c>
      <c r="W143" s="16">
        <f t="shared" ref="W143:W163" si="218">V143*$F143</f>
        <v>0</v>
      </c>
      <c r="X143" s="16">
        <f t="shared" ref="X143:X163" si="219">V143*$G143</f>
        <v>0</v>
      </c>
      <c r="Y143" s="26"/>
      <c r="Z143" s="16">
        <f t="shared" ref="Z143:Z163" si="220">Y143*$F143</f>
        <v>0</v>
      </c>
      <c r="AA143" s="16">
        <f t="shared" ref="AA143:AA163" si="221">Y143*$G143</f>
        <v>0</v>
      </c>
      <c r="AC143" s="52">
        <f t="shared" ref="AC143:AC163" si="222">J143+M143+P143+S143+V143+Y143</f>
        <v>0</v>
      </c>
      <c r="AD143" s="16">
        <f t="shared" ref="AD143:AD163" si="223">AC143*F143</f>
        <v>0</v>
      </c>
      <c r="AE143" s="37">
        <f t="shared" ref="AE143:AE163" si="224">AC143*G143</f>
        <v>0</v>
      </c>
      <c r="AF143" s="42">
        <f t="shared" ref="AF143:AF206" si="225">AC143/AQ$10</f>
        <v>0</v>
      </c>
      <c r="AG143" s="37">
        <f t="shared" ref="AG143:AG163" si="226">AF143*30</f>
        <v>0</v>
      </c>
      <c r="AH143" s="63">
        <f t="shared" ref="AH143:AH206" si="227">AG143*G143</f>
        <v>0</v>
      </c>
      <c r="AI143" s="26">
        <v>0</v>
      </c>
      <c r="AJ143" s="37">
        <f t="shared" ref="AJ143:AJ163" si="228">AI143*G143</f>
        <v>0</v>
      </c>
      <c r="AK143" s="37" t="str">
        <f t="shared" ref="AK143:AK163" si="229">IFERROR(AI143/AF143, "-")</f>
        <v>-</v>
      </c>
      <c r="AL143" s="47">
        <v>148</v>
      </c>
      <c r="AM143" s="37" t="str">
        <f t="shared" ref="AM143:AM163" si="230">IFERROR(AK143/7,"-")</f>
        <v>-</v>
      </c>
      <c r="AN143" s="52" t="str">
        <f t="shared" ref="AN143:AN163" si="231">IFERROR(AK143/30,"-")</f>
        <v>-</v>
      </c>
      <c r="AO143" s="35" t="str">
        <f t="shared" ref="AO143:AO206" si="232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3</v>
      </c>
      <c r="K144" s="16">
        <f t="shared" si="210"/>
        <v>228</v>
      </c>
      <c r="L144" s="16">
        <f t="shared" si="211"/>
        <v>420</v>
      </c>
      <c r="M144" s="26">
        <v>1</v>
      </c>
      <c r="N144" s="16">
        <f t="shared" si="212"/>
        <v>76</v>
      </c>
      <c r="O144" s="16">
        <f t="shared" si="213"/>
        <v>140</v>
      </c>
      <c r="P144" s="26">
        <v>1</v>
      </c>
      <c r="Q144" s="16">
        <f t="shared" si="214"/>
        <v>76</v>
      </c>
      <c r="R144" s="16">
        <f t="shared" si="215"/>
        <v>140</v>
      </c>
      <c r="S144" s="26">
        <v>1</v>
      </c>
      <c r="T144" s="16">
        <f t="shared" si="216"/>
        <v>76</v>
      </c>
      <c r="U144" s="16">
        <f t="shared" si="217"/>
        <v>140</v>
      </c>
      <c r="V144" s="26">
        <v>0</v>
      </c>
      <c r="W144" s="16">
        <f t="shared" si="218"/>
        <v>0</v>
      </c>
      <c r="X144" s="16">
        <f t="shared" si="219"/>
        <v>0</v>
      </c>
      <c r="Y144" s="26"/>
      <c r="Z144" s="16">
        <f t="shared" si="220"/>
        <v>0</v>
      </c>
      <c r="AA144" s="16">
        <f t="shared" si="221"/>
        <v>0</v>
      </c>
      <c r="AC144" s="52">
        <f t="shared" si="222"/>
        <v>6</v>
      </c>
      <c r="AD144" s="16">
        <f t="shared" si="223"/>
        <v>456</v>
      </c>
      <c r="AE144" s="37">
        <f t="shared" si="224"/>
        <v>840</v>
      </c>
      <c r="AF144" s="42">
        <f t="shared" si="225"/>
        <v>4.878048780487805E-2</v>
      </c>
      <c r="AG144" s="37">
        <f t="shared" si="226"/>
        <v>1.4634146341463414</v>
      </c>
      <c r="AH144" s="63">
        <f t="shared" si="227"/>
        <v>204.8780487804878</v>
      </c>
      <c r="AI144" s="26">
        <v>3</v>
      </c>
      <c r="AJ144" s="37">
        <f t="shared" si="228"/>
        <v>420</v>
      </c>
      <c r="AK144" s="37">
        <f t="shared" si="229"/>
        <v>61.5</v>
      </c>
      <c r="AL144" s="47">
        <v>149</v>
      </c>
      <c r="AM144" s="37">
        <f t="shared" si="230"/>
        <v>8.7857142857142865</v>
      </c>
      <c r="AN144" s="52">
        <f t="shared" si="231"/>
        <v>2.0499999999999998</v>
      </c>
      <c r="AO144" s="35">
        <f t="shared" si="232"/>
        <v>43650.5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2</v>
      </c>
      <c r="K145" s="16">
        <f t="shared" si="210"/>
        <v>152</v>
      </c>
      <c r="L145" s="16">
        <f t="shared" si="211"/>
        <v>280</v>
      </c>
      <c r="M145" s="26">
        <v>1</v>
      </c>
      <c r="N145" s="16">
        <f t="shared" si="212"/>
        <v>76</v>
      </c>
      <c r="O145" s="16">
        <f t="shared" si="213"/>
        <v>140</v>
      </c>
      <c r="P145" s="26">
        <v>0</v>
      </c>
      <c r="Q145" s="16">
        <f t="shared" si="214"/>
        <v>0</v>
      </c>
      <c r="R145" s="16">
        <f t="shared" si="215"/>
        <v>0</v>
      </c>
      <c r="S145" s="26">
        <v>0</v>
      </c>
      <c r="T145" s="16">
        <f t="shared" si="216"/>
        <v>0</v>
      </c>
      <c r="U145" s="16">
        <f t="shared" si="217"/>
        <v>0</v>
      </c>
      <c r="V145" s="26">
        <v>0</v>
      </c>
      <c r="W145" s="16">
        <f t="shared" si="218"/>
        <v>0</v>
      </c>
      <c r="X145" s="16">
        <f t="shared" si="219"/>
        <v>0</v>
      </c>
      <c r="Y145" s="26"/>
      <c r="Z145" s="16">
        <f t="shared" si="220"/>
        <v>0</v>
      </c>
      <c r="AA145" s="16">
        <f t="shared" si="221"/>
        <v>0</v>
      </c>
      <c r="AC145" s="52">
        <f t="shared" si="222"/>
        <v>3</v>
      </c>
      <c r="AD145" s="16">
        <f t="shared" si="223"/>
        <v>228</v>
      </c>
      <c r="AE145" s="37">
        <f t="shared" si="224"/>
        <v>420</v>
      </c>
      <c r="AF145" s="42">
        <f t="shared" si="225"/>
        <v>2.4390243902439025E-2</v>
      </c>
      <c r="AG145" s="37">
        <f t="shared" si="226"/>
        <v>0.73170731707317072</v>
      </c>
      <c r="AH145" s="63">
        <f t="shared" si="227"/>
        <v>102.4390243902439</v>
      </c>
      <c r="AI145" s="26">
        <v>0</v>
      </c>
      <c r="AJ145" s="37">
        <f t="shared" si="228"/>
        <v>0</v>
      </c>
      <c r="AK145" s="37">
        <f t="shared" si="229"/>
        <v>0</v>
      </c>
      <c r="AL145" s="47">
        <v>150</v>
      </c>
      <c r="AM145" s="37">
        <f t="shared" si="230"/>
        <v>0</v>
      </c>
      <c r="AN145" s="52">
        <f t="shared" si="231"/>
        <v>0</v>
      </c>
      <c r="AO145" s="35">
        <f t="shared" si="232"/>
        <v>43589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210"/>
        <v>0</v>
      </c>
      <c r="L146" s="16">
        <f t="shared" si="211"/>
        <v>0</v>
      </c>
      <c r="M146" s="26">
        <v>0</v>
      </c>
      <c r="N146" s="16">
        <f t="shared" si="212"/>
        <v>0</v>
      </c>
      <c r="O146" s="16">
        <f t="shared" si="213"/>
        <v>0</v>
      </c>
      <c r="P146" s="26">
        <v>0</v>
      </c>
      <c r="Q146" s="16">
        <f t="shared" si="214"/>
        <v>0</v>
      </c>
      <c r="R146" s="16">
        <f t="shared" si="215"/>
        <v>0</v>
      </c>
      <c r="S146" s="26">
        <v>0</v>
      </c>
      <c r="T146" s="16">
        <f t="shared" si="216"/>
        <v>0</v>
      </c>
      <c r="U146" s="16">
        <f t="shared" si="217"/>
        <v>0</v>
      </c>
      <c r="V146" s="26">
        <v>0</v>
      </c>
      <c r="W146" s="16">
        <f t="shared" si="218"/>
        <v>0</v>
      </c>
      <c r="X146" s="16">
        <f t="shared" si="219"/>
        <v>0</v>
      </c>
      <c r="Y146" s="26"/>
      <c r="Z146" s="16">
        <f t="shared" si="220"/>
        <v>0</v>
      </c>
      <c r="AA146" s="16">
        <f t="shared" si="221"/>
        <v>0</v>
      </c>
      <c r="AC146" s="52">
        <f t="shared" si="222"/>
        <v>0</v>
      </c>
      <c r="AD146" s="16">
        <f t="shared" si="223"/>
        <v>0</v>
      </c>
      <c r="AE146" s="37">
        <f t="shared" si="224"/>
        <v>0</v>
      </c>
      <c r="AF146" s="42">
        <f t="shared" si="225"/>
        <v>0</v>
      </c>
      <c r="AG146" s="37">
        <f t="shared" si="226"/>
        <v>0</v>
      </c>
      <c r="AH146" s="63">
        <f t="shared" si="227"/>
        <v>0</v>
      </c>
      <c r="AI146" s="26">
        <v>5</v>
      </c>
      <c r="AJ146" s="37">
        <f t="shared" si="228"/>
        <v>247.5</v>
      </c>
      <c r="AK146" s="37" t="str">
        <f t="shared" si="229"/>
        <v>-</v>
      </c>
      <c r="AL146" s="47">
        <v>151</v>
      </c>
      <c r="AM146" s="37" t="str">
        <f t="shared" si="230"/>
        <v>-</v>
      </c>
      <c r="AN146" s="52" t="str">
        <f t="shared" si="231"/>
        <v>-</v>
      </c>
      <c r="AO146" s="35" t="str">
        <f t="shared" si="232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210"/>
        <v>0</v>
      </c>
      <c r="L147" s="16">
        <f t="shared" si="211"/>
        <v>0</v>
      </c>
      <c r="M147" s="26">
        <v>0</v>
      </c>
      <c r="N147" s="16">
        <f t="shared" si="212"/>
        <v>0</v>
      </c>
      <c r="O147" s="16">
        <f t="shared" si="213"/>
        <v>0</v>
      </c>
      <c r="P147" s="26">
        <v>0</v>
      </c>
      <c r="Q147" s="16">
        <f t="shared" si="214"/>
        <v>0</v>
      </c>
      <c r="R147" s="16">
        <f t="shared" si="215"/>
        <v>0</v>
      </c>
      <c r="S147" s="26">
        <v>0</v>
      </c>
      <c r="T147" s="16">
        <f t="shared" si="216"/>
        <v>0</v>
      </c>
      <c r="U147" s="16">
        <f t="shared" si="217"/>
        <v>0</v>
      </c>
      <c r="V147" s="26">
        <v>0</v>
      </c>
      <c r="W147" s="16">
        <f t="shared" si="218"/>
        <v>0</v>
      </c>
      <c r="X147" s="16">
        <f t="shared" si="219"/>
        <v>0</v>
      </c>
      <c r="Y147" s="26"/>
      <c r="Z147" s="16">
        <f t="shared" si="220"/>
        <v>0</v>
      </c>
      <c r="AA147" s="16">
        <f t="shared" si="221"/>
        <v>0</v>
      </c>
      <c r="AC147" s="52">
        <f t="shared" si="222"/>
        <v>0</v>
      </c>
      <c r="AD147" s="16">
        <f t="shared" si="223"/>
        <v>0</v>
      </c>
      <c r="AE147" s="37">
        <f t="shared" si="224"/>
        <v>0</v>
      </c>
      <c r="AF147" s="42">
        <f t="shared" si="225"/>
        <v>0</v>
      </c>
      <c r="AG147" s="37">
        <f t="shared" si="226"/>
        <v>0</v>
      </c>
      <c r="AH147" s="63">
        <f t="shared" si="227"/>
        <v>0</v>
      </c>
      <c r="AI147" s="26">
        <v>0</v>
      </c>
      <c r="AJ147" s="37">
        <f t="shared" si="228"/>
        <v>0</v>
      </c>
      <c r="AK147" s="37" t="str">
        <f t="shared" si="229"/>
        <v>-</v>
      </c>
      <c r="AL147" s="47">
        <v>152</v>
      </c>
      <c r="AM147" s="37" t="str">
        <f t="shared" si="230"/>
        <v>-</v>
      </c>
      <c r="AN147" s="52" t="str">
        <f t="shared" si="231"/>
        <v>-</v>
      </c>
      <c r="AO147" s="35" t="str">
        <f t="shared" si="232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210"/>
        <v>0</v>
      </c>
      <c r="L148" s="16">
        <f t="shared" si="211"/>
        <v>0</v>
      </c>
      <c r="M148" s="26">
        <v>0</v>
      </c>
      <c r="N148" s="16">
        <f t="shared" si="212"/>
        <v>0</v>
      </c>
      <c r="O148" s="16">
        <f t="shared" si="213"/>
        <v>0</v>
      </c>
      <c r="P148" s="26">
        <v>0</v>
      </c>
      <c r="Q148" s="16">
        <f t="shared" si="214"/>
        <v>0</v>
      </c>
      <c r="R148" s="16">
        <f t="shared" si="215"/>
        <v>0</v>
      </c>
      <c r="S148" s="26">
        <v>0</v>
      </c>
      <c r="T148" s="16">
        <f t="shared" si="216"/>
        <v>0</v>
      </c>
      <c r="U148" s="16">
        <f t="shared" si="217"/>
        <v>0</v>
      </c>
      <c r="V148" s="26">
        <v>0</v>
      </c>
      <c r="W148" s="16">
        <f t="shared" si="218"/>
        <v>0</v>
      </c>
      <c r="X148" s="16">
        <f t="shared" si="219"/>
        <v>0</v>
      </c>
      <c r="Y148" s="26"/>
      <c r="Z148" s="16">
        <f t="shared" si="220"/>
        <v>0</v>
      </c>
      <c r="AA148" s="16">
        <f t="shared" si="221"/>
        <v>0</v>
      </c>
      <c r="AC148" s="52">
        <f t="shared" si="222"/>
        <v>0</v>
      </c>
      <c r="AD148" s="16">
        <f t="shared" si="223"/>
        <v>0</v>
      </c>
      <c r="AE148" s="37">
        <f t="shared" si="224"/>
        <v>0</v>
      </c>
      <c r="AF148" s="42">
        <f t="shared" si="225"/>
        <v>0</v>
      </c>
      <c r="AG148" s="37">
        <f t="shared" si="226"/>
        <v>0</v>
      </c>
      <c r="AH148" s="63">
        <f t="shared" si="227"/>
        <v>0</v>
      </c>
      <c r="AI148" s="26">
        <v>0</v>
      </c>
      <c r="AJ148" s="37">
        <f t="shared" si="228"/>
        <v>0</v>
      </c>
      <c r="AK148" s="37" t="str">
        <f t="shared" si="229"/>
        <v>-</v>
      </c>
      <c r="AL148" s="47">
        <v>153</v>
      </c>
      <c r="AM148" s="37" t="str">
        <f t="shared" si="230"/>
        <v>-</v>
      </c>
      <c r="AN148" s="52" t="str">
        <f t="shared" si="231"/>
        <v>-</v>
      </c>
      <c r="AO148" s="35" t="str">
        <f t="shared" si="232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210"/>
        <v>0</v>
      </c>
      <c r="L149" s="16">
        <f t="shared" si="211"/>
        <v>0</v>
      </c>
      <c r="M149" s="26">
        <v>0</v>
      </c>
      <c r="N149" s="16">
        <f t="shared" si="212"/>
        <v>0</v>
      </c>
      <c r="O149" s="16">
        <f t="shared" si="213"/>
        <v>0</v>
      </c>
      <c r="P149" s="26">
        <v>0</v>
      </c>
      <c r="Q149" s="16">
        <f t="shared" si="214"/>
        <v>0</v>
      </c>
      <c r="R149" s="16">
        <f t="shared" si="215"/>
        <v>0</v>
      </c>
      <c r="S149" s="26">
        <v>0</v>
      </c>
      <c r="T149" s="16">
        <f t="shared" si="216"/>
        <v>0</v>
      </c>
      <c r="U149" s="16">
        <f t="shared" si="217"/>
        <v>0</v>
      </c>
      <c r="V149" s="26">
        <v>0</v>
      </c>
      <c r="W149" s="16">
        <f t="shared" si="218"/>
        <v>0</v>
      </c>
      <c r="X149" s="16">
        <f t="shared" si="219"/>
        <v>0</v>
      </c>
      <c r="Y149" s="26"/>
      <c r="Z149" s="16">
        <f t="shared" si="220"/>
        <v>0</v>
      </c>
      <c r="AA149" s="16">
        <f t="shared" si="221"/>
        <v>0</v>
      </c>
      <c r="AC149" s="52">
        <f t="shared" si="222"/>
        <v>0</v>
      </c>
      <c r="AD149" s="16">
        <f t="shared" si="223"/>
        <v>0</v>
      </c>
      <c r="AE149" s="37">
        <f t="shared" si="224"/>
        <v>0</v>
      </c>
      <c r="AF149" s="42">
        <f t="shared" si="225"/>
        <v>0</v>
      </c>
      <c r="AG149" s="37">
        <f t="shared" si="226"/>
        <v>0</v>
      </c>
      <c r="AH149" s="63">
        <f t="shared" si="227"/>
        <v>0</v>
      </c>
      <c r="AI149" s="26">
        <v>0</v>
      </c>
      <c r="AJ149" s="37">
        <f t="shared" si="228"/>
        <v>0</v>
      </c>
      <c r="AK149" s="37" t="str">
        <f t="shared" si="229"/>
        <v>-</v>
      </c>
      <c r="AL149" s="47">
        <v>155</v>
      </c>
      <c r="AM149" s="37" t="str">
        <f t="shared" si="230"/>
        <v>-</v>
      </c>
      <c r="AN149" s="52" t="str">
        <f t="shared" si="231"/>
        <v>-</v>
      </c>
      <c r="AO149" s="35" t="str">
        <f t="shared" si="232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210"/>
        <v>23.400000000000091</v>
      </c>
      <c r="L150" s="16">
        <f t="shared" si="211"/>
        <v>69</v>
      </c>
      <c r="M150" s="26">
        <v>2</v>
      </c>
      <c r="N150" s="16">
        <f t="shared" si="212"/>
        <v>23.400000000000091</v>
      </c>
      <c r="O150" s="16">
        <f t="shared" si="213"/>
        <v>69</v>
      </c>
      <c r="P150" s="26">
        <v>0</v>
      </c>
      <c r="Q150" s="16">
        <f t="shared" si="214"/>
        <v>0</v>
      </c>
      <c r="R150" s="16">
        <f t="shared" si="215"/>
        <v>0</v>
      </c>
      <c r="S150" s="26">
        <v>2</v>
      </c>
      <c r="T150" s="16">
        <f t="shared" si="216"/>
        <v>23.400000000000091</v>
      </c>
      <c r="U150" s="16">
        <f t="shared" si="217"/>
        <v>69</v>
      </c>
      <c r="V150" s="26">
        <v>2</v>
      </c>
      <c r="W150" s="16">
        <f t="shared" si="218"/>
        <v>23.400000000000091</v>
      </c>
      <c r="X150" s="16">
        <f t="shared" si="219"/>
        <v>69</v>
      </c>
      <c r="Y150" s="26"/>
      <c r="Z150" s="16">
        <f t="shared" si="220"/>
        <v>0</v>
      </c>
      <c r="AA150" s="16">
        <f t="shared" si="221"/>
        <v>0</v>
      </c>
      <c r="AC150" s="52">
        <f t="shared" si="222"/>
        <v>8</v>
      </c>
      <c r="AD150" s="16">
        <f t="shared" si="223"/>
        <v>93.600000000000364</v>
      </c>
      <c r="AE150" s="37">
        <f t="shared" si="224"/>
        <v>276</v>
      </c>
      <c r="AF150" s="42">
        <f t="shared" si="225"/>
        <v>6.5040650406504072E-2</v>
      </c>
      <c r="AG150" s="37">
        <f t="shared" si="226"/>
        <v>1.9512195121951221</v>
      </c>
      <c r="AH150" s="63">
        <f t="shared" si="227"/>
        <v>67.317073170731717</v>
      </c>
      <c r="AI150" s="26">
        <v>2</v>
      </c>
      <c r="AJ150" s="37">
        <f t="shared" si="228"/>
        <v>69</v>
      </c>
      <c r="AK150" s="37">
        <f t="shared" si="229"/>
        <v>30.749999999999996</v>
      </c>
      <c r="AL150" s="47">
        <v>156</v>
      </c>
      <c r="AM150" s="37">
        <f t="shared" si="230"/>
        <v>4.3928571428571423</v>
      </c>
      <c r="AN150" s="52">
        <f t="shared" si="231"/>
        <v>1.0249999999999999</v>
      </c>
      <c r="AO150" s="35">
        <f t="shared" si="232"/>
        <v>43619.75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2</v>
      </c>
      <c r="K151" s="16">
        <f t="shared" si="210"/>
        <v>24.759999999999994</v>
      </c>
      <c r="L151" s="16">
        <f t="shared" si="211"/>
        <v>69</v>
      </c>
      <c r="M151" s="26">
        <v>0</v>
      </c>
      <c r="N151" s="16">
        <f t="shared" si="212"/>
        <v>0</v>
      </c>
      <c r="O151" s="16">
        <f t="shared" si="213"/>
        <v>0</v>
      </c>
      <c r="P151" s="26">
        <v>1</v>
      </c>
      <c r="Q151" s="16">
        <f t="shared" si="214"/>
        <v>12.379999999999997</v>
      </c>
      <c r="R151" s="16">
        <f t="shared" si="215"/>
        <v>34.5</v>
      </c>
      <c r="S151" s="26">
        <v>0</v>
      </c>
      <c r="T151" s="16">
        <f t="shared" si="216"/>
        <v>0</v>
      </c>
      <c r="U151" s="16">
        <f t="shared" si="217"/>
        <v>0</v>
      </c>
      <c r="V151" s="26">
        <v>0</v>
      </c>
      <c r="W151" s="16">
        <f t="shared" si="218"/>
        <v>0</v>
      </c>
      <c r="X151" s="16">
        <f t="shared" si="219"/>
        <v>0</v>
      </c>
      <c r="Y151" s="26"/>
      <c r="Z151" s="16">
        <f t="shared" si="220"/>
        <v>0</v>
      </c>
      <c r="AA151" s="16">
        <f t="shared" si="221"/>
        <v>0</v>
      </c>
      <c r="AC151" s="52">
        <f t="shared" si="222"/>
        <v>3</v>
      </c>
      <c r="AD151" s="16">
        <f t="shared" si="223"/>
        <v>37.139999999999993</v>
      </c>
      <c r="AE151" s="37">
        <f t="shared" si="224"/>
        <v>103.5</v>
      </c>
      <c r="AF151" s="42">
        <f t="shared" si="225"/>
        <v>2.4390243902439025E-2</v>
      </c>
      <c r="AG151" s="37">
        <f t="shared" si="226"/>
        <v>0.73170731707317072</v>
      </c>
      <c r="AH151" s="63">
        <f t="shared" si="227"/>
        <v>25.243902439024389</v>
      </c>
      <c r="AI151" s="26">
        <v>0</v>
      </c>
      <c r="AJ151" s="37">
        <f t="shared" si="228"/>
        <v>0</v>
      </c>
      <c r="AK151" s="37">
        <f t="shared" si="229"/>
        <v>0</v>
      </c>
      <c r="AL151" s="47">
        <v>157</v>
      </c>
      <c r="AM151" s="37">
        <f t="shared" si="230"/>
        <v>0</v>
      </c>
      <c r="AN151" s="52">
        <f t="shared" si="231"/>
        <v>0</v>
      </c>
      <c r="AO151" s="35">
        <f t="shared" si="232"/>
        <v>43589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210"/>
        <v>12.679999999999998</v>
      </c>
      <c r="L152" s="16">
        <f t="shared" si="211"/>
        <v>34.5</v>
      </c>
      <c r="M152" s="26">
        <v>0</v>
      </c>
      <c r="N152" s="16">
        <f t="shared" si="212"/>
        <v>0</v>
      </c>
      <c r="O152" s="16">
        <f t="shared" si="213"/>
        <v>0</v>
      </c>
      <c r="P152" s="26">
        <v>0</v>
      </c>
      <c r="Q152" s="16">
        <f t="shared" si="214"/>
        <v>0</v>
      </c>
      <c r="R152" s="16">
        <f t="shared" si="215"/>
        <v>0</v>
      </c>
      <c r="S152" s="26">
        <v>0</v>
      </c>
      <c r="T152" s="16">
        <f t="shared" si="216"/>
        <v>0</v>
      </c>
      <c r="U152" s="16">
        <f t="shared" si="217"/>
        <v>0</v>
      </c>
      <c r="V152" s="26">
        <v>1</v>
      </c>
      <c r="W152" s="16">
        <f t="shared" si="218"/>
        <v>12.679999999999998</v>
      </c>
      <c r="X152" s="16">
        <f t="shared" si="219"/>
        <v>34.5</v>
      </c>
      <c r="Y152" s="26"/>
      <c r="Z152" s="16">
        <f t="shared" si="220"/>
        <v>0</v>
      </c>
      <c r="AA152" s="16">
        <f t="shared" si="221"/>
        <v>0</v>
      </c>
      <c r="AC152" s="52">
        <f t="shared" si="222"/>
        <v>2</v>
      </c>
      <c r="AD152" s="16">
        <f t="shared" si="223"/>
        <v>25.359999999999996</v>
      </c>
      <c r="AE152" s="37">
        <f t="shared" si="224"/>
        <v>69</v>
      </c>
      <c r="AF152" s="42">
        <f t="shared" si="225"/>
        <v>1.6260162601626018E-2</v>
      </c>
      <c r="AG152" s="37">
        <f t="shared" si="226"/>
        <v>0.48780487804878053</v>
      </c>
      <c r="AH152" s="63">
        <f t="shared" si="227"/>
        <v>16.829268292682929</v>
      </c>
      <c r="AI152" s="26">
        <v>4</v>
      </c>
      <c r="AJ152" s="37">
        <f t="shared" si="228"/>
        <v>138</v>
      </c>
      <c r="AK152" s="37">
        <f t="shared" si="229"/>
        <v>245.99999999999997</v>
      </c>
      <c r="AL152" s="47">
        <v>158</v>
      </c>
      <c r="AM152" s="37">
        <f t="shared" si="230"/>
        <v>35.142857142857139</v>
      </c>
      <c r="AN152" s="52">
        <f t="shared" si="231"/>
        <v>8.1999999999999993</v>
      </c>
      <c r="AO152" s="35">
        <f t="shared" si="232"/>
        <v>43835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210"/>
        <v>0</v>
      </c>
      <c r="L153" s="16">
        <f t="shared" si="211"/>
        <v>0</v>
      </c>
      <c r="M153" s="26">
        <v>0</v>
      </c>
      <c r="N153" s="16">
        <f t="shared" si="212"/>
        <v>0</v>
      </c>
      <c r="O153" s="16">
        <f t="shared" si="213"/>
        <v>0</v>
      </c>
      <c r="P153" s="26">
        <v>0</v>
      </c>
      <c r="Q153" s="16">
        <f t="shared" si="214"/>
        <v>0</v>
      </c>
      <c r="R153" s="16">
        <f t="shared" si="215"/>
        <v>0</v>
      </c>
      <c r="S153" s="26">
        <v>0</v>
      </c>
      <c r="T153" s="16">
        <f t="shared" si="216"/>
        <v>0</v>
      </c>
      <c r="U153" s="16">
        <f t="shared" si="217"/>
        <v>0</v>
      </c>
      <c r="V153" s="26">
        <v>0</v>
      </c>
      <c r="W153" s="16">
        <f t="shared" si="218"/>
        <v>0</v>
      </c>
      <c r="X153" s="16">
        <f t="shared" si="219"/>
        <v>0</v>
      </c>
      <c r="Y153" s="26"/>
      <c r="Z153" s="16">
        <f t="shared" si="220"/>
        <v>0</v>
      </c>
      <c r="AA153" s="16">
        <f t="shared" si="221"/>
        <v>0</v>
      </c>
      <c r="AC153" s="52">
        <f t="shared" si="222"/>
        <v>0</v>
      </c>
      <c r="AD153" s="16">
        <f t="shared" si="223"/>
        <v>0</v>
      </c>
      <c r="AE153" s="37">
        <f t="shared" si="224"/>
        <v>0</v>
      </c>
      <c r="AF153" s="42">
        <f t="shared" si="225"/>
        <v>0</v>
      </c>
      <c r="AG153" s="37">
        <f t="shared" si="226"/>
        <v>0</v>
      </c>
      <c r="AH153" s="63">
        <f t="shared" si="227"/>
        <v>0</v>
      </c>
      <c r="AI153" s="26">
        <v>3</v>
      </c>
      <c r="AJ153" s="37">
        <f t="shared" si="228"/>
        <v>103.5</v>
      </c>
      <c r="AK153" s="37" t="str">
        <f t="shared" si="229"/>
        <v>-</v>
      </c>
      <c r="AL153" s="47">
        <v>159</v>
      </c>
      <c r="AM153" s="37" t="str">
        <f t="shared" si="230"/>
        <v>-</v>
      </c>
      <c r="AN153" s="52" t="str">
        <f t="shared" si="231"/>
        <v>-</v>
      </c>
      <c r="AO153" s="35" t="str">
        <f t="shared" si="232"/>
        <v>-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210"/>
        <v>11.99000000000002</v>
      </c>
      <c r="L154" s="16">
        <f t="shared" si="211"/>
        <v>34.5</v>
      </c>
      <c r="M154" s="26">
        <v>0</v>
      </c>
      <c r="N154" s="16">
        <f t="shared" si="212"/>
        <v>0</v>
      </c>
      <c r="O154" s="16">
        <f t="shared" si="213"/>
        <v>0</v>
      </c>
      <c r="P154" s="26">
        <v>1</v>
      </c>
      <c r="Q154" s="16">
        <f t="shared" si="214"/>
        <v>11.99000000000002</v>
      </c>
      <c r="R154" s="16">
        <f t="shared" si="215"/>
        <v>34.5</v>
      </c>
      <c r="S154" s="26">
        <v>0</v>
      </c>
      <c r="T154" s="16">
        <f t="shared" si="216"/>
        <v>0</v>
      </c>
      <c r="U154" s="16">
        <f t="shared" si="217"/>
        <v>0</v>
      </c>
      <c r="V154" s="26">
        <v>0</v>
      </c>
      <c r="W154" s="16">
        <f t="shared" si="218"/>
        <v>0</v>
      </c>
      <c r="X154" s="16">
        <f t="shared" si="219"/>
        <v>0</v>
      </c>
      <c r="Y154" s="26"/>
      <c r="Z154" s="16">
        <f t="shared" si="220"/>
        <v>0</v>
      </c>
      <c r="AA154" s="16">
        <f t="shared" si="221"/>
        <v>0</v>
      </c>
      <c r="AC154" s="52">
        <f t="shared" si="222"/>
        <v>2</v>
      </c>
      <c r="AD154" s="16">
        <f t="shared" si="223"/>
        <v>23.98000000000004</v>
      </c>
      <c r="AE154" s="37">
        <f t="shared" si="224"/>
        <v>69</v>
      </c>
      <c r="AF154" s="42">
        <f t="shared" si="225"/>
        <v>1.6260162601626018E-2</v>
      </c>
      <c r="AG154" s="37">
        <f t="shared" si="226"/>
        <v>0.48780487804878053</v>
      </c>
      <c r="AH154" s="63">
        <f t="shared" si="227"/>
        <v>16.829268292682929</v>
      </c>
      <c r="AI154" s="26">
        <v>2</v>
      </c>
      <c r="AJ154" s="37">
        <f t="shared" si="228"/>
        <v>69</v>
      </c>
      <c r="AK154" s="37">
        <f t="shared" si="229"/>
        <v>122.99999999999999</v>
      </c>
      <c r="AL154" s="47">
        <v>160</v>
      </c>
      <c r="AM154" s="37">
        <f t="shared" si="230"/>
        <v>17.571428571428569</v>
      </c>
      <c r="AN154" s="52">
        <f t="shared" si="231"/>
        <v>4.0999999999999996</v>
      </c>
      <c r="AO154" s="35">
        <f t="shared" si="232"/>
        <v>43712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210"/>
        <v>11.99</v>
      </c>
      <c r="L155" s="16">
        <f t="shared" si="211"/>
        <v>34.5</v>
      </c>
      <c r="M155" s="26">
        <v>1</v>
      </c>
      <c r="N155" s="16">
        <f t="shared" si="212"/>
        <v>11.99</v>
      </c>
      <c r="O155" s="16">
        <f t="shared" si="213"/>
        <v>34.5</v>
      </c>
      <c r="P155" s="26">
        <v>0</v>
      </c>
      <c r="Q155" s="16">
        <f t="shared" si="214"/>
        <v>0</v>
      </c>
      <c r="R155" s="16">
        <f t="shared" si="215"/>
        <v>0</v>
      </c>
      <c r="S155" s="26">
        <v>1</v>
      </c>
      <c r="T155" s="16">
        <f t="shared" si="216"/>
        <v>11.99</v>
      </c>
      <c r="U155" s="16">
        <f t="shared" si="217"/>
        <v>34.5</v>
      </c>
      <c r="V155" s="26">
        <v>1</v>
      </c>
      <c r="W155" s="16">
        <f t="shared" si="218"/>
        <v>11.99</v>
      </c>
      <c r="X155" s="16">
        <f t="shared" si="219"/>
        <v>34.5</v>
      </c>
      <c r="Y155" s="26"/>
      <c r="Z155" s="16">
        <f t="shared" si="220"/>
        <v>0</v>
      </c>
      <c r="AA155" s="16">
        <f t="shared" si="221"/>
        <v>0</v>
      </c>
      <c r="AC155" s="52">
        <f t="shared" si="222"/>
        <v>4</v>
      </c>
      <c r="AD155" s="16">
        <f t="shared" si="223"/>
        <v>47.96</v>
      </c>
      <c r="AE155" s="37">
        <f t="shared" si="224"/>
        <v>138</v>
      </c>
      <c r="AF155" s="42">
        <f t="shared" si="225"/>
        <v>3.2520325203252036E-2</v>
      </c>
      <c r="AG155" s="37">
        <f t="shared" si="226"/>
        <v>0.97560975609756106</v>
      </c>
      <c r="AH155" s="63">
        <f t="shared" si="227"/>
        <v>33.658536585365859</v>
      </c>
      <c r="AI155" s="26">
        <v>2</v>
      </c>
      <c r="AJ155" s="37">
        <f t="shared" si="228"/>
        <v>69</v>
      </c>
      <c r="AK155" s="37">
        <f t="shared" si="229"/>
        <v>61.499999999999993</v>
      </c>
      <c r="AL155" s="47">
        <v>161</v>
      </c>
      <c r="AM155" s="37">
        <f t="shared" si="230"/>
        <v>8.7857142857142847</v>
      </c>
      <c r="AN155" s="52">
        <f t="shared" si="231"/>
        <v>2.0499999999999998</v>
      </c>
      <c r="AO155" s="35">
        <f t="shared" si="232"/>
        <v>43650.5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210"/>
        <v>0</v>
      </c>
      <c r="L156" s="16">
        <f t="shared" si="211"/>
        <v>0</v>
      </c>
      <c r="M156" s="26">
        <v>0</v>
      </c>
      <c r="N156" s="16">
        <f t="shared" si="212"/>
        <v>0</v>
      </c>
      <c r="O156" s="16">
        <f t="shared" si="213"/>
        <v>0</v>
      </c>
      <c r="P156" s="26">
        <v>0</v>
      </c>
      <c r="Q156" s="16">
        <f t="shared" si="214"/>
        <v>0</v>
      </c>
      <c r="R156" s="16">
        <f t="shared" si="215"/>
        <v>0</v>
      </c>
      <c r="S156" s="26">
        <v>2</v>
      </c>
      <c r="T156" s="16">
        <f t="shared" si="216"/>
        <v>23.98</v>
      </c>
      <c r="U156" s="16">
        <f t="shared" si="217"/>
        <v>69</v>
      </c>
      <c r="V156" s="26">
        <v>0</v>
      </c>
      <c r="W156" s="16">
        <f t="shared" si="218"/>
        <v>0</v>
      </c>
      <c r="X156" s="16">
        <f t="shared" si="219"/>
        <v>0</v>
      </c>
      <c r="Y156" s="26"/>
      <c r="Z156" s="16">
        <f t="shared" si="220"/>
        <v>0</v>
      </c>
      <c r="AA156" s="16">
        <f t="shared" si="221"/>
        <v>0</v>
      </c>
      <c r="AC156" s="52">
        <f t="shared" si="222"/>
        <v>2</v>
      </c>
      <c r="AD156" s="16">
        <f t="shared" si="223"/>
        <v>23.98</v>
      </c>
      <c r="AE156" s="37">
        <f t="shared" si="224"/>
        <v>69</v>
      </c>
      <c r="AF156" s="42">
        <f t="shared" si="225"/>
        <v>1.6260162601626018E-2</v>
      </c>
      <c r="AG156" s="37">
        <f t="shared" si="226"/>
        <v>0.48780487804878053</v>
      </c>
      <c r="AH156" s="63">
        <f t="shared" si="227"/>
        <v>16.829268292682929</v>
      </c>
      <c r="AI156" s="26">
        <v>3</v>
      </c>
      <c r="AJ156" s="37">
        <f t="shared" si="228"/>
        <v>103.5</v>
      </c>
      <c r="AK156" s="37">
        <f t="shared" si="229"/>
        <v>184.49999999999997</v>
      </c>
      <c r="AL156" s="47">
        <v>162</v>
      </c>
      <c r="AM156" s="37">
        <f t="shared" si="230"/>
        <v>26.357142857142854</v>
      </c>
      <c r="AN156" s="52">
        <f t="shared" si="231"/>
        <v>6.1499999999999995</v>
      </c>
      <c r="AO156" s="35">
        <f t="shared" si="232"/>
        <v>43773.5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210"/>
        <v>0</v>
      </c>
      <c r="L157" s="16">
        <f t="shared" si="211"/>
        <v>0</v>
      </c>
      <c r="M157" s="26">
        <v>0</v>
      </c>
      <c r="N157" s="16">
        <f t="shared" si="212"/>
        <v>0</v>
      </c>
      <c r="O157" s="16">
        <f t="shared" si="213"/>
        <v>0</v>
      </c>
      <c r="P157" s="26">
        <v>2</v>
      </c>
      <c r="Q157" s="16">
        <f t="shared" si="214"/>
        <v>23.98</v>
      </c>
      <c r="R157" s="16">
        <f t="shared" si="215"/>
        <v>69</v>
      </c>
      <c r="S157" s="26">
        <v>0</v>
      </c>
      <c r="T157" s="16">
        <f t="shared" si="216"/>
        <v>0</v>
      </c>
      <c r="U157" s="16">
        <f t="shared" si="217"/>
        <v>0</v>
      </c>
      <c r="V157" s="26">
        <v>0</v>
      </c>
      <c r="W157" s="16">
        <f t="shared" si="218"/>
        <v>0</v>
      </c>
      <c r="X157" s="16">
        <f t="shared" si="219"/>
        <v>0</v>
      </c>
      <c r="Y157" s="26"/>
      <c r="Z157" s="16">
        <f t="shared" si="220"/>
        <v>0</v>
      </c>
      <c r="AA157" s="16">
        <f t="shared" si="221"/>
        <v>0</v>
      </c>
      <c r="AC157" s="52">
        <f t="shared" si="222"/>
        <v>2</v>
      </c>
      <c r="AD157" s="16">
        <f t="shared" si="223"/>
        <v>23.98</v>
      </c>
      <c r="AE157" s="37">
        <f t="shared" si="224"/>
        <v>69</v>
      </c>
      <c r="AF157" s="42">
        <f t="shared" si="225"/>
        <v>1.6260162601626018E-2</v>
      </c>
      <c r="AG157" s="37">
        <f t="shared" si="226"/>
        <v>0.48780487804878053</v>
      </c>
      <c r="AH157" s="63">
        <f t="shared" si="227"/>
        <v>16.829268292682929</v>
      </c>
      <c r="AI157" s="26">
        <v>4</v>
      </c>
      <c r="AJ157" s="37">
        <f t="shared" si="228"/>
        <v>138</v>
      </c>
      <c r="AK157" s="37">
        <f t="shared" si="229"/>
        <v>245.99999999999997</v>
      </c>
      <c r="AL157" s="47">
        <v>163</v>
      </c>
      <c r="AM157" s="37">
        <f t="shared" si="230"/>
        <v>35.142857142857139</v>
      </c>
      <c r="AN157" s="52">
        <f t="shared" si="231"/>
        <v>8.1999999999999993</v>
      </c>
      <c r="AO157" s="35">
        <f t="shared" si="232"/>
        <v>43835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210"/>
        <v>0</v>
      </c>
      <c r="L158" s="16">
        <f t="shared" si="211"/>
        <v>0</v>
      </c>
      <c r="M158" s="26">
        <v>1</v>
      </c>
      <c r="N158" s="16">
        <f t="shared" si="212"/>
        <v>7.27</v>
      </c>
      <c r="O158" s="16">
        <f t="shared" si="213"/>
        <v>29.5</v>
      </c>
      <c r="P158" s="26">
        <v>0</v>
      </c>
      <c r="Q158" s="16">
        <f t="shared" si="214"/>
        <v>0</v>
      </c>
      <c r="R158" s="16">
        <f t="shared" si="215"/>
        <v>0</v>
      </c>
      <c r="S158" s="26">
        <v>1</v>
      </c>
      <c r="T158" s="16">
        <f t="shared" si="216"/>
        <v>7.27</v>
      </c>
      <c r="U158" s="16">
        <f t="shared" si="217"/>
        <v>29.5</v>
      </c>
      <c r="V158" s="26">
        <v>0</v>
      </c>
      <c r="W158" s="16">
        <f t="shared" si="218"/>
        <v>0</v>
      </c>
      <c r="X158" s="16">
        <f t="shared" si="219"/>
        <v>0</v>
      </c>
      <c r="Y158" s="26"/>
      <c r="Z158" s="16">
        <f t="shared" si="220"/>
        <v>0</v>
      </c>
      <c r="AA158" s="16">
        <f t="shared" si="221"/>
        <v>0</v>
      </c>
      <c r="AC158" s="52">
        <f t="shared" si="222"/>
        <v>2</v>
      </c>
      <c r="AD158" s="16">
        <f t="shared" si="223"/>
        <v>14.54</v>
      </c>
      <c r="AE158" s="37">
        <f t="shared" si="224"/>
        <v>59</v>
      </c>
      <c r="AF158" s="42">
        <f t="shared" si="225"/>
        <v>1.6260162601626018E-2</v>
      </c>
      <c r="AG158" s="37">
        <f t="shared" si="226"/>
        <v>0.48780487804878053</v>
      </c>
      <c r="AH158" s="63">
        <f t="shared" si="227"/>
        <v>14.390243902439027</v>
      </c>
      <c r="AI158" s="26">
        <v>4</v>
      </c>
      <c r="AJ158" s="37">
        <f t="shared" si="228"/>
        <v>118</v>
      </c>
      <c r="AK158" s="37">
        <f t="shared" si="229"/>
        <v>245.99999999999997</v>
      </c>
      <c r="AL158" s="47">
        <v>164</v>
      </c>
      <c r="AM158" s="37">
        <f t="shared" si="230"/>
        <v>35.142857142857139</v>
      </c>
      <c r="AN158" s="52">
        <f t="shared" si="231"/>
        <v>8.1999999999999993</v>
      </c>
      <c r="AO158" s="35">
        <f t="shared" si="232"/>
        <v>43835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6</v>
      </c>
      <c r="K159" s="16">
        <f t="shared" si="210"/>
        <v>31.559999999999995</v>
      </c>
      <c r="L159" s="16">
        <f t="shared" si="211"/>
        <v>147</v>
      </c>
      <c r="M159" s="26">
        <v>0</v>
      </c>
      <c r="N159" s="16">
        <f t="shared" si="212"/>
        <v>0</v>
      </c>
      <c r="O159" s="16">
        <f t="shared" si="213"/>
        <v>0</v>
      </c>
      <c r="P159" s="26">
        <v>2</v>
      </c>
      <c r="Q159" s="16">
        <f t="shared" si="214"/>
        <v>10.519999999999998</v>
      </c>
      <c r="R159" s="16">
        <f t="shared" si="215"/>
        <v>49</v>
      </c>
      <c r="S159" s="26">
        <v>4</v>
      </c>
      <c r="T159" s="16">
        <f t="shared" si="216"/>
        <v>21.039999999999996</v>
      </c>
      <c r="U159" s="16">
        <f t="shared" si="217"/>
        <v>98</v>
      </c>
      <c r="V159" s="26">
        <v>0</v>
      </c>
      <c r="W159" s="16">
        <f t="shared" si="218"/>
        <v>0</v>
      </c>
      <c r="X159" s="16">
        <f t="shared" si="219"/>
        <v>0</v>
      </c>
      <c r="Y159" s="26"/>
      <c r="Z159" s="16">
        <f t="shared" si="220"/>
        <v>0</v>
      </c>
      <c r="AA159" s="16">
        <f t="shared" si="221"/>
        <v>0</v>
      </c>
      <c r="AC159" s="52">
        <f t="shared" si="222"/>
        <v>12</v>
      </c>
      <c r="AD159" s="16">
        <f t="shared" si="223"/>
        <v>63.11999999999999</v>
      </c>
      <c r="AE159" s="37">
        <f t="shared" si="224"/>
        <v>294</v>
      </c>
      <c r="AF159" s="42">
        <f t="shared" si="225"/>
        <v>9.7560975609756101E-2</v>
      </c>
      <c r="AG159" s="37">
        <f t="shared" si="226"/>
        <v>2.9268292682926829</v>
      </c>
      <c r="AH159" s="63">
        <f t="shared" si="227"/>
        <v>71.707317073170728</v>
      </c>
      <c r="AI159" s="26">
        <v>4</v>
      </c>
      <c r="AJ159" s="37">
        <f t="shared" si="228"/>
        <v>98</v>
      </c>
      <c r="AK159" s="37">
        <f t="shared" si="229"/>
        <v>41</v>
      </c>
      <c r="AL159" s="47">
        <v>165</v>
      </c>
      <c r="AM159" s="37">
        <f t="shared" si="230"/>
        <v>5.8571428571428568</v>
      </c>
      <c r="AN159" s="52">
        <f t="shared" si="231"/>
        <v>1.3666666666666667</v>
      </c>
      <c r="AO159" s="35">
        <f t="shared" si="232"/>
        <v>43630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7</v>
      </c>
      <c r="K160" s="16">
        <f t="shared" si="210"/>
        <v>36.819999999999986</v>
      </c>
      <c r="L160" s="16">
        <f t="shared" si="211"/>
        <v>171.5</v>
      </c>
      <c r="M160" s="26">
        <v>2</v>
      </c>
      <c r="N160" s="16">
        <f t="shared" si="212"/>
        <v>10.519999999999996</v>
      </c>
      <c r="O160" s="16">
        <f t="shared" si="213"/>
        <v>49</v>
      </c>
      <c r="P160" s="26">
        <v>2</v>
      </c>
      <c r="Q160" s="16">
        <f t="shared" si="214"/>
        <v>10.519999999999996</v>
      </c>
      <c r="R160" s="16">
        <f t="shared" si="215"/>
        <v>49</v>
      </c>
      <c r="S160" s="26">
        <v>1</v>
      </c>
      <c r="T160" s="16">
        <f t="shared" si="216"/>
        <v>5.259999999999998</v>
      </c>
      <c r="U160" s="16">
        <f t="shared" si="217"/>
        <v>24.5</v>
      </c>
      <c r="V160" s="26">
        <v>1</v>
      </c>
      <c r="W160" s="16">
        <f t="shared" si="218"/>
        <v>5.259999999999998</v>
      </c>
      <c r="X160" s="16">
        <f t="shared" si="219"/>
        <v>24.5</v>
      </c>
      <c r="Y160" s="26"/>
      <c r="Z160" s="16">
        <f t="shared" si="220"/>
        <v>0</v>
      </c>
      <c r="AA160" s="16">
        <f t="shared" si="221"/>
        <v>0</v>
      </c>
      <c r="AC160" s="52">
        <f t="shared" si="222"/>
        <v>13</v>
      </c>
      <c r="AD160" s="16">
        <f t="shared" si="223"/>
        <v>68.379999999999967</v>
      </c>
      <c r="AE160" s="37">
        <f t="shared" si="224"/>
        <v>318.5</v>
      </c>
      <c r="AF160" s="42">
        <f t="shared" si="225"/>
        <v>0.10569105691056911</v>
      </c>
      <c r="AG160" s="37">
        <f t="shared" si="226"/>
        <v>3.1707317073170733</v>
      </c>
      <c r="AH160" s="63">
        <f t="shared" si="227"/>
        <v>77.682926829268297</v>
      </c>
      <c r="AI160" s="26">
        <v>4</v>
      </c>
      <c r="AJ160" s="37">
        <f t="shared" si="228"/>
        <v>98</v>
      </c>
      <c r="AK160" s="37">
        <f t="shared" si="229"/>
        <v>37.846153846153847</v>
      </c>
      <c r="AL160" s="47">
        <v>166</v>
      </c>
      <c r="AM160" s="37">
        <f t="shared" si="230"/>
        <v>5.4065934065934069</v>
      </c>
      <c r="AN160" s="52">
        <f t="shared" si="231"/>
        <v>1.2615384615384615</v>
      </c>
      <c r="AO160" s="35">
        <f t="shared" si="232"/>
        <v>43626.846153846156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210"/>
        <v>0</v>
      </c>
      <c r="L161" s="16">
        <f t="shared" si="211"/>
        <v>0</v>
      </c>
      <c r="M161" s="26">
        <v>2</v>
      </c>
      <c r="N161" s="16">
        <f t="shared" si="212"/>
        <v>14.54</v>
      </c>
      <c r="O161" s="16">
        <f t="shared" si="213"/>
        <v>59</v>
      </c>
      <c r="P161" s="26">
        <v>0</v>
      </c>
      <c r="Q161" s="16">
        <f t="shared" si="214"/>
        <v>0</v>
      </c>
      <c r="R161" s="16">
        <f t="shared" si="215"/>
        <v>0</v>
      </c>
      <c r="S161" s="26">
        <v>0</v>
      </c>
      <c r="T161" s="16">
        <f t="shared" si="216"/>
        <v>0</v>
      </c>
      <c r="U161" s="16">
        <f t="shared" si="217"/>
        <v>0</v>
      </c>
      <c r="V161" s="26">
        <v>0</v>
      </c>
      <c r="W161" s="16">
        <f t="shared" si="218"/>
        <v>0</v>
      </c>
      <c r="X161" s="16">
        <f t="shared" si="219"/>
        <v>0</v>
      </c>
      <c r="Y161" s="26"/>
      <c r="Z161" s="16">
        <f t="shared" si="220"/>
        <v>0</v>
      </c>
      <c r="AA161" s="16">
        <f t="shared" si="221"/>
        <v>0</v>
      </c>
      <c r="AC161" s="52">
        <f t="shared" si="222"/>
        <v>2</v>
      </c>
      <c r="AD161" s="16">
        <f t="shared" si="223"/>
        <v>14.54</v>
      </c>
      <c r="AE161" s="37">
        <f t="shared" si="224"/>
        <v>59</v>
      </c>
      <c r="AF161" s="42">
        <f t="shared" si="225"/>
        <v>1.6260162601626018E-2</v>
      </c>
      <c r="AG161" s="37">
        <f t="shared" si="226"/>
        <v>0.48780487804878053</v>
      </c>
      <c r="AH161" s="63">
        <f t="shared" si="227"/>
        <v>14.390243902439027</v>
      </c>
      <c r="AI161" s="26">
        <v>4</v>
      </c>
      <c r="AJ161" s="37">
        <f t="shared" si="228"/>
        <v>118</v>
      </c>
      <c r="AK161" s="37">
        <f t="shared" si="229"/>
        <v>245.99999999999997</v>
      </c>
      <c r="AL161" s="47">
        <v>167</v>
      </c>
      <c r="AM161" s="37">
        <f t="shared" si="230"/>
        <v>35.142857142857139</v>
      </c>
      <c r="AN161" s="52">
        <f t="shared" si="231"/>
        <v>8.1999999999999993</v>
      </c>
      <c r="AO161" s="35">
        <f t="shared" si="232"/>
        <v>43835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210"/>
        <v>0</v>
      </c>
      <c r="L162" s="16">
        <f t="shared" si="211"/>
        <v>0</v>
      </c>
      <c r="M162" s="26">
        <v>0</v>
      </c>
      <c r="N162" s="16">
        <f t="shared" si="212"/>
        <v>0</v>
      </c>
      <c r="O162" s="16">
        <f t="shared" si="213"/>
        <v>0</v>
      </c>
      <c r="P162" s="26">
        <v>0</v>
      </c>
      <c r="Q162" s="16">
        <f t="shared" si="214"/>
        <v>0</v>
      </c>
      <c r="R162" s="16">
        <f t="shared" si="215"/>
        <v>0</v>
      </c>
      <c r="S162" s="26">
        <v>0</v>
      </c>
      <c r="T162" s="16">
        <f t="shared" si="216"/>
        <v>0</v>
      </c>
      <c r="U162" s="16">
        <f t="shared" si="217"/>
        <v>0</v>
      </c>
      <c r="V162" s="26">
        <v>0</v>
      </c>
      <c r="W162" s="16">
        <f t="shared" si="218"/>
        <v>0</v>
      </c>
      <c r="X162" s="16">
        <f t="shared" si="219"/>
        <v>0</v>
      </c>
      <c r="Y162" s="26"/>
      <c r="Z162" s="16">
        <f t="shared" si="220"/>
        <v>0</v>
      </c>
      <c r="AA162" s="16">
        <f t="shared" si="221"/>
        <v>0</v>
      </c>
      <c r="AC162" s="52">
        <f t="shared" si="222"/>
        <v>0</v>
      </c>
      <c r="AD162" s="16">
        <f t="shared" si="223"/>
        <v>0</v>
      </c>
      <c r="AE162" s="37">
        <f t="shared" si="224"/>
        <v>0</v>
      </c>
      <c r="AF162" s="42">
        <f t="shared" si="225"/>
        <v>0</v>
      </c>
      <c r="AG162" s="37">
        <f t="shared" si="226"/>
        <v>0</v>
      </c>
      <c r="AH162" s="63">
        <f t="shared" si="227"/>
        <v>0</v>
      </c>
      <c r="AI162" s="26">
        <v>0</v>
      </c>
      <c r="AJ162" s="37">
        <f t="shared" si="228"/>
        <v>0</v>
      </c>
      <c r="AK162" s="37" t="str">
        <f t="shared" si="229"/>
        <v>-</v>
      </c>
      <c r="AL162" s="47">
        <v>168</v>
      </c>
      <c r="AM162" s="37" t="str">
        <f t="shared" si="230"/>
        <v>-</v>
      </c>
      <c r="AN162" s="52" t="str">
        <f t="shared" si="231"/>
        <v>-</v>
      </c>
      <c r="AO162" s="35" t="str">
        <f t="shared" si="232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210"/>
        <v>0</v>
      </c>
      <c r="L163" s="16">
        <f t="shared" si="211"/>
        <v>0</v>
      </c>
      <c r="M163" s="26">
        <v>0</v>
      </c>
      <c r="N163" s="16">
        <f t="shared" si="212"/>
        <v>0</v>
      </c>
      <c r="O163" s="16">
        <f t="shared" si="213"/>
        <v>0</v>
      </c>
      <c r="P163" s="26">
        <v>0</v>
      </c>
      <c r="Q163" s="16">
        <f t="shared" si="214"/>
        <v>0</v>
      </c>
      <c r="R163" s="16">
        <f t="shared" si="215"/>
        <v>0</v>
      </c>
      <c r="S163" s="26">
        <v>1</v>
      </c>
      <c r="T163" s="16">
        <f t="shared" si="216"/>
        <v>21.8</v>
      </c>
      <c r="U163" s="16">
        <f t="shared" si="217"/>
        <v>44.5</v>
      </c>
      <c r="V163" s="26">
        <v>0</v>
      </c>
      <c r="W163" s="16">
        <f t="shared" si="218"/>
        <v>0</v>
      </c>
      <c r="X163" s="16">
        <f t="shared" si="219"/>
        <v>0</v>
      </c>
      <c r="Y163" s="26"/>
      <c r="Z163" s="16">
        <f t="shared" si="220"/>
        <v>0</v>
      </c>
      <c r="AA163" s="16">
        <f t="shared" si="221"/>
        <v>0</v>
      </c>
      <c r="AC163" s="52">
        <f t="shared" si="222"/>
        <v>1</v>
      </c>
      <c r="AD163" s="16">
        <f t="shared" si="223"/>
        <v>21.8</v>
      </c>
      <c r="AE163" s="37">
        <f t="shared" si="224"/>
        <v>44.5</v>
      </c>
      <c r="AF163" s="42">
        <f t="shared" si="225"/>
        <v>8.130081300813009E-3</v>
      </c>
      <c r="AG163" s="37">
        <f t="shared" si="226"/>
        <v>0.24390243902439027</v>
      </c>
      <c r="AH163" s="63">
        <f t="shared" si="227"/>
        <v>10.853658536585368</v>
      </c>
      <c r="AI163" s="26">
        <v>5</v>
      </c>
      <c r="AJ163" s="37">
        <f t="shared" si="228"/>
        <v>222.5</v>
      </c>
      <c r="AK163" s="37">
        <f t="shared" si="229"/>
        <v>614.99999999999989</v>
      </c>
      <c r="AL163" s="47">
        <v>169</v>
      </c>
      <c r="AM163" s="37">
        <f t="shared" si="230"/>
        <v>87.857142857142847</v>
      </c>
      <c r="AN163" s="52">
        <f t="shared" si="231"/>
        <v>20.499999999999996</v>
      </c>
      <c r="AO163" s="35">
        <f t="shared" si="232"/>
        <v>44204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si="78"/>
        <v>0</v>
      </c>
      <c r="L164" s="16">
        <f t="shared" si="194"/>
        <v>0</v>
      </c>
      <c r="M164" s="26">
        <v>0</v>
      </c>
      <c r="N164" s="16">
        <f t="shared" si="195"/>
        <v>0</v>
      </c>
      <c r="O164" s="16">
        <f t="shared" si="196"/>
        <v>0</v>
      </c>
      <c r="P164" s="26">
        <v>0</v>
      </c>
      <c r="Q164" s="16">
        <f t="shared" si="197"/>
        <v>0</v>
      </c>
      <c r="R164" s="16">
        <f t="shared" si="198"/>
        <v>0</v>
      </c>
      <c r="S164" s="26">
        <v>0</v>
      </c>
      <c r="T164" s="16">
        <f t="shared" si="199"/>
        <v>0</v>
      </c>
      <c r="U164" s="16">
        <f t="shared" si="200"/>
        <v>0</v>
      </c>
      <c r="V164" s="26">
        <v>0</v>
      </c>
      <c r="W164" s="16">
        <f t="shared" si="201"/>
        <v>0</v>
      </c>
      <c r="X164" s="16">
        <f t="shared" si="202"/>
        <v>0</v>
      </c>
      <c r="Y164" s="26"/>
      <c r="Z164" s="16">
        <f t="shared" si="203"/>
        <v>0</v>
      </c>
      <c r="AA164" s="16">
        <f t="shared" si="204"/>
        <v>0</v>
      </c>
      <c r="AC164" s="52">
        <f t="shared" si="180"/>
        <v>0</v>
      </c>
      <c r="AD164" s="16">
        <f t="shared" si="181"/>
        <v>0</v>
      </c>
      <c r="AE164" s="37">
        <f t="shared" si="182"/>
        <v>0</v>
      </c>
      <c r="AF164" s="42">
        <f t="shared" si="225"/>
        <v>0</v>
      </c>
      <c r="AG164" s="37">
        <f t="shared" si="205"/>
        <v>0</v>
      </c>
      <c r="AH164" s="63">
        <f t="shared" si="227"/>
        <v>0</v>
      </c>
      <c r="AI164" s="26">
        <v>4</v>
      </c>
      <c r="AJ164" s="37">
        <f t="shared" si="206"/>
        <v>298</v>
      </c>
      <c r="AK164" s="37" t="str">
        <f t="shared" si="207"/>
        <v>-</v>
      </c>
      <c r="AL164" s="47">
        <v>148</v>
      </c>
      <c r="AM164" s="37" t="str">
        <f t="shared" si="208"/>
        <v>-</v>
      </c>
      <c r="AN164" s="52" t="str">
        <f t="shared" si="209"/>
        <v>-</v>
      </c>
      <c r="AO164" s="35" t="str">
        <f t="shared" si="232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78"/>
        <v>0</v>
      </c>
      <c r="L165" s="16">
        <f t="shared" si="194"/>
        <v>0</v>
      </c>
      <c r="M165" s="26">
        <v>0</v>
      </c>
      <c r="N165" s="16">
        <f t="shared" si="195"/>
        <v>0</v>
      </c>
      <c r="O165" s="16">
        <f t="shared" si="196"/>
        <v>0</v>
      </c>
      <c r="P165" s="26">
        <v>0</v>
      </c>
      <c r="Q165" s="16">
        <f t="shared" si="197"/>
        <v>0</v>
      </c>
      <c r="R165" s="16">
        <f t="shared" si="198"/>
        <v>0</v>
      </c>
      <c r="S165" s="26">
        <v>0</v>
      </c>
      <c r="T165" s="16">
        <f t="shared" si="199"/>
        <v>0</v>
      </c>
      <c r="U165" s="16">
        <f t="shared" si="200"/>
        <v>0</v>
      </c>
      <c r="V165" s="26">
        <v>0</v>
      </c>
      <c r="W165" s="16">
        <f t="shared" si="201"/>
        <v>0</v>
      </c>
      <c r="X165" s="16">
        <f t="shared" si="202"/>
        <v>0</v>
      </c>
      <c r="Y165" s="26"/>
      <c r="Z165" s="16">
        <f t="shared" si="203"/>
        <v>0</v>
      </c>
      <c r="AA165" s="16">
        <f t="shared" si="204"/>
        <v>0</v>
      </c>
      <c r="AC165" s="52">
        <f t="shared" si="180"/>
        <v>0</v>
      </c>
      <c r="AD165" s="16">
        <f t="shared" si="181"/>
        <v>0</v>
      </c>
      <c r="AE165" s="37">
        <f t="shared" si="182"/>
        <v>0</v>
      </c>
      <c r="AF165" s="42">
        <f t="shared" si="225"/>
        <v>0</v>
      </c>
      <c r="AG165" s="37">
        <f t="shared" si="205"/>
        <v>0</v>
      </c>
      <c r="AH165" s="63">
        <f t="shared" si="227"/>
        <v>0</v>
      </c>
      <c r="AI165" s="26">
        <v>4</v>
      </c>
      <c r="AJ165" s="37">
        <f t="shared" si="206"/>
        <v>358</v>
      </c>
      <c r="AK165" s="37" t="str">
        <f t="shared" si="207"/>
        <v>-</v>
      </c>
      <c r="AL165" s="47">
        <v>149</v>
      </c>
      <c r="AM165" s="37" t="str">
        <f t="shared" si="208"/>
        <v>-</v>
      </c>
      <c r="AN165" s="52" t="str">
        <f t="shared" si="209"/>
        <v>-</v>
      </c>
      <c r="AO165" s="35" t="str">
        <f t="shared" si="232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8"/>
        <v>0</v>
      </c>
      <c r="L166" s="16">
        <f t="shared" si="194"/>
        <v>0</v>
      </c>
      <c r="M166" s="26">
        <v>0</v>
      </c>
      <c r="N166" s="16">
        <f t="shared" si="195"/>
        <v>0</v>
      </c>
      <c r="O166" s="16">
        <f t="shared" si="196"/>
        <v>0</v>
      </c>
      <c r="P166" s="26">
        <v>0</v>
      </c>
      <c r="Q166" s="16">
        <f t="shared" si="197"/>
        <v>0</v>
      </c>
      <c r="R166" s="16">
        <f t="shared" si="198"/>
        <v>0</v>
      </c>
      <c r="S166" s="26">
        <v>0</v>
      </c>
      <c r="T166" s="16">
        <f t="shared" si="199"/>
        <v>0</v>
      </c>
      <c r="U166" s="16">
        <f t="shared" si="200"/>
        <v>0</v>
      </c>
      <c r="V166" s="26">
        <v>0</v>
      </c>
      <c r="W166" s="16">
        <f t="shared" si="201"/>
        <v>0</v>
      </c>
      <c r="X166" s="16">
        <f t="shared" si="202"/>
        <v>0</v>
      </c>
      <c r="Y166" s="26"/>
      <c r="Z166" s="16">
        <f t="shared" si="203"/>
        <v>0</v>
      </c>
      <c r="AA166" s="16">
        <f t="shared" si="204"/>
        <v>0</v>
      </c>
      <c r="AC166" s="52">
        <f t="shared" si="180"/>
        <v>0</v>
      </c>
      <c r="AD166" s="16">
        <f t="shared" si="181"/>
        <v>0</v>
      </c>
      <c r="AE166" s="37">
        <f t="shared" si="182"/>
        <v>0</v>
      </c>
      <c r="AF166" s="42">
        <f t="shared" si="225"/>
        <v>0</v>
      </c>
      <c r="AG166" s="37">
        <f t="shared" si="205"/>
        <v>0</v>
      </c>
      <c r="AH166" s="63">
        <f t="shared" si="227"/>
        <v>0</v>
      </c>
      <c r="AI166" s="26">
        <v>4</v>
      </c>
      <c r="AJ166" s="37">
        <f t="shared" si="206"/>
        <v>358</v>
      </c>
      <c r="AK166" s="37" t="str">
        <f t="shared" si="207"/>
        <v>-</v>
      </c>
      <c r="AL166" s="47">
        <v>150</v>
      </c>
      <c r="AM166" s="37" t="str">
        <f t="shared" si="208"/>
        <v>-</v>
      </c>
      <c r="AN166" s="52" t="str">
        <f t="shared" si="209"/>
        <v>-</v>
      </c>
      <c r="AO166" s="35" t="str">
        <f t="shared" si="232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8"/>
        <v>12.99</v>
      </c>
      <c r="L167" s="16">
        <f t="shared" si="194"/>
        <v>34.5</v>
      </c>
      <c r="M167" s="26">
        <v>4</v>
      </c>
      <c r="N167" s="16">
        <f t="shared" si="195"/>
        <v>51.96</v>
      </c>
      <c r="O167" s="16">
        <f t="shared" si="196"/>
        <v>138</v>
      </c>
      <c r="P167" s="26">
        <v>3</v>
      </c>
      <c r="Q167" s="16">
        <f t="shared" si="197"/>
        <v>38.97</v>
      </c>
      <c r="R167" s="16">
        <f t="shared" si="198"/>
        <v>103.5</v>
      </c>
      <c r="S167" s="26">
        <v>7</v>
      </c>
      <c r="T167" s="16">
        <f t="shared" si="199"/>
        <v>90.93</v>
      </c>
      <c r="U167" s="16">
        <f t="shared" si="200"/>
        <v>241.5</v>
      </c>
      <c r="V167" s="26">
        <v>0</v>
      </c>
      <c r="W167" s="16">
        <f t="shared" si="201"/>
        <v>0</v>
      </c>
      <c r="X167" s="16">
        <f t="shared" si="202"/>
        <v>0</v>
      </c>
      <c r="Y167" s="26"/>
      <c r="Z167" s="16">
        <f t="shared" si="203"/>
        <v>0</v>
      </c>
      <c r="AA167" s="16">
        <f t="shared" si="204"/>
        <v>0</v>
      </c>
      <c r="AC167" s="52">
        <f t="shared" si="180"/>
        <v>15</v>
      </c>
      <c r="AD167" s="16">
        <f t="shared" si="181"/>
        <v>194.85</v>
      </c>
      <c r="AE167" s="37">
        <f t="shared" si="182"/>
        <v>517.5</v>
      </c>
      <c r="AF167" s="42">
        <f t="shared" si="225"/>
        <v>0.12195121951219512</v>
      </c>
      <c r="AG167" s="37">
        <f t="shared" si="205"/>
        <v>3.6585365853658534</v>
      </c>
      <c r="AH167" s="63">
        <f t="shared" si="227"/>
        <v>126.21951219512194</v>
      </c>
      <c r="AI167" s="26">
        <v>0</v>
      </c>
      <c r="AJ167" s="37">
        <f t="shared" si="206"/>
        <v>0</v>
      </c>
      <c r="AK167" s="37">
        <f t="shared" si="207"/>
        <v>0</v>
      </c>
      <c r="AL167" s="47">
        <v>151</v>
      </c>
      <c r="AM167" s="37">
        <f t="shared" si="208"/>
        <v>0</v>
      </c>
      <c r="AN167" s="52">
        <f t="shared" si="209"/>
        <v>0</v>
      </c>
      <c r="AO167" s="35">
        <f t="shared" si="232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78"/>
        <v>12.81</v>
      </c>
      <c r="L168" s="16">
        <f t="shared" si="194"/>
        <v>29.5</v>
      </c>
      <c r="M168" s="26">
        <v>1</v>
      </c>
      <c r="N168" s="16">
        <f t="shared" si="195"/>
        <v>12.81</v>
      </c>
      <c r="O168" s="16">
        <f t="shared" si="196"/>
        <v>29.5</v>
      </c>
      <c r="P168" s="26">
        <v>2</v>
      </c>
      <c r="Q168" s="16">
        <f t="shared" si="197"/>
        <v>25.62</v>
      </c>
      <c r="R168" s="16">
        <f t="shared" si="198"/>
        <v>59</v>
      </c>
      <c r="S168" s="26">
        <v>5</v>
      </c>
      <c r="T168" s="16">
        <f t="shared" si="199"/>
        <v>64.05</v>
      </c>
      <c r="U168" s="16">
        <f t="shared" si="200"/>
        <v>147.5</v>
      </c>
      <c r="V168" s="26">
        <v>2</v>
      </c>
      <c r="W168" s="16">
        <f t="shared" si="201"/>
        <v>25.62</v>
      </c>
      <c r="X168" s="16">
        <f t="shared" si="202"/>
        <v>59</v>
      </c>
      <c r="Y168" s="26"/>
      <c r="Z168" s="16">
        <f t="shared" si="203"/>
        <v>0</v>
      </c>
      <c r="AA168" s="16">
        <f t="shared" si="204"/>
        <v>0</v>
      </c>
      <c r="AC168" s="52">
        <f t="shared" si="180"/>
        <v>11</v>
      </c>
      <c r="AD168" s="16">
        <f t="shared" si="181"/>
        <v>140.91</v>
      </c>
      <c r="AE168" s="37">
        <f t="shared" si="182"/>
        <v>324.5</v>
      </c>
      <c r="AF168" s="42">
        <f t="shared" si="225"/>
        <v>8.943089430894309E-2</v>
      </c>
      <c r="AG168" s="37">
        <f t="shared" si="205"/>
        <v>2.6829268292682928</v>
      </c>
      <c r="AH168" s="63">
        <f t="shared" si="227"/>
        <v>79.146341463414643</v>
      </c>
      <c r="AI168" s="26">
        <v>2</v>
      </c>
      <c r="AJ168" s="37">
        <f t="shared" si="206"/>
        <v>59</v>
      </c>
      <c r="AK168" s="37">
        <f t="shared" si="207"/>
        <v>22.363636363636363</v>
      </c>
      <c r="AL168" s="47">
        <v>152</v>
      </c>
      <c r="AM168" s="37">
        <f t="shared" si="208"/>
        <v>3.1948051948051948</v>
      </c>
      <c r="AN168" s="52">
        <f t="shared" si="209"/>
        <v>0.74545454545454548</v>
      </c>
      <c r="AO168" s="35">
        <f t="shared" si="232"/>
        <v>43611.36363636364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8"/>
        <v>0</v>
      </c>
      <c r="L169" s="16">
        <f t="shared" si="194"/>
        <v>0</v>
      </c>
      <c r="M169" s="26">
        <v>0</v>
      </c>
      <c r="N169" s="16">
        <f t="shared" si="195"/>
        <v>0</v>
      </c>
      <c r="O169" s="16">
        <f t="shared" si="196"/>
        <v>0</v>
      </c>
      <c r="P169" s="26">
        <v>0</v>
      </c>
      <c r="Q169" s="16">
        <f t="shared" si="197"/>
        <v>0</v>
      </c>
      <c r="R169" s="16">
        <f t="shared" si="198"/>
        <v>0</v>
      </c>
      <c r="S169" s="26">
        <v>0</v>
      </c>
      <c r="T169" s="16">
        <f t="shared" si="199"/>
        <v>0</v>
      </c>
      <c r="U169" s="16">
        <f t="shared" si="200"/>
        <v>0</v>
      </c>
      <c r="V169" s="26">
        <v>0</v>
      </c>
      <c r="W169" s="16">
        <f t="shared" si="201"/>
        <v>0</v>
      </c>
      <c r="X169" s="16">
        <f t="shared" si="202"/>
        <v>0</v>
      </c>
      <c r="Y169" s="26"/>
      <c r="Z169" s="16">
        <f t="shared" si="203"/>
        <v>0</v>
      </c>
      <c r="AA169" s="16">
        <f t="shared" si="204"/>
        <v>0</v>
      </c>
      <c r="AC169" s="52">
        <f t="shared" si="180"/>
        <v>0</v>
      </c>
      <c r="AD169" s="16">
        <f t="shared" si="181"/>
        <v>0</v>
      </c>
      <c r="AE169" s="37">
        <f t="shared" si="182"/>
        <v>0</v>
      </c>
      <c r="AF169" s="42">
        <f t="shared" si="225"/>
        <v>0</v>
      </c>
      <c r="AG169" s="37">
        <f t="shared" si="205"/>
        <v>0</v>
      </c>
      <c r="AH169" s="63">
        <f t="shared" si="227"/>
        <v>0</v>
      </c>
      <c r="AI169" s="26">
        <v>0</v>
      </c>
      <c r="AJ169" s="37">
        <f t="shared" si="206"/>
        <v>0</v>
      </c>
      <c r="AK169" s="37" t="str">
        <f t="shared" si="207"/>
        <v>-</v>
      </c>
      <c r="AL169" s="47">
        <v>153</v>
      </c>
      <c r="AM169" s="37" t="str">
        <f t="shared" si="208"/>
        <v>-</v>
      </c>
      <c r="AN169" s="52" t="str">
        <f t="shared" si="209"/>
        <v>-</v>
      </c>
      <c r="AO169" s="35" t="str">
        <f t="shared" si="232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8"/>
        <v>0</v>
      </c>
      <c r="L170" s="16">
        <f t="shared" si="194"/>
        <v>0</v>
      </c>
      <c r="M170" s="26">
        <v>0</v>
      </c>
      <c r="N170" s="16">
        <f t="shared" si="195"/>
        <v>0</v>
      </c>
      <c r="O170" s="16">
        <f t="shared" si="196"/>
        <v>0</v>
      </c>
      <c r="P170" s="26">
        <v>0</v>
      </c>
      <c r="Q170" s="16">
        <f t="shared" si="197"/>
        <v>0</v>
      </c>
      <c r="R170" s="16">
        <f t="shared" si="198"/>
        <v>0</v>
      </c>
      <c r="S170" s="26">
        <v>0</v>
      </c>
      <c r="T170" s="16">
        <f t="shared" si="199"/>
        <v>0</v>
      </c>
      <c r="U170" s="16">
        <f t="shared" si="200"/>
        <v>0</v>
      </c>
      <c r="V170" s="26">
        <v>0</v>
      </c>
      <c r="W170" s="16">
        <f t="shared" si="201"/>
        <v>0</v>
      </c>
      <c r="X170" s="16">
        <f t="shared" si="202"/>
        <v>0</v>
      </c>
      <c r="Y170" s="26"/>
      <c r="Z170" s="16">
        <f t="shared" si="203"/>
        <v>0</v>
      </c>
      <c r="AA170" s="16">
        <f t="shared" si="204"/>
        <v>0</v>
      </c>
      <c r="AC170" s="52">
        <f t="shared" si="180"/>
        <v>0</v>
      </c>
      <c r="AD170" s="16">
        <f t="shared" si="181"/>
        <v>0</v>
      </c>
      <c r="AE170" s="37">
        <f t="shared" si="182"/>
        <v>0</v>
      </c>
      <c r="AF170" s="42">
        <f t="shared" si="225"/>
        <v>0</v>
      </c>
      <c r="AG170" s="37">
        <f t="shared" si="205"/>
        <v>0</v>
      </c>
      <c r="AH170" s="63">
        <f t="shared" si="227"/>
        <v>0</v>
      </c>
      <c r="AI170" s="26">
        <v>0</v>
      </c>
      <c r="AJ170" s="37">
        <f t="shared" si="206"/>
        <v>0</v>
      </c>
      <c r="AK170" s="37" t="str">
        <f t="shared" si="207"/>
        <v>-</v>
      </c>
      <c r="AL170" s="47">
        <v>155</v>
      </c>
      <c r="AM170" s="37" t="str">
        <f t="shared" si="208"/>
        <v>-</v>
      </c>
      <c r="AN170" s="52" t="str">
        <f t="shared" si="209"/>
        <v>-</v>
      </c>
      <c r="AO170" s="35" t="str">
        <f t="shared" si="232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8"/>
        <v>0</v>
      </c>
      <c r="L171" s="16">
        <f t="shared" si="194"/>
        <v>0</v>
      </c>
      <c r="M171" s="26">
        <v>0</v>
      </c>
      <c r="N171" s="16">
        <f t="shared" si="195"/>
        <v>0</v>
      </c>
      <c r="O171" s="16">
        <f t="shared" si="196"/>
        <v>0</v>
      </c>
      <c r="P171" s="26">
        <v>0</v>
      </c>
      <c r="Q171" s="16">
        <f t="shared" si="197"/>
        <v>0</v>
      </c>
      <c r="R171" s="16">
        <f t="shared" si="198"/>
        <v>0</v>
      </c>
      <c r="S171" s="26">
        <v>0</v>
      </c>
      <c r="T171" s="16">
        <f t="shared" si="199"/>
        <v>0</v>
      </c>
      <c r="U171" s="16">
        <f t="shared" si="200"/>
        <v>0</v>
      </c>
      <c r="V171" s="26">
        <v>0</v>
      </c>
      <c r="W171" s="16">
        <f t="shared" si="201"/>
        <v>0</v>
      </c>
      <c r="X171" s="16">
        <f t="shared" si="202"/>
        <v>0</v>
      </c>
      <c r="Y171" s="26"/>
      <c r="Z171" s="16">
        <f t="shared" si="203"/>
        <v>0</v>
      </c>
      <c r="AA171" s="16">
        <f t="shared" si="204"/>
        <v>0</v>
      </c>
      <c r="AC171" s="52">
        <f t="shared" si="180"/>
        <v>0</v>
      </c>
      <c r="AD171" s="16">
        <f t="shared" si="181"/>
        <v>0</v>
      </c>
      <c r="AE171" s="37">
        <f t="shared" si="182"/>
        <v>0</v>
      </c>
      <c r="AF171" s="42">
        <f t="shared" si="225"/>
        <v>0</v>
      </c>
      <c r="AG171" s="37">
        <f t="shared" si="205"/>
        <v>0</v>
      </c>
      <c r="AH171" s="63">
        <f t="shared" si="227"/>
        <v>0</v>
      </c>
      <c r="AI171" s="26">
        <v>0</v>
      </c>
      <c r="AJ171" s="37">
        <f t="shared" si="206"/>
        <v>0</v>
      </c>
      <c r="AK171" s="37" t="str">
        <f t="shared" si="207"/>
        <v>-</v>
      </c>
      <c r="AL171" s="47">
        <v>156</v>
      </c>
      <c r="AM171" s="37" t="str">
        <f t="shared" si="208"/>
        <v>-</v>
      </c>
      <c r="AN171" s="52" t="str">
        <f t="shared" si="209"/>
        <v>-</v>
      </c>
      <c r="AO171" s="35" t="str">
        <f t="shared" si="232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8"/>
        <v>0</v>
      </c>
      <c r="L172" s="16">
        <f t="shared" si="194"/>
        <v>0</v>
      </c>
      <c r="M172" s="26">
        <v>0</v>
      </c>
      <c r="N172" s="16">
        <f t="shared" si="195"/>
        <v>0</v>
      </c>
      <c r="O172" s="16">
        <f t="shared" si="196"/>
        <v>0</v>
      </c>
      <c r="P172" s="26">
        <v>0</v>
      </c>
      <c r="Q172" s="16">
        <f t="shared" si="197"/>
        <v>0</v>
      </c>
      <c r="R172" s="16">
        <f t="shared" si="198"/>
        <v>0</v>
      </c>
      <c r="S172" s="26">
        <v>1</v>
      </c>
      <c r="T172" s="16">
        <f t="shared" si="199"/>
        <v>197.68</v>
      </c>
      <c r="U172" s="16">
        <f t="shared" si="200"/>
        <v>292</v>
      </c>
      <c r="V172" s="26">
        <v>0</v>
      </c>
      <c r="W172" s="16">
        <f t="shared" si="201"/>
        <v>0</v>
      </c>
      <c r="X172" s="16">
        <f t="shared" si="202"/>
        <v>0</v>
      </c>
      <c r="Y172" s="26"/>
      <c r="Z172" s="16">
        <f t="shared" si="203"/>
        <v>0</v>
      </c>
      <c r="AA172" s="16">
        <f t="shared" si="204"/>
        <v>0</v>
      </c>
      <c r="AC172" s="52">
        <f t="shared" si="180"/>
        <v>1</v>
      </c>
      <c r="AD172" s="16">
        <f t="shared" si="181"/>
        <v>197.68</v>
      </c>
      <c r="AE172" s="37">
        <f t="shared" si="182"/>
        <v>292</v>
      </c>
      <c r="AF172" s="42">
        <f t="shared" si="225"/>
        <v>8.130081300813009E-3</v>
      </c>
      <c r="AG172" s="37">
        <f t="shared" si="205"/>
        <v>0.24390243902439027</v>
      </c>
      <c r="AH172" s="63">
        <f t="shared" si="227"/>
        <v>71.219512195121965</v>
      </c>
      <c r="AI172" s="26">
        <v>0</v>
      </c>
      <c r="AJ172" s="37">
        <f t="shared" si="206"/>
        <v>0</v>
      </c>
      <c r="AK172" s="37">
        <f t="shared" si="207"/>
        <v>0</v>
      </c>
      <c r="AL172" s="47">
        <v>157</v>
      </c>
      <c r="AM172" s="37">
        <f t="shared" si="208"/>
        <v>0</v>
      </c>
      <c r="AN172" s="52">
        <f t="shared" si="209"/>
        <v>0</v>
      </c>
      <c r="AO172" s="35">
        <f t="shared" si="232"/>
        <v>43589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8"/>
        <v>0</v>
      </c>
      <c r="L173" s="16">
        <f t="shared" si="194"/>
        <v>0</v>
      </c>
      <c r="M173" s="26">
        <v>0</v>
      </c>
      <c r="N173" s="16">
        <f t="shared" si="195"/>
        <v>0</v>
      </c>
      <c r="O173" s="16">
        <f t="shared" si="196"/>
        <v>0</v>
      </c>
      <c r="P173" s="26">
        <v>0</v>
      </c>
      <c r="Q173" s="16">
        <f t="shared" si="197"/>
        <v>0</v>
      </c>
      <c r="R173" s="16">
        <f t="shared" si="198"/>
        <v>0</v>
      </c>
      <c r="S173" s="26">
        <v>1</v>
      </c>
      <c r="T173" s="16">
        <f t="shared" si="199"/>
        <v>197.68</v>
      </c>
      <c r="U173" s="16">
        <f t="shared" si="200"/>
        <v>292</v>
      </c>
      <c r="V173" s="26">
        <v>0</v>
      </c>
      <c r="W173" s="16">
        <f t="shared" si="201"/>
        <v>0</v>
      </c>
      <c r="X173" s="16">
        <f t="shared" si="202"/>
        <v>0</v>
      </c>
      <c r="Y173" s="26"/>
      <c r="Z173" s="16">
        <f t="shared" si="203"/>
        <v>0</v>
      </c>
      <c r="AA173" s="16">
        <f t="shared" si="204"/>
        <v>0</v>
      </c>
      <c r="AC173" s="52">
        <f t="shared" si="180"/>
        <v>1</v>
      </c>
      <c r="AD173" s="16">
        <f t="shared" si="181"/>
        <v>197.68</v>
      </c>
      <c r="AE173" s="37">
        <f t="shared" si="182"/>
        <v>292</v>
      </c>
      <c r="AF173" s="42">
        <f t="shared" si="225"/>
        <v>8.130081300813009E-3</v>
      </c>
      <c r="AG173" s="37">
        <f t="shared" si="205"/>
        <v>0.24390243902439027</v>
      </c>
      <c r="AH173" s="63">
        <f t="shared" si="227"/>
        <v>71.219512195121965</v>
      </c>
      <c r="AI173" s="26">
        <v>0</v>
      </c>
      <c r="AJ173" s="37">
        <f t="shared" si="206"/>
        <v>0</v>
      </c>
      <c r="AK173" s="37">
        <f t="shared" si="207"/>
        <v>0</v>
      </c>
      <c r="AL173" s="47">
        <v>158</v>
      </c>
      <c r="AM173" s="37">
        <f t="shared" si="208"/>
        <v>0</v>
      </c>
      <c r="AN173" s="52">
        <f t="shared" si="209"/>
        <v>0</v>
      </c>
      <c r="AO173" s="35">
        <f t="shared" si="232"/>
        <v>43589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1</v>
      </c>
      <c r="K174" s="16">
        <f t="shared" si="78"/>
        <v>28.950000000000003</v>
      </c>
      <c r="L174" s="16">
        <f t="shared" si="194"/>
        <v>69.5</v>
      </c>
      <c r="M174" s="26">
        <v>0</v>
      </c>
      <c r="N174" s="16">
        <f t="shared" si="195"/>
        <v>0</v>
      </c>
      <c r="O174" s="16">
        <f t="shared" si="196"/>
        <v>0</v>
      </c>
      <c r="P174" s="26">
        <v>1</v>
      </c>
      <c r="Q174" s="16">
        <f t="shared" si="197"/>
        <v>28.950000000000003</v>
      </c>
      <c r="R174" s="16">
        <f t="shared" si="198"/>
        <v>69.5</v>
      </c>
      <c r="S174" s="26">
        <v>0</v>
      </c>
      <c r="T174" s="16">
        <f t="shared" si="199"/>
        <v>0</v>
      </c>
      <c r="U174" s="16">
        <f t="shared" si="200"/>
        <v>0</v>
      </c>
      <c r="V174" s="26">
        <v>0</v>
      </c>
      <c r="W174" s="16">
        <f t="shared" si="201"/>
        <v>0</v>
      </c>
      <c r="X174" s="16">
        <f t="shared" si="202"/>
        <v>0</v>
      </c>
      <c r="Y174" s="26"/>
      <c r="Z174" s="16">
        <f t="shared" si="203"/>
        <v>0</v>
      </c>
      <c r="AA174" s="16">
        <f t="shared" si="204"/>
        <v>0</v>
      </c>
      <c r="AC174" s="52">
        <f t="shared" si="180"/>
        <v>2</v>
      </c>
      <c r="AD174" s="16">
        <f t="shared" si="181"/>
        <v>57.900000000000006</v>
      </c>
      <c r="AE174" s="37">
        <f t="shared" si="182"/>
        <v>139</v>
      </c>
      <c r="AF174" s="42">
        <f t="shared" si="225"/>
        <v>1.6260162601626018E-2</v>
      </c>
      <c r="AG174" s="37">
        <f t="shared" si="205"/>
        <v>0.48780487804878053</v>
      </c>
      <c r="AH174" s="63">
        <f t="shared" si="227"/>
        <v>33.902439024390247</v>
      </c>
      <c r="AI174" s="26">
        <v>0</v>
      </c>
      <c r="AJ174" s="37">
        <f t="shared" si="206"/>
        <v>0</v>
      </c>
      <c r="AK174" s="37">
        <f t="shared" si="207"/>
        <v>0</v>
      </c>
      <c r="AL174" s="47">
        <v>159</v>
      </c>
      <c r="AM174" s="37">
        <f t="shared" si="208"/>
        <v>0</v>
      </c>
      <c r="AN174" s="52">
        <f t="shared" si="209"/>
        <v>0</v>
      </c>
      <c r="AO174" s="35">
        <f t="shared" si="232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8"/>
        <v>0</v>
      </c>
      <c r="L175" s="16">
        <f t="shared" si="194"/>
        <v>0</v>
      </c>
      <c r="M175" s="26">
        <v>0</v>
      </c>
      <c r="N175" s="16">
        <f t="shared" si="195"/>
        <v>0</v>
      </c>
      <c r="O175" s="16">
        <f t="shared" si="196"/>
        <v>0</v>
      </c>
      <c r="P175" s="26">
        <v>0</v>
      </c>
      <c r="Q175" s="16">
        <f t="shared" si="197"/>
        <v>0</v>
      </c>
      <c r="R175" s="16">
        <f t="shared" si="198"/>
        <v>0</v>
      </c>
      <c r="S175" s="26">
        <v>0</v>
      </c>
      <c r="T175" s="16">
        <f t="shared" si="199"/>
        <v>0</v>
      </c>
      <c r="U175" s="16">
        <f t="shared" si="200"/>
        <v>0</v>
      </c>
      <c r="V175" s="26">
        <v>0</v>
      </c>
      <c r="W175" s="16">
        <f t="shared" si="201"/>
        <v>0</v>
      </c>
      <c r="X175" s="16">
        <f t="shared" si="202"/>
        <v>0</v>
      </c>
      <c r="Y175" s="26"/>
      <c r="Z175" s="16">
        <f t="shared" si="203"/>
        <v>0</v>
      </c>
      <c r="AA175" s="16">
        <f t="shared" si="204"/>
        <v>0</v>
      </c>
      <c r="AC175" s="52">
        <f t="shared" si="180"/>
        <v>0</v>
      </c>
      <c r="AD175" s="16">
        <f t="shared" si="181"/>
        <v>0</v>
      </c>
      <c r="AE175" s="37">
        <f t="shared" si="182"/>
        <v>0</v>
      </c>
      <c r="AF175" s="42">
        <f t="shared" si="225"/>
        <v>0</v>
      </c>
      <c r="AG175" s="37">
        <f t="shared" si="205"/>
        <v>0</v>
      </c>
      <c r="AH175" s="63">
        <f t="shared" si="227"/>
        <v>0</v>
      </c>
      <c r="AI175" s="26">
        <v>0</v>
      </c>
      <c r="AJ175" s="37">
        <f t="shared" si="206"/>
        <v>0</v>
      </c>
      <c r="AK175" s="37" t="str">
        <f t="shared" si="207"/>
        <v>-</v>
      </c>
      <c r="AL175" s="47">
        <v>160</v>
      </c>
      <c r="AM175" s="37" t="str">
        <f t="shared" si="208"/>
        <v>-</v>
      </c>
      <c r="AN175" s="52" t="str">
        <f t="shared" si="209"/>
        <v>-</v>
      </c>
      <c r="AO175" s="35" t="str">
        <f t="shared" si="232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78"/>
        <v>38.220000000000006</v>
      </c>
      <c r="L176" s="16">
        <f t="shared" si="194"/>
        <v>116.35</v>
      </c>
      <c r="M176" s="26">
        <v>2</v>
      </c>
      <c r="N176" s="16">
        <f t="shared" si="195"/>
        <v>76.440000000000012</v>
      </c>
      <c r="O176" s="16">
        <f t="shared" si="196"/>
        <v>232.7</v>
      </c>
      <c r="P176" s="26">
        <v>0</v>
      </c>
      <c r="Q176" s="16">
        <f t="shared" si="197"/>
        <v>0</v>
      </c>
      <c r="R176" s="16">
        <f t="shared" si="198"/>
        <v>0</v>
      </c>
      <c r="S176" s="26">
        <v>0</v>
      </c>
      <c r="T176" s="16">
        <f t="shared" si="199"/>
        <v>0</v>
      </c>
      <c r="U176" s="16">
        <f t="shared" si="200"/>
        <v>0</v>
      </c>
      <c r="V176" s="26">
        <v>0</v>
      </c>
      <c r="W176" s="16">
        <f t="shared" si="201"/>
        <v>0</v>
      </c>
      <c r="X176" s="16">
        <f t="shared" si="202"/>
        <v>0</v>
      </c>
      <c r="Y176" s="26"/>
      <c r="Z176" s="16">
        <f t="shared" si="203"/>
        <v>0</v>
      </c>
      <c r="AA176" s="16">
        <f t="shared" si="204"/>
        <v>0</v>
      </c>
      <c r="AC176" s="52">
        <f t="shared" si="180"/>
        <v>3</v>
      </c>
      <c r="AD176" s="16">
        <f t="shared" si="181"/>
        <v>114.66000000000003</v>
      </c>
      <c r="AE176" s="37">
        <f t="shared" si="182"/>
        <v>349.04999999999995</v>
      </c>
      <c r="AF176" s="42">
        <f t="shared" si="225"/>
        <v>2.4390243902439025E-2</v>
      </c>
      <c r="AG176" s="37">
        <f t="shared" si="205"/>
        <v>0.73170731707317072</v>
      </c>
      <c r="AH176" s="63">
        <f t="shared" si="227"/>
        <v>85.134146341463406</v>
      </c>
      <c r="AI176" s="26">
        <v>0</v>
      </c>
      <c r="AJ176" s="37">
        <f t="shared" si="206"/>
        <v>0</v>
      </c>
      <c r="AK176" s="37">
        <f t="shared" si="207"/>
        <v>0</v>
      </c>
      <c r="AL176" s="47">
        <v>161</v>
      </c>
      <c r="AM176" s="37">
        <f t="shared" si="208"/>
        <v>0</v>
      </c>
      <c r="AN176" s="52">
        <f t="shared" si="209"/>
        <v>0</v>
      </c>
      <c r="AO176" s="35">
        <f t="shared" si="232"/>
        <v>43589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8"/>
        <v>0</v>
      </c>
      <c r="L177" s="16">
        <f t="shared" si="194"/>
        <v>0</v>
      </c>
      <c r="M177" s="26">
        <v>1</v>
      </c>
      <c r="N177" s="16">
        <f t="shared" si="195"/>
        <v>38.220000000000006</v>
      </c>
      <c r="O177" s="16">
        <f t="shared" si="196"/>
        <v>116.35</v>
      </c>
      <c r="P177" s="26">
        <v>0</v>
      </c>
      <c r="Q177" s="16">
        <f t="shared" si="197"/>
        <v>0</v>
      </c>
      <c r="R177" s="16">
        <f t="shared" si="198"/>
        <v>0</v>
      </c>
      <c r="S177" s="26">
        <v>0</v>
      </c>
      <c r="T177" s="16">
        <f t="shared" si="199"/>
        <v>0</v>
      </c>
      <c r="U177" s="16">
        <f t="shared" si="200"/>
        <v>0</v>
      </c>
      <c r="V177" s="26">
        <v>0</v>
      </c>
      <c r="W177" s="16">
        <f t="shared" si="201"/>
        <v>0</v>
      </c>
      <c r="X177" s="16">
        <f t="shared" si="202"/>
        <v>0</v>
      </c>
      <c r="Y177" s="26"/>
      <c r="Z177" s="16">
        <f t="shared" si="203"/>
        <v>0</v>
      </c>
      <c r="AA177" s="16">
        <f t="shared" si="204"/>
        <v>0</v>
      </c>
      <c r="AC177" s="52">
        <f t="shared" si="180"/>
        <v>1</v>
      </c>
      <c r="AD177" s="16">
        <f t="shared" si="181"/>
        <v>38.220000000000006</v>
      </c>
      <c r="AE177" s="37">
        <f t="shared" si="182"/>
        <v>116.35</v>
      </c>
      <c r="AF177" s="42">
        <f t="shared" si="225"/>
        <v>8.130081300813009E-3</v>
      </c>
      <c r="AG177" s="37">
        <f t="shared" si="205"/>
        <v>0.24390243902439027</v>
      </c>
      <c r="AH177" s="63">
        <f t="shared" si="227"/>
        <v>28.378048780487806</v>
      </c>
      <c r="AI177" s="26">
        <v>0</v>
      </c>
      <c r="AJ177" s="37">
        <f t="shared" si="206"/>
        <v>0</v>
      </c>
      <c r="AK177" s="37">
        <f t="shared" si="207"/>
        <v>0</v>
      </c>
      <c r="AL177" s="47">
        <v>162</v>
      </c>
      <c r="AM177" s="37">
        <f t="shared" si="208"/>
        <v>0</v>
      </c>
      <c r="AN177" s="52">
        <f t="shared" si="209"/>
        <v>0</v>
      </c>
      <c r="AO177" s="35">
        <f t="shared" si="232"/>
        <v>43589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8"/>
        <v>0</v>
      </c>
      <c r="L178" s="16">
        <f t="shared" si="194"/>
        <v>0</v>
      </c>
      <c r="M178" s="26">
        <v>1</v>
      </c>
      <c r="N178" s="16">
        <f t="shared" si="195"/>
        <v>25.089999999999989</v>
      </c>
      <c r="O178" s="16">
        <f t="shared" si="196"/>
        <v>59.5</v>
      </c>
      <c r="P178" s="26">
        <v>0</v>
      </c>
      <c r="Q178" s="16">
        <f t="shared" si="197"/>
        <v>0</v>
      </c>
      <c r="R178" s="16">
        <f t="shared" si="198"/>
        <v>0</v>
      </c>
      <c r="S178" s="26">
        <v>0</v>
      </c>
      <c r="T178" s="16">
        <f t="shared" si="199"/>
        <v>0</v>
      </c>
      <c r="U178" s="16">
        <f t="shared" si="200"/>
        <v>0</v>
      </c>
      <c r="V178" s="26">
        <v>0</v>
      </c>
      <c r="W178" s="16">
        <f t="shared" si="201"/>
        <v>0</v>
      </c>
      <c r="X178" s="16">
        <f t="shared" si="202"/>
        <v>0</v>
      </c>
      <c r="Y178" s="26"/>
      <c r="Z178" s="16">
        <f t="shared" si="203"/>
        <v>0</v>
      </c>
      <c r="AA178" s="16">
        <f t="shared" si="204"/>
        <v>0</v>
      </c>
      <c r="AC178" s="52">
        <f t="shared" si="180"/>
        <v>1</v>
      </c>
      <c r="AD178" s="16">
        <f t="shared" si="181"/>
        <v>25.089999999999989</v>
      </c>
      <c r="AE178" s="37">
        <f t="shared" si="182"/>
        <v>59.5</v>
      </c>
      <c r="AF178" s="42">
        <f t="shared" si="225"/>
        <v>8.130081300813009E-3</v>
      </c>
      <c r="AG178" s="37">
        <f t="shared" si="205"/>
        <v>0.24390243902439027</v>
      </c>
      <c r="AH178" s="63">
        <f t="shared" si="227"/>
        <v>14.512195121951221</v>
      </c>
      <c r="AI178" s="26">
        <v>0</v>
      </c>
      <c r="AJ178" s="37">
        <f t="shared" si="206"/>
        <v>0</v>
      </c>
      <c r="AK178" s="37">
        <f t="shared" si="207"/>
        <v>0</v>
      </c>
      <c r="AL178" s="47">
        <v>163</v>
      </c>
      <c r="AM178" s="37">
        <f t="shared" si="208"/>
        <v>0</v>
      </c>
      <c r="AN178" s="52">
        <f t="shared" si="209"/>
        <v>0</v>
      </c>
      <c r="AO178" s="35">
        <f t="shared" si="232"/>
        <v>43589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8"/>
        <v>0</v>
      </c>
      <c r="L179" s="16">
        <f t="shared" si="194"/>
        <v>0</v>
      </c>
      <c r="M179" s="26">
        <v>2</v>
      </c>
      <c r="N179" s="16">
        <f t="shared" si="195"/>
        <v>19.019999999999964</v>
      </c>
      <c r="O179" s="16">
        <f t="shared" si="196"/>
        <v>69</v>
      </c>
      <c r="P179" s="26">
        <v>5</v>
      </c>
      <c r="Q179" s="16">
        <f t="shared" si="197"/>
        <v>47.549999999999912</v>
      </c>
      <c r="R179" s="16">
        <f t="shared" si="198"/>
        <v>172.5</v>
      </c>
      <c r="S179" s="26">
        <v>2</v>
      </c>
      <c r="T179" s="16">
        <f t="shared" si="199"/>
        <v>19.019999999999964</v>
      </c>
      <c r="U179" s="16">
        <f t="shared" si="200"/>
        <v>69</v>
      </c>
      <c r="V179" s="26">
        <v>0</v>
      </c>
      <c r="W179" s="16">
        <f t="shared" si="201"/>
        <v>0</v>
      </c>
      <c r="X179" s="16">
        <f t="shared" si="202"/>
        <v>0</v>
      </c>
      <c r="Y179" s="26"/>
      <c r="Z179" s="16">
        <f t="shared" si="203"/>
        <v>0</v>
      </c>
      <c r="AA179" s="16">
        <f t="shared" si="204"/>
        <v>0</v>
      </c>
      <c r="AC179" s="52">
        <f t="shared" si="180"/>
        <v>9</v>
      </c>
      <c r="AD179" s="16">
        <f t="shared" si="181"/>
        <v>85.589999999999833</v>
      </c>
      <c r="AE179" s="37">
        <f t="shared" si="182"/>
        <v>310.5</v>
      </c>
      <c r="AF179" s="42">
        <f t="shared" si="225"/>
        <v>7.3170731707317069E-2</v>
      </c>
      <c r="AG179" s="37">
        <f t="shared" si="205"/>
        <v>2.1951219512195119</v>
      </c>
      <c r="AH179" s="63">
        <f t="shared" si="227"/>
        <v>75.731707317073159</v>
      </c>
      <c r="AI179" s="26">
        <v>6</v>
      </c>
      <c r="AJ179" s="37">
        <f t="shared" si="206"/>
        <v>207</v>
      </c>
      <c r="AK179" s="37">
        <f t="shared" si="207"/>
        <v>82</v>
      </c>
      <c r="AL179" s="47">
        <v>164</v>
      </c>
      <c r="AM179" s="37">
        <f t="shared" si="208"/>
        <v>11.714285714285714</v>
      </c>
      <c r="AN179" s="52">
        <f t="shared" si="209"/>
        <v>2.7333333333333334</v>
      </c>
      <c r="AO179" s="35">
        <f t="shared" si="232"/>
        <v>43671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8"/>
        <v>0</v>
      </c>
      <c r="L180" s="16">
        <f t="shared" si="194"/>
        <v>0</v>
      </c>
      <c r="M180" s="26">
        <v>2</v>
      </c>
      <c r="N180" s="16">
        <f t="shared" si="195"/>
        <v>19.019999999999978</v>
      </c>
      <c r="O180" s="16">
        <f t="shared" si="196"/>
        <v>69</v>
      </c>
      <c r="P180" s="26">
        <v>4</v>
      </c>
      <c r="Q180" s="16">
        <f t="shared" si="197"/>
        <v>38.039999999999957</v>
      </c>
      <c r="R180" s="16">
        <f t="shared" si="198"/>
        <v>138</v>
      </c>
      <c r="S180" s="26">
        <v>3</v>
      </c>
      <c r="T180" s="16">
        <f t="shared" si="199"/>
        <v>28.529999999999966</v>
      </c>
      <c r="U180" s="16">
        <f t="shared" si="200"/>
        <v>103.5</v>
      </c>
      <c r="V180" s="26">
        <v>2</v>
      </c>
      <c r="W180" s="16">
        <f t="shared" si="201"/>
        <v>19.019999999999978</v>
      </c>
      <c r="X180" s="16">
        <f t="shared" si="202"/>
        <v>69</v>
      </c>
      <c r="Y180" s="26"/>
      <c r="Z180" s="16">
        <f t="shared" si="203"/>
        <v>0</v>
      </c>
      <c r="AA180" s="16">
        <f t="shared" si="204"/>
        <v>0</v>
      </c>
      <c r="AC180" s="52">
        <f t="shared" si="180"/>
        <v>11</v>
      </c>
      <c r="AD180" s="16">
        <f t="shared" si="181"/>
        <v>104.60999999999989</v>
      </c>
      <c r="AE180" s="37">
        <f t="shared" si="182"/>
        <v>379.5</v>
      </c>
      <c r="AF180" s="42">
        <f t="shared" si="225"/>
        <v>8.943089430894309E-2</v>
      </c>
      <c r="AG180" s="37">
        <f t="shared" si="205"/>
        <v>2.6829268292682928</v>
      </c>
      <c r="AH180" s="63">
        <f t="shared" si="227"/>
        <v>92.560975609756099</v>
      </c>
      <c r="AI180" s="26">
        <v>4</v>
      </c>
      <c r="AJ180" s="37">
        <f t="shared" si="206"/>
        <v>138</v>
      </c>
      <c r="AK180" s="37">
        <f t="shared" si="207"/>
        <v>44.727272727272727</v>
      </c>
      <c r="AL180" s="47">
        <v>165</v>
      </c>
      <c r="AM180" s="37">
        <f t="shared" si="208"/>
        <v>6.3896103896103895</v>
      </c>
      <c r="AN180" s="52">
        <f t="shared" si="209"/>
        <v>1.490909090909091</v>
      </c>
      <c r="AO180" s="35">
        <f t="shared" si="232"/>
        <v>43633.727272727272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8"/>
        <v>0</v>
      </c>
      <c r="L181" s="16">
        <f t="shared" si="194"/>
        <v>0</v>
      </c>
      <c r="M181" s="26">
        <v>5</v>
      </c>
      <c r="N181" s="16">
        <f t="shared" si="195"/>
        <v>65.94999999999817</v>
      </c>
      <c r="O181" s="16">
        <f t="shared" si="196"/>
        <v>147.5</v>
      </c>
      <c r="P181" s="26">
        <v>6</v>
      </c>
      <c r="Q181" s="16">
        <f t="shared" si="197"/>
        <v>79.139999999997812</v>
      </c>
      <c r="R181" s="16">
        <f t="shared" si="198"/>
        <v>177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0</v>
      </c>
      <c r="W181" s="16">
        <f t="shared" si="201"/>
        <v>0</v>
      </c>
      <c r="X181" s="16">
        <f t="shared" si="202"/>
        <v>0</v>
      </c>
      <c r="Y181" s="26"/>
      <c r="Z181" s="16">
        <f t="shared" si="203"/>
        <v>0</v>
      </c>
      <c r="AA181" s="16">
        <f t="shared" si="204"/>
        <v>0</v>
      </c>
      <c r="AC181" s="52">
        <f t="shared" si="180"/>
        <v>11</v>
      </c>
      <c r="AD181" s="16">
        <f t="shared" si="181"/>
        <v>145.089999999996</v>
      </c>
      <c r="AE181" s="37">
        <f t="shared" si="182"/>
        <v>324.5</v>
      </c>
      <c r="AF181" s="42">
        <f t="shared" si="225"/>
        <v>8.943089430894309E-2</v>
      </c>
      <c r="AG181" s="37">
        <f t="shared" si="205"/>
        <v>2.6829268292682928</v>
      </c>
      <c r="AH181" s="63">
        <f t="shared" si="227"/>
        <v>79.146341463414643</v>
      </c>
      <c r="AI181" s="26">
        <v>6</v>
      </c>
      <c r="AJ181" s="37">
        <f t="shared" si="206"/>
        <v>177</v>
      </c>
      <c r="AK181" s="37">
        <f t="shared" si="207"/>
        <v>67.090909090909093</v>
      </c>
      <c r="AL181" s="47">
        <v>166</v>
      </c>
      <c r="AM181" s="37">
        <f t="shared" si="208"/>
        <v>9.5844155844155843</v>
      </c>
      <c r="AN181" s="52">
        <f t="shared" si="209"/>
        <v>2.2363636363636363</v>
      </c>
      <c r="AO181" s="35">
        <f t="shared" si="232"/>
        <v>43656.090909090912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8"/>
        <v>0</v>
      </c>
      <c r="L182" s="16">
        <f t="shared" si="194"/>
        <v>0</v>
      </c>
      <c r="M182" s="26">
        <v>4</v>
      </c>
      <c r="N182" s="16">
        <f t="shared" si="195"/>
        <v>55.8</v>
      </c>
      <c r="O182" s="16">
        <f t="shared" si="196"/>
        <v>118</v>
      </c>
      <c r="P182" s="26">
        <v>3</v>
      </c>
      <c r="Q182" s="16">
        <f t="shared" si="197"/>
        <v>41.849999999999994</v>
      </c>
      <c r="R182" s="16">
        <f t="shared" si="198"/>
        <v>88.5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180"/>
        <v>7</v>
      </c>
      <c r="AD182" s="16">
        <f t="shared" si="181"/>
        <v>97.649999999999991</v>
      </c>
      <c r="AE182" s="37">
        <f t="shared" si="182"/>
        <v>206.5</v>
      </c>
      <c r="AF182" s="42">
        <f t="shared" si="225"/>
        <v>5.6910569105691054E-2</v>
      </c>
      <c r="AG182" s="37">
        <f t="shared" si="205"/>
        <v>1.7073170731707317</v>
      </c>
      <c r="AH182" s="63">
        <f t="shared" si="227"/>
        <v>50.365853658536587</v>
      </c>
      <c r="AI182" s="26">
        <v>4</v>
      </c>
      <c r="AJ182" s="37">
        <f t="shared" si="206"/>
        <v>118</v>
      </c>
      <c r="AK182" s="37">
        <f t="shared" si="207"/>
        <v>70.285714285714292</v>
      </c>
      <c r="AL182" s="47">
        <v>167</v>
      </c>
      <c r="AM182" s="37">
        <f t="shared" si="208"/>
        <v>10.040816326530614</v>
      </c>
      <c r="AN182" s="52">
        <f t="shared" si="209"/>
        <v>2.342857142857143</v>
      </c>
      <c r="AO182" s="35">
        <f t="shared" si="232"/>
        <v>43659.285714285717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8"/>
        <v>0</v>
      </c>
      <c r="L183" s="16">
        <f t="shared" si="194"/>
        <v>0</v>
      </c>
      <c r="M183" s="26"/>
      <c r="N183" s="16">
        <f t="shared" si="195"/>
        <v>0</v>
      </c>
      <c r="O183" s="16">
        <f t="shared" si="196"/>
        <v>0</v>
      </c>
      <c r="P183" s="26">
        <v>0</v>
      </c>
      <c r="Q183" s="16">
        <f t="shared" si="197"/>
        <v>0</v>
      </c>
      <c r="R183" s="16">
        <f t="shared" si="198"/>
        <v>0</v>
      </c>
      <c r="S183" s="26">
        <v>1</v>
      </c>
      <c r="T183" s="16">
        <f t="shared" si="199"/>
        <v>23</v>
      </c>
      <c r="U183" s="16">
        <f t="shared" si="200"/>
        <v>44.5</v>
      </c>
      <c r="V183" s="26">
        <v>1</v>
      </c>
      <c r="W183" s="16">
        <f t="shared" si="201"/>
        <v>23</v>
      </c>
      <c r="X183" s="16">
        <f t="shared" si="202"/>
        <v>44.5</v>
      </c>
      <c r="Y183" s="26"/>
      <c r="Z183" s="16">
        <f t="shared" si="203"/>
        <v>0</v>
      </c>
      <c r="AA183" s="16">
        <f t="shared" si="204"/>
        <v>0</v>
      </c>
      <c r="AC183" s="52">
        <f t="shared" si="180"/>
        <v>2</v>
      </c>
      <c r="AD183" s="16">
        <f t="shared" si="181"/>
        <v>46</v>
      </c>
      <c r="AE183" s="37">
        <f t="shared" si="182"/>
        <v>89</v>
      </c>
      <c r="AF183" s="42">
        <f t="shared" si="225"/>
        <v>1.6260162601626018E-2</v>
      </c>
      <c r="AG183" s="37">
        <f t="shared" si="205"/>
        <v>0.48780487804878053</v>
      </c>
      <c r="AH183" s="63">
        <f t="shared" si="227"/>
        <v>21.707317073170735</v>
      </c>
      <c r="AI183" s="26">
        <v>18</v>
      </c>
      <c r="AJ183" s="37">
        <f t="shared" si="206"/>
        <v>801</v>
      </c>
      <c r="AK183" s="37">
        <f t="shared" si="207"/>
        <v>1106.9999999999998</v>
      </c>
      <c r="AL183" s="47">
        <v>168</v>
      </c>
      <c r="AM183" s="37">
        <f t="shared" si="208"/>
        <v>158.14285714285711</v>
      </c>
      <c r="AN183" s="52">
        <f t="shared" si="209"/>
        <v>36.899999999999991</v>
      </c>
      <c r="AO183" s="35">
        <f t="shared" si="232"/>
        <v>44696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8"/>
        <v>0</v>
      </c>
      <c r="L184" s="16">
        <f t="shared" si="194"/>
        <v>0</v>
      </c>
      <c r="M184" s="26"/>
      <c r="N184" s="16">
        <f t="shared" si="195"/>
        <v>0</v>
      </c>
      <c r="O184" s="16">
        <f t="shared" si="196"/>
        <v>0</v>
      </c>
      <c r="P184" s="26">
        <v>0</v>
      </c>
      <c r="Q184" s="16">
        <f t="shared" si="197"/>
        <v>0</v>
      </c>
      <c r="R184" s="16">
        <f t="shared" si="198"/>
        <v>0</v>
      </c>
      <c r="S184" s="26">
        <v>0</v>
      </c>
      <c r="T184" s="16">
        <f t="shared" si="199"/>
        <v>0</v>
      </c>
      <c r="U184" s="16">
        <f t="shared" si="200"/>
        <v>0</v>
      </c>
      <c r="V184" s="26">
        <v>0</v>
      </c>
      <c r="W184" s="16">
        <f t="shared" si="201"/>
        <v>0</v>
      </c>
      <c r="X184" s="16">
        <f t="shared" si="202"/>
        <v>0</v>
      </c>
      <c r="Y184" s="26"/>
      <c r="Z184" s="16">
        <f t="shared" si="203"/>
        <v>0</v>
      </c>
      <c r="AA184" s="16">
        <f t="shared" si="204"/>
        <v>0</v>
      </c>
      <c r="AC184" s="52">
        <f t="shared" si="180"/>
        <v>0</v>
      </c>
      <c r="AD184" s="16">
        <f t="shared" si="181"/>
        <v>0</v>
      </c>
      <c r="AE184" s="37">
        <f t="shared" si="182"/>
        <v>0</v>
      </c>
      <c r="AF184" s="42">
        <f t="shared" si="225"/>
        <v>0</v>
      </c>
      <c r="AG184" s="37">
        <f t="shared" si="205"/>
        <v>0</v>
      </c>
      <c r="AH184" s="63">
        <f t="shared" si="227"/>
        <v>0</v>
      </c>
      <c r="AI184" s="26">
        <v>0</v>
      </c>
      <c r="AJ184" s="37">
        <f t="shared" si="206"/>
        <v>0</v>
      </c>
      <c r="AK184" s="37" t="str">
        <f t="shared" si="207"/>
        <v>-</v>
      </c>
      <c r="AL184" s="47">
        <v>169</v>
      </c>
      <c r="AM184" s="37" t="str">
        <f t="shared" si="208"/>
        <v>-</v>
      </c>
      <c r="AN184" s="52" t="str">
        <f t="shared" si="209"/>
        <v>-</v>
      </c>
      <c r="AO184" s="35" t="str">
        <f t="shared" si="232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ref="K185:K205" si="233">J185*$F185</f>
        <v>0</v>
      </c>
      <c r="L185" s="16">
        <f t="shared" ref="L185:L205" si="234">J185*$G185</f>
        <v>0</v>
      </c>
      <c r="M185" s="26"/>
      <c r="N185" s="16">
        <f t="shared" ref="N185:N205" si="235">M185*$F185</f>
        <v>0</v>
      </c>
      <c r="O185" s="16">
        <f t="shared" ref="O185:O205" si="236">M185*$G185</f>
        <v>0</v>
      </c>
      <c r="P185" s="26">
        <v>0</v>
      </c>
      <c r="Q185" s="16">
        <f t="shared" ref="Q185:Q205" si="237">P185*$F185</f>
        <v>0</v>
      </c>
      <c r="R185" s="16">
        <f t="shared" ref="R185:R205" si="238">P185*$G185</f>
        <v>0</v>
      </c>
      <c r="S185" s="26">
        <v>0</v>
      </c>
      <c r="T185" s="16">
        <f t="shared" ref="T185:T205" si="239">S185*$F185</f>
        <v>0</v>
      </c>
      <c r="U185" s="16">
        <f t="shared" ref="U185:U205" si="240">S185*$G185</f>
        <v>0</v>
      </c>
      <c r="V185" s="26">
        <v>0</v>
      </c>
      <c r="W185" s="16">
        <f t="shared" ref="W185:W205" si="241">V185*$F185</f>
        <v>0</v>
      </c>
      <c r="X185" s="16">
        <f t="shared" ref="X185:X205" si="242">V185*$G185</f>
        <v>0</v>
      </c>
      <c r="Y185" s="26"/>
      <c r="Z185" s="16">
        <f t="shared" ref="Z185:Z205" si="243">Y185*$F185</f>
        <v>0</v>
      </c>
      <c r="AA185" s="16">
        <f t="shared" ref="AA185:AA205" si="244">Y185*$G185</f>
        <v>0</v>
      </c>
      <c r="AC185" s="52">
        <f t="shared" ref="AC185:AC205" si="245">J185+M185+P185+S185+V185+Y185</f>
        <v>0</v>
      </c>
      <c r="AD185" s="16">
        <f t="shared" ref="AD185:AD205" si="246">AC185*F185</f>
        <v>0</v>
      </c>
      <c r="AE185" s="37">
        <f t="shared" ref="AE185:AE205" si="247">AC185*G185</f>
        <v>0</v>
      </c>
      <c r="AF185" s="42">
        <f t="shared" si="225"/>
        <v>0</v>
      </c>
      <c r="AG185" s="37">
        <f t="shared" ref="AG185:AG205" si="248">AF185*30</f>
        <v>0</v>
      </c>
      <c r="AH185" s="63">
        <f t="shared" si="227"/>
        <v>0</v>
      </c>
      <c r="AI185" s="26">
        <v>0</v>
      </c>
      <c r="AJ185" s="37">
        <f t="shared" ref="AJ185:AJ205" si="249">AI185*G185</f>
        <v>0</v>
      </c>
      <c r="AK185" s="37" t="str">
        <f t="shared" ref="AK185:AK205" si="250">IFERROR(AI185/AF185, "-")</f>
        <v>-</v>
      </c>
      <c r="AL185" s="47">
        <v>148</v>
      </c>
      <c r="AM185" s="37" t="str">
        <f t="shared" ref="AM185:AM205" si="251">IFERROR(AK185/7,"-")</f>
        <v>-</v>
      </c>
      <c r="AN185" s="52" t="str">
        <f t="shared" ref="AN185:AN205" si="252">IFERROR(AK185/30,"-")</f>
        <v>-</v>
      </c>
      <c r="AO185" s="35" t="str">
        <f t="shared" si="232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3"/>
        <v>0</v>
      </c>
      <c r="L186" s="16">
        <f t="shared" si="234"/>
        <v>0</v>
      </c>
      <c r="M186" s="26"/>
      <c r="N186" s="16">
        <f t="shared" si="235"/>
        <v>0</v>
      </c>
      <c r="O186" s="16">
        <f t="shared" si="236"/>
        <v>0</v>
      </c>
      <c r="P186" s="26">
        <v>0</v>
      </c>
      <c r="Q186" s="16">
        <f t="shared" si="237"/>
        <v>0</v>
      </c>
      <c r="R186" s="16">
        <f t="shared" si="238"/>
        <v>0</v>
      </c>
      <c r="S186" s="26">
        <v>1</v>
      </c>
      <c r="T186" s="16">
        <f t="shared" si="239"/>
        <v>7.61</v>
      </c>
      <c r="U186" s="16">
        <f t="shared" si="240"/>
        <v>29.5</v>
      </c>
      <c r="V186" s="26">
        <v>2</v>
      </c>
      <c r="W186" s="16">
        <f t="shared" si="241"/>
        <v>15.22</v>
      </c>
      <c r="X186" s="16">
        <f t="shared" si="242"/>
        <v>59</v>
      </c>
      <c r="Y186" s="26"/>
      <c r="Z186" s="16">
        <f t="shared" si="243"/>
        <v>0</v>
      </c>
      <c r="AA186" s="16">
        <f t="shared" si="244"/>
        <v>0</v>
      </c>
      <c r="AC186" s="52">
        <f t="shared" si="245"/>
        <v>3</v>
      </c>
      <c r="AD186" s="16">
        <f t="shared" si="246"/>
        <v>22.830000000000002</v>
      </c>
      <c r="AE186" s="37">
        <f t="shared" si="247"/>
        <v>88.5</v>
      </c>
      <c r="AF186" s="42">
        <f t="shared" si="225"/>
        <v>2.4390243902439025E-2</v>
      </c>
      <c r="AG186" s="37">
        <f t="shared" si="248"/>
        <v>0.73170731707317072</v>
      </c>
      <c r="AH186" s="63">
        <f t="shared" si="227"/>
        <v>21.585365853658537</v>
      </c>
      <c r="AI186" s="26">
        <v>2</v>
      </c>
      <c r="AJ186" s="37">
        <f t="shared" si="249"/>
        <v>59</v>
      </c>
      <c r="AK186" s="37">
        <f t="shared" si="250"/>
        <v>82</v>
      </c>
      <c r="AL186" s="47">
        <v>149</v>
      </c>
      <c r="AM186" s="37">
        <f t="shared" si="251"/>
        <v>11.714285714285714</v>
      </c>
      <c r="AN186" s="52">
        <f t="shared" si="252"/>
        <v>2.7333333333333334</v>
      </c>
      <c r="AO186" s="35">
        <f t="shared" si="232"/>
        <v>43671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3"/>
        <v>0</v>
      </c>
      <c r="L187" s="16">
        <f t="shared" si="234"/>
        <v>0</v>
      </c>
      <c r="M187" s="26"/>
      <c r="N187" s="16">
        <f t="shared" si="235"/>
        <v>0</v>
      </c>
      <c r="O187" s="16">
        <f t="shared" si="236"/>
        <v>0</v>
      </c>
      <c r="P187" s="26">
        <v>0</v>
      </c>
      <c r="Q187" s="16">
        <f t="shared" si="237"/>
        <v>0</v>
      </c>
      <c r="R187" s="16">
        <f t="shared" si="238"/>
        <v>0</v>
      </c>
      <c r="S187" s="26">
        <v>1</v>
      </c>
      <c r="T187" s="16">
        <f t="shared" si="239"/>
        <v>37.130000000000003</v>
      </c>
      <c r="U187" s="16">
        <f t="shared" si="240"/>
        <v>74.5</v>
      </c>
      <c r="V187" s="26">
        <v>0</v>
      </c>
      <c r="W187" s="16">
        <f t="shared" si="241"/>
        <v>0</v>
      </c>
      <c r="X187" s="16">
        <f t="shared" si="242"/>
        <v>0</v>
      </c>
      <c r="Y187" s="26"/>
      <c r="Z187" s="16">
        <f t="shared" si="243"/>
        <v>0</v>
      </c>
      <c r="AA187" s="16">
        <f t="shared" si="244"/>
        <v>0</v>
      </c>
      <c r="AC187" s="52">
        <f t="shared" si="245"/>
        <v>1</v>
      </c>
      <c r="AD187" s="16">
        <f t="shared" si="246"/>
        <v>37.130000000000003</v>
      </c>
      <c r="AE187" s="37">
        <f t="shared" si="247"/>
        <v>74.5</v>
      </c>
      <c r="AF187" s="42">
        <f t="shared" si="225"/>
        <v>8.130081300813009E-3</v>
      </c>
      <c r="AG187" s="37">
        <f t="shared" si="248"/>
        <v>0.24390243902439027</v>
      </c>
      <c r="AH187" s="63">
        <f t="shared" si="227"/>
        <v>18.170731707317074</v>
      </c>
      <c r="AI187" s="26">
        <v>3</v>
      </c>
      <c r="AJ187" s="37">
        <f t="shared" si="249"/>
        <v>223.5</v>
      </c>
      <c r="AK187" s="37">
        <f t="shared" si="250"/>
        <v>368.99999999999994</v>
      </c>
      <c r="AL187" s="47">
        <v>150</v>
      </c>
      <c r="AM187" s="37">
        <f t="shared" si="251"/>
        <v>52.714285714285708</v>
      </c>
      <c r="AN187" s="52">
        <f t="shared" si="252"/>
        <v>12.299999999999999</v>
      </c>
      <c r="AO187" s="35">
        <f t="shared" si="232"/>
        <v>43958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3"/>
        <v>0</v>
      </c>
      <c r="L188" s="16">
        <f t="shared" si="234"/>
        <v>0</v>
      </c>
      <c r="M188" s="26"/>
      <c r="N188" s="16">
        <f t="shared" si="235"/>
        <v>0</v>
      </c>
      <c r="O188" s="16">
        <f t="shared" si="236"/>
        <v>0</v>
      </c>
      <c r="P188" s="26">
        <v>0</v>
      </c>
      <c r="Q188" s="16">
        <f t="shared" si="237"/>
        <v>0</v>
      </c>
      <c r="R188" s="16">
        <f t="shared" si="238"/>
        <v>0</v>
      </c>
      <c r="S188" s="26">
        <v>1</v>
      </c>
      <c r="T188" s="16">
        <f t="shared" si="239"/>
        <v>9.66</v>
      </c>
      <c r="U188" s="16">
        <f t="shared" si="240"/>
        <v>29.5</v>
      </c>
      <c r="V188" s="26">
        <v>1</v>
      </c>
      <c r="W188" s="16">
        <f t="shared" si="241"/>
        <v>9.66</v>
      </c>
      <c r="X188" s="16">
        <f t="shared" si="242"/>
        <v>29.5</v>
      </c>
      <c r="Y188" s="26"/>
      <c r="Z188" s="16">
        <f t="shared" si="243"/>
        <v>0</v>
      </c>
      <c r="AA188" s="16">
        <f t="shared" si="244"/>
        <v>0</v>
      </c>
      <c r="AC188" s="52">
        <f t="shared" si="245"/>
        <v>2</v>
      </c>
      <c r="AD188" s="16">
        <f t="shared" si="246"/>
        <v>19.32</v>
      </c>
      <c r="AE188" s="37">
        <f t="shared" si="247"/>
        <v>59</v>
      </c>
      <c r="AF188" s="42">
        <f t="shared" si="225"/>
        <v>1.6260162601626018E-2</v>
      </c>
      <c r="AG188" s="37">
        <f t="shared" si="248"/>
        <v>0.48780487804878053</v>
      </c>
      <c r="AH188" s="63">
        <f t="shared" si="227"/>
        <v>14.390243902439027</v>
      </c>
      <c r="AI188" s="26">
        <v>3</v>
      </c>
      <c r="AJ188" s="37">
        <f t="shared" si="249"/>
        <v>88.5</v>
      </c>
      <c r="AK188" s="37">
        <f t="shared" si="250"/>
        <v>184.49999999999997</v>
      </c>
      <c r="AL188" s="47">
        <v>151</v>
      </c>
      <c r="AM188" s="37">
        <f t="shared" si="251"/>
        <v>26.357142857142854</v>
      </c>
      <c r="AN188" s="52">
        <f t="shared" si="252"/>
        <v>6.1499999999999995</v>
      </c>
      <c r="AO188" s="35">
        <f t="shared" si="232"/>
        <v>43773.5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3"/>
        <v>0</v>
      </c>
      <c r="L189" s="16">
        <f t="shared" si="234"/>
        <v>0</v>
      </c>
      <c r="M189" s="26"/>
      <c r="N189" s="16">
        <f t="shared" si="235"/>
        <v>0</v>
      </c>
      <c r="O189" s="16">
        <f t="shared" si="236"/>
        <v>0</v>
      </c>
      <c r="P189" s="26">
        <v>0</v>
      </c>
      <c r="Q189" s="16">
        <f t="shared" si="237"/>
        <v>0</v>
      </c>
      <c r="R189" s="16">
        <f t="shared" si="238"/>
        <v>0</v>
      </c>
      <c r="S189" s="26">
        <v>0</v>
      </c>
      <c r="T189" s="16">
        <f t="shared" si="239"/>
        <v>0</v>
      </c>
      <c r="U189" s="16">
        <f t="shared" si="240"/>
        <v>0</v>
      </c>
      <c r="V189" s="26">
        <v>0</v>
      </c>
      <c r="W189" s="16">
        <f t="shared" si="241"/>
        <v>0</v>
      </c>
      <c r="X189" s="16">
        <f t="shared" si="242"/>
        <v>0</v>
      </c>
      <c r="Y189" s="26"/>
      <c r="Z189" s="16">
        <f t="shared" si="243"/>
        <v>0</v>
      </c>
      <c r="AA189" s="16">
        <f t="shared" si="244"/>
        <v>0</v>
      </c>
      <c r="AC189" s="52">
        <f t="shared" si="245"/>
        <v>0</v>
      </c>
      <c r="AD189" s="16">
        <f t="shared" si="246"/>
        <v>0</v>
      </c>
      <c r="AE189" s="37">
        <f t="shared" si="247"/>
        <v>0</v>
      </c>
      <c r="AF189" s="42">
        <f t="shared" si="225"/>
        <v>0</v>
      </c>
      <c r="AG189" s="37">
        <f t="shared" si="248"/>
        <v>0</v>
      </c>
      <c r="AH189" s="63">
        <f t="shared" si="227"/>
        <v>0</v>
      </c>
      <c r="AI189" s="26">
        <v>0</v>
      </c>
      <c r="AJ189" s="37">
        <f t="shared" si="249"/>
        <v>0</v>
      </c>
      <c r="AK189" s="37" t="str">
        <f t="shared" si="250"/>
        <v>-</v>
      </c>
      <c r="AL189" s="47">
        <v>152</v>
      </c>
      <c r="AM189" s="37" t="str">
        <f t="shared" si="251"/>
        <v>-</v>
      </c>
      <c r="AN189" s="52" t="str">
        <f t="shared" si="252"/>
        <v>-</v>
      </c>
      <c r="AO189" s="35" t="str">
        <f t="shared" si="232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3"/>
        <v>0</v>
      </c>
      <c r="L190" s="16">
        <f t="shared" si="234"/>
        <v>0</v>
      </c>
      <c r="M190" s="26"/>
      <c r="N190" s="16">
        <f t="shared" si="235"/>
        <v>0</v>
      </c>
      <c r="O190" s="16">
        <f t="shared" si="236"/>
        <v>0</v>
      </c>
      <c r="P190" s="26">
        <v>0</v>
      </c>
      <c r="Q190" s="16">
        <f t="shared" si="237"/>
        <v>0</v>
      </c>
      <c r="R190" s="16">
        <f t="shared" si="238"/>
        <v>0</v>
      </c>
      <c r="S190" s="26">
        <v>0</v>
      </c>
      <c r="T190" s="16">
        <f t="shared" si="239"/>
        <v>0</v>
      </c>
      <c r="U190" s="16">
        <f t="shared" si="240"/>
        <v>0</v>
      </c>
      <c r="V190" s="26">
        <v>0</v>
      </c>
      <c r="W190" s="16">
        <f t="shared" si="241"/>
        <v>0</v>
      </c>
      <c r="X190" s="16">
        <f t="shared" si="242"/>
        <v>0</v>
      </c>
      <c r="Y190" s="26"/>
      <c r="Z190" s="16">
        <f t="shared" si="243"/>
        <v>0</v>
      </c>
      <c r="AA190" s="16">
        <f t="shared" si="244"/>
        <v>0</v>
      </c>
      <c r="AC190" s="52">
        <f t="shared" si="245"/>
        <v>0</v>
      </c>
      <c r="AD190" s="16">
        <f t="shared" si="246"/>
        <v>0</v>
      </c>
      <c r="AE190" s="37">
        <f t="shared" si="247"/>
        <v>0</v>
      </c>
      <c r="AF190" s="42">
        <f t="shared" si="225"/>
        <v>0</v>
      </c>
      <c r="AG190" s="37">
        <f t="shared" si="248"/>
        <v>0</v>
      </c>
      <c r="AH190" s="63">
        <f t="shared" si="227"/>
        <v>0</v>
      </c>
      <c r="AI190" s="26">
        <v>0</v>
      </c>
      <c r="AJ190" s="37">
        <f t="shared" si="249"/>
        <v>0</v>
      </c>
      <c r="AK190" s="37" t="str">
        <f t="shared" si="250"/>
        <v>-</v>
      </c>
      <c r="AL190" s="47">
        <v>153</v>
      </c>
      <c r="AM190" s="37" t="str">
        <f t="shared" si="251"/>
        <v>-</v>
      </c>
      <c r="AN190" s="52" t="str">
        <f t="shared" si="252"/>
        <v>-</v>
      </c>
      <c r="AO190" s="35" t="str">
        <f t="shared" si="232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3"/>
        <v>0</v>
      </c>
      <c r="L191" s="16">
        <f t="shared" si="234"/>
        <v>0</v>
      </c>
      <c r="M191" s="26"/>
      <c r="N191" s="16">
        <f t="shared" si="235"/>
        <v>0</v>
      </c>
      <c r="O191" s="16">
        <f t="shared" si="236"/>
        <v>0</v>
      </c>
      <c r="P191" s="26">
        <v>0</v>
      </c>
      <c r="Q191" s="16">
        <f t="shared" si="237"/>
        <v>0</v>
      </c>
      <c r="R191" s="16">
        <f t="shared" si="238"/>
        <v>0</v>
      </c>
      <c r="S191" s="26">
        <v>0</v>
      </c>
      <c r="T191" s="16">
        <f t="shared" si="239"/>
        <v>0</v>
      </c>
      <c r="U191" s="16">
        <f t="shared" si="240"/>
        <v>0</v>
      </c>
      <c r="V191" s="26">
        <v>0</v>
      </c>
      <c r="W191" s="16">
        <f t="shared" si="241"/>
        <v>0</v>
      </c>
      <c r="X191" s="16">
        <f t="shared" si="242"/>
        <v>0</v>
      </c>
      <c r="Y191" s="26"/>
      <c r="Z191" s="16">
        <f t="shared" si="243"/>
        <v>0</v>
      </c>
      <c r="AA191" s="16">
        <f t="shared" si="244"/>
        <v>0</v>
      </c>
      <c r="AC191" s="52">
        <f t="shared" si="245"/>
        <v>0</v>
      </c>
      <c r="AD191" s="16">
        <f t="shared" si="246"/>
        <v>0</v>
      </c>
      <c r="AE191" s="37">
        <f t="shared" si="247"/>
        <v>0</v>
      </c>
      <c r="AF191" s="42">
        <f t="shared" si="225"/>
        <v>0</v>
      </c>
      <c r="AG191" s="37">
        <f t="shared" si="248"/>
        <v>0</v>
      </c>
      <c r="AH191" s="63">
        <f t="shared" si="227"/>
        <v>0</v>
      </c>
      <c r="AI191" s="26">
        <v>0</v>
      </c>
      <c r="AJ191" s="37">
        <f t="shared" si="249"/>
        <v>0</v>
      </c>
      <c r="AK191" s="37" t="str">
        <f t="shared" si="250"/>
        <v>-</v>
      </c>
      <c r="AL191" s="47">
        <v>155</v>
      </c>
      <c r="AM191" s="37" t="str">
        <f t="shared" si="251"/>
        <v>-</v>
      </c>
      <c r="AN191" s="52" t="str">
        <f t="shared" si="252"/>
        <v>-</v>
      </c>
      <c r="AO191" s="35" t="str">
        <f t="shared" si="232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3"/>
        <v>0</v>
      </c>
      <c r="L192" s="16">
        <f t="shared" si="234"/>
        <v>0</v>
      </c>
      <c r="M192" s="26"/>
      <c r="N192" s="16">
        <f t="shared" si="235"/>
        <v>0</v>
      </c>
      <c r="O192" s="16">
        <f t="shared" si="236"/>
        <v>0</v>
      </c>
      <c r="P192" s="26">
        <v>0</v>
      </c>
      <c r="Q192" s="16">
        <f t="shared" si="237"/>
        <v>0</v>
      </c>
      <c r="R192" s="16">
        <f t="shared" si="238"/>
        <v>0</v>
      </c>
      <c r="S192" s="26">
        <v>0</v>
      </c>
      <c r="T192" s="16">
        <f t="shared" si="239"/>
        <v>0</v>
      </c>
      <c r="U192" s="16">
        <f t="shared" si="240"/>
        <v>0</v>
      </c>
      <c r="V192" s="26">
        <v>0</v>
      </c>
      <c r="W192" s="16">
        <f t="shared" si="241"/>
        <v>0</v>
      </c>
      <c r="X192" s="16">
        <f t="shared" si="242"/>
        <v>0</v>
      </c>
      <c r="Y192" s="26"/>
      <c r="Z192" s="16">
        <f t="shared" si="243"/>
        <v>0</v>
      </c>
      <c r="AA192" s="16">
        <f t="shared" si="244"/>
        <v>0</v>
      </c>
      <c r="AC192" s="52">
        <f t="shared" si="245"/>
        <v>0</v>
      </c>
      <c r="AD192" s="16">
        <f t="shared" si="246"/>
        <v>0</v>
      </c>
      <c r="AE192" s="37">
        <f t="shared" si="247"/>
        <v>0</v>
      </c>
      <c r="AF192" s="42">
        <f t="shared" si="225"/>
        <v>0</v>
      </c>
      <c r="AG192" s="37">
        <f t="shared" si="248"/>
        <v>0</v>
      </c>
      <c r="AH192" s="63">
        <f t="shared" si="227"/>
        <v>0</v>
      </c>
      <c r="AI192" s="26">
        <v>0</v>
      </c>
      <c r="AJ192" s="37">
        <f t="shared" si="249"/>
        <v>0</v>
      </c>
      <c r="AK192" s="37" t="str">
        <f t="shared" si="250"/>
        <v>-</v>
      </c>
      <c r="AL192" s="47">
        <v>156</v>
      </c>
      <c r="AM192" s="37" t="str">
        <f t="shared" si="251"/>
        <v>-</v>
      </c>
      <c r="AN192" s="52" t="str">
        <f t="shared" si="252"/>
        <v>-</v>
      </c>
      <c r="AO192" s="35" t="str">
        <f t="shared" si="232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3"/>
        <v>0</v>
      </c>
      <c r="L193" s="16">
        <f t="shared" si="234"/>
        <v>0</v>
      </c>
      <c r="M193" s="26"/>
      <c r="N193" s="16">
        <f t="shared" si="235"/>
        <v>0</v>
      </c>
      <c r="O193" s="16">
        <f t="shared" si="236"/>
        <v>0</v>
      </c>
      <c r="P193" s="26">
        <v>0</v>
      </c>
      <c r="Q193" s="16">
        <f t="shared" si="237"/>
        <v>0</v>
      </c>
      <c r="R193" s="16">
        <f t="shared" si="238"/>
        <v>0</v>
      </c>
      <c r="S193" s="26">
        <v>0</v>
      </c>
      <c r="T193" s="16">
        <f t="shared" si="239"/>
        <v>0</v>
      </c>
      <c r="U193" s="16">
        <f t="shared" si="240"/>
        <v>0</v>
      </c>
      <c r="V193" s="26">
        <v>0</v>
      </c>
      <c r="W193" s="16">
        <f t="shared" si="241"/>
        <v>0</v>
      </c>
      <c r="X193" s="16">
        <f t="shared" si="242"/>
        <v>0</v>
      </c>
      <c r="Y193" s="26"/>
      <c r="Z193" s="16">
        <f t="shared" si="243"/>
        <v>0</v>
      </c>
      <c r="AA193" s="16">
        <f t="shared" si="244"/>
        <v>0</v>
      </c>
      <c r="AC193" s="52">
        <f t="shared" si="245"/>
        <v>0</v>
      </c>
      <c r="AD193" s="16">
        <f t="shared" si="246"/>
        <v>0</v>
      </c>
      <c r="AE193" s="37">
        <f t="shared" si="247"/>
        <v>0</v>
      </c>
      <c r="AF193" s="42">
        <f t="shared" si="225"/>
        <v>0</v>
      </c>
      <c r="AG193" s="37">
        <f t="shared" si="248"/>
        <v>0</v>
      </c>
      <c r="AH193" s="63">
        <f t="shared" si="227"/>
        <v>0</v>
      </c>
      <c r="AI193" s="26">
        <v>0</v>
      </c>
      <c r="AJ193" s="37">
        <f t="shared" si="249"/>
        <v>0</v>
      </c>
      <c r="AK193" s="37" t="str">
        <f t="shared" si="250"/>
        <v>-</v>
      </c>
      <c r="AL193" s="47">
        <v>157</v>
      </c>
      <c r="AM193" s="37" t="str">
        <f t="shared" si="251"/>
        <v>-</v>
      </c>
      <c r="AN193" s="52" t="str">
        <f t="shared" si="252"/>
        <v>-</v>
      </c>
      <c r="AO193" s="35" t="str">
        <f t="shared" si="232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3"/>
        <v>0</v>
      </c>
      <c r="L194" s="16">
        <f t="shared" si="234"/>
        <v>0</v>
      </c>
      <c r="M194" s="26"/>
      <c r="N194" s="16">
        <f t="shared" si="235"/>
        <v>0</v>
      </c>
      <c r="O194" s="16">
        <f t="shared" si="236"/>
        <v>0</v>
      </c>
      <c r="P194" s="26">
        <v>0</v>
      </c>
      <c r="Q194" s="16">
        <f t="shared" si="237"/>
        <v>0</v>
      </c>
      <c r="R194" s="16">
        <f t="shared" si="238"/>
        <v>0</v>
      </c>
      <c r="S194" s="26">
        <v>0</v>
      </c>
      <c r="T194" s="16">
        <f t="shared" si="239"/>
        <v>0</v>
      </c>
      <c r="U194" s="16">
        <f t="shared" si="240"/>
        <v>0</v>
      </c>
      <c r="V194" s="26">
        <v>0</v>
      </c>
      <c r="W194" s="16">
        <f t="shared" si="241"/>
        <v>0</v>
      </c>
      <c r="X194" s="16">
        <f t="shared" si="242"/>
        <v>0</v>
      </c>
      <c r="Y194" s="26"/>
      <c r="Z194" s="16">
        <f t="shared" si="243"/>
        <v>0</v>
      </c>
      <c r="AA194" s="16">
        <f t="shared" si="244"/>
        <v>0</v>
      </c>
      <c r="AC194" s="52">
        <f t="shared" si="245"/>
        <v>0</v>
      </c>
      <c r="AD194" s="16">
        <f t="shared" si="246"/>
        <v>0</v>
      </c>
      <c r="AE194" s="37">
        <f t="shared" si="247"/>
        <v>0</v>
      </c>
      <c r="AF194" s="42">
        <f t="shared" si="225"/>
        <v>0</v>
      </c>
      <c r="AG194" s="37">
        <f t="shared" si="248"/>
        <v>0</v>
      </c>
      <c r="AH194" s="63">
        <f t="shared" si="227"/>
        <v>0</v>
      </c>
      <c r="AI194" s="26">
        <v>0</v>
      </c>
      <c r="AJ194" s="37">
        <f t="shared" si="249"/>
        <v>0</v>
      </c>
      <c r="AK194" s="37" t="str">
        <f t="shared" si="250"/>
        <v>-</v>
      </c>
      <c r="AL194" s="47">
        <v>158</v>
      </c>
      <c r="AM194" s="37" t="str">
        <f t="shared" si="251"/>
        <v>-</v>
      </c>
      <c r="AN194" s="52" t="str">
        <f t="shared" si="252"/>
        <v>-</v>
      </c>
      <c r="AO194" s="35" t="str">
        <f t="shared" si="232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3"/>
        <v>0</v>
      </c>
      <c r="L195" s="16">
        <f t="shared" si="234"/>
        <v>0</v>
      </c>
      <c r="M195" s="26"/>
      <c r="N195" s="16">
        <f t="shared" si="235"/>
        <v>0</v>
      </c>
      <c r="O195" s="16">
        <f t="shared" si="236"/>
        <v>0</v>
      </c>
      <c r="P195" s="26">
        <v>0</v>
      </c>
      <c r="Q195" s="16">
        <f t="shared" si="237"/>
        <v>0</v>
      </c>
      <c r="R195" s="16">
        <f t="shared" si="238"/>
        <v>0</v>
      </c>
      <c r="S195" s="26">
        <v>0</v>
      </c>
      <c r="T195" s="16">
        <f t="shared" si="239"/>
        <v>0</v>
      </c>
      <c r="U195" s="16">
        <f t="shared" si="240"/>
        <v>0</v>
      </c>
      <c r="V195" s="26">
        <v>0</v>
      </c>
      <c r="W195" s="16">
        <f t="shared" si="241"/>
        <v>0</v>
      </c>
      <c r="X195" s="16">
        <f t="shared" si="242"/>
        <v>0</v>
      </c>
      <c r="Y195" s="26"/>
      <c r="Z195" s="16">
        <f t="shared" si="243"/>
        <v>0</v>
      </c>
      <c r="AA195" s="16">
        <f t="shared" si="244"/>
        <v>0</v>
      </c>
      <c r="AC195" s="52">
        <f t="shared" si="245"/>
        <v>0</v>
      </c>
      <c r="AD195" s="16">
        <f t="shared" si="246"/>
        <v>0</v>
      </c>
      <c r="AE195" s="37">
        <f t="shared" si="247"/>
        <v>0</v>
      </c>
      <c r="AF195" s="42">
        <f t="shared" si="225"/>
        <v>0</v>
      </c>
      <c r="AG195" s="37">
        <f t="shared" si="248"/>
        <v>0</v>
      </c>
      <c r="AH195" s="63">
        <f t="shared" si="227"/>
        <v>0</v>
      </c>
      <c r="AI195" s="26">
        <v>0</v>
      </c>
      <c r="AJ195" s="37">
        <f t="shared" si="249"/>
        <v>0</v>
      </c>
      <c r="AK195" s="37" t="str">
        <f t="shared" si="250"/>
        <v>-</v>
      </c>
      <c r="AL195" s="47">
        <v>159</v>
      </c>
      <c r="AM195" s="37" t="str">
        <f t="shared" si="251"/>
        <v>-</v>
      </c>
      <c r="AN195" s="52" t="str">
        <f t="shared" si="252"/>
        <v>-</v>
      </c>
      <c r="AO195" s="35" t="str">
        <f t="shared" si="232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3"/>
        <v>0</v>
      </c>
      <c r="L196" s="16">
        <f t="shared" si="234"/>
        <v>0</v>
      </c>
      <c r="M196" s="26"/>
      <c r="N196" s="16">
        <f t="shared" si="235"/>
        <v>0</v>
      </c>
      <c r="O196" s="16">
        <f t="shared" si="236"/>
        <v>0</v>
      </c>
      <c r="P196" s="26">
        <v>0</v>
      </c>
      <c r="Q196" s="16">
        <f t="shared" si="237"/>
        <v>0</v>
      </c>
      <c r="R196" s="16">
        <f t="shared" si="238"/>
        <v>0</v>
      </c>
      <c r="S196" s="26">
        <v>0</v>
      </c>
      <c r="T196" s="16">
        <f t="shared" si="239"/>
        <v>0</v>
      </c>
      <c r="U196" s="16">
        <f t="shared" si="240"/>
        <v>0</v>
      </c>
      <c r="V196" s="26">
        <v>0</v>
      </c>
      <c r="W196" s="16">
        <f t="shared" si="241"/>
        <v>0</v>
      </c>
      <c r="X196" s="16">
        <f t="shared" si="242"/>
        <v>0</v>
      </c>
      <c r="Y196" s="26"/>
      <c r="Z196" s="16">
        <f t="shared" si="243"/>
        <v>0</v>
      </c>
      <c r="AA196" s="16">
        <f t="shared" si="244"/>
        <v>0</v>
      </c>
      <c r="AC196" s="52">
        <f t="shared" si="245"/>
        <v>0</v>
      </c>
      <c r="AD196" s="16">
        <f t="shared" si="246"/>
        <v>0</v>
      </c>
      <c r="AE196" s="37">
        <f t="shared" si="247"/>
        <v>0</v>
      </c>
      <c r="AF196" s="42">
        <f t="shared" si="225"/>
        <v>0</v>
      </c>
      <c r="AG196" s="37">
        <f t="shared" si="248"/>
        <v>0</v>
      </c>
      <c r="AH196" s="63">
        <f t="shared" si="227"/>
        <v>0</v>
      </c>
      <c r="AI196" s="26">
        <v>0</v>
      </c>
      <c r="AJ196" s="37">
        <f t="shared" si="249"/>
        <v>0</v>
      </c>
      <c r="AK196" s="37" t="str">
        <f t="shared" si="250"/>
        <v>-</v>
      </c>
      <c r="AL196" s="47">
        <v>160</v>
      </c>
      <c r="AM196" s="37" t="str">
        <f t="shared" si="251"/>
        <v>-</v>
      </c>
      <c r="AN196" s="52" t="str">
        <f t="shared" si="252"/>
        <v>-</v>
      </c>
      <c r="AO196" s="35" t="str">
        <f t="shared" si="232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3"/>
        <v>0</v>
      </c>
      <c r="L197" s="16">
        <f t="shared" si="234"/>
        <v>0</v>
      </c>
      <c r="M197" s="26"/>
      <c r="N197" s="16">
        <f t="shared" si="235"/>
        <v>0</v>
      </c>
      <c r="O197" s="16">
        <f t="shared" si="236"/>
        <v>0</v>
      </c>
      <c r="P197" s="26">
        <v>0</v>
      </c>
      <c r="Q197" s="16">
        <f t="shared" si="237"/>
        <v>0</v>
      </c>
      <c r="R197" s="16">
        <f t="shared" si="238"/>
        <v>0</v>
      </c>
      <c r="S197" s="26">
        <v>0</v>
      </c>
      <c r="T197" s="16">
        <f t="shared" si="239"/>
        <v>0</v>
      </c>
      <c r="U197" s="16">
        <f t="shared" si="240"/>
        <v>0</v>
      </c>
      <c r="V197" s="26">
        <v>0</v>
      </c>
      <c r="W197" s="16">
        <f t="shared" si="241"/>
        <v>0</v>
      </c>
      <c r="X197" s="16">
        <f t="shared" si="242"/>
        <v>0</v>
      </c>
      <c r="Y197" s="26"/>
      <c r="Z197" s="16">
        <f t="shared" si="243"/>
        <v>0</v>
      </c>
      <c r="AA197" s="16">
        <f t="shared" si="244"/>
        <v>0</v>
      </c>
      <c r="AC197" s="52">
        <f t="shared" si="245"/>
        <v>0</v>
      </c>
      <c r="AD197" s="16">
        <f t="shared" si="246"/>
        <v>0</v>
      </c>
      <c r="AE197" s="37">
        <f t="shared" si="247"/>
        <v>0</v>
      </c>
      <c r="AF197" s="42">
        <f t="shared" si="225"/>
        <v>0</v>
      </c>
      <c r="AG197" s="37">
        <f t="shared" si="248"/>
        <v>0</v>
      </c>
      <c r="AH197" s="63">
        <f t="shared" si="227"/>
        <v>0</v>
      </c>
      <c r="AI197" s="26">
        <v>0</v>
      </c>
      <c r="AJ197" s="37">
        <f t="shared" si="249"/>
        <v>0</v>
      </c>
      <c r="AK197" s="37" t="str">
        <f t="shared" si="250"/>
        <v>-</v>
      </c>
      <c r="AL197" s="47">
        <v>161</v>
      </c>
      <c r="AM197" s="37" t="str">
        <f t="shared" si="251"/>
        <v>-</v>
      </c>
      <c r="AN197" s="52" t="str">
        <f t="shared" si="252"/>
        <v>-</v>
      </c>
      <c r="AO197" s="35" t="str">
        <f t="shared" si="232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3"/>
        <v>0</v>
      </c>
      <c r="L198" s="16">
        <f t="shared" si="234"/>
        <v>0</v>
      </c>
      <c r="M198" s="26"/>
      <c r="N198" s="16">
        <f t="shared" si="235"/>
        <v>0</v>
      </c>
      <c r="O198" s="16">
        <f t="shared" si="236"/>
        <v>0</v>
      </c>
      <c r="P198" s="26">
        <v>0</v>
      </c>
      <c r="Q198" s="16">
        <f t="shared" si="237"/>
        <v>0</v>
      </c>
      <c r="R198" s="16">
        <f t="shared" si="238"/>
        <v>0</v>
      </c>
      <c r="S198" s="26">
        <v>0</v>
      </c>
      <c r="T198" s="16">
        <f t="shared" si="239"/>
        <v>0</v>
      </c>
      <c r="U198" s="16">
        <f t="shared" si="240"/>
        <v>0</v>
      </c>
      <c r="V198" s="26">
        <v>0</v>
      </c>
      <c r="W198" s="16">
        <f t="shared" si="241"/>
        <v>0</v>
      </c>
      <c r="X198" s="16">
        <f t="shared" si="242"/>
        <v>0</v>
      </c>
      <c r="Y198" s="26"/>
      <c r="Z198" s="16">
        <f t="shared" si="243"/>
        <v>0</v>
      </c>
      <c r="AA198" s="16">
        <f t="shared" si="244"/>
        <v>0</v>
      </c>
      <c r="AC198" s="52">
        <f t="shared" si="245"/>
        <v>0</v>
      </c>
      <c r="AD198" s="16">
        <f t="shared" si="246"/>
        <v>0</v>
      </c>
      <c r="AE198" s="37">
        <f t="shared" si="247"/>
        <v>0</v>
      </c>
      <c r="AF198" s="42">
        <f t="shared" si="225"/>
        <v>0</v>
      </c>
      <c r="AG198" s="37">
        <f t="shared" si="248"/>
        <v>0</v>
      </c>
      <c r="AH198" s="63">
        <f t="shared" si="227"/>
        <v>0</v>
      </c>
      <c r="AI198" s="26">
        <v>0</v>
      </c>
      <c r="AJ198" s="37">
        <f t="shared" si="249"/>
        <v>0</v>
      </c>
      <c r="AK198" s="37" t="str">
        <f t="shared" si="250"/>
        <v>-</v>
      </c>
      <c r="AL198" s="47">
        <v>162</v>
      </c>
      <c r="AM198" s="37" t="str">
        <f t="shared" si="251"/>
        <v>-</v>
      </c>
      <c r="AN198" s="52" t="str">
        <f t="shared" si="252"/>
        <v>-</v>
      </c>
      <c r="AO198" s="35" t="str">
        <f t="shared" si="232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3"/>
        <v>0</v>
      </c>
      <c r="L199" s="16">
        <f t="shared" si="234"/>
        <v>0</v>
      </c>
      <c r="M199" s="26"/>
      <c r="N199" s="16">
        <f t="shared" si="235"/>
        <v>0</v>
      </c>
      <c r="O199" s="16">
        <f t="shared" si="236"/>
        <v>0</v>
      </c>
      <c r="P199" s="26">
        <v>0</v>
      </c>
      <c r="Q199" s="16">
        <f t="shared" si="237"/>
        <v>0</v>
      </c>
      <c r="R199" s="16">
        <f t="shared" si="238"/>
        <v>0</v>
      </c>
      <c r="S199" s="26">
        <v>0</v>
      </c>
      <c r="T199" s="16">
        <f t="shared" si="239"/>
        <v>0</v>
      </c>
      <c r="U199" s="16">
        <f t="shared" si="240"/>
        <v>0</v>
      </c>
      <c r="V199" s="26">
        <v>0</v>
      </c>
      <c r="W199" s="16">
        <f t="shared" si="241"/>
        <v>0</v>
      </c>
      <c r="X199" s="16">
        <f t="shared" si="242"/>
        <v>0</v>
      </c>
      <c r="Y199" s="26"/>
      <c r="Z199" s="16">
        <f t="shared" si="243"/>
        <v>0</v>
      </c>
      <c r="AA199" s="16">
        <f t="shared" si="244"/>
        <v>0</v>
      </c>
      <c r="AC199" s="52">
        <f t="shared" si="245"/>
        <v>0</v>
      </c>
      <c r="AD199" s="16">
        <f t="shared" si="246"/>
        <v>0</v>
      </c>
      <c r="AE199" s="37">
        <f t="shared" si="247"/>
        <v>0</v>
      </c>
      <c r="AF199" s="42">
        <f t="shared" si="225"/>
        <v>0</v>
      </c>
      <c r="AG199" s="37">
        <f t="shared" si="248"/>
        <v>0</v>
      </c>
      <c r="AH199" s="63">
        <f t="shared" si="227"/>
        <v>0</v>
      </c>
      <c r="AI199" s="26">
        <v>0</v>
      </c>
      <c r="AJ199" s="37">
        <f t="shared" si="249"/>
        <v>0</v>
      </c>
      <c r="AK199" s="37" t="str">
        <f t="shared" si="250"/>
        <v>-</v>
      </c>
      <c r="AL199" s="47">
        <v>163</v>
      </c>
      <c r="AM199" s="37" t="str">
        <f t="shared" si="251"/>
        <v>-</v>
      </c>
      <c r="AN199" s="52" t="str">
        <f t="shared" si="252"/>
        <v>-</v>
      </c>
      <c r="AO199" s="35" t="str">
        <f t="shared" si="232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3"/>
        <v>0</v>
      </c>
      <c r="L200" s="16">
        <f t="shared" si="234"/>
        <v>0</v>
      </c>
      <c r="M200" s="26"/>
      <c r="N200" s="16">
        <f t="shared" si="235"/>
        <v>0</v>
      </c>
      <c r="O200" s="16">
        <f t="shared" si="236"/>
        <v>0</v>
      </c>
      <c r="P200" s="26">
        <v>0</v>
      </c>
      <c r="Q200" s="16">
        <f t="shared" si="237"/>
        <v>0</v>
      </c>
      <c r="R200" s="16">
        <f t="shared" si="238"/>
        <v>0</v>
      </c>
      <c r="S200" s="26">
        <v>0</v>
      </c>
      <c r="T200" s="16">
        <f t="shared" si="239"/>
        <v>0</v>
      </c>
      <c r="U200" s="16">
        <f t="shared" si="240"/>
        <v>0</v>
      </c>
      <c r="V200" s="26">
        <v>0</v>
      </c>
      <c r="W200" s="16">
        <f t="shared" si="241"/>
        <v>0</v>
      </c>
      <c r="X200" s="16">
        <f t="shared" si="242"/>
        <v>0</v>
      </c>
      <c r="Y200" s="26"/>
      <c r="Z200" s="16">
        <f t="shared" si="243"/>
        <v>0</v>
      </c>
      <c r="AA200" s="16">
        <f t="shared" si="244"/>
        <v>0</v>
      </c>
      <c r="AC200" s="52">
        <f t="shared" si="245"/>
        <v>0</v>
      </c>
      <c r="AD200" s="16">
        <f t="shared" si="246"/>
        <v>0</v>
      </c>
      <c r="AE200" s="37">
        <f t="shared" si="247"/>
        <v>0</v>
      </c>
      <c r="AF200" s="42">
        <f t="shared" si="225"/>
        <v>0</v>
      </c>
      <c r="AG200" s="37">
        <f t="shared" si="248"/>
        <v>0</v>
      </c>
      <c r="AH200" s="63">
        <f t="shared" si="227"/>
        <v>0</v>
      </c>
      <c r="AI200" s="26">
        <v>0</v>
      </c>
      <c r="AJ200" s="37">
        <f t="shared" si="249"/>
        <v>0</v>
      </c>
      <c r="AK200" s="37" t="str">
        <f t="shared" si="250"/>
        <v>-</v>
      </c>
      <c r="AL200" s="47">
        <v>164</v>
      </c>
      <c r="AM200" s="37" t="str">
        <f t="shared" si="251"/>
        <v>-</v>
      </c>
      <c r="AN200" s="52" t="str">
        <f t="shared" si="252"/>
        <v>-</v>
      </c>
      <c r="AO200" s="35" t="str">
        <f t="shared" si="232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3"/>
        <v>0</v>
      </c>
      <c r="L201" s="16">
        <f t="shared" si="234"/>
        <v>0</v>
      </c>
      <c r="M201" s="26"/>
      <c r="N201" s="16">
        <f t="shared" si="235"/>
        <v>0</v>
      </c>
      <c r="O201" s="16">
        <f t="shared" si="236"/>
        <v>0</v>
      </c>
      <c r="P201" s="26">
        <v>0</v>
      </c>
      <c r="Q201" s="16">
        <f t="shared" si="237"/>
        <v>0</v>
      </c>
      <c r="R201" s="16">
        <f t="shared" si="238"/>
        <v>0</v>
      </c>
      <c r="S201" s="26">
        <v>0</v>
      </c>
      <c r="T201" s="16">
        <f t="shared" si="239"/>
        <v>0</v>
      </c>
      <c r="U201" s="16">
        <f t="shared" si="240"/>
        <v>0</v>
      </c>
      <c r="V201" s="26">
        <v>0</v>
      </c>
      <c r="W201" s="16">
        <f t="shared" si="241"/>
        <v>0</v>
      </c>
      <c r="X201" s="16">
        <f t="shared" si="242"/>
        <v>0</v>
      </c>
      <c r="Y201" s="26"/>
      <c r="Z201" s="16">
        <f t="shared" si="243"/>
        <v>0</v>
      </c>
      <c r="AA201" s="16">
        <f t="shared" si="244"/>
        <v>0</v>
      </c>
      <c r="AC201" s="52">
        <f t="shared" si="245"/>
        <v>0</v>
      </c>
      <c r="AD201" s="16">
        <f t="shared" si="246"/>
        <v>0</v>
      </c>
      <c r="AE201" s="37">
        <f t="shared" si="247"/>
        <v>0</v>
      </c>
      <c r="AF201" s="42">
        <f t="shared" si="225"/>
        <v>0</v>
      </c>
      <c r="AG201" s="37">
        <f t="shared" si="248"/>
        <v>0</v>
      </c>
      <c r="AH201" s="63">
        <f t="shared" si="227"/>
        <v>0</v>
      </c>
      <c r="AI201" s="26">
        <v>0</v>
      </c>
      <c r="AJ201" s="37">
        <f t="shared" si="249"/>
        <v>0</v>
      </c>
      <c r="AK201" s="37" t="str">
        <f t="shared" si="250"/>
        <v>-</v>
      </c>
      <c r="AL201" s="47">
        <v>165</v>
      </c>
      <c r="AM201" s="37" t="str">
        <f t="shared" si="251"/>
        <v>-</v>
      </c>
      <c r="AN201" s="52" t="str">
        <f t="shared" si="252"/>
        <v>-</v>
      </c>
      <c r="AO201" s="35" t="str">
        <f t="shared" si="232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3"/>
        <v>0</v>
      </c>
      <c r="L202" s="16">
        <f t="shared" si="234"/>
        <v>0</v>
      </c>
      <c r="M202" s="26"/>
      <c r="N202" s="16">
        <f t="shared" si="235"/>
        <v>0</v>
      </c>
      <c r="O202" s="16">
        <f t="shared" si="236"/>
        <v>0</v>
      </c>
      <c r="P202" s="26">
        <v>0</v>
      </c>
      <c r="Q202" s="16">
        <f t="shared" si="237"/>
        <v>0</v>
      </c>
      <c r="R202" s="16">
        <f t="shared" si="238"/>
        <v>0</v>
      </c>
      <c r="S202" s="26">
        <v>0</v>
      </c>
      <c r="T202" s="16">
        <f t="shared" si="239"/>
        <v>0</v>
      </c>
      <c r="U202" s="16">
        <f t="shared" si="240"/>
        <v>0</v>
      </c>
      <c r="V202" s="26">
        <v>0</v>
      </c>
      <c r="W202" s="16">
        <f t="shared" si="241"/>
        <v>0</v>
      </c>
      <c r="X202" s="16">
        <f t="shared" si="242"/>
        <v>0</v>
      </c>
      <c r="Y202" s="26"/>
      <c r="Z202" s="16">
        <f t="shared" si="243"/>
        <v>0</v>
      </c>
      <c r="AA202" s="16">
        <f t="shared" si="244"/>
        <v>0</v>
      </c>
      <c r="AC202" s="52">
        <f t="shared" si="245"/>
        <v>0</v>
      </c>
      <c r="AD202" s="16">
        <f t="shared" si="246"/>
        <v>0</v>
      </c>
      <c r="AE202" s="37">
        <f t="shared" si="247"/>
        <v>0</v>
      </c>
      <c r="AF202" s="42">
        <f t="shared" si="225"/>
        <v>0</v>
      </c>
      <c r="AG202" s="37">
        <f t="shared" si="248"/>
        <v>0</v>
      </c>
      <c r="AH202" s="63">
        <f t="shared" si="227"/>
        <v>0</v>
      </c>
      <c r="AI202" s="26">
        <v>0</v>
      </c>
      <c r="AJ202" s="37">
        <f t="shared" si="249"/>
        <v>0</v>
      </c>
      <c r="AK202" s="37" t="str">
        <f t="shared" si="250"/>
        <v>-</v>
      </c>
      <c r="AL202" s="47">
        <v>166</v>
      </c>
      <c r="AM202" s="37" t="str">
        <f t="shared" si="251"/>
        <v>-</v>
      </c>
      <c r="AN202" s="52" t="str">
        <f t="shared" si="252"/>
        <v>-</v>
      </c>
      <c r="AO202" s="35" t="str">
        <f t="shared" si="232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3"/>
        <v>0</v>
      </c>
      <c r="L203" s="16">
        <f t="shared" si="234"/>
        <v>0</v>
      </c>
      <c r="M203" s="26"/>
      <c r="N203" s="16">
        <f t="shared" si="235"/>
        <v>0</v>
      </c>
      <c r="O203" s="16">
        <f t="shared" si="236"/>
        <v>0</v>
      </c>
      <c r="P203" s="26">
        <v>0</v>
      </c>
      <c r="Q203" s="16">
        <f t="shared" si="237"/>
        <v>0</v>
      </c>
      <c r="R203" s="16">
        <f t="shared" si="238"/>
        <v>0</v>
      </c>
      <c r="S203" s="26">
        <v>0</v>
      </c>
      <c r="T203" s="16">
        <f t="shared" si="239"/>
        <v>0</v>
      </c>
      <c r="U203" s="16">
        <f t="shared" si="240"/>
        <v>0</v>
      </c>
      <c r="V203" s="26">
        <v>0</v>
      </c>
      <c r="W203" s="16">
        <f t="shared" si="241"/>
        <v>0</v>
      </c>
      <c r="X203" s="16">
        <f t="shared" si="242"/>
        <v>0</v>
      </c>
      <c r="Y203" s="26"/>
      <c r="Z203" s="16">
        <f t="shared" si="243"/>
        <v>0</v>
      </c>
      <c r="AA203" s="16">
        <f t="shared" si="244"/>
        <v>0</v>
      </c>
      <c r="AC203" s="52">
        <f t="shared" si="245"/>
        <v>0</v>
      </c>
      <c r="AD203" s="16">
        <f t="shared" si="246"/>
        <v>0</v>
      </c>
      <c r="AE203" s="37">
        <f t="shared" si="247"/>
        <v>0</v>
      </c>
      <c r="AF203" s="42">
        <f t="shared" si="225"/>
        <v>0</v>
      </c>
      <c r="AG203" s="37">
        <f t="shared" si="248"/>
        <v>0</v>
      </c>
      <c r="AH203" s="63">
        <f t="shared" si="227"/>
        <v>0</v>
      </c>
      <c r="AI203" s="26">
        <v>0</v>
      </c>
      <c r="AJ203" s="37">
        <f t="shared" si="249"/>
        <v>0</v>
      </c>
      <c r="AK203" s="37" t="str">
        <f t="shared" si="250"/>
        <v>-</v>
      </c>
      <c r="AL203" s="47">
        <v>167</v>
      </c>
      <c r="AM203" s="37" t="str">
        <f t="shared" si="251"/>
        <v>-</v>
      </c>
      <c r="AN203" s="52" t="str">
        <f t="shared" si="252"/>
        <v>-</v>
      </c>
      <c r="AO203" s="35" t="str">
        <f t="shared" si="232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3"/>
        <v>0</v>
      </c>
      <c r="L204" s="16">
        <f t="shared" si="234"/>
        <v>0</v>
      </c>
      <c r="M204" s="26"/>
      <c r="N204" s="16">
        <f t="shared" si="235"/>
        <v>0</v>
      </c>
      <c r="O204" s="16">
        <f t="shared" si="236"/>
        <v>0</v>
      </c>
      <c r="P204" s="26"/>
      <c r="Q204" s="16">
        <f t="shared" si="237"/>
        <v>0</v>
      </c>
      <c r="R204" s="16">
        <f t="shared" si="238"/>
        <v>0</v>
      </c>
      <c r="S204" s="26"/>
      <c r="T204" s="16">
        <f t="shared" si="239"/>
        <v>0</v>
      </c>
      <c r="U204" s="16">
        <f t="shared" si="240"/>
        <v>0</v>
      </c>
      <c r="V204" s="26"/>
      <c r="W204" s="16">
        <f t="shared" si="241"/>
        <v>0</v>
      </c>
      <c r="X204" s="16">
        <f t="shared" si="242"/>
        <v>0</v>
      </c>
      <c r="Y204" s="26"/>
      <c r="Z204" s="16">
        <f t="shared" si="243"/>
        <v>0</v>
      </c>
      <c r="AA204" s="16">
        <f t="shared" si="244"/>
        <v>0</v>
      </c>
      <c r="AC204" s="52">
        <f t="shared" si="245"/>
        <v>0</v>
      </c>
      <c r="AD204" s="16">
        <f t="shared" si="246"/>
        <v>0</v>
      </c>
      <c r="AE204" s="37">
        <f t="shared" si="247"/>
        <v>0</v>
      </c>
      <c r="AF204" s="42">
        <f t="shared" si="225"/>
        <v>0</v>
      </c>
      <c r="AG204" s="37">
        <f t="shared" si="248"/>
        <v>0</v>
      </c>
      <c r="AH204" s="63">
        <f t="shared" si="227"/>
        <v>0</v>
      </c>
      <c r="AI204" s="26"/>
      <c r="AJ204" s="37">
        <f t="shared" si="249"/>
        <v>0</v>
      </c>
      <c r="AK204" s="37" t="str">
        <f t="shared" si="250"/>
        <v>-</v>
      </c>
      <c r="AL204" s="47">
        <v>168</v>
      </c>
      <c r="AM204" s="37" t="str">
        <f t="shared" si="251"/>
        <v>-</v>
      </c>
      <c r="AN204" s="52" t="str">
        <f t="shared" si="252"/>
        <v>-</v>
      </c>
      <c r="AO204" s="35" t="str">
        <f t="shared" si="232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3"/>
        <v>0</v>
      </c>
      <c r="L205" s="16">
        <f t="shared" si="234"/>
        <v>0</v>
      </c>
      <c r="M205" s="26"/>
      <c r="N205" s="16">
        <f t="shared" si="235"/>
        <v>0</v>
      </c>
      <c r="O205" s="16">
        <f t="shared" si="236"/>
        <v>0</v>
      </c>
      <c r="P205" s="26"/>
      <c r="Q205" s="16">
        <f t="shared" si="237"/>
        <v>0</v>
      </c>
      <c r="R205" s="16">
        <f t="shared" si="238"/>
        <v>0</v>
      </c>
      <c r="S205" s="26"/>
      <c r="T205" s="16">
        <f t="shared" si="239"/>
        <v>0</v>
      </c>
      <c r="U205" s="16">
        <f t="shared" si="240"/>
        <v>0</v>
      </c>
      <c r="V205" s="26"/>
      <c r="W205" s="16">
        <f t="shared" si="241"/>
        <v>0</v>
      </c>
      <c r="X205" s="16">
        <f t="shared" si="242"/>
        <v>0</v>
      </c>
      <c r="Y205" s="26"/>
      <c r="Z205" s="16">
        <f t="shared" si="243"/>
        <v>0</v>
      </c>
      <c r="AA205" s="16">
        <f t="shared" si="244"/>
        <v>0</v>
      </c>
      <c r="AC205" s="52">
        <f t="shared" si="245"/>
        <v>0</v>
      </c>
      <c r="AD205" s="16">
        <f t="shared" si="246"/>
        <v>0</v>
      </c>
      <c r="AE205" s="37">
        <f t="shared" si="247"/>
        <v>0</v>
      </c>
      <c r="AF205" s="42">
        <f t="shared" si="225"/>
        <v>0</v>
      </c>
      <c r="AG205" s="37">
        <f t="shared" si="248"/>
        <v>0</v>
      </c>
      <c r="AH205" s="63">
        <f t="shared" si="227"/>
        <v>0</v>
      </c>
      <c r="AI205" s="26"/>
      <c r="AJ205" s="37">
        <f t="shared" si="249"/>
        <v>0</v>
      </c>
      <c r="AK205" s="37" t="str">
        <f t="shared" si="250"/>
        <v>-</v>
      </c>
      <c r="AL205" s="47">
        <v>169</v>
      </c>
      <c r="AM205" s="37" t="str">
        <f t="shared" si="251"/>
        <v>-</v>
      </c>
      <c r="AN205" s="52" t="str">
        <f t="shared" si="252"/>
        <v>-</v>
      </c>
      <c r="AO205" s="35" t="str">
        <f t="shared" si="232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8"/>
        <v>0</v>
      </c>
      <c r="L206" s="16">
        <f t="shared" si="194"/>
        <v>0</v>
      </c>
      <c r="M206" s="26"/>
      <c r="N206" s="16">
        <f t="shared" si="195"/>
        <v>0</v>
      </c>
      <c r="O206" s="16">
        <f t="shared" si="196"/>
        <v>0</v>
      </c>
      <c r="P206" s="26"/>
      <c r="Q206" s="16">
        <f t="shared" si="197"/>
        <v>0</v>
      </c>
      <c r="R206" s="16">
        <f t="shared" si="198"/>
        <v>0</v>
      </c>
      <c r="S206" s="26"/>
      <c r="T206" s="16">
        <f t="shared" si="199"/>
        <v>0</v>
      </c>
      <c r="U206" s="16">
        <f t="shared" si="200"/>
        <v>0</v>
      </c>
      <c r="V206" s="26"/>
      <c r="W206" s="16">
        <f t="shared" si="201"/>
        <v>0</v>
      </c>
      <c r="X206" s="16">
        <f t="shared" si="202"/>
        <v>0</v>
      </c>
      <c r="Y206" s="26"/>
      <c r="Z206" s="16">
        <f t="shared" si="203"/>
        <v>0</v>
      </c>
      <c r="AA206" s="16">
        <f t="shared" si="204"/>
        <v>0</v>
      </c>
      <c r="AC206" s="52">
        <f t="shared" si="180"/>
        <v>0</v>
      </c>
      <c r="AD206" s="16">
        <f t="shared" si="181"/>
        <v>0</v>
      </c>
      <c r="AE206" s="37">
        <f t="shared" si="182"/>
        <v>0</v>
      </c>
      <c r="AF206" s="42">
        <f t="shared" si="225"/>
        <v>0</v>
      </c>
      <c r="AG206" s="37">
        <f t="shared" si="205"/>
        <v>0</v>
      </c>
      <c r="AH206" s="63">
        <f t="shared" si="227"/>
        <v>0</v>
      </c>
      <c r="AI206" s="26"/>
      <c r="AJ206" s="37">
        <f t="shared" si="206"/>
        <v>0</v>
      </c>
      <c r="AK206" s="37" t="str">
        <f t="shared" si="207"/>
        <v>-</v>
      </c>
      <c r="AL206" s="47">
        <v>148</v>
      </c>
      <c r="AM206" s="37" t="str">
        <f t="shared" si="208"/>
        <v>-</v>
      </c>
      <c r="AN206" s="52" t="str">
        <f t="shared" si="209"/>
        <v>-</v>
      </c>
      <c r="AO206" s="35" t="str">
        <f t="shared" si="232"/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78"/>
        <v>0</v>
      </c>
      <c r="L207" s="16">
        <f t="shared" si="194"/>
        <v>0</v>
      </c>
      <c r="M207" s="26"/>
      <c r="N207" s="16">
        <f t="shared" si="195"/>
        <v>0</v>
      </c>
      <c r="O207" s="16">
        <f t="shared" si="196"/>
        <v>0</v>
      </c>
      <c r="P207" s="26"/>
      <c r="Q207" s="16">
        <f t="shared" si="197"/>
        <v>0</v>
      </c>
      <c r="R207" s="16">
        <f t="shared" si="198"/>
        <v>0</v>
      </c>
      <c r="S207" s="26"/>
      <c r="T207" s="16">
        <f t="shared" si="199"/>
        <v>0</v>
      </c>
      <c r="U207" s="16">
        <f t="shared" si="200"/>
        <v>0</v>
      </c>
      <c r="V207" s="26"/>
      <c r="W207" s="16">
        <f t="shared" si="201"/>
        <v>0</v>
      </c>
      <c r="X207" s="16">
        <f t="shared" si="202"/>
        <v>0</v>
      </c>
      <c r="Y207" s="26"/>
      <c r="Z207" s="16">
        <f t="shared" si="203"/>
        <v>0</v>
      </c>
      <c r="AA207" s="16">
        <f t="shared" si="204"/>
        <v>0</v>
      </c>
      <c r="AC207" s="52">
        <f t="shared" si="180"/>
        <v>0</v>
      </c>
      <c r="AD207" s="16">
        <f t="shared" si="181"/>
        <v>0</v>
      </c>
      <c r="AE207" s="37">
        <f t="shared" si="182"/>
        <v>0</v>
      </c>
      <c r="AF207" s="42">
        <f t="shared" ref="AF207:AF208" si="253">AC207/AQ$10</f>
        <v>0</v>
      </c>
      <c r="AG207" s="37">
        <f t="shared" si="205"/>
        <v>0</v>
      </c>
      <c r="AH207" s="63">
        <f t="shared" ref="AH207:AH208" si="254">AG207*G207</f>
        <v>0</v>
      </c>
      <c r="AI207" s="26"/>
      <c r="AJ207" s="37">
        <f t="shared" si="206"/>
        <v>0</v>
      </c>
      <c r="AK207" s="37" t="str">
        <f t="shared" si="207"/>
        <v>-</v>
      </c>
      <c r="AL207" s="47">
        <v>149</v>
      </c>
      <c r="AM207" s="37" t="str">
        <f t="shared" si="208"/>
        <v>-</v>
      </c>
      <c r="AN207" s="52" t="str">
        <f t="shared" si="209"/>
        <v>-</v>
      </c>
      <c r="AO207" s="35" t="str">
        <f t="shared" ref="AO207:AO208" si="255">IFERROR(AO$10+AK207,"-")</f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78"/>
        <v>0</v>
      </c>
      <c r="L208" s="16">
        <f t="shared" si="194"/>
        <v>0</v>
      </c>
      <c r="M208" s="26"/>
      <c r="N208" s="16">
        <f t="shared" si="195"/>
        <v>0</v>
      </c>
      <c r="O208" s="16">
        <f t="shared" si="196"/>
        <v>0</v>
      </c>
      <c r="P208" s="26"/>
      <c r="Q208" s="16">
        <f t="shared" si="197"/>
        <v>0</v>
      </c>
      <c r="R208" s="16">
        <f t="shared" si="198"/>
        <v>0</v>
      </c>
      <c r="S208" s="26"/>
      <c r="T208" s="16">
        <f t="shared" si="199"/>
        <v>0</v>
      </c>
      <c r="U208" s="16">
        <f t="shared" si="200"/>
        <v>0</v>
      </c>
      <c r="V208" s="26"/>
      <c r="W208" s="16">
        <f t="shared" si="201"/>
        <v>0</v>
      </c>
      <c r="X208" s="16">
        <f t="shared" si="202"/>
        <v>0</v>
      </c>
      <c r="Y208" s="26"/>
      <c r="Z208" s="16">
        <f t="shared" si="203"/>
        <v>0</v>
      </c>
      <c r="AA208" s="16">
        <f t="shared" si="204"/>
        <v>0</v>
      </c>
      <c r="AC208" s="52">
        <f t="shared" si="180"/>
        <v>0</v>
      </c>
      <c r="AD208" s="16">
        <f t="shared" si="181"/>
        <v>0</v>
      </c>
      <c r="AE208" s="37">
        <f t="shared" si="182"/>
        <v>0</v>
      </c>
      <c r="AF208" s="42">
        <f t="shared" si="253"/>
        <v>0</v>
      </c>
      <c r="AG208" s="37">
        <f t="shared" si="205"/>
        <v>0</v>
      </c>
      <c r="AH208" s="63">
        <f t="shared" si="254"/>
        <v>0</v>
      </c>
      <c r="AI208" s="26"/>
      <c r="AJ208" s="37">
        <f t="shared" si="206"/>
        <v>0</v>
      </c>
      <c r="AK208" s="37" t="str">
        <f t="shared" si="207"/>
        <v>-</v>
      </c>
      <c r="AL208" s="47">
        <v>150</v>
      </c>
      <c r="AM208" s="37" t="str">
        <f t="shared" si="208"/>
        <v>-</v>
      </c>
      <c r="AN208" s="52" t="str">
        <f t="shared" si="209"/>
        <v>-</v>
      </c>
      <c r="AO208" s="35" t="str">
        <f t="shared" si="255"/>
        <v>-</v>
      </c>
    </row>
    <row r="209" spans="2:48" ht="5.25" customHeight="1" x14ac:dyDescent="0.2">
      <c r="B209" s="10"/>
      <c r="AL209" s="47">
        <v>172</v>
      </c>
      <c r="AN209" s="53"/>
    </row>
    <row r="210" spans="2:48" ht="16.5" customHeight="1" x14ac:dyDescent="0.2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109</v>
      </c>
      <c r="K210" s="25">
        <f t="shared" ref="K210:AJ210" si="256">SUM(K14:K208)</f>
        <v>1673.6935056983818</v>
      </c>
      <c r="L210" s="25">
        <f t="shared" si="256"/>
        <v>4229.3500000000004</v>
      </c>
      <c r="M210" s="25">
        <f t="shared" si="256"/>
        <v>95</v>
      </c>
      <c r="N210" s="25">
        <f t="shared" si="256"/>
        <v>1407.8288280637998</v>
      </c>
      <c r="O210" s="25">
        <f t="shared" si="256"/>
        <v>3529.0499999999997</v>
      </c>
      <c r="P210" s="25">
        <f t="shared" si="256"/>
        <v>97</v>
      </c>
      <c r="Q210" s="25">
        <f t="shared" si="256"/>
        <v>1176.4182795093457</v>
      </c>
      <c r="R210" s="25">
        <f t="shared" si="256"/>
        <v>3086</v>
      </c>
      <c r="S210" s="25">
        <f t="shared" si="256"/>
        <v>104</v>
      </c>
      <c r="T210" s="25">
        <f t="shared" si="256"/>
        <v>1825.21152713011</v>
      </c>
      <c r="U210" s="25">
        <f t="shared" si="256"/>
        <v>4178</v>
      </c>
      <c r="V210" s="25">
        <f t="shared" si="256"/>
        <v>29</v>
      </c>
      <c r="W210" s="25">
        <f t="shared" si="256"/>
        <v>341.34000000000009</v>
      </c>
      <c r="X210" s="25">
        <f t="shared" si="256"/>
        <v>955.5</v>
      </c>
      <c r="Y210" s="25">
        <f t="shared" si="256"/>
        <v>0</v>
      </c>
      <c r="Z210" s="25">
        <f t="shared" si="256"/>
        <v>0</v>
      </c>
      <c r="AA210" s="25">
        <f t="shared" si="256"/>
        <v>0</v>
      </c>
      <c r="AB210" s="25">
        <f t="shared" si="256"/>
        <v>0</v>
      </c>
      <c r="AC210" s="25">
        <f t="shared" si="256"/>
        <v>434</v>
      </c>
      <c r="AD210" s="25">
        <f t="shared" si="256"/>
        <v>6424.4921404016386</v>
      </c>
      <c r="AE210" s="25">
        <f t="shared" si="256"/>
        <v>15977.9</v>
      </c>
      <c r="AF210" s="25">
        <f t="shared" si="256"/>
        <v>3.5284552845528454</v>
      </c>
      <c r="AG210" s="25">
        <f t="shared" si="256"/>
        <v>105.85365853658534</v>
      </c>
      <c r="AH210" s="25">
        <f t="shared" si="256"/>
        <v>3897.0487804878048</v>
      </c>
      <c r="AI210" s="25">
        <f t="shared" si="256"/>
        <v>253</v>
      </c>
      <c r="AJ210" s="25">
        <f t="shared" si="256"/>
        <v>11485</v>
      </c>
      <c r="AL210" s="1">
        <v>173</v>
      </c>
    </row>
    <row r="212" spans="2:48" s="71" customFormat="1" x14ac:dyDescent="0.2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1673.6935056983818</v>
      </c>
      <c r="M212" s="77"/>
      <c r="N212" s="77"/>
      <c r="O212" s="77">
        <f>N210</f>
        <v>1407.8288280637998</v>
      </c>
      <c r="P212" s="77"/>
      <c r="Q212" s="77"/>
      <c r="R212" s="77">
        <f>Q210</f>
        <v>1176.4182795093457</v>
      </c>
      <c r="S212" s="77"/>
      <c r="T212" s="77"/>
      <c r="U212" s="77">
        <f>T210</f>
        <v>1825.21152713011</v>
      </c>
      <c r="V212" s="77"/>
      <c r="W212" s="77"/>
      <c r="X212" s="77">
        <f>W210</f>
        <v>341.34000000000009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6424.4921404016386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2555.6564943016183</v>
      </c>
      <c r="M216" s="77"/>
      <c r="N216" s="77"/>
      <c r="O216" s="77">
        <f>O210-O212-O213-O215</f>
        <v>2121.2211719361999</v>
      </c>
      <c r="P216" s="77"/>
      <c r="Q216" s="77"/>
      <c r="R216" s="77">
        <f>R210-R212-R213-R215</f>
        <v>1909.5817204906543</v>
      </c>
      <c r="S216" s="77"/>
      <c r="T216" s="77"/>
      <c r="U216" s="77">
        <f>U210-U212-U213-U215</f>
        <v>2352.78847286989</v>
      </c>
      <c r="V216" s="77"/>
      <c r="W216" s="77"/>
      <c r="X216" s="77">
        <f>X210-X212-X213-X215</f>
        <v>614.15999999999985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9553.407859598361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0.60426696639001687</v>
      </c>
      <c r="M217" s="83"/>
      <c r="N217" s="83"/>
      <c r="O217" s="86">
        <f>O216/O210</f>
        <v>0.60107427549516157</v>
      </c>
      <c r="P217" s="83"/>
      <c r="Q217" s="83"/>
      <c r="R217" s="86">
        <f>R216/R210</f>
        <v>0.6187886326930182</v>
      </c>
      <c r="S217" s="83"/>
      <c r="T217" s="83"/>
      <c r="U217" s="86">
        <f>U216/U210</f>
        <v>0.56313749949016034</v>
      </c>
      <c r="V217" s="83"/>
      <c r="W217" s="83"/>
      <c r="X217" s="86">
        <f>X216/X210</f>
        <v>0.64276295133437977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0.59791385974366851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">
      <c r="AD220" s="43" t="s">
        <v>239</v>
      </c>
    </row>
    <row r="221" spans="2:48" x14ac:dyDescent="0.2">
      <c r="AA221" s="43" t="s">
        <v>26</v>
      </c>
      <c r="AC221" s="91">
        <f>J210+M210+P210+S210+V210+Y210</f>
        <v>434</v>
      </c>
      <c r="AD221" s="88">
        <f>AC221-AC210</f>
        <v>0</v>
      </c>
    </row>
    <row r="222" spans="2:48" x14ac:dyDescent="0.2">
      <c r="AA222" s="43" t="s">
        <v>27</v>
      </c>
      <c r="AC222" s="91">
        <f>K210+N210+Q210+T210+W210+Z210</f>
        <v>6424.4921404016377</v>
      </c>
      <c r="AD222" s="88">
        <f>AC222-AD210</f>
        <v>0</v>
      </c>
    </row>
    <row r="223" spans="2:48" x14ac:dyDescent="0.2">
      <c r="AA223" s="43" t="s">
        <v>28</v>
      </c>
      <c r="AC223" s="91">
        <f>L210+O210+R210+U210+X210+AA210</f>
        <v>15977.9</v>
      </c>
      <c r="AD223" s="89">
        <f>AC223-AE210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426" priority="926"/>
  </conditionalFormatting>
  <conditionalFormatting sqref="B17">
    <cfRule type="duplicateValues" dxfId="1425" priority="925"/>
  </conditionalFormatting>
  <conditionalFormatting sqref="D39:D42">
    <cfRule type="duplicateValues" dxfId="1424" priority="924"/>
  </conditionalFormatting>
  <conditionalFormatting sqref="B39:B42">
    <cfRule type="duplicateValues" dxfId="1423" priority="923"/>
  </conditionalFormatting>
  <conditionalFormatting sqref="D44">
    <cfRule type="duplicateValues" dxfId="1422" priority="922"/>
  </conditionalFormatting>
  <conditionalFormatting sqref="B44">
    <cfRule type="duplicateValues" dxfId="1421" priority="921"/>
  </conditionalFormatting>
  <conditionalFormatting sqref="D46">
    <cfRule type="duplicateValues" dxfId="1420" priority="920"/>
  </conditionalFormatting>
  <conditionalFormatting sqref="B46">
    <cfRule type="duplicateValues" dxfId="1419" priority="919"/>
  </conditionalFormatting>
  <conditionalFormatting sqref="D50">
    <cfRule type="duplicateValues" dxfId="1418" priority="918"/>
  </conditionalFormatting>
  <conditionalFormatting sqref="B50">
    <cfRule type="duplicateValues" dxfId="1417" priority="917"/>
  </conditionalFormatting>
  <conditionalFormatting sqref="D51:D53">
    <cfRule type="duplicateValues" dxfId="1416" priority="916"/>
  </conditionalFormatting>
  <conditionalFormatting sqref="B51:B53">
    <cfRule type="duplicateValues" dxfId="1415" priority="915"/>
  </conditionalFormatting>
  <conditionalFormatting sqref="D55:D65">
    <cfRule type="duplicateValues" dxfId="1414" priority="914"/>
  </conditionalFormatting>
  <conditionalFormatting sqref="B55:B65">
    <cfRule type="duplicateValues" dxfId="1413" priority="913"/>
  </conditionalFormatting>
  <conditionalFormatting sqref="D68:D76">
    <cfRule type="duplicateValues" dxfId="1412" priority="912"/>
  </conditionalFormatting>
  <conditionalFormatting sqref="B68:B76">
    <cfRule type="duplicateValues" dxfId="1411" priority="911"/>
  </conditionalFormatting>
  <conditionalFormatting sqref="D67">
    <cfRule type="duplicateValues" dxfId="1410" priority="910"/>
  </conditionalFormatting>
  <conditionalFormatting sqref="B67">
    <cfRule type="duplicateValues" dxfId="1409" priority="909"/>
  </conditionalFormatting>
  <conditionalFormatting sqref="D78">
    <cfRule type="duplicateValues" dxfId="1408" priority="908"/>
  </conditionalFormatting>
  <conditionalFormatting sqref="B78">
    <cfRule type="duplicateValues" dxfId="1407" priority="907"/>
  </conditionalFormatting>
  <conditionalFormatting sqref="D80:D81">
    <cfRule type="duplicateValues" dxfId="1406" priority="906"/>
  </conditionalFormatting>
  <conditionalFormatting sqref="B80:B81">
    <cfRule type="duplicateValues" dxfId="1405" priority="905"/>
  </conditionalFormatting>
  <conditionalFormatting sqref="D85:D89">
    <cfRule type="duplicateValues" dxfId="1404" priority="904"/>
  </conditionalFormatting>
  <conditionalFormatting sqref="B85:B89">
    <cfRule type="duplicateValues" dxfId="1403" priority="903"/>
  </conditionalFormatting>
  <conditionalFormatting sqref="D90:D94">
    <cfRule type="duplicateValues" dxfId="1402" priority="902"/>
  </conditionalFormatting>
  <conditionalFormatting sqref="B90:B94">
    <cfRule type="duplicateValues" dxfId="1401" priority="901"/>
  </conditionalFormatting>
  <conditionalFormatting sqref="D67:D76">
    <cfRule type="duplicateValues" dxfId="1400" priority="900"/>
  </conditionalFormatting>
  <conditionalFormatting sqref="B67:B76">
    <cfRule type="duplicateValues" dxfId="1399" priority="899"/>
  </conditionalFormatting>
  <conditionalFormatting sqref="B1:B1048576">
    <cfRule type="duplicateValues" dxfId="1398" priority="898"/>
  </conditionalFormatting>
  <conditionalFormatting sqref="B20">
    <cfRule type="duplicateValues" dxfId="1397" priority="897"/>
  </conditionalFormatting>
  <conditionalFormatting sqref="B212:B217">
    <cfRule type="duplicateValues" dxfId="1396" priority="893"/>
  </conditionalFormatting>
  <conditionalFormatting sqref="D212:D217">
    <cfRule type="duplicateValues" dxfId="1395" priority="892"/>
  </conditionalFormatting>
  <conditionalFormatting sqref="B212:B217">
    <cfRule type="duplicateValues" dxfId="1394" priority="891"/>
  </conditionalFormatting>
  <conditionalFormatting sqref="D212:D217">
    <cfRule type="duplicateValues" dxfId="1393" priority="890"/>
  </conditionalFormatting>
  <conditionalFormatting sqref="D212:D217">
    <cfRule type="duplicateValues" dxfId="1392" priority="889"/>
  </conditionalFormatting>
  <conditionalFormatting sqref="B212:B217">
    <cfRule type="duplicateValues" dxfId="1391" priority="888"/>
  </conditionalFormatting>
  <conditionalFormatting sqref="D212:D217">
    <cfRule type="duplicateValues" dxfId="1390" priority="887"/>
  </conditionalFormatting>
  <conditionalFormatting sqref="B212:B217">
    <cfRule type="duplicateValues" dxfId="1389" priority="886"/>
  </conditionalFormatting>
  <conditionalFormatting sqref="D45:D53">
    <cfRule type="duplicateValues" dxfId="1388" priority="849"/>
  </conditionalFormatting>
  <conditionalFormatting sqref="B45:B53">
    <cfRule type="duplicateValues" dxfId="1387" priority="848"/>
  </conditionalFormatting>
  <conditionalFormatting sqref="D62 D71 D80 D89">
    <cfRule type="duplicateValues" dxfId="1386" priority="811"/>
  </conditionalFormatting>
  <conditionalFormatting sqref="B62 B71 B80 B89">
    <cfRule type="duplicateValues" dxfId="1385" priority="810"/>
  </conditionalFormatting>
  <conditionalFormatting sqref="D66 D75 D84">
    <cfRule type="duplicateValues" dxfId="1384" priority="809"/>
  </conditionalFormatting>
  <conditionalFormatting sqref="B66 B75 B84">
    <cfRule type="duplicateValues" dxfId="1383" priority="808"/>
  </conditionalFormatting>
  <conditionalFormatting sqref="D67:D69 D76:D78 D85:D87">
    <cfRule type="duplicateValues" dxfId="1382" priority="807"/>
  </conditionalFormatting>
  <conditionalFormatting sqref="B67:B69 B76:B78 B85:B87">
    <cfRule type="duplicateValues" dxfId="1381" priority="806"/>
  </conditionalFormatting>
  <conditionalFormatting sqref="D61:D89">
    <cfRule type="duplicateValues" dxfId="1380" priority="805"/>
  </conditionalFormatting>
  <conditionalFormatting sqref="B61:B89">
    <cfRule type="duplicateValues" dxfId="1379" priority="804"/>
  </conditionalFormatting>
  <conditionalFormatting sqref="D91:D95">
    <cfRule type="duplicateValues" dxfId="1378" priority="767"/>
  </conditionalFormatting>
  <conditionalFormatting sqref="B91:B95">
    <cfRule type="duplicateValues" dxfId="1377" priority="766"/>
  </conditionalFormatting>
  <conditionalFormatting sqref="D92">
    <cfRule type="duplicateValues" dxfId="1376" priority="765"/>
  </conditionalFormatting>
  <conditionalFormatting sqref="B92">
    <cfRule type="duplicateValues" dxfId="1375" priority="764"/>
  </conditionalFormatting>
  <conditionalFormatting sqref="B210">
    <cfRule type="duplicateValues" dxfId="1374" priority="725"/>
  </conditionalFormatting>
  <conditionalFormatting sqref="D210">
    <cfRule type="duplicateValues" dxfId="1373" priority="724"/>
  </conditionalFormatting>
  <conditionalFormatting sqref="D210">
    <cfRule type="duplicateValues" dxfId="1372" priority="723"/>
  </conditionalFormatting>
  <conditionalFormatting sqref="B210">
    <cfRule type="duplicateValues" dxfId="1371" priority="722"/>
  </conditionalFormatting>
  <conditionalFormatting sqref="B210">
    <cfRule type="duplicateValues" dxfId="1370" priority="721"/>
  </conditionalFormatting>
  <conditionalFormatting sqref="D210">
    <cfRule type="duplicateValues" dxfId="1369" priority="720"/>
  </conditionalFormatting>
  <conditionalFormatting sqref="D210">
    <cfRule type="duplicateValues" dxfId="1368" priority="719"/>
  </conditionalFormatting>
  <conditionalFormatting sqref="B210">
    <cfRule type="duplicateValues" dxfId="1367" priority="718"/>
  </conditionalFormatting>
  <conditionalFormatting sqref="B210">
    <cfRule type="duplicateValues" dxfId="1366" priority="717"/>
  </conditionalFormatting>
  <conditionalFormatting sqref="D210">
    <cfRule type="duplicateValues" dxfId="1365" priority="716"/>
  </conditionalFormatting>
  <conditionalFormatting sqref="D210">
    <cfRule type="duplicateValues" dxfId="1364" priority="715"/>
  </conditionalFormatting>
  <conditionalFormatting sqref="B210">
    <cfRule type="duplicateValues" dxfId="1363" priority="714"/>
  </conditionalFormatting>
  <conditionalFormatting sqref="B9">
    <cfRule type="duplicateValues" dxfId="1362" priority="233"/>
  </conditionalFormatting>
  <conditionalFormatting sqref="D9:D220">
    <cfRule type="duplicateValues" dxfId="1361" priority="1977"/>
  </conditionalFormatting>
  <conditionalFormatting sqref="D1:D220">
    <cfRule type="duplicateValues" dxfId="1360" priority="1979"/>
  </conditionalFormatting>
  <conditionalFormatting sqref="B1:B220">
    <cfRule type="duplicateValues" dxfId="1359" priority="1981"/>
  </conditionalFormatting>
  <conditionalFormatting sqref="D17">
    <cfRule type="duplicateValues" dxfId="1358" priority="231"/>
  </conditionalFormatting>
  <conditionalFormatting sqref="B17">
    <cfRule type="duplicateValues" dxfId="1357" priority="230"/>
  </conditionalFormatting>
  <conditionalFormatting sqref="D39:D42">
    <cfRule type="duplicateValues" dxfId="1356" priority="229"/>
  </conditionalFormatting>
  <conditionalFormatting sqref="B39:B42">
    <cfRule type="duplicateValues" dxfId="1355" priority="228"/>
  </conditionalFormatting>
  <conditionalFormatting sqref="D44">
    <cfRule type="duplicateValues" dxfId="1354" priority="227"/>
  </conditionalFormatting>
  <conditionalFormatting sqref="B44">
    <cfRule type="duplicateValues" dxfId="1353" priority="226"/>
  </conditionalFormatting>
  <conditionalFormatting sqref="D46">
    <cfRule type="duplicateValues" dxfId="1352" priority="225"/>
  </conditionalFormatting>
  <conditionalFormatting sqref="B46">
    <cfRule type="duplicateValues" dxfId="1351" priority="224"/>
  </conditionalFormatting>
  <conditionalFormatting sqref="D50">
    <cfRule type="duplicateValues" dxfId="1350" priority="223"/>
  </conditionalFormatting>
  <conditionalFormatting sqref="B50">
    <cfRule type="duplicateValues" dxfId="1349" priority="222"/>
  </conditionalFormatting>
  <conditionalFormatting sqref="D51:D53">
    <cfRule type="duplicateValues" dxfId="1348" priority="221"/>
  </conditionalFormatting>
  <conditionalFormatting sqref="B51:B53">
    <cfRule type="duplicateValues" dxfId="1347" priority="220"/>
  </conditionalFormatting>
  <conditionalFormatting sqref="D55:D65">
    <cfRule type="duplicateValues" dxfId="1346" priority="219"/>
  </conditionalFormatting>
  <conditionalFormatting sqref="B55:B65">
    <cfRule type="duplicateValues" dxfId="1345" priority="218"/>
  </conditionalFormatting>
  <conditionalFormatting sqref="D68:D76">
    <cfRule type="duplicateValues" dxfId="1344" priority="217"/>
  </conditionalFormatting>
  <conditionalFormatting sqref="B68:B76">
    <cfRule type="duplicateValues" dxfId="1343" priority="216"/>
  </conditionalFormatting>
  <conditionalFormatting sqref="D67">
    <cfRule type="duplicateValues" dxfId="1342" priority="215"/>
  </conditionalFormatting>
  <conditionalFormatting sqref="B67">
    <cfRule type="duplicateValues" dxfId="1341" priority="214"/>
  </conditionalFormatting>
  <conditionalFormatting sqref="D78">
    <cfRule type="duplicateValues" dxfId="1340" priority="213"/>
  </conditionalFormatting>
  <conditionalFormatting sqref="B78">
    <cfRule type="duplicateValues" dxfId="1339" priority="212"/>
  </conditionalFormatting>
  <conditionalFormatting sqref="D80:D81">
    <cfRule type="duplicateValues" dxfId="1338" priority="211"/>
  </conditionalFormatting>
  <conditionalFormatting sqref="B80:B81">
    <cfRule type="duplicateValues" dxfId="1337" priority="210"/>
  </conditionalFormatting>
  <conditionalFormatting sqref="D85:D89">
    <cfRule type="duplicateValues" dxfId="1336" priority="209"/>
  </conditionalFormatting>
  <conditionalFormatting sqref="B85:B89">
    <cfRule type="duplicateValues" dxfId="1335" priority="208"/>
  </conditionalFormatting>
  <conditionalFormatting sqref="D90:D94">
    <cfRule type="duplicateValues" dxfId="1334" priority="207"/>
  </conditionalFormatting>
  <conditionalFormatting sqref="B90:B94">
    <cfRule type="duplicateValues" dxfId="1333" priority="206"/>
  </conditionalFormatting>
  <conditionalFormatting sqref="D67:D76">
    <cfRule type="duplicateValues" dxfId="1332" priority="205"/>
  </conditionalFormatting>
  <conditionalFormatting sqref="B67:B76">
    <cfRule type="duplicateValues" dxfId="1331" priority="204"/>
  </conditionalFormatting>
  <conditionalFormatting sqref="B14:B203">
    <cfRule type="duplicateValues" dxfId="1330" priority="203"/>
  </conditionalFormatting>
  <conditionalFormatting sqref="B20">
    <cfRule type="duplicateValues" dxfId="1329" priority="202"/>
  </conditionalFormatting>
  <conditionalFormatting sqref="D45:D53">
    <cfRule type="duplicateValues" dxfId="1328" priority="201"/>
  </conditionalFormatting>
  <conditionalFormatting sqref="B45:B53">
    <cfRule type="duplicateValues" dxfId="1327" priority="200"/>
  </conditionalFormatting>
  <conditionalFormatting sqref="D62 D71 D80 D89">
    <cfRule type="duplicateValues" dxfId="1326" priority="199"/>
  </conditionalFormatting>
  <conditionalFormatting sqref="B62 B71 B80 B89">
    <cfRule type="duplicateValues" dxfId="1325" priority="198"/>
  </conditionalFormatting>
  <conditionalFormatting sqref="D66 D75 D84">
    <cfRule type="duplicateValues" dxfId="1324" priority="197"/>
  </conditionalFormatting>
  <conditionalFormatting sqref="B66 B75 B84">
    <cfRule type="duplicateValues" dxfId="1323" priority="196"/>
  </conditionalFormatting>
  <conditionalFormatting sqref="D67:D69 D76:D78 D85:D87">
    <cfRule type="duplicateValues" dxfId="1322" priority="195"/>
  </conditionalFormatting>
  <conditionalFormatting sqref="B67:B69 B76:B78 B85:B87">
    <cfRule type="duplicateValues" dxfId="1321" priority="194"/>
  </conditionalFormatting>
  <conditionalFormatting sqref="D61:D89">
    <cfRule type="duplicateValues" dxfId="1320" priority="193"/>
  </conditionalFormatting>
  <conditionalFormatting sqref="B61:B89">
    <cfRule type="duplicateValues" dxfId="1319" priority="192"/>
  </conditionalFormatting>
  <conditionalFormatting sqref="D91:D95">
    <cfRule type="duplicateValues" dxfId="1318" priority="191"/>
  </conditionalFormatting>
  <conditionalFormatting sqref="B91:B95">
    <cfRule type="duplicateValues" dxfId="1317" priority="190"/>
  </conditionalFormatting>
  <conditionalFormatting sqref="D92">
    <cfRule type="duplicateValues" dxfId="1316" priority="189"/>
  </conditionalFormatting>
  <conditionalFormatting sqref="B92">
    <cfRule type="duplicateValues" dxfId="1315" priority="188"/>
  </conditionalFormatting>
  <conditionalFormatting sqref="D14:D194 D197:D201">
    <cfRule type="duplicateValues" dxfId="1314" priority="187"/>
  </conditionalFormatting>
  <conditionalFormatting sqref="D14:D203">
    <cfRule type="duplicateValues" dxfId="1313" priority="186"/>
  </conditionalFormatting>
  <conditionalFormatting sqref="B14:B203">
    <cfRule type="duplicateValues" dxfId="1312" priority="185"/>
  </conditionalFormatting>
  <conditionalFormatting sqref="D17">
    <cfRule type="duplicateValues" dxfId="1311" priority="184"/>
  </conditionalFormatting>
  <conditionalFormatting sqref="B17">
    <cfRule type="duplicateValues" dxfId="1310" priority="183"/>
  </conditionalFormatting>
  <conditionalFormatting sqref="D39:D42">
    <cfRule type="duplicateValues" dxfId="1309" priority="182"/>
  </conditionalFormatting>
  <conditionalFormatting sqref="B39:B42">
    <cfRule type="duplicateValues" dxfId="1308" priority="181"/>
  </conditionalFormatting>
  <conditionalFormatting sqref="D44">
    <cfRule type="duplicateValues" dxfId="1307" priority="180"/>
  </conditionalFormatting>
  <conditionalFormatting sqref="B44">
    <cfRule type="duplicateValues" dxfId="1306" priority="179"/>
  </conditionalFormatting>
  <conditionalFormatting sqref="D46">
    <cfRule type="duplicateValues" dxfId="1305" priority="178"/>
  </conditionalFormatting>
  <conditionalFormatting sqref="B46">
    <cfRule type="duplicateValues" dxfId="1304" priority="177"/>
  </conditionalFormatting>
  <conditionalFormatting sqref="D50">
    <cfRule type="duplicateValues" dxfId="1303" priority="176"/>
  </conditionalFormatting>
  <conditionalFormatting sqref="B50">
    <cfRule type="duplicateValues" dxfId="1302" priority="175"/>
  </conditionalFormatting>
  <conditionalFormatting sqref="D51:D53">
    <cfRule type="duplicateValues" dxfId="1301" priority="174"/>
  </conditionalFormatting>
  <conditionalFormatting sqref="B51:B53">
    <cfRule type="duplicateValues" dxfId="1300" priority="173"/>
  </conditionalFormatting>
  <conditionalFormatting sqref="D55:D65">
    <cfRule type="duplicateValues" dxfId="1299" priority="172"/>
  </conditionalFormatting>
  <conditionalFormatting sqref="B55:B65">
    <cfRule type="duplicateValues" dxfId="1298" priority="171"/>
  </conditionalFormatting>
  <conditionalFormatting sqref="D68:D76">
    <cfRule type="duplicateValues" dxfId="1297" priority="170"/>
  </conditionalFormatting>
  <conditionalFormatting sqref="B68:B76">
    <cfRule type="duplicateValues" dxfId="1296" priority="169"/>
  </conditionalFormatting>
  <conditionalFormatting sqref="D67">
    <cfRule type="duplicateValues" dxfId="1295" priority="168"/>
  </conditionalFormatting>
  <conditionalFormatting sqref="B67">
    <cfRule type="duplicateValues" dxfId="1294" priority="167"/>
  </conditionalFormatting>
  <conditionalFormatting sqref="D78">
    <cfRule type="duplicateValues" dxfId="1293" priority="166"/>
  </conditionalFormatting>
  <conditionalFormatting sqref="B78">
    <cfRule type="duplicateValues" dxfId="1292" priority="165"/>
  </conditionalFormatting>
  <conditionalFormatting sqref="D80:D81">
    <cfRule type="duplicateValues" dxfId="1291" priority="164"/>
  </conditionalFormatting>
  <conditionalFormatting sqref="B80:B81">
    <cfRule type="duplicateValues" dxfId="1290" priority="163"/>
  </conditionalFormatting>
  <conditionalFormatting sqref="D85:D89">
    <cfRule type="duplicateValues" dxfId="1289" priority="162"/>
  </conditionalFormatting>
  <conditionalFormatting sqref="B85:B89">
    <cfRule type="duplicateValues" dxfId="1288" priority="161"/>
  </conditionalFormatting>
  <conditionalFormatting sqref="D90:D94">
    <cfRule type="duplicateValues" dxfId="1287" priority="160"/>
  </conditionalFormatting>
  <conditionalFormatting sqref="B90:B94">
    <cfRule type="duplicateValues" dxfId="1286" priority="159"/>
  </conditionalFormatting>
  <conditionalFormatting sqref="D67:D76">
    <cfRule type="duplicateValues" dxfId="1285" priority="158"/>
  </conditionalFormatting>
  <conditionalFormatting sqref="B67:B76">
    <cfRule type="duplicateValues" dxfId="1284" priority="157"/>
  </conditionalFormatting>
  <conditionalFormatting sqref="B14:B203">
    <cfRule type="duplicateValues" dxfId="1283" priority="156"/>
  </conditionalFormatting>
  <conditionalFormatting sqref="B20">
    <cfRule type="duplicateValues" dxfId="1282" priority="155"/>
  </conditionalFormatting>
  <conditionalFormatting sqref="D45:D53">
    <cfRule type="duplicateValues" dxfId="1281" priority="154"/>
  </conditionalFormatting>
  <conditionalFormatting sqref="B45:B53">
    <cfRule type="duplicateValues" dxfId="1280" priority="153"/>
  </conditionalFormatting>
  <conditionalFormatting sqref="D62 D71 D80 D89">
    <cfRule type="duplicateValues" dxfId="1279" priority="152"/>
  </conditionalFormatting>
  <conditionalFormatting sqref="B62 B71 B80 B89">
    <cfRule type="duplicateValues" dxfId="1278" priority="151"/>
  </conditionalFormatting>
  <conditionalFormatting sqref="D66 D75 D84">
    <cfRule type="duplicateValues" dxfId="1277" priority="150"/>
  </conditionalFormatting>
  <conditionalFormatting sqref="B66 B75 B84">
    <cfRule type="duplicateValues" dxfId="1276" priority="149"/>
  </conditionalFormatting>
  <conditionalFormatting sqref="D67:D69 D76:D78 D85:D87">
    <cfRule type="duplicateValues" dxfId="1275" priority="148"/>
  </conditionalFormatting>
  <conditionalFormatting sqref="B67:B69 B76:B78 B85:B87">
    <cfRule type="duplicateValues" dxfId="1274" priority="147"/>
  </conditionalFormatting>
  <conditionalFormatting sqref="D61:D89">
    <cfRule type="duplicateValues" dxfId="1273" priority="146"/>
  </conditionalFormatting>
  <conditionalFormatting sqref="B61:B89">
    <cfRule type="duplicateValues" dxfId="1272" priority="145"/>
  </conditionalFormatting>
  <conditionalFormatting sqref="D91:D95">
    <cfRule type="duplicateValues" dxfId="1271" priority="144"/>
  </conditionalFormatting>
  <conditionalFormatting sqref="B91:B95">
    <cfRule type="duplicateValues" dxfId="1270" priority="143"/>
  </conditionalFormatting>
  <conditionalFormatting sqref="D92">
    <cfRule type="duplicateValues" dxfId="1269" priority="142"/>
  </conditionalFormatting>
  <conditionalFormatting sqref="B92">
    <cfRule type="duplicateValues" dxfId="1268" priority="141"/>
  </conditionalFormatting>
  <conditionalFormatting sqref="D14:D203">
    <cfRule type="duplicateValues" dxfId="1267" priority="140"/>
  </conditionalFormatting>
  <conditionalFormatting sqref="D14:D203">
    <cfRule type="duplicateValues" dxfId="1266" priority="139"/>
  </conditionalFormatting>
  <conditionalFormatting sqref="B14:B203">
    <cfRule type="duplicateValues" dxfId="1265" priority="138"/>
  </conditionalFormatting>
  <conditionalFormatting sqref="D17">
    <cfRule type="duplicateValues" dxfId="1264" priority="137"/>
  </conditionalFormatting>
  <conditionalFormatting sqref="B17">
    <cfRule type="duplicateValues" dxfId="1263" priority="136"/>
  </conditionalFormatting>
  <conditionalFormatting sqref="D39:D42">
    <cfRule type="duplicateValues" dxfId="1262" priority="135"/>
  </conditionalFormatting>
  <conditionalFormatting sqref="B39:B42">
    <cfRule type="duplicateValues" dxfId="1261" priority="134"/>
  </conditionalFormatting>
  <conditionalFormatting sqref="D44">
    <cfRule type="duplicateValues" dxfId="1260" priority="133"/>
  </conditionalFormatting>
  <conditionalFormatting sqref="B44">
    <cfRule type="duplicateValues" dxfId="1259" priority="132"/>
  </conditionalFormatting>
  <conditionalFormatting sqref="D46">
    <cfRule type="duplicateValues" dxfId="1258" priority="131"/>
  </conditionalFormatting>
  <conditionalFormatting sqref="B46">
    <cfRule type="duplicateValues" dxfId="1257" priority="130"/>
  </conditionalFormatting>
  <conditionalFormatting sqref="D50">
    <cfRule type="duplicateValues" dxfId="1256" priority="129"/>
  </conditionalFormatting>
  <conditionalFormatting sqref="B50">
    <cfRule type="duplicateValues" dxfId="1255" priority="128"/>
  </conditionalFormatting>
  <conditionalFormatting sqref="D51:D53">
    <cfRule type="duplicateValues" dxfId="1254" priority="127"/>
  </conditionalFormatting>
  <conditionalFormatting sqref="B51:B53">
    <cfRule type="duplicateValues" dxfId="1253" priority="126"/>
  </conditionalFormatting>
  <conditionalFormatting sqref="D56:D66">
    <cfRule type="duplicateValues" dxfId="1252" priority="125"/>
  </conditionalFormatting>
  <conditionalFormatting sqref="B56:B66">
    <cfRule type="duplicateValues" dxfId="1251" priority="124"/>
  </conditionalFormatting>
  <conditionalFormatting sqref="D69:D77">
    <cfRule type="duplicateValues" dxfId="1250" priority="123"/>
  </conditionalFormatting>
  <conditionalFormatting sqref="B69:B77">
    <cfRule type="duplicateValues" dxfId="1249" priority="122"/>
  </conditionalFormatting>
  <conditionalFormatting sqref="D68">
    <cfRule type="duplicateValues" dxfId="1248" priority="121"/>
  </conditionalFormatting>
  <conditionalFormatting sqref="B68">
    <cfRule type="duplicateValues" dxfId="1247" priority="120"/>
  </conditionalFormatting>
  <conditionalFormatting sqref="D79">
    <cfRule type="duplicateValues" dxfId="1246" priority="119"/>
  </conditionalFormatting>
  <conditionalFormatting sqref="B79">
    <cfRule type="duplicateValues" dxfId="1245" priority="118"/>
  </conditionalFormatting>
  <conditionalFormatting sqref="D81:D82">
    <cfRule type="duplicateValues" dxfId="1244" priority="117"/>
  </conditionalFormatting>
  <conditionalFormatting sqref="B81:B82">
    <cfRule type="duplicateValues" dxfId="1243" priority="116"/>
  </conditionalFormatting>
  <conditionalFormatting sqref="D86:D90">
    <cfRule type="duplicateValues" dxfId="1242" priority="115"/>
  </conditionalFormatting>
  <conditionalFormatting sqref="B86:B90">
    <cfRule type="duplicateValues" dxfId="1241" priority="114"/>
  </conditionalFormatting>
  <conditionalFormatting sqref="D91:D95">
    <cfRule type="duplicateValues" dxfId="1240" priority="113"/>
  </conditionalFormatting>
  <conditionalFormatting sqref="B91:B95">
    <cfRule type="duplicateValues" dxfId="1239" priority="112"/>
  </conditionalFormatting>
  <conditionalFormatting sqref="D68:D77">
    <cfRule type="duplicateValues" dxfId="1238" priority="111"/>
  </conditionalFormatting>
  <conditionalFormatting sqref="B68:B77">
    <cfRule type="duplicateValues" dxfId="1237" priority="110"/>
  </conditionalFormatting>
  <conditionalFormatting sqref="B14:B203">
    <cfRule type="duplicateValues" dxfId="1236" priority="109"/>
  </conditionalFormatting>
  <conditionalFormatting sqref="B20">
    <cfRule type="duplicateValues" dxfId="1235" priority="108"/>
  </conditionalFormatting>
  <conditionalFormatting sqref="D45:D53">
    <cfRule type="duplicateValues" dxfId="1234" priority="107"/>
  </conditionalFormatting>
  <conditionalFormatting sqref="B45:B53">
    <cfRule type="duplicateValues" dxfId="1233" priority="106"/>
  </conditionalFormatting>
  <conditionalFormatting sqref="D63 D72 D81 D90">
    <cfRule type="duplicateValues" dxfId="1232" priority="105"/>
  </conditionalFormatting>
  <conditionalFormatting sqref="B63 B72 B81 B90">
    <cfRule type="duplicateValues" dxfId="1231" priority="104"/>
  </conditionalFormatting>
  <conditionalFormatting sqref="D67 D76 D85">
    <cfRule type="duplicateValues" dxfId="1230" priority="103"/>
  </conditionalFormatting>
  <conditionalFormatting sqref="B67 B76 B85">
    <cfRule type="duplicateValues" dxfId="1229" priority="102"/>
  </conditionalFormatting>
  <conditionalFormatting sqref="D68:D70 D77:D79 D86:D88">
    <cfRule type="duplicateValues" dxfId="1228" priority="101"/>
  </conditionalFormatting>
  <conditionalFormatting sqref="B68:B70 B77:B79 B86:B88">
    <cfRule type="duplicateValues" dxfId="1227" priority="100"/>
  </conditionalFormatting>
  <conditionalFormatting sqref="D62:D90">
    <cfRule type="duplicateValues" dxfId="1226" priority="99"/>
  </conditionalFormatting>
  <conditionalFormatting sqref="B62:B90">
    <cfRule type="duplicateValues" dxfId="1225" priority="98"/>
  </conditionalFormatting>
  <conditionalFormatting sqref="D63">
    <cfRule type="duplicateValues" dxfId="1224" priority="97"/>
  </conditionalFormatting>
  <conditionalFormatting sqref="B63">
    <cfRule type="duplicateValues" dxfId="1223" priority="96"/>
  </conditionalFormatting>
  <conditionalFormatting sqref="D67">
    <cfRule type="duplicateValues" dxfId="1222" priority="95"/>
  </conditionalFormatting>
  <conditionalFormatting sqref="B67">
    <cfRule type="duplicateValues" dxfId="1221" priority="94"/>
  </conditionalFormatting>
  <conditionalFormatting sqref="D68:D70">
    <cfRule type="duplicateValues" dxfId="1220" priority="93"/>
  </conditionalFormatting>
  <conditionalFormatting sqref="B68:B70">
    <cfRule type="duplicateValues" dxfId="1219" priority="92"/>
  </conditionalFormatting>
  <conditionalFormatting sqref="D92:D96">
    <cfRule type="duplicateValues" dxfId="1218" priority="91"/>
  </conditionalFormatting>
  <conditionalFormatting sqref="B92:B96">
    <cfRule type="duplicateValues" dxfId="1217" priority="90"/>
  </conditionalFormatting>
  <conditionalFormatting sqref="D93">
    <cfRule type="duplicateValues" dxfId="1216" priority="89"/>
  </conditionalFormatting>
  <conditionalFormatting sqref="B93">
    <cfRule type="duplicateValues" dxfId="1215" priority="88"/>
  </conditionalFormatting>
  <conditionalFormatting sqref="B55">
    <cfRule type="duplicateValues" dxfId="1214" priority="87"/>
  </conditionalFormatting>
  <conditionalFormatting sqref="D55">
    <cfRule type="duplicateValues" dxfId="1213" priority="86"/>
  </conditionalFormatting>
  <conditionalFormatting sqref="D14:D203">
    <cfRule type="duplicateValues" dxfId="1212" priority="85"/>
  </conditionalFormatting>
  <conditionalFormatting sqref="D14:D203">
    <cfRule type="duplicateValues" dxfId="1211" priority="84"/>
  </conditionalFormatting>
  <conditionalFormatting sqref="B14:B203">
    <cfRule type="duplicateValues" dxfId="1210" priority="83"/>
  </conditionalFormatting>
  <conditionalFormatting sqref="D17">
    <cfRule type="duplicateValues" dxfId="1209" priority="82"/>
  </conditionalFormatting>
  <conditionalFormatting sqref="B17">
    <cfRule type="duplicateValues" dxfId="1208" priority="81"/>
  </conditionalFormatting>
  <conditionalFormatting sqref="D39:D42">
    <cfRule type="duplicateValues" dxfId="1207" priority="80"/>
  </conditionalFormatting>
  <conditionalFormatting sqref="B39:B42">
    <cfRule type="duplicateValues" dxfId="1206" priority="79"/>
  </conditionalFormatting>
  <conditionalFormatting sqref="D44">
    <cfRule type="duplicateValues" dxfId="1205" priority="78"/>
  </conditionalFormatting>
  <conditionalFormatting sqref="B44">
    <cfRule type="duplicateValues" dxfId="1204" priority="77"/>
  </conditionalFormatting>
  <conditionalFormatting sqref="D46">
    <cfRule type="duplicateValues" dxfId="1203" priority="76"/>
  </conditionalFormatting>
  <conditionalFormatting sqref="B46">
    <cfRule type="duplicateValues" dxfId="1202" priority="75"/>
  </conditionalFormatting>
  <conditionalFormatting sqref="D50">
    <cfRule type="duplicateValues" dxfId="1201" priority="74"/>
  </conditionalFormatting>
  <conditionalFormatting sqref="B50">
    <cfRule type="duplicateValues" dxfId="1200" priority="73"/>
  </conditionalFormatting>
  <conditionalFormatting sqref="D51:D53">
    <cfRule type="duplicateValues" dxfId="1199" priority="72"/>
  </conditionalFormatting>
  <conditionalFormatting sqref="B51:B53">
    <cfRule type="duplicateValues" dxfId="1198" priority="71"/>
  </conditionalFormatting>
  <conditionalFormatting sqref="D55:D65">
    <cfRule type="duplicateValues" dxfId="1197" priority="70"/>
  </conditionalFormatting>
  <conditionalFormatting sqref="B55:B65">
    <cfRule type="duplicateValues" dxfId="1196" priority="69"/>
  </conditionalFormatting>
  <conditionalFormatting sqref="D68:D76">
    <cfRule type="duplicateValues" dxfId="1195" priority="68"/>
  </conditionalFormatting>
  <conditionalFormatting sqref="B68:B76">
    <cfRule type="duplicateValues" dxfId="1194" priority="67"/>
  </conditionalFormatting>
  <conditionalFormatting sqref="D67">
    <cfRule type="duplicateValues" dxfId="1193" priority="66"/>
  </conditionalFormatting>
  <conditionalFormatting sqref="B67">
    <cfRule type="duplicateValues" dxfId="1192" priority="65"/>
  </conditionalFormatting>
  <conditionalFormatting sqref="D78">
    <cfRule type="duplicateValues" dxfId="1191" priority="64"/>
  </conditionalFormatting>
  <conditionalFormatting sqref="B78">
    <cfRule type="duplicateValues" dxfId="1190" priority="63"/>
  </conditionalFormatting>
  <conditionalFormatting sqref="D80:D81">
    <cfRule type="duplicateValues" dxfId="1189" priority="62"/>
  </conditionalFormatting>
  <conditionalFormatting sqref="B80:B81">
    <cfRule type="duplicateValues" dxfId="1188" priority="61"/>
  </conditionalFormatting>
  <conditionalFormatting sqref="D85:D89">
    <cfRule type="duplicateValues" dxfId="1187" priority="60"/>
  </conditionalFormatting>
  <conditionalFormatting sqref="B85:B89">
    <cfRule type="duplicateValues" dxfId="1186" priority="59"/>
  </conditionalFormatting>
  <conditionalFormatting sqref="D90:D94">
    <cfRule type="duplicateValues" dxfId="1185" priority="58"/>
  </conditionalFormatting>
  <conditionalFormatting sqref="B90:B94">
    <cfRule type="duplicateValues" dxfId="1184" priority="57"/>
  </conditionalFormatting>
  <conditionalFormatting sqref="D67:D76">
    <cfRule type="duplicateValues" dxfId="1183" priority="56"/>
  </conditionalFormatting>
  <conditionalFormatting sqref="B67:B76">
    <cfRule type="duplicateValues" dxfId="1182" priority="55"/>
  </conditionalFormatting>
  <conditionalFormatting sqref="B14:B203">
    <cfRule type="duplicateValues" dxfId="1181" priority="54"/>
  </conditionalFormatting>
  <conditionalFormatting sqref="B20">
    <cfRule type="duplicateValues" dxfId="1180" priority="53"/>
  </conditionalFormatting>
  <conditionalFormatting sqref="D45:D53">
    <cfRule type="duplicateValues" dxfId="1179" priority="52"/>
  </conditionalFormatting>
  <conditionalFormatting sqref="B45:B53">
    <cfRule type="duplicateValues" dxfId="1178" priority="51"/>
  </conditionalFormatting>
  <conditionalFormatting sqref="D61:D89">
    <cfRule type="duplicateValues" dxfId="1177" priority="50"/>
  </conditionalFormatting>
  <conditionalFormatting sqref="B61:B89">
    <cfRule type="duplicateValues" dxfId="1176" priority="49"/>
  </conditionalFormatting>
  <conditionalFormatting sqref="D91:D95">
    <cfRule type="duplicateValues" dxfId="1175" priority="48"/>
  </conditionalFormatting>
  <conditionalFormatting sqref="B91:B95">
    <cfRule type="duplicateValues" dxfId="1174" priority="47"/>
  </conditionalFormatting>
  <conditionalFormatting sqref="D200:D201 D14:D197">
    <cfRule type="duplicateValues" dxfId="1173" priority="46"/>
  </conditionalFormatting>
  <conditionalFormatting sqref="D14:D203">
    <cfRule type="duplicateValues" dxfId="1172" priority="45"/>
  </conditionalFormatting>
  <conditionalFormatting sqref="B14:B203">
    <cfRule type="duplicateValues" dxfId="1171" priority="44"/>
  </conditionalFormatting>
  <conditionalFormatting sqref="D17">
    <cfRule type="duplicateValues" dxfId="1170" priority="43"/>
  </conditionalFormatting>
  <conditionalFormatting sqref="B17">
    <cfRule type="duplicateValues" dxfId="1169" priority="42"/>
  </conditionalFormatting>
  <conditionalFormatting sqref="D39:D42">
    <cfRule type="duplicateValues" dxfId="1168" priority="41"/>
  </conditionalFormatting>
  <conditionalFormatting sqref="B39:B42">
    <cfRule type="duplicateValues" dxfId="1167" priority="40"/>
  </conditionalFormatting>
  <conditionalFormatting sqref="D44">
    <cfRule type="duplicateValues" dxfId="1166" priority="39"/>
  </conditionalFormatting>
  <conditionalFormatting sqref="B44">
    <cfRule type="duplicateValues" dxfId="1165" priority="38"/>
  </conditionalFormatting>
  <conditionalFormatting sqref="D46">
    <cfRule type="duplicateValues" dxfId="1164" priority="37"/>
  </conditionalFormatting>
  <conditionalFormatting sqref="B46">
    <cfRule type="duplicateValues" dxfId="1163" priority="36"/>
  </conditionalFormatting>
  <conditionalFormatting sqref="D50">
    <cfRule type="duplicateValues" dxfId="1162" priority="35"/>
  </conditionalFormatting>
  <conditionalFormatting sqref="B50">
    <cfRule type="duplicateValues" dxfId="1161" priority="34"/>
  </conditionalFormatting>
  <conditionalFormatting sqref="D51:D53">
    <cfRule type="duplicateValues" dxfId="1160" priority="33"/>
  </conditionalFormatting>
  <conditionalFormatting sqref="B51:B53">
    <cfRule type="duplicateValues" dxfId="1159" priority="32"/>
  </conditionalFormatting>
  <conditionalFormatting sqref="D55:D65">
    <cfRule type="duplicateValues" dxfId="1158" priority="31"/>
  </conditionalFormatting>
  <conditionalFormatting sqref="B55:B65">
    <cfRule type="duplicateValues" dxfId="1157" priority="30"/>
  </conditionalFormatting>
  <conditionalFormatting sqref="D68:D76">
    <cfRule type="duplicateValues" dxfId="1156" priority="29"/>
  </conditionalFormatting>
  <conditionalFormatting sqref="B68:B76">
    <cfRule type="duplicateValues" dxfId="1155" priority="28"/>
  </conditionalFormatting>
  <conditionalFormatting sqref="D67">
    <cfRule type="duplicateValues" dxfId="1154" priority="27"/>
  </conditionalFormatting>
  <conditionalFormatting sqref="B67">
    <cfRule type="duplicateValues" dxfId="1153" priority="26"/>
  </conditionalFormatting>
  <conditionalFormatting sqref="D78">
    <cfRule type="duplicateValues" dxfId="1152" priority="25"/>
  </conditionalFormatting>
  <conditionalFormatting sqref="B78">
    <cfRule type="duplicateValues" dxfId="1151" priority="24"/>
  </conditionalFormatting>
  <conditionalFormatting sqref="D80:D81">
    <cfRule type="duplicateValues" dxfId="1150" priority="23"/>
  </conditionalFormatting>
  <conditionalFormatting sqref="B80:B81">
    <cfRule type="duplicateValues" dxfId="1149" priority="22"/>
  </conditionalFormatting>
  <conditionalFormatting sqref="D85:D89">
    <cfRule type="duplicateValues" dxfId="1148" priority="21"/>
  </conditionalFormatting>
  <conditionalFormatting sqref="B85:B89">
    <cfRule type="duplicateValues" dxfId="1147" priority="20"/>
  </conditionalFormatting>
  <conditionalFormatting sqref="D90:D94">
    <cfRule type="duplicateValues" dxfId="1146" priority="19"/>
  </conditionalFormatting>
  <conditionalFormatting sqref="B90:B94">
    <cfRule type="duplicateValues" dxfId="1145" priority="18"/>
  </conditionalFormatting>
  <conditionalFormatting sqref="D67:D76">
    <cfRule type="duplicateValues" dxfId="1144" priority="17"/>
  </conditionalFormatting>
  <conditionalFormatting sqref="B67:B76">
    <cfRule type="duplicateValues" dxfId="1143" priority="16"/>
  </conditionalFormatting>
  <conditionalFormatting sqref="B14:B203">
    <cfRule type="duplicateValues" dxfId="1142" priority="15"/>
  </conditionalFormatting>
  <conditionalFormatting sqref="B20">
    <cfRule type="duplicateValues" dxfId="1141" priority="14"/>
  </conditionalFormatting>
  <conditionalFormatting sqref="D45:D53">
    <cfRule type="duplicateValues" dxfId="1140" priority="13"/>
  </conditionalFormatting>
  <conditionalFormatting sqref="B45:B53">
    <cfRule type="duplicateValues" dxfId="1139" priority="12"/>
  </conditionalFormatting>
  <conditionalFormatting sqref="D61:D89">
    <cfRule type="duplicateValues" dxfId="1138" priority="11"/>
  </conditionalFormatting>
  <conditionalFormatting sqref="B61:B89">
    <cfRule type="duplicateValues" dxfId="1137" priority="10"/>
  </conditionalFormatting>
  <conditionalFormatting sqref="D91:D95">
    <cfRule type="duplicateValues" dxfId="1136" priority="9"/>
  </conditionalFormatting>
  <conditionalFormatting sqref="B91:B95">
    <cfRule type="duplicateValues" dxfId="1135" priority="8"/>
  </conditionalFormatting>
  <conditionalFormatting sqref="D201 D192:D198">
    <cfRule type="duplicateValues" dxfId="1134" priority="7"/>
  </conditionalFormatting>
  <conditionalFormatting sqref="D188:D189">
    <cfRule type="duplicateValues" dxfId="1133" priority="6"/>
  </conditionalFormatting>
  <conditionalFormatting sqref="D183:D184 D187">
    <cfRule type="duplicateValues" dxfId="1132" priority="5"/>
  </conditionalFormatting>
  <conditionalFormatting sqref="D197:D198">
    <cfRule type="duplicateValues" dxfId="1131" priority="4"/>
  </conditionalFormatting>
  <conditionalFormatting sqref="D202:D203 D14:D180">
    <cfRule type="duplicateValues" dxfId="1130" priority="3"/>
  </conditionalFormatting>
  <conditionalFormatting sqref="D14:D203">
    <cfRule type="duplicateValues" dxfId="1129" priority="2"/>
  </conditionalFormatting>
  <conditionalFormatting sqref="B14:B203">
    <cfRule type="duplicateValues" dxfId="1128" priority="1"/>
  </conditionalFormatting>
  <printOptions horizontalCentered="1"/>
  <pageMargins left="0" right="0" top="0.23622047244094491" bottom="0.2362204724409449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A221"/>
  <sheetViews>
    <sheetView workbookViewId="0">
      <pane xSplit="5" ySplit="12" topLeftCell="O150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3.8554687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8.5703125" style="53" customWidth="1"/>
    <col min="30" max="30" width="7.85546875" style="1" customWidth="1"/>
    <col min="31" max="31" width="11.140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53" x14ac:dyDescent="0.2">
      <c r="AO1" s="38" t="s">
        <v>236</v>
      </c>
    </row>
    <row r="2" spans="1:53" x14ac:dyDescent="0.2">
      <c r="AO2" s="38" t="s">
        <v>237</v>
      </c>
    </row>
    <row r="3" spans="1:53" x14ac:dyDescent="0.2">
      <c r="AO3" s="38" t="s">
        <v>238</v>
      </c>
    </row>
    <row r="4" spans="1:53" x14ac:dyDescent="0.2">
      <c r="AO4" s="38"/>
    </row>
    <row r="5" spans="1:53" x14ac:dyDescent="0.2">
      <c r="AO5" s="38"/>
    </row>
    <row r="6" spans="1:53" x14ac:dyDescent="0.2">
      <c r="AO6" s="39"/>
    </row>
    <row r="7" spans="1:53" x14ac:dyDescent="0.2">
      <c r="AO7" s="39"/>
    </row>
    <row r="8" spans="1:53" x14ac:dyDescent="0.2">
      <c r="AO8" s="39"/>
    </row>
    <row r="9" spans="1:53" s="20" customFormat="1" ht="22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31</v>
      </c>
      <c r="AQ9" s="33">
        <v>43466</v>
      </c>
      <c r="AR9" s="34"/>
      <c r="AT9" s="33">
        <v>43497</v>
      </c>
      <c r="AU9" s="34"/>
      <c r="AV9" s="33">
        <v>43556</v>
      </c>
      <c r="AW9" s="34"/>
      <c r="AX9" s="33">
        <v>43616</v>
      </c>
      <c r="AY9" s="34"/>
      <c r="AZ9" s="33">
        <v>43646</v>
      </c>
      <c r="BA9" s="34"/>
    </row>
    <row r="10" spans="1:53" ht="13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ROUND(AO10-AV9,0)</f>
        <v>33</v>
      </c>
      <c r="AW10" s="29" t="s">
        <v>10</v>
      </c>
      <c r="AX10" s="28">
        <f>ROUND(AO10-AX9,0)</f>
        <v>-27</v>
      </c>
      <c r="AY10" s="29" t="s">
        <v>10</v>
      </c>
      <c r="AZ10" s="28">
        <f>AO10-AZ9</f>
        <v>-57</v>
      </c>
      <c r="BA10" s="29" t="s">
        <v>10</v>
      </c>
    </row>
    <row r="11" spans="1:53" s="2" customFormat="1" ht="12.7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53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3" ht="5.2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3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 t="shared" ref="AK14:AK20" si="1">IFERROR(AI14/AF14, "-")</f>
        <v>-</v>
      </c>
      <c r="AL14" s="47">
        <v>2</v>
      </c>
      <c r="AM14" s="37" t="str">
        <f t="shared" ref="AM14:AM20" si="2">IFERROR(AK14/7,"-")</f>
        <v>-</v>
      </c>
      <c r="AN14" s="52" t="str">
        <f t="shared" ref="AN14:AN20" si="3">IFERROR(AK14/30,"-")</f>
        <v>-</v>
      </c>
      <c r="AO14" s="35" t="str">
        <f>IFERROR(AO$10+AK14,"-")</f>
        <v>-</v>
      </c>
    </row>
    <row r="15" spans="1:53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0</v>
      </c>
      <c r="AD15" s="16">
        <f>AC15*F15</f>
        <v>0</v>
      </c>
      <c r="AE15" s="37">
        <f t="shared" ref="AE15:AE71" si="5">AC15*G15</f>
        <v>0</v>
      </c>
      <c r="AF15" s="42">
        <f t="shared" ref="AF15:AF78" si="6">AC15/AQ$10</f>
        <v>0</v>
      </c>
      <c r="AG15" s="37">
        <f t="shared" ref="AG15:AG78" si="7">AF15*30</f>
        <v>0</v>
      </c>
      <c r="AH15" s="63">
        <f t="shared" ref="AH15:AH78" si="8">AE15/AQ$10*30</f>
        <v>0</v>
      </c>
      <c r="AI15" s="26">
        <v>0</v>
      </c>
      <c r="AJ15" s="37">
        <f t="shared" si="0"/>
        <v>0</v>
      </c>
      <c r="AK15" s="37" t="str">
        <f t="shared" si="1"/>
        <v>-</v>
      </c>
      <c r="AL15" s="47">
        <v>3</v>
      </c>
      <c r="AM15" s="37" t="str">
        <f t="shared" si="2"/>
        <v>-</v>
      </c>
      <c r="AN15" s="52" t="str">
        <f t="shared" si="3"/>
        <v>-</v>
      </c>
      <c r="AO15" s="35" t="str">
        <f t="shared" ref="AO15:AO78" si="9">IFERROR(AO$10+AK15,"-")</f>
        <v>-</v>
      </c>
    </row>
    <row r="16" spans="1:53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4</v>
      </c>
      <c r="K16" s="16">
        <f t="shared" ref="K16:K76" si="10">J16*$F16</f>
        <v>21.040000000000006</v>
      </c>
      <c r="L16" s="16">
        <f t="shared" ref="L16:L20" si="11">J16*$G16</f>
        <v>98</v>
      </c>
      <c r="M16" s="26">
        <v>0</v>
      </c>
      <c r="N16" s="16">
        <f t="shared" ref="N16:N20" si="12">M16*$F16</f>
        <v>0</v>
      </c>
      <c r="O16" s="16">
        <f t="shared" ref="O16:O20" si="13">M16*$G16</f>
        <v>0</v>
      </c>
      <c r="P16" s="26">
        <v>1</v>
      </c>
      <c r="Q16" s="16">
        <f t="shared" ref="Q16:Q20" si="14">P16*$F16</f>
        <v>5.2600000000000016</v>
      </c>
      <c r="R16" s="16">
        <f t="shared" ref="R16:R20" si="15">P16*$G16</f>
        <v>24.5</v>
      </c>
      <c r="S16" s="26">
        <v>0</v>
      </c>
      <c r="T16" s="16">
        <f t="shared" ref="T16:T20" si="16">S16*$F16</f>
        <v>0</v>
      </c>
      <c r="U16" s="16">
        <f t="shared" ref="U16:U20" si="17">S16*$G16</f>
        <v>0</v>
      </c>
      <c r="V16" s="26">
        <v>0</v>
      </c>
      <c r="W16" s="16">
        <f t="shared" ref="W16:W20" si="18">V16*$F16</f>
        <v>0</v>
      </c>
      <c r="X16" s="16">
        <f>V16*$G16</f>
        <v>0</v>
      </c>
      <c r="Y16" s="26"/>
      <c r="Z16" s="16">
        <f t="shared" ref="Z16:Z20" si="19">Y16*$F16</f>
        <v>0</v>
      </c>
      <c r="AA16" s="16">
        <f>Y16*$G16</f>
        <v>0</v>
      </c>
      <c r="AC16" s="52">
        <f t="shared" si="4"/>
        <v>5</v>
      </c>
      <c r="AD16" s="16">
        <f t="shared" ref="AD16:AD71" si="20">AC16*F16</f>
        <v>26.300000000000008</v>
      </c>
      <c r="AE16" s="37">
        <f t="shared" si="5"/>
        <v>122.5</v>
      </c>
      <c r="AF16" s="42">
        <f t="shared" si="6"/>
        <v>4.065040650406504E-2</v>
      </c>
      <c r="AG16" s="37">
        <f t="shared" si="7"/>
        <v>1.2195121951219512</v>
      </c>
      <c r="AH16" s="63">
        <f t="shared" si="8"/>
        <v>29.878048780487806</v>
      </c>
      <c r="AI16" s="26">
        <v>3</v>
      </c>
      <c r="AJ16" s="37">
        <f t="shared" si="0"/>
        <v>73.5</v>
      </c>
      <c r="AK16" s="37">
        <f t="shared" si="1"/>
        <v>73.8</v>
      </c>
      <c r="AL16" s="47">
        <v>8</v>
      </c>
      <c r="AM16" s="37">
        <f t="shared" si="2"/>
        <v>10.542857142857143</v>
      </c>
      <c r="AN16" s="52">
        <f t="shared" si="3"/>
        <v>2.46</v>
      </c>
      <c r="AO16" s="35">
        <f t="shared" si="9"/>
        <v>43662.8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0"/>
        <v>10.779999999999983</v>
      </c>
      <c r="L17" s="104">
        <f t="shared" si="11"/>
        <v>49</v>
      </c>
      <c r="M17" s="103">
        <v>0</v>
      </c>
      <c r="N17" s="104">
        <f t="shared" si="12"/>
        <v>0</v>
      </c>
      <c r="O17" s="104">
        <f t="shared" si="13"/>
        <v>0</v>
      </c>
      <c r="P17" s="103">
        <v>1</v>
      </c>
      <c r="Q17" s="104">
        <f t="shared" si="14"/>
        <v>5.3899999999999917</v>
      </c>
      <c r="R17" s="104">
        <f t="shared" si="15"/>
        <v>24.5</v>
      </c>
      <c r="S17" s="103">
        <v>1</v>
      </c>
      <c r="T17" s="104">
        <f t="shared" si="16"/>
        <v>5.3899999999999917</v>
      </c>
      <c r="U17" s="104">
        <f t="shared" si="17"/>
        <v>24.5</v>
      </c>
      <c r="V17" s="103">
        <v>0</v>
      </c>
      <c r="W17" s="104">
        <f t="shared" si="18"/>
        <v>0</v>
      </c>
      <c r="X17" s="104">
        <f t="shared" ref="X17:X20" si="21">V17*$G17</f>
        <v>0</v>
      </c>
      <c r="Y17" s="103"/>
      <c r="Z17" s="104">
        <f t="shared" si="19"/>
        <v>0</v>
      </c>
      <c r="AA17" s="104">
        <f t="shared" ref="AA17:AA20" si="22">Y17*$G17</f>
        <v>0</v>
      </c>
      <c r="AB17" s="103"/>
      <c r="AC17" s="103">
        <f>J17+M17+P17+S17+V17+Y17</f>
        <v>4</v>
      </c>
      <c r="AD17" s="104">
        <f t="shared" si="20"/>
        <v>21.559999999999967</v>
      </c>
      <c r="AE17" s="104">
        <f t="shared" si="5"/>
        <v>98</v>
      </c>
      <c r="AF17" s="42">
        <f t="shared" si="6"/>
        <v>3.2520325203252036E-2</v>
      </c>
      <c r="AG17" s="37">
        <f t="shared" si="7"/>
        <v>0.97560975609756106</v>
      </c>
      <c r="AH17" s="63">
        <f t="shared" si="8"/>
        <v>23.902439024390244</v>
      </c>
      <c r="AI17" s="103">
        <v>3</v>
      </c>
      <c r="AJ17" s="107">
        <f t="shared" si="0"/>
        <v>73.5</v>
      </c>
      <c r="AK17" s="106">
        <f t="shared" si="1"/>
        <v>92.249999999999986</v>
      </c>
      <c r="AL17" s="108">
        <v>9</v>
      </c>
      <c r="AM17" s="106">
        <f t="shared" si="2"/>
        <v>13.178571428571427</v>
      </c>
      <c r="AN17" s="109">
        <f t="shared" si="3"/>
        <v>3.0749999999999997</v>
      </c>
      <c r="AO17" s="35">
        <f t="shared" si="9"/>
        <v>43681.25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0"/>
        <v>0</v>
      </c>
      <c r="L18" s="16">
        <f t="shared" si="11"/>
        <v>0</v>
      </c>
      <c r="M18" s="26">
        <v>0</v>
      </c>
      <c r="N18" s="16">
        <f t="shared" si="12"/>
        <v>0</v>
      </c>
      <c r="O18" s="16">
        <f t="shared" si="13"/>
        <v>0</v>
      </c>
      <c r="P18" s="26">
        <v>0</v>
      </c>
      <c r="Q18" s="16">
        <f t="shared" si="14"/>
        <v>0</v>
      </c>
      <c r="R18" s="16">
        <f t="shared" si="15"/>
        <v>0</v>
      </c>
      <c r="S18" s="26">
        <v>0</v>
      </c>
      <c r="T18" s="16">
        <f t="shared" si="16"/>
        <v>0</v>
      </c>
      <c r="U18" s="16">
        <f t="shared" si="17"/>
        <v>0</v>
      </c>
      <c r="V18" s="26">
        <v>0</v>
      </c>
      <c r="W18" s="16">
        <f t="shared" si="18"/>
        <v>0</v>
      </c>
      <c r="X18" s="16">
        <f t="shared" si="21"/>
        <v>0</v>
      </c>
      <c r="Y18" s="26"/>
      <c r="Z18" s="16">
        <f t="shared" si="19"/>
        <v>0</v>
      </c>
      <c r="AA18" s="16">
        <f t="shared" si="22"/>
        <v>0</v>
      </c>
      <c r="AC18" s="52">
        <f t="shared" si="4"/>
        <v>0</v>
      </c>
      <c r="AD18" s="16">
        <f t="shared" si="20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9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0"/>
        <v>0</v>
      </c>
      <c r="L19" s="16">
        <f t="shared" si="11"/>
        <v>0</v>
      </c>
      <c r="M19" s="26">
        <v>0</v>
      </c>
      <c r="N19" s="16">
        <f t="shared" si="12"/>
        <v>0</v>
      </c>
      <c r="O19" s="16">
        <f t="shared" si="13"/>
        <v>0</v>
      </c>
      <c r="P19" s="26">
        <v>0</v>
      </c>
      <c r="Q19" s="16">
        <f t="shared" si="14"/>
        <v>0</v>
      </c>
      <c r="R19" s="16">
        <f t="shared" si="15"/>
        <v>0</v>
      </c>
      <c r="S19" s="26">
        <v>0</v>
      </c>
      <c r="T19" s="16">
        <f t="shared" si="16"/>
        <v>0</v>
      </c>
      <c r="U19" s="16">
        <f t="shared" si="17"/>
        <v>0</v>
      </c>
      <c r="V19" s="26">
        <v>0</v>
      </c>
      <c r="W19" s="16">
        <f t="shared" si="18"/>
        <v>0</v>
      </c>
      <c r="X19" s="16">
        <f t="shared" si="21"/>
        <v>0</v>
      </c>
      <c r="Y19" s="26"/>
      <c r="Z19" s="16">
        <f t="shared" si="19"/>
        <v>0</v>
      </c>
      <c r="AA19" s="16">
        <f t="shared" si="22"/>
        <v>0</v>
      </c>
      <c r="AC19" s="52">
        <f t="shared" si="4"/>
        <v>0</v>
      </c>
      <c r="AD19" s="16">
        <f t="shared" si="20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9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0"/>
        <v>0</v>
      </c>
      <c r="L20" s="16">
        <f t="shared" si="11"/>
        <v>0</v>
      </c>
      <c r="M20" s="26">
        <v>0</v>
      </c>
      <c r="N20" s="16">
        <f t="shared" si="12"/>
        <v>0</v>
      </c>
      <c r="O20" s="16">
        <f t="shared" si="13"/>
        <v>0</v>
      </c>
      <c r="P20" s="26">
        <v>0</v>
      </c>
      <c r="Q20" s="16">
        <f t="shared" si="14"/>
        <v>0</v>
      </c>
      <c r="R20" s="16">
        <f t="shared" si="15"/>
        <v>0</v>
      </c>
      <c r="S20" s="26">
        <v>0</v>
      </c>
      <c r="T20" s="16">
        <f t="shared" si="16"/>
        <v>0</v>
      </c>
      <c r="U20" s="16">
        <f t="shared" si="17"/>
        <v>0</v>
      </c>
      <c r="V20" s="26">
        <v>0</v>
      </c>
      <c r="W20" s="16">
        <f t="shared" si="18"/>
        <v>0</v>
      </c>
      <c r="X20" s="16">
        <f t="shared" si="21"/>
        <v>0</v>
      </c>
      <c r="Y20" s="26"/>
      <c r="Z20" s="16">
        <f t="shared" si="19"/>
        <v>0</v>
      </c>
      <c r="AA20" s="16">
        <f t="shared" si="22"/>
        <v>0</v>
      </c>
      <c r="AC20" s="52">
        <f t="shared" si="4"/>
        <v>0</v>
      </c>
      <c r="AD20" s="16">
        <f t="shared" si="20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9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0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20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9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0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20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9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0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20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9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0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20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9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0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20"/>
        <v>0</v>
      </c>
      <c r="AE25" s="37">
        <f t="shared" si="5"/>
        <v>0</v>
      </c>
      <c r="AF25" s="42">
        <f t="shared" si="6"/>
        <v>0</v>
      </c>
      <c r="AG25" s="37">
        <f t="shared" si="7"/>
        <v>0</v>
      </c>
      <c r="AH25" s="63">
        <f t="shared" si="8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9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0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20"/>
        <v>0</v>
      </c>
      <c r="AE26" s="37">
        <f t="shared" si="5"/>
        <v>0</v>
      </c>
      <c r="AF26" s="42">
        <f t="shared" si="6"/>
        <v>0</v>
      </c>
      <c r="AG26" s="37">
        <f t="shared" si="7"/>
        <v>0</v>
      </c>
      <c r="AH26" s="63">
        <f t="shared" si="8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9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0"/>
        <v>0</v>
      </c>
      <c r="L27" s="16">
        <f t="shared" si="23"/>
        <v>0</v>
      </c>
      <c r="M27" s="26">
        <v>1</v>
      </c>
      <c r="N27" s="16">
        <f t="shared" si="24"/>
        <v>57.060000000000038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1</v>
      </c>
      <c r="AD27" s="16">
        <f t="shared" si="20"/>
        <v>57.060000000000038</v>
      </c>
      <c r="AE27" s="37">
        <f t="shared" si="5"/>
        <v>104.5</v>
      </c>
      <c r="AF27" s="42">
        <f t="shared" si="6"/>
        <v>8.130081300813009E-3</v>
      </c>
      <c r="AG27" s="37">
        <f t="shared" si="7"/>
        <v>0.24390243902439027</v>
      </c>
      <c r="AH27" s="63">
        <f t="shared" si="8"/>
        <v>25.487804878048781</v>
      </c>
      <c r="AI27" s="26">
        <v>0</v>
      </c>
      <c r="AJ27" s="37">
        <f t="shared" si="34"/>
        <v>0</v>
      </c>
      <c r="AK27" s="37">
        <f t="shared" si="35"/>
        <v>0</v>
      </c>
      <c r="AL27" s="47">
        <v>20</v>
      </c>
      <c r="AM27" s="37">
        <f t="shared" si="36"/>
        <v>0</v>
      </c>
      <c r="AN27" s="52">
        <f t="shared" si="37"/>
        <v>0</v>
      </c>
      <c r="AO27" s="35">
        <f t="shared" si="9"/>
        <v>43589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0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1</v>
      </c>
      <c r="Q28" s="16">
        <f t="shared" si="26"/>
        <v>53.97</v>
      </c>
      <c r="R28" s="16">
        <f t="shared" si="27"/>
        <v>104.5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1</v>
      </c>
      <c r="AD28" s="16">
        <f t="shared" si="20"/>
        <v>53.97</v>
      </c>
      <c r="AE28" s="37">
        <f t="shared" si="5"/>
        <v>104.5</v>
      </c>
      <c r="AF28" s="42">
        <f t="shared" si="6"/>
        <v>8.130081300813009E-3</v>
      </c>
      <c r="AG28" s="37">
        <f t="shared" si="7"/>
        <v>0.24390243902439027</v>
      </c>
      <c r="AH28" s="63">
        <f t="shared" si="8"/>
        <v>25.487804878048781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9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0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>J29+M29+P29+S29+V29+Y29</f>
        <v>0</v>
      </c>
      <c r="AD29" s="16">
        <f t="shared" si="20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9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0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20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9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0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20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9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0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20"/>
        <v>0</v>
      </c>
      <c r="AE32" s="37">
        <f t="shared" si="5"/>
        <v>0</v>
      </c>
      <c r="AF32" s="42">
        <f t="shared" si="6"/>
        <v>0</v>
      </c>
      <c r="AG32" s="37">
        <f t="shared" si="7"/>
        <v>0</v>
      </c>
      <c r="AH32" s="63">
        <f t="shared" si="8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9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0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20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9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0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20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9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0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20"/>
        <v>0</v>
      </c>
      <c r="AE35" s="37">
        <f t="shared" si="5"/>
        <v>0</v>
      </c>
      <c r="AF35" s="42">
        <f t="shared" si="6"/>
        <v>0</v>
      </c>
      <c r="AG35" s="37">
        <f t="shared" si="7"/>
        <v>0</v>
      </c>
      <c r="AH35" s="63">
        <f t="shared" si="8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9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0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20"/>
        <v>0</v>
      </c>
      <c r="AE36" s="37">
        <f t="shared" si="5"/>
        <v>0</v>
      </c>
      <c r="AF36" s="42">
        <f t="shared" si="6"/>
        <v>0</v>
      </c>
      <c r="AG36" s="37">
        <f t="shared" si="7"/>
        <v>0</v>
      </c>
      <c r="AH36" s="63">
        <f t="shared" si="8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9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0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20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9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0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20"/>
        <v>0</v>
      </c>
      <c r="AE38" s="37">
        <f t="shared" si="5"/>
        <v>0</v>
      </c>
      <c r="AF38" s="42">
        <f t="shared" si="6"/>
        <v>0</v>
      </c>
      <c r="AG38" s="37">
        <f t="shared" si="7"/>
        <v>0</v>
      </c>
      <c r="AH38" s="63">
        <f t="shared" si="8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9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0"/>
        <v>0</v>
      </c>
      <c r="L39" s="16">
        <f t="shared" ref="L39:L54" si="38">J39*$G39</f>
        <v>0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0</v>
      </c>
      <c r="AD39" s="16">
        <f t="shared" si="20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ref="AJ39:AJ54" si="49">AI39*G39</f>
        <v>0</v>
      </c>
      <c r="AK39" s="37" t="str">
        <f t="shared" ref="AK39:AK54" si="50">IFERROR(AI39/AF39, "-")</f>
        <v>-</v>
      </c>
      <c r="AL39" s="47">
        <v>33</v>
      </c>
      <c r="AM39" s="37" t="str">
        <f t="shared" ref="AM39:AM54" si="51">IFERROR(AK39/7,"-")</f>
        <v>-</v>
      </c>
      <c r="AN39" s="52" t="str">
        <f t="shared" ref="AN39:AN54" si="52">IFERROR(AK39/30,"-")</f>
        <v>-</v>
      </c>
      <c r="AO39" s="35" t="str">
        <f t="shared" si="9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0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20"/>
        <v>0</v>
      </c>
      <c r="AE40" s="37">
        <f t="shared" si="5"/>
        <v>0</v>
      </c>
      <c r="AF40" s="42">
        <f t="shared" si="6"/>
        <v>0</v>
      </c>
      <c r="AG40" s="37">
        <f t="shared" si="7"/>
        <v>0</v>
      </c>
      <c r="AH40" s="63">
        <f t="shared" si="8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9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0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20"/>
        <v>0</v>
      </c>
      <c r="AE41" s="37">
        <f t="shared" si="5"/>
        <v>0</v>
      </c>
      <c r="AF41" s="42">
        <f t="shared" si="6"/>
        <v>0</v>
      </c>
      <c r="AG41" s="37">
        <f t="shared" si="7"/>
        <v>0</v>
      </c>
      <c r="AH41" s="63">
        <f t="shared" si="8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9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0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20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9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0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20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9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0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20"/>
        <v>0</v>
      </c>
      <c r="AE44" s="37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9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0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20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9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0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20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9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0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20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9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0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20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9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0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20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9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0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20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9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0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20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9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0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20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9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0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20"/>
        <v>0</v>
      </c>
      <c r="AE53" s="104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9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0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20"/>
        <v>0</v>
      </c>
      <c r="AE54" s="37">
        <f t="shared" si="5"/>
        <v>0</v>
      </c>
      <c r="AF54" s="42">
        <f t="shared" si="6"/>
        <v>0</v>
      </c>
      <c r="AG54" s="37">
        <f t="shared" si="7"/>
        <v>0</v>
      </c>
      <c r="AH54" s="63">
        <f t="shared" si="8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9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0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1</v>
      </c>
      <c r="Q55" s="16">
        <f t="shared" ref="Q55:Q89" si="56">P55*$F55</f>
        <v>24.729999999999976</v>
      </c>
      <c r="R55" s="16">
        <f t="shared" ref="R55:R89" si="57">P55*$G55</f>
        <v>44.5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1</v>
      </c>
      <c r="AD55" s="16">
        <f t="shared" si="20"/>
        <v>24.729999999999976</v>
      </c>
      <c r="AE55" s="37">
        <f t="shared" si="5"/>
        <v>44.5</v>
      </c>
      <c r="AF55" s="42">
        <f t="shared" si="6"/>
        <v>8.130081300813009E-3</v>
      </c>
      <c r="AG55" s="37">
        <f t="shared" si="7"/>
        <v>0.24390243902439027</v>
      </c>
      <c r="AH55" s="63">
        <f t="shared" si="8"/>
        <v>10.853658536585368</v>
      </c>
      <c r="AI55" s="26">
        <v>0</v>
      </c>
      <c r="AJ55" s="37">
        <f t="shared" ref="AJ55:AJ89" si="64">AI55*G55</f>
        <v>0</v>
      </c>
      <c r="AK55" s="37">
        <f t="shared" ref="AK55:AK89" si="65">IFERROR(AI55/AF55, "-")</f>
        <v>0</v>
      </c>
      <c r="AL55" s="47">
        <v>51</v>
      </c>
      <c r="AM55" s="37">
        <f t="shared" ref="AM55:AM89" si="66">IFERROR(AK55/7,"-")</f>
        <v>0</v>
      </c>
      <c r="AN55" s="52">
        <f t="shared" ref="AN55:AN89" si="67">IFERROR(AK55/30,"-")</f>
        <v>0</v>
      </c>
      <c r="AO55" s="35">
        <f t="shared" si="9"/>
        <v>43589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0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20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9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0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>J57+M57+P57+S57+V57+Y57</f>
        <v>0</v>
      </c>
      <c r="AD57" s="16">
        <f t="shared" si="20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9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0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20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9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0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20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9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0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20"/>
        <v>0</v>
      </c>
      <c r="AE60" s="37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9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0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20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9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0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20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9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0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20"/>
        <v>0</v>
      </c>
      <c r="AE63" s="104">
        <f t="shared" si="5"/>
        <v>0</v>
      </c>
      <c r="AF63" s="42">
        <f t="shared" si="6"/>
        <v>0</v>
      </c>
      <c r="AG63" s="37">
        <f t="shared" si="7"/>
        <v>0</v>
      </c>
      <c r="AH63" s="63">
        <f t="shared" si="8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9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0"/>
        <v>27</v>
      </c>
      <c r="L64" s="104">
        <f t="shared" si="53"/>
        <v>59.5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1</v>
      </c>
      <c r="AD64" s="104">
        <f t="shared" si="20"/>
        <v>27</v>
      </c>
      <c r="AE64" s="104">
        <f t="shared" si="5"/>
        <v>59.5</v>
      </c>
      <c r="AF64" s="42">
        <f t="shared" si="6"/>
        <v>8.130081300813009E-3</v>
      </c>
      <c r="AG64" s="37">
        <f t="shared" si="7"/>
        <v>0.24390243902439027</v>
      </c>
      <c r="AH64" s="63">
        <f t="shared" si="8"/>
        <v>14.512195121951221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9"/>
        <v>43589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0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20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9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0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20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9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0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20"/>
        <v>0</v>
      </c>
      <c r="AE67" s="104">
        <f t="shared" si="5"/>
        <v>0</v>
      </c>
      <c r="AF67" s="42">
        <f t="shared" si="6"/>
        <v>0</v>
      </c>
      <c r="AG67" s="37">
        <f t="shared" si="7"/>
        <v>0</v>
      </c>
      <c r="AH67" s="63">
        <f t="shared" si="8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9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0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20"/>
        <v>0</v>
      </c>
      <c r="AE68" s="104">
        <f t="shared" si="5"/>
        <v>0</v>
      </c>
      <c r="AF68" s="42">
        <f t="shared" si="6"/>
        <v>0</v>
      </c>
      <c r="AG68" s="37">
        <f t="shared" si="7"/>
        <v>0</v>
      </c>
      <c r="AH68" s="63">
        <f t="shared" si="8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9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0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20"/>
        <v>0</v>
      </c>
      <c r="AE69" s="104">
        <f t="shared" si="5"/>
        <v>0</v>
      </c>
      <c r="AF69" s="42">
        <f t="shared" si="6"/>
        <v>0</v>
      </c>
      <c r="AG69" s="37">
        <f t="shared" si="7"/>
        <v>0</v>
      </c>
      <c r="AH69" s="63">
        <f t="shared" si="8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9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0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1</v>
      </c>
      <c r="T70" s="104">
        <f t="shared" si="58"/>
        <v>12.049999999999997</v>
      </c>
      <c r="U70" s="104">
        <f t="shared" si="59"/>
        <v>24.5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1</v>
      </c>
      <c r="AD70" s="104">
        <f t="shared" si="20"/>
        <v>12.049999999999997</v>
      </c>
      <c r="AE70" s="104">
        <f t="shared" si="5"/>
        <v>24.5</v>
      </c>
      <c r="AF70" s="42">
        <f t="shared" si="6"/>
        <v>8.130081300813009E-3</v>
      </c>
      <c r="AG70" s="37">
        <f t="shared" si="7"/>
        <v>0.24390243902439027</v>
      </c>
      <c r="AH70" s="63">
        <f t="shared" si="8"/>
        <v>5.975609756097561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9"/>
        <v>43589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0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20"/>
        <v>0</v>
      </c>
      <c r="AE71" s="104">
        <f t="shared" si="5"/>
        <v>0</v>
      </c>
      <c r="AF71" s="42">
        <f t="shared" si="6"/>
        <v>0</v>
      </c>
      <c r="AG71" s="37">
        <f t="shared" si="7"/>
        <v>0</v>
      </c>
      <c r="AH71" s="63">
        <f t="shared" si="8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9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0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9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0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9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0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6"/>
        <v>0</v>
      </c>
      <c r="AG74" s="37">
        <f t="shared" si="7"/>
        <v>0</v>
      </c>
      <c r="AH74" s="63">
        <f t="shared" si="8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9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0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71</v>
      </c>
      <c r="AM75" s="106" t="str">
        <f t="shared" si="66"/>
        <v>-</v>
      </c>
      <c r="AN75" s="109" t="str">
        <f t="shared" si="67"/>
        <v>-</v>
      </c>
      <c r="AO75" s="35" t="str">
        <f t="shared" si="9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0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6"/>
        <v>0</v>
      </c>
      <c r="AG76" s="37">
        <f t="shared" si="7"/>
        <v>0</v>
      </c>
      <c r="AH76" s="63">
        <f t="shared" si="8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72</v>
      </c>
      <c r="AM76" s="106" t="str">
        <f t="shared" si="66"/>
        <v>-</v>
      </c>
      <c r="AN76" s="109" t="str">
        <f t="shared" si="67"/>
        <v>-</v>
      </c>
      <c r="AO76" s="35" t="str">
        <f t="shared" si="9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6"/>
        <v>0</v>
      </c>
      <c r="AG77" s="37">
        <f t="shared" si="7"/>
        <v>0</v>
      </c>
      <c r="AH77" s="63">
        <f t="shared" si="8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9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6"/>
        <v>0</v>
      </c>
      <c r="AG78" s="37">
        <f t="shared" si="7"/>
        <v>0</v>
      </c>
      <c r="AH78" s="63">
        <f t="shared" si="8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9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>J84+M84+P84+S84+V84+Y84</f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1</v>
      </c>
      <c r="N85" s="104">
        <f t="shared" si="54"/>
        <v>11.760000000000007</v>
      </c>
      <c r="O85" s="104">
        <f t="shared" si="55"/>
        <v>24.5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11.760000000000007</v>
      </c>
      <c r="AE85" s="104">
        <f t="shared" si="70"/>
        <v>24.5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5.975609756097561</v>
      </c>
      <c r="AI85" s="103">
        <v>1</v>
      </c>
      <c r="AJ85" s="107">
        <f t="shared" si="64"/>
        <v>24.5</v>
      </c>
      <c r="AK85" s="106">
        <f t="shared" si="65"/>
        <v>122.99999999999999</v>
      </c>
      <c r="AL85" s="108">
        <v>81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7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>J90+M90+P90+S90+V90+Y90</f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>J96+M96+P96+S96+V96+Y96</f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>J98+M98+P98+S98+V98+Y98</f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99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>J102+M102+P102+S102+V102+Y102</f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>J109+M109+P109+S109+V109+Y109</f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0</v>
      </c>
      <c r="Q113" s="16">
        <f t="shared" ref="Q113:Q121" si="147">P113*$F113</f>
        <v>0</v>
      </c>
      <c r="R113" s="16">
        <f t="shared" ref="R113:R121" si="148">P113*$G113</f>
        <v>0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ref="AJ113:AJ121" si="155">AI113*G113</f>
        <v>0</v>
      </c>
      <c r="AK113" s="37" t="str">
        <f t="shared" ref="AK113:AK121" si="156">IFERROR(AI113/AF113, "-")</f>
        <v>-</v>
      </c>
      <c r="AL113" s="47">
        <v>115</v>
      </c>
      <c r="AM113" s="37" t="str">
        <f t="shared" ref="AM113:AM121" si="157">IFERROR(AK113/7,"-")</f>
        <v>-</v>
      </c>
      <c r="AN113" s="52" t="str">
        <f t="shared" ref="AN113:AN121" si="158">IFERROR(AK113/30,"-")</f>
        <v>-</v>
      </c>
      <c r="AO113" s="35" t="str">
        <f t="shared" si="75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2</v>
      </c>
      <c r="T114" s="16">
        <f t="shared" si="149"/>
        <v>14.88</v>
      </c>
      <c r="U114" s="16">
        <f t="shared" si="150"/>
        <v>89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2</v>
      </c>
      <c r="AD114" s="16">
        <f t="shared" si="69"/>
        <v>14.88</v>
      </c>
      <c r="AE114" s="37">
        <f t="shared" si="70"/>
        <v>89</v>
      </c>
      <c r="AF114" s="42">
        <f t="shared" si="72"/>
        <v>1.6260162601626018E-2</v>
      </c>
      <c r="AG114" s="37">
        <f t="shared" si="73"/>
        <v>0.48780487804878053</v>
      </c>
      <c r="AH114" s="63">
        <f t="shared" si="74"/>
        <v>21.707317073170735</v>
      </c>
      <c r="AI114" s="26">
        <v>4</v>
      </c>
      <c r="AJ114" s="37">
        <f t="shared" si="155"/>
        <v>178</v>
      </c>
      <c r="AK114" s="37">
        <f t="shared" si="156"/>
        <v>245.99999999999997</v>
      </c>
      <c r="AL114" s="47">
        <v>116</v>
      </c>
      <c r="AM114" s="37">
        <f t="shared" si="157"/>
        <v>35.142857142857139</v>
      </c>
      <c r="AN114" s="52">
        <f t="shared" si="158"/>
        <v>8.1999999999999993</v>
      </c>
      <c r="AO114" s="35">
        <f t="shared" si="75"/>
        <v>43835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>J119+M119+P119+S119+V119+Y119</f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>J120+M120+P120+S120+V120+Y120</f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1</v>
      </c>
      <c r="K124" s="16">
        <f t="shared" si="76"/>
        <v>9.509999999999998</v>
      </c>
      <c r="L124" s="16">
        <f t="shared" si="159"/>
        <v>24.5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</v>
      </c>
      <c r="AD124" s="16">
        <f t="shared" si="69"/>
        <v>9.509999999999998</v>
      </c>
      <c r="AE124" s="37">
        <f t="shared" si="70"/>
        <v>24.5</v>
      </c>
      <c r="AF124" s="42">
        <f t="shared" si="72"/>
        <v>8.130081300813009E-3</v>
      </c>
      <c r="AG124" s="37">
        <f t="shared" si="73"/>
        <v>0.24390243902439027</v>
      </c>
      <c r="AH124" s="63">
        <f t="shared" si="74"/>
        <v>5.975609756097561</v>
      </c>
      <c r="AI124" s="26">
        <v>2</v>
      </c>
      <c r="AJ124" s="37">
        <f t="shared" si="169"/>
        <v>49</v>
      </c>
      <c r="AK124" s="37">
        <f t="shared" si="170"/>
        <v>245.99999999999997</v>
      </c>
      <c r="AL124" s="47">
        <v>127</v>
      </c>
      <c r="AM124" s="37">
        <f t="shared" si="171"/>
        <v>35.142857142857139</v>
      </c>
      <c r="AN124" s="52">
        <f t="shared" si="172"/>
        <v>8.1999999999999993</v>
      </c>
      <c r="AO124" s="35">
        <f t="shared" si="75"/>
        <v>43835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128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2</v>
      </c>
      <c r="AJ128" s="37">
        <f t="shared" si="169"/>
        <v>89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131" si="173">J129+M129+P129+S129+V129+Y129</f>
        <v>0</v>
      </c>
      <c r="AD129" s="16">
        <f t="shared" ref="AD129:AD206" si="174">AC129*F129</f>
        <v>0</v>
      </c>
      <c r="AE129" s="37">
        <f t="shared" ref="AE129:AE206" si="175">AC129*G129</f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1</v>
      </c>
      <c r="AJ129" s="37">
        <f t="shared" si="169"/>
        <v>44.5</v>
      </c>
      <c r="AK129" s="37" t="str">
        <f t="shared" si="170"/>
        <v>-</v>
      </c>
      <c r="AL129" s="47">
        <v>132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34" si="176">J132*$G132</f>
        <v>0</v>
      </c>
      <c r="M132" s="26">
        <v>0</v>
      </c>
      <c r="N132" s="16">
        <f t="shared" ref="N132:N134" si="177">M132*$F132</f>
        <v>0</v>
      </c>
      <c r="O132" s="16">
        <f t="shared" ref="O132:O134" si="178">M132*$G132</f>
        <v>0</v>
      </c>
      <c r="P132" s="26">
        <v>0</v>
      </c>
      <c r="Q132" s="16">
        <f t="shared" ref="Q132:Q134" si="179">P132*$F132</f>
        <v>0</v>
      </c>
      <c r="R132" s="16">
        <f t="shared" ref="R132:R134" si="180">P132*$G132</f>
        <v>0</v>
      </c>
      <c r="S132" s="26">
        <v>0</v>
      </c>
      <c r="T132" s="16">
        <f t="shared" ref="T132:T134" si="181">S132*$F132</f>
        <v>0</v>
      </c>
      <c r="U132" s="16">
        <f t="shared" ref="U132:U134" si="182">S132*$G132</f>
        <v>0</v>
      </c>
      <c r="V132" s="26">
        <v>0</v>
      </c>
      <c r="W132" s="16">
        <f t="shared" ref="W132:W134" si="183">V132*$F132</f>
        <v>0</v>
      </c>
      <c r="X132" s="16">
        <f t="shared" ref="X132:X134" si="184">V132*$G132</f>
        <v>0</v>
      </c>
      <c r="Y132" s="26"/>
      <c r="Z132" s="16">
        <f t="shared" ref="Z132:Z134" si="185">Y132*$F132</f>
        <v>0</v>
      </c>
      <c r="AA132" s="16">
        <f t="shared" ref="AA132:AA134" si="186">Y132*$G132</f>
        <v>0</v>
      </c>
      <c r="AC132" s="52">
        <f t="shared" ref="AC132:AC134" si="187">J132+M132+P132+S132+V132+Y132</f>
        <v>0</v>
      </c>
      <c r="AD132" s="16">
        <f t="shared" si="174"/>
        <v>0</v>
      </c>
      <c r="AE132" s="37">
        <f t="shared" si="175"/>
        <v>0</v>
      </c>
      <c r="AF132" s="42">
        <f t="shared" si="72"/>
        <v>0</v>
      </c>
      <c r="AG132" s="37">
        <f t="shared" si="73"/>
        <v>0</v>
      </c>
      <c r="AH132" s="63">
        <f t="shared" si="74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5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6"/>
        <v>0</v>
      </c>
      <c r="L133" s="16">
        <f t="shared" si="176"/>
        <v>0</v>
      </c>
      <c r="M133" s="26">
        <v>0</v>
      </c>
      <c r="N133" s="16">
        <f t="shared" si="177"/>
        <v>0</v>
      </c>
      <c r="O133" s="16">
        <f t="shared" si="178"/>
        <v>0</v>
      </c>
      <c r="P133" s="26">
        <v>0</v>
      </c>
      <c r="Q133" s="16">
        <f t="shared" si="179"/>
        <v>0</v>
      </c>
      <c r="R133" s="16">
        <f t="shared" si="180"/>
        <v>0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87"/>
        <v>0</v>
      </c>
      <c r="AD133" s="16">
        <f t="shared" si="174"/>
        <v>0</v>
      </c>
      <c r="AE133" s="37">
        <f t="shared" si="175"/>
        <v>0</v>
      </c>
      <c r="AF133" s="42">
        <f t="shared" si="72"/>
        <v>0</v>
      </c>
      <c r="AG133" s="37">
        <f t="shared" si="73"/>
        <v>0</v>
      </c>
      <c r="AH133" s="63">
        <f t="shared" si="74"/>
        <v>0</v>
      </c>
      <c r="AI133" s="26">
        <v>2</v>
      </c>
      <c r="AJ133" s="37">
        <f>AI133*G133</f>
        <v>49</v>
      </c>
      <c r="AK133" s="37" t="str">
        <f>IFERROR(AI133/AF133, "-")</f>
        <v>-</v>
      </c>
      <c r="AL133" s="47">
        <v>137</v>
      </c>
      <c r="AM133" s="37" t="str">
        <f>IFERROR(AK133/7,"-")</f>
        <v>-</v>
      </c>
      <c r="AN133" s="52" t="str">
        <f>IFERROR(AK133/30,"-")</f>
        <v>-</v>
      </c>
      <c r="AO133" s="35" t="str">
        <f t="shared" si="75"/>
        <v>-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6"/>
        <v>0</v>
      </c>
      <c r="L134" s="16">
        <f t="shared" si="176"/>
        <v>0</v>
      </c>
      <c r="M134" s="26">
        <v>0</v>
      </c>
      <c r="N134" s="16">
        <f t="shared" si="177"/>
        <v>0</v>
      </c>
      <c r="O134" s="16">
        <f t="shared" si="178"/>
        <v>0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0</v>
      </c>
      <c r="T134" s="16">
        <f t="shared" si="181"/>
        <v>0</v>
      </c>
      <c r="U134" s="16">
        <f t="shared" si="182"/>
        <v>0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87"/>
        <v>0</v>
      </c>
      <c r="AD134" s="16">
        <f t="shared" si="174"/>
        <v>0</v>
      </c>
      <c r="AE134" s="37">
        <f t="shared" si="175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26">
        <v>2</v>
      </c>
      <c r="AJ134" s="37">
        <f>AI134*G134</f>
        <v>89</v>
      </c>
      <c r="AK134" s="37" t="str">
        <f>IFERROR(AI134/AF134, "-")</f>
        <v>-</v>
      </c>
      <c r="AL134" s="47">
        <v>138</v>
      </c>
      <c r="AM134" s="37" t="str">
        <f>IFERROR(AK134/7,"-")</f>
        <v>-</v>
      </c>
      <c r="AN134" s="52" t="str">
        <f>IFERROR(AK134/30,"-")</f>
        <v>-</v>
      </c>
      <c r="AO134" s="35" t="str">
        <f t="shared" si="75"/>
        <v>-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90" si="188">J135*$G135</f>
        <v>0</v>
      </c>
      <c r="M135" s="26">
        <v>0</v>
      </c>
      <c r="N135" s="16">
        <f t="shared" ref="N135:N190" si="189">M135*$F135</f>
        <v>0</v>
      </c>
      <c r="O135" s="16">
        <f t="shared" ref="O135:O190" si="190">M135*$G135</f>
        <v>0</v>
      </c>
      <c r="P135" s="26">
        <v>1</v>
      </c>
      <c r="Q135" s="16">
        <f t="shared" ref="Q135:Q190" si="191">P135*$F135</f>
        <v>14.434906542056074</v>
      </c>
      <c r="R135" s="16">
        <f t="shared" ref="R135:R190" si="192">P135*$G135</f>
        <v>39.5</v>
      </c>
      <c r="S135" s="26">
        <v>0</v>
      </c>
      <c r="T135" s="16">
        <f t="shared" ref="T135:T190" si="193">S135*$F135</f>
        <v>0</v>
      </c>
      <c r="U135" s="16">
        <f t="shared" ref="U135:U190" si="194">S135*$G135</f>
        <v>0</v>
      </c>
      <c r="V135" s="26">
        <v>0</v>
      </c>
      <c r="W135" s="16">
        <f t="shared" ref="W135:W190" si="195">V135*$F135</f>
        <v>0</v>
      </c>
      <c r="X135" s="16">
        <f t="shared" ref="X135:X190" si="196">V135*$G135</f>
        <v>0</v>
      </c>
      <c r="Y135" s="26"/>
      <c r="Z135" s="16">
        <f t="shared" ref="Z135:Z190" si="197">Y135*$F135</f>
        <v>0</v>
      </c>
      <c r="AA135" s="16">
        <f t="shared" ref="AA135:AA190" si="198">Y135*$G135</f>
        <v>0</v>
      </c>
      <c r="AC135" s="52">
        <f t="shared" ref="AC135:AC190" si="199">J135+M135+P135+S135+V135+Y135</f>
        <v>1</v>
      </c>
      <c r="AD135" s="16">
        <f t="shared" si="174"/>
        <v>14.434906542056074</v>
      </c>
      <c r="AE135" s="37">
        <f t="shared" si="175"/>
        <v>39.5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9.6341463414634152</v>
      </c>
      <c r="AI135" s="26">
        <v>0</v>
      </c>
      <c r="AJ135" s="37">
        <f t="shared" ref="AJ135:AJ190" si="200">AI135*G135</f>
        <v>0</v>
      </c>
      <c r="AK135" s="37">
        <f t="shared" ref="AK135:AK190" si="201">IFERROR(AI135/AF135, "-")</f>
        <v>0</v>
      </c>
      <c r="AL135" s="47">
        <v>140</v>
      </c>
      <c r="AM135" s="37">
        <f t="shared" ref="AM135:AM190" si="202">IFERROR(AK135/7,"-")</f>
        <v>0</v>
      </c>
      <c r="AN135" s="52">
        <f t="shared" ref="AN135:AN190" si="203">IFERROR(AK135/30,"-")</f>
        <v>0</v>
      </c>
      <c r="AO135" s="35">
        <f t="shared" si="75"/>
        <v>43589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1</v>
      </c>
      <c r="K136" s="16">
        <f t="shared" si="76"/>
        <v>16.32</v>
      </c>
      <c r="L136" s="16">
        <f t="shared" si="188"/>
        <v>44.5</v>
      </c>
      <c r="M136" s="26">
        <v>0</v>
      </c>
      <c r="N136" s="16">
        <f t="shared" si="189"/>
        <v>0</v>
      </c>
      <c r="O136" s="16">
        <f t="shared" si="190"/>
        <v>0</v>
      </c>
      <c r="P136" s="26">
        <v>0</v>
      </c>
      <c r="Q136" s="16">
        <f t="shared" si="191"/>
        <v>0</v>
      </c>
      <c r="R136" s="16">
        <f t="shared" si="192"/>
        <v>0</v>
      </c>
      <c r="S136" s="26">
        <v>0</v>
      </c>
      <c r="T136" s="16">
        <f t="shared" si="193"/>
        <v>0</v>
      </c>
      <c r="U136" s="16">
        <f t="shared" si="194"/>
        <v>0</v>
      </c>
      <c r="V136" s="26">
        <v>0</v>
      </c>
      <c r="W136" s="16">
        <f t="shared" si="195"/>
        <v>0</v>
      </c>
      <c r="X136" s="16">
        <f t="shared" si="196"/>
        <v>0</v>
      </c>
      <c r="Y136" s="26"/>
      <c r="Z136" s="16">
        <f t="shared" si="197"/>
        <v>0</v>
      </c>
      <c r="AA136" s="16">
        <f t="shared" si="198"/>
        <v>0</v>
      </c>
      <c r="AC136" s="52">
        <f t="shared" si="199"/>
        <v>1</v>
      </c>
      <c r="AD136" s="16">
        <f t="shared" si="174"/>
        <v>16.32</v>
      </c>
      <c r="AE136" s="37">
        <f t="shared" si="175"/>
        <v>44.5</v>
      </c>
      <c r="AF136" s="42">
        <f t="shared" si="72"/>
        <v>8.130081300813009E-3</v>
      </c>
      <c r="AG136" s="37">
        <f t="shared" si="73"/>
        <v>0.24390243902439027</v>
      </c>
      <c r="AH136" s="63">
        <f t="shared" si="74"/>
        <v>10.853658536585368</v>
      </c>
      <c r="AI136" s="26">
        <v>0</v>
      </c>
      <c r="AJ136" s="37">
        <f t="shared" si="200"/>
        <v>0</v>
      </c>
      <c r="AK136" s="37">
        <f t="shared" si="201"/>
        <v>0</v>
      </c>
      <c r="AL136" s="47">
        <v>141</v>
      </c>
      <c r="AM136" s="37">
        <f t="shared" si="202"/>
        <v>0</v>
      </c>
      <c r="AN136" s="52">
        <f t="shared" si="203"/>
        <v>0</v>
      </c>
      <c r="AO136" s="35">
        <f t="shared" si="75"/>
        <v>43589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8"/>
        <v>0</v>
      </c>
      <c r="M137" s="26">
        <v>0</v>
      </c>
      <c r="N137" s="16">
        <f t="shared" si="189"/>
        <v>0</v>
      </c>
      <c r="O137" s="16">
        <f t="shared" si="190"/>
        <v>0</v>
      </c>
      <c r="P137" s="26">
        <v>0</v>
      </c>
      <c r="Q137" s="16">
        <f t="shared" si="191"/>
        <v>0</v>
      </c>
      <c r="R137" s="16">
        <f t="shared" si="192"/>
        <v>0</v>
      </c>
      <c r="S137" s="26">
        <v>0</v>
      </c>
      <c r="T137" s="16">
        <f t="shared" si="193"/>
        <v>0</v>
      </c>
      <c r="U137" s="16">
        <f t="shared" si="194"/>
        <v>0</v>
      </c>
      <c r="V137" s="26">
        <v>0</v>
      </c>
      <c r="W137" s="16">
        <f t="shared" si="195"/>
        <v>0</v>
      </c>
      <c r="X137" s="16">
        <f t="shared" si="196"/>
        <v>0</v>
      </c>
      <c r="Y137" s="26"/>
      <c r="Z137" s="16">
        <f t="shared" si="197"/>
        <v>0</v>
      </c>
      <c r="AA137" s="16">
        <f t="shared" si="198"/>
        <v>0</v>
      </c>
      <c r="AC137" s="52">
        <f t="shared" si="199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200"/>
        <v>0</v>
      </c>
      <c r="AK137" s="37" t="str">
        <f t="shared" si="201"/>
        <v>-</v>
      </c>
      <c r="AL137" s="47">
        <v>142</v>
      </c>
      <c r="AM137" s="37" t="str">
        <f t="shared" si="202"/>
        <v>-</v>
      </c>
      <c r="AN137" s="52" t="str">
        <f t="shared" si="203"/>
        <v>-</v>
      </c>
      <c r="AO137" s="35" t="str">
        <f t="shared" si="75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8"/>
        <v>0</v>
      </c>
      <c r="M138" s="26">
        <v>0</v>
      </c>
      <c r="N138" s="16">
        <f t="shared" si="189"/>
        <v>0</v>
      </c>
      <c r="O138" s="16">
        <f t="shared" si="190"/>
        <v>0</v>
      </c>
      <c r="P138" s="26">
        <v>0</v>
      </c>
      <c r="Q138" s="16">
        <f t="shared" si="191"/>
        <v>0</v>
      </c>
      <c r="R138" s="16">
        <f t="shared" si="192"/>
        <v>0</v>
      </c>
      <c r="S138" s="26">
        <v>0</v>
      </c>
      <c r="T138" s="16">
        <f t="shared" si="193"/>
        <v>0</v>
      </c>
      <c r="U138" s="16">
        <f t="shared" si="194"/>
        <v>0</v>
      </c>
      <c r="V138" s="26">
        <v>0</v>
      </c>
      <c r="W138" s="16">
        <f t="shared" si="195"/>
        <v>0</v>
      </c>
      <c r="X138" s="16">
        <f t="shared" si="196"/>
        <v>0</v>
      </c>
      <c r="Y138" s="26"/>
      <c r="Z138" s="16">
        <f t="shared" si="197"/>
        <v>0</v>
      </c>
      <c r="AA138" s="16">
        <f t="shared" si="198"/>
        <v>0</v>
      </c>
      <c r="AC138" s="52">
        <f t="shared" si="199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1</v>
      </c>
      <c r="AJ138" s="37">
        <f t="shared" si="200"/>
        <v>39.5</v>
      </c>
      <c r="AK138" s="37" t="str">
        <f t="shared" si="201"/>
        <v>-</v>
      </c>
      <c r="AL138" s="47">
        <v>143</v>
      </c>
      <c r="AM138" s="37" t="str">
        <f t="shared" si="202"/>
        <v>-</v>
      </c>
      <c r="AN138" s="52" t="str">
        <f t="shared" si="203"/>
        <v>-</v>
      </c>
      <c r="AO138" s="35" t="str">
        <f t="shared" si="75"/>
        <v>-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8"/>
        <v>0</v>
      </c>
      <c r="M139" s="26">
        <v>0</v>
      </c>
      <c r="N139" s="16">
        <f t="shared" si="189"/>
        <v>0</v>
      </c>
      <c r="O139" s="16">
        <f t="shared" si="190"/>
        <v>0</v>
      </c>
      <c r="P139" s="26">
        <v>0</v>
      </c>
      <c r="Q139" s="16">
        <f t="shared" si="191"/>
        <v>0</v>
      </c>
      <c r="R139" s="16">
        <f t="shared" si="192"/>
        <v>0</v>
      </c>
      <c r="S139" s="26">
        <v>0</v>
      </c>
      <c r="T139" s="16">
        <f t="shared" si="193"/>
        <v>0</v>
      </c>
      <c r="U139" s="16">
        <f t="shared" si="194"/>
        <v>0</v>
      </c>
      <c r="V139" s="26">
        <v>0</v>
      </c>
      <c r="W139" s="16">
        <f t="shared" si="195"/>
        <v>0</v>
      </c>
      <c r="X139" s="16">
        <f t="shared" si="196"/>
        <v>0</v>
      </c>
      <c r="Y139" s="26"/>
      <c r="Z139" s="16">
        <f t="shared" si="197"/>
        <v>0</v>
      </c>
      <c r="AA139" s="16">
        <f t="shared" si="198"/>
        <v>0</v>
      </c>
      <c r="AC139" s="52">
        <f t="shared" si="199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1</v>
      </c>
      <c r="AJ139" s="37">
        <f t="shared" si="200"/>
        <v>39.5</v>
      </c>
      <c r="AK139" s="37" t="str">
        <f t="shared" si="201"/>
        <v>-</v>
      </c>
      <c r="AL139" s="47">
        <v>144</v>
      </c>
      <c r="AM139" s="37" t="str">
        <f t="shared" si="202"/>
        <v>-</v>
      </c>
      <c r="AN139" s="52" t="str">
        <f t="shared" si="203"/>
        <v>-</v>
      </c>
      <c r="AO139" s="35" t="str">
        <f t="shared" si="75"/>
        <v>-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8"/>
        <v>0</v>
      </c>
      <c r="M140" s="26">
        <v>0</v>
      </c>
      <c r="N140" s="16">
        <f t="shared" si="189"/>
        <v>0</v>
      </c>
      <c r="O140" s="16">
        <f t="shared" si="190"/>
        <v>0</v>
      </c>
      <c r="P140" s="26">
        <v>0</v>
      </c>
      <c r="Q140" s="16">
        <f t="shared" si="191"/>
        <v>0</v>
      </c>
      <c r="R140" s="16">
        <f t="shared" si="192"/>
        <v>0</v>
      </c>
      <c r="S140" s="26">
        <v>0</v>
      </c>
      <c r="T140" s="16">
        <f t="shared" si="193"/>
        <v>0</v>
      </c>
      <c r="U140" s="16">
        <f t="shared" si="194"/>
        <v>0</v>
      </c>
      <c r="V140" s="26">
        <v>0</v>
      </c>
      <c r="W140" s="16">
        <f t="shared" si="195"/>
        <v>0</v>
      </c>
      <c r="X140" s="16">
        <f t="shared" si="196"/>
        <v>0</v>
      </c>
      <c r="Y140" s="26"/>
      <c r="Z140" s="16">
        <f t="shared" si="197"/>
        <v>0</v>
      </c>
      <c r="AA140" s="16">
        <f t="shared" si="198"/>
        <v>0</v>
      </c>
      <c r="AC140" s="52">
        <f t="shared" si="199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200"/>
        <v>0</v>
      </c>
      <c r="AK140" s="37" t="str">
        <f t="shared" si="201"/>
        <v>-</v>
      </c>
      <c r="AL140" s="47">
        <v>145</v>
      </c>
      <c r="AM140" s="37" t="str">
        <f t="shared" si="202"/>
        <v>-</v>
      </c>
      <c r="AN140" s="52" t="str">
        <f t="shared" si="203"/>
        <v>-</v>
      </c>
      <c r="AO140" s="35" t="str">
        <f t="shared" si="75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8"/>
        <v>0</v>
      </c>
      <c r="M141" s="26">
        <v>0</v>
      </c>
      <c r="N141" s="16">
        <f t="shared" si="189"/>
        <v>0</v>
      </c>
      <c r="O141" s="16">
        <f t="shared" si="190"/>
        <v>0</v>
      </c>
      <c r="P141" s="26">
        <v>0</v>
      </c>
      <c r="Q141" s="16">
        <f t="shared" si="191"/>
        <v>0</v>
      </c>
      <c r="R141" s="16">
        <f t="shared" si="192"/>
        <v>0</v>
      </c>
      <c r="S141" s="26">
        <v>0</v>
      </c>
      <c r="T141" s="16">
        <f t="shared" si="193"/>
        <v>0</v>
      </c>
      <c r="U141" s="16">
        <f t="shared" si="194"/>
        <v>0</v>
      </c>
      <c r="V141" s="26">
        <v>0</v>
      </c>
      <c r="W141" s="16">
        <f t="shared" si="195"/>
        <v>0</v>
      </c>
      <c r="X141" s="16">
        <f t="shared" si="196"/>
        <v>0</v>
      </c>
      <c r="Y141" s="26"/>
      <c r="Z141" s="16">
        <f t="shared" si="197"/>
        <v>0</v>
      </c>
      <c r="AA141" s="16">
        <f t="shared" si="198"/>
        <v>0</v>
      </c>
      <c r="AC141" s="52">
        <f t="shared" si="199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200"/>
        <v>0</v>
      </c>
      <c r="AK141" s="37" t="str">
        <f t="shared" si="201"/>
        <v>-</v>
      </c>
      <c r="AL141" s="47">
        <v>146</v>
      </c>
      <c r="AM141" s="37" t="str">
        <f t="shared" si="202"/>
        <v>-</v>
      </c>
      <c r="AN141" s="52" t="str">
        <f t="shared" si="203"/>
        <v>-</v>
      </c>
      <c r="AO141" s="35" t="str">
        <f t="shared" si="75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6"/>
        <v>0</v>
      </c>
      <c r="L142" s="16">
        <f t="shared" si="188"/>
        <v>0</v>
      </c>
      <c r="M142" s="26">
        <v>0</v>
      </c>
      <c r="N142" s="16">
        <f t="shared" si="189"/>
        <v>0</v>
      </c>
      <c r="O142" s="16">
        <f t="shared" si="190"/>
        <v>0</v>
      </c>
      <c r="P142" s="26">
        <v>0</v>
      </c>
      <c r="Q142" s="16">
        <f t="shared" si="191"/>
        <v>0</v>
      </c>
      <c r="R142" s="16">
        <f t="shared" si="192"/>
        <v>0</v>
      </c>
      <c r="S142" s="26">
        <v>0</v>
      </c>
      <c r="T142" s="16">
        <f t="shared" si="193"/>
        <v>0</v>
      </c>
      <c r="U142" s="16">
        <f t="shared" si="194"/>
        <v>0</v>
      </c>
      <c r="V142" s="26">
        <v>0</v>
      </c>
      <c r="W142" s="16">
        <f t="shared" si="195"/>
        <v>0</v>
      </c>
      <c r="X142" s="16">
        <f t="shared" si="196"/>
        <v>0</v>
      </c>
      <c r="Y142" s="26"/>
      <c r="Z142" s="16">
        <f t="shared" si="197"/>
        <v>0</v>
      </c>
      <c r="AA142" s="16">
        <f t="shared" si="198"/>
        <v>0</v>
      </c>
      <c r="AC142" s="52">
        <f t="shared" si="199"/>
        <v>0</v>
      </c>
      <c r="AD142" s="16">
        <f t="shared" si="174"/>
        <v>0</v>
      </c>
      <c r="AE142" s="37">
        <f t="shared" si="175"/>
        <v>0</v>
      </c>
      <c r="AF142" s="42">
        <f t="shared" si="72"/>
        <v>0</v>
      </c>
      <c r="AG142" s="37">
        <f t="shared" si="73"/>
        <v>0</v>
      </c>
      <c r="AH142" s="63">
        <f t="shared" si="74"/>
        <v>0</v>
      </c>
      <c r="AI142" s="26">
        <v>0</v>
      </c>
      <c r="AJ142" s="37">
        <f t="shared" si="200"/>
        <v>0</v>
      </c>
      <c r="AK142" s="37" t="str">
        <f t="shared" si="201"/>
        <v>-</v>
      </c>
      <c r="AL142" s="47">
        <v>147</v>
      </c>
      <c r="AM142" s="37" t="str">
        <f t="shared" si="202"/>
        <v>-</v>
      </c>
      <c r="AN142" s="52" t="str">
        <f t="shared" si="203"/>
        <v>-</v>
      </c>
      <c r="AO142" s="35" t="str">
        <f t="shared" si="75"/>
        <v>-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6"/>
        <v>0</v>
      </c>
      <c r="L143" s="16">
        <f t="shared" si="188"/>
        <v>0</v>
      </c>
      <c r="M143" s="26">
        <v>0</v>
      </c>
      <c r="N143" s="16">
        <f t="shared" si="189"/>
        <v>0</v>
      </c>
      <c r="O143" s="16">
        <f t="shared" si="190"/>
        <v>0</v>
      </c>
      <c r="P143" s="26">
        <v>0</v>
      </c>
      <c r="Q143" s="16">
        <f t="shared" si="191"/>
        <v>0</v>
      </c>
      <c r="R143" s="16">
        <f t="shared" si="192"/>
        <v>0</v>
      </c>
      <c r="S143" s="26">
        <v>0</v>
      </c>
      <c r="T143" s="16">
        <f t="shared" si="193"/>
        <v>0</v>
      </c>
      <c r="U143" s="16">
        <f t="shared" si="194"/>
        <v>0</v>
      </c>
      <c r="V143" s="26">
        <v>0</v>
      </c>
      <c r="W143" s="16">
        <f t="shared" si="195"/>
        <v>0</v>
      </c>
      <c r="X143" s="16">
        <f t="shared" si="196"/>
        <v>0</v>
      </c>
      <c r="Y143" s="26"/>
      <c r="Z143" s="16">
        <f t="shared" si="197"/>
        <v>0</v>
      </c>
      <c r="AA143" s="16">
        <f t="shared" si="198"/>
        <v>0</v>
      </c>
      <c r="AC143" s="52">
        <f t="shared" si="199"/>
        <v>0</v>
      </c>
      <c r="AD143" s="16">
        <f t="shared" si="174"/>
        <v>0</v>
      </c>
      <c r="AE143" s="37">
        <f t="shared" si="175"/>
        <v>0</v>
      </c>
      <c r="AF143" s="42">
        <f t="shared" ref="AF143:AF206" si="204">AC143/AQ$10</f>
        <v>0</v>
      </c>
      <c r="AG143" s="37">
        <f t="shared" ref="AG143:AG206" si="205">AF143*30</f>
        <v>0</v>
      </c>
      <c r="AH143" s="63">
        <f t="shared" ref="AH143:AH206" si="206">AE143/AQ$10*30</f>
        <v>0</v>
      </c>
      <c r="AI143" s="26">
        <v>0</v>
      </c>
      <c r="AJ143" s="37">
        <f t="shared" si="200"/>
        <v>0</v>
      </c>
      <c r="AK143" s="37" t="str">
        <f t="shared" si="201"/>
        <v>-</v>
      </c>
      <c r="AL143" s="47">
        <v>148</v>
      </c>
      <c r="AM143" s="37" t="str">
        <f t="shared" si="202"/>
        <v>-</v>
      </c>
      <c r="AN143" s="52" t="str">
        <f t="shared" si="203"/>
        <v>-</v>
      </c>
      <c r="AO143" s="35" t="str">
        <f t="shared" ref="AO143:AO206" si="207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88"/>
        <v>0</v>
      </c>
      <c r="M144" s="26">
        <v>0</v>
      </c>
      <c r="N144" s="16">
        <f t="shared" si="189"/>
        <v>0</v>
      </c>
      <c r="O144" s="16">
        <f t="shared" si="190"/>
        <v>0</v>
      </c>
      <c r="P144" s="26">
        <v>0</v>
      </c>
      <c r="Q144" s="16">
        <f t="shared" si="191"/>
        <v>0</v>
      </c>
      <c r="R144" s="16">
        <f t="shared" si="192"/>
        <v>0</v>
      </c>
      <c r="S144" s="26">
        <v>0</v>
      </c>
      <c r="T144" s="16">
        <f t="shared" si="193"/>
        <v>0</v>
      </c>
      <c r="U144" s="16">
        <f t="shared" si="194"/>
        <v>0</v>
      </c>
      <c r="V144" s="26">
        <v>0</v>
      </c>
      <c r="W144" s="16">
        <f t="shared" si="195"/>
        <v>0</v>
      </c>
      <c r="X144" s="16">
        <f t="shared" si="196"/>
        <v>0</v>
      </c>
      <c r="Y144" s="26"/>
      <c r="Z144" s="16">
        <f t="shared" si="197"/>
        <v>0</v>
      </c>
      <c r="AA144" s="16">
        <f t="shared" si="198"/>
        <v>0</v>
      </c>
      <c r="AC144" s="52">
        <f t="shared" si="199"/>
        <v>0</v>
      </c>
      <c r="AD144" s="16">
        <f t="shared" si="174"/>
        <v>0</v>
      </c>
      <c r="AE144" s="37">
        <f t="shared" si="175"/>
        <v>0</v>
      </c>
      <c r="AF144" s="42">
        <f t="shared" si="204"/>
        <v>0</v>
      </c>
      <c r="AG144" s="37">
        <f t="shared" si="205"/>
        <v>0</v>
      </c>
      <c r="AH144" s="63">
        <f t="shared" si="206"/>
        <v>0</v>
      </c>
      <c r="AI144" s="26">
        <v>2</v>
      </c>
      <c r="AJ144" s="37">
        <f t="shared" si="200"/>
        <v>280</v>
      </c>
      <c r="AK144" s="37" t="str">
        <f t="shared" si="201"/>
        <v>-</v>
      </c>
      <c r="AL144" s="47">
        <v>149</v>
      </c>
      <c r="AM144" s="37" t="str">
        <f t="shared" si="202"/>
        <v>-</v>
      </c>
      <c r="AN144" s="52" t="str">
        <f t="shared" si="203"/>
        <v>-</v>
      </c>
      <c r="AO144" s="35" t="str">
        <f t="shared" si="207"/>
        <v>-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6"/>
        <v>0</v>
      </c>
      <c r="L145" s="16">
        <f t="shared" si="188"/>
        <v>0</v>
      </c>
      <c r="M145" s="26">
        <v>1</v>
      </c>
      <c r="N145" s="16">
        <f t="shared" si="189"/>
        <v>76</v>
      </c>
      <c r="O145" s="16">
        <f t="shared" si="190"/>
        <v>140</v>
      </c>
      <c r="P145" s="26">
        <v>0</v>
      </c>
      <c r="Q145" s="16">
        <f t="shared" si="191"/>
        <v>0</v>
      </c>
      <c r="R145" s="16">
        <f t="shared" si="192"/>
        <v>0</v>
      </c>
      <c r="S145" s="26">
        <v>0</v>
      </c>
      <c r="T145" s="16">
        <f t="shared" si="193"/>
        <v>0</v>
      </c>
      <c r="U145" s="16">
        <f t="shared" si="194"/>
        <v>0</v>
      </c>
      <c r="V145" s="26">
        <v>0</v>
      </c>
      <c r="W145" s="16">
        <f t="shared" si="195"/>
        <v>0</v>
      </c>
      <c r="X145" s="16">
        <f t="shared" si="196"/>
        <v>0</v>
      </c>
      <c r="Y145" s="26"/>
      <c r="Z145" s="16">
        <f t="shared" si="197"/>
        <v>0</v>
      </c>
      <c r="AA145" s="16">
        <f t="shared" si="198"/>
        <v>0</v>
      </c>
      <c r="AC145" s="52">
        <f t="shared" si="199"/>
        <v>1</v>
      </c>
      <c r="AD145" s="16">
        <f t="shared" si="174"/>
        <v>76</v>
      </c>
      <c r="AE145" s="37">
        <f t="shared" si="175"/>
        <v>140</v>
      </c>
      <c r="AF145" s="42">
        <f t="shared" si="204"/>
        <v>8.130081300813009E-3</v>
      </c>
      <c r="AG145" s="37">
        <f t="shared" si="205"/>
        <v>0.24390243902439027</v>
      </c>
      <c r="AH145" s="63">
        <f t="shared" si="206"/>
        <v>34.146341463414636</v>
      </c>
      <c r="AI145" s="26">
        <v>0</v>
      </c>
      <c r="AJ145" s="37">
        <f t="shared" si="200"/>
        <v>0</v>
      </c>
      <c r="AK145" s="37">
        <f t="shared" si="201"/>
        <v>0</v>
      </c>
      <c r="AL145" s="47">
        <v>150</v>
      </c>
      <c r="AM145" s="37">
        <f t="shared" si="202"/>
        <v>0</v>
      </c>
      <c r="AN145" s="52">
        <f t="shared" si="203"/>
        <v>0</v>
      </c>
      <c r="AO145" s="35">
        <f t="shared" si="207"/>
        <v>43589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8"/>
        <v>0</v>
      </c>
      <c r="M146" s="26">
        <v>0</v>
      </c>
      <c r="N146" s="16">
        <f t="shared" si="189"/>
        <v>0</v>
      </c>
      <c r="O146" s="16">
        <f t="shared" si="190"/>
        <v>0</v>
      </c>
      <c r="P146" s="26">
        <v>0</v>
      </c>
      <c r="Q146" s="16">
        <f t="shared" si="191"/>
        <v>0</v>
      </c>
      <c r="R146" s="16">
        <f t="shared" si="192"/>
        <v>0</v>
      </c>
      <c r="S146" s="26">
        <v>0</v>
      </c>
      <c r="T146" s="16">
        <f t="shared" si="193"/>
        <v>0</v>
      </c>
      <c r="U146" s="16">
        <f t="shared" si="194"/>
        <v>0</v>
      </c>
      <c r="V146" s="26">
        <v>0</v>
      </c>
      <c r="W146" s="16">
        <f t="shared" si="195"/>
        <v>0</v>
      </c>
      <c r="X146" s="16">
        <f t="shared" si="196"/>
        <v>0</v>
      </c>
      <c r="Y146" s="26"/>
      <c r="Z146" s="16">
        <f t="shared" si="197"/>
        <v>0</v>
      </c>
      <c r="AA146" s="16">
        <f t="shared" si="198"/>
        <v>0</v>
      </c>
      <c r="AC146" s="52">
        <f t="shared" si="199"/>
        <v>0</v>
      </c>
      <c r="AD146" s="16">
        <f t="shared" si="174"/>
        <v>0</v>
      </c>
      <c r="AE146" s="37">
        <f t="shared" si="175"/>
        <v>0</v>
      </c>
      <c r="AF146" s="42">
        <f t="shared" si="204"/>
        <v>0</v>
      </c>
      <c r="AG146" s="37">
        <f t="shared" si="205"/>
        <v>0</v>
      </c>
      <c r="AH146" s="63">
        <f t="shared" si="206"/>
        <v>0</v>
      </c>
      <c r="AI146" s="26">
        <v>0</v>
      </c>
      <c r="AJ146" s="37">
        <f t="shared" si="200"/>
        <v>0</v>
      </c>
      <c r="AK146" s="37" t="str">
        <f t="shared" si="201"/>
        <v>-</v>
      </c>
      <c r="AL146" s="47">
        <v>151</v>
      </c>
      <c r="AM146" s="37" t="str">
        <f t="shared" si="202"/>
        <v>-</v>
      </c>
      <c r="AN146" s="52" t="str">
        <f t="shared" si="203"/>
        <v>-</v>
      </c>
      <c r="AO146" s="35" t="str">
        <f t="shared" si="207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8"/>
        <v>0</v>
      </c>
      <c r="M147" s="26">
        <v>0</v>
      </c>
      <c r="N147" s="16">
        <f t="shared" si="189"/>
        <v>0</v>
      </c>
      <c r="O147" s="16">
        <f t="shared" si="190"/>
        <v>0</v>
      </c>
      <c r="P147" s="26">
        <v>0</v>
      </c>
      <c r="Q147" s="16">
        <f t="shared" si="191"/>
        <v>0</v>
      </c>
      <c r="R147" s="16">
        <f t="shared" si="192"/>
        <v>0</v>
      </c>
      <c r="S147" s="26">
        <v>0</v>
      </c>
      <c r="T147" s="16">
        <f t="shared" si="193"/>
        <v>0</v>
      </c>
      <c r="U147" s="16">
        <f t="shared" si="194"/>
        <v>0</v>
      </c>
      <c r="V147" s="26">
        <v>0</v>
      </c>
      <c r="W147" s="16">
        <f t="shared" si="195"/>
        <v>0</v>
      </c>
      <c r="X147" s="16">
        <f t="shared" si="196"/>
        <v>0</v>
      </c>
      <c r="Y147" s="26"/>
      <c r="Z147" s="16">
        <f t="shared" si="197"/>
        <v>0</v>
      </c>
      <c r="AA147" s="16">
        <f t="shared" si="198"/>
        <v>0</v>
      </c>
      <c r="AC147" s="52">
        <f t="shared" si="199"/>
        <v>0</v>
      </c>
      <c r="AD147" s="16">
        <f t="shared" si="174"/>
        <v>0</v>
      </c>
      <c r="AE147" s="37">
        <f t="shared" si="175"/>
        <v>0</v>
      </c>
      <c r="AF147" s="42">
        <f t="shared" si="204"/>
        <v>0</v>
      </c>
      <c r="AG147" s="37">
        <f t="shared" si="205"/>
        <v>0</v>
      </c>
      <c r="AH147" s="63">
        <f t="shared" si="206"/>
        <v>0</v>
      </c>
      <c r="AI147" s="26">
        <v>0</v>
      </c>
      <c r="AJ147" s="37">
        <f t="shared" si="200"/>
        <v>0</v>
      </c>
      <c r="AK147" s="37" t="str">
        <f t="shared" si="201"/>
        <v>-</v>
      </c>
      <c r="AL147" s="47">
        <v>152</v>
      </c>
      <c r="AM147" s="37" t="str">
        <f t="shared" si="202"/>
        <v>-</v>
      </c>
      <c r="AN147" s="52" t="str">
        <f t="shared" si="203"/>
        <v>-</v>
      </c>
      <c r="AO147" s="35" t="str">
        <f t="shared" si="207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8"/>
        <v>0</v>
      </c>
      <c r="M148" s="26">
        <v>0</v>
      </c>
      <c r="N148" s="16">
        <f t="shared" si="189"/>
        <v>0</v>
      </c>
      <c r="O148" s="16">
        <f t="shared" si="190"/>
        <v>0</v>
      </c>
      <c r="P148" s="26">
        <v>0</v>
      </c>
      <c r="Q148" s="16">
        <f t="shared" si="191"/>
        <v>0</v>
      </c>
      <c r="R148" s="16">
        <f t="shared" si="192"/>
        <v>0</v>
      </c>
      <c r="S148" s="26">
        <v>0</v>
      </c>
      <c r="T148" s="16">
        <f t="shared" si="193"/>
        <v>0</v>
      </c>
      <c r="U148" s="16">
        <f t="shared" si="194"/>
        <v>0</v>
      </c>
      <c r="V148" s="26">
        <v>0</v>
      </c>
      <c r="W148" s="16">
        <f t="shared" si="195"/>
        <v>0</v>
      </c>
      <c r="X148" s="16">
        <f t="shared" si="196"/>
        <v>0</v>
      </c>
      <c r="Y148" s="26"/>
      <c r="Z148" s="16">
        <f t="shared" si="197"/>
        <v>0</v>
      </c>
      <c r="AA148" s="16">
        <f t="shared" si="198"/>
        <v>0</v>
      </c>
      <c r="AC148" s="52">
        <f t="shared" si="199"/>
        <v>0</v>
      </c>
      <c r="AD148" s="16">
        <f t="shared" si="174"/>
        <v>0</v>
      </c>
      <c r="AE148" s="37">
        <f t="shared" si="175"/>
        <v>0</v>
      </c>
      <c r="AF148" s="42">
        <f t="shared" si="204"/>
        <v>0</v>
      </c>
      <c r="AG148" s="37">
        <f t="shared" si="205"/>
        <v>0</v>
      </c>
      <c r="AH148" s="63">
        <f t="shared" si="206"/>
        <v>0</v>
      </c>
      <c r="AI148" s="26">
        <v>0</v>
      </c>
      <c r="AJ148" s="37">
        <f t="shared" si="200"/>
        <v>0</v>
      </c>
      <c r="AK148" s="37" t="str">
        <f t="shared" si="201"/>
        <v>-</v>
      </c>
      <c r="AL148" s="47">
        <v>153</v>
      </c>
      <c r="AM148" s="37" t="str">
        <f t="shared" si="202"/>
        <v>-</v>
      </c>
      <c r="AN148" s="52" t="str">
        <f t="shared" si="203"/>
        <v>-</v>
      </c>
      <c r="AO148" s="35" t="str">
        <f t="shared" si="207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8"/>
        <v>0</v>
      </c>
      <c r="M149" s="26">
        <v>0</v>
      </c>
      <c r="N149" s="16">
        <f t="shared" si="189"/>
        <v>0</v>
      </c>
      <c r="O149" s="16">
        <f t="shared" si="190"/>
        <v>0</v>
      </c>
      <c r="P149" s="26">
        <v>0</v>
      </c>
      <c r="Q149" s="16">
        <f t="shared" si="191"/>
        <v>0</v>
      </c>
      <c r="R149" s="16">
        <f t="shared" si="192"/>
        <v>0</v>
      </c>
      <c r="S149" s="26">
        <v>0</v>
      </c>
      <c r="T149" s="16">
        <f t="shared" si="193"/>
        <v>0</v>
      </c>
      <c r="U149" s="16">
        <f t="shared" si="194"/>
        <v>0</v>
      </c>
      <c r="V149" s="26">
        <v>0</v>
      </c>
      <c r="W149" s="16">
        <f t="shared" si="195"/>
        <v>0</v>
      </c>
      <c r="X149" s="16">
        <f t="shared" si="196"/>
        <v>0</v>
      </c>
      <c r="Y149" s="26"/>
      <c r="Z149" s="16">
        <f t="shared" si="197"/>
        <v>0</v>
      </c>
      <c r="AA149" s="16">
        <f t="shared" si="198"/>
        <v>0</v>
      </c>
      <c r="AC149" s="52">
        <f t="shared" si="199"/>
        <v>0</v>
      </c>
      <c r="AD149" s="16">
        <f t="shared" si="174"/>
        <v>0</v>
      </c>
      <c r="AE149" s="37">
        <f t="shared" si="175"/>
        <v>0</v>
      </c>
      <c r="AF149" s="42">
        <f t="shared" si="204"/>
        <v>0</v>
      </c>
      <c r="AG149" s="37">
        <f t="shared" si="205"/>
        <v>0</v>
      </c>
      <c r="AH149" s="63">
        <f t="shared" si="206"/>
        <v>0</v>
      </c>
      <c r="AI149" s="26">
        <v>0</v>
      </c>
      <c r="AJ149" s="37">
        <f t="shared" si="200"/>
        <v>0</v>
      </c>
      <c r="AK149" s="37" t="str">
        <f t="shared" si="201"/>
        <v>-</v>
      </c>
      <c r="AL149" s="47">
        <v>155</v>
      </c>
      <c r="AM149" s="37" t="str">
        <f t="shared" si="202"/>
        <v>-</v>
      </c>
      <c r="AN149" s="52" t="str">
        <f t="shared" si="203"/>
        <v>-</v>
      </c>
      <c r="AO149" s="35" t="str">
        <f t="shared" si="207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8"/>
        <v>69</v>
      </c>
      <c r="M150" s="26">
        <v>0</v>
      </c>
      <c r="N150" s="16">
        <f t="shared" si="189"/>
        <v>0</v>
      </c>
      <c r="O150" s="16">
        <f t="shared" si="190"/>
        <v>0</v>
      </c>
      <c r="P150" s="26">
        <v>0</v>
      </c>
      <c r="Q150" s="16">
        <f t="shared" si="191"/>
        <v>0</v>
      </c>
      <c r="R150" s="16">
        <f t="shared" si="192"/>
        <v>0</v>
      </c>
      <c r="S150" s="26">
        <v>0</v>
      </c>
      <c r="T150" s="16">
        <f t="shared" si="193"/>
        <v>0</v>
      </c>
      <c r="U150" s="16">
        <f t="shared" si="194"/>
        <v>0</v>
      </c>
      <c r="V150" s="26">
        <v>0</v>
      </c>
      <c r="W150" s="16">
        <f t="shared" si="195"/>
        <v>0</v>
      </c>
      <c r="X150" s="16">
        <f t="shared" si="196"/>
        <v>0</v>
      </c>
      <c r="Y150" s="26"/>
      <c r="Z150" s="16">
        <f t="shared" si="197"/>
        <v>0</v>
      </c>
      <c r="AA150" s="16">
        <f t="shared" si="198"/>
        <v>0</v>
      </c>
      <c r="AC150" s="52">
        <f t="shared" si="199"/>
        <v>2</v>
      </c>
      <c r="AD150" s="16">
        <f t="shared" si="174"/>
        <v>23.400000000000091</v>
      </c>
      <c r="AE150" s="37">
        <f t="shared" si="175"/>
        <v>69</v>
      </c>
      <c r="AF150" s="42">
        <f t="shared" si="204"/>
        <v>1.6260162601626018E-2</v>
      </c>
      <c r="AG150" s="37">
        <f t="shared" si="205"/>
        <v>0.48780487804878053</v>
      </c>
      <c r="AH150" s="63">
        <f t="shared" si="206"/>
        <v>16.829268292682929</v>
      </c>
      <c r="AI150" s="26">
        <v>1</v>
      </c>
      <c r="AJ150" s="37">
        <f t="shared" si="200"/>
        <v>34.5</v>
      </c>
      <c r="AK150" s="37">
        <f t="shared" si="201"/>
        <v>61.499999999999993</v>
      </c>
      <c r="AL150" s="47">
        <v>156</v>
      </c>
      <c r="AM150" s="37">
        <f t="shared" si="202"/>
        <v>8.7857142857142847</v>
      </c>
      <c r="AN150" s="52">
        <f t="shared" si="203"/>
        <v>2.0499999999999998</v>
      </c>
      <c r="AO150" s="35">
        <f t="shared" si="207"/>
        <v>43650.5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88"/>
        <v>0</v>
      </c>
      <c r="M151" s="26">
        <v>0</v>
      </c>
      <c r="N151" s="16">
        <f t="shared" si="189"/>
        <v>0</v>
      </c>
      <c r="O151" s="16">
        <f t="shared" si="190"/>
        <v>0</v>
      </c>
      <c r="P151" s="26">
        <v>0</v>
      </c>
      <c r="Q151" s="16">
        <f t="shared" si="191"/>
        <v>0</v>
      </c>
      <c r="R151" s="16">
        <f t="shared" si="192"/>
        <v>0</v>
      </c>
      <c r="S151" s="26">
        <v>0</v>
      </c>
      <c r="T151" s="16">
        <f t="shared" si="193"/>
        <v>0</v>
      </c>
      <c r="U151" s="16">
        <f t="shared" si="194"/>
        <v>0</v>
      </c>
      <c r="V151" s="26">
        <v>0</v>
      </c>
      <c r="W151" s="16">
        <f t="shared" si="195"/>
        <v>0</v>
      </c>
      <c r="X151" s="16">
        <f t="shared" si="196"/>
        <v>0</v>
      </c>
      <c r="Y151" s="26"/>
      <c r="Z151" s="16">
        <f t="shared" si="197"/>
        <v>0</v>
      </c>
      <c r="AA151" s="16">
        <f t="shared" si="198"/>
        <v>0</v>
      </c>
      <c r="AC151" s="52">
        <f t="shared" si="199"/>
        <v>0</v>
      </c>
      <c r="AD151" s="16">
        <f t="shared" si="174"/>
        <v>0</v>
      </c>
      <c r="AE151" s="37">
        <f t="shared" si="175"/>
        <v>0</v>
      </c>
      <c r="AF151" s="42">
        <f t="shared" si="204"/>
        <v>0</v>
      </c>
      <c r="AG151" s="37">
        <f t="shared" si="205"/>
        <v>0</v>
      </c>
      <c r="AH151" s="63">
        <f t="shared" si="206"/>
        <v>0</v>
      </c>
      <c r="AI151" s="26">
        <v>0</v>
      </c>
      <c r="AJ151" s="37">
        <f t="shared" si="200"/>
        <v>0</v>
      </c>
      <c r="AK151" s="37" t="str">
        <f t="shared" si="201"/>
        <v>-</v>
      </c>
      <c r="AL151" s="47">
        <v>157</v>
      </c>
      <c r="AM151" s="37" t="str">
        <f t="shared" si="202"/>
        <v>-</v>
      </c>
      <c r="AN151" s="52" t="str">
        <f t="shared" si="203"/>
        <v>-</v>
      </c>
      <c r="AO151" s="35" t="str">
        <f t="shared" si="207"/>
        <v>-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6"/>
        <v>0</v>
      </c>
      <c r="L152" s="16">
        <f t="shared" si="188"/>
        <v>0</v>
      </c>
      <c r="M152" s="26">
        <v>0</v>
      </c>
      <c r="N152" s="16">
        <f t="shared" si="189"/>
        <v>0</v>
      </c>
      <c r="O152" s="16">
        <f t="shared" si="190"/>
        <v>0</v>
      </c>
      <c r="P152" s="26">
        <v>1</v>
      </c>
      <c r="Q152" s="16">
        <f t="shared" si="191"/>
        <v>12.679999999999998</v>
      </c>
      <c r="R152" s="16">
        <f t="shared" si="192"/>
        <v>34.5</v>
      </c>
      <c r="S152" s="26">
        <v>0</v>
      </c>
      <c r="T152" s="16">
        <f t="shared" si="193"/>
        <v>0</v>
      </c>
      <c r="U152" s="16">
        <f t="shared" si="194"/>
        <v>0</v>
      </c>
      <c r="V152" s="26">
        <v>0</v>
      </c>
      <c r="W152" s="16">
        <f t="shared" si="195"/>
        <v>0</v>
      </c>
      <c r="X152" s="16">
        <f t="shared" si="196"/>
        <v>0</v>
      </c>
      <c r="Y152" s="26"/>
      <c r="Z152" s="16">
        <f t="shared" si="197"/>
        <v>0</v>
      </c>
      <c r="AA152" s="16">
        <f t="shared" si="198"/>
        <v>0</v>
      </c>
      <c r="AC152" s="52">
        <f t="shared" si="199"/>
        <v>1</v>
      </c>
      <c r="AD152" s="16">
        <f t="shared" si="174"/>
        <v>12.679999999999998</v>
      </c>
      <c r="AE152" s="37">
        <f t="shared" si="175"/>
        <v>34.5</v>
      </c>
      <c r="AF152" s="42">
        <f t="shared" si="204"/>
        <v>8.130081300813009E-3</v>
      </c>
      <c r="AG152" s="37">
        <f t="shared" si="205"/>
        <v>0.24390243902439027</v>
      </c>
      <c r="AH152" s="63">
        <f t="shared" si="206"/>
        <v>8.4146341463414647</v>
      </c>
      <c r="AI152" s="26">
        <v>1</v>
      </c>
      <c r="AJ152" s="37">
        <f t="shared" si="200"/>
        <v>34.5</v>
      </c>
      <c r="AK152" s="37">
        <f t="shared" si="201"/>
        <v>122.99999999999999</v>
      </c>
      <c r="AL152" s="47">
        <v>158</v>
      </c>
      <c r="AM152" s="37">
        <f t="shared" si="202"/>
        <v>17.571428571428569</v>
      </c>
      <c r="AN152" s="52">
        <f t="shared" si="203"/>
        <v>4.0999999999999996</v>
      </c>
      <c r="AO152" s="35">
        <f t="shared" si="207"/>
        <v>43712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6"/>
        <v>12.38</v>
      </c>
      <c r="L153" s="16">
        <f t="shared" si="188"/>
        <v>34.5</v>
      </c>
      <c r="M153" s="26">
        <v>0</v>
      </c>
      <c r="N153" s="16">
        <f t="shared" si="189"/>
        <v>0</v>
      </c>
      <c r="O153" s="16">
        <f t="shared" si="190"/>
        <v>0</v>
      </c>
      <c r="P153" s="26">
        <v>1</v>
      </c>
      <c r="Q153" s="16">
        <f t="shared" si="191"/>
        <v>12.38</v>
      </c>
      <c r="R153" s="16">
        <f t="shared" si="192"/>
        <v>34.5</v>
      </c>
      <c r="S153" s="26">
        <v>0</v>
      </c>
      <c r="T153" s="16">
        <f t="shared" si="193"/>
        <v>0</v>
      </c>
      <c r="U153" s="16">
        <f t="shared" si="194"/>
        <v>0</v>
      </c>
      <c r="V153" s="26">
        <v>0</v>
      </c>
      <c r="W153" s="16">
        <f t="shared" si="195"/>
        <v>0</v>
      </c>
      <c r="X153" s="16">
        <f t="shared" si="196"/>
        <v>0</v>
      </c>
      <c r="Y153" s="26"/>
      <c r="Z153" s="16">
        <f t="shared" si="197"/>
        <v>0</v>
      </c>
      <c r="AA153" s="16">
        <f t="shared" si="198"/>
        <v>0</v>
      </c>
      <c r="AC153" s="52">
        <f t="shared" si="199"/>
        <v>2</v>
      </c>
      <c r="AD153" s="16">
        <f t="shared" si="174"/>
        <v>24.76</v>
      </c>
      <c r="AE153" s="37">
        <f t="shared" si="175"/>
        <v>69</v>
      </c>
      <c r="AF153" s="42">
        <f t="shared" si="204"/>
        <v>1.6260162601626018E-2</v>
      </c>
      <c r="AG153" s="37">
        <f t="shared" si="205"/>
        <v>0.48780487804878053</v>
      </c>
      <c r="AH153" s="63">
        <f t="shared" si="206"/>
        <v>16.829268292682929</v>
      </c>
      <c r="AI153" s="26">
        <v>3</v>
      </c>
      <c r="AJ153" s="37">
        <f t="shared" si="200"/>
        <v>103.5</v>
      </c>
      <c r="AK153" s="37">
        <f t="shared" si="201"/>
        <v>184.49999999999997</v>
      </c>
      <c r="AL153" s="47">
        <v>159</v>
      </c>
      <c r="AM153" s="37">
        <f t="shared" si="202"/>
        <v>26.357142857142854</v>
      </c>
      <c r="AN153" s="52">
        <f t="shared" si="203"/>
        <v>6.1499999999999995</v>
      </c>
      <c r="AO153" s="35">
        <f t="shared" si="207"/>
        <v>43773.5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8"/>
        <v>0</v>
      </c>
      <c r="M154" s="26">
        <v>0</v>
      </c>
      <c r="N154" s="16">
        <f t="shared" si="189"/>
        <v>0</v>
      </c>
      <c r="O154" s="16">
        <f t="shared" si="190"/>
        <v>0</v>
      </c>
      <c r="P154" s="26">
        <v>0</v>
      </c>
      <c r="Q154" s="16">
        <f t="shared" si="191"/>
        <v>0</v>
      </c>
      <c r="R154" s="16">
        <f t="shared" si="192"/>
        <v>0</v>
      </c>
      <c r="S154" s="26">
        <v>0</v>
      </c>
      <c r="T154" s="16">
        <f t="shared" si="193"/>
        <v>0</v>
      </c>
      <c r="U154" s="16">
        <f t="shared" si="194"/>
        <v>0</v>
      </c>
      <c r="V154" s="26">
        <v>0</v>
      </c>
      <c r="W154" s="16">
        <f t="shared" si="195"/>
        <v>0</v>
      </c>
      <c r="X154" s="16">
        <f t="shared" si="196"/>
        <v>0</v>
      </c>
      <c r="Y154" s="26"/>
      <c r="Z154" s="16">
        <f t="shared" si="197"/>
        <v>0</v>
      </c>
      <c r="AA154" s="16">
        <f t="shared" si="198"/>
        <v>0</v>
      </c>
      <c r="AC154" s="52">
        <f t="shared" si="199"/>
        <v>0</v>
      </c>
      <c r="AD154" s="16">
        <f>AC154*F154</f>
        <v>0</v>
      </c>
      <c r="AE154" s="37">
        <f t="shared" si="175"/>
        <v>0</v>
      </c>
      <c r="AF154" s="42">
        <f t="shared" si="204"/>
        <v>0</v>
      </c>
      <c r="AG154" s="37">
        <f t="shared" si="205"/>
        <v>0</v>
      </c>
      <c r="AH154" s="63">
        <f t="shared" si="206"/>
        <v>0</v>
      </c>
      <c r="AI154" s="26">
        <v>0</v>
      </c>
      <c r="AJ154" s="37">
        <f t="shared" si="200"/>
        <v>0</v>
      </c>
      <c r="AK154" s="37" t="str">
        <f t="shared" si="201"/>
        <v>-</v>
      </c>
      <c r="AL154" s="47">
        <v>160</v>
      </c>
      <c r="AM154" s="37" t="str">
        <f t="shared" si="202"/>
        <v>-</v>
      </c>
      <c r="AN154" s="52" t="str">
        <f t="shared" si="203"/>
        <v>-</v>
      </c>
      <c r="AO154" s="35" t="str">
        <f t="shared" si="207"/>
        <v>-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8"/>
        <v>0</v>
      </c>
      <c r="M155" s="26">
        <v>0</v>
      </c>
      <c r="N155" s="16">
        <f t="shared" si="189"/>
        <v>0</v>
      </c>
      <c r="O155" s="16">
        <f t="shared" si="190"/>
        <v>0</v>
      </c>
      <c r="P155" s="26">
        <v>0</v>
      </c>
      <c r="Q155" s="16">
        <f t="shared" si="191"/>
        <v>0</v>
      </c>
      <c r="R155" s="16">
        <f t="shared" si="192"/>
        <v>0</v>
      </c>
      <c r="S155" s="26">
        <v>0</v>
      </c>
      <c r="T155" s="16">
        <f t="shared" si="193"/>
        <v>0</v>
      </c>
      <c r="U155" s="16">
        <f t="shared" si="194"/>
        <v>0</v>
      </c>
      <c r="V155" s="26">
        <v>0</v>
      </c>
      <c r="W155" s="16">
        <f t="shared" si="195"/>
        <v>0</v>
      </c>
      <c r="X155" s="16">
        <f t="shared" si="196"/>
        <v>0</v>
      </c>
      <c r="Y155" s="26"/>
      <c r="Z155" s="16">
        <f t="shared" si="197"/>
        <v>0</v>
      </c>
      <c r="AA155" s="16">
        <f t="shared" si="198"/>
        <v>0</v>
      </c>
      <c r="AC155" s="52">
        <f t="shared" si="199"/>
        <v>0</v>
      </c>
      <c r="AD155" s="16">
        <f t="shared" ref="AD155:AD163" si="208">AC155*F155</f>
        <v>0</v>
      </c>
      <c r="AE155" s="37">
        <f t="shared" si="175"/>
        <v>0</v>
      </c>
      <c r="AF155" s="42">
        <f t="shared" si="204"/>
        <v>0</v>
      </c>
      <c r="AG155" s="37">
        <f t="shared" si="205"/>
        <v>0</v>
      </c>
      <c r="AH155" s="63">
        <f t="shared" si="206"/>
        <v>0</v>
      </c>
      <c r="AI155" s="26">
        <v>0</v>
      </c>
      <c r="AJ155" s="37">
        <f t="shared" si="200"/>
        <v>0</v>
      </c>
      <c r="AK155" s="37" t="str">
        <f t="shared" si="201"/>
        <v>-</v>
      </c>
      <c r="AL155" s="47">
        <v>161</v>
      </c>
      <c r="AM155" s="37" t="str">
        <f t="shared" si="202"/>
        <v>-</v>
      </c>
      <c r="AN155" s="52" t="str">
        <f t="shared" si="203"/>
        <v>-</v>
      </c>
      <c r="AO155" s="35" t="str">
        <f t="shared" si="207"/>
        <v>-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8"/>
        <v>0</v>
      </c>
      <c r="M156" s="26">
        <v>0</v>
      </c>
      <c r="N156" s="16">
        <f t="shared" si="189"/>
        <v>0</v>
      </c>
      <c r="O156" s="16">
        <f t="shared" si="190"/>
        <v>0</v>
      </c>
      <c r="P156" s="26">
        <v>0</v>
      </c>
      <c r="Q156" s="16">
        <f t="shared" si="191"/>
        <v>0</v>
      </c>
      <c r="R156" s="16">
        <f t="shared" si="192"/>
        <v>0</v>
      </c>
      <c r="S156" s="26">
        <v>0</v>
      </c>
      <c r="T156" s="16">
        <f t="shared" si="193"/>
        <v>0</v>
      </c>
      <c r="U156" s="16">
        <f t="shared" si="194"/>
        <v>0</v>
      </c>
      <c r="V156" s="26">
        <v>0</v>
      </c>
      <c r="W156" s="16">
        <f t="shared" si="195"/>
        <v>0</v>
      </c>
      <c r="X156" s="16">
        <f t="shared" si="196"/>
        <v>0</v>
      </c>
      <c r="Y156" s="26"/>
      <c r="Z156" s="16">
        <f t="shared" si="197"/>
        <v>0</v>
      </c>
      <c r="AA156" s="16">
        <f t="shared" si="198"/>
        <v>0</v>
      </c>
      <c r="AC156" s="52">
        <f t="shared" si="199"/>
        <v>0</v>
      </c>
      <c r="AD156" s="16">
        <f t="shared" si="208"/>
        <v>0</v>
      </c>
      <c r="AE156" s="37">
        <f t="shared" si="175"/>
        <v>0</v>
      </c>
      <c r="AF156" s="42">
        <f t="shared" si="204"/>
        <v>0</v>
      </c>
      <c r="AG156" s="37">
        <f t="shared" si="205"/>
        <v>0</v>
      </c>
      <c r="AH156" s="63">
        <f t="shared" si="206"/>
        <v>0</v>
      </c>
      <c r="AI156" s="26">
        <v>0</v>
      </c>
      <c r="AJ156" s="37">
        <f t="shared" si="200"/>
        <v>0</v>
      </c>
      <c r="AK156" s="37" t="str">
        <f t="shared" si="201"/>
        <v>-</v>
      </c>
      <c r="AL156" s="47">
        <v>162</v>
      </c>
      <c r="AM156" s="37" t="str">
        <f t="shared" si="202"/>
        <v>-</v>
      </c>
      <c r="AN156" s="52" t="str">
        <f t="shared" si="203"/>
        <v>-</v>
      </c>
      <c r="AO156" s="35" t="str">
        <f t="shared" si="207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8"/>
        <v>0</v>
      </c>
      <c r="M157" s="26">
        <v>0</v>
      </c>
      <c r="N157" s="16">
        <f t="shared" si="189"/>
        <v>0</v>
      </c>
      <c r="O157" s="16">
        <f t="shared" si="190"/>
        <v>0</v>
      </c>
      <c r="P157" s="26">
        <v>0</v>
      </c>
      <c r="Q157" s="16">
        <f t="shared" si="191"/>
        <v>0</v>
      </c>
      <c r="R157" s="16">
        <f t="shared" si="192"/>
        <v>0</v>
      </c>
      <c r="S157" s="26">
        <v>0</v>
      </c>
      <c r="T157" s="16">
        <f t="shared" si="193"/>
        <v>0</v>
      </c>
      <c r="U157" s="16">
        <f t="shared" si="194"/>
        <v>0</v>
      </c>
      <c r="V157" s="26">
        <v>0</v>
      </c>
      <c r="W157" s="16">
        <f t="shared" si="195"/>
        <v>0</v>
      </c>
      <c r="X157" s="16">
        <f t="shared" si="196"/>
        <v>0</v>
      </c>
      <c r="Y157" s="26"/>
      <c r="Z157" s="16">
        <f t="shared" si="197"/>
        <v>0</v>
      </c>
      <c r="AA157" s="16">
        <f t="shared" si="198"/>
        <v>0</v>
      </c>
      <c r="AC157" s="52">
        <f t="shared" si="199"/>
        <v>0</v>
      </c>
      <c r="AD157" s="16">
        <f t="shared" si="208"/>
        <v>0</v>
      </c>
      <c r="AE157" s="37">
        <f t="shared" si="175"/>
        <v>0</v>
      </c>
      <c r="AF157" s="42">
        <f t="shared" si="204"/>
        <v>0</v>
      </c>
      <c r="AG157" s="37">
        <f t="shared" si="205"/>
        <v>0</v>
      </c>
      <c r="AH157" s="63">
        <f t="shared" si="206"/>
        <v>0</v>
      </c>
      <c r="AI157" s="26">
        <v>0</v>
      </c>
      <c r="AJ157" s="37">
        <f t="shared" si="200"/>
        <v>0</v>
      </c>
      <c r="AK157" s="37" t="str">
        <f t="shared" si="201"/>
        <v>-</v>
      </c>
      <c r="AL157" s="47">
        <v>163</v>
      </c>
      <c r="AM157" s="37" t="str">
        <f t="shared" si="202"/>
        <v>-</v>
      </c>
      <c r="AN157" s="52" t="str">
        <f t="shared" si="203"/>
        <v>-</v>
      </c>
      <c r="AO157" s="35" t="str">
        <f t="shared" si="207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6"/>
        <v>0</v>
      </c>
      <c r="L158" s="16">
        <f t="shared" si="188"/>
        <v>0</v>
      </c>
      <c r="M158" s="26">
        <v>0</v>
      </c>
      <c r="N158" s="16">
        <f t="shared" si="189"/>
        <v>0</v>
      </c>
      <c r="O158" s="16">
        <f t="shared" si="190"/>
        <v>0</v>
      </c>
      <c r="P158" s="26">
        <v>0</v>
      </c>
      <c r="Q158" s="16">
        <f t="shared" si="191"/>
        <v>0</v>
      </c>
      <c r="R158" s="16">
        <f t="shared" si="192"/>
        <v>0</v>
      </c>
      <c r="S158" s="26">
        <v>0</v>
      </c>
      <c r="T158" s="16">
        <f t="shared" si="193"/>
        <v>0</v>
      </c>
      <c r="U158" s="16">
        <f t="shared" si="194"/>
        <v>0</v>
      </c>
      <c r="V158" s="26">
        <v>0</v>
      </c>
      <c r="W158" s="16">
        <f t="shared" si="195"/>
        <v>0</v>
      </c>
      <c r="X158" s="16">
        <f t="shared" si="196"/>
        <v>0</v>
      </c>
      <c r="Y158" s="26"/>
      <c r="Z158" s="16">
        <f t="shared" si="197"/>
        <v>0</v>
      </c>
      <c r="AA158" s="16">
        <f t="shared" si="198"/>
        <v>0</v>
      </c>
      <c r="AC158" s="52">
        <f t="shared" si="199"/>
        <v>0</v>
      </c>
      <c r="AD158" s="16">
        <f t="shared" si="208"/>
        <v>0</v>
      </c>
      <c r="AE158" s="37">
        <f t="shared" si="175"/>
        <v>0</v>
      </c>
      <c r="AF158" s="42">
        <f t="shared" si="204"/>
        <v>0</v>
      </c>
      <c r="AG158" s="37">
        <f t="shared" si="205"/>
        <v>0</v>
      </c>
      <c r="AH158" s="63">
        <f t="shared" si="206"/>
        <v>0</v>
      </c>
      <c r="AI158" s="26">
        <v>0</v>
      </c>
      <c r="AJ158" s="37">
        <f t="shared" si="200"/>
        <v>0</v>
      </c>
      <c r="AK158" s="37" t="str">
        <f t="shared" si="201"/>
        <v>-</v>
      </c>
      <c r="AL158" s="47">
        <v>164</v>
      </c>
      <c r="AM158" s="37" t="str">
        <f t="shared" si="202"/>
        <v>-</v>
      </c>
      <c r="AN158" s="52" t="str">
        <f t="shared" si="203"/>
        <v>-</v>
      </c>
      <c r="AO158" s="35" t="str">
        <f t="shared" si="207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8"/>
        <v>0</v>
      </c>
      <c r="M159" s="26">
        <v>0</v>
      </c>
      <c r="N159" s="16">
        <f t="shared" si="189"/>
        <v>0</v>
      </c>
      <c r="O159" s="16">
        <f t="shared" si="190"/>
        <v>0</v>
      </c>
      <c r="P159" s="26">
        <v>0</v>
      </c>
      <c r="Q159" s="16">
        <f t="shared" si="191"/>
        <v>0</v>
      </c>
      <c r="R159" s="16">
        <f t="shared" si="192"/>
        <v>0</v>
      </c>
      <c r="S159" s="26">
        <v>0</v>
      </c>
      <c r="T159" s="16">
        <f t="shared" si="193"/>
        <v>0</v>
      </c>
      <c r="U159" s="16">
        <f t="shared" si="194"/>
        <v>0</v>
      </c>
      <c r="V159" s="26">
        <v>0</v>
      </c>
      <c r="W159" s="16">
        <f t="shared" si="195"/>
        <v>0</v>
      </c>
      <c r="X159" s="16">
        <f t="shared" si="196"/>
        <v>0</v>
      </c>
      <c r="Y159" s="26"/>
      <c r="Z159" s="16">
        <f t="shared" si="197"/>
        <v>0</v>
      </c>
      <c r="AA159" s="16">
        <f t="shared" si="198"/>
        <v>0</v>
      </c>
      <c r="AC159" s="52">
        <f t="shared" si="199"/>
        <v>0</v>
      </c>
      <c r="AD159" s="16">
        <f t="shared" si="208"/>
        <v>0</v>
      </c>
      <c r="AE159" s="37">
        <f t="shared" si="175"/>
        <v>0</v>
      </c>
      <c r="AF159" s="42">
        <f t="shared" si="204"/>
        <v>0</v>
      </c>
      <c r="AG159" s="37">
        <f t="shared" si="205"/>
        <v>0</v>
      </c>
      <c r="AH159" s="63">
        <f t="shared" si="206"/>
        <v>0</v>
      </c>
      <c r="AI159" s="26">
        <v>3</v>
      </c>
      <c r="AJ159" s="37">
        <f t="shared" si="200"/>
        <v>73.5</v>
      </c>
      <c r="AK159" s="37" t="str">
        <f t="shared" si="201"/>
        <v>-</v>
      </c>
      <c r="AL159" s="47">
        <v>165</v>
      </c>
      <c r="AM159" s="37" t="str">
        <f t="shared" si="202"/>
        <v>-</v>
      </c>
      <c r="AN159" s="52" t="str">
        <f t="shared" si="203"/>
        <v>-</v>
      </c>
      <c r="AO159" s="35" t="str">
        <f t="shared" si="207"/>
        <v>-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6"/>
        <v>0</v>
      </c>
      <c r="L160" s="16">
        <f t="shared" si="188"/>
        <v>0</v>
      </c>
      <c r="M160" s="26">
        <v>0</v>
      </c>
      <c r="N160" s="16">
        <f t="shared" si="189"/>
        <v>0</v>
      </c>
      <c r="O160" s="16">
        <f t="shared" si="190"/>
        <v>0</v>
      </c>
      <c r="P160" s="26">
        <v>1</v>
      </c>
      <c r="Q160" s="16">
        <f t="shared" si="191"/>
        <v>5.259999999999998</v>
      </c>
      <c r="R160" s="16">
        <f t="shared" si="192"/>
        <v>24.5</v>
      </c>
      <c r="S160" s="26">
        <v>0</v>
      </c>
      <c r="T160" s="16">
        <f t="shared" si="193"/>
        <v>0</v>
      </c>
      <c r="U160" s="16">
        <f t="shared" si="194"/>
        <v>0</v>
      </c>
      <c r="V160" s="26">
        <v>0</v>
      </c>
      <c r="W160" s="16">
        <f t="shared" si="195"/>
        <v>0</v>
      </c>
      <c r="X160" s="16">
        <f t="shared" si="196"/>
        <v>0</v>
      </c>
      <c r="Y160" s="26"/>
      <c r="Z160" s="16">
        <f t="shared" si="197"/>
        <v>0</v>
      </c>
      <c r="AA160" s="16">
        <f t="shared" si="198"/>
        <v>0</v>
      </c>
      <c r="AC160" s="52">
        <f t="shared" si="199"/>
        <v>1</v>
      </c>
      <c r="AD160" s="16">
        <f t="shared" si="208"/>
        <v>5.259999999999998</v>
      </c>
      <c r="AE160" s="37">
        <f t="shared" si="175"/>
        <v>24.5</v>
      </c>
      <c r="AF160" s="42">
        <f t="shared" si="204"/>
        <v>8.130081300813009E-3</v>
      </c>
      <c r="AG160" s="37">
        <f t="shared" si="205"/>
        <v>0.24390243902439027</v>
      </c>
      <c r="AH160" s="63">
        <f t="shared" si="206"/>
        <v>5.975609756097561</v>
      </c>
      <c r="AI160" s="26">
        <v>3</v>
      </c>
      <c r="AJ160" s="37">
        <f t="shared" si="200"/>
        <v>73.5</v>
      </c>
      <c r="AK160" s="37">
        <f t="shared" si="201"/>
        <v>368.99999999999994</v>
      </c>
      <c r="AL160" s="47">
        <v>166</v>
      </c>
      <c r="AM160" s="37">
        <f t="shared" si="202"/>
        <v>52.714285714285708</v>
      </c>
      <c r="AN160" s="52">
        <f t="shared" si="203"/>
        <v>12.299999999999999</v>
      </c>
      <c r="AO160" s="35">
        <f t="shared" si="207"/>
        <v>43958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3</v>
      </c>
      <c r="K161" s="16">
        <f t="shared" si="76"/>
        <v>21.81</v>
      </c>
      <c r="L161" s="16">
        <f t="shared" si="188"/>
        <v>88.5</v>
      </c>
      <c r="M161" s="26">
        <v>0</v>
      </c>
      <c r="N161" s="16">
        <f t="shared" si="189"/>
        <v>0</v>
      </c>
      <c r="O161" s="16">
        <f t="shared" si="190"/>
        <v>0</v>
      </c>
      <c r="P161" s="26">
        <v>1</v>
      </c>
      <c r="Q161" s="16">
        <f t="shared" si="191"/>
        <v>7.27</v>
      </c>
      <c r="R161" s="16">
        <f t="shared" si="192"/>
        <v>29.5</v>
      </c>
      <c r="S161" s="26">
        <v>0</v>
      </c>
      <c r="T161" s="16">
        <f t="shared" si="193"/>
        <v>0</v>
      </c>
      <c r="U161" s="16">
        <f t="shared" si="194"/>
        <v>0</v>
      </c>
      <c r="V161" s="26">
        <v>1</v>
      </c>
      <c r="W161" s="16">
        <f t="shared" si="195"/>
        <v>7.27</v>
      </c>
      <c r="X161" s="16">
        <f t="shared" si="196"/>
        <v>29.5</v>
      </c>
      <c r="Y161" s="26"/>
      <c r="Z161" s="16">
        <f t="shared" si="197"/>
        <v>0</v>
      </c>
      <c r="AA161" s="16">
        <f t="shared" si="198"/>
        <v>0</v>
      </c>
      <c r="AC161" s="52">
        <f>J161+M161+P161+S161+V161+Y161</f>
        <v>5</v>
      </c>
      <c r="AD161" s="16">
        <f t="shared" si="208"/>
        <v>36.349999999999994</v>
      </c>
      <c r="AE161" s="37">
        <f t="shared" si="175"/>
        <v>147.5</v>
      </c>
      <c r="AF161" s="42">
        <f t="shared" si="204"/>
        <v>4.065040650406504E-2</v>
      </c>
      <c r="AG161" s="37">
        <f t="shared" si="205"/>
        <v>1.2195121951219512</v>
      </c>
      <c r="AH161" s="63">
        <f t="shared" si="206"/>
        <v>35.975609756097562</v>
      </c>
      <c r="AI161" s="26">
        <v>0</v>
      </c>
      <c r="AJ161" s="37">
        <f t="shared" si="200"/>
        <v>0</v>
      </c>
      <c r="AK161" s="37">
        <f t="shared" si="201"/>
        <v>0</v>
      </c>
      <c r="AL161" s="47">
        <v>167</v>
      </c>
      <c r="AM161" s="37">
        <f t="shared" si="202"/>
        <v>0</v>
      </c>
      <c r="AN161" s="52">
        <f t="shared" si="203"/>
        <v>0</v>
      </c>
      <c r="AO161" s="35">
        <f t="shared" si="207"/>
        <v>43589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8"/>
        <v>0</v>
      </c>
      <c r="M162" s="26">
        <v>0</v>
      </c>
      <c r="N162" s="16">
        <f t="shared" si="189"/>
        <v>0</v>
      </c>
      <c r="O162" s="16">
        <f t="shared" si="190"/>
        <v>0</v>
      </c>
      <c r="P162" s="26">
        <v>0</v>
      </c>
      <c r="Q162" s="16">
        <f t="shared" si="191"/>
        <v>0</v>
      </c>
      <c r="R162" s="16">
        <f t="shared" si="192"/>
        <v>0</v>
      </c>
      <c r="S162" s="26">
        <v>0</v>
      </c>
      <c r="T162" s="16">
        <f t="shared" si="193"/>
        <v>0</v>
      </c>
      <c r="U162" s="16">
        <f t="shared" si="194"/>
        <v>0</v>
      </c>
      <c r="V162" s="26">
        <v>0</v>
      </c>
      <c r="W162" s="16">
        <f t="shared" si="195"/>
        <v>0</v>
      </c>
      <c r="X162" s="16">
        <f t="shared" si="196"/>
        <v>0</v>
      </c>
      <c r="Y162" s="26"/>
      <c r="Z162" s="16">
        <f t="shared" si="197"/>
        <v>0</v>
      </c>
      <c r="AA162" s="16">
        <f t="shared" si="198"/>
        <v>0</v>
      </c>
      <c r="AC162" s="52">
        <f t="shared" ref="AC162:AC163" si="209">J162+M162+P162+S162+V162+Y162</f>
        <v>0</v>
      </c>
      <c r="AD162" s="16">
        <f t="shared" si="208"/>
        <v>0</v>
      </c>
      <c r="AE162" s="37">
        <f t="shared" si="175"/>
        <v>0</v>
      </c>
      <c r="AF162" s="42">
        <f t="shared" si="204"/>
        <v>0</v>
      </c>
      <c r="AG162" s="37">
        <f t="shared" si="205"/>
        <v>0</v>
      </c>
      <c r="AH162" s="63">
        <f t="shared" si="206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168</v>
      </c>
      <c r="AM162" s="37" t="str">
        <f t="shared" si="202"/>
        <v>-</v>
      </c>
      <c r="AN162" s="52" t="str">
        <f t="shared" si="203"/>
        <v>-</v>
      </c>
      <c r="AO162" s="35" t="str">
        <f t="shared" si="207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8"/>
        <v>0</v>
      </c>
      <c r="M163" s="26">
        <v>0</v>
      </c>
      <c r="N163" s="16">
        <f t="shared" si="189"/>
        <v>0</v>
      </c>
      <c r="O163" s="16">
        <f t="shared" si="190"/>
        <v>0</v>
      </c>
      <c r="P163" s="26">
        <v>0</v>
      </c>
      <c r="Q163" s="16">
        <f t="shared" si="191"/>
        <v>0</v>
      </c>
      <c r="R163" s="16">
        <f t="shared" si="192"/>
        <v>0</v>
      </c>
      <c r="S163" s="26">
        <v>0</v>
      </c>
      <c r="T163" s="16">
        <f t="shared" si="193"/>
        <v>0</v>
      </c>
      <c r="U163" s="16">
        <f t="shared" si="194"/>
        <v>0</v>
      </c>
      <c r="V163" s="26">
        <v>0</v>
      </c>
      <c r="W163" s="16">
        <f t="shared" si="195"/>
        <v>0</v>
      </c>
      <c r="X163" s="16">
        <f t="shared" si="196"/>
        <v>0</v>
      </c>
      <c r="Y163" s="26"/>
      <c r="Z163" s="16">
        <f t="shared" si="197"/>
        <v>0</v>
      </c>
      <c r="AA163" s="16">
        <f t="shared" si="198"/>
        <v>0</v>
      </c>
      <c r="AC163" s="52">
        <f t="shared" si="209"/>
        <v>0</v>
      </c>
      <c r="AD163" s="16">
        <f t="shared" si="208"/>
        <v>0</v>
      </c>
      <c r="AE163" s="37">
        <f t="shared" si="175"/>
        <v>0</v>
      </c>
      <c r="AF163" s="42">
        <f t="shared" si="204"/>
        <v>0</v>
      </c>
      <c r="AG163" s="37">
        <f t="shared" si="205"/>
        <v>0</v>
      </c>
      <c r="AH163" s="63">
        <f t="shared" si="206"/>
        <v>0</v>
      </c>
      <c r="AI163" s="26">
        <v>1</v>
      </c>
      <c r="AJ163" s="37">
        <f t="shared" si="200"/>
        <v>44.5</v>
      </c>
      <c r="AK163" s="37" t="str">
        <f t="shared" si="201"/>
        <v>-</v>
      </c>
      <c r="AL163" s="47">
        <v>169</v>
      </c>
      <c r="AM163" s="37" t="str">
        <f t="shared" si="202"/>
        <v>-</v>
      </c>
      <c r="AN163" s="52" t="str">
        <f t="shared" si="203"/>
        <v>-</v>
      </c>
      <c r="AO163" s="35" t="str">
        <f t="shared" si="207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4" si="210">J164*$F164</f>
        <v>0</v>
      </c>
      <c r="L164" s="16">
        <f t="shared" ref="L164:L184" si="211">J164*$G164</f>
        <v>0</v>
      </c>
      <c r="M164" s="26">
        <v>0</v>
      </c>
      <c r="N164" s="16">
        <f t="shared" ref="N164:N184" si="212">M164*$F164</f>
        <v>0</v>
      </c>
      <c r="O164" s="16">
        <f t="shared" ref="O164:O184" si="213">M164*$G164</f>
        <v>0</v>
      </c>
      <c r="P164" s="26">
        <v>0</v>
      </c>
      <c r="Q164" s="16">
        <f t="shared" ref="Q164:Q184" si="214">P164*$F164</f>
        <v>0</v>
      </c>
      <c r="R164" s="16">
        <f t="shared" ref="R164:R184" si="215">P164*$G164</f>
        <v>0</v>
      </c>
      <c r="S164" s="26">
        <v>0</v>
      </c>
      <c r="T164" s="16">
        <f t="shared" ref="T164:T184" si="216">S164*$F164</f>
        <v>0</v>
      </c>
      <c r="U164" s="16">
        <f t="shared" ref="U164:U184" si="217">S164*$G164</f>
        <v>0</v>
      </c>
      <c r="V164" s="26">
        <v>0</v>
      </c>
      <c r="W164" s="16">
        <f t="shared" ref="W164:W184" si="218">V164*$F164</f>
        <v>0</v>
      </c>
      <c r="X164" s="16">
        <f t="shared" ref="X164:X184" si="219">V164*$G164</f>
        <v>0</v>
      </c>
      <c r="Y164" s="26"/>
      <c r="Z164" s="16">
        <f t="shared" ref="Z164:Z184" si="220">Y164*$F164</f>
        <v>0</v>
      </c>
      <c r="AA164" s="16">
        <f t="shared" ref="AA164:AA184" si="221">Y164*$G164</f>
        <v>0</v>
      </c>
      <c r="AC164" s="52">
        <f t="shared" ref="AC164:AC181" si="222">J164+M164+P164+S164+V164+Y164</f>
        <v>0</v>
      </c>
      <c r="AD164" s="16">
        <f t="shared" ref="AD164:AD174" si="223">AC164*F164</f>
        <v>0</v>
      </c>
      <c r="AE164" s="37">
        <f t="shared" ref="AE164:AE184" si="224">AC164*G164</f>
        <v>0</v>
      </c>
      <c r="AF164" s="42">
        <f t="shared" si="204"/>
        <v>0</v>
      </c>
      <c r="AG164" s="37">
        <f t="shared" si="205"/>
        <v>0</v>
      </c>
      <c r="AH164" s="63">
        <f t="shared" si="206"/>
        <v>0</v>
      </c>
      <c r="AI164" s="26">
        <v>0</v>
      </c>
      <c r="AJ164" s="37">
        <f t="shared" ref="AJ164:AJ184" si="225">AI164*G164</f>
        <v>0</v>
      </c>
      <c r="AK164" s="37" t="str">
        <f t="shared" ref="AK164:AK184" si="226">IFERROR(AI164/AF164, "-")</f>
        <v>-</v>
      </c>
      <c r="AL164" s="47">
        <v>148</v>
      </c>
      <c r="AM164" s="37" t="str">
        <f t="shared" ref="AM164:AM184" si="227">IFERROR(AK164/7,"-")</f>
        <v>-</v>
      </c>
      <c r="AN164" s="52" t="str">
        <f t="shared" ref="AN164:AN184" si="228">IFERROR(AK164/30,"-")</f>
        <v>-</v>
      </c>
      <c r="AO164" s="35" t="str">
        <f t="shared" si="207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0"/>
        <v>0</v>
      </c>
      <c r="L165" s="16">
        <f t="shared" si="211"/>
        <v>0</v>
      </c>
      <c r="M165" s="26">
        <v>0</v>
      </c>
      <c r="N165" s="16">
        <f t="shared" si="212"/>
        <v>0</v>
      </c>
      <c r="O165" s="16">
        <f t="shared" si="213"/>
        <v>0</v>
      </c>
      <c r="P165" s="26">
        <v>0</v>
      </c>
      <c r="Q165" s="16">
        <f t="shared" si="214"/>
        <v>0</v>
      </c>
      <c r="R165" s="16">
        <f t="shared" si="215"/>
        <v>0</v>
      </c>
      <c r="S165" s="26">
        <v>0</v>
      </c>
      <c r="T165" s="16">
        <f t="shared" si="216"/>
        <v>0</v>
      </c>
      <c r="U165" s="16">
        <f t="shared" si="217"/>
        <v>0</v>
      </c>
      <c r="V165" s="26">
        <v>0</v>
      </c>
      <c r="W165" s="16">
        <f t="shared" si="218"/>
        <v>0</v>
      </c>
      <c r="X165" s="16">
        <f t="shared" si="219"/>
        <v>0</v>
      </c>
      <c r="Y165" s="26"/>
      <c r="Z165" s="16">
        <f t="shared" si="220"/>
        <v>0</v>
      </c>
      <c r="AA165" s="16">
        <f t="shared" si="221"/>
        <v>0</v>
      </c>
      <c r="AC165" s="52">
        <f t="shared" si="222"/>
        <v>0</v>
      </c>
      <c r="AD165" s="16">
        <f t="shared" si="223"/>
        <v>0</v>
      </c>
      <c r="AE165" s="37">
        <f t="shared" si="224"/>
        <v>0</v>
      </c>
      <c r="AF165" s="42">
        <f t="shared" si="204"/>
        <v>0</v>
      </c>
      <c r="AG165" s="37">
        <f t="shared" si="205"/>
        <v>0</v>
      </c>
      <c r="AH165" s="63">
        <f t="shared" si="206"/>
        <v>0</v>
      </c>
      <c r="AI165" s="26">
        <v>0</v>
      </c>
      <c r="AJ165" s="37">
        <f t="shared" si="225"/>
        <v>0</v>
      </c>
      <c r="AK165" s="37" t="str">
        <f t="shared" si="226"/>
        <v>-</v>
      </c>
      <c r="AL165" s="47">
        <v>149</v>
      </c>
      <c r="AM165" s="37" t="str">
        <f t="shared" si="227"/>
        <v>-</v>
      </c>
      <c r="AN165" s="52" t="str">
        <f t="shared" si="228"/>
        <v>-</v>
      </c>
      <c r="AO165" s="35" t="str">
        <f t="shared" si="207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10"/>
        <v>0</v>
      </c>
      <c r="L166" s="16">
        <f t="shared" si="211"/>
        <v>0</v>
      </c>
      <c r="M166" s="26">
        <v>0</v>
      </c>
      <c r="N166" s="16">
        <f t="shared" si="212"/>
        <v>0</v>
      </c>
      <c r="O166" s="16">
        <f t="shared" si="213"/>
        <v>0</v>
      </c>
      <c r="P166" s="26">
        <v>0</v>
      </c>
      <c r="Q166" s="16">
        <f t="shared" si="214"/>
        <v>0</v>
      </c>
      <c r="R166" s="16">
        <f t="shared" si="215"/>
        <v>0</v>
      </c>
      <c r="S166" s="26">
        <v>0</v>
      </c>
      <c r="T166" s="16">
        <f t="shared" si="216"/>
        <v>0</v>
      </c>
      <c r="U166" s="16">
        <f t="shared" si="217"/>
        <v>0</v>
      </c>
      <c r="V166" s="26">
        <v>0</v>
      </c>
      <c r="W166" s="16">
        <f t="shared" si="218"/>
        <v>0</v>
      </c>
      <c r="X166" s="16">
        <f t="shared" si="219"/>
        <v>0</v>
      </c>
      <c r="Y166" s="26"/>
      <c r="Z166" s="16">
        <f t="shared" si="220"/>
        <v>0</v>
      </c>
      <c r="AA166" s="16">
        <f t="shared" si="221"/>
        <v>0</v>
      </c>
      <c r="AC166" s="52">
        <f t="shared" si="222"/>
        <v>0</v>
      </c>
      <c r="AD166" s="16">
        <f t="shared" si="223"/>
        <v>0</v>
      </c>
      <c r="AE166" s="37">
        <f t="shared" si="224"/>
        <v>0</v>
      </c>
      <c r="AF166" s="42">
        <f t="shared" si="204"/>
        <v>0</v>
      </c>
      <c r="AG166" s="37">
        <f t="shared" si="205"/>
        <v>0</v>
      </c>
      <c r="AH166" s="63">
        <f t="shared" si="206"/>
        <v>0</v>
      </c>
      <c r="AI166" s="26">
        <v>0</v>
      </c>
      <c r="AJ166" s="37">
        <f t="shared" si="225"/>
        <v>0</v>
      </c>
      <c r="AK166" s="37" t="str">
        <f t="shared" si="226"/>
        <v>-</v>
      </c>
      <c r="AL166" s="47">
        <v>150</v>
      </c>
      <c r="AM166" s="37" t="str">
        <f t="shared" si="227"/>
        <v>-</v>
      </c>
      <c r="AN166" s="52" t="str">
        <f t="shared" si="228"/>
        <v>-</v>
      </c>
      <c r="AO166" s="35" t="str">
        <f t="shared" si="207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0"/>
        <v>0</v>
      </c>
      <c r="L167" s="16">
        <f t="shared" si="211"/>
        <v>0</v>
      </c>
      <c r="M167" s="26">
        <v>0</v>
      </c>
      <c r="N167" s="16">
        <f t="shared" si="212"/>
        <v>0</v>
      </c>
      <c r="O167" s="16">
        <f t="shared" si="213"/>
        <v>0</v>
      </c>
      <c r="P167" s="26">
        <v>0</v>
      </c>
      <c r="Q167" s="16">
        <f t="shared" si="214"/>
        <v>0</v>
      </c>
      <c r="R167" s="16">
        <f t="shared" si="215"/>
        <v>0</v>
      </c>
      <c r="S167" s="26">
        <v>2</v>
      </c>
      <c r="T167" s="16">
        <f t="shared" si="216"/>
        <v>25.98</v>
      </c>
      <c r="U167" s="16">
        <f t="shared" si="217"/>
        <v>69</v>
      </c>
      <c r="V167" s="26">
        <v>0</v>
      </c>
      <c r="W167" s="16">
        <f t="shared" si="218"/>
        <v>0</v>
      </c>
      <c r="X167" s="16">
        <f t="shared" si="219"/>
        <v>0</v>
      </c>
      <c r="Y167" s="26"/>
      <c r="Z167" s="16">
        <f t="shared" si="220"/>
        <v>0</v>
      </c>
      <c r="AA167" s="16">
        <f t="shared" si="221"/>
        <v>0</v>
      </c>
      <c r="AC167" s="52">
        <f t="shared" si="222"/>
        <v>2</v>
      </c>
      <c r="AD167" s="16">
        <f t="shared" si="223"/>
        <v>25.98</v>
      </c>
      <c r="AE167" s="37">
        <f t="shared" si="224"/>
        <v>69</v>
      </c>
      <c r="AF167" s="42">
        <f t="shared" si="204"/>
        <v>1.6260162601626018E-2</v>
      </c>
      <c r="AG167" s="37">
        <f t="shared" si="205"/>
        <v>0.48780487804878053</v>
      </c>
      <c r="AH167" s="63">
        <f t="shared" si="206"/>
        <v>16.829268292682929</v>
      </c>
      <c r="AI167" s="26">
        <v>0</v>
      </c>
      <c r="AJ167" s="37">
        <f t="shared" si="225"/>
        <v>0</v>
      </c>
      <c r="AK167" s="37">
        <f t="shared" si="226"/>
        <v>0</v>
      </c>
      <c r="AL167" s="47">
        <v>151</v>
      </c>
      <c r="AM167" s="37">
        <f t="shared" si="227"/>
        <v>0</v>
      </c>
      <c r="AN167" s="52">
        <f t="shared" si="228"/>
        <v>0</v>
      </c>
      <c r="AO167" s="35">
        <f t="shared" si="207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0</v>
      </c>
      <c r="K168" s="16">
        <f t="shared" si="210"/>
        <v>0</v>
      </c>
      <c r="L168" s="16">
        <f t="shared" si="211"/>
        <v>0</v>
      </c>
      <c r="M168" s="26">
        <v>0</v>
      </c>
      <c r="N168" s="16">
        <f t="shared" si="212"/>
        <v>0</v>
      </c>
      <c r="O168" s="16">
        <f t="shared" si="213"/>
        <v>0</v>
      </c>
      <c r="P168" s="26">
        <v>1</v>
      </c>
      <c r="Q168" s="16">
        <f t="shared" si="214"/>
        <v>12.81</v>
      </c>
      <c r="R168" s="16">
        <f t="shared" si="215"/>
        <v>29.5</v>
      </c>
      <c r="S168" s="26">
        <v>1</v>
      </c>
      <c r="T168" s="16">
        <f t="shared" si="216"/>
        <v>12.81</v>
      </c>
      <c r="U168" s="16">
        <f t="shared" si="217"/>
        <v>29.5</v>
      </c>
      <c r="V168" s="26">
        <v>0</v>
      </c>
      <c r="W168" s="16">
        <f t="shared" si="218"/>
        <v>0</v>
      </c>
      <c r="X168" s="16">
        <f t="shared" si="219"/>
        <v>0</v>
      </c>
      <c r="Y168" s="26"/>
      <c r="Z168" s="16">
        <f t="shared" si="220"/>
        <v>0</v>
      </c>
      <c r="AA168" s="16">
        <f t="shared" si="221"/>
        <v>0</v>
      </c>
      <c r="AC168" s="52">
        <f t="shared" si="222"/>
        <v>2</v>
      </c>
      <c r="AD168" s="16">
        <f t="shared" si="223"/>
        <v>25.62</v>
      </c>
      <c r="AE168" s="37">
        <f t="shared" si="224"/>
        <v>59</v>
      </c>
      <c r="AF168" s="42">
        <f t="shared" si="204"/>
        <v>1.6260162601626018E-2</v>
      </c>
      <c r="AG168" s="37">
        <f t="shared" si="205"/>
        <v>0.48780487804878053</v>
      </c>
      <c r="AH168" s="63">
        <f t="shared" si="206"/>
        <v>14.390243902439025</v>
      </c>
      <c r="AI168" s="26">
        <v>1</v>
      </c>
      <c r="AJ168" s="37">
        <f t="shared" si="225"/>
        <v>29.5</v>
      </c>
      <c r="AK168" s="37">
        <f t="shared" si="226"/>
        <v>61.499999999999993</v>
      </c>
      <c r="AL168" s="47">
        <v>152</v>
      </c>
      <c r="AM168" s="37">
        <f t="shared" si="227"/>
        <v>8.7857142857142847</v>
      </c>
      <c r="AN168" s="52">
        <f t="shared" si="228"/>
        <v>2.0499999999999998</v>
      </c>
      <c r="AO168" s="35">
        <f t="shared" si="207"/>
        <v>43650.5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0"/>
        <v>0</v>
      </c>
      <c r="L169" s="16">
        <f t="shared" si="211"/>
        <v>0</v>
      </c>
      <c r="M169" s="26">
        <v>0</v>
      </c>
      <c r="N169" s="16">
        <f t="shared" si="212"/>
        <v>0</v>
      </c>
      <c r="O169" s="16">
        <f t="shared" si="213"/>
        <v>0</v>
      </c>
      <c r="P169" s="26">
        <v>0</v>
      </c>
      <c r="Q169" s="16">
        <f t="shared" si="214"/>
        <v>0</v>
      </c>
      <c r="R169" s="16">
        <f t="shared" si="215"/>
        <v>0</v>
      </c>
      <c r="S169" s="26">
        <v>0</v>
      </c>
      <c r="T169" s="16">
        <f t="shared" si="216"/>
        <v>0</v>
      </c>
      <c r="U169" s="16">
        <f t="shared" si="217"/>
        <v>0</v>
      </c>
      <c r="V169" s="26">
        <v>0</v>
      </c>
      <c r="W169" s="16">
        <f t="shared" si="218"/>
        <v>0</v>
      </c>
      <c r="X169" s="16">
        <f t="shared" si="219"/>
        <v>0</v>
      </c>
      <c r="Y169" s="26"/>
      <c r="Z169" s="16">
        <f t="shared" si="220"/>
        <v>0</v>
      </c>
      <c r="AA169" s="16">
        <f t="shared" si="221"/>
        <v>0</v>
      </c>
      <c r="AC169" s="52">
        <f t="shared" si="222"/>
        <v>0</v>
      </c>
      <c r="AD169" s="16">
        <f t="shared" si="223"/>
        <v>0</v>
      </c>
      <c r="AE169" s="37">
        <f t="shared" si="224"/>
        <v>0</v>
      </c>
      <c r="AF169" s="42">
        <f t="shared" si="204"/>
        <v>0</v>
      </c>
      <c r="AG169" s="37">
        <f t="shared" si="205"/>
        <v>0</v>
      </c>
      <c r="AH169" s="63">
        <f t="shared" si="206"/>
        <v>0</v>
      </c>
      <c r="AI169" s="26">
        <v>0</v>
      </c>
      <c r="AJ169" s="37">
        <f t="shared" si="225"/>
        <v>0</v>
      </c>
      <c r="AK169" s="37" t="str">
        <f t="shared" si="226"/>
        <v>-</v>
      </c>
      <c r="AL169" s="47">
        <v>153</v>
      </c>
      <c r="AM169" s="37" t="str">
        <f t="shared" si="227"/>
        <v>-</v>
      </c>
      <c r="AN169" s="52" t="str">
        <f t="shared" si="228"/>
        <v>-</v>
      </c>
      <c r="AO169" s="35" t="str">
        <f t="shared" si="207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0"/>
        <v>0</v>
      </c>
      <c r="L170" s="16">
        <f t="shared" si="211"/>
        <v>0</v>
      </c>
      <c r="M170" s="26">
        <v>0</v>
      </c>
      <c r="N170" s="16">
        <f t="shared" si="212"/>
        <v>0</v>
      </c>
      <c r="O170" s="16">
        <f t="shared" si="213"/>
        <v>0</v>
      </c>
      <c r="P170" s="26">
        <v>0</v>
      </c>
      <c r="Q170" s="16">
        <f t="shared" si="214"/>
        <v>0</v>
      </c>
      <c r="R170" s="16">
        <f t="shared" si="215"/>
        <v>0</v>
      </c>
      <c r="S170" s="26">
        <v>0</v>
      </c>
      <c r="T170" s="16">
        <f t="shared" si="216"/>
        <v>0</v>
      </c>
      <c r="U170" s="16">
        <f t="shared" si="217"/>
        <v>0</v>
      </c>
      <c r="V170" s="26">
        <v>0</v>
      </c>
      <c r="W170" s="16">
        <f t="shared" si="218"/>
        <v>0</v>
      </c>
      <c r="X170" s="16">
        <f t="shared" si="219"/>
        <v>0</v>
      </c>
      <c r="Y170" s="26"/>
      <c r="Z170" s="16">
        <f t="shared" si="220"/>
        <v>0</v>
      </c>
      <c r="AA170" s="16">
        <f t="shared" si="221"/>
        <v>0</v>
      </c>
      <c r="AC170" s="52">
        <f t="shared" si="222"/>
        <v>0</v>
      </c>
      <c r="AD170" s="16">
        <f t="shared" si="223"/>
        <v>0</v>
      </c>
      <c r="AE170" s="37">
        <f t="shared" si="224"/>
        <v>0</v>
      </c>
      <c r="AF170" s="42">
        <f t="shared" si="204"/>
        <v>0</v>
      </c>
      <c r="AG170" s="37">
        <f t="shared" si="205"/>
        <v>0</v>
      </c>
      <c r="AH170" s="63">
        <f t="shared" si="206"/>
        <v>0</v>
      </c>
      <c r="AI170" s="26">
        <v>0</v>
      </c>
      <c r="AJ170" s="37">
        <f t="shared" si="225"/>
        <v>0</v>
      </c>
      <c r="AK170" s="37" t="str">
        <f t="shared" si="226"/>
        <v>-</v>
      </c>
      <c r="AL170" s="47">
        <v>155</v>
      </c>
      <c r="AM170" s="37" t="str">
        <f t="shared" si="227"/>
        <v>-</v>
      </c>
      <c r="AN170" s="52" t="str">
        <f t="shared" si="228"/>
        <v>-</v>
      </c>
      <c r="AO170" s="35" t="str">
        <f t="shared" si="207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0"/>
        <v>0</v>
      </c>
      <c r="L171" s="16">
        <f t="shared" si="211"/>
        <v>0</v>
      </c>
      <c r="M171" s="26">
        <v>0</v>
      </c>
      <c r="N171" s="16">
        <f t="shared" si="212"/>
        <v>0</v>
      </c>
      <c r="O171" s="16">
        <f t="shared" si="213"/>
        <v>0</v>
      </c>
      <c r="P171" s="26">
        <v>0</v>
      </c>
      <c r="Q171" s="16">
        <f t="shared" si="214"/>
        <v>0</v>
      </c>
      <c r="R171" s="16">
        <f t="shared" si="215"/>
        <v>0</v>
      </c>
      <c r="S171" s="26">
        <v>0</v>
      </c>
      <c r="T171" s="16">
        <f t="shared" si="216"/>
        <v>0</v>
      </c>
      <c r="U171" s="16">
        <f t="shared" si="217"/>
        <v>0</v>
      </c>
      <c r="V171" s="26">
        <v>0</v>
      </c>
      <c r="W171" s="16">
        <f t="shared" si="218"/>
        <v>0</v>
      </c>
      <c r="X171" s="16">
        <f t="shared" si="219"/>
        <v>0</v>
      </c>
      <c r="Y171" s="26"/>
      <c r="Z171" s="16">
        <f t="shared" si="220"/>
        <v>0</v>
      </c>
      <c r="AA171" s="16">
        <f t="shared" si="221"/>
        <v>0</v>
      </c>
      <c r="AC171" s="52">
        <f t="shared" si="222"/>
        <v>0</v>
      </c>
      <c r="AD171" s="16">
        <f t="shared" si="223"/>
        <v>0</v>
      </c>
      <c r="AE171" s="37">
        <f t="shared" si="224"/>
        <v>0</v>
      </c>
      <c r="AF171" s="42">
        <f t="shared" si="204"/>
        <v>0</v>
      </c>
      <c r="AG171" s="37">
        <f t="shared" si="205"/>
        <v>0</v>
      </c>
      <c r="AH171" s="63">
        <f t="shared" si="206"/>
        <v>0</v>
      </c>
      <c r="AI171" s="26">
        <v>0</v>
      </c>
      <c r="AJ171" s="37">
        <f t="shared" si="225"/>
        <v>0</v>
      </c>
      <c r="AK171" s="37" t="str">
        <f t="shared" si="226"/>
        <v>-</v>
      </c>
      <c r="AL171" s="47">
        <v>156</v>
      </c>
      <c r="AM171" s="37" t="str">
        <f t="shared" si="227"/>
        <v>-</v>
      </c>
      <c r="AN171" s="52" t="str">
        <f t="shared" si="228"/>
        <v>-</v>
      </c>
      <c r="AO171" s="35" t="str">
        <f t="shared" si="207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0"/>
        <v>0</v>
      </c>
      <c r="L172" s="16">
        <f t="shared" si="211"/>
        <v>0</v>
      </c>
      <c r="M172" s="26">
        <v>0</v>
      </c>
      <c r="N172" s="16">
        <f t="shared" si="212"/>
        <v>0</v>
      </c>
      <c r="O172" s="16">
        <f t="shared" si="213"/>
        <v>0</v>
      </c>
      <c r="P172" s="26">
        <v>0</v>
      </c>
      <c r="Q172" s="16">
        <f t="shared" si="214"/>
        <v>0</v>
      </c>
      <c r="R172" s="16">
        <f t="shared" si="215"/>
        <v>0</v>
      </c>
      <c r="S172" s="26">
        <v>0</v>
      </c>
      <c r="T172" s="16">
        <f t="shared" si="216"/>
        <v>0</v>
      </c>
      <c r="U172" s="16">
        <f t="shared" si="217"/>
        <v>0</v>
      </c>
      <c r="V172" s="26">
        <v>0</v>
      </c>
      <c r="W172" s="16">
        <f t="shared" si="218"/>
        <v>0</v>
      </c>
      <c r="X172" s="16">
        <f t="shared" si="219"/>
        <v>0</v>
      </c>
      <c r="Y172" s="26"/>
      <c r="Z172" s="16">
        <f t="shared" si="220"/>
        <v>0</v>
      </c>
      <c r="AA172" s="16">
        <f t="shared" si="221"/>
        <v>0</v>
      </c>
      <c r="AC172" s="52">
        <f t="shared" si="222"/>
        <v>0</v>
      </c>
      <c r="AD172" s="16">
        <f t="shared" si="223"/>
        <v>0</v>
      </c>
      <c r="AE172" s="37">
        <f t="shared" si="224"/>
        <v>0</v>
      </c>
      <c r="AF172" s="42">
        <f t="shared" si="204"/>
        <v>0</v>
      </c>
      <c r="AG172" s="37">
        <f t="shared" si="205"/>
        <v>0</v>
      </c>
      <c r="AH172" s="63">
        <f t="shared" si="206"/>
        <v>0</v>
      </c>
      <c r="AI172" s="26">
        <v>0</v>
      </c>
      <c r="AJ172" s="37">
        <f t="shared" si="225"/>
        <v>0</v>
      </c>
      <c r="AK172" s="37" t="str">
        <f t="shared" si="226"/>
        <v>-</v>
      </c>
      <c r="AL172" s="47">
        <v>157</v>
      </c>
      <c r="AM172" s="37" t="str">
        <f t="shared" si="227"/>
        <v>-</v>
      </c>
      <c r="AN172" s="52" t="str">
        <f t="shared" si="228"/>
        <v>-</v>
      </c>
      <c r="AO172" s="35" t="str">
        <f t="shared" si="207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0"/>
        <v>0</v>
      </c>
      <c r="L173" s="16">
        <f t="shared" si="211"/>
        <v>0</v>
      </c>
      <c r="M173" s="26">
        <v>0</v>
      </c>
      <c r="N173" s="16">
        <f t="shared" si="212"/>
        <v>0</v>
      </c>
      <c r="O173" s="16">
        <f t="shared" si="213"/>
        <v>0</v>
      </c>
      <c r="P173" s="26">
        <v>0</v>
      </c>
      <c r="Q173" s="16">
        <f t="shared" si="214"/>
        <v>0</v>
      </c>
      <c r="R173" s="16">
        <f t="shared" si="215"/>
        <v>0</v>
      </c>
      <c r="S173" s="26">
        <v>0</v>
      </c>
      <c r="T173" s="16">
        <f t="shared" si="216"/>
        <v>0</v>
      </c>
      <c r="U173" s="16">
        <f t="shared" si="217"/>
        <v>0</v>
      </c>
      <c r="V173" s="26">
        <v>0</v>
      </c>
      <c r="W173" s="16">
        <f t="shared" si="218"/>
        <v>0</v>
      </c>
      <c r="X173" s="16">
        <f t="shared" si="219"/>
        <v>0</v>
      </c>
      <c r="Y173" s="26"/>
      <c r="Z173" s="16">
        <f t="shared" si="220"/>
        <v>0</v>
      </c>
      <c r="AA173" s="16">
        <f t="shared" si="221"/>
        <v>0</v>
      </c>
      <c r="AC173" s="52">
        <f t="shared" si="222"/>
        <v>0</v>
      </c>
      <c r="AD173" s="16">
        <f t="shared" si="223"/>
        <v>0</v>
      </c>
      <c r="AE173" s="37">
        <f t="shared" si="224"/>
        <v>0</v>
      </c>
      <c r="AF173" s="42">
        <f t="shared" si="204"/>
        <v>0</v>
      </c>
      <c r="AG173" s="37">
        <f t="shared" si="205"/>
        <v>0</v>
      </c>
      <c r="AH173" s="63">
        <f t="shared" si="206"/>
        <v>0</v>
      </c>
      <c r="AI173" s="26">
        <v>0</v>
      </c>
      <c r="AJ173" s="37">
        <f t="shared" si="225"/>
        <v>0</v>
      </c>
      <c r="AK173" s="37" t="str">
        <f t="shared" si="226"/>
        <v>-</v>
      </c>
      <c r="AL173" s="47">
        <v>158</v>
      </c>
      <c r="AM173" s="37" t="str">
        <f t="shared" si="227"/>
        <v>-</v>
      </c>
      <c r="AN173" s="52" t="str">
        <f t="shared" si="228"/>
        <v>-</v>
      </c>
      <c r="AO173" s="35" t="str">
        <f t="shared" si="207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10"/>
        <v>0</v>
      </c>
      <c r="L174" s="16">
        <f t="shared" si="211"/>
        <v>0</v>
      </c>
      <c r="M174" s="26">
        <v>0</v>
      </c>
      <c r="N174" s="16">
        <f t="shared" si="212"/>
        <v>0</v>
      </c>
      <c r="O174" s="16">
        <f t="shared" si="213"/>
        <v>0</v>
      </c>
      <c r="P174" s="26">
        <v>1</v>
      </c>
      <c r="Q174" s="16">
        <f t="shared" si="214"/>
        <v>28.950000000000003</v>
      </c>
      <c r="R174" s="16">
        <f t="shared" si="215"/>
        <v>69.5</v>
      </c>
      <c r="S174" s="26">
        <v>0</v>
      </c>
      <c r="T174" s="16">
        <f t="shared" si="216"/>
        <v>0</v>
      </c>
      <c r="U174" s="16">
        <f t="shared" si="217"/>
        <v>0</v>
      </c>
      <c r="V174" s="26">
        <v>0</v>
      </c>
      <c r="W174" s="16">
        <f t="shared" si="218"/>
        <v>0</v>
      </c>
      <c r="X174" s="16">
        <f t="shared" si="219"/>
        <v>0</v>
      </c>
      <c r="Y174" s="26"/>
      <c r="Z174" s="16">
        <f t="shared" si="220"/>
        <v>0</v>
      </c>
      <c r="AA174" s="16">
        <f t="shared" si="221"/>
        <v>0</v>
      </c>
      <c r="AC174" s="52">
        <f t="shared" si="222"/>
        <v>1</v>
      </c>
      <c r="AD174" s="16">
        <f t="shared" si="223"/>
        <v>28.950000000000003</v>
      </c>
      <c r="AE174" s="37">
        <f t="shared" si="224"/>
        <v>69.5</v>
      </c>
      <c r="AF174" s="42">
        <f t="shared" si="204"/>
        <v>8.130081300813009E-3</v>
      </c>
      <c r="AG174" s="37">
        <f t="shared" si="205"/>
        <v>0.24390243902439027</v>
      </c>
      <c r="AH174" s="63">
        <f t="shared" si="206"/>
        <v>16.951219512195124</v>
      </c>
      <c r="AI174" s="26">
        <v>0</v>
      </c>
      <c r="AJ174" s="37">
        <f t="shared" si="225"/>
        <v>0</v>
      </c>
      <c r="AK174" s="37">
        <f t="shared" si="226"/>
        <v>0</v>
      </c>
      <c r="AL174" s="47">
        <v>159</v>
      </c>
      <c r="AM174" s="37">
        <f t="shared" si="227"/>
        <v>0</v>
      </c>
      <c r="AN174" s="52">
        <f t="shared" si="228"/>
        <v>0</v>
      </c>
      <c r="AO174" s="35">
        <f t="shared" si="207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10"/>
        <v>0</v>
      </c>
      <c r="L175" s="16">
        <f t="shared" si="211"/>
        <v>0</v>
      </c>
      <c r="M175" s="26">
        <v>0</v>
      </c>
      <c r="N175" s="16">
        <f t="shared" si="212"/>
        <v>0</v>
      </c>
      <c r="O175" s="16">
        <f t="shared" si="213"/>
        <v>0</v>
      </c>
      <c r="P175" s="26">
        <v>0</v>
      </c>
      <c r="Q175" s="16">
        <f t="shared" si="214"/>
        <v>0</v>
      </c>
      <c r="R175" s="16">
        <f t="shared" si="215"/>
        <v>0</v>
      </c>
      <c r="S175" s="26">
        <v>0</v>
      </c>
      <c r="T175" s="16">
        <f t="shared" si="216"/>
        <v>0</v>
      </c>
      <c r="U175" s="16">
        <f t="shared" si="217"/>
        <v>0</v>
      </c>
      <c r="V175" s="26">
        <v>0</v>
      </c>
      <c r="W175" s="16">
        <f t="shared" si="218"/>
        <v>0</v>
      </c>
      <c r="X175" s="16">
        <f t="shared" si="219"/>
        <v>0</v>
      </c>
      <c r="Y175" s="26"/>
      <c r="Z175" s="16">
        <f t="shared" si="220"/>
        <v>0</v>
      </c>
      <c r="AA175" s="16">
        <f t="shared" si="221"/>
        <v>0</v>
      </c>
      <c r="AC175" s="52">
        <f t="shared" si="222"/>
        <v>0</v>
      </c>
      <c r="AD175" s="16">
        <f>AC175*F175</f>
        <v>0</v>
      </c>
      <c r="AE175" s="37">
        <f t="shared" si="224"/>
        <v>0</v>
      </c>
      <c r="AF175" s="42">
        <f t="shared" si="204"/>
        <v>0</v>
      </c>
      <c r="AG175" s="37">
        <f t="shared" si="205"/>
        <v>0</v>
      </c>
      <c r="AH175" s="63">
        <f t="shared" si="206"/>
        <v>0</v>
      </c>
      <c r="AI175" s="26">
        <v>0</v>
      </c>
      <c r="AJ175" s="37">
        <f t="shared" si="225"/>
        <v>0</v>
      </c>
      <c r="AK175" s="37" t="str">
        <f t="shared" si="226"/>
        <v>-</v>
      </c>
      <c r="AL175" s="47">
        <v>160</v>
      </c>
      <c r="AM175" s="37" t="str">
        <f t="shared" si="227"/>
        <v>-</v>
      </c>
      <c r="AN175" s="52" t="str">
        <f t="shared" si="228"/>
        <v>-</v>
      </c>
      <c r="AO175" s="35" t="str">
        <f t="shared" si="207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0"/>
        <v>0</v>
      </c>
      <c r="L176" s="16">
        <f t="shared" si="211"/>
        <v>0</v>
      </c>
      <c r="M176" s="26">
        <v>0</v>
      </c>
      <c r="N176" s="16">
        <f t="shared" si="212"/>
        <v>0</v>
      </c>
      <c r="O176" s="16">
        <f t="shared" si="213"/>
        <v>0</v>
      </c>
      <c r="P176" s="26">
        <v>0</v>
      </c>
      <c r="Q176" s="16">
        <f t="shared" si="214"/>
        <v>0</v>
      </c>
      <c r="R176" s="16">
        <f t="shared" si="215"/>
        <v>0</v>
      </c>
      <c r="S176" s="26">
        <v>0</v>
      </c>
      <c r="T176" s="16">
        <f t="shared" si="216"/>
        <v>0</v>
      </c>
      <c r="U176" s="16">
        <f t="shared" si="217"/>
        <v>0</v>
      </c>
      <c r="V176" s="26">
        <v>0</v>
      </c>
      <c r="W176" s="16">
        <f t="shared" si="218"/>
        <v>0</v>
      </c>
      <c r="X176" s="16">
        <f t="shared" si="219"/>
        <v>0</v>
      </c>
      <c r="Y176" s="26"/>
      <c r="Z176" s="16">
        <f t="shared" si="220"/>
        <v>0</v>
      </c>
      <c r="AA176" s="16">
        <f t="shared" si="221"/>
        <v>0</v>
      </c>
      <c r="AC176" s="52">
        <f t="shared" si="222"/>
        <v>0</v>
      </c>
      <c r="AD176" s="16">
        <f t="shared" ref="AD176:AD184" si="229">AC176*F176</f>
        <v>0</v>
      </c>
      <c r="AE176" s="37">
        <f t="shared" si="224"/>
        <v>0</v>
      </c>
      <c r="AF176" s="42">
        <f t="shared" si="204"/>
        <v>0</v>
      </c>
      <c r="AG176" s="37">
        <f t="shared" si="205"/>
        <v>0</v>
      </c>
      <c r="AH176" s="63">
        <f t="shared" si="206"/>
        <v>0</v>
      </c>
      <c r="AI176" s="26">
        <v>0</v>
      </c>
      <c r="AJ176" s="37">
        <f t="shared" si="225"/>
        <v>0</v>
      </c>
      <c r="AK176" s="37" t="str">
        <f t="shared" si="226"/>
        <v>-</v>
      </c>
      <c r="AL176" s="47">
        <v>161</v>
      </c>
      <c r="AM176" s="37" t="str">
        <f t="shared" si="227"/>
        <v>-</v>
      </c>
      <c r="AN176" s="52" t="str">
        <f t="shared" si="228"/>
        <v>-</v>
      </c>
      <c r="AO176" s="35" t="str">
        <f t="shared" si="207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0"/>
        <v>0</v>
      </c>
      <c r="L177" s="16">
        <f t="shared" si="211"/>
        <v>0</v>
      </c>
      <c r="M177" s="26">
        <v>0</v>
      </c>
      <c r="N177" s="16">
        <f t="shared" si="212"/>
        <v>0</v>
      </c>
      <c r="O177" s="16">
        <f t="shared" si="213"/>
        <v>0</v>
      </c>
      <c r="P177" s="26">
        <v>0</v>
      </c>
      <c r="Q177" s="16">
        <f t="shared" si="214"/>
        <v>0</v>
      </c>
      <c r="R177" s="16">
        <f t="shared" si="215"/>
        <v>0</v>
      </c>
      <c r="S177" s="26">
        <v>0</v>
      </c>
      <c r="T177" s="16">
        <f t="shared" si="216"/>
        <v>0</v>
      </c>
      <c r="U177" s="16">
        <f t="shared" si="217"/>
        <v>0</v>
      </c>
      <c r="V177" s="26">
        <v>0</v>
      </c>
      <c r="W177" s="16">
        <f t="shared" si="218"/>
        <v>0</v>
      </c>
      <c r="X177" s="16">
        <f t="shared" si="219"/>
        <v>0</v>
      </c>
      <c r="Y177" s="26"/>
      <c r="Z177" s="16">
        <f t="shared" si="220"/>
        <v>0</v>
      </c>
      <c r="AA177" s="16">
        <f t="shared" si="221"/>
        <v>0</v>
      </c>
      <c r="AC177" s="52">
        <f t="shared" si="222"/>
        <v>0</v>
      </c>
      <c r="AD177" s="16">
        <f t="shared" si="229"/>
        <v>0</v>
      </c>
      <c r="AE177" s="37">
        <f t="shared" si="224"/>
        <v>0</v>
      </c>
      <c r="AF177" s="42">
        <f t="shared" si="204"/>
        <v>0</v>
      </c>
      <c r="AG177" s="37">
        <f t="shared" si="205"/>
        <v>0</v>
      </c>
      <c r="AH177" s="63">
        <f t="shared" si="206"/>
        <v>0</v>
      </c>
      <c r="AI177" s="26">
        <v>0</v>
      </c>
      <c r="AJ177" s="37">
        <f t="shared" si="225"/>
        <v>0</v>
      </c>
      <c r="AK177" s="37" t="str">
        <f t="shared" si="226"/>
        <v>-</v>
      </c>
      <c r="AL177" s="47">
        <v>162</v>
      </c>
      <c r="AM177" s="37" t="str">
        <f t="shared" si="227"/>
        <v>-</v>
      </c>
      <c r="AN177" s="52" t="str">
        <f t="shared" si="228"/>
        <v>-</v>
      </c>
      <c r="AO177" s="35" t="str">
        <f t="shared" si="207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0"/>
        <v>0</v>
      </c>
      <c r="L178" s="16">
        <f t="shared" si="211"/>
        <v>0</v>
      </c>
      <c r="M178" s="26">
        <v>0</v>
      </c>
      <c r="N178" s="16">
        <f t="shared" si="212"/>
        <v>0</v>
      </c>
      <c r="O178" s="16">
        <f t="shared" si="213"/>
        <v>0</v>
      </c>
      <c r="P178" s="26">
        <v>0</v>
      </c>
      <c r="Q178" s="16">
        <f t="shared" si="214"/>
        <v>0</v>
      </c>
      <c r="R178" s="16">
        <f t="shared" si="215"/>
        <v>0</v>
      </c>
      <c r="S178" s="26">
        <v>0</v>
      </c>
      <c r="T178" s="16">
        <f t="shared" si="216"/>
        <v>0</v>
      </c>
      <c r="U178" s="16">
        <f t="shared" si="217"/>
        <v>0</v>
      </c>
      <c r="V178" s="26">
        <v>0</v>
      </c>
      <c r="W178" s="16">
        <f t="shared" si="218"/>
        <v>0</v>
      </c>
      <c r="X178" s="16">
        <f t="shared" si="219"/>
        <v>0</v>
      </c>
      <c r="Y178" s="26"/>
      <c r="Z178" s="16">
        <f t="shared" si="220"/>
        <v>0</v>
      </c>
      <c r="AA178" s="16">
        <f t="shared" si="221"/>
        <v>0</v>
      </c>
      <c r="AC178" s="52">
        <f t="shared" si="222"/>
        <v>0</v>
      </c>
      <c r="AD178" s="16">
        <f t="shared" si="229"/>
        <v>0</v>
      </c>
      <c r="AE178" s="37">
        <f t="shared" si="224"/>
        <v>0</v>
      </c>
      <c r="AF178" s="42">
        <f t="shared" si="204"/>
        <v>0</v>
      </c>
      <c r="AG178" s="37">
        <f t="shared" si="205"/>
        <v>0</v>
      </c>
      <c r="AH178" s="63">
        <f t="shared" si="206"/>
        <v>0</v>
      </c>
      <c r="AI178" s="26">
        <v>0</v>
      </c>
      <c r="AJ178" s="37">
        <f t="shared" si="225"/>
        <v>0</v>
      </c>
      <c r="AK178" s="37" t="str">
        <f t="shared" si="226"/>
        <v>-</v>
      </c>
      <c r="AL178" s="47">
        <v>163</v>
      </c>
      <c r="AM178" s="37" t="str">
        <f t="shared" si="227"/>
        <v>-</v>
      </c>
      <c r="AN178" s="52" t="str">
        <f t="shared" si="228"/>
        <v>-</v>
      </c>
      <c r="AO178" s="35" t="str">
        <f t="shared" si="207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0"/>
        <v>0</v>
      </c>
      <c r="L179" s="16">
        <f t="shared" si="211"/>
        <v>0</v>
      </c>
      <c r="M179" s="26">
        <v>0</v>
      </c>
      <c r="N179" s="16">
        <f t="shared" si="212"/>
        <v>0</v>
      </c>
      <c r="O179" s="16">
        <f t="shared" si="213"/>
        <v>0</v>
      </c>
      <c r="P179" s="26">
        <v>0</v>
      </c>
      <c r="Q179" s="16">
        <f t="shared" si="214"/>
        <v>0</v>
      </c>
      <c r="R179" s="16">
        <f t="shared" si="215"/>
        <v>0</v>
      </c>
      <c r="S179" s="26">
        <v>0</v>
      </c>
      <c r="T179" s="16">
        <f t="shared" si="216"/>
        <v>0</v>
      </c>
      <c r="U179" s="16">
        <f t="shared" si="217"/>
        <v>0</v>
      </c>
      <c r="V179" s="26">
        <v>0</v>
      </c>
      <c r="W179" s="16">
        <f t="shared" si="218"/>
        <v>0</v>
      </c>
      <c r="X179" s="16">
        <f t="shared" si="219"/>
        <v>0</v>
      </c>
      <c r="Y179" s="26"/>
      <c r="Z179" s="16">
        <f t="shared" si="220"/>
        <v>0</v>
      </c>
      <c r="AA179" s="16">
        <f t="shared" si="221"/>
        <v>0</v>
      </c>
      <c r="AC179" s="52">
        <f t="shared" si="222"/>
        <v>0</v>
      </c>
      <c r="AD179" s="16">
        <f t="shared" si="229"/>
        <v>0</v>
      </c>
      <c r="AE179" s="37">
        <f t="shared" si="224"/>
        <v>0</v>
      </c>
      <c r="AF179" s="42">
        <f t="shared" si="204"/>
        <v>0</v>
      </c>
      <c r="AG179" s="37">
        <f t="shared" si="205"/>
        <v>0</v>
      </c>
      <c r="AH179" s="63">
        <f t="shared" si="206"/>
        <v>0</v>
      </c>
      <c r="AI179" s="26">
        <v>5</v>
      </c>
      <c r="AJ179" s="37">
        <f t="shared" si="225"/>
        <v>172.5</v>
      </c>
      <c r="AK179" s="37" t="str">
        <f t="shared" si="226"/>
        <v>-</v>
      </c>
      <c r="AL179" s="47">
        <v>164</v>
      </c>
      <c r="AM179" s="37" t="str">
        <f t="shared" si="227"/>
        <v>-</v>
      </c>
      <c r="AN179" s="52" t="str">
        <f t="shared" si="228"/>
        <v>-</v>
      </c>
      <c r="AO179" s="35" t="str">
        <f t="shared" si="207"/>
        <v>-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0"/>
        <v>0</v>
      </c>
      <c r="L180" s="16">
        <f t="shared" si="211"/>
        <v>0</v>
      </c>
      <c r="M180" s="26">
        <v>0</v>
      </c>
      <c r="N180" s="16">
        <f t="shared" si="212"/>
        <v>0</v>
      </c>
      <c r="O180" s="16">
        <f t="shared" si="213"/>
        <v>0</v>
      </c>
      <c r="P180" s="26">
        <v>0</v>
      </c>
      <c r="Q180" s="16">
        <f t="shared" si="214"/>
        <v>0</v>
      </c>
      <c r="R180" s="16">
        <f t="shared" si="215"/>
        <v>0</v>
      </c>
      <c r="S180" s="26">
        <v>0</v>
      </c>
      <c r="T180" s="16">
        <f t="shared" si="216"/>
        <v>0</v>
      </c>
      <c r="U180" s="16">
        <f t="shared" si="217"/>
        <v>0</v>
      </c>
      <c r="V180" s="26">
        <v>0</v>
      </c>
      <c r="W180" s="16">
        <f t="shared" si="218"/>
        <v>0</v>
      </c>
      <c r="X180" s="16">
        <f t="shared" si="219"/>
        <v>0</v>
      </c>
      <c r="Y180" s="26"/>
      <c r="Z180" s="16">
        <f t="shared" si="220"/>
        <v>0</v>
      </c>
      <c r="AA180" s="16">
        <f t="shared" si="221"/>
        <v>0</v>
      </c>
      <c r="AC180" s="52">
        <f t="shared" si="222"/>
        <v>0</v>
      </c>
      <c r="AD180" s="16">
        <f t="shared" si="229"/>
        <v>0</v>
      </c>
      <c r="AE180" s="37">
        <f t="shared" si="224"/>
        <v>0</v>
      </c>
      <c r="AF180" s="42">
        <f t="shared" si="204"/>
        <v>0</v>
      </c>
      <c r="AG180" s="37">
        <f t="shared" si="205"/>
        <v>0</v>
      </c>
      <c r="AH180" s="63">
        <f t="shared" si="206"/>
        <v>0</v>
      </c>
      <c r="AI180" s="26">
        <v>5</v>
      </c>
      <c r="AJ180" s="37">
        <f t="shared" si="225"/>
        <v>172.5</v>
      </c>
      <c r="AK180" s="37" t="str">
        <f t="shared" si="226"/>
        <v>-</v>
      </c>
      <c r="AL180" s="47">
        <v>165</v>
      </c>
      <c r="AM180" s="37" t="str">
        <f t="shared" si="227"/>
        <v>-</v>
      </c>
      <c r="AN180" s="52" t="str">
        <f t="shared" si="228"/>
        <v>-</v>
      </c>
      <c r="AO180" s="35" t="str">
        <f t="shared" si="207"/>
        <v>-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0"/>
        <v>0</v>
      </c>
      <c r="L181" s="16">
        <f t="shared" si="211"/>
        <v>0</v>
      </c>
      <c r="M181" s="26">
        <v>1</v>
      </c>
      <c r="N181" s="16">
        <f t="shared" si="212"/>
        <v>13.189999999999635</v>
      </c>
      <c r="O181" s="16">
        <f t="shared" si="213"/>
        <v>29.5</v>
      </c>
      <c r="P181" s="26">
        <v>1</v>
      </c>
      <c r="Q181" s="16">
        <f t="shared" si="214"/>
        <v>13.189999999999635</v>
      </c>
      <c r="R181" s="16">
        <f t="shared" si="215"/>
        <v>29.5</v>
      </c>
      <c r="S181" s="26">
        <v>0</v>
      </c>
      <c r="T181" s="16">
        <f t="shared" si="216"/>
        <v>0</v>
      </c>
      <c r="U181" s="16">
        <f t="shared" si="217"/>
        <v>0</v>
      </c>
      <c r="V181" s="26">
        <v>0</v>
      </c>
      <c r="W181" s="16">
        <f t="shared" si="218"/>
        <v>0</v>
      </c>
      <c r="X181" s="16">
        <f t="shared" si="219"/>
        <v>0</v>
      </c>
      <c r="Y181" s="26"/>
      <c r="Z181" s="16">
        <f t="shared" si="220"/>
        <v>0</v>
      </c>
      <c r="AA181" s="16">
        <f t="shared" si="221"/>
        <v>0</v>
      </c>
      <c r="AC181" s="52">
        <f t="shared" si="222"/>
        <v>2</v>
      </c>
      <c r="AD181" s="16">
        <f t="shared" si="229"/>
        <v>26.379999999999271</v>
      </c>
      <c r="AE181" s="37">
        <f t="shared" si="224"/>
        <v>59</v>
      </c>
      <c r="AF181" s="42">
        <f t="shared" si="204"/>
        <v>1.6260162601626018E-2</v>
      </c>
      <c r="AG181" s="37">
        <f t="shared" si="205"/>
        <v>0.48780487804878053</v>
      </c>
      <c r="AH181" s="63">
        <f t="shared" si="206"/>
        <v>14.390243902439025</v>
      </c>
      <c r="AI181" s="26">
        <v>3</v>
      </c>
      <c r="AJ181" s="37">
        <f t="shared" si="225"/>
        <v>88.5</v>
      </c>
      <c r="AK181" s="37">
        <f t="shared" si="226"/>
        <v>184.49999999999997</v>
      </c>
      <c r="AL181" s="47">
        <v>166</v>
      </c>
      <c r="AM181" s="37">
        <f t="shared" si="227"/>
        <v>26.357142857142854</v>
      </c>
      <c r="AN181" s="52">
        <f t="shared" si="228"/>
        <v>6.1499999999999995</v>
      </c>
      <c r="AO181" s="35">
        <f t="shared" si="207"/>
        <v>43773.5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0"/>
        <v>0</v>
      </c>
      <c r="L182" s="16">
        <f t="shared" si="211"/>
        <v>0</v>
      </c>
      <c r="M182" s="26">
        <v>1</v>
      </c>
      <c r="N182" s="16">
        <f t="shared" si="212"/>
        <v>13.95</v>
      </c>
      <c r="O182" s="16">
        <f t="shared" si="213"/>
        <v>29.5</v>
      </c>
      <c r="P182" s="26">
        <v>0</v>
      </c>
      <c r="Q182" s="16">
        <f t="shared" si="214"/>
        <v>0</v>
      </c>
      <c r="R182" s="16">
        <f t="shared" si="215"/>
        <v>0</v>
      </c>
      <c r="S182" s="26">
        <v>0</v>
      </c>
      <c r="T182" s="16">
        <f t="shared" si="216"/>
        <v>0</v>
      </c>
      <c r="U182" s="16">
        <f t="shared" si="217"/>
        <v>0</v>
      </c>
      <c r="V182" s="26">
        <v>0</v>
      </c>
      <c r="W182" s="16">
        <f t="shared" si="218"/>
        <v>0</v>
      </c>
      <c r="X182" s="16">
        <f t="shared" si="219"/>
        <v>0</v>
      </c>
      <c r="Y182" s="26"/>
      <c r="Z182" s="16">
        <f t="shared" si="220"/>
        <v>0</v>
      </c>
      <c r="AA182" s="16">
        <f t="shared" si="221"/>
        <v>0</v>
      </c>
      <c r="AC182" s="52">
        <f>J182+M182+P182+S182+V182+Y182</f>
        <v>1</v>
      </c>
      <c r="AD182" s="16">
        <f t="shared" si="229"/>
        <v>13.95</v>
      </c>
      <c r="AE182" s="37">
        <f t="shared" si="224"/>
        <v>29.5</v>
      </c>
      <c r="AF182" s="42">
        <f t="shared" si="204"/>
        <v>8.130081300813009E-3</v>
      </c>
      <c r="AG182" s="37">
        <f t="shared" si="205"/>
        <v>0.24390243902439027</v>
      </c>
      <c r="AH182" s="63">
        <f t="shared" si="206"/>
        <v>7.1951219512195124</v>
      </c>
      <c r="AI182" s="26">
        <v>2</v>
      </c>
      <c r="AJ182" s="37">
        <f t="shared" si="225"/>
        <v>59</v>
      </c>
      <c r="AK182" s="37">
        <f t="shared" si="226"/>
        <v>245.99999999999997</v>
      </c>
      <c r="AL182" s="47">
        <v>167</v>
      </c>
      <c r="AM182" s="37">
        <f t="shared" si="227"/>
        <v>35.142857142857139</v>
      </c>
      <c r="AN182" s="52">
        <f t="shared" si="228"/>
        <v>8.1999999999999993</v>
      </c>
      <c r="AO182" s="35">
        <f t="shared" si="207"/>
        <v>43835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10"/>
        <v>0</v>
      </c>
      <c r="L183" s="16">
        <f t="shared" si="211"/>
        <v>0</v>
      </c>
      <c r="M183" s="26"/>
      <c r="N183" s="16">
        <f t="shared" si="212"/>
        <v>0</v>
      </c>
      <c r="O183" s="16">
        <f t="shared" si="213"/>
        <v>0</v>
      </c>
      <c r="P183" s="26">
        <v>0</v>
      </c>
      <c r="Q183" s="16">
        <f t="shared" si="214"/>
        <v>0</v>
      </c>
      <c r="R183" s="16">
        <f t="shared" si="215"/>
        <v>0</v>
      </c>
      <c r="S183" s="26">
        <v>0</v>
      </c>
      <c r="T183" s="16">
        <f t="shared" si="216"/>
        <v>0</v>
      </c>
      <c r="U183" s="16">
        <f t="shared" si="217"/>
        <v>0</v>
      </c>
      <c r="V183" s="26">
        <v>0</v>
      </c>
      <c r="W183" s="16">
        <f t="shared" si="218"/>
        <v>0</v>
      </c>
      <c r="X183" s="16">
        <f t="shared" si="219"/>
        <v>0</v>
      </c>
      <c r="Y183" s="26"/>
      <c r="Z183" s="16">
        <f t="shared" si="220"/>
        <v>0</v>
      </c>
      <c r="AA183" s="16">
        <f t="shared" si="221"/>
        <v>0</v>
      </c>
      <c r="AC183" s="52">
        <f t="shared" ref="AC183:AC184" si="230">J183+M183+P183+S183+V183+Y183</f>
        <v>0</v>
      </c>
      <c r="AD183" s="16">
        <f t="shared" si="229"/>
        <v>0</v>
      </c>
      <c r="AE183" s="37">
        <f t="shared" si="224"/>
        <v>0</v>
      </c>
      <c r="AF183" s="42">
        <f t="shared" si="204"/>
        <v>0</v>
      </c>
      <c r="AG183" s="37">
        <f t="shared" si="205"/>
        <v>0</v>
      </c>
      <c r="AH183" s="63">
        <f t="shared" si="206"/>
        <v>0</v>
      </c>
      <c r="AI183" s="26">
        <v>5</v>
      </c>
      <c r="AJ183" s="37">
        <f t="shared" si="225"/>
        <v>222.5</v>
      </c>
      <c r="AK183" s="37" t="str">
        <f t="shared" si="226"/>
        <v>-</v>
      </c>
      <c r="AL183" s="47">
        <v>168</v>
      </c>
      <c r="AM183" s="37" t="str">
        <f t="shared" si="227"/>
        <v>-</v>
      </c>
      <c r="AN183" s="52" t="str">
        <f t="shared" si="228"/>
        <v>-</v>
      </c>
      <c r="AO183" s="35" t="str">
        <f t="shared" si="207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10"/>
        <v>0</v>
      </c>
      <c r="L184" s="16">
        <f t="shared" si="211"/>
        <v>0</v>
      </c>
      <c r="M184" s="26"/>
      <c r="N184" s="16">
        <f t="shared" si="212"/>
        <v>0</v>
      </c>
      <c r="O184" s="16">
        <f t="shared" si="213"/>
        <v>0</v>
      </c>
      <c r="P184" s="26">
        <v>0</v>
      </c>
      <c r="Q184" s="16">
        <f t="shared" si="214"/>
        <v>0</v>
      </c>
      <c r="R184" s="16">
        <f t="shared" si="215"/>
        <v>0</v>
      </c>
      <c r="S184" s="26">
        <v>0</v>
      </c>
      <c r="T184" s="16">
        <f t="shared" si="216"/>
        <v>0</v>
      </c>
      <c r="U184" s="16">
        <f t="shared" si="217"/>
        <v>0</v>
      </c>
      <c r="V184" s="26">
        <v>0</v>
      </c>
      <c r="W184" s="16">
        <f t="shared" si="218"/>
        <v>0</v>
      </c>
      <c r="X184" s="16">
        <f t="shared" si="219"/>
        <v>0</v>
      </c>
      <c r="Y184" s="26"/>
      <c r="Z184" s="16">
        <f t="shared" si="220"/>
        <v>0</v>
      </c>
      <c r="AA184" s="16">
        <f t="shared" si="221"/>
        <v>0</v>
      </c>
      <c r="AC184" s="52">
        <f t="shared" si="230"/>
        <v>0</v>
      </c>
      <c r="AD184" s="16">
        <f t="shared" si="229"/>
        <v>0</v>
      </c>
      <c r="AE184" s="37">
        <f t="shared" si="224"/>
        <v>0</v>
      </c>
      <c r="AF184" s="42">
        <f t="shared" si="204"/>
        <v>0</v>
      </c>
      <c r="AG184" s="37">
        <f t="shared" si="205"/>
        <v>0</v>
      </c>
      <c r="AH184" s="63">
        <f t="shared" si="206"/>
        <v>0</v>
      </c>
      <c r="AI184" s="26">
        <v>0</v>
      </c>
      <c r="AJ184" s="37">
        <f t="shared" si="225"/>
        <v>0</v>
      </c>
      <c r="AK184" s="37" t="str">
        <f t="shared" si="226"/>
        <v>-</v>
      </c>
      <c r="AL184" s="47">
        <v>169</v>
      </c>
      <c r="AM184" s="37" t="str">
        <f t="shared" si="227"/>
        <v>-</v>
      </c>
      <c r="AN184" s="52" t="str">
        <f t="shared" si="228"/>
        <v>-</v>
      </c>
      <c r="AO184" s="35" t="str">
        <f t="shared" si="207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188"/>
        <v>0</v>
      </c>
      <c r="M185" s="26"/>
      <c r="N185" s="16">
        <f t="shared" si="189"/>
        <v>0</v>
      </c>
      <c r="O185" s="16">
        <f t="shared" si="190"/>
        <v>0</v>
      </c>
      <c r="P185" s="26">
        <v>0</v>
      </c>
      <c r="Q185" s="16">
        <f t="shared" si="191"/>
        <v>0</v>
      </c>
      <c r="R185" s="16">
        <f t="shared" si="192"/>
        <v>0</v>
      </c>
      <c r="S185" s="26">
        <v>0</v>
      </c>
      <c r="T185" s="16">
        <f t="shared" si="193"/>
        <v>0</v>
      </c>
      <c r="U185" s="16">
        <f t="shared" si="194"/>
        <v>0</v>
      </c>
      <c r="V185" s="26">
        <v>0</v>
      </c>
      <c r="W185" s="16">
        <f t="shared" si="195"/>
        <v>0</v>
      </c>
      <c r="X185" s="16">
        <f t="shared" si="196"/>
        <v>0</v>
      </c>
      <c r="Y185" s="26"/>
      <c r="Z185" s="16">
        <f t="shared" si="197"/>
        <v>0</v>
      </c>
      <c r="AA185" s="16">
        <f t="shared" si="198"/>
        <v>0</v>
      </c>
      <c r="AC185" s="52">
        <f t="shared" si="199"/>
        <v>0</v>
      </c>
      <c r="AD185" s="16">
        <f t="shared" si="174"/>
        <v>0</v>
      </c>
      <c r="AE185" s="37">
        <f t="shared" si="175"/>
        <v>0</v>
      </c>
      <c r="AF185" s="42">
        <f t="shared" si="204"/>
        <v>0</v>
      </c>
      <c r="AG185" s="37">
        <f t="shared" si="205"/>
        <v>0</v>
      </c>
      <c r="AH185" s="63">
        <f t="shared" si="206"/>
        <v>0</v>
      </c>
      <c r="AI185" s="26">
        <v>0</v>
      </c>
      <c r="AJ185" s="37">
        <f t="shared" si="200"/>
        <v>0</v>
      </c>
      <c r="AK185" s="37" t="str">
        <f t="shared" si="201"/>
        <v>-</v>
      </c>
      <c r="AL185" s="47">
        <v>148</v>
      </c>
      <c r="AM185" s="37" t="str">
        <f t="shared" si="202"/>
        <v>-</v>
      </c>
      <c r="AN185" s="52" t="str">
        <f t="shared" si="203"/>
        <v>-</v>
      </c>
      <c r="AO185" s="35" t="str">
        <f t="shared" si="207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6"/>
        <v>0</v>
      </c>
      <c r="L186" s="16">
        <f t="shared" si="188"/>
        <v>0</v>
      </c>
      <c r="M186" s="26"/>
      <c r="N186" s="16">
        <f t="shared" si="189"/>
        <v>0</v>
      </c>
      <c r="O186" s="16">
        <f t="shared" si="190"/>
        <v>0</v>
      </c>
      <c r="P186" s="26">
        <v>0</v>
      </c>
      <c r="Q186" s="16">
        <f t="shared" si="191"/>
        <v>0</v>
      </c>
      <c r="R186" s="16">
        <f t="shared" si="192"/>
        <v>0</v>
      </c>
      <c r="S186" s="26">
        <v>0</v>
      </c>
      <c r="T186" s="16">
        <f t="shared" si="193"/>
        <v>0</v>
      </c>
      <c r="U186" s="16">
        <f t="shared" si="194"/>
        <v>0</v>
      </c>
      <c r="V186" s="26">
        <v>0</v>
      </c>
      <c r="W186" s="16">
        <f t="shared" si="195"/>
        <v>0</v>
      </c>
      <c r="X186" s="16">
        <f t="shared" si="196"/>
        <v>0</v>
      </c>
      <c r="Y186" s="26"/>
      <c r="Z186" s="16">
        <f t="shared" si="197"/>
        <v>0</v>
      </c>
      <c r="AA186" s="16">
        <f t="shared" si="198"/>
        <v>0</v>
      </c>
      <c r="AC186" s="52">
        <f t="shared" si="199"/>
        <v>0</v>
      </c>
      <c r="AD186" s="16">
        <f t="shared" si="174"/>
        <v>0</v>
      </c>
      <c r="AE186" s="37">
        <f t="shared" si="175"/>
        <v>0</v>
      </c>
      <c r="AF186" s="42">
        <f t="shared" si="204"/>
        <v>0</v>
      </c>
      <c r="AG186" s="37">
        <f t="shared" si="205"/>
        <v>0</v>
      </c>
      <c r="AH186" s="63">
        <f t="shared" si="206"/>
        <v>0</v>
      </c>
      <c r="AI186" s="26">
        <v>6</v>
      </c>
      <c r="AJ186" s="37">
        <f t="shared" si="200"/>
        <v>177</v>
      </c>
      <c r="AK186" s="37" t="str">
        <f t="shared" si="201"/>
        <v>-</v>
      </c>
      <c r="AL186" s="47">
        <v>149</v>
      </c>
      <c r="AM186" s="37" t="str">
        <f t="shared" si="202"/>
        <v>-</v>
      </c>
      <c r="AN186" s="52" t="str">
        <f t="shared" si="203"/>
        <v>-</v>
      </c>
      <c r="AO186" s="35" t="str">
        <f t="shared" si="207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6"/>
        <v>0</v>
      </c>
      <c r="L187" s="16">
        <f t="shared" si="188"/>
        <v>0</v>
      </c>
      <c r="M187" s="26"/>
      <c r="N187" s="16">
        <f t="shared" si="189"/>
        <v>0</v>
      </c>
      <c r="O187" s="16">
        <f t="shared" si="190"/>
        <v>0</v>
      </c>
      <c r="P187" s="26">
        <v>0</v>
      </c>
      <c r="Q187" s="16">
        <f t="shared" si="191"/>
        <v>0</v>
      </c>
      <c r="R187" s="16">
        <f t="shared" si="192"/>
        <v>0</v>
      </c>
      <c r="S187" s="26">
        <v>0</v>
      </c>
      <c r="T187" s="16">
        <f t="shared" si="193"/>
        <v>0</v>
      </c>
      <c r="U187" s="16">
        <f t="shared" si="194"/>
        <v>0</v>
      </c>
      <c r="V187" s="26">
        <v>0</v>
      </c>
      <c r="W187" s="16">
        <f t="shared" si="195"/>
        <v>0</v>
      </c>
      <c r="X187" s="16">
        <f t="shared" si="196"/>
        <v>0</v>
      </c>
      <c r="Y187" s="26"/>
      <c r="Z187" s="16">
        <f t="shared" si="197"/>
        <v>0</v>
      </c>
      <c r="AA187" s="16">
        <f t="shared" si="198"/>
        <v>0</v>
      </c>
      <c r="AC187" s="52">
        <f t="shared" si="199"/>
        <v>0</v>
      </c>
      <c r="AD187" s="16">
        <f t="shared" si="174"/>
        <v>0</v>
      </c>
      <c r="AE187" s="37">
        <f t="shared" si="175"/>
        <v>0</v>
      </c>
      <c r="AF187" s="42">
        <f t="shared" si="204"/>
        <v>0</v>
      </c>
      <c r="AG187" s="37">
        <f t="shared" si="205"/>
        <v>0</v>
      </c>
      <c r="AH187" s="63">
        <f t="shared" si="206"/>
        <v>0</v>
      </c>
      <c r="AI187" s="26">
        <v>0</v>
      </c>
      <c r="AJ187" s="37">
        <f t="shared" si="200"/>
        <v>0</v>
      </c>
      <c r="AK187" s="37" t="str">
        <f t="shared" si="201"/>
        <v>-</v>
      </c>
      <c r="AL187" s="47">
        <v>150</v>
      </c>
      <c r="AM187" s="37" t="str">
        <f t="shared" si="202"/>
        <v>-</v>
      </c>
      <c r="AN187" s="52" t="str">
        <f t="shared" si="203"/>
        <v>-</v>
      </c>
      <c r="AO187" s="35" t="str">
        <f t="shared" si="207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ref="K188:K206" si="231">J188*$F188</f>
        <v>0</v>
      </c>
      <c r="L188" s="16">
        <f t="shared" si="188"/>
        <v>0</v>
      </c>
      <c r="M188" s="26"/>
      <c r="N188" s="16">
        <f t="shared" si="189"/>
        <v>0</v>
      </c>
      <c r="O188" s="16">
        <f t="shared" si="190"/>
        <v>0</v>
      </c>
      <c r="P188" s="26">
        <v>0</v>
      </c>
      <c r="Q188" s="16">
        <f t="shared" si="191"/>
        <v>0</v>
      </c>
      <c r="R188" s="16">
        <f t="shared" si="192"/>
        <v>0</v>
      </c>
      <c r="S188" s="26">
        <v>0</v>
      </c>
      <c r="T188" s="16">
        <f t="shared" si="193"/>
        <v>0</v>
      </c>
      <c r="U188" s="16">
        <f t="shared" si="194"/>
        <v>0</v>
      </c>
      <c r="V188" s="26">
        <v>0</v>
      </c>
      <c r="W188" s="16">
        <f t="shared" si="195"/>
        <v>0</v>
      </c>
      <c r="X188" s="16">
        <f t="shared" si="196"/>
        <v>0</v>
      </c>
      <c r="Y188" s="26"/>
      <c r="Z188" s="16">
        <f t="shared" si="197"/>
        <v>0</v>
      </c>
      <c r="AA188" s="16">
        <f t="shared" si="198"/>
        <v>0</v>
      </c>
      <c r="AC188" s="52">
        <f t="shared" si="199"/>
        <v>0</v>
      </c>
      <c r="AD188" s="16">
        <f t="shared" si="174"/>
        <v>0</v>
      </c>
      <c r="AE188" s="37">
        <f t="shared" si="175"/>
        <v>0</v>
      </c>
      <c r="AF188" s="42">
        <f t="shared" si="204"/>
        <v>0</v>
      </c>
      <c r="AG188" s="37">
        <f t="shared" si="205"/>
        <v>0</v>
      </c>
      <c r="AH188" s="63">
        <f t="shared" si="206"/>
        <v>0</v>
      </c>
      <c r="AI188" s="26">
        <v>6</v>
      </c>
      <c r="AJ188" s="37">
        <f t="shared" si="200"/>
        <v>177</v>
      </c>
      <c r="AK188" s="37" t="str">
        <f t="shared" si="201"/>
        <v>-</v>
      </c>
      <c r="AL188" s="47">
        <v>151</v>
      </c>
      <c r="AM188" s="37" t="str">
        <f t="shared" si="202"/>
        <v>-</v>
      </c>
      <c r="AN188" s="52" t="str">
        <f t="shared" si="203"/>
        <v>-</v>
      </c>
      <c r="AO188" s="35" t="str">
        <f t="shared" si="207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1"/>
        <v>0</v>
      </c>
      <c r="L189" s="16">
        <f t="shared" si="188"/>
        <v>0</v>
      </c>
      <c r="M189" s="26"/>
      <c r="N189" s="16">
        <f t="shared" si="189"/>
        <v>0</v>
      </c>
      <c r="O189" s="16">
        <f t="shared" si="190"/>
        <v>0</v>
      </c>
      <c r="P189" s="26">
        <v>0</v>
      </c>
      <c r="Q189" s="16">
        <f t="shared" si="191"/>
        <v>0</v>
      </c>
      <c r="R189" s="16">
        <f t="shared" si="192"/>
        <v>0</v>
      </c>
      <c r="S189" s="26">
        <v>0</v>
      </c>
      <c r="T189" s="16">
        <f t="shared" si="193"/>
        <v>0</v>
      </c>
      <c r="U189" s="16">
        <f t="shared" si="194"/>
        <v>0</v>
      </c>
      <c r="V189" s="26">
        <v>0</v>
      </c>
      <c r="W189" s="16">
        <f t="shared" si="195"/>
        <v>0</v>
      </c>
      <c r="X189" s="16">
        <f t="shared" si="196"/>
        <v>0</v>
      </c>
      <c r="Y189" s="26"/>
      <c r="Z189" s="16">
        <f t="shared" si="197"/>
        <v>0</v>
      </c>
      <c r="AA189" s="16">
        <f t="shared" si="198"/>
        <v>0</v>
      </c>
      <c r="AC189" s="52">
        <f t="shared" si="199"/>
        <v>0</v>
      </c>
      <c r="AD189" s="16">
        <f t="shared" si="174"/>
        <v>0</v>
      </c>
      <c r="AE189" s="37">
        <f t="shared" si="175"/>
        <v>0</v>
      </c>
      <c r="AF189" s="42">
        <f t="shared" si="204"/>
        <v>0</v>
      </c>
      <c r="AG189" s="37">
        <f t="shared" si="205"/>
        <v>0</v>
      </c>
      <c r="AH189" s="63">
        <f t="shared" si="206"/>
        <v>0</v>
      </c>
      <c r="AI189" s="26">
        <v>0</v>
      </c>
      <c r="AJ189" s="37">
        <f t="shared" si="200"/>
        <v>0</v>
      </c>
      <c r="AK189" s="37" t="str">
        <f t="shared" si="201"/>
        <v>-</v>
      </c>
      <c r="AL189" s="47">
        <v>152</v>
      </c>
      <c r="AM189" s="37" t="str">
        <f t="shared" si="202"/>
        <v>-</v>
      </c>
      <c r="AN189" s="52" t="str">
        <f t="shared" si="203"/>
        <v>-</v>
      </c>
      <c r="AO189" s="35" t="str">
        <f t="shared" si="207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1"/>
        <v>0</v>
      </c>
      <c r="L190" s="16">
        <f t="shared" si="188"/>
        <v>0</v>
      </c>
      <c r="M190" s="26"/>
      <c r="N190" s="16">
        <f t="shared" si="189"/>
        <v>0</v>
      </c>
      <c r="O190" s="16">
        <f t="shared" si="190"/>
        <v>0</v>
      </c>
      <c r="P190" s="26">
        <v>0</v>
      </c>
      <c r="Q190" s="16">
        <f t="shared" si="191"/>
        <v>0</v>
      </c>
      <c r="R190" s="16">
        <f t="shared" si="192"/>
        <v>0</v>
      </c>
      <c r="S190" s="26">
        <v>0</v>
      </c>
      <c r="T190" s="16">
        <f t="shared" si="193"/>
        <v>0</v>
      </c>
      <c r="U190" s="16">
        <f t="shared" si="194"/>
        <v>0</v>
      </c>
      <c r="V190" s="26">
        <v>0</v>
      </c>
      <c r="W190" s="16">
        <f t="shared" si="195"/>
        <v>0</v>
      </c>
      <c r="X190" s="16">
        <f t="shared" si="196"/>
        <v>0</v>
      </c>
      <c r="Y190" s="26"/>
      <c r="Z190" s="16">
        <f t="shared" si="197"/>
        <v>0</v>
      </c>
      <c r="AA190" s="16">
        <f t="shared" si="198"/>
        <v>0</v>
      </c>
      <c r="AC190" s="52">
        <f t="shared" si="199"/>
        <v>0</v>
      </c>
      <c r="AD190" s="16">
        <f t="shared" si="174"/>
        <v>0</v>
      </c>
      <c r="AE190" s="37">
        <f t="shared" si="175"/>
        <v>0</v>
      </c>
      <c r="AF190" s="42">
        <f t="shared" si="204"/>
        <v>0</v>
      </c>
      <c r="AG190" s="37">
        <f t="shared" si="205"/>
        <v>0</v>
      </c>
      <c r="AH190" s="63">
        <f t="shared" si="206"/>
        <v>0</v>
      </c>
      <c r="AI190" s="26">
        <v>0</v>
      </c>
      <c r="AJ190" s="37">
        <f t="shared" si="200"/>
        <v>0</v>
      </c>
      <c r="AK190" s="37" t="str">
        <f t="shared" si="201"/>
        <v>-</v>
      </c>
      <c r="AL190" s="47">
        <v>153</v>
      </c>
      <c r="AM190" s="37" t="str">
        <f t="shared" si="202"/>
        <v>-</v>
      </c>
      <c r="AN190" s="52" t="str">
        <f t="shared" si="203"/>
        <v>-</v>
      </c>
      <c r="AO190" s="35" t="str">
        <f t="shared" si="207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1"/>
        <v>0</v>
      </c>
      <c r="L191" s="16">
        <f t="shared" ref="L191:L206" si="232">J191*$G191</f>
        <v>0</v>
      </c>
      <c r="M191" s="26"/>
      <c r="N191" s="16">
        <f t="shared" ref="N191:N206" si="233">M191*$F191</f>
        <v>0</v>
      </c>
      <c r="O191" s="16">
        <f t="shared" ref="O191:O206" si="234">M191*$G191</f>
        <v>0</v>
      </c>
      <c r="P191" s="26">
        <v>0</v>
      </c>
      <c r="Q191" s="16">
        <f t="shared" ref="Q191:Q206" si="235">P191*$F191</f>
        <v>0</v>
      </c>
      <c r="R191" s="16">
        <f t="shared" ref="R191:R206" si="236">P191*$G191</f>
        <v>0</v>
      </c>
      <c r="S191" s="26">
        <v>0</v>
      </c>
      <c r="T191" s="16">
        <f t="shared" ref="T191:T206" si="237">S191*$F191</f>
        <v>0</v>
      </c>
      <c r="U191" s="16">
        <f t="shared" ref="U191:U206" si="238">S191*$G191</f>
        <v>0</v>
      </c>
      <c r="V191" s="26">
        <v>0</v>
      </c>
      <c r="W191" s="16">
        <f t="shared" ref="W191:W206" si="239">V191*$F191</f>
        <v>0</v>
      </c>
      <c r="X191" s="16">
        <f t="shared" ref="X191:X206" si="240">V191*$G191</f>
        <v>0</v>
      </c>
      <c r="Y191" s="26"/>
      <c r="Z191" s="16">
        <f t="shared" ref="Z191:Z206" si="241">Y191*$F191</f>
        <v>0</v>
      </c>
      <c r="AA191" s="16">
        <f t="shared" ref="AA191:AA206" si="242">Y191*$G191</f>
        <v>0</v>
      </c>
      <c r="AC191" s="52">
        <f t="shared" ref="AC191:AC206" si="243">J191+M191+P191+S191+V191+Y191</f>
        <v>0</v>
      </c>
      <c r="AD191" s="16">
        <f t="shared" si="174"/>
        <v>0</v>
      </c>
      <c r="AE191" s="37">
        <f t="shared" si="175"/>
        <v>0</v>
      </c>
      <c r="AF191" s="42">
        <f t="shared" si="204"/>
        <v>0</v>
      </c>
      <c r="AG191" s="37">
        <f t="shared" si="205"/>
        <v>0</v>
      </c>
      <c r="AH191" s="63">
        <f t="shared" si="206"/>
        <v>0</v>
      </c>
      <c r="AI191" s="26">
        <v>0</v>
      </c>
      <c r="AJ191" s="37">
        <f t="shared" ref="AJ191:AJ206" si="244">AI191*G191</f>
        <v>0</v>
      </c>
      <c r="AK191" s="37" t="str">
        <f t="shared" ref="AK191:AK206" si="245">IFERROR(AI191/AF191, "-")</f>
        <v>-</v>
      </c>
      <c r="AL191" s="47">
        <v>155</v>
      </c>
      <c r="AM191" s="37" t="str">
        <f t="shared" ref="AM191:AM206" si="246">IFERROR(AK191/7,"-")</f>
        <v>-</v>
      </c>
      <c r="AN191" s="52" t="str">
        <f t="shared" ref="AN191:AN206" si="247">IFERROR(AK191/30,"-")</f>
        <v>-</v>
      </c>
      <c r="AO191" s="35" t="str">
        <f t="shared" si="207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1"/>
        <v>0</v>
      </c>
      <c r="L192" s="16">
        <f t="shared" si="232"/>
        <v>0</v>
      </c>
      <c r="M192" s="26"/>
      <c r="N192" s="16">
        <f t="shared" si="233"/>
        <v>0</v>
      </c>
      <c r="O192" s="16">
        <f t="shared" si="234"/>
        <v>0</v>
      </c>
      <c r="P192" s="26">
        <v>0</v>
      </c>
      <c r="Q192" s="16">
        <f t="shared" si="235"/>
        <v>0</v>
      </c>
      <c r="R192" s="16">
        <f t="shared" si="236"/>
        <v>0</v>
      </c>
      <c r="S192" s="26">
        <v>0</v>
      </c>
      <c r="T192" s="16">
        <f t="shared" si="237"/>
        <v>0</v>
      </c>
      <c r="U192" s="16">
        <f t="shared" si="238"/>
        <v>0</v>
      </c>
      <c r="V192" s="26">
        <v>0</v>
      </c>
      <c r="W192" s="16">
        <f t="shared" si="239"/>
        <v>0</v>
      </c>
      <c r="X192" s="16">
        <f t="shared" si="240"/>
        <v>0</v>
      </c>
      <c r="Y192" s="26"/>
      <c r="Z192" s="16">
        <f t="shared" si="241"/>
        <v>0</v>
      </c>
      <c r="AA192" s="16">
        <f t="shared" si="242"/>
        <v>0</v>
      </c>
      <c r="AC192" s="52">
        <f t="shared" si="243"/>
        <v>0</v>
      </c>
      <c r="AD192" s="16">
        <f t="shared" si="174"/>
        <v>0</v>
      </c>
      <c r="AE192" s="37">
        <f t="shared" si="175"/>
        <v>0</v>
      </c>
      <c r="AF192" s="42">
        <f t="shared" si="204"/>
        <v>0</v>
      </c>
      <c r="AG192" s="37">
        <f t="shared" si="205"/>
        <v>0</v>
      </c>
      <c r="AH192" s="63">
        <f t="shared" si="206"/>
        <v>0</v>
      </c>
      <c r="AI192" s="26">
        <v>0</v>
      </c>
      <c r="AJ192" s="37">
        <f t="shared" si="244"/>
        <v>0</v>
      </c>
      <c r="AK192" s="37" t="str">
        <f t="shared" si="245"/>
        <v>-</v>
      </c>
      <c r="AL192" s="47">
        <v>156</v>
      </c>
      <c r="AM192" s="37" t="str">
        <f t="shared" si="246"/>
        <v>-</v>
      </c>
      <c r="AN192" s="52" t="str">
        <f t="shared" si="247"/>
        <v>-</v>
      </c>
      <c r="AO192" s="35" t="str">
        <f t="shared" si="207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1"/>
        <v>0</v>
      </c>
      <c r="L193" s="16">
        <f t="shared" si="232"/>
        <v>0</v>
      </c>
      <c r="M193" s="26"/>
      <c r="N193" s="16">
        <f t="shared" si="233"/>
        <v>0</v>
      </c>
      <c r="O193" s="16">
        <f t="shared" si="234"/>
        <v>0</v>
      </c>
      <c r="P193" s="26">
        <v>0</v>
      </c>
      <c r="Q193" s="16">
        <f t="shared" si="235"/>
        <v>0</v>
      </c>
      <c r="R193" s="16">
        <f t="shared" si="236"/>
        <v>0</v>
      </c>
      <c r="S193" s="26">
        <v>0</v>
      </c>
      <c r="T193" s="16">
        <f t="shared" si="237"/>
        <v>0</v>
      </c>
      <c r="U193" s="16">
        <f t="shared" si="238"/>
        <v>0</v>
      </c>
      <c r="V193" s="26">
        <v>0</v>
      </c>
      <c r="W193" s="16">
        <f t="shared" si="239"/>
        <v>0</v>
      </c>
      <c r="X193" s="16">
        <f t="shared" si="240"/>
        <v>0</v>
      </c>
      <c r="Y193" s="26"/>
      <c r="Z193" s="16">
        <f t="shared" si="241"/>
        <v>0</v>
      </c>
      <c r="AA193" s="16">
        <f t="shared" si="242"/>
        <v>0</v>
      </c>
      <c r="AC193" s="52">
        <f t="shared" si="243"/>
        <v>0</v>
      </c>
      <c r="AD193" s="16">
        <f t="shared" si="174"/>
        <v>0</v>
      </c>
      <c r="AE193" s="37">
        <f t="shared" si="175"/>
        <v>0</v>
      </c>
      <c r="AF193" s="42">
        <f t="shared" si="204"/>
        <v>0</v>
      </c>
      <c r="AG193" s="37">
        <f t="shared" si="205"/>
        <v>0</v>
      </c>
      <c r="AH193" s="63">
        <f t="shared" si="206"/>
        <v>0</v>
      </c>
      <c r="AI193" s="26">
        <v>0</v>
      </c>
      <c r="AJ193" s="37">
        <f t="shared" si="244"/>
        <v>0</v>
      </c>
      <c r="AK193" s="37" t="str">
        <f t="shared" si="245"/>
        <v>-</v>
      </c>
      <c r="AL193" s="47">
        <v>157</v>
      </c>
      <c r="AM193" s="37" t="str">
        <f t="shared" si="246"/>
        <v>-</v>
      </c>
      <c r="AN193" s="52" t="str">
        <f t="shared" si="247"/>
        <v>-</v>
      </c>
      <c r="AO193" s="35" t="str">
        <f t="shared" si="207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1"/>
        <v>0</v>
      </c>
      <c r="L194" s="16">
        <f t="shared" si="232"/>
        <v>0</v>
      </c>
      <c r="M194" s="26"/>
      <c r="N194" s="16">
        <f t="shared" si="233"/>
        <v>0</v>
      </c>
      <c r="O194" s="16">
        <f t="shared" si="234"/>
        <v>0</v>
      </c>
      <c r="P194" s="26">
        <v>0</v>
      </c>
      <c r="Q194" s="16">
        <f t="shared" si="235"/>
        <v>0</v>
      </c>
      <c r="R194" s="16">
        <f t="shared" si="236"/>
        <v>0</v>
      </c>
      <c r="S194" s="26">
        <v>0</v>
      </c>
      <c r="T194" s="16">
        <f t="shared" si="237"/>
        <v>0</v>
      </c>
      <c r="U194" s="16">
        <f t="shared" si="238"/>
        <v>0</v>
      </c>
      <c r="V194" s="26">
        <v>0</v>
      </c>
      <c r="W194" s="16">
        <f t="shared" si="239"/>
        <v>0</v>
      </c>
      <c r="X194" s="16">
        <f t="shared" si="240"/>
        <v>0</v>
      </c>
      <c r="Y194" s="26"/>
      <c r="Z194" s="16">
        <f t="shared" si="241"/>
        <v>0</v>
      </c>
      <c r="AA194" s="16">
        <f t="shared" si="242"/>
        <v>0</v>
      </c>
      <c r="AC194" s="52">
        <f t="shared" si="243"/>
        <v>0</v>
      </c>
      <c r="AD194" s="16">
        <f t="shared" si="174"/>
        <v>0</v>
      </c>
      <c r="AE194" s="37">
        <f t="shared" si="175"/>
        <v>0</v>
      </c>
      <c r="AF194" s="42">
        <f t="shared" si="204"/>
        <v>0</v>
      </c>
      <c r="AG194" s="37">
        <f t="shared" si="205"/>
        <v>0</v>
      </c>
      <c r="AH194" s="63">
        <f t="shared" si="206"/>
        <v>0</v>
      </c>
      <c r="AI194" s="26">
        <v>0</v>
      </c>
      <c r="AJ194" s="37">
        <f t="shared" si="244"/>
        <v>0</v>
      </c>
      <c r="AK194" s="37" t="str">
        <f t="shared" si="245"/>
        <v>-</v>
      </c>
      <c r="AL194" s="47">
        <v>158</v>
      </c>
      <c r="AM194" s="37" t="str">
        <f t="shared" si="246"/>
        <v>-</v>
      </c>
      <c r="AN194" s="52" t="str">
        <f t="shared" si="247"/>
        <v>-</v>
      </c>
      <c r="AO194" s="35" t="str">
        <f t="shared" si="207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1"/>
        <v>0</v>
      </c>
      <c r="L195" s="16">
        <f t="shared" si="232"/>
        <v>0</v>
      </c>
      <c r="M195" s="26"/>
      <c r="N195" s="16">
        <f t="shared" si="233"/>
        <v>0</v>
      </c>
      <c r="O195" s="16">
        <f t="shared" si="234"/>
        <v>0</v>
      </c>
      <c r="P195" s="26">
        <v>0</v>
      </c>
      <c r="Q195" s="16">
        <f t="shared" si="235"/>
        <v>0</v>
      </c>
      <c r="R195" s="16">
        <f t="shared" si="236"/>
        <v>0</v>
      </c>
      <c r="S195" s="26">
        <v>0</v>
      </c>
      <c r="T195" s="16">
        <f t="shared" si="237"/>
        <v>0</v>
      </c>
      <c r="U195" s="16">
        <f t="shared" si="238"/>
        <v>0</v>
      </c>
      <c r="V195" s="26">
        <v>0</v>
      </c>
      <c r="W195" s="16">
        <f t="shared" si="239"/>
        <v>0</v>
      </c>
      <c r="X195" s="16">
        <f t="shared" si="240"/>
        <v>0</v>
      </c>
      <c r="Y195" s="26"/>
      <c r="Z195" s="16">
        <f t="shared" si="241"/>
        <v>0</v>
      </c>
      <c r="AA195" s="16">
        <f t="shared" si="242"/>
        <v>0</v>
      </c>
      <c r="AC195" s="52">
        <f t="shared" si="243"/>
        <v>0</v>
      </c>
      <c r="AD195" s="16">
        <f t="shared" si="174"/>
        <v>0</v>
      </c>
      <c r="AE195" s="37">
        <f t="shared" si="175"/>
        <v>0</v>
      </c>
      <c r="AF195" s="42">
        <f t="shared" si="204"/>
        <v>0</v>
      </c>
      <c r="AG195" s="37">
        <f t="shared" si="205"/>
        <v>0</v>
      </c>
      <c r="AH195" s="63">
        <f t="shared" si="206"/>
        <v>0</v>
      </c>
      <c r="AI195" s="26">
        <v>0</v>
      </c>
      <c r="AJ195" s="37">
        <f t="shared" si="244"/>
        <v>0</v>
      </c>
      <c r="AK195" s="37" t="str">
        <f t="shared" si="245"/>
        <v>-</v>
      </c>
      <c r="AL195" s="47">
        <v>159</v>
      </c>
      <c r="AM195" s="37" t="str">
        <f t="shared" si="246"/>
        <v>-</v>
      </c>
      <c r="AN195" s="52" t="str">
        <f t="shared" si="247"/>
        <v>-</v>
      </c>
      <c r="AO195" s="35" t="str">
        <f t="shared" si="207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1"/>
        <v>0</v>
      </c>
      <c r="L196" s="16">
        <f t="shared" si="232"/>
        <v>0</v>
      </c>
      <c r="M196" s="26"/>
      <c r="N196" s="16">
        <f t="shared" si="233"/>
        <v>0</v>
      </c>
      <c r="O196" s="16">
        <f t="shared" si="234"/>
        <v>0</v>
      </c>
      <c r="P196" s="26">
        <v>0</v>
      </c>
      <c r="Q196" s="16">
        <f t="shared" si="235"/>
        <v>0</v>
      </c>
      <c r="R196" s="16">
        <f t="shared" si="236"/>
        <v>0</v>
      </c>
      <c r="S196" s="26">
        <v>0</v>
      </c>
      <c r="T196" s="16">
        <f t="shared" si="237"/>
        <v>0</v>
      </c>
      <c r="U196" s="16">
        <f t="shared" si="238"/>
        <v>0</v>
      </c>
      <c r="V196" s="26">
        <v>0</v>
      </c>
      <c r="W196" s="16">
        <f t="shared" si="239"/>
        <v>0</v>
      </c>
      <c r="X196" s="16">
        <f t="shared" si="240"/>
        <v>0</v>
      </c>
      <c r="Y196" s="26"/>
      <c r="Z196" s="16">
        <f t="shared" si="241"/>
        <v>0</v>
      </c>
      <c r="AA196" s="16">
        <f t="shared" si="242"/>
        <v>0</v>
      </c>
      <c r="AC196" s="52">
        <f t="shared" si="243"/>
        <v>0</v>
      </c>
      <c r="AD196" s="16">
        <f>AC196*F196</f>
        <v>0</v>
      </c>
      <c r="AE196" s="37">
        <f t="shared" si="175"/>
        <v>0</v>
      </c>
      <c r="AF196" s="42">
        <f t="shared" si="204"/>
        <v>0</v>
      </c>
      <c r="AG196" s="37">
        <f t="shared" si="205"/>
        <v>0</v>
      </c>
      <c r="AH196" s="63">
        <f t="shared" si="206"/>
        <v>0</v>
      </c>
      <c r="AI196" s="26">
        <v>0</v>
      </c>
      <c r="AJ196" s="37">
        <f t="shared" si="244"/>
        <v>0</v>
      </c>
      <c r="AK196" s="37" t="str">
        <f t="shared" si="245"/>
        <v>-</v>
      </c>
      <c r="AL196" s="47">
        <v>160</v>
      </c>
      <c r="AM196" s="37" t="str">
        <f t="shared" si="246"/>
        <v>-</v>
      </c>
      <c r="AN196" s="52" t="str">
        <f t="shared" si="247"/>
        <v>-</v>
      </c>
      <c r="AO196" s="35" t="str">
        <f t="shared" si="207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1"/>
        <v>0</v>
      </c>
      <c r="L197" s="16">
        <f t="shared" si="232"/>
        <v>0</v>
      </c>
      <c r="M197" s="26"/>
      <c r="N197" s="16">
        <f t="shared" si="233"/>
        <v>0</v>
      </c>
      <c r="O197" s="16">
        <f t="shared" si="234"/>
        <v>0</v>
      </c>
      <c r="P197" s="26">
        <v>0</v>
      </c>
      <c r="Q197" s="16">
        <f t="shared" si="235"/>
        <v>0</v>
      </c>
      <c r="R197" s="16">
        <f t="shared" si="236"/>
        <v>0</v>
      </c>
      <c r="S197" s="26">
        <v>0</v>
      </c>
      <c r="T197" s="16">
        <f t="shared" si="237"/>
        <v>0</v>
      </c>
      <c r="U197" s="16">
        <f t="shared" si="238"/>
        <v>0</v>
      </c>
      <c r="V197" s="26">
        <v>0</v>
      </c>
      <c r="W197" s="16">
        <f t="shared" si="239"/>
        <v>0</v>
      </c>
      <c r="X197" s="16">
        <f t="shared" si="240"/>
        <v>0</v>
      </c>
      <c r="Y197" s="26"/>
      <c r="Z197" s="16">
        <f t="shared" si="241"/>
        <v>0</v>
      </c>
      <c r="AA197" s="16">
        <f t="shared" si="242"/>
        <v>0</v>
      </c>
      <c r="AC197" s="52">
        <f t="shared" si="243"/>
        <v>0</v>
      </c>
      <c r="AD197" s="16">
        <f t="shared" si="174"/>
        <v>0</v>
      </c>
      <c r="AE197" s="37">
        <f t="shared" si="175"/>
        <v>0</v>
      </c>
      <c r="AF197" s="42">
        <f t="shared" si="204"/>
        <v>0</v>
      </c>
      <c r="AG197" s="37">
        <f t="shared" si="205"/>
        <v>0</v>
      </c>
      <c r="AH197" s="63">
        <f t="shared" si="206"/>
        <v>0</v>
      </c>
      <c r="AI197" s="26">
        <v>0</v>
      </c>
      <c r="AJ197" s="37">
        <f t="shared" si="244"/>
        <v>0</v>
      </c>
      <c r="AK197" s="37" t="str">
        <f t="shared" si="245"/>
        <v>-</v>
      </c>
      <c r="AL197" s="47">
        <v>161</v>
      </c>
      <c r="AM197" s="37" t="str">
        <f t="shared" si="246"/>
        <v>-</v>
      </c>
      <c r="AN197" s="52" t="str">
        <f t="shared" si="247"/>
        <v>-</v>
      </c>
      <c r="AO197" s="35" t="str">
        <f t="shared" si="207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1"/>
        <v>0</v>
      </c>
      <c r="L198" s="16">
        <f t="shared" si="232"/>
        <v>0</v>
      </c>
      <c r="M198" s="26"/>
      <c r="N198" s="16">
        <f t="shared" si="233"/>
        <v>0</v>
      </c>
      <c r="O198" s="16">
        <f t="shared" si="234"/>
        <v>0</v>
      </c>
      <c r="P198" s="26">
        <v>0</v>
      </c>
      <c r="Q198" s="16">
        <f t="shared" si="235"/>
        <v>0</v>
      </c>
      <c r="R198" s="16">
        <f t="shared" si="236"/>
        <v>0</v>
      </c>
      <c r="S198" s="26">
        <v>0</v>
      </c>
      <c r="T198" s="16">
        <f t="shared" si="237"/>
        <v>0</v>
      </c>
      <c r="U198" s="16">
        <f t="shared" si="238"/>
        <v>0</v>
      </c>
      <c r="V198" s="26">
        <v>0</v>
      </c>
      <c r="W198" s="16">
        <f t="shared" si="239"/>
        <v>0</v>
      </c>
      <c r="X198" s="16">
        <f t="shared" si="240"/>
        <v>0</v>
      </c>
      <c r="Y198" s="26"/>
      <c r="Z198" s="16">
        <f t="shared" si="241"/>
        <v>0</v>
      </c>
      <c r="AA198" s="16">
        <f t="shared" si="242"/>
        <v>0</v>
      </c>
      <c r="AC198" s="52">
        <f t="shared" si="243"/>
        <v>0</v>
      </c>
      <c r="AD198" s="16">
        <f t="shared" si="174"/>
        <v>0</v>
      </c>
      <c r="AE198" s="37">
        <f t="shared" si="175"/>
        <v>0</v>
      </c>
      <c r="AF198" s="42">
        <f t="shared" si="204"/>
        <v>0</v>
      </c>
      <c r="AG198" s="37">
        <f t="shared" si="205"/>
        <v>0</v>
      </c>
      <c r="AH198" s="63">
        <f t="shared" si="206"/>
        <v>0</v>
      </c>
      <c r="AI198" s="26">
        <v>0</v>
      </c>
      <c r="AJ198" s="37">
        <f t="shared" si="244"/>
        <v>0</v>
      </c>
      <c r="AK198" s="37" t="str">
        <f t="shared" si="245"/>
        <v>-</v>
      </c>
      <c r="AL198" s="47">
        <v>162</v>
      </c>
      <c r="AM198" s="37" t="str">
        <f t="shared" si="246"/>
        <v>-</v>
      </c>
      <c r="AN198" s="52" t="str">
        <f t="shared" si="247"/>
        <v>-</v>
      </c>
      <c r="AO198" s="35" t="str">
        <f t="shared" si="207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1"/>
        <v>0</v>
      </c>
      <c r="L199" s="16">
        <f t="shared" si="232"/>
        <v>0</v>
      </c>
      <c r="M199" s="26"/>
      <c r="N199" s="16">
        <f t="shared" si="233"/>
        <v>0</v>
      </c>
      <c r="O199" s="16">
        <f t="shared" si="234"/>
        <v>0</v>
      </c>
      <c r="P199" s="26">
        <v>0</v>
      </c>
      <c r="Q199" s="16">
        <f t="shared" si="235"/>
        <v>0</v>
      </c>
      <c r="R199" s="16">
        <f t="shared" si="236"/>
        <v>0</v>
      </c>
      <c r="S199" s="26">
        <v>0</v>
      </c>
      <c r="T199" s="16">
        <f t="shared" si="237"/>
        <v>0</v>
      </c>
      <c r="U199" s="16">
        <f t="shared" si="238"/>
        <v>0</v>
      </c>
      <c r="V199" s="26">
        <v>0</v>
      </c>
      <c r="W199" s="16">
        <f t="shared" si="239"/>
        <v>0</v>
      </c>
      <c r="X199" s="16">
        <f t="shared" si="240"/>
        <v>0</v>
      </c>
      <c r="Y199" s="26"/>
      <c r="Z199" s="16">
        <f t="shared" si="241"/>
        <v>0</v>
      </c>
      <c r="AA199" s="16">
        <f t="shared" si="242"/>
        <v>0</v>
      </c>
      <c r="AC199" s="52">
        <f t="shared" si="243"/>
        <v>0</v>
      </c>
      <c r="AD199" s="16">
        <f t="shared" si="174"/>
        <v>0</v>
      </c>
      <c r="AE199" s="37">
        <f t="shared" si="175"/>
        <v>0</v>
      </c>
      <c r="AF199" s="42">
        <f t="shared" si="204"/>
        <v>0</v>
      </c>
      <c r="AG199" s="37">
        <f t="shared" si="205"/>
        <v>0</v>
      </c>
      <c r="AH199" s="63">
        <f t="shared" si="206"/>
        <v>0</v>
      </c>
      <c r="AI199" s="26">
        <v>0</v>
      </c>
      <c r="AJ199" s="37">
        <f t="shared" si="244"/>
        <v>0</v>
      </c>
      <c r="AK199" s="37" t="str">
        <f t="shared" si="245"/>
        <v>-</v>
      </c>
      <c r="AL199" s="47">
        <v>163</v>
      </c>
      <c r="AM199" s="37" t="str">
        <f t="shared" si="246"/>
        <v>-</v>
      </c>
      <c r="AN199" s="52" t="str">
        <f t="shared" si="247"/>
        <v>-</v>
      </c>
      <c r="AO199" s="35" t="str">
        <f t="shared" si="207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1"/>
        <v>0</v>
      </c>
      <c r="L200" s="16">
        <f t="shared" si="232"/>
        <v>0</v>
      </c>
      <c r="M200" s="26"/>
      <c r="N200" s="16">
        <f t="shared" si="233"/>
        <v>0</v>
      </c>
      <c r="O200" s="16">
        <f t="shared" si="234"/>
        <v>0</v>
      </c>
      <c r="P200" s="26">
        <v>0</v>
      </c>
      <c r="Q200" s="16">
        <f t="shared" si="235"/>
        <v>0</v>
      </c>
      <c r="R200" s="16">
        <f t="shared" si="236"/>
        <v>0</v>
      </c>
      <c r="S200" s="26">
        <v>0</v>
      </c>
      <c r="T200" s="16">
        <f t="shared" si="237"/>
        <v>0</v>
      </c>
      <c r="U200" s="16">
        <f t="shared" si="238"/>
        <v>0</v>
      </c>
      <c r="V200" s="26">
        <v>0</v>
      </c>
      <c r="W200" s="16">
        <f t="shared" si="239"/>
        <v>0</v>
      </c>
      <c r="X200" s="16">
        <f t="shared" si="240"/>
        <v>0</v>
      </c>
      <c r="Y200" s="26"/>
      <c r="Z200" s="16">
        <f t="shared" si="241"/>
        <v>0</v>
      </c>
      <c r="AA200" s="16">
        <f t="shared" si="242"/>
        <v>0</v>
      </c>
      <c r="AC200" s="52">
        <f t="shared" si="243"/>
        <v>0</v>
      </c>
      <c r="AD200" s="16">
        <f t="shared" si="174"/>
        <v>0</v>
      </c>
      <c r="AE200" s="37">
        <f t="shared" si="175"/>
        <v>0</v>
      </c>
      <c r="AF200" s="42">
        <f t="shared" si="204"/>
        <v>0</v>
      </c>
      <c r="AG200" s="37">
        <f t="shared" si="205"/>
        <v>0</v>
      </c>
      <c r="AH200" s="63">
        <f t="shared" si="206"/>
        <v>0</v>
      </c>
      <c r="AI200" s="26">
        <v>0</v>
      </c>
      <c r="AJ200" s="37">
        <f t="shared" si="244"/>
        <v>0</v>
      </c>
      <c r="AK200" s="37" t="str">
        <f t="shared" si="245"/>
        <v>-</v>
      </c>
      <c r="AL200" s="47">
        <v>164</v>
      </c>
      <c r="AM200" s="37" t="str">
        <f t="shared" si="246"/>
        <v>-</v>
      </c>
      <c r="AN200" s="52" t="str">
        <f t="shared" si="247"/>
        <v>-</v>
      </c>
      <c r="AO200" s="35" t="str">
        <f t="shared" si="207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1"/>
        <v>0</v>
      </c>
      <c r="L201" s="16">
        <f t="shared" si="232"/>
        <v>0</v>
      </c>
      <c r="M201" s="26"/>
      <c r="N201" s="16">
        <f t="shared" si="233"/>
        <v>0</v>
      </c>
      <c r="O201" s="16">
        <f t="shared" si="234"/>
        <v>0</v>
      </c>
      <c r="P201" s="26">
        <v>0</v>
      </c>
      <c r="Q201" s="16">
        <f t="shared" si="235"/>
        <v>0</v>
      </c>
      <c r="R201" s="16">
        <f t="shared" si="236"/>
        <v>0</v>
      </c>
      <c r="S201" s="26">
        <v>0</v>
      </c>
      <c r="T201" s="16">
        <f t="shared" si="237"/>
        <v>0</v>
      </c>
      <c r="U201" s="16">
        <f t="shared" si="238"/>
        <v>0</v>
      </c>
      <c r="V201" s="26">
        <v>0</v>
      </c>
      <c r="W201" s="16">
        <f t="shared" si="239"/>
        <v>0</v>
      </c>
      <c r="X201" s="16">
        <f t="shared" si="240"/>
        <v>0</v>
      </c>
      <c r="Y201" s="26"/>
      <c r="Z201" s="16">
        <f t="shared" si="241"/>
        <v>0</v>
      </c>
      <c r="AA201" s="16">
        <f t="shared" si="242"/>
        <v>0</v>
      </c>
      <c r="AC201" s="52">
        <f t="shared" si="243"/>
        <v>0</v>
      </c>
      <c r="AD201" s="16">
        <f t="shared" si="174"/>
        <v>0</v>
      </c>
      <c r="AE201" s="37">
        <f t="shared" si="175"/>
        <v>0</v>
      </c>
      <c r="AF201" s="42">
        <f t="shared" si="204"/>
        <v>0</v>
      </c>
      <c r="AG201" s="37">
        <f t="shared" si="205"/>
        <v>0</v>
      </c>
      <c r="AH201" s="63">
        <f t="shared" si="206"/>
        <v>0</v>
      </c>
      <c r="AI201" s="26">
        <v>0</v>
      </c>
      <c r="AJ201" s="37">
        <f t="shared" si="244"/>
        <v>0</v>
      </c>
      <c r="AK201" s="37" t="str">
        <f t="shared" si="245"/>
        <v>-</v>
      </c>
      <c r="AL201" s="47">
        <v>165</v>
      </c>
      <c r="AM201" s="37" t="str">
        <f t="shared" si="246"/>
        <v>-</v>
      </c>
      <c r="AN201" s="52" t="str">
        <f t="shared" si="247"/>
        <v>-</v>
      </c>
      <c r="AO201" s="35" t="str">
        <f t="shared" si="207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1"/>
        <v>0</v>
      </c>
      <c r="L202" s="16">
        <f t="shared" si="232"/>
        <v>0</v>
      </c>
      <c r="M202" s="26"/>
      <c r="N202" s="16">
        <f t="shared" si="233"/>
        <v>0</v>
      </c>
      <c r="O202" s="16">
        <f t="shared" si="234"/>
        <v>0</v>
      </c>
      <c r="P202" s="26">
        <v>0</v>
      </c>
      <c r="Q202" s="16">
        <f t="shared" si="235"/>
        <v>0</v>
      </c>
      <c r="R202" s="16">
        <f t="shared" si="236"/>
        <v>0</v>
      </c>
      <c r="S202" s="26">
        <v>0</v>
      </c>
      <c r="T202" s="16">
        <f t="shared" si="237"/>
        <v>0</v>
      </c>
      <c r="U202" s="16">
        <f t="shared" si="238"/>
        <v>0</v>
      </c>
      <c r="V202" s="26">
        <v>0</v>
      </c>
      <c r="W202" s="16">
        <f t="shared" si="239"/>
        <v>0</v>
      </c>
      <c r="X202" s="16">
        <f t="shared" si="240"/>
        <v>0</v>
      </c>
      <c r="Y202" s="26"/>
      <c r="Z202" s="16">
        <f t="shared" si="241"/>
        <v>0</v>
      </c>
      <c r="AA202" s="16">
        <f t="shared" si="242"/>
        <v>0</v>
      </c>
      <c r="AC202" s="52">
        <f t="shared" si="243"/>
        <v>0</v>
      </c>
      <c r="AD202" s="16">
        <f t="shared" si="174"/>
        <v>0</v>
      </c>
      <c r="AE202" s="37">
        <f t="shared" si="175"/>
        <v>0</v>
      </c>
      <c r="AF202" s="42">
        <f t="shared" si="204"/>
        <v>0</v>
      </c>
      <c r="AG202" s="37">
        <f t="shared" si="205"/>
        <v>0</v>
      </c>
      <c r="AH202" s="63">
        <f t="shared" si="206"/>
        <v>0</v>
      </c>
      <c r="AI202" s="26">
        <v>0</v>
      </c>
      <c r="AJ202" s="37">
        <f t="shared" si="244"/>
        <v>0</v>
      </c>
      <c r="AK202" s="37" t="str">
        <f t="shared" si="245"/>
        <v>-</v>
      </c>
      <c r="AL202" s="47">
        <v>166</v>
      </c>
      <c r="AM202" s="37" t="str">
        <f t="shared" si="246"/>
        <v>-</v>
      </c>
      <c r="AN202" s="52" t="str">
        <f t="shared" si="247"/>
        <v>-</v>
      </c>
      <c r="AO202" s="35" t="str">
        <f t="shared" si="207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1"/>
        <v>0</v>
      </c>
      <c r="L203" s="16">
        <f t="shared" si="232"/>
        <v>0</v>
      </c>
      <c r="M203" s="26"/>
      <c r="N203" s="16">
        <f t="shared" si="233"/>
        <v>0</v>
      </c>
      <c r="O203" s="16">
        <f t="shared" si="234"/>
        <v>0</v>
      </c>
      <c r="P203" s="26">
        <v>0</v>
      </c>
      <c r="Q203" s="16">
        <f t="shared" si="235"/>
        <v>0</v>
      </c>
      <c r="R203" s="16">
        <f t="shared" si="236"/>
        <v>0</v>
      </c>
      <c r="S203" s="26">
        <v>0</v>
      </c>
      <c r="T203" s="16">
        <f t="shared" si="237"/>
        <v>0</v>
      </c>
      <c r="U203" s="16">
        <f t="shared" si="238"/>
        <v>0</v>
      </c>
      <c r="V203" s="26">
        <v>0</v>
      </c>
      <c r="W203" s="16">
        <f t="shared" si="239"/>
        <v>0</v>
      </c>
      <c r="X203" s="16">
        <f t="shared" si="240"/>
        <v>0</v>
      </c>
      <c r="Y203" s="26"/>
      <c r="Z203" s="16">
        <f t="shared" si="241"/>
        <v>0</v>
      </c>
      <c r="AA203" s="16">
        <f t="shared" si="242"/>
        <v>0</v>
      </c>
      <c r="AC203" s="52">
        <f>J203+M203+P203+S203+V203+Y203</f>
        <v>0</v>
      </c>
      <c r="AD203" s="16">
        <f t="shared" si="174"/>
        <v>0</v>
      </c>
      <c r="AE203" s="37">
        <f t="shared" si="175"/>
        <v>0</v>
      </c>
      <c r="AF203" s="42">
        <f t="shared" si="204"/>
        <v>0</v>
      </c>
      <c r="AG203" s="37">
        <f t="shared" si="205"/>
        <v>0</v>
      </c>
      <c r="AH203" s="63">
        <f t="shared" si="206"/>
        <v>0</v>
      </c>
      <c r="AI203" s="26">
        <v>0</v>
      </c>
      <c r="AJ203" s="37">
        <f t="shared" si="244"/>
        <v>0</v>
      </c>
      <c r="AK203" s="37" t="str">
        <f t="shared" si="245"/>
        <v>-</v>
      </c>
      <c r="AL203" s="47">
        <v>167</v>
      </c>
      <c r="AM203" s="37" t="str">
        <f t="shared" si="246"/>
        <v>-</v>
      </c>
      <c r="AN203" s="52" t="str">
        <f t="shared" si="247"/>
        <v>-</v>
      </c>
      <c r="AO203" s="35" t="str">
        <f t="shared" si="207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1"/>
        <v>0</v>
      </c>
      <c r="L204" s="16">
        <f t="shared" si="232"/>
        <v>0</v>
      </c>
      <c r="M204" s="26"/>
      <c r="N204" s="16">
        <f t="shared" si="233"/>
        <v>0</v>
      </c>
      <c r="O204" s="16">
        <f t="shared" si="234"/>
        <v>0</v>
      </c>
      <c r="P204" s="26"/>
      <c r="Q204" s="16">
        <f t="shared" si="235"/>
        <v>0</v>
      </c>
      <c r="R204" s="16">
        <f t="shared" si="236"/>
        <v>0</v>
      </c>
      <c r="S204" s="26"/>
      <c r="T204" s="16">
        <f t="shared" si="237"/>
        <v>0</v>
      </c>
      <c r="U204" s="16">
        <f t="shared" si="238"/>
        <v>0</v>
      </c>
      <c r="V204" s="26"/>
      <c r="W204" s="16">
        <f t="shared" si="239"/>
        <v>0</v>
      </c>
      <c r="X204" s="16">
        <f t="shared" si="240"/>
        <v>0</v>
      </c>
      <c r="Y204" s="26"/>
      <c r="Z204" s="16">
        <f t="shared" si="241"/>
        <v>0</v>
      </c>
      <c r="AA204" s="16">
        <f t="shared" si="242"/>
        <v>0</v>
      </c>
      <c r="AC204" s="52">
        <f t="shared" si="243"/>
        <v>0</v>
      </c>
      <c r="AD204" s="16">
        <f t="shared" si="174"/>
        <v>0</v>
      </c>
      <c r="AE204" s="37">
        <f t="shared" si="175"/>
        <v>0</v>
      </c>
      <c r="AF204" s="42">
        <f t="shared" si="204"/>
        <v>0</v>
      </c>
      <c r="AG204" s="37">
        <f t="shared" si="205"/>
        <v>0</v>
      </c>
      <c r="AH204" s="63">
        <f t="shared" si="206"/>
        <v>0</v>
      </c>
      <c r="AI204" s="26"/>
      <c r="AJ204" s="37">
        <f t="shared" si="244"/>
        <v>0</v>
      </c>
      <c r="AK204" s="37" t="str">
        <f t="shared" si="245"/>
        <v>-</v>
      </c>
      <c r="AL204" s="47">
        <v>168</v>
      </c>
      <c r="AM204" s="37" t="str">
        <f t="shared" si="246"/>
        <v>-</v>
      </c>
      <c r="AN204" s="52" t="str">
        <f t="shared" si="247"/>
        <v>-</v>
      </c>
      <c r="AO204" s="35" t="str">
        <f t="shared" si="207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1"/>
        <v>0</v>
      </c>
      <c r="L205" s="16">
        <f t="shared" si="232"/>
        <v>0</v>
      </c>
      <c r="M205" s="26"/>
      <c r="N205" s="16">
        <f t="shared" si="233"/>
        <v>0</v>
      </c>
      <c r="O205" s="16">
        <f t="shared" si="234"/>
        <v>0</v>
      </c>
      <c r="P205" s="26"/>
      <c r="Q205" s="16">
        <f t="shared" si="235"/>
        <v>0</v>
      </c>
      <c r="R205" s="16">
        <f t="shared" si="236"/>
        <v>0</v>
      </c>
      <c r="S205" s="26"/>
      <c r="T205" s="16">
        <f t="shared" si="237"/>
        <v>0</v>
      </c>
      <c r="U205" s="16">
        <f t="shared" si="238"/>
        <v>0</v>
      </c>
      <c r="V205" s="26"/>
      <c r="W205" s="16">
        <f t="shared" si="239"/>
        <v>0</v>
      </c>
      <c r="X205" s="16">
        <f t="shared" si="240"/>
        <v>0</v>
      </c>
      <c r="Y205" s="26"/>
      <c r="Z205" s="16">
        <f t="shared" si="241"/>
        <v>0</v>
      </c>
      <c r="AA205" s="16">
        <f t="shared" si="242"/>
        <v>0</v>
      </c>
      <c r="AC205" s="52">
        <f t="shared" si="243"/>
        <v>0</v>
      </c>
      <c r="AD205" s="16">
        <f t="shared" si="174"/>
        <v>0</v>
      </c>
      <c r="AE205" s="37">
        <f t="shared" si="175"/>
        <v>0</v>
      </c>
      <c r="AF205" s="42">
        <f t="shared" si="204"/>
        <v>0</v>
      </c>
      <c r="AG205" s="37">
        <f t="shared" si="205"/>
        <v>0</v>
      </c>
      <c r="AH205" s="63">
        <f t="shared" si="206"/>
        <v>0</v>
      </c>
      <c r="AI205" s="26"/>
      <c r="AJ205" s="37">
        <f t="shared" si="244"/>
        <v>0</v>
      </c>
      <c r="AK205" s="37" t="str">
        <f t="shared" si="245"/>
        <v>-</v>
      </c>
      <c r="AL205" s="47">
        <v>169</v>
      </c>
      <c r="AM205" s="37" t="str">
        <f t="shared" si="246"/>
        <v>-</v>
      </c>
      <c r="AN205" s="52" t="str">
        <f t="shared" si="247"/>
        <v>-</v>
      </c>
      <c r="AO205" s="35" t="str">
        <f t="shared" si="207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1"/>
        <v>0</v>
      </c>
      <c r="L206" s="16">
        <f t="shared" si="232"/>
        <v>0</v>
      </c>
      <c r="M206" s="26"/>
      <c r="N206" s="16">
        <f t="shared" si="233"/>
        <v>0</v>
      </c>
      <c r="O206" s="16">
        <f t="shared" si="234"/>
        <v>0</v>
      </c>
      <c r="P206" s="26"/>
      <c r="Q206" s="16">
        <f t="shared" si="235"/>
        <v>0</v>
      </c>
      <c r="R206" s="16">
        <f t="shared" si="236"/>
        <v>0</v>
      </c>
      <c r="S206" s="26"/>
      <c r="T206" s="16">
        <f t="shared" si="237"/>
        <v>0</v>
      </c>
      <c r="U206" s="16">
        <f t="shared" si="238"/>
        <v>0</v>
      </c>
      <c r="V206" s="26"/>
      <c r="W206" s="16">
        <f t="shared" si="239"/>
        <v>0</v>
      </c>
      <c r="X206" s="16">
        <f t="shared" si="240"/>
        <v>0</v>
      </c>
      <c r="Y206" s="26"/>
      <c r="Z206" s="16">
        <f t="shared" si="241"/>
        <v>0</v>
      </c>
      <c r="AA206" s="16">
        <f t="shared" si="242"/>
        <v>0</v>
      </c>
      <c r="AC206" s="52">
        <f t="shared" si="243"/>
        <v>0</v>
      </c>
      <c r="AD206" s="16">
        <f t="shared" si="174"/>
        <v>0</v>
      </c>
      <c r="AE206" s="37">
        <f t="shared" si="175"/>
        <v>0</v>
      </c>
      <c r="AF206" s="42">
        <f t="shared" si="204"/>
        <v>0</v>
      </c>
      <c r="AG206" s="37">
        <f t="shared" si="205"/>
        <v>0</v>
      </c>
      <c r="AH206" s="63">
        <f t="shared" si="206"/>
        <v>0</v>
      </c>
      <c r="AI206" s="26"/>
      <c r="AJ206" s="37">
        <f t="shared" si="244"/>
        <v>0</v>
      </c>
      <c r="AK206" s="37" t="str">
        <f t="shared" si="245"/>
        <v>-</v>
      </c>
      <c r="AL206" s="47">
        <v>170</v>
      </c>
      <c r="AM206" s="37" t="str">
        <f t="shared" si="246"/>
        <v>-</v>
      </c>
      <c r="AN206" s="52" t="str">
        <f t="shared" si="247"/>
        <v>-</v>
      </c>
      <c r="AO206" s="35" t="str">
        <f t="shared" si="207"/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SUM(J14:J205)</f>
        <v>15</v>
      </c>
      <c r="K208" s="25">
        <f t="shared" ref="K208:AJ208" si="248">SUM(K14:K205)</f>
        <v>142.24000000000007</v>
      </c>
      <c r="L208" s="25">
        <f t="shared" si="248"/>
        <v>467.5</v>
      </c>
      <c r="M208" s="25">
        <f t="shared" si="248"/>
        <v>6</v>
      </c>
      <c r="N208" s="25">
        <f t="shared" si="248"/>
        <v>184.66999999999967</v>
      </c>
      <c r="O208" s="25">
        <f t="shared" si="248"/>
        <v>357.5</v>
      </c>
      <c r="P208" s="25">
        <f t="shared" si="248"/>
        <v>12</v>
      </c>
      <c r="Q208" s="25">
        <f t="shared" si="248"/>
        <v>196.32490654205569</v>
      </c>
      <c r="R208" s="25">
        <f t="shared" si="248"/>
        <v>489</v>
      </c>
      <c r="S208" s="25">
        <f t="shared" si="248"/>
        <v>7</v>
      </c>
      <c r="T208" s="25">
        <f t="shared" si="248"/>
        <v>71.11</v>
      </c>
      <c r="U208" s="25">
        <f t="shared" si="248"/>
        <v>236.5</v>
      </c>
      <c r="V208" s="25">
        <f t="shared" si="248"/>
        <v>1</v>
      </c>
      <c r="W208" s="25">
        <f t="shared" si="248"/>
        <v>7.27</v>
      </c>
      <c r="X208" s="25">
        <f t="shared" si="248"/>
        <v>29.5</v>
      </c>
      <c r="Y208" s="25">
        <f t="shared" si="248"/>
        <v>0</v>
      </c>
      <c r="Z208" s="25">
        <f t="shared" si="248"/>
        <v>0</v>
      </c>
      <c r="AA208" s="25">
        <f t="shared" si="248"/>
        <v>0</v>
      </c>
      <c r="AB208" s="25">
        <f t="shared" si="248"/>
        <v>0</v>
      </c>
      <c r="AC208" s="25">
        <f t="shared" si="248"/>
        <v>41</v>
      </c>
      <c r="AD208" s="25">
        <f t="shared" si="248"/>
        <v>601.61490654205556</v>
      </c>
      <c r="AE208" s="25">
        <f t="shared" si="248"/>
        <v>1580</v>
      </c>
      <c r="AF208" s="25">
        <f t="shared" si="248"/>
        <v>0.3333333333333332</v>
      </c>
      <c r="AG208" s="25">
        <f t="shared" si="248"/>
        <v>10.000000000000005</v>
      </c>
      <c r="AH208" s="25">
        <f t="shared" si="248"/>
        <v>385.36585365853654</v>
      </c>
      <c r="AI208" s="25">
        <f t="shared" si="248"/>
        <v>69</v>
      </c>
      <c r="AJ208" s="25">
        <f t="shared" si="248"/>
        <v>2491.5</v>
      </c>
      <c r="AL208" s="1">
        <v>173</v>
      </c>
    </row>
    <row r="209" spans="5:48" ht="3.75" customHeight="1" x14ac:dyDescent="0.2"/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142.24000000000007</v>
      </c>
      <c r="M210" s="77"/>
      <c r="N210" s="77"/>
      <c r="O210" s="77">
        <f>N208</f>
        <v>184.66999999999967</v>
      </c>
      <c r="P210" s="77"/>
      <c r="Q210" s="77"/>
      <c r="R210" s="77">
        <f>Q208</f>
        <v>196.32490654205569</v>
      </c>
      <c r="S210" s="77"/>
      <c r="T210" s="77"/>
      <c r="U210" s="77">
        <f>T208</f>
        <v>71.11</v>
      </c>
      <c r="V210" s="77"/>
      <c r="W210" s="77"/>
      <c r="X210" s="77">
        <f>W208</f>
        <v>7.27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601.61490654205556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325.25999999999993</v>
      </c>
      <c r="M214" s="77"/>
      <c r="N214" s="77"/>
      <c r="O214" s="77">
        <f>O208-O210-O211-O213</f>
        <v>172.83000000000033</v>
      </c>
      <c r="P214" s="77"/>
      <c r="Q214" s="77"/>
      <c r="R214" s="77">
        <f>R208-R210-R211-R213</f>
        <v>292.67509345794429</v>
      </c>
      <c r="S214" s="77"/>
      <c r="T214" s="77"/>
      <c r="U214" s="77">
        <f>U208-U210-U211-U213</f>
        <v>165.39</v>
      </c>
      <c r="V214" s="77"/>
      <c r="W214" s="77"/>
      <c r="X214" s="77">
        <f>X208-X210-X211-X213</f>
        <v>22.23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978.38509345794444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0.69574331550802127</v>
      </c>
      <c r="M215" s="83"/>
      <c r="N215" s="83"/>
      <c r="O215" s="86">
        <f>O214/O208</f>
        <v>0.48344055944056036</v>
      </c>
      <c r="P215" s="83"/>
      <c r="Q215" s="83"/>
      <c r="R215" s="86">
        <f>R214/R208</f>
        <v>0.59851757353362844</v>
      </c>
      <c r="S215" s="83"/>
      <c r="T215" s="83"/>
      <c r="U215" s="86">
        <f>U214/U208</f>
        <v>0.69932346723044392</v>
      </c>
      <c r="V215" s="83"/>
      <c r="W215" s="83"/>
      <c r="X215" s="86">
        <f>X214/X208</f>
        <v>0.7535593220338983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0.61923107180882564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41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601.61490654205545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1580</v>
      </c>
      <c r="AD221" s="89">
        <f>AC221-AE208</f>
        <v>0</v>
      </c>
    </row>
  </sheetData>
  <autoFilter ref="A12:AU12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1127" priority="2501"/>
  </conditionalFormatting>
  <conditionalFormatting sqref="B17">
    <cfRule type="duplicateValues" dxfId="1126" priority="2500"/>
  </conditionalFormatting>
  <conditionalFormatting sqref="D39:D42">
    <cfRule type="duplicateValues" dxfId="1125" priority="2499"/>
  </conditionalFormatting>
  <conditionalFormatting sqref="B39:B42">
    <cfRule type="duplicateValues" dxfId="1124" priority="2498"/>
  </conditionalFormatting>
  <conditionalFormatting sqref="D44">
    <cfRule type="duplicateValues" dxfId="1123" priority="2497"/>
  </conditionalFormatting>
  <conditionalFormatting sqref="B44">
    <cfRule type="duplicateValues" dxfId="1122" priority="2496"/>
  </conditionalFormatting>
  <conditionalFormatting sqref="D46">
    <cfRule type="duplicateValues" dxfId="1121" priority="2495"/>
  </conditionalFormatting>
  <conditionalFormatting sqref="B46">
    <cfRule type="duplicateValues" dxfId="1120" priority="2494"/>
  </conditionalFormatting>
  <conditionalFormatting sqref="D50">
    <cfRule type="duplicateValues" dxfId="1119" priority="2493"/>
  </conditionalFormatting>
  <conditionalFormatting sqref="B50">
    <cfRule type="duplicateValues" dxfId="1118" priority="2492"/>
  </conditionalFormatting>
  <conditionalFormatting sqref="D51:D53">
    <cfRule type="duplicateValues" dxfId="1117" priority="2491"/>
  </conditionalFormatting>
  <conditionalFormatting sqref="B51:B53">
    <cfRule type="duplicateValues" dxfId="1116" priority="2490"/>
  </conditionalFormatting>
  <conditionalFormatting sqref="D55:D65">
    <cfRule type="duplicateValues" dxfId="1115" priority="2489"/>
  </conditionalFormatting>
  <conditionalFormatting sqref="B55:B65">
    <cfRule type="duplicateValues" dxfId="1114" priority="2488"/>
  </conditionalFormatting>
  <conditionalFormatting sqref="D68:D76">
    <cfRule type="duplicateValues" dxfId="1113" priority="2487"/>
  </conditionalFormatting>
  <conditionalFormatting sqref="B68:B76">
    <cfRule type="duplicateValues" dxfId="1112" priority="2486"/>
  </conditionalFormatting>
  <conditionalFormatting sqref="D67">
    <cfRule type="duplicateValues" dxfId="1111" priority="2485"/>
  </conditionalFormatting>
  <conditionalFormatting sqref="B67">
    <cfRule type="duplicateValues" dxfId="1110" priority="2484"/>
  </conditionalFormatting>
  <conditionalFormatting sqref="D78">
    <cfRule type="duplicateValues" dxfId="1109" priority="2483"/>
  </conditionalFormatting>
  <conditionalFormatting sqref="B78">
    <cfRule type="duplicateValues" dxfId="1108" priority="2482"/>
  </conditionalFormatting>
  <conditionalFormatting sqref="D80:D81">
    <cfRule type="duplicateValues" dxfId="1107" priority="2481"/>
  </conditionalFormatting>
  <conditionalFormatting sqref="B80:B81">
    <cfRule type="duplicateValues" dxfId="1106" priority="2480"/>
  </conditionalFormatting>
  <conditionalFormatting sqref="D85:D89">
    <cfRule type="duplicateValues" dxfId="1105" priority="2479"/>
  </conditionalFormatting>
  <conditionalFormatting sqref="B85:B89">
    <cfRule type="duplicateValues" dxfId="1104" priority="2478"/>
  </conditionalFormatting>
  <conditionalFormatting sqref="D90:D94">
    <cfRule type="duplicateValues" dxfId="1103" priority="2477"/>
  </conditionalFormatting>
  <conditionalFormatting sqref="B90:B94">
    <cfRule type="duplicateValues" dxfId="1102" priority="2476"/>
  </conditionalFormatting>
  <conditionalFormatting sqref="D67:D76">
    <cfRule type="duplicateValues" dxfId="1101" priority="2475"/>
  </conditionalFormatting>
  <conditionalFormatting sqref="B67:B76">
    <cfRule type="duplicateValues" dxfId="1100" priority="2474"/>
  </conditionalFormatting>
  <conditionalFormatting sqref="B1:B1048576">
    <cfRule type="duplicateValues" dxfId="1099" priority="2473"/>
  </conditionalFormatting>
  <conditionalFormatting sqref="B20">
    <cfRule type="duplicateValues" dxfId="1098" priority="2472"/>
  </conditionalFormatting>
  <conditionalFormatting sqref="D45:D53">
    <cfRule type="duplicateValues" dxfId="1097" priority="2442"/>
  </conditionalFormatting>
  <conditionalFormatting sqref="B45:B53">
    <cfRule type="duplicateValues" dxfId="1096" priority="2441"/>
  </conditionalFormatting>
  <conditionalFormatting sqref="D62 D71 D80 D89">
    <cfRule type="duplicateValues" dxfId="1095" priority="2414"/>
  </conditionalFormatting>
  <conditionalFormatting sqref="B62 B71 B80 B89">
    <cfRule type="duplicateValues" dxfId="1094" priority="2413"/>
  </conditionalFormatting>
  <conditionalFormatting sqref="D66 D75 D84">
    <cfRule type="duplicateValues" dxfId="1093" priority="2412"/>
  </conditionalFormatting>
  <conditionalFormatting sqref="B66 B75 B84">
    <cfRule type="duplicateValues" dxfId="1092" priority="2411"/>
  </conditionalFormatting>
  <conditionalFormatting sqref="D67:D69 D76:D78 D85:D87">
    <cfRule type="duplicateValues" dxfId="1091" priority="2410"/>
  </conditionalFormatting>
  <conditionalFormatting sqref="B67:B69 B76:B78 B85:B87">
    <cfRule type="duplicateValues" dxfId="1090" priority="2409"/>
  </conditionalFormatting>
  <conditionalFormatting sqref="D61:D89">
    <cfRule type="duplicateValues" dxfId="1089" priority="2408"/>
  </conditionalFormatting>
  <conditionalFormatting sqref="B61:B89">
    <cfRule type="duplicateValues" dxfId="1088" priority="2407"/>
  </conditionalFormatting>
  <conditionalFormatting sqref="D91:D95">
    <cfRule type="duplicateValues" dxfId="1087" priority="2380"/>
  </conditionalFormatting>
  <conditionalFormatting sqref="B91:B95">
    <cfRule type="duplicateValues" dxfId="1086" priority="2379"/>
  </conditionalFormatting>
  <conditionalFormatting sqref="B208">
    <cfRule type="duplicateValues" dxfId="1085" priority="2344"/>
  </conditionalFormatting>
  <conditionalFormatting sqref="D208">
    <cfRule type="duplicateValues" dxfId="1084" priority="2343"/>
  </conditionalFormatting>
  <conditionalFormatting sqref="B210:B215">
    <cfRule type="duplicateValues" dxfId="1083" priority="2336"/>
  </conditionalFormatting>
  <conditionalFormatting sqref="D210:D215">
    <cfRule type="duplicateValues" dxfId="1082" priority="2335"/>
  </conditionalFormatting>
  <conditionalFormatting sqref="B9">
    <cfRule type="duplicateValues" dxfId="1081" priority="2328"/>
  </conditionalFormatting>
  <conditionalFormatting sqref="D9">
    <cfRule type="duplicateValues" dxfId="1080" priority="2327"/>
  </conditionalFormatting>
  <conditionalFormatting sqref="D201:D202 D205:D218 D9:D198">
    <cfRule type="duplicateValues" dxfId="1079" priority="3304"/>
  </conditionalFormatting>
  <conditionalFormatting sqref="D1:D218">
    <cfRule type="duplicateValues" dxfId="1078" priority="3336"/>
  </conditionalFormatting>
  <conditionalFormatting sqref="B1:B218">
    <cfRule type="duplicateValues" dxfId="1077" priority="3338"/>
  </conditionalFormatting>
  <conditionalFormatting sqref="D17">
    <cfRule type="duplicateValues" dxfId="1076" priority="278"/>
  </conditionalFormatting>
  <conditionalFormatting sqref="B17">
    <cfRule type="duplicateValues" dxfId="1075" priority="277"/>
  </conditionalFormatting>
  <conditionalFormatting sqref="D39:D42">
    <cfRule type="duplicateValues" dxfId="1074" priority="276"/>
  </conditionalFormatting>
  <conditionalFormatting sqref="B39:B42">
    <cfRule type="duplicateValues" dxfId="1073" priority="275"/>
  </conditionalFormatting>
  <conditionalFormatting sqref="D44">
    <cfRule type="duplicateValues" dxfId="1072" priority="274"/>
  </conditionalFormatting>
  <conditionalFormatting sqref="B44">
    <cfRule type="duplicateValues" dxfId="1071" priority="273"/>
  </conditionalFormatting>
  <conditionalFormatting sqref="D46">
    <cfRule type="duplicateValues" dxfId="1070" priority="272"/>
  </conditionalFormatting>
  <conditionalFormatting sqref="B46">
    <cfRule type="duplicateValues" dxfId="1069" priority="271"/>
  </conditionalFormatting>
  <conditionalFormatting sqref="D50">
    <cfRule type="duplicateValues" dxfId="1068" priority="270"/>
  </conditionalFormatting>
  <conditionalFormatting sqref="B50">
    <cfRule type="duplicateValues" dxfId="1067" priority="269"/>
  </conditionalFormatting>
  <conditionalFormatting sqref="D51:D53">
    <cfRule type="duplicateValues" dxfId="1066" priority="268"/>
  </conditionalFormatting>
  <conditionalFormatting sqref="B51:B53">
    <cfRule type="duplicateValues" dxfId="1065" priority="267"/>
  </conditionalFormatting>
  <conditionalFormatting sqref="D55:D65">
    <cfRule type="duplicateValues" dxfId="1064" priority="266"/>
  </conditionalFormatting>
  <conditionalFormatting sqref="B55:B65">
    <cfRule type="duplicateValues" dxfId="1063" priority="265"/>
  </conditionalFormatting>
  <conditionalFormatting sqref="D68:D76">
    <cfRule type="duplicateValues" dxfId="1062" priority="264"/>
  </conditionalFormatting>
  <conditionalFormatting sqref="B68:B76">
    <cfRule type="duplicateValues" dxfId="1061" priority="263"/>
  </conditionalFormatting>
  <conditionalFormatting sqref="D67">
    <cfRule type="duplicateValues" dxfId="1060" priority="262"/>
  </conditionalFormatting>
  <conditionalFormatting sqref="B67">
    <cfRule type="duplicateValues" dxfId="1059" priority="261"/>
  </conditionalFormatting>
  <conditionalFormatting sqref="D78">
    <cfRule type="duplicateValues" dxfId="1058" priority="260"/>
  </conditionalFormatting>
  <conditionalFormatting sqref="B78">
    <cfRule type="duplicateValues" dxfId="1057" priority="259"/>
  </conditionalFormatting>
  <conditionalFormatting sqref="D80:D81">
    <cfRule type="duplicateValues" dxfId="1056" priority="258"/>
  </conditionalFormatting>
  <conditionalFormatting sqref="B80:B81">
    <cfRule type="duplicateValues" dxfId="1055" priority="257"/>
  </conditionalFormatting>
  <conditionalFormatting sqref="D85:D89">
    <cfRule type="duplicateValues" dxfId="1054" priority="256"/>
  </conditionalFormatting>
  <conditionalFormatting sqref="B85:B89">
    <cfRule type="duplicateValues" dxfId="1053" priority="255"/>
  </conditionalFormatting>
  <conditionalFormatting sqref="D90:D94">
    <cfRule type="duplicateValues" dxfId="1052" priority="254"/>
  </conditionalFormatting>
  <conditionalFormatting sqref="B90:B94">
    <cfRule type="duplicateValues" dxfId="1051" priority="253"/>
  </conditionalFormatting>
  <conditionalFormatting sqref="D67:D76">
    <cfRule type="duplicateValues" dxfId="1050" priority="252"/>
  </conditionalFormatting>
  <conditionalFormatting sqref="B67:B76">
    <cfRule type="duplicateValues" dxfId="1049" priority="251"/>
  </conditionalFormatting>
  <conditionalFormatting sqref="B14:B203">
    <cfRule type="duplicateValues" dxfId="1048" priority="250"/>
  </conditionalFormatting>
  <conditionalFormatting sqref="B20">
    <cfRule type="duplicateValues" dxfId="1047" priority="249"/>
  </conditionalFormatting>
  <conditionalFormatting sqref="D45:D53">
    <cfRule type="duplicateValues" dxfId="1046" priority="248"/>
  </conditionalFormatting>
  <conditionalFormatting sqref="B45:B53">
    <cfRule type="duplicateValues" dxfId="1045" priority="247"/>
  </conditionalFormatting>
  <conditionalFormatting sqref="D62 D71 D80 D89">
    <cfRule type="duplicateValues" dxfId="1044" priority="246"/>
  </conditionalFormatting>
  <conditionalFormatting sqref="B62 B71 B80 B89">
    <cfRule type="duplicateValues" dxfId="1043" priority="245"/>
  </conditionalFormatting>
  <conditionalFormatting sqref="D66 D75 D84">
    <cfRule type="duplicateValues" dxfId="1042" priority="244"/>
  </conditionalFormatting>
  <conditionalFormatting sqref="B66 B75 B84">
    <cfRule type="duplicateValues" dxfId="1041" priority="243"/>
  </conditionalFormatting>
  <conditionalFormatting sqref="D67:D69 D76:D78 D85:D87">
    <cfRule type="duplicateValues" dxfId="1040" priority="242"/>
  </conditionalFormatting>
  <conditionalFormatting sqref="B67:B69 B76:B78 B85:B87">
    <cfRule type="duplicateValues" dxfId="1039" priority="241"/>
  </conditionalFormatting>
  <conditionalFormatting sqref="D61:D89">
    <cfRule type="duplicateValues" dxfId="1038" priority="240"/>
  </conditionalFormatting>
  <conditionalFormatting sqref="B61:B89">
    <cfRule type="duplicateValues" dxfId="1037" priority="239"/>
  </conditionalFormatting>
  <conditionalFormatting sqref="D91:D95">
    <cfRule type="duplicateValues" dxfId="1036" priority="238"/>
  </conditionalFormatting>
  <conditionalFormatting sqref="B91:B95">
    <cfRule type="duplicateValues" dxfId="1035" priority="237"/>
  </conditionalFormatting>
  <conditionalFormatting sqref="D92">
    <cfRule type="duplicateValues" dxfId="1034" priority="236"/>
  </conditionalFormatting>
  <conditionalFormatting sqref="B92">
    <cfRule type="duplicateValues" dxfId="1033" priority="235"/>
  </conditionalFormatting>
  <conditionalFormatting sqref="D14:D203">
    <cfRule type="duplicateValues" dxfId="1032" priority="234"/>
  </conditionalFormatting>
  <conditionalFormatting sqref="D14:D203">
    <cfRule type="duplicateValues" dxfId="1031" priority="233"/>
  </conditionalFormatting>
  <conditionalFormatting sqref="B14:B203">
    <cfRule type="duplicateValues" dxfId="1030" priority="232"/>
  </conditionalFormatting>
  <conditionalFormatting sqref="D17">
    <cfRule type="duplicateValues" dxfId="1029" priority="231"/>
  </conditionalFormatting>
  <conditionalFormatting sqref="B17">
    <cfRule type="duplicateValues" dxfId="1028" priority="230"/>
  </conditionalFormatting>
  <conditionalFormatting sqref="D39:D42">
    <cfRule type="duplicateValues" dxfId="1027" priority="229"/>
  </conditionalFormatting>
  <conditionalFormatting sqref="B39:B42">
    <cfRule type="duplicateValues" dxfId="1026" priority="228"/>
  </conditionalFormatting>
  <conditionalFormatting sqref="D44">
    <cfRule type="duplicateValues" dxfId="1025" priority="227"/>
  </conditionalFormatting>
  <conditionalFormatting sqref="B44">
    <cfRule type="duplicateValues" dxfId="1024" priority="226"/>
  </conditionalFormatting>
  <conditionalFormatting sqref="D46">
    <cfRule type="duplicateValues" dxfId="1023" priority="225"/>
  </conditionalFormatting>
  <conditionalFormatting sqref="B46">
    <cfRule type="duplicateValues" dxfId="1022" priority="224"/>
  </conditionalFormatting>
  <conditionalFormatting sqref="D50">
    <cfRule type="duplicateValues" dxfId="1021" priority="223"/>
  </conditionalFormatting>
  <conditionalFormatting sqref="B50">
    <cfRule type="duplicateValues" dxfId="1020" priority="222"/>
  </conditionalFormatting>
  <conditionalFormatting sqref="D51:D53">
    <cfRule type="duplicateValues" dxfId="1019" priority="221"/>
  </conditionalFormatting>
  <conditionalFormatting sqref="B51:B53">
    <cfRule type="duplicateValues" dxfId="1018" priority="220"/>
  </conditionalFormatting>
  <conditionalFormatting sqref="D55:D65">
    <cfRule type="duplicateValues" dxfId="1017" priority="219"/>
  </conditionalFormatting>
  <conditionalFormatting sqref="B55:B65">
    <cfRule type="duplicateValues" dxfId="1016" priority="218"/>
  </conditionalFormatting>
  <conditionalFormatting sqref="D68:D76">
    <cfRule type="duplicateValues" dxfId="1015" priority="217"/>
  </conditionalFormatting>
  <conditionalFormatting sqref="B68:B76">
    <cfRule type="duplicateValues" dxfId="1014" priority="216"/>
  </conditionalFormatting>
  <conditionalFormatting sqref="D67">
    <cfRule type="duplicateValues" dxfId="1013" priority="215"/>
  </conditionalFormatting>
  <conditionalFormatting sqref="B67">
    <cfRule type="duplicateValues" dxfId="1012" priority="214"/>
  </conditionalFormatting>
  <conditionalFormatting sqref="D78">
    <cfRule type="duplicateValues" dxfId="1011" priority="213"/>
  </conditionalFormatting>
  <conditionalFormatting sqref="B78">
    <cfRule type="duplicateValues" dxfId="1010" priority="212"/>
  </conditionalFormatting>
  <conditionalFormatting sqref="D80:D81">
    <cfRule type="duplicateValues" dxfId="1009" priority="211"/>
  </conditionalFormatting>
  <conditionalFormatting sqref="B80:B81">
    <cfRule type="duplicateValues" dxfId="1008" priority="210"/>
  </conditionalFormatting>
  <conditionalFormatting sqref="D85:D89">
    <cfRule type="duplicateValues" dxfId="1007" priority="209"/>
  </conditionalFormatting>
  <conditionalFormatting sqref="B85:B89">
    <cfRule type="duplicateValues" dxfId="1006" priority="208"/>
  </conditionalFormatting>
  <conditionalFormatting sqref="D90:D94">
    <cfRule type="duplicateValues" dxfId="1005" priority="207"/>
  </conditionalFormatting>
  <conditionalFormatting sqref="B90:B94">
    <cfRule type="duplicateValues" dxfId="1004" priority="206"/>
  </conditionalFormatting>
  <conditionalFormatting sqref="D67:D76">
    <cfRule type="duplicateValues" dxfId="1003" priority="205"/>
  </conditionalFormatting>
  <conditionalFormatting sqref="B67:B76">
    <cfRule type="duplicateValues" dxfId="1002" priority="204"/>
  </conditionalFormatting>
  <conditionalFormatting sqref="B14:B203">
    <cfRule type="duplicateValues" dxfId="1001" priority="203"/>
  </conditionalFormatting>
  <conditionalFormatting sqref="B20">
    <cfRule type="duplicateValues" dxfId="1000" priority="202"/>
  </conditionalFormatting>
  <conditionalFormatting sqref="D45:D53">
    <cfRule type="duplicateValues" dxfId="999" priority="201"/>
  </conditionalFormatting>
  <conditionalFormatting sqref="B45:B53">
    <cfRule type="duplicateValues" dxfId="998" priority="200"/>
  </conditionalFormatting>
  <conditionalFormatting sqref="D62 D71 D80 D89">
    <cfRule type="duplicateValues" dxfId="997" priority="199"/>
  </conditionalFormatting>
  <conditionalFormatting sqref="B62 B71 B80 B89">
    <cfRule type="duplicateValues" dxfId="996" priority="198"/>
  </conditionalFormatting>
  <conditionalFormatting sqref="D66 D75 D84">
    <cfRule type="duplicateValues" dxfId="995" priority="197"/>
  </conditionalFormatting>
  <conditionalFormatting sqref="B66 B75 B84">
    <cfRule type="duplicateValues" dxfId="994" priority="196"/>
  </conditionalFormatting>
  <conditionalFormatting sqref="D67:D69 D76:D78 D85:D87">
    <cfRule type="duplicateValues" dxfId="993" priority="195"/>
  </conditionalFormatting>
  <conditionalFormatting sqref="B67:B69 B76:B78 B85:B87">
    <cfRule type="duplicateValues" dxfId="992" priority="194"/>
  </conditionalFormatting>
  <conditionalFormatting sqref="D61:D89">
    <cfRule type="duplicateValues" dxfId="991" priority="193"/>
  </conditionalFormatting>
  <conditionalFormatting sqref="B61:B89">
    <cfRule type="duplicateValues" dxfId="990" priority="192"/>
  </conditionalFormatting>
  <conditionalFormatting sqref="D91:D95">
    <cfRule type="duplicateValues" dxfId="989" priority="191"/>
  </conditionalFormatting>
  <conditionalFormatting sqref="B91:B95">
    <cfRule type="duplicateValues" dxfId="988" priority="190"/>
  </conditionalFormatting>
  <conditionalFormatting sqref="D92">
    <cfRule type="duplicateValues" dxfId="987" priority="189"/>
  </conditionalFormatting>
  <conditionalFormatting sqref="B92">
    <cfRule type="duplicateValues" dxfId="986" priority="188"/>
  </conditionalFormatting>
  <conditionalFormatting sqref="D14:D194 D197:D201">
    <cfRule type="duplicateValues" dxfId="985" priority="187"/>
  </conditionalFormatting>
  <conditionalFormatting sqref="D14:D203">
    <cfRule type="duplicateValues" dxfId="984" priority="186"/>
  </conditionalFormatting>
  <conditionalFormatting sqref="B14:B203">
    <cfRule type="duplicateValues" dxfId="983" priority="185"/>
  </conditionalFormatting>
  <conditionalFormatting sqref="D17">
    <cfRule type="duplicateValues" dxfId="982" priority="184"/>
  </conditionalFormatting>
  <conditionalFormatting sqref="B17">
    <cfRule type="duplicateValues" dxfId="981" priority="183"/>
  </conditionalFormatting>
  <conditionalFormatting sqref="D39:D42">
    <cfRule type="duplicateValues" dxfId="980" priority="182"/>
  </conditionalFormatting>
  <conditionalFormatting sqref="B39:B42">
    <cfRule type="duplicateValues" dxfId="979" priority="181"/>
  </conditionalFormatting>
  <conditionalFormatting sqref="D44">
    <cfRule type="duplicateValues" dxfId="978" priority="180"/>
  </conditionalFormatting>
  <conditionalFormatting sqref="B44">
    <cfRule type="duplicateValues" dxfId="977" priority="179"/>
  </conditionalFormatting>
  <conditionalFormatting sqref="D46">
    <cfRule type="duplicateValues" dxfId="976" priority="178"/>
  </conditionalFormatting>
  <conditionalFormatting sqref="B46">
    <cfRule type="duplicateValues" dxfId="975" priority="177"/>
  </conditionalFormatting>
  <conditionalFormatting sqref="D50">
    <cfRule type="duplicateValues" dxfId="974" priority="176"/>
  </conditionalFormatting>
  <conditionalFormatting sqref="B50">
    <cfRule type="duplicateValues" dxfId="973" priority="175"/>
  </conditionalFormatting>
  <conditionalFormatting sqref="D51:D53">
    <cfRule type="duplicateValues" dxfId="972" priority="174"/>
  </conditionalFormatting>
  <conditionalFormatting sqref="B51:B53">
    <cfRule type="duplicateValues" dxfId="971" priority="173"/>
  </conditionalFormatting>
  <conditionalFormatting sqref="D55:D65">
    <cfRule type="duplicateValues" dxfId="970" priority="172"/>
  </conditionalFormatting>
  <conditionalFormatting sqref="B55:B65">
    <cfRule type="duplicateValues" dxfId="969" priority="171"/>
  </conditionalFormatting>
  <conditionalFormatting sqref="D68:D76">
    <cfRule type="duplicateValues" dxfId="968" priority="170"/>
  </conditionalFormatting>
  <conditionalFormatting sqref="B68:B76">
    <cfRule type="duplicateValues" dxfId="967" priority="169"/>
  </conditionalFormatting>
  <conditionalFormatting sqref="D67">
    <cfRule type="duplicateValues" dxfId="966" priority="168"/>
  </conditionalFormatting>
  <conditionalFormatting sqref="B67">
    <cfRule type="duplicateValues" dxfId="965" priority="167"/>
  </conditionalFormatting>
  <conditionalFormatting sqref="D78">
    <cfRule type="duplicateValues" dxfId="964" priority="166"/>
  </conditionalFormatting>
  <conditionalFormatting sqref="B78">
    <cfRule type="duplicateValues" dxfId="963" priority="165"/>
  </conditionalFormatting>
  <conditionalFormatting sqref="D80:D81">
    <cfRule type="duplicateValues" dxfId="962" priority="164"/>
  </conditionalFormatting>
  <conditionalFormatting sqref="B80:B81">
    <cfRule type="duplicateValues" dxfId="961" priority="163"/>
  </conditionalFormatting>
  <conditionalFormatting sqref="D85:D89">
    <cfRule type="duplicateValues" dxfId="960" priority="162"/>
  </conditionalFormatting>
  <conditionalFormatting sqref="B85:B89">
    <cfRule type="duplicateValues" dxfId="959" priority="161"/>
  </conditionalFormatting>
  <conditionalFormatting sqref="D90:D94">
    <cfRule type="duplicateValues" dxfId="958" priority="160"/>
  </conditionalFormatting>
  <conditionalFormatting sqref="B90:B94">
    <cfRule type="duplicateValues" dxfId="957" priority="159"/>
  </conditionalFormatting>
  <conditionalFormatting sqref="D67:D76">
    <cfRule type="duplicateValues" dxfId="956" priority="158"/>
  </conditionalFormatting>
  <conditionalFormatting sqref="B67:B76">
    <cfRule type="duplicateValues" dxfId="955" priority="157"/>
  </conditionalFormatting>
  <conditionalFormatting sqref="B14:B203">
    <cfRule type="duplicateValues" dxfId="954" priority="156"/>
  </conditionalFormatting>
  <conditionalFormatting sqref="B20">
    <cfRule type="duplicateValues" dxfId="953" priority="155"/>
  </conditionalFormatting>
  <conditionalFormatting sqref="D45:D53">
    <cfRule type="duplicateValues" dxfId="952" priority="154"/>
  </conditionalFormatting>
  <conditionalFormatting sqref="B45:B53">
    <cfRule type="duplicateValues" dxfId="951" priority="153"/>
  </conditionalFormatting>
  <conditionalFormatting sqref="D62 D71 D80 D89">
    <cfRule type="duplicateValues" dxfId="950" priority="152"/>
  </conditionalFormatting>
  <conditionalFormatting sqref="B62 B71 B80 B89">
    <cfRule type="duplicateValues" dxfId="949" priority="151"/>
  </conditionalFormatting>
  <conditionalFormatting sqref="D66 D75 D84">
    <cfRule type="duplicateValues" dxfId="948" priority="150"/>
  </conditionalFormatting>
  <conditionalFormatting sqref="B66 B75 B84">
    <cfRule type="duplicateValues" dxfId="947" priority="149"/>
  </conditionalFormatting>
  <conditionalFormatting sqref="D67:D69 D76:D78 D85:D87">
    <cfRule type="duplicateValues" dxfId="946" priority="148"/>
  </conditionalFormatting>
  <conditionalFormatting sqref="B67:B69 B76:B78 B85:B87">
    <cfRule type="duplicateValues" dxfId="945" priority="147"/>
  </conditionalFormatting>
  <conditionalFormatting sqref="D61:D89">
    <cfRule type="duplicateValues" dxfId="944" priority="146"/>
  </conditionalFormatting>
  <conditionalFormatting sqref="B61:B89">
    <cfRule type="duplicateValues" dxfId="943" priority="145"/>
  </conditionalFormatting>
  <conditionalFormatting sqref="D91:D95">
    <cfRule type="duplicateValues" dxfId="942" priority="144"/>
  </conditionalFormatting>
  <conditionalFormatting sqref="B91:B95">
    <cfRule type="duplicateValues" dxfId="941" priority="143"/>
  </conditionalFormatting>
  <conditionalFormatting sqref="D92">
    <cfRule type="duplicateValues" dxfId="940" priority="142"/>
  </conditionalFormatting>
  <conditionalFormatting sqref="B92">
    <cfRule type="duplicateValues" dxfId="939" priority="141"/>
  </conditionalFormatting>
  <conditionalFormatting sqref="D14:D203">
    <cfRule type="duplicateValues" dxfId="938" priority="140"/>
  </conditionalFormatting>
  <conditionalFormatting sqref="D14:D203">
    <cfRule type="duplicateValues" dxfId="937" priority="139"/>
  </conditionalFormatting>
  <conditionalFormatting sqref="B14:B203">
    <cfRule type="duplicateValues" dxfId="936" priority="138"/>
  </conditionalFormatting>
  <conditionalFormatting sqref="D17">
    <cfRule type="duplicateValues" dxfId="935" priority="137"/>
  </conditionalFormatting>
  <conditionalFormatting sqref="B17">
    <cfRule type="duplicateValues" dxfId="934" priority="136"/>
  </conditionalFormatting>
  <conditionalFormatting sqref="D39:D42">
    <cfRule type="duplicateValues" dxfId="933" priority="135"/>
  </conditionalFormatting>
  <conditionalFormatting sqref="B39:B42">
    <cfRule type="duplicateValues" dxfId="932" priority="134"/>
  </conditionalFormatting>
  <conditionalFormatting sqref="D44">
    <cfRule type="duplicateValues" dxfId="931" priority="133"/>
  </conditionalFormatting>
  <conditionalFormatting sqref="B44">
    <cfRule type="duplicateValues" dxfId="930" priority="132"/>
  </conditionalFormatting>
  <conditionalFormatting sqref="D46">
    <cfRule type="duplicateValues" dxfId="929" priority="131"/>
  </conditionalFormatting>
  <conditionalFormatting sqref="B46">
    <cfRule type="duplicateValues" dxfId="928" priority="130"/>
  </conditionalFormatting>
  <conditionalFormatting sqref="D50">
    <cfRule type="duplicateValues" dxfId="927" priority="129"/>
  </conditionalFormatting>
  <conditionalFormatting sqref="B50">
    <cfRule type="duplicateValues" dxfId="926" priority="128"/>
  </conditionalFormatting>
  <conditionalFormatting sqref="D51:D53">
    <cfRule type="duplicateValues" dxfId="925" priority="127"/>
  </conditionalFormatting>
  <conditionalFormatting sqref="B51:B53">
    <cfRule type="duplicateValues" dxfId="924" priority="126"/>
  </conditionalFormatting>
  <conditionalFormatting sqref="D56:D66">
    <cfRule type="duplicateValues" dxfId="923" priority="125"/>
  </conditionalFormatting>
  <conditionalFormatting sqref="B56:B66">
    <cfRule type="duplicateValues" dxfId="922" priority="124"/>
  </conditionalFormatting>
  <conditionalFormatting sqref="D69:D77">
    <cfRule type="duplicateValues" dxfId="921" priority="123"/>
  </conditionalFormatting>
  <conditionalFormatting sqref="B69:B77">
    <cfRule type="duplicateValues" dxfId="920" priority="122"/>
  </conditionalFormatting>
  <conditionalFormatting sqref="D68">
    <cfRule type="duplicateValues" dxfId="919" priority="121"/>
  </conditionalFormatting>
  <conditionalFormatting sqref="B68">
    <cfRule type="duplicateValues" dxfId="918" priority="120"/>
  </conditionalFormatting>
  <conditionalFormatting sqref="D79">
    <cfRule type="duplicateValues" dxfId="917" priority="119"/>
  </conditionalFormatting>
  <conditionalFormatting sqref="B79">
    <cfRule type="duplicateValues" dxfId="916" priority="118"/>
  </conditionalFormatting>
  <conditionalFormatting sqref="D81:D82">
    <cfRule type="duplicateValues" dxfId="915" priority="117"/>
  </conditionalFormatting>
  <conditionalFormatting sqref="B81:B82">
    <cfRule type="duplicateValues" dxfId="914" priority="116"/>
  </conditionalFormatting>
  <conditionalFormatting sqref="D86:D90">
    <cfRule type="duplicateValues" dxfId="913" priority="115"/>
  </conditionalFormatting>
  <conditionalFormatting sqref="B86:B90">
    <cfRule type="duplicateValues" dxfId="912" priority="114"/>
  </conditionalFormatting>
  <conditionalFormatting sqref="D91:D95">
    <cfRule type="duplicateValues" dxfId="911" priority="113"/>
  </conditionalFormatting>
  <conditionalFormatting sqref="B91:B95">
    <cfRule type="duplicateValues" dxfId="910" priority="112"/>
  </conditionalFormatting>
  <conditionalFormatting sqref="D68:D77">
    <cfRule type="duplicateValues" dxfId="909" priority="111"/>
  </conditionalFormatting>
  <conditionalFormatting sqref="B68:B77">
    <cfRule type="duplicateValues" dxfId="908" priority="110"/>
  </conditionalFormatting>
  <conditionalFormatting sqref="B14:B203">
    <cfRule type="duplicateValues" dxfId="907" priority="109"/>
  </conditionalFormatting>
  <conditionalFormatting sqref="B20">
    <cfRule type="duplicateValues" dxfId="906" priority="108"/>
  </conditionalFormatting>
  <conditionalFormatting sqref="D45:D53">
    <cfRule type="duplicateValues" dxfId="905" priority="107"/>
  </conditionalFormatting>
  <conditionalFormatting sqref="B45:B53">
    <cfRule type="duplicateValues" dxfId="904" priority="106"/>
  </conditionalFormatting>
  <conditionalFormatting sqref="D63 D72 D81 D90">
    <cfRule type="duplicateValues" dxfId="903" priority="105"/>
  </conditionalFormatting>
  <conditionalFormatting sqref="B63 B72 B81 B90">
    <cfRule type="duplicateValues" dxfId="902" priority="104"/>
  </conditionalFormatting>
  <conditionalFormatting sqref="D67 D76 D85">
    <cfRule type="duplicateValues" dxfId="901" priority="103"/>
  </conditionalFormatting>
  <conditionalFormatting sqref="B67 B76 B85">
    <cfRule type="duplicateValues" dxfId="900" priority="102"/>
  </conditionalFormatting>
  <conditionalFormatting sqref="D68:D70 D77:D79 D86:D88">
    <cfRule type="duplicateValues" dxfId="899" priority="101"/>
  </conditionalFormatting>
  <conditionalFormatting sqref="B68:B70 B77:B79 B86:B88">
    <cfRule type="duplicateValues" dxfId="898" priority="100"/>
  </conditionalFormatting>
  <conditionalFormatting sqref="D62:D90">
    <cfRule type="duplicateValues" dxfId="897" priority="99"/>
  </conditionalFormatting>
  <conditionalFormatting sqref="B62:B90">
    <cfRule type="duplicateValues" dxfId="896" priority="98"/>
  </conditionalFormatting>
  <conditionalFormatting sqref="D63">
    <cfRule type="duplicateValues" dxfId="895" priority="97"/>
  </conditionalFormatting>
  <conditionalFormatting sqref="B63">
    <cfRule type="duplicateValues" dxfId="894" priority="96"/>
  </conditionalFormatting>
  <conditionalFormatting sqref="D67">
    <cfRule type="duplicateValues" dxfId="893" priority="95"/>
  </conditionalFormatting>
  <conditionalFormatting sqref="B67">
    <cfRule type="duplicateValues" dxfId="892" priority="94"/>
  </conditionalFormatting>
  <conditionalFormatting sqref="D68:D70">
    <cfRule type="duplicateValues" dxfId="891" priority="93"/>
  </conditionalFormatting>
  <conditionalFormatting sqref="B68:B70">
    <cfRule type="duplicateValues" dxfId="890" priority="92"/>
  </conditionalFormatting>
  <conditionalFormatting sqref="D92:D96">
    <cfRule type="duplicateValues" dxfId="889" priority="91"/>
  </conditionalFormatting>
  <conditionalFormatting sqref="B92:B96">
    <cfRule type="duplicateValues" dxfId="888" priority="90"/>
  </conditionalFormatting>
  <conditionalFormatting sqref="D93">
    <cfRule type="duplicateValues" dxfId="887" priority="89"/>
  </conditionalFormatting>
  <conditionalFormatting sqref="B93">
    <cfRule type="duplicateValues" dxfId="886" priority="88"/>
  </conditionalFormatting>
  <conditionalFormatting sqref="B55">
    <cfRule type="duplicateValues" dxfId="885" priority="87"/>
  </conditionalFormatting>
  <conditionalFormatting sqref="D55">
    <cfRule type="duplicateValues" dxfId="884" priority="86"/>
  </conditionalFormatting>
  <conditionalFormatting sqref="D14:D203">
    <cfRule type="duplicateValues" dxfId="883" priority="85"/>
  </conditionalFormatting>
  <conditionalFormatting sqref="D14:D203">
    <cfRule type="duplicateValues" dxfId="882" priority="84"/>
  </conditionalFormatting>
  <conditionalFormatting sqref="B14:B203">
    <cfRule type="duplicateValues" dxfId="881" priority="83"/>
  </conditionalFormatting>
  <conditionalFormatting sqref="D17">
    <cfRule type="duplicateValues" dxfId="880" priority="82"/>
  </conditionalFormatting>
  <conditionalFormatting sqref="B17">
    <cfRule type="duplicateValues" dxfId="879" priority="81"/>
  </conditionalFormatting>
  <conditionalFormatting sqref="D39:D42">
    <cfRule type="duplicateValues" dxfId="878" priority="80"/>
  </conditionalFormatting>
  <conditionalFormatting sqref="B39:B42">
    <cfRule type="duplicateValues" dxfId="877" priority="79"/>
  </conditionalFormatting>
  <conditionalFormatting sqref="D44">
    <cfRule type="duplicateValues" dxfId="876" priority="78"/>
  </conditionalFormatting>
  <conditionalFormatting sqref="B44">
    <cfRule type="duplicateValues" dxfId="875" priority="77"/>
  </conditionalFormatting>
  <conditionalFormatting sqref="D46">
    <cfRule type="duplicateValues" dxfId="874" priority="76"/>
  </conditionalFormatting>
  <conditionalFormatting sqref="B46">
    <cfRule type="duplicateValues" dxfId="873" priority="75"/>
  </conditionalFormatting>
  <conditionalFormatting sqref="D50">
    <cfRule type="duplicateValues" dxfId="872" priority="74"/>
  </conditionalFormatting>
  <conditionalFormatting sqref="B50">
    <cfRule type="duplicateValues" dxfId="871" priority="73"/>
  </conditionalFormatting>
  <conditionalFormatting sqref="D51:D53">
    <cfRule type="duplicateValues" dxfId="870" priority="72"/>
  </conditionalFormatting>
  <conditionalFormatting sqref="B51:B53">
    <cfRule type="duplicateValues" dxfId="869" priority="71"/>
  </conditionalFormatting>
  <conditionalFormatting sqref="D55:D65">
    <cfRule type="duplicateValues" dxfId="868" priority="70"/>
  </conditionalFormatting>
  <conditionalFormatting sqref="B55:B65">
    <cfRule type="duplicateValues" dxfId="867" priority="69"/>
  </conditionalFormatting>
  <conditionalFormatting sqref="D68:D76">
    <cfRule type="duplicateValues" dxfId="866" priority="68"/>
  </conditionalFormatting>
  <conditionalFormatting sqref="B68:B76">
    <cfRule type="duplicateValues" dxfId="865" priority="67"/>
  </conditionalFormatting>
  <conditionalFormatting sqref="D67">
    <cfRule type="duplicateValues" dxfId="864" priority="66"/>
  </conditionalFormatting>
  <conditionalFormatting sqref="B67">
    <cfRule type="duplicateValues" dxfId="863" priority="65"/>
  </conditionalFormatting>
  <conditionalFormatting sqref="D78">
    <cfRule type="duplicateValues" dxfId="862" priority="64"/>
  </conditionalFormatting>
  <conditionalFormatting sqref="B78">
    <cfRule type="duplicateValues" dxfId="861" priority="63"/>
  </conditionalFormatting>
  <conditionalFormatting sqref="D80:D81">
    <cfRule type="duplicateValues" dxfId="860" priority="62"/>
  </conditionalFormatting>
  <conditionalFormatting sqref="B80:B81">
    <cfRule type="duplicateValues" dxfId="859" priority="61"/>
  </conditionalFormatting>
  <conditionalFormatting sqref="D85:D89">
    <cfRule type="duplicateValues" dxfId="858" priority="60"/>
  </conditionalFormatting>
  <conditionalFormatting sqref="B85:B89">
    <cfRule type="duplicateValues" dxfId="857" priority="59"/>
  </conditionalFormatting>
  <conditionalFormatting sqref="D90:D94">
    <cfRule type="duplicateValues" dxfId="856" priority="58"/>
  </conditionalFormatting>
  <conditionalFormatting sqref="B90:B94">
    <cfRule type="duplicateValues" dxfId="855" priority="57"/>
  </conditionalFormatting>
  <conditionalFormatting sqref="D67:D76">
    <cfRule type="duplicateValues" dxfId="854" priority="56"/>
  </conditionalFormatting>
  <conditionalFormatting sqref="B67:B76">
    <cfRule type="duplicateValues" dxfId="853" priority="55"/>
  </conditionalFormatting>
  <conditionalFormatting sqref="B14:B203">
    <cfRule type="duplicateValues" dxfId="852" priority="54"/>
  </conditionalFormatting>
  <conditionalFormatting sqref="B20">
    <cfRule type="duplicateValues" dxfId="851" priority="53"/>
  </conditionalFormatting>
  <conditionalFormatting sqref="D45:D53">
    <cfRule type="duplicateValues" dxfId="850" priority="52"/>
  </conditionalFormatting>
  <conditionalFormatting sqref="B45:B53">
    <cfRule type="duplicateValues" dxfId="849" priority="51"/>
  </conditionalFormatting>
  <conditionalFormatting sqref="D61:D89">
    <cfRule type="duplicateValues" dxfId="848" priority="50"/>
  </conditionalFormatting>
  <conditionalFormatting sqref="B61:B89">
    <cfRule type="duplicateValues" dxfId="847" priority="49"/>
  </conditionalFormatting>
  <conditionalFormatting sqref="D91:D95">
    <cfRule type="duplicateValues" dxfId="846" priority="48"/>
  </conditionalFormatting>
  <conditionalFormatting sqref="B91:B95">
    <cfRule type="duplicateValues" dxfId="845" priority="47"/>
  </conditionalFormatting>
  <conditionalFormatting sqref="D200:D201 D14:D197">
    <cfRule type="duplicateValues" dxfId="844" priority="46"/>
  </conditionalFormatting>
  <conditionalFormatting sqref="D14:D203">
    <cfRule type="duplicateValues" dxfId="843" priority="45"/>
  </conditionalFormatting>
  <conditionalFormatting sqref="B14:B203">
    <cfRule type="duplicateValues" dxfId="842" priority="44"/>
  </conditionalFormatting>
  <conditionalFormatting sqref="D17">
    <cfRule type="duplicateValues" dxfId="841" priority="43"/>
  </conditionalFormatting>
  <conditionalFormatting sqref="B17">
    <cfRule type="duplicateValues" dxfId="840" priority="42"/>
  </conditionalFormatting>
  <conditionalFormatting sqref="D39:D42">
    <cfRule type="duplicateValues" dxfId="839" priority="41"/>
  </conditionalFormatting>
  <conditionalFormatting sqref="B39:B42">
    <cfRule type="duplicateValues" dxfId="838" priority="40"/>
  </conditionalFormatting>
  <conditionalFormatting sqref="D44">
    <cfRule type="duplicateValues" dxfId="837" priority="39"/>
  </conditionalFormatting>
  <conditionalFormatting sqref="B44">
    <cfRule type="duplicateValues" dxfId="836" priority="38"/>
  </conditionalFormatting>
  <conditionalFormatting sqref="D46">
    <cfRule type="duplicateValues" dxfId="835" priority="37"/>
  </conditionalFormatting>
  <conditionalFormatting sqref="B46">
    <cfRule type="duplicateValues" dxfId="834" priority="36"/>
  </conditionalFormatting>
  <conditionalFormatting sqref="D50">
    <cfRule type="duplicateValues" dxfId="833" priority="35"/>
  </conditionalFormatting>
  <conditionalFormatting sqref="B50">
    <cfRule type="duplicateValues" dxfId="832" priority="34"/>
  </conditionalFormatting>
  <conditionalFormatting sqref="D51:D53">
    <cfRule type="duplicateValues" dxfId="831" priority="33"/>
  </conditionalFormatting>
  <conditionalFormatting sqref="B51:B53">
    <cfRule type="duplicateValues" dxfId="830" priority="32"/>
  </conditionalFormatting>
  <conditionalFormatting sqref="D55:D65">
    <cfRule type="duplicateValues" dxfId="829" priority="31"/>
  </conditionalFormatting>
  <conditionalFormatting sqref="B55:B65">
    <cfRule type="duplicateValues" dxfId="828" priority="30"/>
  </conditionalFormatting>
  <conditionalFormatting sqref="D68:D76">
    <cfRule type="duplicateValues" dxfId="827" priority="29"/>
  </conditionalFormatting>
  <conditionalFormatting sqref="B68:B76">
    <cfRule type="duplicateValues" dxfId="826" priority="28"/>
  </conditionalFormatting>
  <conditionalFormatting sqref="D67">
    <cfRule type="duplicateValues" dxfId="825" priority="27"/>
  </conditionalFormatting>
  <conditionalFormatting sqref="B67">
    <cfRule type="duplicateValues" dxfId="824" priority="26"/>
  </conditionalFormatting>
  <conditionalFormatting sqref="D78">
    <cfRule type="duplicateValues" dxfId="823" priority="25"/>
  </conditionalFormatting>
  <conditionalFormatting sqref="B78">
    <cfRule type="duplicateValues" dxfId="822" priority="24"/>
  </conditionalFormatting>
  <conditionalFormatting sqref="D80:D81">
    <cfRule type="duplicateValues" dxfId="821" priority="23"/>
  </conditionalFormatting>
  <conditionalFormatting sqref="B80:B81">
    <cfRule type="duplicateValues" dxfId="820" priority="22"/>
  </conditionalFormatting>
  <conditionalFormatting sqref="D85:D89">
    <cfRule type="duplicateValues" dxfId="819" priority="21"/>
  </conditionalFormatting>
  <conditionalFormatting sqref="B85:B89">
    <cfRule type="duplicateValues" dxfId="818" priority="20"/>
  </conditionalFormatting>
  <conditionalFormatting sqref="D90:D94">
    <cfRule type="duplicateValues" dxfId="817" priority="19"/>
  </conditionalFormatting>
  <conditionalFormatting sqref="B90:B94">
    <cfRule type="duplicateValues" dxfId="816" priority="18"/>
  </conditionalFormatting>
  <conditionalFormatting sqref="D67:D76">
    <cfRule type="duplicateValues" dxfId="815" priority="17"/>
  </conditionalFormatting>
  <conditionalFormatting sqref="B67:B76">
    <cfRule type="duplicateValues" dxfId="814" priority="16"/>
  </conditionalFormatting>
  <conditionalFormatting sqref="B14:B203">
    <cfRule type="duplicateValues" dxfId="813" priority="15"/>
  </conditionalFormatting>
  <conditionalFormatting sqref="B20">
    <cfRule type="duplicateValues" dxfId="812" priority="14"/>
  </conditionalFormatting>
  <conditionalFormatting sqref="D45:D53">
    <cfRule type="duplicateValues" dxfId="811" priority="13"/>
  </conditionalFormatting>
  <conditionalFormatting sqref="B45:B53">
    <cfRule type="duplicateValues" dxfId="810" priority="12"/>
  </conditionalFormatting>
  <conditionalFormatting sqref="D61:D89">
    <cfRule type="duplicateValues" dxfId="809" priority="11"/>
  </conditionalFormatting>
  <conditionalFormatting sqref="B61:B89">
    <cfRule type="duplicateValues" dxfId="808" priority="10"/>
  </conditionalFormatting>
  <conditionalFormatting sqref="D91:D95">
    <cfRule type="duplicateValues" dxfId="807" priority="9"/>
  </conditionalFormatting>
  <conditionalFormatting sqref="B91:B95">
    <cfRule type="duplicateValues" dxfId="806" priority="8"/>
  </conditionalFormatting>
  <conditionalFormatting sqref="D201 D192:D198">
    <cfRule type="duplicateValues" dxfId="805" priority="7"/>
  </conditionalFormatting>
  <conditionalFormatting sqref="D188:D189">
    <cfRule type="duplicateValues" dxfId="804" priority="6"/>
  </conditionalFormatting>
  <conditionalFormatting sqref="D183:D184 D187">
    <cfRule type="duplicateValues" dxfId="803" priority="5"/>
  </conditionalFormatting>
  <conditionalFormatting sqref="D197:D198">
    <cfRule type="duplicateValues" dxfId="802" priority="4"/>
  </conditionalFormatting>
  <conditionalFormatting sqref="D202:D203 D14:D180">
    <cfRule type="duplicateValues" dxfId="801" priority="3"/>
  </conditionalFormatting>
  <conditionalFormatting sqref="D14:D203">
    <cfRule type="duplicateValues" dxfId="800" priority="2"/>
  </conditionalFormatting>
  <conditionalFormatting sqref="B14:B203">
    <cfRule type="duplicateValues" dxfId="799" priority="1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3"/>
  <sheetViews>
    <sheetView workbookViewId="0">
      <pane xSplit="5" ySplit="12" topLeftCell="M149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9.42578125" style="1" customWidth="1"/>
    <col min="5" max="5" width="49.2851562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6.42578125" style="1" customWidth="1"/>
    <col min="14" max="14" width="11.85546875" style="1" bestFit="1" customWidth="1"/>
    <col min="15" max="15" width="9.85546875" style="1" customWidth="1"/>
    <col min="16" max="16" width="7.42578125" style="1" customWidth="1"/>
    <col min="17" max="17" width="9.140625" style="1" customWidth="1"/>
    <col min="18" max="18" width="10.140625" style="1" customWidth="1"/>
    <col min="19" max="19" width="7.42578125" style="1" customWidth="1"/>
    <col min="20" max="20" width="8" style="1" bestFit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7.2851562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AO6" s="39"/>
    </row>
    <row r="7" spans="1:49" x14ac:dyDescent="0.2">
      <c r="AO7" s="39"/>
    </row>
    <row r="8" spans="1:49" ht="7.5" customHeight="1" x14ac:dyDescent="0.2">
      <c r="AO8" s="39"/>
    </row>
    <row r="9" spans="1:49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29</v>
      </c>
      <c r="AQ9" s="33">
        <v>43466</v>
      </c>
      <c r="AR9" s="34"/>
      <c r="AT9" s="33">
        <v>43556</v>
      </c>
      <c r="AU9" s="34"/>
      <c r="AV9" s="33">
        <v>43616</v>
      </c>
      <c r="AW9" s="34"/>
    </row>
    <row r="10" spans="1:49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33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70"/>
      <c r="C11" s="70"/>
      <c r="D11" s="70"/>
      <c r="E11" s="70"/>
      <c r="F11" s="21"/>
      <c r="G11" s="21"/>
      <c r="H11" s="70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51" t="s">
        <v>7</v>
      </c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3"/>
    </row>
    <row r="12" spans="1:49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6.7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>IFERROR(AI14/AF14, "-")</f>
        <v>-</v>
      </c>
      <c r="AL14" s="47">
        <v>2</v>
      </c>
      <c r="AM14" s="37" t="str">
        <f>IFERROR(AK14/7,"-")</f>
        <v>-</v>
      </c>
      <c r="AN14" s="52" t="str">
        <f t="shared" ref="AN14:AN20" si="1">IFERROR(AK14/30,"-")</f>
        <v>-</v>
      </c>
      <c r="AO14" s="35" t="str">
        <f>IFERROR(AO$10+AK14,"-")</f>
        <v>-</v>
      </c>
    </row>
    <row r="15" spans="1:49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2">J15+M15+P15+S15+V15+Y15</f>
        <v>0</v>
      </c>
      <c r="AD15" s="16">
        <f t="shared" ref="AD15:AD71" si="3">AC15*F15</f>
        <v>0</v>
      </c>
      <c r="AE15" s="37">
        <f t="shared" ref="AE15:AE71" si="4">AC15*G15</f>
        <v>0</v>
      </c>
      <c r="AF15" s="42">
        <f t="shared" ref="AF15:AF78" si="5">AC15/AQ$10</f>
        <v>0</v>
      </c>
      <c r="AG15" s="37">
        <f t="shared" ref="AG15:AG78" si="6">AF15*30</f>
        <v>0</v>
      </c>
      <c r="AH15" s="63">
        <f t="shared" ref="AH15:AH78" si="7">AE15/AQ$10*30</f>
        <v>0</v>
      </c>
      <c r="AI15" s="26">
        <v>0</v>
      </c>
      <c r="AJ15" s="37">
        <f t="shared" si="0"/>
        <v>0</v>
      </c>
      <c r="AK15" s="37" t="str">
        <f t="shared" ref="AK15:AK78" si="8">IFERROR(AI15/AF15, "-")</f>
        <v>-</v>
      </c>
      <c r="AL15" s="47">
        <v>3</v>
      </c>
      <c r="AM15" s="37" t="str">
        <f t="shared" ref="AM15:AM78" si="9">IFERROR(AK15/7,"-")</f>
        <v>-</v>
      </c>
      <c r="AN15" s="52" t="str">
        <f t="shared" si="1"/>
        <v>-</v>
      </c>
      <c r="AO15" s="35" t="str">
        <f t="shared" ref="AO15:AO78" si="10">IFERROR(AO$10+AK15,"-")</f>
        <v>-</v>
      </c>
    </row>
    <row r="16" spans="1:49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2"/>
        <v>10</v>
      </c>
      <c r="AD16" s="16">
        <f t="shared" si="3"/>
        <v>52.600000000000016</v>
      </c>
      <c r="AE16" s="37">
        <f t="shared" si="4"/>
        <v>245</v>
      </c>
      <c r="AF16" s="42">
        <f t="shared" si="5"/>
        <v>8.1300813008130079E-2</v>
      </c>
      <c r="AG16" s="37">
        <f t="shared" si="6"/>
        <v>2.4390243902439024</v>
      </c>
      <c r="AH16" s="63">
        <f t="shared" si="7"/>
        <v>59.756097560975611</v>
      </c>
      <c r="AI16" s="26">
        <v>1</v>
      </c>
      <c r="AJ16" s="37">
        <f t="shared" si="0"/>
        <v>24.5</v>
      </c>
      <c r="AK16" s="37">
        <f t="shared" si="8"/>
        <v>12.3</v>
      </c>
      <c r="AL16" s="47">
        <v>8</v>
      </c>
      <c r="AM16" s="37">
        <f t="shared" si="9"/>
        <v>1.7571428571428573</v>
      </c>
      <c r="AN16" s="52">
        <f t="shared" si="1"/>
        <v>0.41000000000000003</v>
      </c>
      <c r="AO16" s="35">
        <f t="shared" si="10"/>
        <v>43601.3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1"/>
        <v>10.779999999999983</v>
      </c>
      <c r="L17" s="104">
        <f t="shared" si="12"/>
        <v>49</v>
      </c>
      <c r="M17" s="103">
        <v>1</v>
      </c>
      <c r="N17" s="104">
        <f t="shared" si="13"/>
        <v>5.3899999999999917</v>
      </c>
      <c r="O17" s="104">
        <f t="shared" si="14"/>
        <v>24.5</v>
      </c>
      <c r="P17" s="103">
        <v>1</v>
      </c>
      <c r="Q17" s="104">
        <f t="shared" si="15"/>
        <v>5.3899999999999917</v>
      </c>
      <c r="R17" s="104">
        <f t="shared" si="16"/>
        <v>24.5</v>
      </c>
      <c r="S17" s="103">
        <v>4</v>
      </c>
      <c r="T17" s="104">
        <f t="shared" si="17"/>
        <v>21.559999999999967</v>
      </c>
      <c r="U17" s="104">
        <f t="shared" si="18"/>
        <v>98</v>
      </c>
      <c r="V17" s="103">
        <v>1</v>
      </c>
      <c r="W17" s="104">
        <f t="shared" si="19"/>
        <v>5.3899999999999917</v>
      </c>
      <c r="X17" s="104">
        <f t="shared" ref="X17:X20" si="21">V17*$G17</f>
        <v>24.5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>J17+M17+P17+S17+V17+Y17</f>
        <v>9</v>
      </c>
      <c r="AD17" s="104">
        <f t="shared" si="3"/>
        <v>48.509999999999927</v>
      </c>
      <c r="AE17" s="104">
        <f t="shared" si="4"/>
        <v>220.5</v>
      </c>
      <c r="AF17" s="42">
        <f t="shared" si="5"/>
        <v>7.3170731707317069E-2</v>
      </c>
      <c r="AG17" s="37">
        <f t="shared" si="6"/>
        <v>2.1951219512195119</v>
      </c>
      <c r="AH17" s="63">
        <f t="shared" si="7"/>
        <v>53.780487804878049</v>
      </c>
      <c r="AI17" s="103">
        <v>3</v>
      </c>
      <c r="AJ17" s="107">
        <f t="shared" si="0"/>
        <v>73.5</v>
      </c>
      <c r="AK17" s="37">
        <f t="shared" si="8"/>
        <v>41</v>
      </c>
      <c r="AL17" s="108">
        <v>9</v>
      </c>
      <c r="AM17" s="37">
        <f t="shared" si="9"/>
        <v>5.8571428571428568</v>
      </c>
      <c r="AN17" s="109">
        <f t="shared" si="1"/>
        <v>1.3666666666666667</v>
      </c>
      <c r="AO17" s="35">
        <f t="shared" si="10"/>
        <v>43630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2"/>
        <v>0</v>
      </c>
      <c r="AD18" s="16">
        <f t="shared" si="3"/>
        <v>0</v>
      </c>
      <c r="AE18" s="37">
        <f t="shared" si="4"/>
        <v>0</v>
      </c>
      <c r="AF18" s="42">
        <f t="shared" si="5"/>
        <v>0</v>
      </c>
      <c r="AG18" s="37">
        <f t="shared" si="6"/>
        <v>0</v>
      </c>
      <c r="AH18" s="63">
        <f t="shared" si="7"/>
        <v>0</v>
      </c>
      <c r="AI18" s="26">
        <v>0</v>
      </c>
      <c r="AJ18" s="37">
        <f t="shared" si="0"/>
        <v>0</v>
      </c>
      <c r="AK18" s="37" t="str">
        <f t="shared" si="8"/>
        <v>-</v>
      </c>
      <c r="AL18" s="47">
        <v>10</v>
      </c>
      <c r="AM18" s="37" t="str">
        <f t="shared" si="9"/>
        <v>-</v>
      </c>
      <c r="AN18" s="52" t="str">
        <f t="shared" si="1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2"/>
        <v>0</v>
      </c>
      <c r="AD19" s="16">
        <f t="shared" si="3"/>
        <v>0</v>
      </c>
      <c r="AE19" s="37">
        <f t="shared" si="4"/>
        <v>0</v>
      </c>
      <c r="AF19" s="42">
        <f t="shared" si="5"/>
        <v>0</v>
      </c>
      <c r="AG19" s="37">
        <f t="shared" si="6"/>
        <v>0</v>
      </c>
      <c r="AH19" s="63">
        <f t="shared" si="7"/>
        <v>0</v>
      </c>
      <c r="AI19" s="26">
        <v>0</v>
      </c>
      <c r="AJ19" s="37">
        <f t="shared" si="0"/>
        <v>0</v>
      </c>
      <c r="AK19" s="37" t="str">
        <f t="shared" si="8"/>
        <v>-</v>
      </c>
      <c r="AL19" s="47">
        <v>11</v>
      </c>
      <c r="AM19" s="37" t="str">
        <f t="shared" si="9"/>
        <v>-</v>
      </c>
      <c r="AN19" s="52" t="str">
        <f t="shared" si="1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2"/>
        <v>0</v>
      </c>
      <c r="AD20" s="16">
        <f t="shared" si="3"/>
        <v>0</v>
      </c>
      <c r="AE20" s="37">
        <f t="shared" si="4"/>
        <v>0</v>
      </c>
      <c r="AF20" s="42">
        <f t="shared" si="5"/>
        <v>0</v>
      </c>
      <c r="AG20" s="37">
        <f t="shared" si="6"/>
        <v>0</v>
      </c>
      <c r="AH20" s="63">
        <f t="shared" si="7"/>
        <v>0</v>
      </c>
      <c r="AI20" s="26">
        <v>0</v>
      </c>
      <c r="AJ20" s="37">
        <f t="shared" si="0"/>
        <v>0</v>
      </c>
      <c r="AK20" s="37" t="str">
        <f t="shared" si="8"/>
        <v>-</v>
      </c>
      <c r="AL20" s="47">
        <v>12</v>
      </c>
      <c r="AM20" s="37" t="str">
        <f t="shared" si="9"/>
        <v>-</v>
      </c>
      <c r="AN20" s="52" t="str">
        <f t="shared" si="1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2"/>
        <v>0</v>
      </c>
      <c r="AD21" s="16">
        <f t="shared" si="3"/>
        <v>0</v>
      </c>
      <c r="AE21" s="37">
        <f t="shared" si="4"/>
        <v>0</v>
      </c>
      <c r="AF21" s="42">
        <f t="shared" si="5"/>
        <v>0</v>
      </c>
      <c r="AG21" s="37">
        <f t="shared" si="6"/>
        <v>0</v>
      </c>
      <c r="AH21" s="63">
        <f t="shared" si="7"/>
        <v>0</v>
      </c>
      <c r="AI21" s="26">
        <v>0</v>
      </c>
      <c r="AJ21" s="37">
        <f t="shared" ref="AJ21:AJ38" si="34">AI21*G21</f>
        <v>0</v>
      </c>
      <c r="AK21" s="37" t="str">
        <f t="shared" si="8"/>
        <v>-</v>
      </c>
      <c r="AL21" s="47">
        <v>14</v>
      </c>
      <c r="AM21" s="37" t="str">
        <f t="shared" si="9"/>
        <v>-</v>
      </c>
      <c r="AN21" s="52" t="str">
        <f t="shared" ref="AN21:AN38" si="35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2"/>
        <v>0</v>
      </c>
      <c r="AD22" s="16">
        <f t="shared" si="3"/>
        <v>0</v>
      </c>
      <c r="AE22" s="37">
        <f t="shared" si="4"/>
        <v>0</v>
      </c>
      <c r="AF22" s="42">
        <f t="shared" si="5"/>
        <v>0</v>
      </c>
      <c r="AG22" s="37">
        <f t="shared" si="6"/>
        <v>0</v>
      </c>
      <c r="AH22" s="63">
        <f t="shared" si="7"/>
        <v>0</v>
      </c>
      <c r="AI22" s="26">
        <v>0</v>
      </c>
      <c r="AJ22" s="37">
        <f t="shared" si="34"/>
        <v>0</v>
      </c>
      <c r="AK22" s="37" t="str">
        <f t="shared" si="8"/>
        <v>-</v>
      </c>
      <c r="AL22" s="47">
        <v>15</v>
      </c>
      <c r="AM22" s="37" t="str">
        <f t="shared" si="9"/>
        <v>-</v>
      </c>
      <c r="AN22" s="52" t="str">
        <f t="shared" si="35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2"/>
        <v>0</v>
      </c>
      <c r="AD23" s="16">
        <f t="shared" si="3"/>
        <v>0</v>
      </c>
      <c r="AE23" s="37">
        <f t="shared" si="4"/>
        <v>0</v>
      </c>
      <c r="AF23" s="42">
        <f t="shared" si="5"/>
        <v>0</v>
      </c>
      <c r="AG23" s="37">
        <f t="shared" si="6"/>
        <v>0</v>
      </c>
      <c r="AH23" s="63">
        <f t="shared" si="7"/>
        <v>0</v>
      </c>
      <c r="AI23" s="26">
        <v>0</v>
      </c>
      <c r="AJ23" s="37">
        <f t="shared" si="34"/>
        <v>0</v>
      </c>
      <c r="AK23" s="37" t="str">
        <f t="shared" si="8"/>
        <v>-</v>
      </c>
      <c r="AL23" s="47">
        <v>16</v>
      </c>
      <c r="AM23" s="37" t="str">
        <f t="shared" si="9"/>
        <v>-</v>
      </c>
      <c r="AN23" s="52" t="str">
        <f t="shared" si="35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2"/>
        <v>0</v>
      </c>
      <c r="AD24" s="16">
        <f t="shared" si="3"/>
        <v>0</v>
      </c>
      <c r="AE24" s="37">
        <f t="shared" si="4"/>
        <v>0</v>
      </c>
      <c r="AF24" s="42">
        <f t="shared" si="5"/>
        <v>0</v>
      </c>
      <c r="AG24" s="37">
        <f t="shared" si="6"/>
        <v>0</v>
      </c>
      <c r="AH24" s="63">
        <f t="shared" si="7"/>
        <v>0</v>
      </c>
      <c r="AI24" s="26">
        <v>0</v>
      </c>
      <c r="AJ24" s="37">
        <f t="shared" si="34"/>
        <v>0</v>
      </c>
      <c r="AK24" s="37" t="str">
        <f t="shared" si="8"/>
        <v>-</v>
      </c>
      <c r="AL24" s="47">
        <v>17</v>
      </c>
      <c r="AM24" s="37" t="str">
        <f t="shared" si="9"/>
        <v>-</v>
      </c>
      <c r="AN24" s="52" t="str">
        <f t="shared" si="35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2"/>
        <v>0</v>
      </c>
      <c r="AD25" s="16">
        <f t="shared" si="3"/>
        <v>0</v>
      </c>
      <c r="AE25" s="37">
        <f t="shared" si="4"/>
        <v>0</v>
      </c>
      <c r="AF25" s="42">
        <f t="shared" si="5"/>
        <v>0</v>
      </c>
      <c r="AG25" s="37">
        <f t="shared" si="6"/>
        <v>0</v>
      </c>
      <c r="AH25" s="63">
        <f t="shared" si="7"/>
        <v>0</v>
      </c>
      <c r="AI25" s="26">
        <v>0</v>
      </c>
      <c r="AJ25" s="37">
        <f t="shared" si="34"/>
        <v>0</v>
      </c>
      <c r="AK25" s="37" t="str">
        <f t="shared" si="8"/>
        <v>-</v>
      </c>
      <c r="AL25" s="47">
        <v>18</v>
      </c>
      <c r="AM25" s="37" t="str">
        <f t="shared" si="9"/>
        <v>-</v>
      </c>
      <c r="AN25" s="52" t="str">
        <f t="shared" si="35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2"/>
        <v>0</v>
      </c>
      <c r="AD26" s="16">
        <f t="shared" si="3"/>
        <v>0</v>
      </c>
      <c r="AE26" s="37">
        <f t="shared" si="4"/>
        <v>0</v>
      </c>
      <c r="AF26" s="42">
        <f t="shared" si="5"/>
        <v>0</v>
      </c>
      <c r="AG26" s="37">
        <f t="shared" si="6"/>
        <v>0</v>
      </c>
      <c r="AH26" s="63">
        <f t="shared" si="7"/>
        <v>0</v>
      </c>
      <c r="AI26" s="26">
        <v>0</v>
      </c>
      <c r="AJ26" s="37">
        <f t="shared" si="34"/>
        <v>0</v>
      </c>
      <c r="AK26" s="37" t="str">
        <f t="shared" si="8"/>
        <v>-</v>
      </c>
      <c r="AL26" s="47">
        <v>19</v>
      </c>
      <c r="AM26" s="37" t="str">
        <f t="shared" si="9"/>
        <v>-</v>
      </c>
      <c r="AN26" s="52" t="str">
        <f t="shared" si="35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2"/>
        <v>0</v>
      </c>
      <c r="AD27" s="16">
        <f t="shared" si="3"/>
        <v>0</v>
      </c>
      <c r="AE27" s="37">
        <f t="shared" si="4"/>
        <v>0</v>
      </c>
      <c r="AF27" s="42">
        <f t="shared" si="5"/>
        <v>0</v>
      </c>
      <c r="AG27" s="37">
        <f t="shared" si="6"/>
        <v>0</v>
      </c>
      <c r="AH27" s="63">
        <f t="shared" si="7"/>
        <v>0</v>
      </c>
      <c r="AI27" s="26">
        <v>1</v>
      </c>
      <c r="AJ27" s="37">
        <f t="shared" si="34"/>
        <v>104.5</v>
      </c>
      <c r="AK27" s="37" t="str">
        <f t="shared" si="8"/>
        <v>-</v>
      </c>
      <c r="AL27" s="47">
        <v>20</v>
      </c>
      <c r="AM27" s="37" t="str">
        <f t="shared" si="9"/>
        <v>-</v>
      </c>
      <c r="AN27" s="52" t="str">
        <f t="shared" si="35"/>
        <v>-</v>
      </c>
      <c r="AO27" s="35" t="str">
        <f t="shared" si="10"/>
        <v>-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2"/>
        <v>1</v>
      </c>
      <c r="AD28" s="16">
        <f t="shared" si="3"/>
        <v>53.97</v>
      </c>
      <c r="AE28" s="37">
        <f t="shared" si="4"/>
        <v>104.5</v>
      </c>
      <c r="AF28" s="42">
        <f t="shared" si="5"/>
        <v>8.130081300813009E-3</v>
      </c>
      <c r="AG28" s="37">
        <f t="shared" si="6"/>
        <v>0.24390243902439027</v>
      </c>
      <c r="AH28" s="63">
        <f t="shared" si="7"/>
        <v>25.487804878048781</v>
      </c>
      <c r="AI28" s="26">
        <v>0</v>
      </c>
      <c r="AJ28" s="37">
        <f t="shared" si="34"/>
        <v>0</v>
      </c>
      <c r="AK28" s="37">
        <f t="shared" si="8"/>
        <v>0</v>
      </c>
      <c r="AL28" s="47">
        <v>21</v>
      </c>
      <c r="AM28" s="37">
        <f t="shared" si="9"/>
        <v>0</v>
      </c>
      <c r="AN28" s="52">
        <f t="shared" si="35"/>
        <v>0</v>
      </c>
      <c r="AO28" s="35">
        <f t="shared" si="10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2"/>
        <v>0</v>
      </c>
      <c r="AD29" s="16">
        <f t="shared" si="3"/>
        <v>0</v>
      </c>
      <c r="AE29" s="37">
        <f t="shared" si="4"/>
        <v>0</v>
      </c>
      <c r="AF29" s="42">
        <f t="shared" si="5"/>
        <v>0</v>
      </c>
      <c r="AG29" s="37">
        <f t="shared" si="6"/>
        <v>0</v>
      </c>
      <c r="AH29" s="63">
        <f t="shared" si="7"/>
        <v>0</v>
      </c>
      <c r="AI29" s="26">
        <v>0</v>
      </c>
      <c r="AJ29" s="37">
        <f t="shared" si="34"/>
        <v>0</v>
      </c>
      <c r="AK29" s="37" t="str">
        <f t="shared" si="8"/>
        <v>-</v>
      </c>
      <c r="AL29" s="47">
        <v>22</v>
      </c>
      <c r="AM29" s="37" t="str">
        <f t="shared" si="9"/>
        <v>-</v>
      </c>
      <c r="AN29" s="52" t="str">
        <f t="shared" si="35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2"/>
        <v>0</v>
      </c>
      <c r="AD30" s="16">
        <f t="shared" si="3"/>
        <v>0</v>
      </c>
      <c r="AE30" s="37">
        <f t="shared" si="4"/>
        <v>0</v>
      </c>
      <c r="AF30" s="42">
        <f t="shared" si="5"/>
        <v>0</v>
      </c>
      <c r="AG30" s="37">
        <f t="shared" si="6"/>
        <v>0</v>
      </c>
      <c r="AH30" s="63">
        <f t="shared" si="7"/>
        <v>0</v>
      </c>
      <c r="AI30" s="26">
        <v>0</v>
      </c>
      <c r="AJ30" s="37">
        <f t="shared" si="34"/>
        <v>0</v>
      </c>
      <c r="AK30" s="37" t="str">
        <f t="shared" si="8"/>
        <v>-</v>
      </c>
      <c r="AL30" s="47">
        <v>23</v>
      </c>
      <c r="AM30" s="37" t="str">
        <f t="shared" si="9"/>
        <v>-</v>
      </c>
      <c r="AN30" s="52" t="str">
        <f t="shared" si="35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>J31+M31+P31+S31+V31+Y31</f>
        <v>0</v>
      </c>
      <c r="AD31" s="16">
        <f t="shared" si="3"/>
        <v>0</v>
      </c>
      <c r="AE31" s="37">
        <f t="shared" si="4"/>
        <v>0</v>
      </c>
      <c r="AF31" s="42">
        <f t="shared" si="5"/>
        <v>0</v>
      </c>
      <c r="AG31" s="37">
        <f t="shared" si="6"/>
        <v>0</v>
      </c>
      <c r="AH31" s="63">
        <f t="shared" si="7"/>
        <v>0</v>
      </c>
      <c r="AI31" s="26">
        <v>0</v>
      </c>
      <c r="AJ31" s="37">
        <f t="shared" si="34"/>
        <v>0</v>
      </c>
      <c r="AK31" s="37" t="str">
        <f t="shared" si="8"/>
        <v>-</v>
      </c>
      <c r="AL31" s="47">
        <v>24</v>
      </c>
      <c r="AM31" s="37" t="str">
        <f t="shared" si="9"/>
        <v>-</v>
      </c>
      <c r="AN31" s="52" t="str">
        <f t="shared" si="35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2"/>
        <v>0</v>
      </c>
      <c r="AD32" s="16">
        <f t="shared" si="3"/>
        <v>0</v>
      </c>
      <c r="AE32" s="37">
        <f t="shared" si="4"/>
        <v>0</v>
      </c>
      <c r="AF32" s="42">
        <f t="shared" si="5"/>
        <v>0</v>
      </c>
      <c r="AG32" s="37">
        <f t="shared" si="6"/>
        <v>0</v>
      </c>
      <c r="AH32" s="63">
        <f t="shared" si="7"/>
        <v>0</v>
      </c>
      <c r="AI32" s="26">
        <v>0</v>
      </c>
      <c r="AJ32" s="37">
        <f t="shared" si="34"/>
        <v>0</v>
      </c>
      <c r="AK32" s="37" t="str">
        <f t="shared" si="8"/>
        <v>-</v>
      </c>
      <c r="AL32" s="47">
        <v>25</v>
      </c>
      <c r="AM32" s="37" t="str">
        <f t="shared" si="9"/>
        <v>-</v>
      </c>
      <c r="AN32" s="52" t="str">
        <f t="shared" si="35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1</v>
      </c>
      <c r="K33" s="16">
        <f t="shared" si="11"/>
        <v>20.21</v>
      </c>
      <c r="L33" s="16">
        <f t="shared" si="23"/>
        <v>44.5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2"/>
        <v>1</v>
      </c>
      <c r="AD33" s="16">
        <f t="shared" si="3"/>
        <v>20.21</v>
      </c>
      <c r="AE33" s="37">
        <f t="shared" si="4"/>
        <v>44.5</v>
      </c>
      <c r="AF33" s="42">
        <f t="shared" si="5"/>
        <v>8.130081300813009E-3</v>
      </c>
      <c r="AG33" s="37">
        <f t="shared" si="6"/>
        <v>0.24390243902439027</v>
      </c>
      <c r="AH33" s="63">
        <f t="shared" si="7"/>
        <v>10.853658536585368</v>
      </c>
      <c r="AI33" s="26">
        <v>0</v>
      </c>
      <c r="AJ33" s="37">
        <f t="shared" si="34"/>
        <v>0</v>
      </c>
      <c r="AK33" s="37">
        <f t="shared" si="8"/>
        <v>0</v>
      </c>
      <c r="AL33" s="47">
        <v>26</v>
      </c>
      <c r="AM33" s="37">
        <f t="shared" si="9"/>
        <v>0</v>
      </c>
      <c r="AN33" s="52">
        <f t="shared" si="35"/>
        <v>0</v>
      </c>
      <c r="AO33" s="35">
        <f t="shared" si="10"/>
        <v>43589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2"/>
        <v>0</v>
      </c>
      <c r="AD34" s="16">
        <f t="shared" si="3"/>
        <v>0</v>
      </c>
      <c r="AE34" s="37">
        <f t="shared" si="4"/>
        <v>0</v>
      </c>
      <c r="AF34" s="42">
        <f t="shared" si="5"/>
        <v>0</v>
      </c>
      <c r="AG34" s="37">
        <f t="shared" si="6"/>
        <v>0</v>
      </c>
      <c r="AH34" s="63">
        <f t="shared" si="7"/>
        <v>0</v>
      </c>
      <c r="AI34" s="26">
        <v>0</v>
      </c>
      <c r="AJ34" s="37">
        <f t="shared" si="34"/>
        <v>0</v>
      </c>
      <c r="AK34" s="37" t="str">
        <f t="shared" si="8"/>
        <v>-</v>
      </c>
      <c r="AL34" s="47">
        <v>27</v>
      </c>
      <c r="AM34" s="37" t="str">
        <f t="shared" si="9"/>
        <v>-</v>
      </c>
      <c r="AN34" s="52" t="str">
        <f t="shared" si="35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2"/>
        <v>0</v>
      </c>
      <c r="AD35" s="16">
        <f t="shared" si="3"/>
        <v>0</v>
      </c>
      <c r="AE35" s="37">
        <f t="shared" si="4"/>
        <v>0</v>
      </c>
      <c r="AF35" s="42">
        <f t="shared" si="5"/>
        <v>0</v>
      </c>
      <c r="AG35" s="37">
        <f t="shared" si="6"/>
        <v>0</v>
      </c>
      <c r="AH35" s="63">
        <f t="shared" si="7"/>
        <v>0</v>
      </c>
      <c r="AI35" s="26">
        <v>0</v>
      </c>
      <c r="AJ35" s="37">
        <f t="shared" si="34"/>
        <v>0</v>
      </c>
      <c r="AK35" s="37" t="str">
        <f t="shared" si="8"/>
        <v>-</v>
      </c>
      <c r="AL35" s="47">
        <v>28</v>
      </c>
      <c r="AM35" s="37" t="str">
        <f t="shared" si="9"/>
        <v>-</v>
      </c>
      <c r="AN35" s="52" t="str">
        <f t="shared" si="35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2"/>
        <v>0</v>
      </c>
      <c r="AD36" s="16">
        <f t="shared" si="3"/>
        <v>0</v>
      </c>
      <c r="AE36" s="37">
        <f t="shared" si="4"/>
        <v>0</v>
      </c>
      <c r="AF36" s="42">
        <f t="shared" si="5"/>
        <v>0</v>
      </c>
      <c r="AG36" s="37">
        <f t="shared" si="6"/>
        <v>0</v>
      </c>
      <c r="AH36" s="63">
        <f t="shared" si="7"/>
        <v>0</v>
      </c>
      <c r="AI36" s="26">
        <v>0</v>
      </c>
      <c r="AJ36" s="37">
        <f t="shared" si="34"/>
        <v>0</v>
      </c>
      <c r="AK36" s="37" t="str">
        <f t="shared" si="8"/>
        <v>-</v>
      </c>
      <c r="AL36" s="47">
        <v>29</v>
      </c>
      <c r="AM36" s="37" t="str">
        <f t="shared" si="9"/>
        <v>-</v>
      </c>
      <c r="AN36" s="52" t="str">
        <f t="shared" si="35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2"/>
        <v>0</v>
      </c>
      <c r="AD37" s="16">
        <f t="shared" si="3"/>
        <v>0</v>
      </c>
      <c r="AE37" s="37">
        <f t="shared" si="4"/>
        <v>0</v>
      </c>
      <c r="AF37" s="42">
        <f t="shared" si="5"/>
        <v>0</v>
      </c>
      <c r="AG37" s="37">
        <f t="shared" si="6"/>
        <v>0</v>
      </c>
      <c r="AH37" s="63">
        <f t="shared" si="7"/>
        <v>0</v>
      </c>
      <c r="AI37" s="26">
        <v>0</v>
      </c>
      <c r="AJ37" s="37">
        <f t="shared" si="34"/>
        <v>0</v>
      </c>
      <c r="AK37" s="37" t="str">
        <f t="shared" si="8"/>
        <v>-</v>
      </c>
      <c r="AL37" s="47">
        <v>30</v>
      </c>
      <c r="AM37" s="37" t="str">
        <f t="shared" si="9"/>
        <v>-</v>
      </c>
      <c r="AN37" s="52" t="str">
        <f t="shared" si="35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2"/>
        <v>0</v>
      </c>
      <c r="AD38" s="16">
        <f t="shared" si="3"/>
        <v>0</v>
      </c>
      <c r="AE38" s="37">
        <f t="shared" si="4"/>
        <v>0</v>
      </c>
      <c r="AF38" s="42">
        <f t="shared" si="5"/>
        <v>0</v>
      </c>
      <c r="AG38" s="37">
        <f t="shared" si="6"/>
        <v>0</v>
      </c>
      <c r="AH38" s="63">
        <f t="shared" si="7"/>
        <v>0</v>
      </c>
      <c r="AI38" s="26">
        <v>0</v>
      </c>
      <c r="AJ38" s="37">
        <f t="shared" si="34"/>
        <v>0</v>
      </c>
      <c r="AK38" s="37" t="str">
        <f t="shared" si="8"/>
        <v>-</v>
      </c>
      <c r="AL38" s="47">
        <v>31</v>
      </c>
      <c r="AM38" s="37" t="str">
        <f t="shared" si="9"/>
        <v>-</v>
      </c>
      <c r="AN38" s="52" t="str">
        <f t="shared" si="35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6">J39*$G39</f>
        <v>0</v>
      </c>
      <c r="M39" s="26">
        <v>0</v>
      </c>
      <c r="N39" s="16">
        <f t="shared" ref="N39:N54" si="37">M39*$F39</f>
        <v>0</v>
      </c>
      <c r="O39" s="16">
        <f t="shared" ref="O39:O54" si="38">M39*$G39</f>
        <v>0</v>
      </c>
      <c r="P39" s="26">
        <v>0</v>
      </c>
      <c r="Q39" s="16">
        <f t="shared" ref="Q39:Q54" si="39">P39*$F39</f>
        <v>0</v>
      </c>
      <c r="R39" s="16">
        <f t="shared" ref="R39:R54" si="40">P39*$G39</f>
        <v>0</v>
      </c>
      <c r="S39" s="26">
        <v>0</v>
      </c>
      <c r="T39" s="16">
        <f t="shared" ref="T39:T54" si="41">S39*$F39</f>
        <v>0</v>
      </c>
      <c r="U39" s="16">
        <f t="shared" ref="U39:U54" si="42">S39*$G39</f>
        <v>0</v>
      </c>
      <c r="V39" s="26">
        <v>0</v>
      </c>
      <c r="W39" s="16">
        <f t="shared" ref="W39:W54" si="43">V39*$F39</f>
        <v>0</v>
      </c>
      <c r="X39" s="16">
        <f t="shared" ref="X39:X54" si="44">V39*$G39</f>
        <v>0</v>
      </c>
      <c r="Y39" s="26"/>
      <c r="Z39" s="16">
        <f t="shared" ref="Z39:Z54" si="45">Y39*$F39</f>
        <v>0</v>
      </c>
      <c r="AA39" s="16">
        <f t="shared" ref="AA39:AA54" si="46">Y39*$G39</f>
        <v>0</v>
      </c>
      <c r="AB39" s="51"/>
      <c r="AC39" s="52">
        <f t="shared" si="2"/>
        <v>0</v>
      </c>
      <c r="AD39" s="16">
        <f t="shared" si="3"/>
        <v>0</v>
      </c>
      <c r="AE39" s="37">
        <f t="shared" si="4"/>
        <v>0</v>
      </c>
      <c r="AF39" s="42">
        <f t="shared" si="5"/>
        <v>0</v>
      </c>
      <c r="AG39" s="37">
        <f t="shared" si="6"/>
        <v>0</v>
      </c>
      <c r="AH39" s="63">
        <f t="shared" si="7"/>
        <v>0</v>
      </c>
      <c r="AI39" s="26">
        <v>0</v>
      </c>
      <c r="AJ39" s="37">
        <f t="shared" ref="AJ39:AJ54" si="47">AI39*G39</f>
        <v>0</v>
      </c>
      <c r="AK39" s="37" t="str">
        <f t="shared" si="8"/>
        <v>-</v>
      </c>
      <c r="AL39" s="47">
        <v>33</v>
      </c>
      <c r="AM39" s="37" t="str">
        <f t="shared" si="9"/>
        <v>-</v>
      </c>
      <c r="AN39" s="52" t="str">
        <f t="shared" ref="AN39:AN54" si="48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6"/>
        <v>0</v>
      </c>
      <c r="M40" s="26">
        <v>0</v>
      </c>
      <c r="N40" s="16">
        <f t="shared" si="37"/>
        <v>0</v>
      </c>
      <c r="O40" s="16">
        <f t="shared" si="38"/>
        <v>0</v>
      </c>
      <c r="P40" s="26">
        <v>0</v>
      </c>
      <c r="Q40" s="16">
        <f t="shared" si="39"/>
        <v>0</v>
      </c>
      <c r="R40" s="16">
        <f t="shared" si="40"/>
        <v>0</v>
      </c>
      <c r="S40" s="26">
        <v>0</v>
      </c>
      <c r="T40" s="16">
        <f t="shared" si="41"/>
        <v>0</v>
      </c>
      <c r="U40" s="16">
        <f t="shared" si="42"/>
        <v>0</v>
      </c>
      <c r="V40" s="26">
        <v>0</v>
      </c>
      <c r="W40" s="16">
        <f t="shared" si="43"/>
        <v>0</v>
      </c>
      <c r="X40" s="16">
        <f t="shared" si="44"/>
        <v>0</v>
      </c>
      <c r="Y40" s="26"/>
      <c r="Z40" s="16">
        <f t="shared" si="45"/>
        <v>0</v>
      </c>
      <c r="AA40" s="16">
        <f t="shared" si="46"/>
        <v>0</v>
      </c>
      <c r="AB40" s="51"/>
      <c r="AC40" s="52">
        <f t="shared" si="2"/>
        <v>0</v>
      </c>
      <c r="AD40" s="16">
        <f t="shared" si="3"/>
        <v>0</v>
      </c>
      <c r="AE40" s="37">
        <f t="shared" si="4"/>
        <v>0</v>
      </c>
      <c r="AF40" s="42">
        <f t="shared" si="5"/>
        <v>0</v>
      </c>
      <c r="AG40" s="37">
        <f t="shared" si="6"/>
        <v>0</v>
      </c>
      <c r="AH40" s="63">
        <f t="shared" si="7"/>
        <v>0</v>
      </c>
      <c r="AI40" s="26">
        <v>0</v>
      </c>
      <c r="AJ40" s="37">
        <f t="shared" si="47"/>
        <v>0</v>
      </c>
      <c r="AK40" s="37" t="str">
        <f t="shared" si="8"/>
        <v>-</v>
      </c>
      <c r="AL40" s="47">
        <v>34</v>
      </c>
      <c r="AM40" s="37" t="str">
        <f t="shared" si="9"/>
        <v>-</v>
      </c>
      <c r="AN40" s="52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6"/>
        <v>0</v>
      </c>
      <c r="M41" s="26">
        <v>0</v>
      </c>
      <c r="N41" s="16">
        <f t="shared" si="37"/>
        <v>0</v>
      </c>
      <c r="O41" s="16">
        <f t="shared" si="38"/>
        <v>0</v>
      </c>
      <c r="P41" s="26">
        <v>0</v>
      </c>
      <c r="Q41" s="16">
        <f t="shared" si="39"/>
        <v>0</v>
      </c>
      <c r="R41" s="16">
        <f t="shared" si="40"/>
        <v>0</v>
      </c>
      <c r="S41" s="26">
        <v>0</v>
      </c>
      <c r="T41" s="16">
        <f t="shared" si="41"/>
        <v>0</v>
      </c>
      <c r="U41" s="16">
        <f t="shared" si="42"/>
        <v>0</v>
      </c>
      <c r="V41" s="26">
        <v>0</v>
      </c>
      <c r="W41" s="16">
        <f t="shared" si="43"/>
        <v>0</v>
      </c>
      <c r="X41" s="16">
        <f t="shared" si="44"/>
        <v>0</v>
      </c>
      <c r="Y41" s="26"/>
      <c r="Z41" s="16">
        <f t="shared" si="45"/>
        <v>0</v>
      </c>
      <c r="AA41" s="16">
        <f t="shared" si="46"/>
        <v>0</v>
      </c>
      <c r="AB41" s="51"/>
      <c r="AC41" s="52">
        <f t="shared" si="2"/>
        <v>0</v>
      </c>
      <c r="AD41" s="16">
        <f t="shared" si="3"/>
        <v>0</v>
      </c>
      <c r="AE41" s="37">
        <f t="shared" si="4"/>
        <v>0</v>
      </c>
      <c r="AF41" s="42">
        <f t="shared" si="5"/>
        <v>0</v>
      </c>
      <c r="AG41" s="37">
        <f t="shared" si="6"/>
        <v>0</v>
      </c>
      <c r="AH41" s="63">
        <f t="shared" si="7"/>
        <v>0</v>
      </c>
      <c r="AI41" s="26">
        <v>0</v>
      </c>
      <c r="AJ41" s="37">
        <f t="shared" si="47"/>
        <v>0</v>
      </c>
      <c r="AK41" s="37" t="str">
        <f t="shared" si="8"/>
        <v>-</v>
      </c>
      <c r="AL41" s="47">
        <v>35</v>
      </c>
      <c r="AM41" s="37" t="str">
        <f t="shared" si="9"/>
        <v>-</v>
      </c>
      <c r="AN41" s="52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6"/>
        <v>0</v>
      </c>
      <c r="M42" s="26">
        <v>0</v>
      </c>
      <c r="N42" s="16">
        <f t="shared" si="37"/>
        <v>0</v>
      </c>
      <c r="O42" s="16">
        <f t="shared" si="38"/>
        <v>0</v>
      </c>
      <c r="P42" s="26">
        <v>0</v>
      </c>
      <c r="Q42" s="16">
        <f t="shared" si="39"/>
        <v>0</v>
      </c>
      <c r="R42" s="16">
        <f t="shared" si="40"/>
        <v>0</v>
      </c>
      <c r="S42" s="26">
        <v>0</v>
      </c>
      <c r="T42" s="16">
        <f t="shared" si="41"/>
        <v>0</v>
      </c>
      <c r="U42" s="16">
        <f t="shared" si="42"/>
        <v>0</v>
      </c>
      <c r="V42" s="26">
        <v>0</v>
      </c>
      <c r="W42" s="16">
        <f t="shared" si="43"/>
        <v>0</v>
      </c>
      <c r="X42" s="16">
        <f t="shared" si="44"/>
        <v>0</v>
      </c>
      <c r="Y42" s="26"/>
      <c r="Z42" s="16">
        <f t="shared" si="45"/>
        <v>0</v>
      </c>
      <c r="AA42" s="16">
        <f t="shared" si="46"/>
        <v>0</v>
      </c>
      <c r="AB42" s="51"/>
      <c r="AC42" s="52">
        <f t="shared" si="2"/>
        <v>0</v>
      </c>
      <c r="AD42" s="16">
        <f t="shared" si="3"/>
        <v>0</v>
      </c>
      <c r="AE42" s="37">
        <f t="shared" si="4"/>
        <v>0</v>
      </c>
      <c r="AF42" s="42">
        <f t="shared" si="5"/>
        <v>0</v>
      </c>
      <c r="AG42" s="37">
        <f t="shared" si="6"/>
        <v>0</v>
      </c>
      <c r="AH42" s="63">
        <f t="shared" si="7"/>
        <v>0</v>
      </c>
      <c r="AI42" s="26">
        <v>0</v>
      </c>
      <c r="AJ42" s="37">
        <f t="shared" si="47"/>
        <v>0</v>
      </c>
      <c r="AK42" s="37" t="str">
        <f t="shared" si="8"/>
        <v>-</v>
      </c>
      <c r="AL42" s="47">
        <v>36</v>
      </c>
      <c r="AM42" s="37" t="str">
        <f t="shared" si="9"/>
        <v>-</v>
      </c>
      <c r="AN42" s="52" t="str">
        <f t="shared" si="48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6"/>
        <v>0</v>
      </c>
      <c r="M43" s="26">
        <v>0</v>
      </c>
      <c r="N43" s="16">
        <f t="shared" si="37"/>
        <v>0</v>
      </c>
      <c r="O43" s="16">
        <f t="shared" si="38"/>
        <v>0</v>
      </c>
      <c r="P43" s="26">
        <v>0</v>
      </c>
      <c r="Q43" s="16">
        <f t="shared" si="39"/>
        <v>0</v>
      </c>
      <c r="R43" s="16">
        <f t="shared" si="40"/>
        <v>0</v>
      </c>
      <c r="S43" s="26">
        <v>0</v>
      </c>
      <c r="T43" s="16">
        <f t="shared" si="41"/>
        <v>0</v>
      </c>
      <c r="U43" s="16">
        <f t="shared" si="42"/>
        <v>0</v>
      </c>
      <c r="V43" s="26">
        <v>0</v>
      </c>
      <c r="W43" s="16">
        <f t="shared" si="43"/>
        <v>0</v>
      </c>
      <c r="X43" s="16">
        <f t="shared" si="44"/>
        <v>0</v>
      </c>
      <c r="Y43" s="26"/>
      <c r="Z43" s="16">
        <f t="shared" si="45"/>
        <v>0</v>
      </c>
      <c r="AA43" s="16">
        <f t="shared" si="46"/>
        <v>0</v>
      </c>
      <c r="AC43" s="52">
        <f t="shared" si="2"/>
        <v>0</v>
      </c>
      <c r="AD43" s="16">
        <f t="shared" si="3"/>
        <v>0</v>
      </c>
      <c r="AE43" s="37">
        <f t="shared" si="4"/>
        <v>0</v>
      </c>
      <c r="AF43" s="42">
        <f t="shared" si="5"/>
        <v>0</v>
      </c>
      <c r="AG43" s="37">
        <f t="shared" si="6"/>
        <v>0</v>
      </c>
      <c r="AH43" s="63">
        <f t="shared" si="7"/>
        <v>0</v>
      </c>
      <c r="AI43" s="26">
        <v>0</v>
      </c>
      <c r="AJ43" s="37">
        <f t="shared" si="47"/>
        <v>0</v>
      </c>
      <c r="AK43" s="37" t="str">
        <f t="shared" si="8"/>
        <v>-</v>
      </c>
      <c r="AL43" s="47">
        <v>37</v>
      </c>
      <c r="AM43" s="37" t="str">
        <f t="shared" si="9"/>
        <v>-</v>
      </c>
      <c r="AN43" s="52" t="str">
        <f t="shared" si="48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1</v>
      </c>
      <c r="K44" s="16">
        <f t="shared" si="11"/>
        <v>43.38</v>
      </c>
      <c r="L44" s="16">
        <f t="shared" si="36"/>
        <v>79.5</v>
      </c>
      <c r="M44" s="26">
        <v>0</v>
      </c>
      <c r="N44" s="16">
        <f t="shared" si="37"/>
        <v>0</v>
      </c>
      <c r="O44" s="16">
        <f t="shared" si="38"/>
        <v>0</v>
      </c>
      <c r="P44" s="26">
        <v>0</v>
      </c>
      <c r="Q44" s="16">
        <f t="shared" si="39"/>
        <v>0</v>
      </c>
      <c r="R44" s="16">
        <f t="shared" si="40"/>
        <v>0</v>
      </c>
      <c r="S44" s="26">
        <v>0</v>
      </c>
      <c r="T44" s="16">
        <f t="shared" si="41"/>
        <v>0</v>
      </c>
      <c r="U44" s="16">
        <f t="shared" si="42"/>
        <v>0</v>
      </c>
      <c r="V44" s="26">
        <v>0</v>
      </c>
      <c r="W44" s="16">
        <f t="shared" si="43"/>
        <v>0</v>
      </c>
      <c r="X44" s="16">
        <f t="shared" si="44"/>
        <v>0</v>
      </c>
      <c r="Y44" s="26"/>
      <c r="Z44" s="16">
        <f t="shared" si="45"/>
        <v>0</v>
      </c>
      <c r="AA44" s="16">
        <f t="shared" si="46"/>
        <v>0</v>
      </c>
      <c r="AB44" s="51"/>
      <c r="AC44" s="52">
        <f t="shared" si="2"/>
        <v>1</v>
      </c>
      <c r="AD44" s="16">
        <f t="shared" si="3"/>
        <v>43.38</v>
      </c>
      <c r="AE44" s="37">
        <f t="shared" si="4"/>
        <v>79.5</v>
      </c>
      <c r="AF44" s="42">
        <f t="shared" si="5"/>
        <v>8.130081300813009E-3</v>
      </c>
      <c r="AG44" s="37">
        <f t="shared" si="6"/>
        <v>0.24390243902439027</v>
      </c>
      <c r="AH44" s="63">
        <f t="shared" si="7"/>
        <v>19.390243902439025</v>
      </c>
      <c r="AI44" s="26">
        <v>0</v>
      </c>
      <c r="AJ44" s="37">
        <f t="shared" si="47"/>
        <v>0</v>
      </c>
      <c r="AK44" s="37">
        <f t="shared" si="8"/>
        <v>0</v>
      </c>
      <c r="AL44" s="47">
        <v>38</v>
      </c>
      <c r="AM44" s="37">
        <f t="shared" si="9"/>
        <v>0</v>
      </c>
      <c r="AN44" s="52">
        <f t="shared" si="48"/>
        <v>0</v>
      </c>
      <c r="AO44" s="35">
        <f t="shared" si="10"/>
        <v>43589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2"/>
        <v>0</v>
      </c>
      <c r="AD45" s="104">
        <f t="shared" si="3"/>
        <v>0</v>
      </c>
      <c r="AE45" s="104">
        <f t="shared" si="4"/>
        <v>0</v>
      </c>
      <c r="AF45" s="42">
        <f t="shared" si="5"/>
        <v>0</v>
      </c>
      <c r="AG45" s="37">
        <f t="shared" si="6"/>
        <v>0</v>
      </c>
      <c r="AH45" s="63">
        <f t="shared" si="7"/>
        <v>0</v>
      </c>
      <c r="AI45" s="103">
        <v>0</v>
      </c>
      <c r="AJ45" s="107">
        <f t="shared" si="47"/>
        <v>0</v>
      </c>
      <c r="AK45" s="37" t="str">
        <f t="shared" si="8"/>
        <v>-</v>
      </c>
      <c r="AL45" s="108">
        <v>40</v>
      </c>
      <c r="AM45" s="37" t="str">
        <f t="shared" si="9"/>
        <v>-</v>
      </c>
      <c r="AN45" s="109" t="str">
        <f t="shared" si="48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2"/>
        <v>0</v>
      </c>
      <c r="AD46" s="104">
        <f t="shared" si="3"/>
        <v>0</v>
      </c>
      <c r="AE46" s="104">
        <f t="shared" si="4"/>
        <v>0</v>
      </c>
      <c r="AF46" s="42">
        <f t="shared" si="5"/>
        <v>0</v>
      </c>
      <c r="AG46" s="37">
        <f t="shared" si="6"/>
        <v>0</v>
      </c>
      <c r="AH46" s="63">
        <f t="shared" si="7"/>
        <v>0</v>
      </c>
      <c r="AI46" s="103">
        <v>0</v>
      </c>
      <c r="AJ46" s="107">
        <f t="shared" si="47"/>
        <v>0</v>
      </c>
      <c r="AK46" s="37" t="str">
        <f t="shared" si="8"/>
        <v>-</v>
      </c>
      <c r="AL46" s="108">
        <v>41</v>
      </c>
      <c r="AM46" s="37" t="str">
        <f t="shared" si="9"/>
        <v>-</v>
      </c>
      <c r="AN46" s="109" t="str">
        <f t="shared" si="48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>J47+M47+P47+S47+V47+Y47</f>
        <v>0</v>
      </c>
      <c r="AD47" s="104">
        <f t="shared" si="3"/>
        <v>0</v>
      </c>
      <c r="AE47" s="104">
        <f t="shared" si="4"/>
        <v>0</v>
      </c>
      <c r="AF47" s="42">
        <f t="shared" si="5"/>
        <v>0</v>
      </c>
      <c r="AG47" s="37">
        <f t="shared" si="6"/>
        <v>0</v>
      </c>
      <c r="AH47" s="63">
        <f t="shared" si="7"/>
        <v>0</v>
      </c>
      <c r="AI47" s="103">
        <v>0</v>
      </c>
      <c r="AJ47" s="107">
        <f t="shared" si="47"/>
        <v>0</v>
      </c>
      <c r="AK47" s="37" t="str">
        <f t="shared" si="8"/>
        <v>-</v>
      </c>
      <c r="AL47" s="108">
        <v>42</v>
      </c>
      <c r="AM47" s="37" t="str">
        <f t="shared" si="9"/>
        <v>-</v>
      </c>
      <c r="AN47" s="109" t="str">
        <f t="shared" si="48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2"/>
        <v>0</v>
      </c>
      <c r="AD48" s="104">
        <f t="shared" si="3"/>
        <v>0</v>
      </c>
      <c r="AE48" s="104">
        <f t="shared" si="4"/>
        <v>0</v>
      </c>
      <c r="AF48" s="42">
        <f t="shared" si="5"/>
        <v>0</v>
      </c>
      <c r="AG48" s="37">
        <f t="shared" si="6"/>
        <v>0</v>
      </c>
      <c r="AH48" s="63">
        <f t="shared" si="7"/>
        <v>0</v>
      </c>
      <c r="AI48" s="103">
        <v>0</v>
      </c>
      <c r="AJ48" s="107">
        <f t="shared" si="47"/>
        <v>0</v>
      </c>
      <c r="AK48" s="37" t="str">
        <f t="shared" si="8"/>
        <v>-</v>
      </c>
      <c r="AL48" s="108">
        <v>43</v>
      </c>
      <c r="AM48" s="37" t="str">
        <f t="shared" si="9"/>
        <v>-</v>
      </c>
      <c r="AN48" s="109" t="str">
        <f t="shared" si="48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2"/>
        <v>0</v>
      </c>
      <c r="AD49" s="104">
        <f t="shared" si="3"/>
        <v>0</v>
      </c>
      <c r="AE49" s="104">
        <f t="shared" si="4"/>
        <v>0</v>
      </c>
      <c r="AF49" s="42">
        <f t="shared" si="5"/>
        <v>0</v>
      </c>
      <c r="AG49" s="37">
        <f t="shared" si="6"/>
        <v>0</v>
      </c>
      <c r="AH49" s="63">
        <f t="shared" si="7"/>
        <v>0</v>
      </c>
      <c r="AI49" s="103">
        <v>0</v>
      </c>
      <c r="AJ49" s="107">
        <f t="shared" si="47"/>
        <v>0</v>
      </c>
      <c r="AK49" s="37" t="str">
        <f t="shared" si="8"/>
        <v>-</v>
      </c>
      <c r="AL49" s="108">
        <v>44</v>
      </c>
      <c r="AM49" s="37" t="str">
        <f t="shared" si="9"/>
        <v>-</v>
      </c>
      <c r="AN49" s="109" t="str">
        <f t="shared" si="48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2"/>
        <v>0</v>
      </c>
      <c r="AD50" s="104">
        <f t="shared" si="3"/>
        <v>0</v>
      </c>
      <c r="AE50" s="104">
        <f t="shared" si="4"/>
        <v>0</v>
      </c>
      <c r="AF50" s="42">
        <f t="shared" si="5"/>
        <v>0</v>
      </c>
      <c r="AG50" s="37">
        <f t="shared" si="6"/>
        <v>0</v>
      </c>
      <c r="AH50" s="63">
        <f t="shared" si="7"/>
        <v>0</v>
      </c>
      <c r="AI50" s="103">
        <v>0</v>
      </c>
      <c r="AJ50" s="107">
        <f t="shared" si="47"/>
        <v>0</v>
      </c>
      <c r="AK50" s="37" t="str">
        <f t="shared" si="8"/>
        <v>-</v>
      </c>
      <c r="AL50" s="108">
        <v>45</v>
      </c>
      <c r="AM50" s="37" t="str">
        <f t="shared" si="9"/>
        <v>-</v>
      </c>
      <c r="AN50" s="109" t="str">
        <f t="shared" si="48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2"/>
        <v>0</v>
      </c>
      <c r="AD51" s="104">
        <f t="shared" si="3"/>
        <v>0</v>
      </c>
      <c r="AE51" s="104">
        <f t="shared" si="4"/>
        <v>0</v>
      </c>
      <c r="AF51" s="42">
        <f t="shared" si="5"/>
        <v>0</v>
      </c>
      <c r="AG51" s="37">
        <f t="shared" si="6"/>
        <v>0</v>
      </c>
      <c r="AH51" s="63">
        <f t="shared" si="7"/>
        <v>0</v>
      </c>
      <c r="AI51" s="103">
        <v>0</v>
      </c>
      <c r="AJ51" s="107">
        <f t="shared" si="47"/>
        <v>0</v>
      </c>
      <c r="AK51" s="37" t="str">
        <f t="shared" si="8"/>
        <v>-</v>
      </c>
      <c r="AL51" s="108">
        <v>46</v>
      </c>
      <c r="AM51" s="37" t="str">
        <f t="shared" si="9"/>
        <v>-</v>
      </c>
      <c r="AN51" s="109" t="str">
        <f t="shared" si="48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2"/>
        <v>0</v>
      </c>
      <c r="AD52" s="104">
        <f t="shared" si="3"/>
        <v>0</v>
      </c>
      <c r="AE52" s="104">
        <f t="shared" si="4"/>
        <v>0</v>
      </c>
      <c r="AF52" s="42">
        <f t="shared" si="5"/>
        <v>0</v>
      </c>
      <c r="AG52" s="37">
        <f t="shared" si="6"/>
        <v>0</v>
      </c>
      <c r="AH52" s="63">
        <f t="shared" si="7"/>
        <v>0</v>
      </c>
      <c r="AI52" s="103">
        <v>0</v>
      </c>
      <c r="AJ52" s="107">
        <f t="shared" si="47"/>
        <v>0</v>
      </c>
      <c r="AK52" s="37" t="str">
        <f t="shared" si="8"/>
        <v>-</v>
      </c>
      <c r="AL52" s="108">
        <v>47</v>
      </c>
      <c r="AM52" s="37" t="str">
        <f t="shared" si="9"/>
        <v>-</v>
      </c>
      <c r="AN52" s="109" t="str">
        <f t="shared" si="48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03"/>
      <c r="AC53" s="103">
        <f t="shared" si="2"/>
        <v>0</v>
      </c>
      <c r="AD53" s="104">
        <f t="shared" si="3"/>
        <v>0</v>
      </c>
      <c r="AE53" s="104">
        <f t="shared" si="4"/>
        <v>0</v>
      </c>
      <c r="AF53" s="42">
        <f t="shared" si="5"/>
        <v>0</v>
      </c>
      <c r="AG53" s="37">
        <f t="shared" si="6"/>
        <v>0</v>
      </c>
      <c r="AH53" s="63">
        <f t="shared" si="7"/>
        <v>0</v>
      </c>
      <c r="AI53" s="103">
        <v>0</v>
      </c>
      <c r="AJ53" s="107">
        <f t="shared" si="47"/>
        <v>0</v>
      </c>
      <c r="AK53" s="37" t="str">
        <f t="shared" si="8"/>
        <v>-</v>
      </c>
      <c r="AL53" s="108">
        <v>48</v>
      </c>
      <c r="AM53" s="37" t="str">
        <f t="shared" si="9"/>
        <v>-</v>
      </c>
      <c r="AN53" s="109" t="str">
        <f t="shared" si="48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6"/>
        <v>0</v>
      </c>
      <c r="M54" s="26">
        <v>0</v>
      </c>
      <c r="N54" s="16">
        <f t="shared" si="37"/>
        <v>0</v>
      </c>
      <c r="O54" s="16">
        <f t="shared" si="38"/>
        <v>0</v>
      </c>
      <c r="P54" s="26">
        <v>0</v>
      </c>
      <c r="Q54" s="16">
        <f t="shared" si="39"/>
        <v>0</v>
      </c>
      <c r="R54" s="16">
        <f t="shared" si="40"/>
        <v>0</v>
      </c>
      <c r="S54" s="26">
        <v>0</v>
      </c>
      <c r="T54" s="16">
        <f t="shared" si="41"/>
        <v>0</v>
      </c>
      <c r="U54" s="16">
        <f t="shared" si="42"/>
        <v>0</v>
      </c>
      <c r="V54" s="26">
        <v>0</v>
      </c>
      <c r="W54" s="16">
        <f t="shared" si="43"/>
        <v>0</v>
      </c>
      <c r="X54" s="16">
        <f t="shared" si="44"/>
        <v>0</v>
      </c>
      <c r="Y54" s="26"/>
      <c r="Z54" s="16">
        <f t="shared" si="45"/>
        <v>0</v>
      </c>
      <c r="AA54" s="16">
        <f t="shared" si="46"/>
        <v>0</v>
      </c>
      <c r="AC54" s="52">
        <f t="shared" si="2"/>
        <v>0</v>
      </c>
      <c r="AD54" s="16">
        <f t="shared" si="3"/>
        <v>0</v>
      </c>
      <c r="AE54" s="37">
        <f t="shared" si="4"/>
        <v>0</v>
      </c>
      <c r="AF54" s="42">
        <f t="shared" si="5"/>
        <v>0</v>
      </c>
      <c r="AG54" s="37">
        <f t="shared" si="6"/>
        <v>0</v>
      </c>
      <c r="AH54" s="63">
        <f t="shared" si="7"/>
        <v>0</v>
      </c>
      <c r="AI54" s="26">
        <v>0</v>
      </c>
      <c r="AJ54" s="37">
        <f t="shared" si="47"/>
        <v>0</v>
      </c>
      <c r="AK54" s="37" t="str">
        <f t="shared" si="8"/>
        <v>-</v>
      </c>
      <c r="AL54" s="47">
        <v>49</v>
      </c>
      <c r="AM54" s="37" t="str">
        <f t="shared" si="9"/>
        <v>-</v>
      </c>
      <c r="AN54" s="52" t="str">
        <f t="shared" si="48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49">J55*$G55</f>
        <v>0</v>
      </c>
      <c r="M55" s="26">
        <v>1</v>
      </c>
      <c r="N55" s="16">
        <f t="shared" ref="N55:N89" si="50">M55*$F55</f>
        <v>24.729999999999976</v>
      </c>
      <c r="O55" s="16">
        <f t="shared" ref="O55:O89" si="51">M55*$G55</f>
        <v>44.5</v>
      </c>
      <c r="P55" s="26">
        <v>1</v>
      </c>
      <c r="Q55" s="16">
        <f t="shared" ref="Q55:Q89" si="52">P55*$F55</f>
        <v>24.729999999999976</v>
      </c>
      <c r="R55" s="16">
        <f t="shared" ref="R55:R89" si="53">P55*$G55</f>
        <v>44.5</v>
      </c>
      <c r="S55" s="26">
        <v>0</v>
      </c>
      <c r="T55" s="16">
        <f t="shared" ref="T55:T89" si="54">S55*$F55</f>
        <v>0</v>
      </c>
      <c r="U55" s="16">
        <f t="shared" ref="U55:U89" si="55">S55*$G55</f>
        <v>0</v>
      </c>
      <c r="V55" s="26">
        <v>0</v>
      </c>
      <c r="W55" s="16">
        <f t="shared" ref="W55:W89" si="56">V55*$F55</f>
        <v>0</v>
      </c>
      <c r="X55" s="16">
        <f t="shared" ref="X55:X89" si="57">V55*$G55</f>
        <v>0</v>
      </c>
      <c r="Y55" s="26"/>
      <c r="Z55" s="16">
        <f t="shared" ref="Z55:Z89" si="58">Y55*$F55</f>
        <v>0</v>
      </c>
      <c r="AA55" s="16">
        <f t="shared" ref="AA55:AA89" si="59">Y55*$G55</f>
        <v>0</v>
      </c>
      <c r="AB55" s="51"/>
      <c r="AC55" s="52">
        <f t="shared" si="2"/>
        <v>2</v>
      </c>
      <c r="AD55" s="16">
        <f t="shared" si="3"/>
        <v>49.459999999999951</v>
      </c>
      <c r="AE55" s="37">
        <f t="shared" si="4"/>
        <v>89</v>
      </c>
      <c r="AF55" s="42">
        <f t="shared" si="5"/>
        <v>1.6260162601626018E-2</v>
      </c>
      <c r="AG55" s="37">
        <f t="shared" si="6"/>
        <v>0.48780487804878053</v>
      </c>
      <c r="AH55" s="63">
        <f t="shared" si="7"/>
        <v>21.707317073170735</v>
      </c>
      <c r="AI55" s="26">
        <v>0</v>
      </c>
      <c r="AJ55" s="37">
        <f t="shared" ref="AJ55:AJ89" si="60">AI55*G55</f>
        <v>0</v>
      </c>
      <c r="AK55" s="37">
        <f t="shared" si="8"/>
        <v>0</v>
      </c>
      <c r="AL55" s="47">
        <v>51</v>
      </c>
      <c r="AM55" s="37">
        <f t="shared" si="9"/>
        <v>0</v>
      </c>
      <c r="AN55" s="52">
        <f t="shared" ref="AN55:AN89" si="61">IFERROR(AK55/30,"-")</f>
        <v>0</v>
      </c>
      <c r="AO55" s="35">
        <f t="shared" si="10"/>
        <v>43589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49"/>
        <v>0</v>
      </c>
      <c r="M56" s="26">
        <v>0</v>
      </c>
      <c r="N56" s="16">
        <f t="shared" si="50"/>
        <v>0</v>
      </c>
      <c r="O56" s="16">
        <f t="shared" si="51"/>
        <v>0</v>
      </c>
      <c r="P56" s="26">
        <v>0</v>
      </c>
      <c r="Q56" s="16">
        <f t="shared" si="52"/>
        <v>0</v>
      </c>
      <c r="R56" s="16">
        <f t="shared" si="53"/>
        <v>0</v>
      </c>
      <c r="S56" s="26">
        <v>0</v>
      </c>
      <c r="T56" s="16">
        <f t="shared" si="54"/>
        <v>0</v>
      </c>
      <c r="U56" s="16">
        <f t="shared" si="55"/>
        <v>0</v>
      </c>
      <c r="V56" s="26">
        <v>0</v>
      </c>
      <c r="W56" s="16">
        <f t="shared" si="56"/>
        <v>0</v>
      </c>
      <c r="X56" s="16">
        <f t="shared" si="57"/>
        <v>0</v>
      </c>
      <c r="Y56" s="26"/>
      <c r="Z56" s="16">
        <f t="shared" si="58"/>
        <v>0</v>
      </c>
      <c r="AA56" s="16">
        <f t="shared" si="59"/>
        <v>0</v>
      </c>
      <c r="AB56" s="51"/>
      <c r="AC56" s="52">
        <f t="shared" si="2"/>
        <v>0</v>
      </c>
      <c r="AD56" s="16">
        <f t="shared" si="3"/>
        <v>0</v>
      </c>
      <c r="AE56" s="37">
        <f t="shared" si="4"/>
        <v>0</v>
      </c>
      <c r="AF56" s="42">
        <f t="shared" si="5"/>
        <v>0</v>
      </c>
      <c r="AG56" s="37">
        <f t="shared" si="6"/>
        <v>0</v>
      </c>
      <c r="AH56" s="63">
        <f t="shared" si="7"/>
        <v>0</v>
      </c>
      <c r="AI56" s="26">
        <v>0</v>
      </c>
      <c r="AJ56" s="37">
        <f t="shared" si="60"/>
        <v>0</v>
      </c>
      <c r="AK56" s="37" t="str">
        <f t="shared" si="8"/>
        <v>-</v>
      </c>
      <c r="AL56" s="47">
        <v>52</v>
      </c>
      <c r="AM56" s="37" t="str">
        <f t="shared" si="9"/>
        <v>-</v>
      </c>
      <c r="AN56" s="52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49"/>
        <v>0</v>
      </c>
      <c r="M57" s="26">
        <v>0</v>
      </c>
      <c r="N57" s="16">
        <f t="shared" si="50"/>
        <v>0</v>
      </c>
      <c r="O57" s="16">
        <f t="shared" si="51"/>
        <v>0</v>
      </c>
      <c r="P57" s="26">
        <v>0</v>
      </c>
      <c r="Q57" s="16">
        <f t="shared" si="52"/>
        <v>0</v>
      </c>
      <c r="R57" s="16">
        <f t="shared" si="53"/>
        <v>0</v>
      </c>
      <c r="S57" s="26">
        <v>0</v>
      </c>
      <c r="T57" s="16">
        <f t="shared" si="54"/>
        <v>0</v>
      </c>
      <c r="U57" s="16">
        <f t="shared" si="55"/>
        <v>0</v>
      </c>
      <c r="V57" s="26">
        <v>0</v>
      </c>
      <c r="W57" s="16">
        <f t="shared" si="56"/>
        <v>0</v>
      </c>
      <c r="X57" s="16">
        <f t="shared" si="57"/>
        <v>0</v>
      </c>
      <c r="Y57" s="26"/>
      <c r="Z57" s="16">
        <f t="shared" si="58"/>
        <v>0</v>
      </c>
      <c r="AA57" s="16">
        <f t="shared" si="59"/>
        <v>0</v>
      </c>
      <c r="AB57" s="51"/>
      <c r="AC57" s="52">
        <f t="shared" si="2"/>
        <v>0</v>
      </c>
      <c r="AD57" s="16">
        <f t="shared" si="3"/>
        <v>0</v>
      </c>
      <c r="AE57" s="37">
        <f t="shared" si="4"/>
        <v>0</v>
      </c>
      <c r="AF57" s="42">
        <f t="shared" si="5"/>
        <v>0</v>
      </c>
      <c r="AG57" s="37">
        <f t="shared" si="6"/>
        <v>0</v>
      </c>
      <c r="AH57" s="63">
        <f t="shared" si="7"/>
        <v>0</v>
      </c>
      <c r="AI57" s="26">
        <v>0</v>
      </c>
      <c r="AJ57" s="37">
        <f t="shared" si="60"/>
        <v>0</v>
      </c>
      <c r="AK57" s="37" t="str">
        <f t="shared" si="8"/>
        <v>-</v>
      </c>
      <c r="AL57" s="47">
        <v>53</v>
      </c>
      <c r="AM57" s="37" t="str">
        <f t="shared" si="9"/>
        <v>-</v>
      </c>
      <c r="AN57" s="52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49"/>
        <v>0</v>
      </c>
      <c r="M58" s="26">
        <v>0</v>
      </c>
      <c r="N58" s="16">
        <f t="shared" si="50"/>
        <v>0</v>
      </c>
      <c r="O58" s="16">
        <f t="shared" si="51"/>
        <v>0</v>
      </c>
      <c r="P58" s="26">
        <v>0</v>
      </c>
      <c r="Q58" s="16">
        <f t="shared" si="52"/>
        <v>0</v>
      </c>
      <c r="R58" s="16">
        <f t="shared" si="53"/>
        <v>0</v>
      </c>
      <c r="S58" s="26">
        <v>0</v>
      </c>
      <c r="T58" s="16">
        <f t="shared" si="54"/>
        <v>0</v>
      </c>
      <c r="U58" s="16">
        <f t="shared" si="55"/>
        <v>0</v>
      </c>
      <c r="V58" s="26">
        <v>0</v>
      </c>
      <c r="W58" s="16">
        <f t="shared" si="56"/>
        <v>0</v>
      </c>
      <c r="X58" s="16">
        <f t="shared" si="57"/>
        <v>0</v>
      </c>
      <c r="Y58" s="26"/>
      <c r="Z58" s="16">
        <f t="shared" si="58"/>
        <v>0</v>
      </c>
      <c r="AA58" s="16">
        <f t="shared" si="59"/>
        <v>0</v>
      </c>
      <c r="AB58" s="51"/>
      <c r="AC58" s="52">
        <f t="shared" si="2"/>
        <v>0</v>
      </c>
      <c r="AD58" s="16">
        <f t="shared" si="3"/>
        <v>0</v>
      </c>
      <c r="AE58" s="37">
        <f t="shared" si="4"/>
        <v>0</v>
      </c>
      <c r="AF58" s="42">
        <f t="shared" si="5"/>
        <v>0</v>
      </c>
      <c r="AG58" s="37">
        <f t="shared" si="6"/>
        <v>0</v>
      </c>
      <c r="AH58" s="63">
        <f t="shared" si="7"/>
        <v>0</v>
      </c>
      <c r="AI58" s="26">
        <v>0</v>
      </c>
      <c r="AJ58" s="37">
        <f t="shared" si="60"/>
        <v>0</v>
      </c>
      <c r="AK58" s="37" t="str">
        <f t="shared" si="8"/>
        <v>-</v>
      </c>
      <c r="AL58" s="47">
        <v>54</v>
      </c>
      <c r="AM58" s="37" t="str">
        <f t="shared" si="9"/>
        <v>-</v>
      </c>
      <c r="AN58" s="52" t="str">
        <f t="shared" si="6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49"/>
        <v>0</v>
      </c>
      <c r="M59" s="26">
        <v>0</v>
      </c>
      <c r="N59" s="16">
        <f t="shared" si="50"/>
        <v>0</v>
      </c>
      <c r="O59" s="16">
        <f t="shared" si="51"/>
        <v>0</v>
      </c>
      <c r="P59" s="26">
        <v>0</v>
      </c>
      <c r="Q59" s="16">
        <f t="shared" si="52"/>
        <v>0</v>
      </c>
      <c r="R59" s="16">
        <f t="shared" si="53"/>
        <v>0</v>
      </c>
      <c r="S59" s="26">
        <v>0</v>
      </c>
      <c r="T59" s="16">
        <f t="shared" si="54"/>
        <v>0</v>
      </c>
      <c r="U59" s="16">
        <f t="shared" si="55"/>
        <v>0</v>
      </c>
      <c r="V59" s="26">
        <v>0</v>
      </c>
      <c r="W59" s="16">
        <f t="shared" si="56"/>
        <v>0</v>
      </c>
      <c r="X59" s="16">
        <f t="shared" si="57"/>
        <v>0</v>
      </c>
      <c r="Y59" s="26"/>
      <c r="Z59" s="16">
        <f t="shared" si="58"/>
        <v>0</v>
      </c>
      <c r="AA59" s="16">
        <f t="shared" si="59"/>
        <v>0</v>
      </c>
      <c r="AB59" s="51"/>
      <c r="AC59" s="52">
        <f t="shared" si="2"/>
        <v>0</v>
      </c>
      <c r="AD59" s="16">
        <f t="shared" si="3"/>
        <v>0</v>
      </c>
      <c r="AE59" s="37">
        <f t="shared" si="4"/>
        <v>0</v>
      </c>
      <c r="AF59" s="42">
        <f t="shared" si="5"/>
        <v>0</v>
      </c>
      <c r="AG59" s="37">
        <f t="shared" si="6"/>
        <v>0</v>
      </c>
      <c r="AH59" s="63">
        <f t="shared" si="7"/>
        <v>0</v>
      </c>
      <c r="AI59" s="26">
        <v>0</v>
      </c>
      <c r="AJ59" s="37">
        <f t="shared" si="60"/>
        <v>0</v>
      </c>
      <c r="AK59" s="37" t="str">
        <f t="shared" si="8"/>
        <v>-</v>
      </c>
      <c r="AL59" s="47">
        <v>55</v>
      </c>
      <c r="AM59" s="37" t="str">
        <f t="shared" si="9"/>
        <v>-</v>
      </c>
      <c r="AN59" s="52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49"/>
        <v>0</v>
      </c>
      <c r="M60" s="26">
        <v>0</v>
      </c>
      <c r="N60" s="16">
        <f t="shared" si="50"/>
        <v>0</v>
      </c>
      <c r="O60" s="16">
        <f t="shared" si="51"/>
        <v>0</v>
      </c>
      <c r="P60" s="26">
        <v>0</v>
      </c>
      <c r="Q60" s="16">
        <f t="shared" si="52"/>
        <v>0</v>
      </c>
      <c r="R60" s="16">
        <f t="shared" si="53"/>
        <v>0</v>
      </c>
      <c r="S60" s="26">
        <v>0</v>
      </c>
      <c r="T60" s="16">
        <f t="shared" si="54"/>
        <v>0</v>
      </c>
      <c r="U60" s="16">
        <f t="shared" si="55"/>
        <v>0</v>
      </c>
      <c r="V60" s="26">
        <v>0</v>
      </c>
      <c r="W60" s="16">
        <f t="shared" si="56"/>
        <v>0</v>
      </c>
      <c r="X60" s="16">
        <f t="shared" si="57"/>
        <v>0</v>
      </c>
      <c r="Y60" s="26"/>
      <c r="Z60" s="16">
        <f t="shared" si="58"/>
        <v>0</v>
      </c>
      <c r="AA60" s="16">
        <f t="shared" si="59"/>
        <v>0</v>
      </c>
      <c r="AB60" s="51"/>
      <c r="AC60" s="52">
        <f t="shared" si="2"/>
        <v>0</v>
      </c>
      <c r="AD60" s="16">
        <f t="shared" si="3"/>
        <v>0</v>
      </c>
      <c r="AE60" s="37">
        <f t="shared" si="4"/>
        <v>0</v>
      </c>
      <c r="AF60" s="42">
        <f t="shared" si="5"/>
        <v>0</v>
      </c>
      <c r="AG60" s="37">
        <f t="shared" si="6"/>
        <v>0</v>
      </c>
      <c r="AH60" s="63">
        <f t="shared" si="7"/>
        <v>0</v>
      </c>
      <c r="AI60" s="26">
        <v>0</v>
      </c>
      <c r="AJ60" s="37">
        <f t="shared" si="60"/>
        <v>0</v>
      </c>
      <c r="AK60" s="37" t="str">
        <f t="shared" si="8"/>
        <v>-</v>
      </c>
      <c r="AL60" s="47">
        <v>56</v>
      </c>
      <c r="AM60" s="37" t="str">
        <f t="shared" si="9"/>
        <v>-</v>
      </c>
      <c r="AN60" s="52" t="str">
        <f t="shared" si="6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2"/>
        <v>0</v>
      </c>
      <c r="AD61" s="104">
        <f t="shared" si="3"/>
        <v>0</v>
      </c>
      <c r="AE61" s="104">
        <f t="shared" si="4"/>
        <v>0</v>
      </c>
      <c r="AF61" s="42">
        <f t="shared" si="5"/>
        <v>0</v>
      </c>
      <c r="AG61" s="37">
        <f t="shared" si="6"/>
        <v>0</v>
      </c>
      <c r="AH61" s="63">
        <f t="shared" si="7"/>
        <v>0</v>
      </c>
      <c r="AI61" s="103">
        <v>0</v>
      </c>
      <c r="AJ61" s="107">
        <f t="shared" si="60"/>
        <v>0</v>
      </c>
      <c r="AK61" s="37" t="str">
        <f t="shared" si="8"/>
        <v>-</v>
      </c>
      <c r="AL61" s="108">
        <v>57</v>
      </c>
      <c r="AM61" s="37" t="str">
        <f t="shared" si="9"/>
        <v>-</v>
      </c>
      <c r="AN61" s="109" t="str">
        <f t="shared" si="6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1</v>
      </c>
      <c r="K62" s="104">
        <f t="shared" si="11"/>
        <v>47.3</v>
      </c>
      <c r="L62" s="104">
        <f t="shared" si="49"/>
        <v>104.5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2"/>
        <v>1</v>
      </c>
      <c r="AD62" s="104">
        <f t="shared" si="3"/>
        <v>47.3</v>
      </c>
      <c r="AE62" s="104">
        <f t="shared" si="4"/>
        <v>104.5</v>
      </c>
      <c r="AF62" s="42">
        <f t="shared" si="5"/>
        <v>8.130081300813009E-3</v>
      </c>
      <c r="AG62" s="37">
        <f t="shared" si="6"/>
        <v>0.24390243902439027</v>
      </c>
      <c r="AH62" s="63">
        <f t="shared" si="7"/>
        <v>25.487804878048781</v>
      </c>
      <c r="AI62" s="103">
        <v>0</v>
      </c>
      <c r="AJ62" s="107">
        <f t="shared" si="60"/>
        <v>0</v>
      </c>
      <c r="AK62" s="37">
        <f t="shared" si="8"/>
        <v>0</v>
      </c>
      <c r="AL62" s="108">
        <v>58</v>
      </c>
      <c r="AM62" s="37">
        <f t="shared" si="9"/>
        <v>0</v>
      </c>
      <c r="AN62" s="109">
        <f t="shared" si="61"/>
        <v>0</v>
      </c>
      <c r="AO62" s="35">
        <f t="shared" si="10"/>
        <v>43589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2"/>
        <v>0</v>
      </c>
      <c r="AD63" s="104">
        <f t="shared" si="3"/>
        <v>0</v>
      </c>
      <c r="AE63" s="104">
        <f t="shared" si="4"/>
        <v>0</v>
      </c>
      <c r="AF63" s="42">
        <f t="shared" si="5"/>
        <v>0</v>
      </c>
      <c r="AG63" s="37">
        <f t="shared" si="6"/>
        <v>0</v>
      </c>
      <c r="AH63" s="63">
        <f t="shared" si="7"/>
        <v>0</v>
      </c>
      <c r="AI63" s="103">
        <v>0</v>
      </c>
      <c r="AJ63" s="107">
        <f t="shared" si="60"/>
        <v>0</v>
      </c>
      <c r="AK63" s="37" t="str">
        <f t="shared" si="8"/>
        <v>-</v>
      </c>
      <c r="AL63" s="108">
        <v>59</v>
      </c>
      <c r="AM63" s="37" t="str">
        <f t="shared" si="9"/>
        <v>-</v>
      </c>
      <c r="AN63" s="109" t="str">
        <f t="shared" si="61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2"/>
        <v>0</v>
      </c>
      <c r="AD64" s="104">
        <f t="shared" si="3"/>
        <v>0</v>
      </c>
      <c r="AE64" s="104">
        <f t="shared" si="4"/>
        <v>0</v>
      </c>
      <c r="AF64" s="42">
        <f t="shared" si="5"/>
        <v>0</v>
      </c>
      <c r="AG64" s="37">
        <f t="shared" si="6"/>
        <v>0</v>
      </c>
      <c r="AH64" s="63">
        <f t="shared" si="7"/>
        <v>0</v>
      </c>
      <c r="AI64" s="103">
        <v>0</v>
      </c>
      <c r="AJ64" s="107">
        <f t="shared" si="60"/>
        <v>0</v>
      </c>
      <c r="AK64" s="37" t="str">
        <f t="shared" si="8"/>
        <v>-</v>
      </c>
      <c r="AL64" s="108">
        <v>60</v>
      </c>
      <c r="AM64" s="37" t="str">
        <f t="shared" si="9"/>
        <v>-</v>
      </c>
      <c r="AN64" s="109" t="str">
        <f t="shared" si="61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2"/>
        <v>0</v>
      </c>
      <c r="AD65" s="104">
        <f t="shared" si="3"/>
        <v>0</v>
      </c>
      <c r="AE65" s="104">
        <f t="shared" si="4"/>
        <v>0</v>
      </c>
      <c r="AF65" s="42">
        <f t="shared" si="5"/>
        <v>0</v>
      </c>
      <c r="AG65" s="37">
        <f t="shared" si="6"/>
        <v>0</v>
      </c>
      <c r="AH65" s="63">
        <f t="shared" si="7"/>
        <v>0</v>
      </c>
      <c r="AI65" s="103">
        <v>0</v>
      </c>
      <c r="AJ65" s="107">
        <f t="shared" si="60"/>
        <v>0</v>
      </c>
      <c r="AK65" s="37" t="str">
        <f t="shared" si="8"/>
        <v>-</v>
      </c>
      <c r="AL65" s="108">
        <v>61</v>
      </c>
      <c r="AM65" s="37" t="str">
        <f t="shared" si="9"/>
        <v>-</v>
      </c>
      <c r="AN65" s="109" t="str">
        <f t="shared" si="61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2"/>
        <v>0</v>
      </c>
      <c r="AD66" s="104">
        <f t="shared" si="3"/>
        <v>0</v>
      </c>
      <c r="AE66" s="104">
        <f t="shared" si="4"/>
        <v>0</v>
      </c>
      <c r="AF66" s="42">
        <f t="shared" si="5"/>
        <v>0</v>
      </c>
      <c r="AG66" s="37">
        <f t="shared" si="6"/>
        <v>0</v>
      </c>
      <c r="AH66" s="63">
        <f t="shared" si="7"/>
        <v>0</v>
      </c>
      <c r="AI66" s="103">
        <v>0</v>
      </c>
      <c r="AJ66" s="107">
        <f t="shared" si="60"/>
        <v>0</v>
      </c>
      <c r="AK66" s="37" t="str">
        <f t="shared" si="8"/>
        <v>-</v>
      </c>
      <c r="AL66" s="108">
        <v>62</v>
      </c>
      <c r="AM66" s="37" t="str">
        <f t="shared" si="9"/>
        <v>-</v>
      </c>
      <c r="AN66" s="109" t="str">
        <f t="shared" si="61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2"/>
        <v>0</v>
      </c>
      <c r="AD67" s="104">
        <f t="shared" si="3"/>
        <v>0</v>
      </c>
      <c r="AE67" s="104">
        <f t="shared" si="4"/>
        <v>0</v>
      </c>
      <c r="AF67" s="42">
        <f t="shared" si="5"/>
        <v>0</v>
      </c>
      <c r="AG67" s="37">
        <f t="shared" si="6"/>
        <v>0</v>
      </c>
      <c r="AH67" s="63">
        <f t="shared" si="7"/>
        <v>0</v>
      </c>
      <c r="AI67" s="103">
        <v>0</v>
      </c>
      <c r="AJ67" s="107">
        <f t="shared" si="60"/>
        <v>0</v>
      </c>
      <c r="AK67" s="37" t="str">
        <f t="shared" si="8"/>
        <v>-</v>
      </c>
      <c r="AL67" s="108">
        <v>63</v>
      </c>
      <c r="AM67" s="37" t="str">
        <f t="shared" si="9"/>
        <v>-</v>
      </c>
      <c r="AN67" s="109" t="str">
        <f t="shared" si="61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2"/>
        <v>0</v>
      </c>
      <c r="AD68" s="104">
        <f t="shared" si="3"/>
        <v>0</v>
      </c>
      <c r="AE68" s="104">
        <f t="shared" si="4"/>
        <v>0</v>
      </c>
      <c r="AF68" s="42">
        <f t="shared" si="5"/>
        <v>0</v>
      </c>
      <c r="AG68" s="37">
        <f t="shared" si="6"/>
        <v>0</v>
      </c>
      <c r="AH68" s="63">
        <f t="shared" si="7"/>
        <v>0</v>
      </c>
      <c r="AI68" s="103">
        <v>0</v>
      </c>
      <c r="AJ68" s="107">
        <f t="shared" si="60"/>
        <v>0</v>
      </c>
      <c r="AK68" s="37" t="str">
        <f t="shared" si="8"/>
        <v>-</v>
      </c>
      <c r="AL68" s="108">
        <v>64</v>
      </c>
      <c r="AM68" s="37" t="str">
        <f t="shared" si="9"/>
        <v>-</v>
      </c>
      <c r="AN68" s="109" t="str">
        <f t="shared" si="61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2"/>
        <v>0</v>
      </c>
      <c r="AD69" s="104">
        <f t="shared" si="3"/>
        <v>0</v>
      </c>
      <c r="AE69" s="104">
        <f t="shared" si="4"/>
        <v>0</v>
      </c>
      <c r="AF69" s="42">
        <f t="shared" si="5"/>
        <v>0</v>
      </c>
      <c r="AG69" s="37">
        <f t="shared" si="6"/>
        <v>0</v>
      </c>
      <c r="AH69" s="63">
        <f t="shared" si="7"/>
        <v>0</v>
      </c>
      <c r="AI69" s="103">
        <v>0</v>
      </c>
      <c r="AJ69" s="107">
        <f t="shared" si="60"/>
        <v>0</v>
      </c>
      <c r="AK69" s="37" t="str">
        <f t="shared" si="8"/>
        <v>-</v>
      </c>
      <c r="AL69" s="108">
        <v>65</v>
      </c>
      <c r="AM69" s="37" t="str">
        <f t="shared" si="9"/>
        <v>-</v>
      </c>
      <c r="AN69" s="109" t="str">
        <f t="shared" si="61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2"/>
        <v>0</v>
      </c>
      <c r="AD70" s="104">
        <f t="shared" si="3"/>
        <v>0</v>
      </c>
      <c r="AE70" s="104">
        <f t="shared" si="4"/>
        <v>0</v>
      </c>
      <c r="AF70" s="42">
        <f t="shared" si="5"/>
        <v>0</v>
      </c>
      <c r="AG70" s="37">
        <f t="shared" si="6"/>
        <v>0</v>
      </c>
      <c r="AH70" s="63">
        <f t="shared" si="7"/>
        <v>0</v>
      </c>
      <c r="AI70" s="103">
        <v>1</v>
      </c>
      <c r="AJ70" s="107">
        <f t="shared" si="60"/>
        <v>24.5</v>
      </c>
      <c r="AK70" s="37" t="str">
        <f t="shared" si="8"/>
        <v>-</v>
      </c>
      <c r="AL70" s="108">
        <v>66</v>
      </c>
      <c r="AM70" s="37" t="str">
        <f t="shared" si="9"/>
        <v>-</v>
      </c>
      <c r="AN70" s="109" t="str">
        <f t="shared" si="61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si="2"/>
        <v>0</v>
      </c>
      <c r="AD71" s="104">
        <f t="shared" si="3"/>
        <v>0</v>
      </c>
      <c r="AE71" s="104">
        <f t="shared" si="4"/>
        <v>0</v>
      </c>
      <c r="AF71" s="42">
        <f t="shared" si="5"/>
        <v>0</v>
      </c>
      <c r="AG71" s="37">
        <f t="shared" si="6"/>
        <v>0</v>
      </c>
      <c r="AH71" s="63">
        <f t="shared" si="7"/>
        <v>0</v>
      </c>
      <c r="AI71" s="103">
        <v>0</v>
      </c>
      <c r="AJ71" s="107">
        <f t="shared" si="60"/>
        <v>0</v>
      </c>
      <c r="AK71" s="37" t="str">
        <f t="shared" si="8"/>
        <v>-</v>
      </c>
      <c r="AL71" s="108">
        <v>67</v>
      </c>
      <c r="AM71" s="37" t="str">
        <f t="shared" si="9"/>
        <v>-</v>
      </c>
      <c r="AN71" s="109" t="str">
        <f t="shared" si="61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ref="AC72:AC89" si="62">J72+M72+P72+S72+V72+Y72</f>
        <v>0</v>
      </c>
      <c r="AD72" s="104">
        <f t="shared" ref="AD72:AD179" si="63">AC72*F72</f>
        <v>0</v>
      </c>
      <c r="AE72" s="104">
        <f t="shared" ref="AE72:AE179" si="64">AC72*G72</f>
        <v>0</v>
      </c>
      <c r="AF72" s="42">
        <f t="shared" si="5"/>
        <v>0</v>
      </c>
      <c r="AG72" s="37">
        <f t="shared" si="6"/>
        <v>0</v>
      </c>
      <c r="AH72" s="63">
        <f t="shared" si="7"/>
        <v>0</v>
      </c>
      <c r="AI72" s="103">
        <v>0</v>
      </c>
      <c r="AJ72" s="107">
        <f t="shared" si="60"/>
        <v>0</v>
      </c>
      <c r="AK72" s="37" t="str">
        <f t="shared" si="8"/>
        <v>-</v>
      </c>
      <c r="AL72" s="108">
        <v>68</v>
      </c>
      <c r="AM72" s="37" t="str">
        <f t="shared" si="9"/>
        <v>-</v>
      </c>
      <c r="AN72" s="109" t="str">
        <f t="shared" si="61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5"/>
        <v>0</v>
      </c>
      <c r="AG73" s="37">
        <f t="shared" si="6"/>
        <v>0</v>
      </c>
      <c r="AH73" s="63">
        <f t="shared" si="7"/>
        <v>0</v>
      </c>
      <c r="AI73" s="103">
        <v>0</v>
      </c>
      <c r="AJ73" s="107">
        <f t="shared" si="60"/>
        <v>0</v>
      </c>
      <c r="AK73" s="37" t="str">
        <f t="shared" si="8"/>
        <v>-</v>
      </c>
      <c r="AL73" s="108">
        <v>69</v>
      </c>
      <c r="AM73" s="37" t="str">
        <f t="shared" si="9"/>
        <v>-</v>
      </c>
      <c r="AN73" s="109" t="str">
        <f t="shared" si="61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5"/>
        <v>0</v>
      </c>
      <c r="AG74" s="37">
        <f t="shared" si="6"/>
        <v>0</v>
      </c>
      <c r="AH74" s="63">
        <f t="shared" si="7"/>
        <v>0</v>
      </c>
      <c r="AI74" s="103">
        <v>0</v>
      </c>
      <c r="AJ74" s="107">
        <f t="shared" si="60"/>
        <v>0</v>
      </c>
      <c r="AK74" s="37" t="str">
        <f t="shared" si="8"/>
        <v>-</v>
      </c>
      <c r="AL74" s="108">
        <v>70</v>
      </c>
      <c r="AM74" s="37" t="str">
        <f t="shared" si="9"/>
        <v>-</v>
      </c>
      <c r="AN74" s="109" t="str">
        <f t="shared" si="61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49"/>
        <v>29.5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1</v>
      </c>
      <c r="AD75" s="104">
        <f t="shared" si="63"/>
        <v>13.479999999999993</v>
      </c>
      <c r="AE75" s="104">
        <f t="shared" si="64"/>
        <v>29.5</v>
      </c>
      <c r="AF75" s="42">
        <f t="shared" si="5"/>
        <v>8.130081300813009E-3</v>
      </c>
      <c r="AG75" s="37">
        <f t="shared" si="6"/>
        <v>0.24390243902439027</v>
      </c>
      <c r="AH75" s="63">
        <f t="shared" si="7"/>
        <v>7.1951219512195124</v>
      </c>
      <c r="AI75" s="103">
        <v>0</v>
      </c>
      <c r="AJ75" s="107">
        <f t="shared" si="60"/>
        <v>0</v>
      </c>
      <c r="AK75" s="37">
        <f t="shared" si="8"/>
        <v>0</v>
      </c>
      <c r="AL75" s="108">
        <v>71</v>
      </c>
      <c r="AM75" s="37">
        <f t="shared" si="9"/>
        <v>0</v>
      </c>
      <c r="AN75" s="109">
        <f t="shared" si="61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1</v>
      </c>
      <c r="K76" s="104">
        <f t="shared" si="11"/>
        <v>13.51</v>
      </c>
      <c r="L76" s="104">
        <f t="shared" si="49"/>
        <v>29.5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13.51</v>
      </c>
      <c r="AE76" s="104">
        <f t="shared" si="64"/>
        <v>29.5</v>
      </c>
      <c r="AF76" s="42">
        <f t="shared" si="5"/>
        <v>8.130081300813009E-3</v>
      </c>
      <c r="AG76" s="37">
        <f t="shared" si="6"/>
        <v>0.24390243902439027</v>
      </c>
      <c r="AH76" s="63">
        <f t="shared" si="7"/>
        <v>7.1951219512195124</v>
      </c>
      <c r="AI76" s="103">
        <v>0</v>
      </c>
      <c r="AJ76" s="107">
        <f t="shared" si="60"/>
        <v>0</v>
      </c>
      <c r="AK76" s="37">
        <f t="shared" si="8"/>
        <v>0</v>
      </c>
      <c r="AL76" s="108">
        <v>72</v>
      </c>
      <c r="AM76" s="37">
        <f t="shared" si="9"/>
        <v>0</v>
      </c>
      <c r="AN76" s="109">
        <f t="shared" si="61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65">J77*$F77</f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0</v>
      </c>
      <c r="AD77" s="104">
        <f t="shared" si="63"/>
        <v>0</v>
      </c>
      <c r="AE77" s="104">
        <f t="shared" si="64"/>
        <v>0</v>
      </c>
      <c r="AF77" s="42">
        <f t="shared" si="5"/>
        <v>0</v>
      </c>
      <c r="AG77" s="37">
        <f t="shared" si="6"/>
        <v>0</v>
      </c>
      <c r="AH77" s="63">
        <f t="shared" si="7"/>
        <v>0</v>
      </c>
      <c r="AI77" s="103">
        <v>0</v>
      </c>
      <c r="AJ77" s="107">
        <f t="shared" si="60"/>
        <v>0</v>
      </c>
      <c r="AK77" s="37" t="str">
        <f t="shared" si="8"/>
        <v>-</v>
      </c>
      <c r="AL77" s="108">
        <v>73</v>
      </c>
      <c r="AM77" s="37" t="str">
        <f t="shared" si="9"/>
        <v>-</v>
      </c>
      <c r="AN77" s="109" t="str">
        <f t="shared" si="61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65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0</v>
      </c>
      <c r="AD78" s="104">
        <f t="shared" si="63"/>
        <v>0</v>
      </c>
      <c r="AE78" s="104">
        <f t="shared" si="64"/>
        <v>0</v>
      </c>
      <c r="AF78" s="42">
        <f t="shared" si="5"/>
        <v>0</v>
      </c>
      <c r="AG78" s="37">
        <f t="shared" si="6"/>
        <v>0</v>
      </c>
      <c r="AH78" s="63">
        <f t="shared" si="7"/>
        <v>0</v>
      </c>
      <c r="AI78" s="103">
        <v>0</v>
      </c>
      <c r="AJ78" s="107">
        <f t="shared" si="60"/>
        <v>0</v>
      </c>
      <c r="AK78" s="37" t="str">
        <f t="shared" si="8"/>
        <v>-</v>
      </c>
      <c r="AL78" s="108">
        <v>74</v>
      </c>
      <c r="AM78" s="37" t="str">
        <f t="shared" si="9"/>
        <v>-</v>
      </c>
      <c r="AN78" s="109" t="str">
        <f t="shared" si="61"/>
        <v>-</v>
      </c>
      <c r="AO78" s="35" t="str">
        <f t="shared" si="10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ref="AF79:AF142" si="66">AC79/AQ$10</f>
        <v>0</v>
      </c>
      <c r="AG79" s="37">
        <f t="shared" ref="AG79:AG142" si="67">AF79*30</f>
        <v>0</v>
      </c>
      <c r="AH79" s="63">
        <f t="shared" ref="AH79:AH142" si="68">AE79/AQ$10*30</f>
        <v>0</v>
      </c>
      <c r="AI79" s="103">
        <v>0</v>
      </c>
      <c r="AJ79" s="107">
        <f t="shared" si="60"/>
        <v>0</v>
      </c>
      <c r="AK79" s="37" t="str">
        <f t="shared" ref="AK79:AK142" si="69">IFERROR(AI79/AF79, "-")</f>
        <v>-</v>
      </c>
      <c r="AL79" s="108">
        <v>75</v>
      </c>
      <c r="AM79" s="37" t="str">
        <f t="shared" ref="AM79:AM142" si="70">IFERROR(AK79/7,"-")</f>
        <v>-</v>
      </c>
      <c r="AN79" s="109" t="str">
        <f t="shared" si="61"/>
        <v>-</v>
      </c>
      <c r="AO79" s="35" t="str">
        <f t="shared" ref="AO79:AO142" si="71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108">
        <v>76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>J81+M81+P81+S81+V81+Y81</f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108">
        <v>77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108">
        <v>78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108">
        <v>79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0</v>
      </c>
      <c r="Q84" s="104">
        <f t="shared" si="52"/>
        <v>0</v>
      </c>
      <c r="R84" s="104">
        <f t="shared" si="53"/>
        <v>0</v>
      </c>
      <c r="S84" s="103">
        <v>0</v>
      </c>
      <c r="T84" s="104">
        <f t="shared" si="54"/>
        <v>0</v>
      </c>
      <c r="U84" s="104">
        <f t="shared" si="55"/>
        <v>0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0</v>
      </c>
      <c r="AD84" s="104">
        <f t="shared" si="63"/>
        <v>0</v>
      </c>
      <c r="AE84" s="104">
        <f t="shared" si="64"/>
        <v>0</v>
      </c>
      <c r="AF84" s="42">
        <f t="shared" si="66"/>
        <v>0</v>
      </c>
      <c r="AG84" s="37">
        <f t="shared" si="67"/>
        <v>0</v>
      </c>
      <c r="AH84" s="63">
        <f t="shared" si="68"/>
        <v>0</v>
      </c>
      <c r="AI84" s="103">
        <v>0</v>
      </c>
      <c r="AJ84" s="107">
        <f t="shared" si="60"/>
        <v>0</v>
      </c>
      <c r="AK84" s="37" t="str">
        <f t="shared" si="69"/>
        <v>-</v>
      </c>
      <c r="AL84" s="108">
        <v>80</v>
      </c>
      <c r="AM84" s="37" t="str">
        <f t="shared" si="70"/>
        <v>-</v>
      </c>
      <c r="AN84" s="109" t="str">
        <f t="shared" si="61"/>
        <v>-</v>
      </c>
      <c r="AO84" s="35" t="str">
        <f t="shared" si="71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108">
        <v>81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108">
        <v>82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108">
        <v>83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108">
        <v>84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65"/>
        <v>0</v>
      </c>
      <c r="L89" s="104">
        <f t="shared" si="49"/>
        <v>0</v>
      </c>
      <c r="M89" s="103">
        <v>0</v>
      </c>
      <c r="N89" s="104">
        <f t="shared" si="50"/>
        <v>0</v>
      </c>
      <c r="O89" s="104">
        <f t="shared" si="51"/>
        <v>0</v>
      </c>
      <c r="P89" s="103">
        <v>0</v>
      </c>
      <c r="Q89" s="104">
        <f t="shared" si="52"/>
        <v>0</v>
      </c>
      <c r="R89" s="104">
        <f t="shared" si="53"/>
        <v>0</v>
      </c>
      <c r="S89" s="103">
        <v>0</v>
      </c>
      <c r="T89" s="104">
        <f t="shared" si="54"/>
        <v>0</v>
      </c>
      <c r="U89" s="104">
        <f t="shared" si="55"/>
        <v>0</v>
      </c>
      <c r="V89" s="103">
        <v>0</v>
      </c>
      <c r="W89" s="104">
        <f t="shared" si="56"/>
        <v>0</v>
      </c>
      <c r="X89" s="104">
        <f t="shared" si="57"/>
        <v>0</v>
      </c>
      <c r="Y89" s="103"/>
      <c r="Z89" s="104">
        <f t="shared" si="58"/>
        <v>0</v>
      </c>
      <c r="AA89" s="104">
        <f t="shared" si="59"/>
        <v>0</v>
      </c>
      <c r="AB89" s="103"/>
      <c r="AC89" s="103">
        <f t="shared" si="62"/>
        <v>0</v>
      </c>
      <c r="AD89" s="104">
        <f t="shared" si="63"/>
        <v>0</v>
      </c>
      <c r="AE89" s="104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7">
        <f t="shared" si="60"/>
        <v>0</v>
      </c>
      <c r="AK89" s="37" t="str">
        <f t="shared" si="69"/>
        <v>-</v>
      </c>
      <c r="AL89" s="108">
        <v>85</v>
      </c>
      <c r="AM89" s="37" t="str">
        <f t="shared" si="70"/>
        <v>-</v>
      </c>
      <c r="AN89" s="109" t="str">
        <f t="shared" si="61"/>
        <v>-</v>
      </c>
      <c r="AO89" s="35" t="str">
        <f t="shared" si="71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96" si="72">J90*$F90</f>
        <v>0</v>
      </c>
      <c r="L90" s="16">
        <f t="shared" ref="L90:L95" si="73">J90*$G90</f>
        <v>0</v>
      </c>
      <c r="M90" s="26">
        <v>0</v>
      </c>
      <c r="N90" s="16">
        <f t="shared" ref="N90:N95" si="74">M90*$F90</f>
        <v>0</v>
      </c>
      <c r="O90" s="16">
        <f t="shared" ref="O90:O95" si="75">M90*$G90</f>
        <v>0</v>
      </c>
      <c r="P90" s="26">
        <v>0</v>
      </c>
      <c r="Q90" s="16">
        <f t="shared" ref="Q90:Q95" si="76">P90*$F90</f>
        <v>0</v>
      </c>
      <c r="R90" s="16">
        <f t="shared" ref="R90:R95" si="77">P90*$G90</f>
        <v>0</v>
      </c>
      <c r="S90" s="26">
        <v>0</v>
      </c>
      <c r="T90" s="16">
        <f t="shared" ref="T90:T95" si="78">S90*$F90</f>
        <v>0</v>
      </c>
      <c r="U90" s="16">
        <f t="shared" ref="U90:U95" si="79">S90*$G90</f>
        <v>0</v>
      </c>
      <c r="V90" s="26">
        <v>0</v>
      </c>
      <c r="W90" s="16">
        <f t="shared" ref="W90:W95" si="80">V90*$F90</f>
        <v>0</v>
      </c>
      <c r="X90" s="16">
        <f t="shared" ref="X90:X95" si="81">V90*$G90</f>
        <v>0</v>
      </c>
      <c r="Y90" s="26"/>
      <c r="Z90" s="16">
        <f t="shared" ref="Z90:Z95" si="82">Y90*$F90</f>
        <v>0</v>
      </c>
      <c r="AA90" s="16">
        <f t="shared" ref="AA90:AA95" si="83">Y90*$G90</f>
        <v>0</v>
      </c>
      <c r="AB90" s="51"/>
      <c r="AC90" s="52">
        <f t="shared" ref="AC90" si="84">J90+M90+P90+S90+V90</f>
        <v>0</v>
      </c>
      <c r="AD90" s="16">
        <f t="shared" si="63"/>
        <v>0</v>
      </c>
      <c r="AE90" s="37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26">
        <v>0</v>
      </c>
      <c r="AJ90" s="37">
        <f t="shared" ref="AJ90:AJ95" si="85">AI90*G90</f>
        <v>0</v>
      </c>
      <c r="AK90" s="37" t="str">
        <f t="shared" si="69"/>
        <v>-</v>
      </c>
      <c r="AL90" s="47">
        <v>87</v>
      </c>
      <c r="AM90" s="37" t="str">
        <f t="shared" si="70"/>
        <v>-</v>
      </c>
      <c r="AN90" s="52" t="str">
        <f t="shared" ref="AN90:AN95" si="86">IFERROR(AK90/30,"-")</f>
        <v>-</v>
      </c>
      <c r="AO90" s="35" t="str">
        <f t="shared" si="71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ref="AC91:AC197" si="87">J91+M91+P91+S91+V91+Y91</f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5"/>
        <v>0</v>
      </c>
      <c r="AK91" s="37" t="str">
        <f t="shared" si="69"/>
        <v>-</v>
      </c>
      <c r="AL91" s="108">
        <v>88</v>
      </c>
      <c r="AM91" s="37" t="str">
        <f t="shared" si="70"/>
        <v>-</v>
      </c>
      <c r="AN91" s="109" t="str">
        <f t="shared" si="86"/>
        <v>-</v>
      </c>
      <c r="AO91" s="35" t="str">
        <f t="shared" si="71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5"/>
        <v>0</v>
      </c>
      <c r="AK92" s="37" t="str">
        <f t="shared" si="69"/>
        <v>-</v>
      </c>
      <c r="AL92" s="108">
        <v>89</v>
      </c>
      <c r="AM92" s="37" t="str">
        <f t="shared" si="70"/>
        <v>-</v>
      </c>
      <c r="AN92" s="109" t="str">
        <f t="shared" si="86"/>
        <v>-</v>
      </c>
      <c r="AO92" s="35" t="str">
        <f t="shared" si="71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>J93+M93+P93+S93+V93+Y93</f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5"/>
        <v>0</v>
      </c>
      <c r="AK93" s="37" t="str">
        <f t="shared" si="69"/>
        <v>-</v>
      </c>
      <c r="AL93" s="108">
        <v>90</v>
      </c>
      <c r="AM93" s="37" t="str">
        <f t="shared" si="70"/>
        <v>-</v>
      </c>
      <c r="AN93" s="109" t="str">
        <f t="shared" si="86"/>
        <v>-</v>
      </c>
      <c r="AO93" s="35" t="str">
        <f t="shared" si="71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5"/>
        <v>0</v>
      </c>
      <c r="AK94" s="37" t="str">
        <f t="shared" si="69"/>
        <v>-</v>
      </c>
      <c r="AL94" s="108">
        <v>91</v>
      </c>
      <c r="AM94" s="37" t="str">
        <f t="shared" si="70"/>
        <v>-</v>
      </c>
      <c r="AN94" s="109" t="str">
        <f t="shared" si="86"/>
        <v>-</v>
      </c>
      <c r="AO94" s="35" t="str">
        <f t="shared" si="71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2"/>
        <v>0</v>
      </c>
      <c r="L95" s="104">
        <f t="shared" si="73"/>
        <v>0</v>
      </c>
      <c r="M95" s="103">
        <v>0</v>
      </c>
      <c r="N95" s="104">
        <f t="shared" si="74"/>
        <v>0</v>
      </c>
      <c r="O95" s="104">
        <f t="shared" si="75"/>
        <v>0</v>
      </c>
      <c r="P95" s="103">
        <v>0</v>
      </c>
      <c r="Q95" s="104">
        <f t="shared" si="76"/>
        <v>0</v>
      </c>
      <c r="R95" s="104">
        <f t="shared" si="77"/>
        <v>0</v>
      </c>
      <c r="S95" s="103">
        <v>0</v>
      </c>
      <c r="T95" s="104">
        <f t="shared" si="78"/>
        <v>0</v>
      </c>
      <c r="U95" s="104">
        <f t="shared" si="79"/>
        <v>0</v>
      </c>
      <c r="V95" s="103">
        <v>0</v>
      </c>
      <c r="W95" s="104">
        <f t="shared" si="80"/>
        <v>0</v>
      </c>
      <c r="X95" s="104">
        <f t="shared" si="81"/>
        <v>0</v>
      </c>
      <c r="Y95" s="103"/>
      <c r="Z95" s="104">
        <f t="shared" si="82"/>
        <v>0</v>
      </c>
      <c r="AA95" s="104">
        <f t="shared" si="83"/>
        <v>0</v>
      </c>
      <c r="AB95" s="103"/>
      <c r="AC95" s="103">
        <f t="shared" si="87"/>
        <v>0</v>
      </c>
      <c r="AD95" s="104">
        <f t="shared" si="63"/>
        <v>0</v>
      </c>
      <c r="AE95" s="104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7">
        <f t="shared" si="85"/>
        <v>0</v>
      </c>
      <c r="AK95" s="37" t="str">
        <f t="shared" si="69"/>
        <v>-</v>
      </c>
      <c r="AL95" s="108">
        <v>92</v>
      </c>
      <c r="AM95" s="37" t="str">
        <f t="shared" si="70"/>
        <v>-</v>
      </c>
      <c r="AN95" s="109" t="str">
        <f t="shared" si="86"/>
        <v>-</v>
      </c>
      <c r="AO95" s="35" t="str">
        <f t="shared" si="71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88">M96*$F96</f>
        <v>0</v>
      </c>
      <c r="O96" s="16">
        <f t="shared" ref="O96:O97" si="89">M96*$G96</f>
        <v>0</v>
      </c>
      <c r="P96" s="26">
        <v>0</v>
      </c>
      <c r="Q96" s="16">
        <f t="shared" ref="Q96:Q97" si="90">P96*$F96</f>
        <v>0</v>
      </c>
      <c r="R96" s="16">
        <f t="shared" ref="R96:R97" si="91">P96*$G96</f>
        <v>0</v>
      </c>
      <c r="S96" s="26">
        <v>0</v>
      </c>
      <c r="T96" s="16">
        <f t="shared" ref="T96:T97" si="92">S96*$F96</f>
        <v>0</v>
      </c>
      <c r="U96" s="16">
        <f t="shared" ref="U96:U97" si="93">S96*$G96</f>
        <v>0</v>
      </c>
      <c r="V96" s="26">
        <v>0</v>
      </c>
      <c r="W96" s="16">
        <f t="shared" ref="W96:W97" si="94">V96*$F96</f>
        <v>0</v>
      </c>
      <c r="X96" s="16">
        <f t="shared" ref="X96:X97" si="95">V96*$G96</f>
        <v>0</v>
      </c>
      <c r="Y96" s="26"/>
      <c r="Z96" s="16">
        <f t="shared" ref="Z96:Z97" si="96">Y96*$F96</f>
        <v>0</v>
      </c>
      <c r="AA96" s="16">
        <f t="shared" ref="AA96:AA97" si="97">Y96*$G96</f>
        <v>0</v>
      </c>
      <c r="AC96" s="52">
        <f t="shared" si="87"/>
        <v>0</v>
      </c>
      <c r="AD96" s="16">
        <f t="shared" si="63"/>
        <v>0</v>
      </c>
      <c r="AE96" s="37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26">
        <v>0</v>
      </c>
      <c r="AJ96" s="37">
        <f t="shared" ref="AJ96:AJ103" si="98">AI96*G96</f>
        <v>0</v>
      </c>
      <c r="AK96" s="37" t="str">
        <f t="shared" si="69"/>
        <v>-</v>
      </c>
      <c r="AL96" s="47">
        <v>94</v>
      </c>
      <c r="AM96" s="37" t="str">
        <f t="shared" si="70"/>
        <v>-</v>
      </c>
      <c r="AN96" s="52" t="str">
        <f t="shared" ref="AN96:AN103" si="99">IFERROR(AK96/30,"-")</f>
        <v>-</v>
      </c>
      <c r="AO96" s="35" t="str">
        <f t="shared" si="71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2"/>
        <v>0</v>
      </c>
      <c r="L97" s="16">
        <f t="shared" ref="L97" si="100">J97*$G97</f>
        <v>0</v>
      </c>
      <c r="M97" s="26">
        <v>0</v>
      </c>
      <c r="N97" s="16">
        <f t="shared" si="88"/>
        <v>0</v>
      </c>
      <c r="O97" s="16">
        <f t="shared" si="89"/>
        <v>0</v>
      </c>
      <c r="P97" s="26">
        <v>0</v>
      </c>
      <c r="Q97" s="16">
        <f t="shared" si="90"/>
        <v>0</v>
      </c>
      <c r="R97" s="16">
        <f t="shared" si="91"/>
        <v>0</v>
      </c>
      <c r="S97" s="26">
        <v>0</v>
      </c>
      <c r="T97" s="16">
        <f t="shared" si="92"/>
        <v>0</v>
      </c>
      <c r="U97" s="16">
        <f t="shared" si="93"/>
        <v>0</v>
      </c>
      <c r="V97" s="26">
        <v>0</v>
      </c>
      <c r="W97" s="16">
        <f t="shared" si="94"/>
        <v>0</v>
      </c>
      <c r="X97" s="16">
        <f t="shared" si="95"/>
        <v>0</v>
      </c>
      <c r="Y97" s="26"/>
      <c r="Z97" s="16">
        <f t="shared" si="96"/>
        <v>0</v>
      </c>
      <c r="AA97" s="16">
        <f t="shared" si="97"/>
        <v>0</v>
      </c>
      <c r="AC97" s="52">
        <f t="shared" si="87"/>
        <v>0</v>
      </c>
      <c r="AD97" s="16">
        <f t="shared" si="63"/>
        <v>0</v>
      </c>
      <c r="AE97" s="37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26">
        <v>0</v>
      </c>
      <c r="AJ97" s="37">
        <f t="shared" si="98"/>
        <v>0</v>
      </c>
      <c r="AK97" s="37" t="str">
        <f t="shared" si="69"/>
        <v>-</v>
      </c>
      <c r="AL97" s="47">
        <v>95</v>
      </c>
      <c r="AM97" s="37" t="str">
        <f t="shared" si="70"/>
        <v>-</v>
      </c>
      <c r="AN97" s="52" t="str">
        <f t="shared" si="99"/>
        <v>-</v>
      </c>
      <c r="AO97" s="35" t="str">
        <f t="shared" si="71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2"/>
        <v>0</v>
      </c>
      <c r="L98" s="16">
        <f t="shared" ref="L98:L101" si="101">J98*$G98</f>
        <v>0</v>
      </c>
      <c r="M98" s="26">
        <v>0</v>
      </c>
      <c r="N98" s="16">
        <f t="shared" ref="N98:N101" si="102">M98*$F98</f>
        <v>0</v>
      </c>
      <c r="O98" s="16">
        <f t="shared" ref="O98:O101" si="103">M98*$G98</f>
        <v>0</v>
      </c>
      <c r="P98" s="26">
        <v>0</v>
      </c>
      <c r="Q98" s="16">
        <f t="shared" ref="Q98:Q101" si="104">P98*$F98</f>
        <v>0</v>
      </c>
      <c r="R98" s="16">
        <f t="shared" ref="R98:R101" si="105">P98*$G98</f>
        <v>0</v>
      </c>
      <c r="S98" s="26">
        <v>0</v>
      </c>
      <c r="T98" s="16">
        <f t="shared" ref="T98:T101" si="106">S98*$F98</f>
        <v>0</v>
      </c>
      <c r="U98" s="16">
        <f t="shared" ref="U98:U101" si="107">S98*$G98</f>
        <v>0</v>
      </c>
      <c r="V98" s="26">
        <v>0</v>
      </c>
      <c r="W98" s="16">
        <f t="shared" ref="W98:W101" si="108">V98*$F98</f>
        <v>0</v>
      </c>
      <c r="X98" s="16">
        <f t="shared" ref="X98:X101" si="109">V98*$G98</f>
        <v>0</v>
      </c>
      <c r="Y98" s="26"/>
      <c r="Z98" s="16">
        <f t="shared" ref="Z98:Z101" si="110">Y98*$F98</f>
        <v>0</v>
      </c>
      <c r="AA98" s="16">
        <f t="shared" ref="AA98:AA101" si="111">Y98*$G98</f>
        <v>0</v>
      </c>
      <c r="AC98" s="52">
        <f t="shared" si="87"/>
        <v>0</v>
      </c>
      <c r="AD98" s="16">
        <f t="shared" si="63"/>
        <v>0</v>
      </c>
      <c r="AE98" s="37">
        <f t="shared" si="64"/>
        <v>0</v>
      </c>
      <c r="AF98" s="42">
        <f t="shared" si="66"/>
        <v>0</v>
      </c>
      <c r="AG98" s="37">
        <f t="shared" si="67"/>
        <v>0</v>
      </c>
      <c r="AH98" s="63">
        <f t="shared" si="68"/>
        <v>0</v>
      </c>
      <c r="AI98" s="26">
        <v>0</v>
      </c>
      <c r="AJ98" s="37">
        <f t="shared" si="98"/>
        <v>0</v>
      </c>
      <c r="AK98" s="37" t="str">
        <f t="shared" si="69"/>
        <v>-</v>
      </c>
      <c r="AL98" s="47">
        <v>97</v>
      </c>
      <c r="AM98" s="37" t="str">
        <f t="shared" si="70"/>
        <v>-</v>
      </c>
      <c r="AN98" s="52" t="str">
        <f t="shared" si="99"/>
        <v>-</v>
      </c>
      <c r="AO98" s="35" t="str">
        <f t="shared" si="71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2"/>
        <v>0</v>
      </c>
      <c r="L99" s="16">
        <f t="shared" si="101"/>
        <v>0</v>
      </c>
      <c r="M99" s="26">
        <v>0</v>
      </c>
      <c r="N99" s="16">
        <f t="shared" si="102"/>
        <v>0</v>
      </c>
      <c r="O99" s="16">
        <f t="shared" si="103"/>
        <v>0</v>
      </c>
      <c r="P99" s="26">
        <v>0</v>
      </c>
      <c r="Q99" s="16">
        <f t="shared" si="104"/>
        <v>0</v>
      </c>
      <c r="R99" s="16">
        <f t="shared" si="105"/>
        <v>0</v>
      </c>
      <c r="S99" s="26">
        <v>0</v>
      </c>
      <c r="T99" s="16">
        <f t="shared" si="106"/>
        <v>0</v>
      </c>
      <c r="U99" s="16">
        <f t="shared" si="107"/>
        <v>0</v>
      </c>
      <c r="V99" s="26">
        <v>0</v>
      </c>
      <c r="W99" s="16">
        <f t="shared" si="108"/>
        <v>0</v>
      </c>
      <c r="X99" s="16">
        <f t="shared" si="109"/>
        <v>0</v>
      </c>
      <c r="Y99" s="26"/>
      <c r="Z99" s="16">
        <f t="shared" si="110"/>
        <v>0</v>
      </c>
      <c r="AA99" s="16">
        <f t="shared" si="111"/>
        <v>0</v>
      </c>
      <c r="AC99" s="52">
        <f t="shared" si="87"/>
        <v>0</v>
      </c>
      <c r="AD99" s="16">
        <f t="shared" si="63"/>
        <v>0</v>
      </c>
      <c r="AE99" s="37">
        <f t="shared" si="64"/>
        <v>0</v>
      </c>
      <c r="AF99" s="42">
        <f t="shared" si="66"/>
        <v>0</v>
      </c>
      <c r="AG99" s="37">
        <f t="shared" si="67"/>
        <v>0</v>
      </c>
      <c r="AH99" s="63">
        <f t="shared" si="68"/>
        <v>0</v>
      </c>
      <c r="AI99" s="26">
        <v>0</v>
      </c>
      <c r="AJ99" s="37">
        <f t="shared" si="98"/>
        <v>0</v>
      </c>
      <c r="AK99" s="37" t="str">
        <f t="shared" si="69"/>
        <v>-</v>
      </c>
      <c r="AL99" s="47">
        <v>98</v>
      </c>
      <c r="AM99" s="37" t="str">
        <f t="shared" si="70"/>
        <v>-</v>
      </c>
      <c r="AN99" s="52" t="str">
        <f t="shared" si="99"/>
        <v>-</v>
      </c>
      <c r="AO99" s="35" t="str">
        <f t="shared" si="71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2"/>
        <v>0</v>
      </c>
      <c r="L100" s="16">
        <f t="shared" si="101"/>
        <v>0</v>
      </c>
      <c r="M100" s="26">
        <v>0</v>
      </c>
      <c r="N100" s="16">
        <f t="shared" si="102"/>
        <v>0</v>
      </c>
      <c r="O100" s="16">
        <f t="shared" si="103"/>
        <v>0</v>
      </c>
      <c r="P100" s="26">
        <v>0</v>
      </c>
      <c r="Q100" s="16">
        <f t="shared" si="104"/>
        <v>0</v>
      </c>
      <c r="R100" s="16">
        <f t="shared" si="105"/>
        <v>0</v>
      </c>
      <c r="S100" s="26">
        <v>0</v>
      </c>
      <c r="T100" s="16">
        <f t="shared" si="106"/>
        <v>0</v>
      </c>
      <c r="U100" s="16">
        <f t="shared" si="107"/>
        <v>0</v>
      </c>
      <c r="V100" s="26">
        <v>0</v>
      </c>
      <c r="W100" s="16">
        <f t="shared" si="108"/>
        <v>0</v>
      </c>
      <c r="X100" s="16">
        <f t="shared" si="109"/>
        <v>0</v>
      </c>
      <c r="Y100" s="26"/>
      <c r="Z100" s="16">
        <f t="shared" si="110"/>
        <v>0</v>
      </c>
      <c r="AA100" s="16">
        <f t="shared" si="111"/>
        <v>0</v>
      </c>
      <c r="AC100" s="52">
        <f t="shared" si="87"/>
        <v>0</v>
      </c>
      <c r="AD100" s="16">
        <f t="shared" si="63"/>
        <v>0</v>
      </c>
      <c r="AE100" s="37">
        <f t="shared" si="64"/>
        <v>0</v>
      </c>
      <c r="AF100" s="42">
        <f t="shared" si="66"/>
        <v>0</v>
      </c>
      <c r="AG100" s="37">
        <f t="shared" si="67"/>
        <v>0</v>
      </c>
      <c r="AH100" s="63">
        <f t="shared" si="68"/>
        <v>0</v>
      </c>
      <c r="AI100" s="26">
        <v>0</v>
      </c>
      <c r="AJ100" s="37">
        <f t="shared" si="98"/>
        <v>0</v>
      </c>
      <c r="AK100" s="37" t="str">
        <f t="shared" si="69"/>
        <v>-</v>
      </c>
      <c r="AL100" s="47">
        <v>99</v>
      </c>
      <c r="AM100" s="37" t="str">
        <f t="shared" si="70"/>
        <v>-</v>
      </c>
      <c r="AN100" s="52" t="str">
        <f t="shared" si="99"/>
        <v>-</v>
      </c>
      <c r="AO100" s="35" t="str">
        <f t="shared" si="71"/>
        <v>-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2"/>
        <v>0</v>
      </c>
      <c r="L101" s="16">
        <f t="shared" si="101"/>
        <v>0</v>
      </c>
      <c r="M101" s="26">
        <v>0</v>
      </c>
      <c r="N101" s="16">
        <f t="shared" si="102"/>
        <v>0</v>
      </c>
      <c r="O101" s="16">
        <f t="shared" si="103"/>
        <v>0</v>
      </c>
      <c r="P101" s="26">
        <v>0</v>
      </c>
      <c r="Q101" s="16">
        <f t="shared" si="104"/>
        <v>0</v>
      </c>
      <c r="R101" s="16">
        <f t="shared" si="105"/>
        <v>0</v>
      </c>
      <c r="S101" s="26">
        <v>0</v>
      </c>
      <c r="T101" s="16">
        <f t="shared" si="106"/>
        <v>0</v>
      </c>
      <c r="U101" s="16">
        <f t="shared" si="107"/>
        <v>0</v>
      </c>
      <c r="V101" s="26">
        <v>0</v>
      </c>
      <c r="W101" s="16">
        <f t="shared" si="108"/>
        <v>0</v>
      </c>
      <c r="X101" s="16">
        <f t="shared" si="109"/>
        <v>0</v>
      </c>
      <c r="Y101" s="26"/>
      <c r="Z101" s="16">
        <f t="shared" si="110"/>
        <v>0</v>
      </c>
      <c r="AA101" s="16">
        <f t="shared" si="111"/>
        <v>0</v>
      </c>
      <c r="AC101" s="52">
        <f t="shared" si="87"/>
        <v>0</v>
      </c>
      <c r="AD101" s="16">
        <f t="shared" si="63"/>
        <v>0</v>
      </c>
      <c r="AE101" s="37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26">
        <v>0</v>
      </c>
      <c r="AJ101" s="37">
        <f t="shared" si="98"/>
        <v>0</v>
      </c>
      <c r="AK101" s="37" t="str">
        <f t="shared" si="69"/>
        <v>-</v>
      </c>
      <c r="AL101" s="47">
        <v>100</v>
      </c>
      <c r="AM101" s="37" t="str">
        <f t="shared" si="70"/>
        <v>-</v>
      </c>
      <c r="AN101" s="52" t="str">
        <f t="shared" si="99"/>
        <v>-</v>
      </c>
      <c r="AO101" s="35" t="str">
        <f t="shared" si="71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2"/>
        <v>0</v>
      </c>
      <c r="L102" s="16">
        <f t="shared" ref="L102:L103" si="112">J102*$G102</f>
        <v>0</v>
      </c>
      <c r="M102" s="26">
        <v>0</v>
      </c>
      <c r="N102" s="16">
        <f t="shared" ref="N102:N103" si="113">M102*$F102</f>
        <v>0</v>
      </c>
      <c r="O102" s="16">
        <f t="shared" ref="O102:O103" si="114">M102*$G102</f>
        <v>0</v>
      </c>
      <c r="P102" s="26">
        <v>0</v>
      </c>
      <c r="Q102" s="16">
        <f t="shared" ref="Q102:Q103" si="115">P102*$F102</f>
        <v>0</v>
      </c>
      <c r="R102" s="16">
        <f t="shared" ref="R102:R103" si="116">P102*$G102</f>
        <v>0</v>
      </c>
      <c r="S102" s="26">
        <v>0</v>
      </c>
      <c r="T102" s="16">
        <f t="shared" ref="T102:T103" si="117">S102*$F102</f>
        <v>0</v>
      </c>
      <c r="U102" s="16">
        <f t="shared" ref="U102:U103" si="118">S102*$G102</f>
        <v>0</v>
      </c>
      <c r="V102" s="26">
        <v>0</v>
      </c>
      <c r="W102" s="16">
        <f t="shared" ref="W102:W103" si="119">V102*$F102</f>
        <v>0</v>
      </c>
      <c r="X102" s="16">
        <f t="shared" ref="X102:X103" si="120">V102*$G102</f>
        <v>0</v>
      </c>
      <c r="Y102" s="26"/>
      <c r="Z102" s="16">
        <f t="shared" ref="Z102:Z103" si="121">Y102*$F102</f>
        <v>0</v>
      </c>
      <c r="AA102" s="16">
        <f t="shared" ref="AA102:AA103" si="122">Y102*$G102</f>
        <v>0</v>
      </c>
      <c r="AC102" s="52">
        <f>J102+M102+P102+S102+V102+Y102</f>
        <v>0</v>
      </c>
      <c r="AD102" s="16">
        <f t="shared" si="63"/>
        <v>0</v>
      </c>
      <c r="AE102" s="37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26">
        <v>0</v>
      </c>
      <c r="AJ102" s="37">
        <f t="shared" si="98"/>
        <v>0</v>
      </c>
      <c r="AK102" s="37" t="str">
        <f t="shared" si="69"/>
        <v>-</v>
      </c>
      <c r="AL102" s="47">
        <v>102</v>
      </c>
      <c r="AM102" s="37" t="str">
        <f t="shared" si="70"/>
        <v>-</v>
      </c>
      <c r="AN102" s="52" t="str">
        <f t="shared" si="99"/>
        <v>-</v>
      </c>
      <c r="AO102" s="35" t="str">
        <f t="shared" si="71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2"/>
        <v>0</v>
      </c>
      <c r="L103" s="16">
        <f t="shared" si="112"/>
        <v>0</v>
      </c>
      <c r="M103" s="26">
        <v>0</v>
      </c>
      <c r="N103" s="16">
        <f t="shared" si="113"/>
        <v>0</v>
      </c>
      <c r="O103" s="16">
        <f t="shared" si="114"/>
        <v>0</v>
      </c>
      <c r="P103" s="26">
        <v>0</v>
      </c>
      <c r="Q103" s="16">
        <f t="shared" si="115"/>
        <v>0</v>
      </c>
      <c r="R103" s="16">
        <f t="shared" si="116"/>
        <v>0</v>
      </c>
      <c r="S103" s="26">
        <v>0</v>
      </c>
      <c r="T103" s="16">
        <f t="shared" si="117"/>
        <v>0</v>
      </c>
      <c r="U103" s="16">
        <f t="shared" si="118"/>
        <v>0</v>
      </c>
      <c r="V103" s="26">
        <v>0</v>
      </c>
      <c r="W103" s="16">
        <f t="shared" si="119"/>
        <v>0</v>
      </c>
      <c r="X103" s="16">
        <f t="shared" si="120"/>
        <v>0</v>
      </c>
      <c r="Y103" s="26"/>
      <c r="Z103" s="16">
        <f t="shared" si="121"/>
        <v>0</v>
      </c>
      <c r="AA103" s="16">
        <f t="shared" si="122"/>
        <v>0</v>
      </c>
      <c r="AC103" s="52">
        <f>J103+M103+P103+S103+V103+Y103</f>
        <v>0</v>
      </c>
      <c r="AD103" s="16">
        <f t="shared" si="63"/>
        <v>0</v>
      </c>
      <c r="AE103" s="37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26">
        <v>0</v>
      </c>
      <c r="AJ103" s="37">
        <f t="shared" si="98"/>
        <v>0</v>
      </c>
      <c r="AK103" s="37" t="str">
        <f t="shared" si="69"/>
        <v>-</v>
      </c>
      <c r="AL103" s="47">
        <v>103</v>
      </c>
      <c r="AM103" s="37" t="str">
        <f t="shared" si="70"/>
        <v>-</v>
      </c>
      <c r="AN103" s="52" t="str">
        <f t="shared" si="99"/>
        <v>-</v>
      </c>
      <c r="AO103" s="35" t="str">
        <f t="shared" si="71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2"/>
        <v>0</v>
      </c>
      <c r="L104" s="16">
        <f t="shared" ref="L104:L163" si="123">J104*$G104</f>
        <v>0</v>
      </c>
      <c r="M104" s="26">
        <v>0</v>
      </c>
      <c r="N104" s="16">
        <f t="shared" ref="N104:N163" si="124">M104*$F104</f>
        <v>0</v>
      </c>
      <c r="O104" s="16">
        <f t="shared" ref="O104:O163" si="125">M104*$G104</f>
        <v>0</v>
      </c>
      <c r="P104" s="26">
        <v>0</v>
      </c>
      <c r="Q104" s="16">
        <f t="shared" ref="Q104:Q163" si="126">P104*$F104</f>
        <v>0</v>
      </c>
      <c r="R104" s="16">
        <f t="shared" ref="R104:R163" si="127">P104*$G104</f>
        <v>0</v>
      </c>
      <c r="S104" s="26">
        <v>0</v>
      </c>
      <c r="T104" s="16">
        <f t="shared" ref="T104:T163" si="128">S104*$F104</f>
        <v>0</v>
      </c>
      <c r="U104" s="16">
        <f t="shared" ref="U104:U163" si="129">S104*$G104</f>
        <v>0</v>
      </c>
      <c r="V104" s="26">
        <v>0</v>
      </c>
      <c r="W104" s="16">
        <f t="shared" ref="W104:W163" si="130">V104*$F104</f>
        <v>0</v>
      </c>
      <c r="X104" s="16">
        <f t="shared" ref="X104:X163" si="131">V104*$G104</f>
        <v>0</v>
      </c>
      <c r="Y104" s="26"/>
      <c r="Z104" s="16">
        <f t="shared" ref="Z104:Z163" si="132">Y104*$F104</f>
        <v>0</v>
      </c>
      <c r="AA104" s="16">
        <f t="shared" ref="AA104:AA163" si="133">Y104*$G104</f>
        <v>0</v>
      </c>
      <c r="AC104" s="52">
        <f t="shared" si="87"/>
        <v>0</v>
      </c>
      <c r="AD104" s="16">
        <f t="shared" si="63"/>
        <v>0</v>
      </c>
      <c r="AE104" s="37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26">
        <v>0</v>
      </c>
      <c r="AJ104" s="37">
        <f t="shared" ref="AJ104:AJ163" si="134">AI104*G104</f>
        <v>0</v>
      </c>
      <c r="AK104" s="37" t="str">
        <f t="shared" si="69"/>
        <v>-</v>
      </c>
      <c r="AL104" s="47">
        <v>105</v>
      </c>
      <c r="AM104" s="37" t="str">
        <f t="shared" si="70"/>
        <v>-</v>
      </c>
      <c r="AN104" s="52" t="str">
        <f t="shared" ref="AN104:AN163" si="135">IFERROR(AK104/30,"-")</f>
        <v>-</v>
      </c>
      <c r="AO104" s="35" t="str">
        <f t="shared" si="71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2"/>
        <v>0</v>
      </c>
      <c r="L105" s="16">
        <f t="shared" si="123"/>
        <v>0</v>
      </c>
      <c r="M105" s="26">
        <v>0</v>
      </c>
      <c r="N105" s="16">
        <f t="shared" si="124"/>
        <v>0</v>
      </c>
      <c r="O105" s="16">
        <f t="shared" si="125"/>
        <v>0</v>
      </c>
      <c r="P105" s="26">
        <v>0</v>
      </c>
      <c r="Q105" s="16">
        <f t="shared" si="126"/>
        <v>0</v>
      </c>
      <c r="R105" s="16">
        <f t="shared" si="127"/>
        <v>0</v>
      </c>
      <c r="S105" s="26">
        <v>0</v>
      </c>
      <c r="T105" s="16">
        <f t="shared" si="128"/>
        <v>0</v>
      </c>
      <c r="U105" s="16">
        <f t="shared" si="129"/>
        <v>0</v>
      </c>
      <c r="V105" s="26">
        <v>0</v>
      </c>
      <c r="W105" s="16">
        <f t="shared" si="130"/>
        <v>0</v>
      </c>
      <c r="X105" s="16">
        <f t="shared" si="131"/>
        <v>0</v>
      </c>
      <c r="Y105" s="26"/>
      <c r="Z105" s="16">
        <f t="shared" si="132"/>
        <v>0</v>
      </c>
      <c r="AA105" s="16">
        <f t="shared" si="133"/>
        <v>0</v>
      </c>
      <c r="AC105" s="52">
        <f t="shared" si="87"/>
        <v>0</v>
      </c>
      <c r="AD105" s="16">
        <f t="shared" si="63"/>
        <v>0</v>
      </c>
      <c r="AE105" s="37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26">
        <v>0</v>
      </c>
      <c r="AJ105" s="37">
        <f t="shared" si="134"/>
        <v>0</v>
      </c>
      <c r="AK105" s="37" t="str">
        <f t="shared" si="69"/>
        <v>-</v>
      </c>
      <c r="AL105" s="47">
        <v>106</v>
      </c>
      <c r="AM105" s="37" t="str">
        <f t="shared" si="70"/>
        <v>-</v>
      </c>
      <c r="AN105" s="52" t="str">
        <f t="shared" si="135"/>
        <v>-</v>
      </c>
      <c r="AO105" s="35" t="str">
        <f t="shared" si="71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2"/>
        <v>0</v>
      </c>
      <c r="L106" s="16">
        <f t="shared" si="123"/>
        <v>0</v>
      </c>
      <c r="M106" s="26">
        <v>0</v>
      </c>
      <c r="N106" s="16">
        <f t="shared" si="124"/>
        <v>0</v>
      </c>
      <c r="O106" s="16">
        <f t="shared" si="125"/>
        <v>0</v>
      </c>
      <c r="P106" s="26">
        <v>0</v>
      </c>
      <c r="Q106" s="16">
        <f t="shared" si="126"/>
        <v>0</v>
      </c>
      <c r="R106" s="16">
        <f t="shared" si="127"/>
        <v>0</v>
      </c>
      <c r="S106" s="26">
        <v>0</v>
      </c>
      <c r="T106" s="16">
        <f t="shared" si="128"/>
        <v>0</v>
      </c>
      <c r="U106" s="16">
        <f t="shared" si="129"/>
        <v>0</v>
      </c>
      <c r="V106" s="26">
        <v>0</v>
      </c>
      <c r="W106" s="16">
        <f t="shared" si="130"/>
        <v>0</v>
      </c>
      <c r="X106" s="16">
        <f t="shared" si="131"/>
        <v>0</v>
      </c>
      <c r="Y106" s="26"/>
      <c r="Z106" s="16">
        <f t="shared" si="132"/>
        <v>0</v>
      </c>
      <c r="AA106" s="16">
        <f t="shared" si="133"/>
        <v>0</v>
      </c>
      <c r="AC106" s="52">
        <f t="shared" si="87"/>
        <v>0</v>
      </c>
      <c r="AD106" s="16">
        <f t="shared" si="63"/>
        <v>0</v>
      </c>
      <c r="AE106" s="37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26">
        <v>0</v>
      </c>
      <c r="AJ106" s="37">
        <f t="shared" si="134"/>
        <v>0</v>
      </c>
      <c r="AK106" s="37" t="str">
        <f t="shared" si="69"/>
        <v>-</v>
      </c>
      <c r="AL106" s="47">
        <v>107</v>
      </c>
      <c r="AM106" s="37" t="str">
        <f t="shared" si="70"/>
        <v>-</v>
      </c>
      <c r="AN106" s="52" t="str">
        <f t="shared" si="135"/>
        <v>-</v>
      </c>
      <c r="AO106" s="35" t="str">
        <f t="shared" si="71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2"/>
        <v>0</v>
      </c>
      <c r="L107" s="16">
        <f t="shared" si="123"/>
        <v>0</v>
      </c>
      <c r="M107" s="26">
        <v>0</v>
      </c>
      <c r="N107" s="16">
        <f t="shared" si="124"/>
        <v>0</v>
      </c>
      <c r="O107" s="16">
        <f t="shared" si="125"/>
        <v>0</v>
      </c>
      <c r="P107" s="26">
        <v>0</v>
      </c>
      <c r="Q107" s="16">
        <f t="shared" si="126"/>
        <v>0</v>
      </c>
      <c r="R107" s="16">
        <f t="shared" si="127"/>
        <v>0</v>
      </c>
      <c r="S107" s="26">
        <v>0</v>
      </c>
      <c r="T107" s="16">
        <f t="shared" si="128"/>
        <v>0</v>
      </c>
      <c r="U107" s="16">
        <f t="shared" si="129"/>
        <v>0</v>
      </c>
      <c r="V107" s="26">
        <v>0</v>
      </c>
      <c r="W107" s="16">
        <f t="shared" si="130"/>
        <v>0</v>
      </c>
      <c r="X107" s="16">
        <f t="shared" si="131"/>
        <v>0</v>
      </c>
      <c r="Y107" s="26"/>
      <c r="Z107" s="16">
        <f t="shared" si="132"/>
        <v>0</v>
      </c>
      <c r="AA107" s="16">
        <f t="shared" si="133"/>
        <v>0</v>
      </c>
      <c r="AC107" s="52">
        <f t="shared" si="87"/>
        <v>0</v>
      </c>
      <c r="AD107" s="16">
        <f t="shared" si="63"/>
        <v>0</v>
      </c>
      <c r="AE107" s="37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26">
        <v>0</v>
      </c>
      <c r="AJ107" s="37">
        <f t="shared" si="134"/>
        <v>0</v>
      </c>
      <c r="AK107" s="37" t="str">
        <f t="shared" si="69"/>
        <v>-</v>
      </c>
      <c r="AL107" s="47">
        <v>108</v>
      </c>
      <c r="AM107" s="37" t="str">
        <f t="shared" si="70"/>
        <v>-</v>
      </c>
      <c r="AN107" s="52" t="str">
        <f t="shared" si="135"/>
        <v>-</v>
      </c>
      <c r="AO107" s="35" t="str">
        <f t="shared" si="71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2"/>
        <v>0</v>
      </c>
      <c r="L108" s="16">
        <f t="shared" si="123"/>
        <v>0</v>
      </c>
      <c r="M108" s="26">
        <v>0</v>
      </c>
      <c r="N108" s="16">
        <f t="shared" si="124"/>
        <v>0</v>
      </c>
      <c r="O108" s="16">
        <f t="shared" si="125"/>
        <v>0</v>
      </c>
      <c r="P108" s="26">
        <v>0</v>
      </c>
      <c r="Q108" s="16">
        <f t="shared" si="126"/>
        <v>0</v>
      </c>
      <c r="R108" s="16">
        <f t="shared" si="127"/>
        <v>0</v>
      </c>
      <c r="S108" s="26">
        <v>0</v>
      </c>
      <c r="T108" s="16">
        <f t="shared" si="128"/>
        <v>0</v>
      </c>
      <c r="U108" s="16">
        <f t="shared" si="129"/>
        <v>0</v>
      </c>
      <c r="V108" s="26">
        <v>0</v>
      </c>
      <c r="W108" s="16">
        <f t="shared" si="130"/>
        <v>0</v>
      </c>
      <c r="X108" s="16">
        <f t="shared" si="131"/>
        <v>0</v>
      </c>
      <c r="Y108" s="26"/>
      <c r="Z108" s="16">
        <f t="shared" si="132"/>
        <v>0</v>
      </c>
      <c r="AA108" s="16">
        <f t="shared" si="133"/>
        <v>0</v>
      </c>
      <c r="AC108" s="52">
        <f t="shared" si="87"/>
        <v>0</v>
      </c>
      <c r="AD108" s="16">
        <f t="shared" si="63"/>
        <v>0</v>
      </c>
      <c r="AE108" s="37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26">
        <v>0</v>
      </c>
      <c r="AJ108" s="37">
        <f t="shared" si="134"/>
        <v>0</v>
      </c>
      <c r="AK108" s="37" t="str">
        <f t="shared" si="69"/>
        <v>-</v>
      </c>
      <c r="AL108" s="47">
        <v>109</v>
      </c>
      <c r="AM108" s="37" t="str">
        <f t="shared" si="70"/>
        <v>-</v>
      </c>
      <c r="AN108" s="52" t="str">
        <f t="shared" si="135"/>
        <v>-</v>
      </c>
      <c r="AO108" s="35" t="str">
        <f t="shared" si="71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2"/>
        <v>0</v>
      </c>
      <c r="L109" s="16">
        <f t="shared" si="123"/>
        <v>0</v>
      </c>
      <c r="M109" s="26">
        <v>0</v>
      </c>
      <c r="N109" s="16">
        <f t="shared" si="124"/>
        <v>0</v>
      </c>
      <c r="O109" s="16">
        <f t="shared" si="125"/>
        <v>0</v>
      </c>
      <c r="P109" s="26">
        <v>0</v>
      </c>
      <c r="Q109" s="16">
        <f t="shared" si="126"/>
        <v>0</v>
      </c>
      <c r="R109" s="16">
        <f t="shared" si="127"/>
        <v>0</v>
      </c>
      <c r="S109" s="26">
        <v>0</v>
      </c>
      <c r="T109" s="16">
        <f t="shared" si="128"/>
        <v>0</v>
      </c>
      <c r="U109" s="16">
        <f t="shared" si="129"/>
        <v>0</v>
      </c>
      <c r="V109" s="26">
        <v>0</v>
      </c>
      <c r="W109" s="16">
        <f t="shared" si="130"/>
        <v>0</v>
      </c>
      <c r="X109" s="16">
        <f t="shared" si="131"/>
        <v>0</v>
      </c>
      <c r="Y109" s="26"/>
      <c r="Z109" s="16">
        <f t="shared" si="132"/>
        <v>0</v>
      </c>
      <c r="AA109" s="16">
        <f t="shared" si="133"/>
        <v>0</v>
      </c>
      <c r="AC109" s="52">
        <f t="shared" si="87"/>
        <v>0</v>
      </c>
      <c r="AD109" s="16">
        <f t="shared" si="63"/>
        <v>0</v>
      </c>
      <c r="AE109" s="37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26">
        <v>0</v>
      </c>
      <c r="AJ109" s="37">
        <f t="shared" si="134"/>
        <v>0</v>
      </c>
      <c r="AK109" s="37" t="str">
        <f t="shared" si="69"/>
        <v>-</v>
      </c>
      <c r="AL109" s="47">
        <v>110</v>
      </c>
      <c r="AM109" s="37" t="str">
        <f t="shared" si="70"/>
        <v>-</v>
      </c>
      <c r="AN109" s="52" t="str">
        <f t="shared" si="135"/>
        <v>-</v>
      </c>
      <c r="AO109" s="35" t="str">
        <f t="shared" si="71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2"/>
        <v>0</v>
      </c>
      <c r="L110" s="16">
        <f t="shared" si="123"/>
        <v>0</v>
      </c>
      <c r="M110" s="26">
        <v>0</v>
      </c>
      <c r="N110" s="16">
        <f t="shared" si="124"/>
        <v>0</v>
      </c>
      <c r="O110" s="16">
        <f t="shared" si="125"/>
        <v>0</v>
      </c>
      <c r="P110" s="26">
        <v>0</v>
      </c>
      <c r="Q110" s="16">
        <f t="shared" si="126"/>
        <v>0</v>
      </c>
      <c r="R110" s="16">
        <f t="shared" si="127"/>
        <v>0</v>
      </c>
      <c r="S110" s="26">
        <v>0</v>
      </c>
      <c r="T110" s="16">
        <f t="shared" si="128"/>
        <v>0</v>
      </c>
      <c r="U110" s="16">
        <f t="shared" si="129"/>
        <v>0</v>
      </c>
      <c r="V110" s="26">
        <v>0</v>
      </c>
      <c r="W110" s="16">
        <f t="shared" si="130"/>
        <v>0</v>
      </c>
      <c r="X110" s="16">
        <f t="shared" si="131"/>
        <v>0</v>
      </c>
      <c r="Y110" s="26"/>
      <c r="Z110" s="16">
        <f t="shared" si="132"/>
        <v>0</v>
      </c>
      <c r="AA110" s="16">
        <f t="shared" si="133"/>
        <v>0</v>
      </c>
      <c r="AC110" s="52">
        <f t="shared" si="87"/>
        <v>0</v>
      </c>
      <c r="AD110" s="16">
        <f t="shared" si="63"/>
        <v>0</v>
      </c>
      <c r="AE110" s="37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26">
        <v>0</v>
      </c>
      <c r="AJ110" s="37">
        <f t="shared" si="134"/>
        <v>0</v>
      </c>
      <c r="AK110" s="37" t="str">
        <f t="shared" si="69"/>
        <v>-</v>
      </c>
      <c r="AL110" s="47">
        <v>111</v>
      </c>
      <c r="AM110" s="37" t="str">
        <f t="shared" si="70"/>
        <v>-</v>
      </c>
      <c r="AN110" s="52" t="str">
        <f t="shared" si="135"/>
        <v>-</v>
      </c>
      <c r="AO110" s="35" t="str">
        <f t="shared" si="71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2"/>
        <v>0</v>
      </c>
      <c r="L111" s="16">
        <f t="shared" si="123"/>
        <v>0</v>
      </c>
      <c r="M111" s="26">
        <v>0</v>
      </c>
      <c r="N111" s="16">
        <f t="shared" si="124"/>
        <v>0</v>
      </c>
      <c r="O111" s="16">
        <f t="shared" si="125"/>
        <v>0</v>
      </c>
      <c r="P111" s="26">
        <v>0</v>
      </c>
      <c r="Q111" s="16">
        <f t="shared" si="126"/>
        <v>0</v>
      </c>
      <c r="R111" s="16">
        <f t="shared" si="127"/>
        <v>0</v>
      </c>
      <c r="S111" s="26">
        <v>0</v>
      </c>
      <c r="T111" s="16">
        <f t="shared" si="128"/>
        <v>0</v>
      </c>
      <c r="U111" s="16">
        <f t="shared" si="129"/>
        <v>0</v>
      </c>
      <c r="V111" s="26">
        <v>0</v>
      </c>
      <c r="W111" s="16">
        <f t="shared" si="130"/>
        <v>0</v>
      </c>
      <c r="X111" s="16">
        <f t="shared" si="131"/>
        <v>0</v>
      </c>
      <c r="Y111" s="26"/>
      <c r="Z111" s="16">
        <f t="shared" si="132"/>
        <v>0</v>
      </c>
      <c r="AA111" s="16">
        <f t="shared" si="133"/>
        <v>0</v>
      </c>
      <c r="AC111" s="52">
        <f t="shared" si="87"/>
        <v>0</v>
      </c>
      <c r="AD111" s="16">
        <f t="shared" si="63"/>
        <v>0</v>
      </c>
      <c r="AE111" s="37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26">
        <v>0</v>
      </c>
      <c r="AJ111" s="37">
        <f t="shared" si="134"/>
        <v>0</v>
      </c>
      <c r="AK111" s="37" t="str">
        <f t="shared" si="69"/>
        <v>-</v>
      </c>
      <c r="AL111" s="47">
        <v>112</v>
      </c>
      <c r="AM111" s="37" t="str">
        <f t="shared" si="70"/>
        <v>-</v>
      </c>
      <c r="AN111" s="52" t="str">
        <f t="shared" si="135"/>
        <v>-</v>
      </c>
      <c r="AO111" s="35" t="str">
        <f t="shared" si="71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ref="K112:K162" si="136">J112*$F112</f>
        <v>0</v>
      </c>
      <c r="L112" s="16">
        <f t="shared" ref="L112:L162" si="137">J112*$G112</f>
        <v>0</v>
      </c>
      <c r="M112" s="26">
        <v>0</v>
      </c>
      <c r="N112" s="16">
        <f t="shared" ref="N112:N162" si="138">M112*$F112</f>
        <v>0</v>
      </c>
      <c r="O112" s="16">
        <f t="shared" ref="O112:O162" si="139">M112*$G112</f>
        <v>0</v>
      </c>
      <c r="P112" s="26">
        <v>0</v>
      </c>
      <c r="Q112" s="16">
        <f t="shared" ref="Q112:Q162" si="140">P112*$F112</f>
        <v>0</v>
      </c>
      <c r="R112" s="16">
        <f t="shared" ref="R112:R162" si="141">P112*$G112</f>
        <v>0</v>
      </c>
      <c r="S112" s="26">
        <v>0</v>
      </c>
      <c r="T112" s="16">
        <f t="shared" ref="T112:T162" si="142">S112*$F112</f>
        <v>0</v>
      </c>
      <c r="U112" s="16">
        <f t="shared" ref="U112:U162" si="143">S112*$G112</f>
        <v>0</v>
      </c>
      <c r="V112" s="26">
        <v>0</v>
      </c>
      <c r="W112" s="16">
        <f t="shared" ref="W112:W162" si="144">V112*$F112</f>
        <v>0</v>
      </c>
      <c r="X112" s="16">
        <f t="shared" ref="X112:X162" si="145">V112*$G112</f>
        <v>0</v>
      </c>
      <c r="Y112" s="26"/>
      <c r="Z112" s="16">
        <f t="shared" ref="Z112:Z162" si="146">Y112*$F112</f>
        <v>0</v>
      </c>
      <c r="AA112" s="16">
        <f t="shared" ref="AA112:AA162" si="147">Y112*$G112</f>
        <v>0</v>
      </c>
      <c r="AC112" s="52">
        <f t="shared" ref="AC112:AC119" si="148">J112+M112+P112+S112+V112+Y112</f>
        <v>0</v>
      </c>
      <c r="AD112" s="16">
        <f t="shared" ref="AD112:AD162" si="149">AC112*F112</f>
        <v>0</v>
      </c>
      <c r="AE112" s="37">
        <f t="shared" ref="AE112:AE162" si="150">AC112*G112</f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26">
        <v>0</v>
      </c>
      <c r="AJ112" s="37">
        <f t="shared" ref="AJ112:AJ131" si="151">AI112*G112</f>
        <v>0</v>
      </c>
      <c r="AK112" s="37" t="str">
        <f t="shared" si="69"/>
        <v>-</v>
      </c>
      <c r="AL112" s="47">
        <v>113</v>
      </c>
      <c r="AM112" s="37" t="str">
        <f t="shared" si="70"/>
        <v>-</v>
      </c>
      <c r="AN112" s="52" t="str">
        <f t="shared" ref="AN112:AN131" si="152">IFERROR(AK112/30,"-")</f>
        <v>-</v>
      </c>
      <c r="AO112" s="35" t="str">
        <f t="shared" si="71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136"/>
        <v>0</v>
      </c>
      <c r="L113" s="16">
        <f t="shared" si="137"/>
        <v>0</v>
      </c>
      <c r="M113" s="26">
        <v>0</v>
      </c>
      <c r="N113" s="16">
        <f t="shared" si="138"/>
        <v>0</v>
      </c>
      <c r="O113" s="16">
        <f t="shared" si="139"/>
        <v>0</v>
      </c>
      <c r="P113" s="26">
        <v>0</v>
      </c>
      <c r="Q113" s="16">
        <f t="shared" si="140"/>
        <v>0</v>
      </c>
      <c r="R113" s="16">
        <f t="shared" si="141"/>
        <v>0</v>
      </c>
      <c r="S113" s="26">
        <v>0</v>
      </c>
      <c r="T113" s="16">
        <f t="shared" si="142"/>
        <v>0</v>
      </c>
      <c r="U113" s="16">
        <f t="shared" si="143"/>
        <v>0</v>
      </c>
      <c r="V113" s="26">
        <v>0</v>
      </c>
      <c r="W113" s="16">
        <f t="shared" si="144"/>
        <v>0</v>
      </c>
      <c r="X113" s="16">
        <f t="shared" si="145"/>
        <v>0</v>
      </c>
      <c r="Y113" s="26"/>
      <c r="Z113" s="16">
        <f t="shared" si="146"/>
        <v>0</v>
      </c>
      <c r="AA113" s="16">
        <f t="shared" si="147"/>
        <v>0</v>
      </c>
      <c r="AC113" s="52">
        <f t="shared" si="148"/>
        <v>0</v>
      </c>
      <c r="AD113" s="16">
        <f t="shared" si="149"/>
        <v>0</v>
      </c>
      <c r="AE113" s="37">
        <f t="shared" si="150"/>
        <v>0</v>
      </c>
      <c r="AF113" s="42">
        <f t="shared" si="66"/>
        <v>0</v>
      </c>
      <c r="AG113" s="37">
        <f t="shared" si="67"/>
        <v>0</v>
      </c>
      <c r="AH113" s="63">
        <f t="shared" si="68"/>
        <v>0</v>
      </c>
      <c r="AI113" s="26">
        <v>0</v>
      </c>
      <c r="AJ113" s="37">
        <f t="shared" si="151"/>
        <v>0</v>
      </c>
      <c r="AK113" s="37" t="str">
        <f t="shared" si="69"/>
        <v>-</v>
      </c>
      <c r="AL113" s="47">
        <v>115</v>
      </c>
      <c r="AM113" s="37" t="str">
        <f t="shared" si="70"/>
        <v>-</v>
      </c>
      <c r="AN113" s="52" t="str">
        <f t="shared" si="152"/>
        <v>-</v>
      </c>
      <c r="AO113" s="35" t="str">
        <f t="shared" si="71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1</v>
      </c>
      <c r="K114" s="16">
        <f t="shared" si="136"/>
        <v>7.44</v>
      </c>
      <c r="L114" s="16">
        <f t="shared" si="137"/>
        <v>44.5</v>
      </c>
      <c r="M114" s="26">
        <v>0</v>
      </c>
      <c r="N114" s="16">
        <f t="shared" si="138"/>
        <v>0</v>
      </c>
      <c r="O114" s="16">
        <f t="shared" si="139"/>
        <v>0</v>
      </c>
      <c r="P114" s="26">
        <v>0</v>
      </c>
      <c r="Q114" s="16">
        <f t="shared" si="140"/>
        <v>0</v>
      </c>
      <c r="R114" s="16">
        <f t="shared" si="141"/>
        <v>0</v>
      </c>
      <c r="S114" s="26">
        <v>0</v>
      </c>
      <c r="T114" s="16">
        <f t="shared" si="142"/>
        <v>0</v>
      </c>
      <c r="U114" s="16">
        <f t="shared" si="143"/>
        <v>0</v>
      </c>
      <c r="V114" s="26">
        <v>0</v>
      </c>
      <c r="W114" s="16">
        <f t="shared" si="144"/>
        <v>0</v>
      </c>
      <c r="X114" s="16">
        <f t="shared" si="145"/>
        <v>0</v>
      </c>
      <c r="Y114" s="26"/>
      <c r="Z114" s="16">
        <f t="shared" si="146"/>
        <v>0</v>
      </c>
      <c r="AA114" s="16">
        <f t="shared" si="147"/>
        <v>0</v>
      </c>
      <c r="AC114" s="52">
        <f t="shared" si="148"/>
        <v>1</v>
      </c>
      <c r="AD114" s="16">
        <f t="shared" si="149"/>
        <v>7.44</v>
      </c>
      <c r="AE114" s="37">
        <f t="shared" si="150"/>
        <v>44.5</v>
      </c>
      <c r="AF114" s="42">
        <f t="shared" si="66"/>
        <v>8.130081300813009E-3</v>
      </c>
      <c r="AG114" s="37">
        <f t="shared" si="67"/>
        <v>0.24390243902439027</v>
      </c>
      <c r="AH114" s="63">
        <f t="shared" si="68"/>
        <v>10.853658536585368</v>
      </c>
      <c r="AI114" s="26">
        <v>0</v>
      </c>
      <c r="AJ114" s="37">
        <f t="shared" si="151"/>
        <v>0</v>
      </c>
      <c r="AK114" s="37">
        <f t="shared" si="69"/>
        <v>0</v>
      </c>
      <c r="AL114" s="47">
        <v>116</v>
      </c>
      <c r="AM114" s="37">
        <f t="shared" si="70"/>
        <v>0</v>
      </c>
      <c r="AN114" s="52">
        <f t="shared" si="152"/>
        <v>0</v>
      </c>
      <c r="AO114" s="35">
        <f t="shared" si="71"/>
        <v>43589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136"/>
        <v>0</v>
      </c>
      <c r="L115" s="16">
        <f t="shared" si="137"/>
        <v>0</v>
      </c>
      <c r="M115" s="26">
        <v>0</v>
      </c>
      <c r="N115" s="16">
        <f t="shared" si="138"/>
        <v>0</v>
      </c>
      <c r="O115" s="16">
        <f t="shared" si="139"/>
        <v>0</v>
      </c>
      <c r="P115" s="26">
        <v>0</v>
      </c>
      <c r="Q115" s="16">
        <f t="shared" si="140"/>
        <v>0</v>
      </c>
      <c r="R115" s="16">
        <f t="shared" si="141"/>
        <v>0</v>
      </c>
      <c r="S115" s="26">
        <v>0</v>
      </c>
      <c r="T115" s="16">
        <f t="shared" si="142"/>
        <v>0</v>
      </c>
      <c r="U115" s="16">
        <f t="shared" si="143"/>
        <v>0</v>
      </c>
      <c r="V115" s="26">
        <v>0</v>
      </c>
      <c r="W115" s="16">
        <f t="shared" si="144"/>
        <v>0</v>
      </c>
      <c r="X115" s="16">
        <f t="shared" si="145"/>
        <v>0</v>
      </c>
      <c r="Y115" s="26"/>
      <c r="Z115" s="16">
        <f t="shared" si="146"/>
        <v>0</v>
      </c>
      <c r="AA115" s="16">
        <f t="shared" si="147"/>
        <v>0</v>
      </c>
      <c r="AC115" s="52">
        <f t="shared" si="148"/>
        <v>0</v>
      </c>
      <c r="AD115" s="16">
        <f t="shared" si="149"/>
        <v>0</v>
      </c>
      <c r="AE115" s="37">
        <f t="shared" si="150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26">
        <v>0</v>
      </c>
      <c r="AJ115" s="37">
        <f t="shared" si="151"/>
        <v>0</v>
      </c>
      <c r="AK115" s="37" t="str">
        <f t="shared" si="69"/>
        <v>-</v>
      </c>
      <c r="AL115" s="47">
        <v>117</v>
      </c>
      <c r="AM115" s="37" t="str">
        <f t="shared" si="70"/>
        <v>-</v>
      </c>
      <c r="AN115" s="52" t="str">
        <f t="shared" si="152"/>
        <v>-</v>
      </c>
      <c r="AO115" s="35" t="str">
        <f t="shared" si="71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136"/>
        <v>0</v>
      </c>
      <c r="L116" s="16">
        <f t="shared" si="137"/>
        <v>0</v>
      </c>
      <c r="M116" s="26">
        <v>0</v>
      </c>
      <c r="N116" s="16">
        <f t="shared" si="138"/>
        <v>0</v>
      </c>
      <c r="O116" s="16">
        <f t="shared" si="139"/>
        <v>0</v>
      </c>
      <c r="P116" s="26">
        <v>0</v>
      </c>
      <c r="Q116" s="16">
        <f t="shared" si="140"/>
        <v>0</v>
      </c>
      <c r="R116" s="16">
        <f t="shared" si="141"/>
        <v>0</v>
      </c>
      <c r="S116" s="26">
        <v>0</v>
      </c>
      <c r="T116" s="16">
        <f t="shared" si="142"/>
        <v>0</v>
      </c>
      <c r="U116" s="16">
        <f t="shared" si="143"/>
        <v>0</v>
      </c>
      <c r="V116" s="26">
        <v>0</v>
      </c>
      <c r="W116" s="16">
        <f t="shared" si="144"/>
        <v>0</v>
      </c>
      <c r="X116" s="16">
        <f t="shared" si="145"/>
        <v>0</v>
      </c>
      <c r="Y116" s="26"/>
      <c r="Z116" s="16">
        <f t="shared" si="146"/>
        <v>0</v>
      </c>
      <c r="AA116" s="16">
        <f t="shared" si="147"/>
        <v>0</v>
      </c>
      <c r="AC116" s="52">
        <f t="shared" si="148"/>
        <v>0</v>
      </c>
      <c r="AD116" s="16">
        <f t="shared" si="149"/>
        <v>0</v>
      </c>
      <c r="AE116" s="37">
        <f t="shared" si="150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26">
        <v>0</v>
      </c>
      <c r="AJ116" s="37">
        <f t="shared" si="151"/>
        <v>0</v>
      </c>
      <c r="AK116" s="37" t="str">
        <f t="shared" si="69"/>
        <v>-</v>
      </c>
      <c r="AL116" s="47">
        <v>118</v>
      </c>
      <c r="AM116" s="37" t="str">
        <f t="shared" si="70"/>
        <v>-</v>
      </c>
      <c r="AN116" s="52" t="str">
        <f t="shared" si="152"/>
        <v>-</v>
      </c>
      <c r="AO116" s="35" t="str">
        <f t="shared" si="71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136"/>
        <v>0</v>
      </c>
      <c r="L117" s="16">
        <f t="shared" si="137"/>
        <v>0</v>
      </c>
      <c r="M117" s="26">
        <v>0</v>
      </c>
      <c r="N117" s="16">
        <f t="shared" si="138"/>
        <v>0</v>
      </c>
      <c r="O117" s="16">
        <f t="shared" si="139"/>
        <v>0</v>
      </c>
      <c r="P117" s="26">
        <v>0</v>
      </c>
      <c r="Q117" s="16">
        <f t="shared" si="140"/>
        <v>0</v>
      </c>
      <c r="R117" s="16">
        <f t="shared" si="141"/>
        <v>0</v>
      </c>
      <c r="S117" s="26">
        <v>0</v>
      </c>
      <c r="T117" s="16">
        <f t="shared" si="142"/>
        <v>0</v>
      </c>
      <c r="U117" s="16">
        <f t="shared" si="143"/>
        <v>0</v>
      </c>
      <c r="V117" s="26">
        <v>0</v>
      </c>
      <c r="W117" s="16">
        <f t="shared" si="144"/>
        <v>0</v>
      </c>
      <c r="X117" s="16">
        <f t="shared" si="145"/>
        <v>0</v>
      </c>
      <c r="Y117" s="26"/>
      <c r="Z117" s="16">
        <f t="shared" si="146"/>
        <v>0</v>
      </c>
      <c r="AA117" s="16">
        <f t="shared" si="147"/>
        <v>0</v>
      </c>
      <c r="AC117" s="52">
        <f t="shared" si="148"/>
        <v>0</v>
      </c>
      <c r="AD117" s="16">
        <f t="shared" si="149"/>
        <v>0</v>
      </c>
      <c r="AE117" s="37">
        <f t="shared" si="150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26">
        <v>0</v>
      </c>
      <c r="AJ117" s="37">
        <f t="shared" si="151"/>
        <v>0</v>
      </c>
      <c r="AK117" s="37" t="str">
        <f t="shared" si="69"/>
        <v>-</v>
      </c>
      <c r="AL117" s="47">
        <v>119</v>
      </c>
      <c r="AM117" s="37" t="str">
        <f t="shared" si="70"/>
        <v>-</v>
      </c>
      <c r="AN117" s="52" t="str">
        <f t="shared" si="152"/>
        <v>-</v>
      </c>
      <c r="AO117" s="35" t="str">
        <f t="shared" si="71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1</v>
      </c>
      <c r="K118" s="16">
        <f t="shared" si="136"/>
        <v>12.62</v>
      </c>
      <c r="L118" s="16">
        <f t="shared" si="137"/>
        <v>24.5</v>
      </c>
      <c r="M118" s="26">
        <v>0</v>
      </c>
      <c r="N118" s="16">
        <f t="shared" si="138"/>
        <v>0</v>
      </c>
      <c r="O118" s="16">
        <f t="shared" si="139"/>
        <v>0</v>
      </c>
      <c r="P118" s="26">
        <v>0</v>
      </c>
      <c r="Q118" s="16">
        <f t="shared" si="140"/>
        <v>0</v>
      </c>
      <c r="R118" s="16">
        <f t="shared" si="141"/>
        <v>0</v>
      </c>
      <c r="S118" s="26">
        <v>0</v>
      </c>
      <c r="T118" s="16">
        <f t="shared" si="142"/>
        <v>0</v>
      </c>
      <c r="U118" s="16">
        <f t="shared" si="143"/>
        <v>0</v>
      </c>
      <c r="V118" s="26">
        <v>0</v>
      </c>
      <c r="W118" s="16">
        <f t="shared" si="144"/>
        <v>0</v>
      </c>
      <c r="X118" s="16">
        <f t="shared" si="145"/>
        <v>0</v>
      </c>
      <c r="Y118" s="26"/>
      <c r="Z118" s="16">
        <f t="shared" si="146"/>
        <v>0</v>
      </c>
      <c r="AA118" s="16">
        <f t="shared" si="147"/>
        <v>0</v>
      </c>
      <c r="AC118" s="52">
        <f t="shared" si="148"/>
        <v>1</v>
      </c>
      <c r="AD118" s="16">
        <f t="shared" si="149"/>
        <v>12.62</v>
      </c>
      <c r="AE118" s="37">
        <f t="shared" si="150"/>
        <v>24.5</v>
      </c>
      <c r="AF118" s="42">
        <f t="shared" si="66"/>
        <v>8.130081300813009E-3</v>
      </c>
      <c r="AG118" s="37">
        <f t="shared" si="67"/>
        <v>0.24390243902439027</v>
      </c>
      <c r="AH118" s="63">
        <f t="shared" si="68"/>
        <v>5.975609756097561</v>
      </c>
      <c r="AI118" s="26">
        <v>0</v>
      </c>
      <c r="AJ118" s="37">
        <f t="shared" si="151"/>
        <v>0</v>
      </c>
      <c r="AK118" s="37">
        <f t="shared" si="69"/>
        <v>0</v>
      </c>
      <c r="AL118" s="47">
        <v>120</v>
      </c>
      <c r="AM118" s="37">
        <f t="shared" si="70"/>
        <v>0</v>
      </c>
      <c r="AN118" s="52">
        <f t="shared" si="152"/>
        <v>0</v>
      </c>
      <c r="AO118" s="35">
        <f t="shared" si="71"/>
        <v>43589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1</v>
      </c>
      <c r="K119" s="16">
        <f t="shared" si="136"/>
        <v>12.63</v>
      </c>
      <c r="L119" s="16">
        <f t="shared" si="137"/>
        <v>24.5</v>
      </c>
      <c r="M119" s="26">
        <v>0</v>
      </c>
      <c r="N119" s="16">
        <f t="shared" si="138"/>
        <v>0</v>
      </c>
      <c r="O119" s="16">
        <f t="shared" si="139"/>
        <v>0</v>
      </c>
      <c r="P119" s="26">
        <v>0</v>
      </c>
      <c r="Q119" s="16">
        <f t="shared" si="140"/>
        <v>0</v>
      </c>
      <c r="R119" s="16">
        <f t="shared" si="141"/>
        <v>0</v>
      </c>
      <c r="S119" s="26">
        <v>0</v>
      </c>
      <c r="T119" s="16">
        <f t="shared" si="142"/>
        <v>0</v>
      </c>
      <c r="U119" s="16">
        <f t="shared" si="143"/>
        <v>0</v>
      </c>
      <c r="V119" s="26">
        <v>0</v>
      </c>
      <c r="W119" s="16">
        <f t="shared" si="144"/>
        <v>0</v>
      </c>
      <c r="X119" s="16">
        <f t="shared" si="145"/>
        <v>0</v>
      </c>
      <c r="Y119" s="26"/>
      <c r="Z119" s="16">
        <f t="shared" si="146"/>
        <v>0</v>
      </c>
      <c r="AA119" s="16">
        <f t="shared" si="147"/>
        <v>0</v>
      </c>
      <c r="AC119" s="52">
        <f t="shared" si="148"/>
        <v>1</v>
      </c>
      <c r="AD119" s="16">
        <f t="shared" si="149"/>
        <v>12.63</v>
      </c>
      <c r="AE119" s="37">
        <f t="shared" si="150"/>
        <v>24.5</v>
      </c>
      <c r="AF119" s="42">
        <f t="shared" si="66"/>
        <v>8.130081300813009E-3</v>
      </c>
      <c r="AG119" s="37">
        <f t="shared" si="67"/>
        <v>0.24390243902439027</v>
      </c>
      <c r="AH119" s="63">
        <f t="shared" si="68"/>
        <v>5.975609756097561</v>
      </c>
      <c r="AI119" s="26">
        <v>0</v>
      </c>
      <c r="AJ119" s="37">
        <f t="shared" si="151"/>
        <v>0</v>
      </c>
      <c r="AK119" s="37">
        <f t="shared" si="69"/>
        <v>0</v>
      </c>
      <c r="AL119" s="47">
        <v>121</v>
      </c>
      <c r="AM119" s="37">
        <f t="shared" si="70"/>
        <v>0</v>
      </c>
      <c r="AN119" s="52">
        <f t="shared" si="152"/>
        <v>0</v>
      </c>
      <c r="AO119" s="35">
        <f t="shared" si="71"/>
        <v>43589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136"/>
        <v>0</v>
      </c>
      <c r="L120" s="16">
        <f t="shared" si="137"/>
        <v>0</v>
      </c>
      <c r="M120" s="26">
        <v>0</v>
      </c>
      <c r="N120" s="16">
        <f t="shared" si="138"/>
        <v>0</v>
      </c>
      <c r="O120" s="16">
        <f t="shared" si="139"/>
        <v>0</v>
      </c>
      <c r="P120" s="26">
        <v>0</v>
      </c>
      <c r="Q120" s="16">
        <f t="shared" si="140"/>
        <v>0</v>
      </c>
      <c r="R120" s="16">
        <f t="shared" si="141"/>
        <v>0</v>
      </c>
      <c r="S120" s="26">
        <v>0</v>
      </c>
      <c r="T120" s="16">
        <f t="shared" si="142"/>
        <v>0</v>
      </c>
      <c r="U120" s="16">
        <f t="shared" si="143"/>
        <v>0</v>
      </c>
      <c r="V120" s="26">
        <v>0</v>
      </c>
      <c r="W120" s="16">
        <f t="shared" si="144"/>
        <v>0</v>
      </c>
      <c r="X120" s="16">
        <f t="shared" si="145"/>
        <v>0</v>
      </c>
      <c r="Y120" s="26"/>
      <c r="Z120" s="16">
        <f t="shared" si="146"/>
        <v>0</v>
      </c>
      <c r="AA120" s="16">
        <f t="shared" si="147"/>
        <v>0</v>
      </c>
      <c r="AC120" s="52">
        <f>J120+M120+P120+S120+V120+Y120</f>
        <v>0</v>
      </c>
      <c r="AD120" s="16">
        <f t="shared" si="149"/>
        <v>0</v>
      </c>
      <c r="AE120" s="37">
        <f t="shared" si="150"/>
        <v>0</v>
      </c>
      <c r="AF120" s="42">
        <f t="shared" si="66"/>
        <v>0</v>
      </c>
      <c r="AG120" s="37">
        <f t="shared" si="67"/>
        <v>0</v>
      </c>
      <c r="AH120" s="63">
        <f t="shared" si="68"/>
        <v>0</v>
      </c>
      <c r="AI120" s="26">
        <v>0</v>
      </c>
      <c r="AJ120" s="37">
        <f t="shared" si="151"/>
        <v>0</v>
      </c>
      <c r="AK120" s="37" t="str">
        <f t="shared" si="69"/>
        <v>-</v>
      </c>
      <c r="AL120" s="47">
        <v>122</v>
      </c>
      <c r="AM120" s="37" t="str">
        <f t="shared" si="70"/>
        <v>-</v>
      </c>
      <c r="AN120" s="52" t="str">
        <f t="shared" si="152"/>
        <v>-</v>
      </c>
      <c r="AO120" s="35" t="str">
        <f t="shared" si="71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136"/>
        <v>0</v>
      </c>
      <c r="L121" s="16">
        <f t="shared" si="137"/>
        <v>0</v>
      </c>
      <c r="M121" s="26">
        <v>0</v>
      </c>
      <c r="N121" s="16">
        <f t="shared" si="138"/>
        <v>0</v>
      </c>
      <c r="O121" s="16">
        <f t="shared" si="139"/>
        <v>0</v>
      </c>
      <c r="P121" s="26">
        <v>0</v>
      </c>
      <c r="Q121" s="16">
        <f t="shared" si="140"/>
        <v>0</v>
      </c>
      <c r="R121" s="16">
        <f t="shared" si="141"/>
        <v>0</v>
      </c>
      <c r="S121" s="26">
        <v>0</v>
      </c>
      <c r="T121" s="16">
        <f t="shared" si="142"/>
        <v>0</v>
      </c>
      <c r="U121" s="16">
        <f t="shared" si="143"/>
        <v>0</v>
      </c>
      <c r="V121" s="26">
        <v>0</v>
      </c>
      <c r="W121" s="16">
        <f t="shared" si="144"/>
        <v>0</v>
      </c>
      <c r="X121" s="16">
        <f t="shared" si="145"/>
        <v>0</v>
      </c>
      <c r="Y121" s="26"/>
      <c r="Z121" s="16">
        <f t="shared" si="146"/>
        <v>0</v>
      </c>
      <c r="AA121" s="16">
        <f t="shared" si="147"/>
        <v>0</v>
      </c>
      <c r="AC121" s="52">
        <f t="shared" ref="AC121:AC131" si="153">J121+M121+P121+S121+V121+Y121</f>
        <v>0</v>
      </c>
      <c r="AD121" s="16">
        <f t="shared" si="149"/>
        <v>0</v>
      </c>
      <c r="AE121" s="37">
        <f t="shared" si="150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26">
        <v>0</v>
      </c>
      <c r="AJ121" s="37">
        <f t="shared" si="151"/>
        <v>0</v>
      </c>
      <c r="AK121" s="37" t="str">
        <f t="shared" si="69"/>
        <v>-</v>
      </c>
      <c r="AL121" s="47">
        <v>123</v>
      </c>
      <c r="AM121" s="37" t="str">
        <f t="shared" si="70"/>
        <v>-</v>
      </c>
      <c r="AN121" s="52" t="str">
        <f t="shared" si="152"/>
        <v>-</v>
      </c>
      <c r="AO121" s="35" t="str">
        <f t="shared" si="71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136"/>
        <v>0</v>
      </c>
      <c r="L122" s="16">
        <f t="shared" si="137"/>
        <v>0</v>
      </c>
      <c r="M122" s="26">
        <v>0</v>
      </c>
      <c r="N122" s="16">
        <f t="shared" si="138"/>
        <v>0</v>
      </c>
      <c r="O122" s="16">
        <f t="shared" si="139"/>
        <v>0</v>
      </c>
      <c r="P122" s="26">
        <v>0</v>
      </c>
      <c r="Q122" s="16">
        <f t="shared" si="140"/>
        <v>0</v>
      </c>
      <c r="R122" s="16">
        <f t="shared" si="141"/>
        <v>0</v>
      </c>
      <c r="S122" s="26">
        <v>0</v>
      </c>
      <c r="T122" s="16">
        <f t="shared" si="142"/>
        <v>0</v>
      </c>
      <c r="U122" s="16">
        <f t="shared" si="143"/>
        <v>0</v>
      </c>
      <c r="V122" s="26">
        <v>0</v>
      </c>
      <c r="W122" s="16">
        <f t="shared" si="144"/>
        <v>0</v>
      </c>
      <c r="X122" s="16">
        <f t="shared" si="145"/>
        <v>0</v>
      </c>
      <c r="Y122" s="26"/>
      <c r="Z122" s="16">
        <f t="shared" si="146"/>
        <v>0</v>
      </c>
      <c r="AA122" s="16">
        <f t="shared" si="147"/>
        <v>0</v>
      </c>
      <c r="AC122" s="52">
        <f t="shared" si="153"/>
        <v>0</v>
      </c>
      <c r="AD122" s="16">
        <f t="shared" si="149"/>
        <v>0</v>
      </c>
      <c r="AE122" s="37">
        <f t="shared" si="150"/>
        <v>0</v>
      </c>
      <c r="AF122" s="42">
        <f t="shared" si="66"/>
        <v>0</v>
      </c>
      <c r="AG122" s="37">
        <f t="shared" si="67"/>
        <v>0</v>
      </c>
      <c r="AH122" s="63">
        <f t="shared" si="68"/>
        <v>0</v>
      </c>
      <c r="AI122" s="26">
        <v>0</v>
      </c>
      <c r="AJ122" s="37">
        <f t="shared" si="151"/>
        <v>0</v>
      </c>
      <c r="AK122" s="37" t="str">
        <f t="shared" si="69"/>
        <v>-</v>
      </c>
      <c r="AL122" s="47">
        <v>125</v>
      </c>
      <c r="AM122" s="37" t="str">
        <f t="shared" si="70"/>
        <v>-</v>
      </c>
      <c r="AN122" s="52" t="str">
        <f t="shared" si="152"/>
        <v>-</v>
      </c>
      <c r="AO122" s="35" t="str">
        <f t="shared" si="71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136"/>
        <v>0</v>
      </c>
      <c r="L123" s="16">
        <f t="shared" si="137"/>
        <v>0</v>
      </c>
      <c r="M123" s="26">
        <v>0</v>
      </c>
      <c r="N123" s="16">
        <f t="shared" si="138"/>
        <v>0</v>
      </c>
      <c r="O123" s="16">
        <f t="shared" si="139"/>
        <v>0</v>
      </c>
      <c r="P123" s="26">
        <v>0</v>
      </c>
      <c r="Q123" s="16">
        <f t="shared" si="140"/>
        <v>0</v>
      </c>
      <c r="R123" s="16">
        <f t="shared" si="141"/>
        <v>0</v>
      </c>
      <c r="S123" s="26">
        <v>0</v>
      </c>
      <c r="T123" s="16">
        <f t="shared" si="142"/>
        <v>0</v>
      </c>
      <c r="U123" s="16">
        <f t="shared" si="143"/>
        <v>0</v>
      </c>
      <c r="V123" s="26">
        <v>0</v>
      </c>
      <c r="W123" s="16">
        <f t="shared" si="144"/>
        <v>0</v>
      </c>
      <c r="X123" s="16">
        <f t="shared" si="145"/>
        <v>0</v>
      </c>
      <c r="Y123" s="26"/>
      <c r="Z123" s="16">
        <f t="shared" si="146"/>
        <v>0</v>
      </c>
      <c r="AA123" s="16">
        <f t="shared" si="147"/>
        <v>0</v>
      </c>
      <c r="AC123" s="52">
        <f t="shared" si="153"/>
        <v>0</v>
      </c>
      <c r="AD123" s="16">
        <f t="shared" si="149"/>
        <v>0</v>
      </c>
      <c r="AE123" s="37">
        <f t="shared" si="150"/>
        <v>0</v>
      </c>
      <c r="AF123" s="42">
        <f t="shared" si="66"/>
        <v>0</v>
      </c>
      <c r="AG123" s="37">
        <f t="shared" si="67"/>
        <v>0</v>
      </c>
      <c r="AH123" s="63">
        <f t="shared" si="68"/>
        <v>0</v>
      </c>
      <c r="AI123" s="26">
        <v>0</v>
      </c>
      <c r="AJ123" s="37">
        <f t="shared" si="151"/>
        <v>0</v>
      </c>
      <c r="AK123" s="37" t="str">
        <f t="shared" si="69"/>
        <v>-</v>
      </c>
      <c r="AL123" s="47">
        <v>126</v>
      </c>
      <c r="AM123" s="37" t="str">
        <f t="shared" si="70"/>
        <v>-</v>
      </c>
      <c r="AN123" s="52" t="str">
        <f t="shared" si="152"/>
        <v>-</v>
      </c>
      <c r="AO123" s="35" t="str">
        <f t="shared" si="71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2</v>
      </c>
      <c r="K124" s="16">
        <f t="shared" si="136"/>
        <v>19.019999999999996</v>
      </c>
      <c r="L124" s="16">
        <f t="shared" si="137"/>
        <v>49</v>
      </c>
      <c r="M124" s="26">
        <v>1</v>
      </c>
      <c r="N124" s="16">
        <f t="shared" si="138"/>
        <v>9.509999999999998</v>
      </c>
      <c r="O124" s="16">
        <f t="shared" si="139"/>
        <v>24.5</v>
      </c>
      <c r="P124" s="26">
        <v>1</v>
      </c>
      <c r="Q124" s="16">
        <f t="shared" si="140"/>
        <v>9.509999999999998</v>
      </c>
      <c r="R124" s="16">
        <f t="shared" si="141"/>
        <v>24.5</v>
      </c>
      <c r="S124" s="26">
        <v>1</v>
      </c>
      <c r="T124" s="16">
        <f t="shared" si="142"/>
        <v>9.509999999999998</v>
      </c>
      <c r="U124" s="16">
        <f t="shared" si="143"/>
        <v>24.5</v>
      </c>
      <c r="V124" s="26">
        <v>0</v>
      </c>
      <c r="W124" s="16">
        <f t="shared" si="144"/>
        <v>0</v>
      </c>
      <c r="X124" s="16">
        <f t="shared" si="145"/>
        <v>0</v>
      </c>
      <c r="Y124" s="26"/>
      <c r="Z124" s="16">
        <f t="shared" si="146"/>
        <v>0</v>
      </c>
      <c r="AA124" s="16">
        <f t="shared" si="147"/>
        <v>0</v>
      </c>
      <c r="AC124" s="52">
        <f t="shared" si="153"/>
        <v>5</v>
      </c>
      <c r="AD124" s="16">
        <f t="shared" si="149"/>
        <v>47.54999999999999</v>
      </c>
      <c r="AE124" s="37">
        <f t="shared" si="150"/>
        <v>122.5</v>
      </c>
      <c r="AF124" s="42">
        <f t="shared" si="66"/>
        <v>4.065040650406504E-2</v>
      </c>
      <c r="AG124" s="37">
        <f t="shared" si="67"/>
        <v>1.2195121951219512</v>
      </c>
      <c r="AH124" s="63">
        <f t="shared" si="68"/>
        <v>29.878048780487806</v>
      </c>
      <c r="AI124" s="26">
        <v>2</v>
      </c>
      <c r="AJ124" s="37">
        <f t="shared" si="151"/>
        <v>49</v>
      </c>
      <c r="AK124" s="37">
        <f t="shared" si="69"/>
        <v>49.2</v>
      </c>
      <c r="AL124" s="47">
        <v>127</v>
      </c>
      <c r="AM124" s="37">
        <f t="shared" si="70"/>
        <v>7.0285714285714294</v>
      </c>
      <c r="AN124" s="52">
        <f t="shared" si="152"/>
        <v>1.6400000000000001</v>
      </c>
      <c r="AO124" s="35">
        <f t="shared" si="71"/>
        <v>43638.2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136"/>
        <v>0</v>
      </c>
      <c r="L125" s="16">
        <f t="shared" si="137"/>
        <v>0</v>
      </c>
      <c r="M125" s="26">
        <v>0</v>
      </c>
      <c r="N125" s="16">
        <f t="shared" si="138"/>
        <v>0</v>
      </c>
      <c r="O125" s="16">
        <f t="shared" si="139"/>
        <v>0</v>
      </c>
      <c r="P125" s="26">
        <v>0</v>
      </c>
      <c r="Q125" s="16">
        <f t="shared" si="140"/>
        <v>0</v>
      </c>
      <c r="R125" s="16">
        <f t="shared" si="141"/>
        <v>0</v>
      </c>
      <c r="S125" s="26">
        <v>0</v>
      </c>
      <c r="T125" s="16">
        <f t="shared" si="142"/>
        <v>0</v>
      </c>
      <c r="U125" s="16">
        <f t="shared" si="143"/>
        <v>0</v>
      </c>
      <c r="V125" s="26">
        <v>0</v>
      </c>
      <c r="W125" s="16">
        <f t="shared" si="144"/>
        <v>0</v>
      </c>
      <c r="X125" s="16">
        <f t="shared" si="145"/>
        <v>0</v>
      </c>
      <c r="Y125" s="26"/>
      <c r="Z125" s="16">
        <f t="shared" si="146"/>
        <v>0</v>
      </c>
      <c r="AA125" s="16">
        <f t="shared" si="147"/>
        <v>0</v>
      </c>
      <c r="AC125" s="52">
        <f t="shared" si="153"/>
        <v>0</v>
      </c>
      <c r="AD125" s="16">
        <f t="shared" si="149"/>
        <v>0</v>
      </c>
      <c r="AE125" s="37">
        <f t="shared" si="150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26">
        <v>0</v>
      </c>
      <c r="AJ125" s="37">
        <f t="shared" si="151"/>
        <v>0</v>
      </c>
      <c r="AK125" s="37" t="str">
        <f t="shared" si="69"/>
        <v>-</v>
      </c>
      <c r="AL125" s="47">
        <v>128</v>
      </c>
      <c r="AM125" s="37" t="str">
        <f t="shared" si="70"/>
        <v>-</v>
      </c>
      <c r="AN125" s="52" t="str">
        <f t="shared" si="152"/>
        <v>-</v>
      </c>
      <c r="AO125" s="35" t="str">
        <f t="shared" si="71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136"/>
        <v>0</v>
      </c>
      <c r="L126" s="16">
        <f t="shared" si="137"/>
        <v>0</v>
      </c>
      <c r="M126" s="26">
        <v>0</v>
      </c>
      <c r="N126" s="16">
        <f t="shared" si="138"/>
        <v>0</v>
      </c>
      <c r="O126" s="16">
        <f t="shared" si="139"/>
        <v>0</v>
      </c>
      <c r="P126" s="26">
        <v>1</v>
      </c>
      <c r="Q126" s="16">
        <f t="shared" si="140"/>
        <v>23.46</v>
      </c>
      <c r="R126" s="16">
        <f t="shared" si="141"/>
        <v>49.5</v>
      </c>
      <c r="S126" s="26">
        <v>0</v>
      </c>
      <c r="T126" s="16">
        <f t="shared" si="142"/>
        <v>0</v>
      </c>
      <c r="U126" s="16">
        <f t="shared" si="143"/>
        <v>0</v>
      </c>
      <c r="V126" s="26">
        <v>0</v>
      </c>
      <c r="W126" s="16">
        <f t="shared" si="144"/>
        <v>0</v>
      </c>
      <c r="X126" s="16">
        <f t="shared" si="145"/>
        <v>0</v>
      </c>
      <c r="Y126" s="26"/>
      <c r="Z126" s="16">
        <f t="shared" si="146"/>
        <v>0</v>
      </c>
      <c r="AA126" s="16">
        <f t="shared" si="147"/>
        <v>0</v>
      </c>
      <c r="AC126" s="52">
        <f t="shared" si="153"/>
        <v>1</v>
      </c>
      <c r="AD126" s="16">
        <f t="shared" si="149"/>
        <v>23.46</v>
      </c>
      <c r="AE126" s="37">
        <f t="shared" si="150"/>
        <v>49.5</v>
      </c>
      <c r="AF126" s="42">
        <f t="shared" si="66"/>
        <v>8.130081300813009E-3</v>
      </c>
      <c r="AG126" s="37">
        <f t="shared" si="67"/>
        <v>0.24390243902439027</v>
      </c>
      <c r="AH126" s="63">
        <f t="shared" si="68"/>
        <v>12.073170731707318</v>
      </c>
      <c r="AI126" s="26">
        <v>0</v>
      </c>
      <c r="AJ126" s="37">
        <f t="shared" si="151"/>
        <v>0</v>
      </c>
      <c r="AK126" s="37">
        <f t="shared" si="69"/>
        <v>0</v>
      </c>
      <c r="AL126" s="47">
        <v>129</v>
      </c>
      <c r="AM126" s="37">
        <f t="shared" si="70"/>
        <v>0</v>
      </c>
      <c r="AN126" s="52">
        <f t="shared" si="152"/>
        <v>0</v>
      </c>
      <c r="AO126" s="35">
        <f t="shared" si="71"/>
        <v>43589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136"/>
        <v>0</v>
      </c>
      <c r="L127" s="16">
        <f t="shared" si="137"/>
        <v>0</v>
      </c>
      <c r="M127" s="26">
        <v>0</v>
      </c>
      <c r="N127" s="16">
        <f t="shared" si="138"/>
        <v>0</v>
      </c>
      <c r="O127" s="16">
        <f t="shared" si="139"/>
        <v>0</v>
      </c>
      <c r="P127" s="26">
        <v>0</v>
      </c>
      <c r="Q127" s="16">
        <f t="shared" si="140"/>
        <v>0</v>
      </c>
      <c r="R127" s="16">
        <f t="shared" si="141"/>
        <v>0</v>
      </c>
      <c r="S127" s="26">
        <v>0</v>
      </c>
      <c r="T127" s="16">
        <f t="shared" si="142"/>
        <v>0</v>
      </c>
      <c r="U127" s="16">
        <f t="shared" si="143"/>
        <v>0</v>
      </c>
      <c r="V127" s="26">
        <v>0</v>
      </c>
      <c r="W127" s="16">
        <f t="shared" si="144"/>
        <v>0</v>
      </c>
      <c r="X127" s="16">
        <f t="shared" si="145"/>
        <v>0</v>
      </c>
      <c r="Y127" s="26"/>
      <c r="Z127" s="16">
        <f t="shared" si="146"/>
        <v>0</v>
      </c>
      <c r="AA127" s="16">
        <f t="shared" si="147"/>
        <v>0</v>
      </c>
      <c r="AC127" s="52">
        <f t="shared" si="153"/>
        <v>0</v>
      </c>
      <c r="AD127" s="16">
        <f t="shared" si="149"/>
        <v>0</v>
      </c>
      <c r="AE127" s="37">
        <f t="shared" si="150"/>
        <v>0</v>
      </c>
      <c r="AF127" s="42">
        <f t="shared" si="66"/>
        <v>0</v>
      </c>
      <c r="AG127" s="37">
        <f t="shared" si="67"/>
        <v>0</v>
      </c>
      <c r="AH127" s="63">
        <f t="shared" si="68"/>
        <v>0</v>
      </c>
      <c r="AI127" s="26">
        <v>0</v>
      </c>
      <c r="AJ127" s="37">
        <f t="shared" si="151"/>
        <v>0</v>
      </c>
      <c r="AK127" s="37" t="str">
        <f t="shared" si="69"/>
        <v>-</v>
      </c>
      <c r="AL127" s="47">
        <v>130</v>
      </c>
      <c r="AM127" s="37" t="str">
        <f t="shared" si="70"/>
        <v>-</v>
      </c>
      <c r="AN127" s="52" t="str">
        <f t="shared" si="152"/>
        <v>-</v>
      </c>
      <c r="AO127" s="35" t="str">
        <f t="shared" si="71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136"/>
        <v>17.329999999999998</v>
      </c>
      <c r="L128" s="16">
        <f t="shared" si="137"/>
        <v>44.5</v>
      </c>
      <c r="M128" s="26">
        <v>1</v>
      </c>
      <c r="N128" s="16">
        <f t="shared" si="138"/>
        <v>17.329999999999998</v>
      </c>
      <c r="O128" s="16">
        <f t="shared" si="139"/>
        <v>44.5</v>
      </c>
      <c r="P128" s="26">
        <v>0</v>
      </c>
      <c r="Q128" s="16">
        <f t="shared" si="140"/>
        <v>0</v>
      </c>
      <c r="R128" s="16">
        <f t="shared" si="141"/>
        <v>0</v>
      </c>
      <c r="S128" s="26">
        <v>0</v>
      </c>
      <c r="T128" s="16">
        <f t="shared" si="142"/>
        <v>0</v>
      </c>
      <c r="U128" s="16">
        <f t="shared" si="143"/>
        <v>0</v>
      </c>
      <c r="V128" s="26">
        <v>0</v>
      </c>
      <c r="W128" s="16">
        <f t="shared" si="144"/>
        <v>0</v>
      </c>
      <c r="X128" s="16">
        <f t="shared" si="145"/>
        <v>0</v>
      </c>
      <c r="Y128" s="26"/>
      <c r="Z128" s="16">
        <f t="shared" si="146"/>
        <v>0</v>
      </c>
      <c r="AA128" s="16">
        <f t="shared" si="147"/>
        <v>0</v>
      </c>
      <c r="AC128" s="52">
        <f t="shared" si="153"/>
        <v>2</v>
      </c>
      <c r="AD128" s="16">
        <f t="shared" si="149"/>
        <v>34.659999999999997</v>
      </c>
      <c r="AE128" s="37">
        <f t="shared" si="150"/>
        <v>89</v>
      </c>
      <c r="AF128" s="42">
        <f t="shared" si="66"/>
        <v>1.6260162601626018E-2</v>
      </c>
      <c r="AG128" s="37">
        <f t="shared" si="67"/>
        <v>0.48780487804878053</v>
      </c>
      <c r="AH128" s="63">
        <f t="shared" si="68"/>
        <v>21.707317073170735</v>
      </c>
      <c r="AI128" s="26">
        <v>0</v>
      </c>
      <c r="AJ128" s="37">
        <f t="shared" si="151"/>
        <v>0</v>
      </c>
      <c r="AK128" s="37">
        <f t="shared" si="69"/>
        <v>0</v>
      </c>
      <c r="AL128" s="47">
        <v>131</v>
      </c>
      <c r="AM128" s="37">
        <f t="shared" si="70"/>
        <v>0</v>
      </c>
      <c r="AN128" s="52">
        <f t="shared" si="152"/>
        <v>0</v>
      </c>
      <c r="AO128" s="35">
        <f t="shared" si="71"/>
        <v>43589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136"/>
        <v>0</v>
      </c>
      <c r="L129" s="16">
        <f t="shared" si="137"/>
        <v>0</v>
      </c>
      <c r="M129" s="26">
        <v>0</v>
      </c>
      <c r="N129" s="16">
        <f t="shared" si="138"/>
        <v>0</v>
      </c>
      <c r="O129" s="16">
        <f t="shared" si="139"/>
        <v>0</v>
      </c>
      <c r="P129" s="26">
        <v>0</v>
      </c>
      <c r="Q129" s="16">
        <f t="shared" si="140"/>
        <v>0</v>
      </c>
      <c r="R129" s="16">
        <f t="shared" si="141"/>
        <v>0</v>
      </c>
      <c r="S129" s="26">
        <v>0</v>
      </c>
      <c r="T129" s="16">
        <f t="shared" si="142"/>
        <v>0</v>
      </c>
      <c r="U129" s="16">
        <f t="shared" si="143"/>
        <v>0</v>
      </c>
      <c r="V129" s="26">
        <v>0</v>
      </c>
      <c r="W129" s="16">
        <f t="shared" si="144"/>
        <v>0</v>
      </c>
      <c r="X129" s="16">
        <f t="shared" si="145"/>
        <v>0</v>
      </c>
      <c r="Y129" s="26"/>
      <c r="Z129" s="16">
        <f t="shared" si="146"/>
        <v>0</v>
      </c>
      <c r="AA129" s="16">
        <f t="shared" si="147"/>
        <v>0</v>
      </c>
      <c r="AC129" s="52">
        <f t="shared" si="153"/>
        <v>0</v>
      </c>
      <c r="AD129" s="16">
        <f t="shared" si="149"/>
        <v>0</v>
      </c>
      <c r="AE129" s="37">
        <f t="shared" si="150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26">
        <v>2</v>
      </c>
      <c r="AJ129" s="37">
        <f t="shared" si="151"/>
        <v>89</v>
      </c>
      <c r="AK129" s="37" t="str">
        <f t="shared" si="69"/>
        <v>-</v>
      </c>
      <c r="AL129" s="47">
        <v>132</v>
      </c>
      <c r="AM129" s="37" t="str">
        <f t="shared" si="70"/>
        <v>-</v>
      </c>
      <c r="AN129" s="52" t="str">
        <f t="shared" si="152"/>
        <v>-</v>
      </c>
      <c r="AO129" s="35" t="str">
        <f t="shared" si="71"/>
        <v>-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136"/>
        <v>0</v>
      </c>
      <c r="L130" s="16">
        <f t="shared" si="137"/>
        <v>0</v>
      </c>
      <c r="M130" s="26">
        <v>1</v>
      </c>
      <c r="N130" s="16">
        <f t="shared" si="138"/>
        <v>12.71</v>
      </c>
      <c r="O130" s="16">
        <f t="shared" si="139"/>
        <v>29.5</v>
      </c>
      <c r="P130" s="26">
        <v>0</v>
      </c>
      <c r="Q130" s="16">
        <f t="shared" si="140"/>
        <v>0</v>
      </c>
      <c r="R130" s="16">
        <f t="shared" si="141"/>
        <v>0</v>
      </c>
      <c r="S130" s="26">
        <v>0</v>
      </c>
      <c r="T130" s="16">
        <f t="shared" si="142"/>
        <v>0</v>
      </c>
      <c r="U130" s="16">
        <f t="shared" si="143"/>
        <v>0</v>
      </c>
      <c r="V130" s="26">
        <v>0</v>
      </c>
      <c r="W130" s="16">
        <f t="shared" si="144"/>
        <v>0</v>
      </c>
      <c r="X130" s="16">
        <f t="shared" si="145"/>
        <v>0</v>
      </c>
      <c r="Y130" s="26"/>
      <c r="Z130" s="16">
        <f t="shared" si="146"/>
        <v>0</v>
      </c>
      <c r="AA130" s="16">
        <f t="shared" si="147"/>
        <v>0</v>
      </c>
      <c r="AC130" s="52">
        <f t="shared" si="153"/>
        <v>1</v>
      </c>
      <c r="AD130" s="16">
        <f t="shared" si="149"/>
        <v>12.71</v>
      </c>
      <c r="AE130" s="37">
        <f t="shared" si="150"/>
        <v>29.5</v>
      </c>
      <c r="AF130" s="42">
        <f t="shared" si="66"/>
        <v>8.130081300813009E-3</v>
      </c>
      <c r="AG130" s="37">
        <f t="shared" si="67"/>
        <v>0.24390243902439027</v>
      </c>
      <c r="AH130" s="63">
        <f t="shared" si="68"/>
        <v>7.1951219512195124</v>
      </c>
      <c r="AI130" s="26">
        <v>0</v>
      </c>
      <c r="AJ130" s="37">
        <f t="shared" si="151"/>
        <v>0</v>
      </c>
      <c r="AK130" s="37">
        <f t="shared" si="69"/>
        <v>0</v>
      </c>
      <c r="AL130" s="47">
        <v>133</v>
      </c>
      <c r="AM130" s="37">
        <f t="shared" si="70"/>
        <v>0</v>
      </c>
      <c r="AN130" s="52">
        <f t="shared" si="152"/>
        <v>0</v>
      </c>
      <c r="AO130" s="35">
        <f t="shared" si="71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136"/>
        <v>0</v>
      </c>
      <c r="L131" s="16">
        <f t="shared" si="137"/>
        <v>0</v>
      </c>
      <c r="M131" s="26">
        <v>0</v>
      </c>
      <c r="N131" s="16">
        <f t="shared" si="138"/>
        <v>0</v>
      </c>
      <c r="O131" s="16">
        <f t="shared" si="139"/>
        <v>0</v>
      </c>
      <c r="P131" s="26">
        <v>0</v>
      </c>
      <c r="Q131" s="16">
        <f t="shared" si="140"/>
        <v>0</v>
      </c>
      <c r="R131" s="16">
        <f t="shared" si="141"/>
        <v>0</v>
      </c>
      <c r="S131" s="26">
        <v>0</v>
      </c>
      <c r="T131" s="16">
        <f t="shared" si="142"/>
        <v>0</v>
      </c>
      <c r="U131" s="16">
        <f t="shared" si="143"/>
        <v>0</v>
      </c>
      <c r="V131" s="26">
        <v>0</v>
      </c>
      <c r="W131" s="16">
        <f t="shared" si="144"/>
        <v>0</v>
      </c>
      <c r="X131" s="16">
        <f t="shared" si="145"/>
        <v>0</v>
      </c>
      <c r="Y131" s="26"/>
      <c r="Z131" s="16">
        <f t="shared" si="146"/>
        <v>0</v>
      </c>
      <c r="AA131" s="16">
        <f t="shared" si="147"/>
        <v>0</v>
      </c>
      <c r="AC131" s="52">
        <f t="shared" si="153"/>
        <v>0</v>
      </c>
      <c r="AD131" s="16">
        <f t="shared" si="149"/>
        <v>0</v>
      </c>
      <c r="AE131" s="37">
        <f t="shared" si="150"/>
        <v>0</v>
      </c>
      <c r="AF131" s="42">
        <f t="shared" si="66"/>
        <v>0</v>
      </c>
      <c r="AG131" s="37">
        <f t="shared" si="67"/>
        <v>0</v>
      </c>
      <c r="AH131" s="63">
        <f t="shared" si="68"/>
        <v>0</v>
      </c>
      <c r="AI131" s="26">
        <v>0</v>
      </c>
      <c r="AJ131" s="37">
        <f t="shared" si="151"/>
        <v>0</v>
      </c>
      <c r="AK131" s="37" t="str">
        <f t="shared" si="69"/>
        <v>-</v>
      </c>
      <c r="AL131" s="47">
        <v>134</v>
      </c>
      <c r="AM131" s="37" t="str">
        <f t="shared" si="70"/>
        <v>-</v>
      </c>
      <c r="AN131" s="52" t="str">
        <f t="shared" si="152"/>
        <v>-</v>
      </c>
      <c r="AO131" s="35" t="str">
        <f t="shared" si="71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136"/>
        <v>0</v>
      </c>
      <c r="L132" s="16">
        <f t="shared" si="137"/>
        <v>0</v>
      </c>
      <c r="M132" s="26">
        <v>0</v>
      </c>
      <c r="N132" s="16">
        <f t="shared" si="138"/>
        <v>0</v>
      </c>
      <c r="O132" s="16">
        <f t="shared" si="139"/>
        <v>0</v>
      </c>
      <c r="P132" s="26">
        <v>0</v>
      </c>
      <c r="Q132" s="16">
        <f t="shared" si="140"/>
        <v>0</v>
      </c>
      <c r="R132" s="16">
        <f t="shared" si="141"/>
        <v>0</v>
      </c>
      <c r="S132" s="26">
        <v>0</v>
      </c>
      <c r="T132" s="16">
        <f t="shared" si="142"/>
        <v>0</v>
      </c>
      <c r="U132" s="16">
        <f t="shared" si="143"/>
        <v>0</v>
      </c>
      <c r="V132" s="26">
        <v>0</v>
      </c>
      <c r="W132" s="16">
        <f t="shared" si="144"/>
        <v>0</v>
      </c>
      <c r="X132" s="16">
        <f t="shared" si="145"/>
        <v>0</v>
      </c>
      <c r="Y132" s="26"/>
      <c r="Z132" s="16">
        <f t="shared" si="146"/>
        <v>0</v>
      </c>
      <c r="AA132" s="16">
        <f t="shared" si="147"/>
        <v>0</v>
      </c>
      <c r="AC132" s="52">
        <f>J132+M132+P132+S132+V132+Y132</f>
        <v>0</v>
      </c>
      <c r="AD132" s="16">
        <f t="shared" si="149"/>
        <v>0</v>
      </c>
      <c r="AE132" s="37">
        <f t="shared" si="150"/>
        <v>0</v>
      </c>
      <c r="AF132" s="42">
        <f t="shared" si="66"/>
        <v>0</v>
      </c>
      <c r="AG132" s="37">
        <f t="shared" si="67"/>
        <v>0</v>
      </c>
      <c r="AH132" s="63">
        <f t="shared" si="68"/>
        <v>0</v>
      </c>
      <c r="AI132" s="26">
        <v>0</v>
      </c>
      <c r="AJ132" s="37">
        <f>AI132*G132</f>
        <v>0</v>
      </c>
      <c r="AK132" s="37" t="str">
        <f t="shared" si="69"/>
        <v>-</v>
      </c>
      <c r="AL132" s="47">
        <v>136</v>
      </c>
      <c r="AM132" s="37" t="str">
        <f t="shared" si="70"/>
        <v>-</v>
      </c>
      <c r="AN132" s="52" t="str">
        <f>IFERROR(AK132/30,"-")</f>
        <v>-</v>
      </c>
      <c r="AO132" s="35" t="str">
        <f t="shared" si="71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136"/>
        <v>0</v>
      </c>
      <c r="L133" s="16">
        <f t="shared" si="137"/>
        <v>0</v>
      </c>
      <c r="M133" s="26">
        <v>2</v>
      </c>
      <c r="N133" s="16">
        <f t="shared" si="138"/>
        <v>18.626732429099885</v>
      </c>
      <c r="O133" s="16">
        <f t="shared" si="139"/>
        <v>49</v>
      </c>
      <c r="P133" s="26">
        <v>3</v>
      </c>
      <c r="Q133" s="16">
        <f t="shared" si="140"/>
        <v>27.940098643649826</v>
      </c>
      <c r="R133" s="16">
        <f t="shared" si="141"/>
        <v>73.5</v>
      </c>
      <c r="S133" s="26">
        <v>3</v>
      </c>
      <c r="T133" s="16">
        <f t="shared" si="142"/>
        <v>27.940098643649826</v>
      </c>
      <c r="U133" s="16">
        <f t="shared" si="143"/>
        <v>73.5</v>
      </c>
      <c r="V133" s="26">
        <v>0</v>
      </c>
      <c r="W133" s="16">
        <f t="shared" si="144"/>
        <v>0</v>
      </c>
      <c r="X133" s="16">
        <f t="shared" si="145"/>
        <v>0</v>
      </c>
      <c r="Y133" s="26"/>
      <c r="Z133" s="16">
        <f t="shared" si="146"/>
        <v>0</v>
      </c>
      <c r="AA133" s="16">
        <f t="shared" si="147"/>
        <v>0</v>
      </c>
      <c r="AC133" s="52">
        <f t="shared" ref="AC133:AC141" si="154">J133+M133+P133+S133+V133+Y133</f>
        <v>8</v>
      </c>
      <c r="AD133" s="16">
        <f t="shared" si="149"/>
        <v>74.50692971639954</v>
      </c>
      <c r="AE133" s="37">
        <f t="shared" si="150"/>
        <v>196</v>
      </c>
      <c r="AF133" s="42">
        <f t="shared" si="66"/>
        <v>6.5040650406504072E-2</v>
      </c>
      <c r="AG133" s="37">
        <f t="shared" si="67"/>
        <v>1.9512195121951221</v>
      </c>
      <c r="AH133" s="63">
        <f t="shared" si="68"/>
        <v>47.804878048780488</v>
      </c>
      <c r="AI133" s="26">
        <v>3</v>
      </c>
      <c r="AJ133" s="37">
        <f>AI133*G133</f>
        <v>73.5</v>
      </c>
      <c r="AK133" s="37">
        <f t="shared" si="69"/>
        <v>46.124999999999993</v>
      </c>
      <c r="AL133" s="47">
        <v>137</v>
      </c>
      <c r="AM133" s="37">
        <f t="shared" si="70"/>
        <v>6.5892857142857135</v>
      </c>
      <c r="AN133" s="52">
        <f>IFERROR(AK133/30,"-")</f>
        <v>1.5374999999999999</v>
      </c>
      <c r="AO133" s="35">
        <f t="shared" si="71"/>
        <v>43635.125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136"/>
        <v>0</v>
      </c>
      <c r="L134" s="16">
        <f t="shared" si="137"/>
        <v>0</v>
      </c>
      <c r="M134" s="26">
        <v>0</v>
      </c>
      <c r="N134" s="16">
        <f t="shared" si="138"/>
        <v>0</v>
      </c>
      <c r="O134" s="16">
        <f t="shared" si="139"/>
        <v>0</v>
      </c>
      <c r="P134" s="26">
        <v>2</v>
      </c>
      <c r="Q134" s="16">
        <f t="shared" si="140"/>
        <v>42.079999999999984</v>
      </c>
      <c r="R134" s="16">
        <f t="shared" si="141"/>
        <v>89</v>
      </c>
      <c r="S134" s="26">
        <v>0</v>
      </c>
      <c r="T134" s="16">
        <f t="shared" si="142"/>
        <v>0</v>
      </c>
      <c r="U134" s="16">
        <f t="shared" si="143"/>
        <v>0</v>
      </c>
      <c r="V134" s="26">
        <v>0</v>
      </c>
      <c r="W134" s="16">
        <f t="shared" si="144"/>
        <v>0</v>
      </c>
      <c r="X134" s="16">
        <f t="shared" si="145"/>
        <v>0</v>
      </c>
      <c r="Y134" s="26"/>
      <c r="Z134" s="16">
        <f t="shared" si="146"/>
        <v>0</v>
      </c>
      <c r="AA134" s="16">
        <f t="shared" si="147"/>
        <v>0</v>
      </c>
      <c r="AC134" s="52">
        <f t="shared" si="154"/>
        <v>2</v>
      </c>
      <c r="AD134" s="16">
        <f t="shared" si="149"/>
        <v>42.079999999999984</v>
      </c>
      <c r="AE134" s="37">
        <f t="shared" si="150"/>
        <v>89</v>
      </c>
      <c r="AF134" s="42">
        <f t="shared" si="66"/>
        <v>1.6260162601626018E-2</v>
      </c>
      <c r="AG134" s="37">
        <f t="shared" si="67"/>
        <v>0.48780487804878053</v>
      </c>
      <c r="AH134" s="63">
        <f t="shared" si="68"/>
        <v>21.707317073170735</v>
      </c>
      <c r="AI134" s="26">
        <v>3</v>
      </c>
      <c r="AJ134" s="37">
        <f>AI134*G134</f>
        <v>133.5</v>
      </c>
      <c r="AK134" s="37">
        <f t="shared" si="69"/>
        <v>184.49999999999997</v>
      </c>
      <c r="AL134" s="47">
        <v>138</v>
      </c>
      <c r="AM134" s="37">
        <f t="shared" si="70"/>
        <v>26.357142857142854</v>
      </c>
      <c r="AN134" s="52">
        <f>IFERROR(AK134/30,"-")</f>
        <v>6.1499999999999995</v>
      </c>
      <c r="AO134" s="35">
        <f t="shared" si="71"/>
        <v>43773.5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136"/>
        <v>0</v>
      </c>
      <c r="L135" s="16">
        <f t="shared" si="137"/>
        <v>0</v>
      </c>
      <c r="M135" s="26">
        <v>0</v>
      </c>
      <c r="N135" s="16">
        <f t="shared" si="138"/>
        <v>0</v>
      </c>
      <c r="O135" s="16">
        <f t="shared" si="139"/>
        <v>0</v>
      </c>
      <c r="P135" s="26">
        <v>0</v>
      </c>
      <c r="Q135" s="16">
        <f t="shared" si="140"/>
        <v>0</v>
      </c>
      <c r="R135" s="16">
        <f t="shared" si="141"/>
        <v>0</v>
      </c>
      <c r="S135" s="26">
        <v>0</v>
      </c>
      <c r="T135" s="16">
        <f t="shared" si="142"/>
        <v>0</v>
      </c>
      <c r="U135" s="16">
        <f t="shared" si="143"/>
        <v>0</v>
      </c>
      <c r="V135" s="26">
        <v>0</v>
      </c>
      <c r="W135" s="16">
        <f t="shared" si="144"/>
        <v>0</v>
      </c>
      <c r="X135" s="16">
        <f t="shared" si="145"/>
        <v>0</v>
      </c>
      <c r="Y135" s="26"/>
      <c r="Z135" s="16">
        <f t="shared" si="146"/>
        <v>0</v>
      </c>
      <c r="AA135" s="16">
        <f t="shared" si="147"/>
        <v>0</v>
      </c>
      <c r="AC135" s="52">
        <f t="shared" si="154"/>
        <v>0</v>
      </c>
      <c r="AD135" s="16">
        <f t="shared" si="149"/>
        <v>0</v>
      </c>
      <c r="AE135" s="37">
        <f t="shared" si="150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26">
        <v>0</v>
      </c>
      <c r="AJ135" s="37">
        <f t="shared" ref="AJ135:AJ162" si="155">AI135*G135</f>
        <v>0</v>
      </c>
      <c r="AK135" s="37" t="str">
        <f t="shared" si="69"/>
        <v>-</v>
      </c>
      <c r="AL135" s="47">
        <v>140</v>
      </c>
      <c r="AM135" s="37" t="str">
        <f t="shared" si="70"/>
        <v>-</v>
      </c>
      <c r="AN135" s="52" t="str">
        <f t="shared" ref="AN135:AN162" si="156">IFERROR(AK135/30,"-")</f>
        <v>-</v>
      </c>
      <c r="AO135" s="35" t="str">
        <f t="shared" si="71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136"/>
        <v>0</v>
      </c>
      <c r="L136" s="16">
        <f t="shared" si="137"/>
        <v>0</v>
      </c>
      <c r="M136" s="26">
        <v>0</v>
      </c>
      <c r="N136" s="16">
        <f t="shared" si="138"/>
        <v>0</v>
      </c>
      <c r="O136" s="16">
        <f t="shared" si="139"/>
        <v>0</v>
      </c>
      <c r="P136" s="26">
        <v>0</v>
      </c>
      <c r="Q136" s="16">
        <f t="shared" si="140"/>
        <v>0</v>
      </c>
      <c r="R136" s="16">
        <f t="shared" si="141"/>
        <v>0</v>
      </c>
      <c r="S136" s="26">
        <v>0</v>
      </c>
      <c r="T136" s="16">
        <f t="shared" si="142"/>
        <v>0</v>
      </c>
      <c r="U136" s="16">
        <f t="shared" si="143"/>
        <v>0</v>
      </c>
      <c r="V136" s="26">
        <v>0</v>
      </c>
      <c r="W136" s="16">
        <f t="shared" si="144"/>
        <v>0</v>
      </c>
      <c r="X136" s="16">
        <f t="shared" si="145"/>
        <v>0</v>
      </c>
      <c r="Y136" s="26"/>
      <c r="Z136" s="16">
        <f t="shared" si="146"/>
        <v>0</v>
      </c>
      <c r="AA136" s="16">
        <f t="shared" si="147"/>
        <v>0</v>
      </c>
      <c r="AC136" s="52">
        <f t="shared" si="154"/>
        <v>0</v>
      </c>
      <c r="AD136" s="16">
        <f t="shared" si="149"/>
        <v>0</v>
      </c>
      <c r="AE136" s="37">
        <f t="shared" si="150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26">
        <v>0</v>
      </c>
      <c r="AJ136" s="37">
        <f t="shared" si="155"/>
        <v>0</v>
      </c>
      <c r="AK136" s="37" t="str">
        <f t="shared" si="69"/>
        <v>-</v>
      </c>
      <c r="AL136" s="47">
        <v>141</v>
      </c>
      <c r="AM136" s="37" t="str">
        <f t="shared" si="70"/>
        <v>-</v>
      </c>
      <c r="AN136" s="52" t="str">
        <f t="shared" si="156"/>
        <v>-</v>
      </c>
      <c r="AO136" s="35" t="str">
        <f t="shared" si="71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136"/>
        <v>0</v>
      </c>
      <c r="L137" s="16">
        <f t="shared" si="137"/>
        <v>0</v>
      </c>
      <c r="M137" s="26">
        <v>0</v>
      </c>
      <c r="N137" s="16">
        <f t="shared" si="138"/>
        <v>0</v>
      </c>
      <c r="O137" s="16">
        <f t="shared" si="139"/>
        <v>0</v>
      </c>
      <c r="P137" s="26">
        <v>0</v>
      </c>
      <c r="Q137" s="16">
        <f t="shared" si="140"/>
        <v>0</v>
      </c>
      <c r="R137" s="16">
        <f t="shared" si="141"/>
        <v>0</v>
      </c>
      <c r="S137" s="26">
        <v>0</v>
      </c>
      <c r="T137" s="16">
        <f t="shared" si="142"/>
        <v>0</v>
      </c>
      <c r="U137" s="16">
        <f t="shared" si="143"/>
        <v>0</v>
      </c>
      <c r="V137" s="26">
        <v>0</v>
      </c>
      <c r="W137" s="16">
        <f t="shared" si="144"/>
        <v>0</v>
      </c>
      <c r="X137" s="16">
        <f t="shared" si="145"/>
        <v>0</v>
      </c>
      <c r="Y137" s="26"/>
      <c r="Z137" s="16">
        <f t="shared" si="146"/>
        <v>0</v>
      </c>
      <c r="AA137" s="16">
        <f t="shared" si="147"/>
        <v>0</v>
      </c>
      <c r="AC137" s="52">
        <f t="shared" si="154"/>
        <v>0</v>
      </c>
      <c r="AD137" s="16">
        <f t="shared" si="149"/>
        <v>0</v>
      </c>
      <c r="AE137" s="37">
        <f t="shared" si="150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26">
        <v>0</v>
      </c>
      <c r="AJ137" s="37">
        <f t="shared" si="155"/>
        <v>0</v>
      </c>
      <c r="AK137" s="37" t="str">
        <f t="shared" si="69"/>
        <v>-</v>
      </c>
      <c r="AL137" s="47">
        <v>142</v>
      </c>
      <c r="AM137" s="37" t="str">
        <f t="shared" si="70"/>
        <v>-</v>
      </c>
      <c r="AN137" s="52" t="str">
        <f t="shared" si="156"/>
        <v>-</v>
      </c>
      <c r="AO137" s="35" t="str">
        <f t="shared" si="71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1</v>
      </c>
      <c r="K138" s="16">
        <f t="shared" si="136"/>
        <v>17.77999999999999</v>
      </c>
      <c r="L138" s="16">
        <f t="shared" si="137"/>
        <v>39.5</v>
      </c>
      <c r="M138" s="26">
        <v>1</v>
      </c>
      <c r="N138" s="16">
        <f t="shared" si="138"/>
        <v>17.77999999999999</v>
      </c>
      <c r="O138" s="16">
        <f t="shared" si="139"/>
        <v>39.5</v>
      </c>
      <c r="P138" s="26">
        <v>0</v>
      </c>
      <c r="Q138" s="16">
        <f t="shared" si="140"/>
        <v>0</v>
      </c>
      <c r="R138" s="16">
        <f t="shared" si="141"/>
        <v>0</v>
      </c>
      <c r="S138" s="26">
        <v>0</v>
      </c>
      <c r="T138" s="16">
        <f t="shared" si="142"/>
        <v>0</v>
      </c>
      <c r="U138" s="16">
        <f t="shared" si="143"/>
        <v>0</v>
      </c>
      <c r="V138" s="26">
        <v>0</v>
      </c>
      <c r="W138" s="16">
        <f t="shared" si="144"/>
        <v>0</v>
      </c>
      <c r="X138" s="16">
        <f t="shared" si="145"/>
        <v>0</v>
      </c>
      <c r="Y138" s="26"/>
      <c r="Z138" s="16">
        <f t="shared" si="146"/>
        <v>0</v>
      </c>
      <c r="AA138" s="16">
        <f t="shared" si="147"/>
        <v>0</v>
      </c>
      <c r="AC138" s="52">
        <f t="shared" si="154"/>
        <v>2</v>
      </c>
      <c r="AD138" s="16">
        <f t="shared" si="149"/>
        <v>35.559999999999981</v>
      </c>
      <c r="AE138" s="37">
        <f t="shared" si="150"/>
        <v>79</v>
      </c>
      <c r="AF138" s="42">
        <f t="shared" si="66"/>
        <v>1.6260162601626018E-2</v>
      </c>
      <c r="AG138" s="37">
        <f t="shared" si="67"/>
        <v>0.48780487804878053</v>
      </c>
      <c r="AH138" s="63">
        <f t="shared" si="68"/>
        <v>19.26829268292683</v>
      </c>
      <c r="AI138" s="26">
        <v>3</v>
      </c>
      <c r="AJ138" s="37">
        <f t="shared" si="155"/>
        <v>118.5</v>
      </c>
      <c r="AK138" s="37">
        <f t="shared" si="69"/>
        <v>184.49999999999997</v>
      </c>
      <c r="AL138" s="47">
        <v>143</v>
      </c>
      <c r="AM138" s="37">
        <f t="shared" si="70"/>
        <v>26.357142857142854</v>
      </c>
      <c r="AN138" s="52">
        <f t="shared" si="156"/>
        <v>6.1499999999999995</v>
      </c>
      <c r="AO138" s="35">
        <f t="shared" si="71"/>
        <v>43773.5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136"/>
        <v>17.770731707317079</v>
      </c>
      <c r="L139" s="16">
        <f t="shared" si="137"/>
        <v>39.5</v>
      </c>
      <c r="M139" s="26">
        <v>0</v>
      </c>
      <c r="N139" s="16">
        <f t="shared" si="138"/>
        <v>0</v>
      </c>
      <c r="O139" s="16">
        <f t="shared" si="139"/>
        <v>0</v>
      </c>
      <c r="P139" s="26">
        <v>0</v>
      </c>
      <c r="Q139" s="16">
        <f t="shared" si="140"/>
        <v>0</v>
      </c>
      <c r="R139" s="16">
        <f t="shared" si="141"/>
        <v>0</v>
      </c>
      <c r="S139" s="26">
        <v>0</v>
      </c>
      <c r="T139" s="16">
        <f t="shared" si="142"/>
        <v>0</v>
      </c>
      <c r="U139" s="16">
        <f t="shared" si="143"/>
        <v>0</v>
      </c>
      <c r="V139" s="26">
        <v>1</v>
      </c>
      <c r="W139" s="16">
        <f t="shared" si="144"/>
        <v>17.770731707317079</v>
      </c>
      <c r="X139" s="16">
        <f t="shared" si="145"/>
        <v>39.5</v>
      </c>
      <c r="Y139" s="26"/>
      <c r="Z139" s="16">
        <f t="shared" si="146"/>
        <v>0</v>
      </c>
      <c r="AA139" s="16">
        <f t="shared" si="147"/>
        <v>0</v>
      </c>
      <c r="AC139" s="52">
        <f t="shared" si="154"/>
        <v>2</v>
      </c>
      <c r="AD139" s="16">
        <f t="shared" si="149"/>
        <v>35.541463414634158</v>
      </c>
      <c r="AE139" s="37">
        <f t="shared" si="150"/>
        <v>79</v>
      </c>
      <c r="AF139" s="42">
        <f t="shared" si="66"/>
        <v>1.6260162601626018E-2</v>
      </c>
      <c r="AG139" s="37">
        <f t="shared" si="67"/>
        <v>0.48780487804878053</v>
      </c>
      <c r="AH139" s="63">
        <f t="shared" si="68"/>
        <v>19.26829268292683</v>
      </c>
      <c r="AI139" s="26">
        <v>0</v>
      </c>
      <c r="AJ139" s="37">
        <f t="shared" si="155"/>
        <v>0</v>
      </c>
      <c r="AK139" s="37">
        <f t="shared" si="69"/>
        <v>0</v>
      </c>
      <c r="AL139" s="47">
        <v>144</v>
      </c>
      <c r="AM139" s="37">
        <f t="shared" si="70"/>
        <v>0</v>
      </c>
      <c r="AN139" s="52">
        <f t="shared" si="156"/>
        <v>0</v>
      </c>
      <c r="AO139" s="35">
        <f t="shared" si="71"/>
        <v>43589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136"/>
        <v>0</v>
      </c>
      <c r="L140" s="16">
        <f t="shared" si="137"/>
        <v>0</v>
      </c>
      <c r="M140" s="26">
        <v>0</v>
      </c>
      <c r="N140" s="16">
        <f t="shared" si="138"/>
        <v>0</v>
      </c>
      <c r="O140" s="16">
        <f t="shared" si="139"/>
        <v>0</v>
      </c>
      <c r="P140" s="26">
        <v>1</v>
      </c>
      <c r="Q140" s="16">
        <f t="shared" si="140"/>
        <v>63.54</v>
      </c>
      <c r="R140" s="16">
        <f t="shared" si="141"/>
        <v>119.5</v>
      </c>
      <c r="S140" s="26">
        <v>0</v>
      </c>
      <c r="T140" s="16">
        <f t="shared" si="142"/>
        <v>0</v>
      </c>
      <c r="U140" s="16">
        <f t="shared" si="143"/>
        <v>0</v>
      </c>
      <c r="V140" s="26">
        <v>0</v>
      </c>
      <c r="W140" s="16">
        <f t="shared" si="144"/>
        <v>0</v>
      </c>
      <c r="X140" s="16">
        <f t="shared" si="145"/>
        <v>0</v>
      </c>
      <c r="Y140" s="26"/>
      <c r="Z140" s="16">
        <f t="shared" si="146"/>
        <v>0</v>
      </c>
      <c r="AA140" s="16">
        <f t="shared" si="147"/>
        <v>0</v>
      </c>
      <c r="AC140" s="52">
        <f t="shared" si="154"/>
        <v>1</v>
      </c>
      <c r="AD140" s="16">
        <f t="shared" si="149"/>
        <v>63.54</v>
      </c>
      <c r="AE140" s="37">
        <f t="shared" si="150"/>
        <v>119.5</v>
      </c>
      <c r="AF140" s="42">
        <f t="shared" si="66"/>
        <v>8.130081300813009E-3</v>
      </c>
      <c r="AG140" s="37">
        <f t="shared" si="67"/>
        <v>0.24390243902439027</v>
      </c>
      <c r="AH140" s="63">
        <f t="shared" si="68"/>
        <v>29.146341463414636</v>
      </c>
      <c r="AI140" s="26">
        <v>0</v>
      </c>
      <c r="AJ140" s="37">
        <f t="shared" si="155"/>
        <v>0</v>
      </c>
      <c r="AK140" s="37">
        <f t="shared" si="69"/>
        <v>0</v>
      </c>
      <c r="AL140" s="47">
        <v>145</v>
      </c>
      <c r="AM140" s="37">
        <f t="shared" si="70"/>
        <v>0</v>
      </c>
      <c r="AN140" s="52">
        <f t="shared" si="156"/>
        <v>0</v>
      </c>
      <c r="AO140" s="35">
        <f t="shared" si="71"/>
        <v>43589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136"/>
        <v>0</v>
      </c>
      <c r="L141" s="16">
        <f t="shared" si="137"/>
        <v>0</v>
      </c>
      <c r="M141" s="26">
        <v>0</v>
      </c>
      <c r="N141" s="16">
        <f t="shared" si="138"/>
        <v>0</v>
      </c>
      <c r="O141" s="16">
        <f t="shared" si="139"/>
        <v>0</v>
      </c>
      <c r="P141" s="26">
        <v>0</v>
      </c>
      <c r="Q141" s="16">
        <f t="shared" si="140"/>
        <v>0</v>
      </c>
      <c r="R141" s="16">
        <f t="shared" si="141"/>
        <v>0</v>
      </c>
      <c r="S141" s="26">
        <v>0</v>
      </c>
      <c r="T141" s="16">
        <f t="shared" si="142"/>
        <v>0</v>
      </c>
      <c r="U141" s="16">
        <f t="shared" si="143"/>
        <v>0</v>
      </c>
      <c r="V141" s="26">
        <v>0</v>
      </c>
      <c r="W141" s="16">
        <f t="shared" si="144"/>
        <v>0</v>
      </c>
      <c r="X141" s="16">
        <f t="shared" si="145"/>
        <v>0</v>
      </c>
      <c r="Y141" s="26"/>
      <c r="Z141" s="16">
        <f t="shared" si="146"/>
        <v>0</v>
      </c>
      <c r="AA141" s="16">
        <f t="shared" si="147"/>
        <v>0</v>
      </c>
      <c r="AC141" s="52">
        <f t="shared" si="154"/>
        <v>0</v>
      </c>
      <c r="AD141" s="16">
        <f t="shared" si="149"/>
        <v>0</v>
      </c>
      <c r="AE141" s="37">
        <f t="shared" si="150"/>
        <v>0</v>
      </c>
      <c r="AF141" s="42">
        <f t="shared" si="66"/>
        <v>0</v>
      </c>
      <c r="AG141" s="37">
        <f t="shared" si="67"/>
        <v>0</v>
      </c>
      <c r="AH141" s="63">
        <f t="shared" si="68"/>
        <v>0</v>
      </c>
      <c r="AI141" s="26">
        <v>0</v>
      </c>
      <c r="AJ141" s="37">
        <f t="shared" si="155"/>
        <v>0</v>
      </c>
      <c r="AK141" s="37" t="str">
        <f t="shared" si="69"/>
        <v>-</v>
      </c>
      <c r="AL141" s="47">
        <v>146</v>
      </c>
      <c r="AM141" s="37" t="str">
        <f t="shared" si="70"/>
        <v>-</v>
      </c>
      <c r="AN141" s="52" t="str">
        <f t="shared" si="156"/>
        <v>-</v>
      </c>
      <c r="AO141" s="35" t="str">
        <f t="shared" si="71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136"/>
        <v>14.474971098265899</v>
      </c>
      <c r="L142" s="16">
        <f t="shared" si="137"/>
        <v>29.5</v>
      </c>
      <c r="M142" s="26">
        <v>0</v>
      </c>
      <c r="N142" s="16">
        <f t="shared" si="138"/>
        <v>0</v>
      </c>
      <c r="O142" s="16">
        <f t="shared" si="139"/>
        <v>0</v>
      </c>
      <c r="P142" s="26">
        <v>0</v>
      </c>
      <c r="Q142" s="16">
        <f t="shared" si="140"/>
        <v>0</v>
      </c>
      <c r="R142" s="16">
        <f t="shared" si="141"/>
        <v>0</v>
      </c>
      <c r="S142" s="26">
        <v>2</v>
      </c>
      <c r="T142" s="16">
        <f t="shared" si="142"/>
        <v>28.949942196531797</v>
      </c>
      <c r="U142" s="16">
        <f t="shared" si="143"/>
        <v>59</v>
      </c>
      <c r="V142" s="26">
        <v>0</v>
      </c>
      <c r="W142" s="16">
        <f t="shared" si="144"/>
        <v>0</v>
      </c>
      <c r="X142" s="16">
        <f t="shared" si="145"/>
        <v>0</v>
      </c>
      <c r="Y142" s="26"/>
      <c r="Z142" s="16">
        <f t="shared" si="146"/>
        <v>0</v>
      </c>
      <c r="AA142" s="16">
        <f t="shared" si="147"/>
        <v>0</v>
      </c>
      <c r="AC142" s="52">
        <f>J142+M142+P142+S142+V142+Y142</f>
        <v>3</v>
      </c>
      <c r="AD142" s="16">
        <f t="shared" si="149"/>
        <v>43.424913294797697</v>
      </c>
      <c r="AE142" s="37">
        <f t="shared" si="150"/>
        <v>88.5</v>
      </c>
      <c r="AF142" s="42">
        <f t="shared" si="66"/>
        <v>2.4390243902439025E-2</v>
      </c>
      <c r="AG142" s="37">
        <f t="shared" si="67"/>
        <v>0.73170731707317072</v>
      </c>
      <c r="AH142" s="63">
        <f t="shared" si="68"/>
        <v>21.585365853658537</v>
      </c>
      <c r="AI142" s="26">
        <v>0</v>
      </c>
      <c r="AJ142" s="37">
        <f t="shared" si="155"/>
        <v>0</v>
      </c>
      <c r="AK142" s="37">
        <f t="shared" si="69"/>
        <v>0</v>
      </c>
      <c r="AL142" s="47">
        <v>147</v>
      </c>
      <c r="AM142" s="37">
        <f t="shared" si="70"/>
        <v>0</v>
      </c>
      <c r="AN142" s="52">
        <f t="shared" si="156"/>
        <v>0</v>
      </c>
      <c r="AO142" s="35">
        <f t="shared" si="71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136"/>
        <v>0</v>
      </c>
      <c r="L143" s="16">
        <f t="shared" si="137"/>
        <v>0</v>
      </c>
      <c r="M143" s="26">
        <v>0</v>
      </c>
      <c r="N143" s="16">
        <f t="shared" si="138"/>
        <v>0</v>
      </c>
      <c r="O143" s="16">
        <f t="shared" si="139"/>
        <v>0</v>
      </c>
      <c r="P143" s="26">
        <v>0</v>
      </c>
      <c r="Q143" s="16">
        <f t="shared" si="140"/>
        <v>0</v>
      </c>
      <c r="R143" s="16">
        <f t="shared" si="141"/>
        <v>0</v>
      </c>
      <c r="S143" s="26">
        <v>0</v>
      </c>
      <c r="T143" s="16">
        <f t="shared" si="142"/>
        <v>0</v>
      </c>
      <c r="U143" s="16">
        <f t="shared" si="143"/>
        <v>0</v>
      </c>
      <c r="V143" s="26">
        <v>0</v>
      </c>
      <c r="W143" s="16">
        <f t="shared" si="144"/>
        <v>0</v>
      </c>
      <c r="X143" s="16">
        <f t="shared" si="145"/>
        <v>0</v>
      </c>
      <c r="Y143" s="26"/>
      <c r="Z143" s="16">
        <f t="shared" si="146"/>
        <v>0</v>
      </c>
      <c r="AA143" s="16">
        <f t="shared" si="147"/>
        <v>0</v>
      </c>
      <c r="AC143" s="52">
        <f t="shared" ref="AC143:AC153" si="157">J143+M143+P143+S143+V143+Y143</f>
        <v>0</v>
      </c>
      <c r="AD143" s="16">
        <f t="shared" si="149"/>
        <v>0</v>
      </c>
      <c r="AE143" s="37">
        <f t="shared" si="150"/>
        <v>0</v>
      </c>
      <c r="AF143" s="42">
        <f t="shared" ref="AF143:AF206" si="158">AC143/AQ$10</f>
        <v>0</v>
      </c>
      <c r="AG143" s="37">
        <f t="shared" ref="AG143:AG206" si="159">AF143*30</f>
        <v>0</v>
      </c>
      <c r="AH143" s="63">
        <f t="shared" ref="AH143:AH206" si="160">AE143/AQ$10*30</f>
        <v>0</v>
      </c>
      <c r="AI143" s="26">
        <v>0</v>
      </c>
      <c r="AJ143" s="37">
        <f t="shared" si="155"/>
        <v>0</v>
      </c>
      <c r="AK143" s="37" t="str">
        <f t="shared" ref="AK143:AK206" si="161">IFERROR(AI143/AF143, "-")</f>
        <v>-</v>
      </c>
      <c r="AL143" s="47">
        <v>148</v>
      </c>
      <c r="AM143" s="37" t="str">
        <f t="shared" ref="AM143:AM206" si="162">IFERROR(AK143/7,"-")</f>
        <v>-</v>
      </c>
      <c r="AN143" s="52" t="str">
        <f t="shared" si="156"/>
        <v>-</v>
      </c>
      <c r="AO143" s="35" t="str">
        <f t="shared" ref="AO143:AO206" si="163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1</v>
      </c>
      <c r="K144" s="16">
        <f t="shared" si="136"/>
        <v>76</v>
      </c>
      <c r="L144" s="16">
        <f t="shared" si="137"/>
        <v>140</v>
      </c>
      <c r="M144" s="26">
        <v>0</v>
      </c>
      <c r="N144" s="16">
        <f t="shared" si="138"/>
        <v>0</v>
      </c>
      <c r="O144" s="16">
        <f t="shared" si="139"/>
        <v>0</v>
      </c>
      <c r="P144" s="26">
        <v>1</v>
      </c>
      <c r="Q144" s="16">
        <f t="shared" si="140"/>
        <v>76</v>
      </c>
      <c r="R144" s="16">
        <f t="shared" si="141"/>
        <v>140</v>
      </c>
      <c r="S144" s="26">
        <v>0</v>
      </c>
      <c r="T144" s="16">
        <f t="shared" si="142"/>
        <v>0</v>
      </c>
      <c r="U144" s="16">
        <f t="shared" si="143"/>
        <v>0</v>
      </c>
      <c r="V144" s="26">
        <v>0</v>
      </c>
      <c r="W144" s="16">
        <f t="shared" si="144"/>
        <v>0</v>
      </c>
      <c r="X144" s="16">
        <f t="shared" si="145"/>
        <v>0</v>
      </c>
      <c r="Y144" s="26"/>
      <c r="Z144" s="16">
        <f t="shared" si="146"/>
        <v>0</v>
      </c>
      <c r="AA144" s="16">
        <f t="shared" si="147"/>
        <v>0</v>
      </c>
      <c r="AC144" s="52">
        <f t="shared" si="157"/>
        <v>2</v>
      </c>
      <c r="AD144" s="16">
        <f t="shared" si="149"/>
        <v>152</v>
      </c>
      <c r="AE144" s="37">
        <f t="shared" si="150"/>
        <v>280</v>
      </c>
      <c r="AF144" s="42">
        <f t="shared" si="158"/>
        <v>1.6260162601626018E-2</v>
      </c>
      <c r="AG144" s="37">
        <f t="shared" si="159"/>
        <v>0.48780487804878053</v>
      </c>
      <c r="AH144" s="63">
        <f t="shared" si="160"/>
        <v>68.292682926829272</v>
      </c>
      <c r="AI144" s="26">
        <v>2</v>
      </c>
      <c r="AJ144" s="37">
        <f t="shared" si="155"/>
        <v>280</v>
      </c>
      <c r="AK144" s="37">
        <f t="shared" si="161"/>
        <v>122.99999999999999</v>
      </c>
      <c r="AL144" s="47">
        <v>149</v>
      </c>
      <c r="AM144" s="37">
        <f t="shared" si="162"/>
        <v>17.571428571428569</v>
      </c>
      <c r="AN144" s="52">
        <f t="shared" si="156"/>
        <v>4.0999999999999996</v>
      </c>
      <c r="AO144" s="35">
        <f t="shared" si="163"/>
        <v>43712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1</v>
      </c>
      <c r="K145" s="16">
        <f t="shared" si="136"/>
        <v>76</v>
      </c>
      <c r="L145" s="16">
        <f t="shared" si="137"/>
        <v>140</v>
      </c>
      <c r="M145" s="26">
        <v>0</v>
      </c>
      <c r="N145" s="16">
        <f t="shared" si="138"/>
        <v>0</v>
      </c>
      <c r="O145" s="16">
        <f t="shared" si="139"/>
        <v>0</v>
      </c>
      <c r="P145" s="26">
        <v>1</v>
      </c>
      <c r="Q145" s="16">
        <f t="shared" si="140"/>
        <v>76</v>
      </c>
      <c r="R145" s="16">
        <f t="shared" si="141"/>
        <v>140</v>
      </c>
      <c r="S145" s="26">
        <v>0</v>
      </c>
      <c r="T145" s="16">
        <f t="shared" si="142"/>
        <v>0</v>
      </c>
      <c r="U145" s="16">
        <f t="shared" si="143"/>
        <v>0</v>
      </c>
      <c r="V145" s="26">
        <v>0</v>
      </c>
      <c r="W145" s="16">
        <f t="shared" si="144"/>
        <v>0</v>
      </c>
      <c r="X145" s="16">
        <f t="shared" si="145"/>
        <v>0</v>
      </c>
      <c r="Y145" s="26"/>
      <c r="Z145" s="16">
        <f t="shared" si="146"/>
        <v>0</v>
      </c>
      <c r="AA145" s="16">
        <f t="shared" si="147"/>
        <v>0</v>
      </c>
      <c r="AC145" s="52">
        <f t="shared" si="157"/>
        <v>2</v>
      </c>
      <c r="AD145" s="16">
        <f t="shared" si="149"/>
        <v>152</v>
      </c>
      <c r="AE145" s="37">
        <f t="shared" si="150"/>
        <v>280</v>
      </c>
      <c r="AF145" s="42">
        <f t="shared" si="158"/>
        <v>1.6260162601626018E-2</v>
      </c>
      <c r="AG145" s="37">
        <f t="shared" si="159"/>
        <v>0.48780487804878053</v>
      </c>
      <c r="AH145" s="63">
        <f t="shared" si="160"/>
        <v>68.292682926829272</v>
      </c>
      <c r="AI145" s="26">
        <v>2</v>
      </c>
      <c r="AJ145" s="37">
        <f t="shared" si="155"/>
        <v>280</v>
      </c>
      <c r="AK145" s="37">
        <f t="shared" si="161"/>
        <v>122.99999999999999</v>
      </c>
      <c r="AL145" s="47">
        <v>150</v>
      </c>
      <c r="AM145" s="37">
        <f t="shared" si="162"/>
        <v>17.571428571428569</v>
      </c>
      <c r="AN145" s="52">
        <f t="shared" si="156"/>
        <v>4.0999999999999996</v>
      </c>
      <c r="AO145" s="35">
        <f t="shared" si="163"/>
        <v>43712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136"/>
        <v>0</v>
      </c>
      <c r="L146" s="16">
        <f t="shared" si="137"/>
        <v>0</v>
      </c>
      <c r="M146" s="26">
        <v>0</v>
      </c>
      <c r="N146" s="16">
        <f t="shared" si="138"/>
        <v>0</v>
      </c>
      <c r="O146" s="16">
        <f t="shared" si="139"/>
        <v>0</v>
      </c>
      <c r="P146" s="26">
        <v>0</v>
      </c>
      <c r="Q146" s="16">
        <f t="shared" si="140"/>
        <v>0</v>
      </c>
      <c r="R146" s="16">
        <f t="shared" si="141"/>
        <v>0</v>
      </c>
      <c r="S146" s="26">
        <v>0</v>
      </c>
      <c r="T146" s="16">
        <f t="shared" si="142"/>
        <v>0</v>
      </c>
      <c r="U146" s="16">
        <f t="shared" si="143"/>
        <v>0</v>
      </c>
      <c r="V146" s="26">
        <v>0</v>
      </c>
      <c r="W146" s="16">
        <f t="shared" si="144"/>
        <v>0</v>
      </c>
      <c r="X146" s="16">
        <f t="shared" si="145"/>
        <v>0</v>
      </c>
      <c r="Y146" s="26"/>
      <c r="Z146" s="16">
        <f t="shared" si="146"/>
        <v>0</v>
      </c>
      <c r="AA146" s="16">
        <f t="shared" si="147"/>
        <v>0</v>
      </c>
      <c r="AC146" s="52">
        <f t="shared" si="157"/>
        <v>0</v>
      </c>
      <c r="AD146" s="16">
        <f t="shared" si="149"/>
        <v>0</v>
      </c>
      <c r="AE146" s="37">
        <f t="shared" si="150"/>
        <v>0</v>
      </c>
      <c r="AF146" s="42">
        <f t="shared" si="158"/>
        <v>0</v>
      </c>
      <c r="AG146" s="37">
        <f t="shared" si="159"/>
        <v>0</v>
      </c>
      <c r="AH146" s="63">
        <f t="shared" si="160"/>
        <v>0</v>
      </c>
      <c r="AI146" s="26">
        <v>0</v>
      </c>
      <c r="AJ146" s="37">
        <f t="shared" si="155"/>
        <v>0</v>
      </c>
      <c r="AK146" s="37" t="str">
        <f t="shared" si="161"/>
        <v>-</v>
      </c>
      <c r="AL146" s="47">
        <v>151</v>
      </c>
      <c r="AM146" s="37" t="str">
        <f t="shared" si="162"/>
        <v>-</v>
      </c>
      <c r="AN146" s="52" t="str">
        <f t="shared" si="156"/>
        <v>-</v>
      </c>
      <c r="AO146" s="35" t="str">
        <f t="shared" si="163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136"/>
        <v>0</v>
      </c>
      <c r="L147" s="16">
        <f t="shared" si="137"/>
        <v>0</v>
      </c>
      <c r="M147" s="26">
        <v>0</v>
      </c>
      <c r="N147" s="16">
        <f t="shared" si="138"/>
        <v>0</v>
      </c>
      <c r="O147" s="16">
        <f t="shared" si="139"/>
        <v>0</v>
      </c>
      <c r="P147" s="26">
        <v>0</v>
      </c>
      <c r="Q147" s="16">
        <f t="shared" si="140"/>
        <v>0</v>
      </c>
      <c r="R147" s="16">
        <f t="shared" si="141"/>
        <v>0</v>
      </c>
      <c r="S147" s="26">
        <v>0</v>
      </c>
      <c r="T147" s="16">
        <f t="shared" si="142"/>
        <v>0</v>
      </c>
      <c r="U147" s="16">
        <f t="shared" si="143"/>
        <v>0</v>
      </c>
      <c r="V147" s="26">
        <v>0</v>
      </c>
      <c r="W147" s="16">
        <f t="shared" si="144"/>
        <v>0</v>
      </c>
      <c r="X147" s="16">
        <f t="shared" si="145"/>
        <v>0</v>
      </c>
      <c r="Y147" s="26"/>
      <c r="Z147" s="16">
        <f t="shared" si="146"/>
        <v>0</v>
      </c>
      <c r="AA147" s="16">
        <f t="shared" si="147"/>
        <v>0</v>
      </c>
      <c r="AC147" s="52">
        <f t="shared" si="157"/>
        <v>0</v>
      </c>
      <c r="AD147" s="16">
        <f t="shared" si="149"/>
        <v>0</v>
      </c>
      <c r="AE147" s="37">
        <f t="shared" si="150"/>
        <v>0</v>
      </c>
      <c r="AF147" s="42">
        <f t="shared" si="158"/>
        <v>0</v>
      </c>
      <c r="AG147" s="37">
        <f t="shared" si="159"/>
        <v>0</v>
      </c>
      <c r="AH147" s="63">
        <f t="shared" si="160"/>
        <v>0</v>
      </c>
      <c r="AI147" s="26">
        <v>0</v>
      </c>
      <c r="AJ147" s="37">
        <f t="shared" si="155"/>
        <v>0</v>
      </c>
      <c r="AK147" s="37" t="str">
        <f t="shared" si="161"/>
        <v>-</v>
      </c>
      <c r="AL147" s="47">
        <v>152</v>
      </c>
      <c r="AM147" s="37" t="str">
        <f t="shared" si="162"/>
        <v>-</v>
      </c>
      <c r="AN147" s="52" t="str">
        <f t="shared" si="156"/>
        <v>-</v>
      </c>
      <c r="AO147" s="35" t="str">
        <f t="shared" si="163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136"/>
        <v>0</v>
      </c>
      <c r="L148" s="16">
        <f t="shared" si="137"/>
        <v>0</v>
      </c>
      <c r="M148" s="26">
        <v>0</v>
      </c>
      <c r="N148" s="16">
        <f t="shared" si="138"/>
        <v>0</v>
      </c>
      <c r="O148" s="16">
        <f t="shared" si="139"/>
        <v>0</v>
      </c>
      <c r="P148" s="26">
        <v>0</v>
      </c>
      <c r="Q148" s="16">
        <f t="shared" si="140"/>
        <v>0</v>
      </c>
      <c r="R148" s="16">
        <f t="shared" si="141"/>
        <v>0</v>
      </c>
      <c r="S148" s="26">
        <v>0</v>
      </c>
      <c r="T148" s="16">
        <f t="shared" si="142"/>
        <v>0</v>
      </c>
      <c r="U148" s="16">
        <f t="shared" si="143"/>
        <v>0</v>
      </c>
      <c r="V148" s="26">
        <v>0</v>
      </c>
      <c r="W148" s="16">
        <f t="shared" si="144"/>
        <v>0</v>
      </c>
      <c r="X148" s="16">
        <f t="shared" si="145"/>
        <v>0</v>
      </c>
      <c r="Y148" s="26"/>
      <c r="Z148" s="16">
        <f t="shared" si="146"/>
        <v>0</v>
      </c>
      <c r="AA148" s="16">
        <f t="shared" si="147"/>
        <v>0</v>
      </c>
      <c r="AC148" s="52">
        <f t="shared" si="157"/>
        <v>0</v>
      </c>
      <c r="AD148" s="16">
        <f t="shared" si="149"/>
        <v>0</v>
      </c>
      <c r="AE148" s="37">
        <f t="shared" si="150"/>
        <v>0</v>
      </c>
      <c r="AF148" s="42">
        <f t="shared" si="158"/>
        <v>0</v>
      </c>
      <c r="AG148" s="37">
        <f t="shared" si="159"/>
        <v>0</v>
      </c>
      <c r="AH148" s="63">
        <f t="shared" si="160"/>
        <v>0</v>
      </c>
      <c r="AI148" s="26">
        <v>0</v>
      </c>
      <c r="AJ148" s="37">
        <f t="shared" si="155"/>
        <v>0</v>
      </c>
      <c r="AK148" s="37" t="str">
        <f t="shared" si="161"/>
        <v>-</v>
      </c>
      <c r="AL148" s="47">
        <v>153</v>
      </c>
      <c r="AM148" s="37" t="str">
        <f t="shared" si="162"/>
        <v>-</v>
      </c>
      <c r="AN148" s="52" t="str">
        <f t="shared" si="156"/>
        <v>-</v>
      </c>
      <c r="AO148" s="35" t="str">
        <f t="shared" si="163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136"/>
        <v>0</v>
      </c>
      <c r="L149" s="16">
        <f t="shared" si="137"/>
        <v>0</v>
      </c>
      <c r="M149" s="26">
        <v>0</v>
      </c>
      <c r="N149" s="16">
        <f t="shared" si="138"/>
        <v>0</v>
      </c>
      <c r="O149" s="16">
        <f t="shared" si="139"/>
        <v>0</v>
      </c>
      <c r="P149" s="26">
        <v>0</v>
      </c>
      <c r="Q149" s="16">
        <f t="shared" si="140"/>
        <v>0</v>
      </c>
      <c r="R149" s="16">
        <f t="shared" si="141"/>
        <v>0</v>
      </c>
      <c r="S149" s="26">
        <v>0</v>
      </c>
      <c r="T149" s="16">
        <f t="shared" si="142"/>
        <v>0</v>
      </c>
      <c r="U149" s="16">
        <f t="shared" si="143"/>
        <v>0</v>
      </c>
      <c r="V149" s="26">
        <v>0</v>
      </c>
      <c r="W149" s="16">
        <f t="shared" si="144"/>
        <v>0</v>
      </c>
      <c r="X149" s="16">
        <f t="shared" si="145"/>
        <v>0</v>
      </c>
      <c r="Y149" s="26"/>
      <c r="Z149" s="16">
        <f t="shared" si="146"/>
        <v>0</v>
      </c>
      <c r="AA149" s="16">
        <f t="shared" si="147"/>
        <v>0</v>
      </c>
      <c r="AC149" s="52">
        <f t="shared" si="157"/>
        <v>0</v>
      </c>
      <c r="AD149" s="16">
        <f t="shared" si="149"/>
        <v>0</v>
      </c>
      <c r="AE149" s="37">
        <f t="shared" si="150"/>
        <v>0</v>
      </c>
      <c r="AF149" s="42">
        <f t="shared" si="158"/>
        <v>0</v>
      </c>
      <c r="AG149" s="37">
        <f t="shared" si="159"/>
        <v>0</v>
      </c>
      <c r="AH149" s="63">
        <f t="shared" si="160"/>
        <v>0</v>
      </c>
      <c r="AI149" s="26">
        <v>0</v>
      </c>
      <c r="AJ149" s="37">
        <f t="shared" si="155"/>
        <v>0</v>
      </c>
      <c r="AK149" s="37" t="str">
        <f t="shared" si="161"/>
        <v>-</v>
      </c>
      <c r="AL149" s="47">
        <v>155</v>
      </c>
      <c r="AM149" s="37" t="str">
        <f t="shared" si="162"/>
        <v>-</v>
      </c>
      <c r="AN149" s="52" t="str">
        <f t="shared" si="156"/>
        <v>-</v>
      </c>
      <c r="AO149" s="35" t="str">
        <f t="shared" si="163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136"/>
        <v>23.400000000000091</v>
      </c>
      <c r="L150" s="16">
        <f t="shared" si="137"/>
        <v>69</v>
      </c>
      <c r="M150" s="26">
        <v>0</v>
      </c>
      <c r="N150" s="16">
        <f t="shared" si="138"/>
        <v>0</v>
      </c>
      <c r="O150" s="16">
        <f t="shared" si="139"/>
        <v>0</v>
      </c>
      <c r="P150" s="26">
        <v>0</v>
      </c>
      <c r="Q150" s="16">
        <f t="shared" si="140"/>
        <v>0</v>
      </c>
      <c r="R150" s="16">
        <f t="shared" si="141"/>
        <v>0</v>
      </c>
      <c r="S150" s="26">
        <v>2</v>
      </c>
      <c r="T150" s="16">
        <f t="shared" si="142"/>
        <v>23.400000000000091</v>
      </c>
      <c r="U150" s="16">
        <f t="shared" si="143"/>
        <v>69</v>
      </c>
      <c r="V150" s="26">
        <v>0</v>
      </c>
      <c r="W150" s="16">
        <f t="shared" si="144"/>
        <v>0</v>
      </c>
      <c r="X150" s="16">
        <f t="shared" si="145"/>
        <v>0</v>
      </c>
      <c r="Y150" s="26"/>
      <c r="Z150" s="16">
        <f t="shared" si="146"/>
        <v>0</v>
      </c>
      <c r="AA150" s="16">
        <f t="shared" si="147"/>
        <v>0</v>
      </c>
      <c r="AC150" s="52">
        <f t="shared" si="157"/>
        <v>4</v>
      </c>
      <c r="AD150" s="16">
        <f t="shared" si="149"/>
        <v>46.800000000000182</v>
      </c>
      <c r="AE150" s="37">
        <f t="shared" si="150"/>
        <v>138</v>
      </c>
      <c r="AF150" s="42">
        <f t="shared" si="158"/>
        <v>3.2520325203252036E-2</v>
      </c>
      <c r="AG150" s="37">
        <f t="shared" si="159"/>
        <v>0.97560975609756106</v>
      </c>
      <c r="AH150" s="63">
        <f t="shared" si="160"/>
        <v>33.658536585365859</v>
      </c>
      <c r="AI150" s="26">
        <v>0</v>
      </c>
      <c r="AJ150" s="37">
        <f t="shared" si="155"/>
        <v>0</v>
      </c>
      <c r="AK150" s="37">
        <f t="shared" si="161"/>
        <v>0</v>
      </c>
      <c r="AL150" s="47">
        <v>156</v>
      </c>
      <c r="AM150" s="37">
        <f t="shared" si="162"/>
        <v>0</v>
      </c>
      <c r="AN150" s="52">
        <f t="shared" si="156"/>
        <v>0</v>
      </c>
      <c r="AO150" s="35">
        <f t="shared" si="163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136"/>
        <v>12.379999999999997</v>
      </c>
      <c r="L151" s="16">
        <f t="shared" si="137"/>
        <v>34.5</v>
      </c>
      <c r="M151" s="26">
        <v>2</v>
      </c>
      <c r="N151" s="16">
        <f t="shared" si="138"/>
        <v>24.759999999999994</v>
      </c>
      <c r="O151" s="16">
        <f t="shared" si="139"/>
        <v>69</v>
      </c>
      <c r="P151" s="26">
        <v>0</v>
      </c>
      <c r="Q151" s="16">
        <f t="shared" si="140"/>
        <v>0</v>
      </c>
      <c r="R151" s="16">
        <f t="shared" si="141"/>
        <v>0</v>
      </c>
      <c r="S151" s="26">
        <v>0</v>
      </c>
      <c r="T151" s="16">
        <f t="shared" si="142"/>
        <v>0</v>
      </c>
      <c r="U151" s="16">
        <f t="shared" si="143"/>
        <v>0</v>
      </c>
      <c r="V151" s="26">
        <v>0</v>
      </c>
      <c r="W151" s="16">
        <f t="shared" si="144"/>
        <v>0</v>
      </c>
      <c r="X151" s="16">
        <f t="shared" si="145"/>
        <v>0</v>
      </c>
      <c r="Y151" s="26"/>
      <c r="Z151" s="16">
        <f t="shared" si="146"/>
        <v>0</v>
      </c>
      <c r="AA151" s="16">
        <f t="shared" si="147"/>
        <v>0</v>
      </c>
      <c r="AC151" s="52">
        <f t="shared" si="157"/>
        <v>3</v>
      </c>
      <c r="AD151" s="16">
        <f t="shared" si="149"/>
        <v>37.139999999999993</v>
      </c>
      <c r="AE151" s="37">
        <f t="shared" si="150"/>
        <v>103.5</v>
      </c>
      <c r="AF151" s="42">
        <f t="shared" si="158"/>
        <v>2.4390243902439025E-2</v>
      </c>
      <c r="AG151" s="37">
        <f t="shared" si="159"/>
        <v>0.73170731707317072</v>
      </c>
      <c r="AH151" s="63">
        <f t="shared" si="160"/>
        <v>25.243902439024389</v>
      </c>
      <c r="AI151" s="26">
        <v>2</v>
      </c>
      <c r="AJ151" s="37">
        <f t="shared" si="155"/>
        <v>69</v>
      </c>
      <c r="AK151" s="37">
        <f t="shared" si="161"/>
        <v>82</v>
      </c>
      <c r="AL151" s="47">
        <v>157</v>
      </c>
      <c r="AM151" s="37">
        <f t="shared" si="162"/>
        <v>11.714285714285714</v>
      </c>
      <c r="AN151" s="52">
        <f t="shared" si="156"/>
        <v>2.7333333333333334</v>
      </c>
      <c r="AO151" s="35">
        <f t="shared" si="163"/>
        <v>43671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2</v>
      </c>
      <c r="K152" s="16">
        <f t="shared" si="136"/>
        <v>25.359999999999996</v>
      </c>
      <c r="L152" s="16">
        <f t="shared" si="137"/>
        <v>69</v>
      </c>
      <c r="M152" s="26">
        <v>0</v>
      </c>
      <c r="N152" s="16">
        <f t="shared" si="138"/>
        <v>0</v>
      </c>
      <c r="O152" s="16">
        <f t="shared" si="139"/>
        <v>0</v>
      </c>
      <c r="P152" s="26">
        <v>0</v>
      </c>
      <c r="Q152" s="16">
        <f t="shared" si="140"/>
        <v>0</v>
      </c>
      <c r="R152" s="16">
        <f t="shared" si="141"/>
        <v>0</v>
      </c>
      <c r="S152" s="26">
        <v>0</v>
      </c>
      <c r="T152" s="16">
        <f t="shared" si="142"/>
        <v>0</v>
      </c>
      <c r="U152" s="16">
        <f t="shared" si="143"/>
        <v>0</v>
      </c>
      <c r="V152" s="26">
        <v>0</v>
      </c>
      <c r="W152" s="16">
        <f t="shared" si="144"/>
        <v>0</v>
      </c>
      <c r="X152" s="16">
        <f t="shared" si="145"/>
        <v>0</v>
      </c>
      <c r="Y152" s="26"/>
      <c r="Z152" s="16">
        <f t="shared" si="146"/>
        <v>0</v>
      </c>
      <c r="AA152" s="16">
        <f t="shared" si="147"/>
        <v>0</v>
      </c>
      <c r="AC152" s="52">
        <f t="shared" si="157"/>
        <v>2</v>
      </c>
      <c r="AD152" s="16">
        <f t="shared" si="149"/>
        <v>25.359999999999996</v>
      </c>
      <c r="AE152" s="37">
        <f t="shared" si="150"/>
        <v>69</v>
      </c>
      <c r="AF152" s="42">
        <f t="shared" si="158"/>
        <v>1.6260162601626018E-2</v>
      </c>
      <c r="AG152" s="37">
        <f t="shared" si="159"/>
        <v>0.48780487804878053</v>
      </c>
      <c r="AH152" s="63">
        <f t="shared" si="160"/>
        <v>16.829268292682929</v>
      </c>
      <c r="AI152" s="26">
        <v>0</v>
      </c>
      <c r="AJ152" s="37">
        <f t="shared" si="155"/>
        <v>0</v>
      </c>
      <c r="AK152" s="37">
        <f t="shared" si="161"/>
        <v>0</v>
      </c>
      <c r="AL152" s="47">
        <v>158</v>
      </c>
      <c r="AM152" s="37">
        <f t="shared" si="162"/>
        <v>0</v>
      </c>
      <c r="AN152" s="52">
        <f t="shared" si="156"/>
        <v>0</v>
      </c>
      <c r="AO152" s="35">
        <f t="shared" si="163"/>
        <v>43589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136"/>
        <v>0</v>
      </c>
      <c r="L153" s="16">
        <f t="shared" si="137"/>
        <v>0</v>
      </c>
      <c r="M153" s="26">
        <v>0</v>
      </c>
      <c r="N153" s="16">
        <f t="shared" si="138"/>
        <v>0</v>
      </c>
      <c r="O153" s="16">
        <f t="shared" si="139"/>
        <v>0</v>
      </c>
      <c r="P153" s="26">
        <v>0</v>
      </c>
      <c r="Q153" s="16">
        <f t="shared" si="140"/>
        <v>0</v>
      </c>
      <c r="R153" s="16">
        <f t="shared" si="141"/>
        <v>0</v>
      </c>
      <c r="S153" s="26">
        <v>1</v>
      </c>
      <c r="T153" s="16">
        <f t="shared" si="142"/>
        <v>12.38</v>
      </c>
      <c r="U153" s="16">
        <f t="shared" si="143"/>
        <v>34.5</v>
      </c>
      <c r="V153" s="26">
        <v>0</v>
      </c>
      <c r="W153" s="16">
        <f t="shared" si="144"/>
        <v>0</v>
      </c>
      <c r="X153" s="16">
        <f t="shared" si="145"/>
        <v>0</v>
      </c>
      <c r="Y153" s="26"/>
      <c r="Z153" s="16">
        <f t="shared" si="146"/>
        <v>0</v>
      </c>
      <c r="AA153" s="16">
        <f t="shared" si="147"/>
        <v>0</v>
      </c>
      <c r="AC153" s="52">
        <f t="shared" si="157"/>
        <v>1</v>
      </c>
      <c r="AD153" s="16">
        <f t="shared" si="149"/>
        <v>12.38</v>
      </c>
      <c r="AE153" s="37">
        <f t="shared" si="150"/>
        <v>34.5</v>
      </c>
      <c r="AF153" s="42">
        <f t="shared" si="158"/>
        <v>8.130081300813009E-3</v>
      </c>
      <c r="AG153" s="37">
        <f t="shared" si="159"/>
        <v>0.24390243902439027</v>
      </c>
      <c r="AH153" s="63">
        <f t="shared" si="160"/>
        <v>8.4146341463414647</v>
      </c>
      <c r="AI153" s="26">
        <v>1</v>
      </c>
      <c r="AJ153" s="37">
        <f t="shared" si="155"/>
        <v>34.5</v>
      </c>
      <c r="AK153" s="37">
        <f t="shared" si="161"/>
        <v>122.99999999999999</v>
      </c>
      <c r="AL153" s="47">
        <v>159</v>
      </c>
      <c r="AM153" s="37">
        <f t="shared" si="162"/>
        <v>17.571428571428569</v>
      </c>
      <c r="AN153" s="52">
        <f t="shared" si="156"/>
        <v>4.0999999999999996</v>
      </c>
      <c r="AO153" s="35">
        <f t="shared" si="163"/>
        <v>43712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4</v>
      </c>
      <c r="K154" s="16">
        <f t="shared" si="136"/>
        <v>47.960000000000079</v>
      </c>
      <c r="L154" s="16">
        <f t="shared" si="137"/>
        <v>138</v>
      </c>
      <c r="M154" s="26">
        <v>1</v>
      </c>
      <c r="N154" s="16">
        <f t="shared" si="138"/>
        <v>11.99000000000002</v>
      </c>
      <c r="O154" s="16">
        <f t="shared" si="139"/>
        <v>34.5</v>
      </c>
      <c r="P154" s="26">
        <v>1</v>
      </c>
      <c r="Q154" s="16">
        <f t="shared" si="140"/>
        <v>11.99000000000002</v>
      </c>
      <c r="R154" s="16">
        <f t="shared" si="141"/>
        <v>34.5</v>
      </c>
      <c r="S154" s="26">
        <v>2</v>
      </c>
      <c r="T154" s="16">
        <f t="shared" si="142"/>
        <v>23.98000000000004</v>
      </c>
      <c r="U154" s="16">
        <f t="shared" si="143"/>
        <v>69</v>
      </c>
      <c r="V154" s="26">
        <v>0</v>
      </c>
      <c r="W154" s="16">
        <f t="shared" si="144"/>
        <v>0</v>
      </c>
      <c r="X154" s="16">
        <f t="shared" si="145"/>
        <v>0</v>
      </c>
      <c r="Y154" s="26"/>
      <c r="Z154" s="16">
        <f t="shared" si="146"/>
        <v>0</v>
      </c>
      <c r="AA154" s="16">
        <f t="shared" si="147"/>
        <v>0</v>
      </c>
      <c r="AC154" s="52">
        <f>J154+M154+P154+S154+V154+Y154</f>
        <v>8</v>
      </c>
      <c r="AD154" s="16">
        <f t="shared" si="149"/>
        <v>95.920000000000158</v>
      </c>
      <c r="AE154" s="37">
        <f t="shared" si="150"/>
        <v>276</v>
      </c>
      <c r="AF154" s="42">
        <f t="shared" si="158"/>
        <v>6.5040650406504072E-2</v>
      </c>
      <c r="AG154" s="37">
        <f t="shared" si="159"/>
        <v>1.9512195121951221</v>
      </c>
      <c r="AH154" s="63">
        <f t="shared" si="160"/>
        <v>67.317073170731717</v>
      </c>
      <c r="AI154" s="26">
        <v>3</v>
      </c>
      <c r="AJ154" s="37">
        <f t="shared" si="155"/>
        <v>103.5</v>
      </c>
      <c r="AK154" s="37">
        <f t="shared" si="161"/>
        <v>46.124999999999993</v>
      </c>
      <c r="AL154" s="47">
        <v>160</v>
      </c>
      <c r="AM154" s="37">
        <f t="shared" si="162"/>
        <v>6.5892857142857135</v>
      </c>
      <c r="AN154" s="52">
        <f t="shared" si="156"/>
        <v>1.5374999999999999</v>
      </c>
      <c r="AO154" s="35">
        <f t="shared" si="163"/>
        <v>43635.125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136"/>
        <v>0</v>
      </c>
      <c r="L155" s="16">
        <f t="shared" si="137"/>
        <v>0</v>
      </c>
      <c r="M155" s="26">
        <v>1</v>
      </c>
      <c r="N155" s="16">
        <f t="shared" si="138"/>
        <v>11.99</v>
      </c>
      <c r="O155" s="16">
        <f t="shared" si="139"/>
        <v>34.5</v>
      </c>
      <c r="P155" s="26">
        <v>0</v>
      </c>
      <c r="Q155" s="16">
        <f t="shared" si="140"/>
        <v>0</v>
      </c>
      <c r="R155" s="16">
        <f t="shared" si="141"/>
        <v>0</v>
      </c>
      <c r="S155" s="26">
        <v>0</v>
      </c>
      <c r="T155" s="16">
        <f t="shared" si="142"/>
        <v>0</v>
      </c>
      <c r="U155" s="16">
        <f t="shared" si="143"/>
        <v>0</v>
      </c>
      <c r="V155" s="26">
        <v>0</v>
      </c>
      <c r="W155" s="16">
        <f t="shared" si="144"/>
        <v>0</v>
      </c>
      <c r="X155" s="16">
        <f t="shared" si="145"/>
        <v>0</v>
      </c>
      <c r="Y155" s="26"/>
      <c r="Z155" s="16">
        <f t="shared" si="146"/>
        <v>0</v>
      </c>
      <c r="AA155" s="16">
        <f t="shared" si="147"/>
        <v>0</v>
      </c>
      <c r="AC155" s="52">
        <f t="shared" ref="AC155:AC161" si="164">J155+M155+P155+S155+V155+Y155</f>
        <v>1</v>
      </c>
      <c r="AD155" s="16">
        <f t="shared" si="149"/>
        <v>11.99</v>
      </c>
      <c r="AE155" s="37">
        <f t="shared" si="150"/>
        <v>34.5</v>
      </c>
      <c r="AF155" s="42">
        <f t="shared" si="158"/>
        <v>8.130081300813009E-3</v>
      </c>
      <c r="AG155" s="37">
        <f t="shared" si="159"/>
        <v>0.24390243902439027</v>
      </c>
      <c r="AH155" s="63">
        <f t="shared" si="160"/>
        <v>8.4146341463414647</v>
      </c>
      <c r="AI155" s="26">
        <v>0</v>
      </c>
      <c r="AJ155" s="37">
        <f t="shared" si="155"/>
        <v>0</v>
      </c>
      <c r="AK155" s="37">
        <f t="shared" si="161"/>
        <v>0</v>
      </c>
      <c r="AL155" s="47">
        <v>161</v>
      </c>
      <c r="AM155" s="37">
        <f t="shared" si="162"/>
        <v>0</v>
      </c>
      <c r="AN155" s="52">
        <f t="shared" si="156"/>
        <v>0</v>
      </c>
      <c r="AO155" s="35">
        <f t="shared" si="163"/>
        <v>43589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2</v>
      </c>
      <c r="K156" s="16">
        <f t="shared" si="136"/>
        <v>23.98</v>
      </c>
      <c r="L156" s="16">
        <f t="shared" si="137"/>
        <v>69</v>
      </c>
      <c r="M156" s="26">
        <v>0</v>
      </c>
      <c r="N156" s="16">
        <f t="shared" si="138"/>
        <v>0</v>
      </c>
      <c r="O156" s="16">
        <f t="shared" si="139"/>
        <v>0</v>
      </c>
      <c r="P156" s="26">
        <v>0</v>
      </c>
      <c r="Q156" s="16">
        <f t="shared" si="140"/>
        <v>0</v>
      </c>
      <c r="R156" s="16">
        <f t="shared" si="141"/>
        <v>0</v>
      </c>
      <c r="S156" s="26">
        <v>0</v>
      </c>
      <c r="T156" s="16">
        <f t="shared" si="142"/>
        <v>0</v>
      </c>
      <c r="U156" s="16">
        <f t="shared" si="143"/>
        <v>0</v>
      </c>
      <c r="V156" s="26">
        <v>0</v>
      </c>
      <c r="W156" s="16">
        <f t="shared" si="144"/>
        <v>0</v>
      </c>
      <c r="X156" s="16">
        <f t="shared" si="145"/>
        <v>0</v>
      </c>
      <c r="Y156" s="26"/>
      <c r="Z156" s="16">
        <f t="shared" si="146"/>
        <v>0</v>
      </c>
      <c r="AA156" s="16">
        <f t="shared" si="147"/>
        <v>0</v>
      </c>
      <c r="AC156" s="52">
        <f t="shared" si="164"/>
        <v>2</v>
      </c>
      <c r="AD156" s="16">
        <f t="shared" si="149"/>
        <v>23.98</v>
      </c>
      <c r="AE156" s="37">
        <f t="shared" si="150"/>
        <v>69</v>
      </c>
      <c r="AF156" s="42">
        <f t="shared" si="158"/>
        <v>1.6260162601626018E-2</v>
      </c>
      <c r="AG156" s="37">
        <f t="shared" si="159"/>
        <v>0.48780487804878053</v>
      </c>
      <c r="AH156" s="63">
        <f t="shared" si="160"/>
        <v>16.829268292682929</v>
      </c>
      <c r="AI156" s="26">
        <v>0</v>
      </c>
      <c r="AJ156" s="37">
        <f t="shared" si="155"/>
        <v>0</v>
      </c>
      <c r="AK156" s="37">
        <f t="shared" si="161"/>
        <v>0</v>
      </c>
      <c r="AL156" s="47">
        <v>162</v>
      </c>
      <c r="AM156" s="37">
        <f t="shared" si="162"/>
        <v>0</v>
      </c>
      <c r="AN156" s="52">
        <f t="shared" si="156"/>
        <v>0</v>
      </c>
      <c r="AO156" s="35">
        <f t="shared" si="163"/>
        <v>43589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136"/>
        <v>0</v>
      </c>
      <c r="L157" s="16">
        <f t="shared" si="137"/>
        <v>0</v>
      </c>
      <c r="M157" s="26">
        <v>0</v>
      </c>
      <c r="N157" s="16">
        <f t="shared" si="138"/>
        <v>0</v>
      </c>
      <c r="O157" s="16">
        <f t="shared" si="139"/>
        <v>0</v>
      </c>
      <c r="P157" s="26">
        <v>0</v>
      </c>
      <c r="Q157" s="16">
        <f t="shared" si="140"/>
        <v>0</v>
      </c>
      <c r="R157" s="16">
        <f t="shared" si="141"/>
        <v>0</v>
      </c>
      <c r="S157" s="26">
        <v>0</v>
      </c>
      <c r="T157" s="16">
        <f t="shared" si="142"/>
        <v>0</v>
      </c>
      <c r="U157" s="16">
        <f t="shared" si="143"/>
        <v>0</v>
      </c>
      <c r="V157" s="26">
        <v>0</v>
      </c>
      <c r="W157" s="16">
        <f t="shared" si="144"/>
        <v>0</v>
      </c>
      <c r="X157" s="16">
        <f t="shared" si="145"/>
        <v>0</v>
      </c>
      <c r="Y157" s="26"/>
      <c r="Z157" s="16">
        <f t="shared" si="146"/>
        <v>0</v>
      </c>
      <c r="AA157" s="16">
        <f t="shared" si="147"/>
        <v>0</v>
      </c>
      <c r="AC157" s="52">
        <f t="shared" si="164"/>
        <v>0</v>
      </c>
      <c r="AD157" s="16">
        <f t="shared" si="149"/>
        <v>0</v>
      </c>
      <c r="AE157" s="37">
        <f t="shared" si="150"/>
        <v>0</v>
      </c>
      <c r="AF157" s="42">
        <f t="shared" si="158"/>
        <v>0</v>
      </c>
      <c r="AG157" s="37">
        <f t="shared" si="159"/>
        <v>0</v>
      </c>
      <c r="AH157" s="63">
        <f t="shared" si="160"/>
        <v>0</v>
      </c>
      <c r="AI157" s="26">
        <v>0</v>
      </c>
      <c r="AJ157" s="37">
        <f t="shared" si="155"/>
        <v>0</v>
      </c>
      <c r="AK157" s="37" t="str">
        <f t="shared" si="161"/>
        <v>-</v>
      </c>
      <c r="AL157" s="47">
        <v>163</v>
      </c>
      <c r="AM157" s="37" t="str">
        <f t="shared" si="162"/>
        <v>-</v>
      </c>
      <c r="AN157" s="52" t="str">
        <f t="shared" si="156"/>
        <v>-</v>
      </c>
      <c r="AO157" s="35" t="str">
        <f t="shared" si="163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136"/>
        <v>0</v>
      </c>
      <c r="L158" s="16">
        <f t="shared" si="137"/>
        <v>0</v>
      </c>
      <c r="M158" s="26">
        <v>0</v>
      </c>
      <c r="N158" s="16">
        <f t="shared" si="138"/>
        <v>0</v>
      </c>
      <c r="O158" s="16">
        <f t="shared" si="139"/>
        <v>0</v>
      </c>
      <c r="P158" s="26">
        <v>0</v>
      </c>
      <c r="Q158" s="16">
        <f t="shared" si="140"/>
        <v>0</v>
      </c>
      <c r="R158" s="16">
        <f t="shared" si="141"/>
        <v>0</v>
      </c>
      <c r="S158" s="26">
        <v>0</v>
      </c>
      <c r="T158" s="16">
        <f t="shared" si="142"/>
        <v>0</v>
      </c>
      <c r="U158" s="16">
        <f t="shared" si="143"/>
        <v>0</v>
      </c>
      <c r="V158" s="26">
        <v>0</v>
      </c>
      <c r="W158" s="16">
        <f t="shared" si="144"/>
        <v>0</v>
      </c>
      <c r="X158" s="16">
        <f t="shared" si="145"/>
        <v>0</v>
      </c>
      <c r="Y158" s="26"/>
      <c r="Z158" s="16">
        <f t="shared" si="146"/>
        <v>0</v>
      </c>
      <c r="AA158" s="16">
        <f t="shared" si="147"/>
        <v>0</v>
      </c>
      <c r="AC158" s="52">
        <f t="shared" si="164"/>
        <v>0</v>
      </c>
      <c r="AD158" s="16">
        <f t="shared" si="149"/>
        <v>0</v>
      </c>
      <c r="AE158" s="37">
        <f t="shared" si="150"/>
        <v>0</v>
      </c>
      <c r="AF158" s="42">
        <f t="shared" si="158"/>
        <v>0</v>
      </c>
      <c r="AG158" s="37">
        <f t="shared" si="159"/>
        <v>0</v>
      </c>
      <c r="AH158" s="63">
        <f t="shared" si="160"/>
        <v>0</v>
      </c>
      <c r="AI158" s="26">
        <v>0</v>
      </c>
      <c r="AJ158" s="37">
        <f t="shared" si="155"/>
        <v>0</v>
      </c>
      <c r="AK158" s="37" t="str">
        <f t="shared" si="161"/>
        <v>-</v>
      </c>
      <c r="AL158" s="47">
        <v>164</v>
      </c>
      <c r="AM158" s="37" t="str">
        <f t="shared" si="162"/>
        <v>-</v>
      </c>
      <c r="AN158" s="52" t="str">
        <f t="shared" si="156"/>
        <v>-</v>
      </c>
      <c r="AO158" s="35" t="str">
        <f t="shared" si="163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3</v>
      </c>
      <c r="K159" s="16">
        <f t="shared" si="136"/>
        <v>15.779999999999998</v>
      </c>
      <c r="L159" s="16">
        <f t="shared" si="137"/>
        <v>73.5</v>
      </c>
      <c r="M159" s="26">
        <v>0</v>
      </c>
      <c r="N159" s="16">
        <f t="shared" si="138"/>
        <v>0</v>
      </c>
      <c r="O159" s="16">
        <f t="shared" si="139"/>
        <v>0</v>
      </c>
      <c r="P159" s="26">
        <v>0</v>
      </c>
      <c r="Q159" s="16">
        <f t="shared" si="140"/>
        <v>0</v>
      </c>
      <c r="R159" s="16">
        <f t="shared" si="141"/>
        <v>0</v>
      </c>
      <c r="S159" s="26">
        <v>0</v>
      </c>
      <c r="T159" s="16">
        <f t="shared" si="142"/>
        <v>0</v>
      </c>
      <c r="U159" s="16">
        <f t="shared" si="143"/>
        <v>0</v>
      </c>
      <c r="V159" s="26">
        <v>0</v>
      </c>
      <c r="W159" s="16">
        <f t="shared" si="144"/>
        <v>0</v>
      </c>
      <c r="X159" s="16">
        <f t="shared" si="145"/>
        <v>0</v>
      </c>
      <c r="Y159" s="26"/>
      <c r="Z159" s="16">
        <f t="shared" si="146"/>
        <v>0</v>
      </c>
      <c r="AA159" s="16">
        <f t="shared" si="147"/>
        <v>0</v>
      </c>
      <c r="AC159" s="52">
        <f t="shared" si="164"/>
        <v>3</v>
      </c>
      <c r="AD159" s="16">
        <f t="shared" si="149"/>
        <v>15.779999999999998</v>
      </c>
      <c r="AE159" s="37">
        <f t="shared" si="150"/>
        <v>73.5</v>
      </c>
      <c r="AF159" s="42">
        <f t="shared" si="158"/>
        <v>2.4390243902439025E-2</v>
      </c>
      <c r="AG159" s="37">
        <f t="shared" si="159"/>
        <v>0.73170731707317072</v>
      </c>
      <c r="AH159" s="63">
        <f t="shared" si="160"/>
        <v>17.926829268292682</v>
      </c>
      <c r="AI159" s="26">
        <v>3</v>
      </c>
      <c r="AJ159" s="37">
        <f t="shared" si="155"/>
        <v>73.5</v>
      </c>
      <c r="AK159" s="37">
        <f t="shared" si="161"/>
        <v>123</v>
      </c>
      <c r="AL159" s="47">
        <v>165</v>
      </c>
      <c r="AM159" s="37">
        <f t="shared" si="162"/>
        <v>17.571428571428573</v>
      </c>
      <c r="AN159" s="52">
        <f t="shared" si="156"/>
        <v>4.0999999999999996</v>
      </c>
      <c r="AO159" s="35">
        <f t="shared" si="163"/>
        <v>43712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136"/>
        <v>10.519999999999996</v>
      </c>
      <c r="L160" s="16">
        <f t="shared" si="137"/>
        <v>49</v>
      </c>
      <c r="M160" s="26">
        <v>0</v>
      </c>
      <c r="N160" s="16">
        <f t="shared" si="138"/>
        <v>0</v>
      </c>
      <c r="O160" s="16">
        <f t="shared" si="139"/>
        <v>0</v>
      </c>
      <c r="P160" s="26">
        <v>0</v>
      </c>
      <c r="Q160" s="16">
        <f t="shared" si="140"/>
        <v>0</v>
      </c>
      <c r="R160" s="16">
        <f t="shared" si="141"/>
        <v>0</v>
      </c>
      <c r="S160" s="26">
        <v>1</v>
      </c>
      <c r="T160" s="16">
        <f t="shared" si="142"/>
        <v>5.259999999999998</v>
      </c>
      <c r="U160" s="16">
        <f t="shared" si="143"/>
        <v>24.5</v>
      </c>
      <c r="V160" s="26">
        <v>0</v>
      </c>
      <c r="W160" s="16">
        <f t="shared" si="144"/>
        <v>0</v>
      </c>
      <c r="X160" s="16">
        <f t="shared" si="145"/>
        <v>0</v>
      </c>
      <c r="Y160" s="26"/>
      <c r="Z160" s="16">
        <f t="shared" si="146"/>
        <v>0</v>
      </c>
      <c r="AA160" s="16">
        <f t="shared" si="147"/>
        <v>0</v>
      </c>
      <c r="AC160" s="52">
        <f t="shared" si="164"/>
        <v>3</v>
      </c>
      <c r="AD160" s="16">
        <f t="shared" si="149"/>
        <v>15.779999999999994</v>
      </c>
      <c r="AE160" s="37">
        <f t="shared" si="150"/>
        <v>73.5</v>
      </c>
      <c r="AF160" s="42">
        <f t="shared" si="158"/>
        <v>2.4390243902439025E-2</v>
      </c>
      <c r="AG160" s="37">
        <f t="shared" si="159"/>
        <v>0.73170731707317072</v>
      </c>
      <c r="AH160" s="63">
        <f t="shared" si="160"/>
        <v>17.926829268292682</v>
      </c>
      <c r="AI160" s="26">
        <v>1</v>
      </c>
      <c r="AJ160" s="37">
        <f t="shared" si="155"/>
        <v>24.5</v>
      </c>
      <c r="AK160" s="37">
        <f t="shared" si="161"/>
        <v>41</v>
      </c>
      <c r="AL160" s="47">
        <v>166</v>
      </c>
      <c r="AM160" s="37">
        <f t="shared" si="162"/>
        <v>5.8571428571428568</v>
      </c>
      <c r="AN160" s="52">
        <f t="shared" si="156"/>
        <v>1.3666666666666667</v>
      </c>
      <c r="AO160" s="35">
        <f t="shared" si="163"/>
        <v>43630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136"/>
        <v>0</v>
      </c>
      <c r="L161" s="16">
        <f t="shared" si="137"/>
        <v>0</v>
      </c>
      <c r="M161" s="26">
        <v>0</v>
      </c>
      <c r="N161" s="16">
        <f t="shared" si="138"/>
        <v>0</v>
      </c>
      <c r="O161" s="16">
        <f t="shared" si="139"/>
        <v>0</v>
      </c>
      <c r="P161" s="26">
        <v>0</v>
      </c>
      <c r="Q161" s="16">
        <f t="shared" si="140"/>
        <v>0</v>
      </c>
      <c r="R161" s="16">
        <f t="shared" si="141"/>
        <v>0</v>
      </c>
      <c r="S161" s="26">
        <v>0</v>
      </c>
      <c r="T161" s="16">
        <f t="shared" si="142"/>
        <v>0</v>
      </c>
      <c r="U161" s="16">
        <f t="shared" si="143"/>
        <v>0</v>
      </c>
      <c r="V161" s="26">
        <v>0</v>
      </c>
      <c r="W161" s="16">
        <f t="shared" si="144"/>
        <v>0</v>
      </c>
      <c r="X161" s="16">
        <f t="shared" si="145"/>
        <v>0</v>
      </c>
      <c r="Y161" s="26"/>
      <c r="Z161" s="16">
        <f t="shared" si="146"/>
        <v>0</v>
      </c>
      <c r="AA161" s="16">
        <f t="shared" si="147"/>
        <v>0</v>
      </c>
      <c r="AC161" s="52">
        <f t="shared" si="164"/>
        <v>0</v>
      </c>
      <c r="AD161" s="16">
        <f t="shared" si="149"/>
        <v>0</v>
      </c>
      <c r="AE161" s="37">
        <f t="shared" si="150"/>
        <v>0</v>
      </c>
      <c r="AF161" s="42">
        <f t="shared" si="158"/>
        <v>0</v>
      </c>
      <c r="AG161" s="37">
        <f t="shared" si="159"/>
        <v>0</v>
      </c>
      <c r="AH161" s="63">
        <f t="shared" si="160"/>
        <v>0</v>
      </c>
      <c r="AI161" s="26">
        <v>0</v>
      </c>
      <c r="AJ161" s="37">
        <f t="shared" si="155"/>
        <v>0</v>
      </c>
      <c r="AK161" s="37" t="str">
        <f t="shared" si="161"/>
        <v>-</v>
      </c>
      <c r="AL161" s="47">
        <v>167</v>
      </c>
      <c r="AM161" s="37" t="str">
        <f t="shared" si="162"/>
        <v>-</v>
      </c>
      <c r="AN161" s="52" t="str">
        <f t="shared" si="156"/>
        <v>-</v>
      </c>
      <c r="AO161" s="35" t="str">
        <f t="shared" si="163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136"/>
        <v>0</v>
      </c>
      <c r="L162" s="16">
        <f t="shared" si="137"/>
        <v>0</v>
      </c>
      <c r="M162" s="26">
        <v>0</v>
      </c>
      <c r="N162" s="16">
        <f t="shared" si="138"/>
        <v>0</v>
      </c>
      <c r="O162" s="16">
        <f t="shared" si="139"/>
        <v>0</v>
      </c>
      <c r="P162" s="26">
        <v>0</v>
      </c>
      <c r="Q162" s="16">
        <f t="shared" si="140"/>
        <v>0</v>
      </c>
      <c r="R162" s="16">
        <f t="shared" si="141"/>
        <v>0</v>
      </c>
      <c r="S162" s="26">
        <v>0</v>
      </c>
      <c r="T162" s="16">
        <f t="shared" si="142"/>
        <v>0</v>
      </c>
      <c r="U162" s="16">
        <f t="shared" si="143"/>
        <v>0</v>
      </c>
      <c r="V162" s="26">
        <v>0</v>
      </c>
      <c r="W162" s="16">
        <f t="shared" si="144"/>
        <v>0</v>
      </c>
      <c r="X162" s="16">
        <f t="shared" si="145"/>
        <v>0</v>
      </c>
      <c r="Y162" s="26"/>
      <c r="Z162" s="16">
        <f t="shared" si="146"/>
        <v>0</v>
      </c>
      <c r="AA162" s="16">
        <f t="shared" si="147"/>
        <v>0</v>
      </c>
      <c r="AC162" s="52">
        <f>J162+M162+P162+S162+V162+Y162</f>
        <v>0</v>
      </c>
      <c r="AD162" s="16">
        <f t="shared" si="149"/>
        <v>0</v>
      </c>
      <c r="AE162" s="37">
        <f t="shared" si="150"/>
        <v>0</v>
      </c>
      <c r="AF162" s="42">
        <f t="shared" si="158"/>
        <v>0</v>
      </c>
      <c r="AG162" s="37">
        <f t="shared" si="159"/>
        <v>0</v>
      </c>
      <c r="AH162" s="63">
        <f t="shared" si="160"/>
        <v>0</v>
      </c>
      <c r="AI162" s="26">
        <v>0</v>
      </c>
      <c r="AJ162" s="37">
        <f t="shared" si="155"/>
        <v>0</v>
      </c>
      <c r="AK162" s="37" t="str">
        <f t="shared" si="161"/>
        <v>-</v>
      </c>
      <c r="AL162" s="47">
        <v>168</v>
      </c>
      <c r="AM162" s="37" t="str">
        <f t="shared" si="162"/>
        <v>-</v>
      </c>
      <c r="AN162" s="52" t="str">
        <f t="shared" si="156"/>
        <v>-</v>
      </c>
      <c r="AO162" s="35" t="str">
        <f t="shared" si="163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2"/>
        <v>0</v>
      </c>
      <c r="L163" s="16">
        <f t="shared" si="123"/>
        <v>0</v>
      </c>
      <c r="M163" s="26">
        <v>1</v>
      </c>
      <c r="N163" s="16">
        <f t="shared" si="124"/>
        <v>21.8</v>
      </c>
      <c r="O163" s="16">
        <f t="shared" si="125"/>
        <v>44.5</v>
      </c>
      <c r="P163" s="26">
        <v>0</v>
      </c>
      <c r="Q163" s="16">
        <f t="shared" si="126"/>
        <v>0</v>
      </c>
      <c r="R163" s="16">
        <f t="shared" si="127"/>
        <v>0</v>
      </c>
      <c r="S163" s="26">
        <v>0</v>
      </c>
      <c r="T163" s="16">
        <f t="shared" si="128"/>
        <v>0</v>
      </c>
      <c r="U163" s="16">
        <f t="shared" si="129"/>
        <v>0</v>
      </c>
      <c r="V163" s="26">
        <v>0</v>
      </c>
      <c r="W163" s="16">
        <f t="shared" si="130"/>
        <v>0</v>
      </c>
      <c r="X163" s="16">
        <f t="shared" si="131"/>
        <v>0</v>
      </c>
      <c r="Y163" s="26"/>
      <c r="Z163" s="16">
        <f t="shared" si="132"/>
        <v>0</v>
      </c>
      <c r="AA163" s="16">
        <f t="shared" si="133"/>
        <v>0</v>
      </c>
      <c r="AC163" s="52">
        <f t="shared" si="87"/>
        <v>1</v>
      </c>
      <c r="AD163" s="16">
        <f t="shared" si="63"/>
        <v>21.8</v>
      </c>
      <c r="AE163" s="37">
        <f t="shared" si="64"/>
        <v>44.5</v>
      </c>
      <c r="AF163" s="42">
        <f t="shared" si="158"/>
        <v>8.130081300813009E-3</v>
      </c>
      <c r="AG163" s="37">
        <f t="shared" si="159"/>
        <v>0.24390243902439027</v>
      </c>
      <c r="AH163" s="63">
        <f t="shared" si="160"/>
        <v>10.853658536585368</v>
      </c>
      <c r="AI163" s="26">
        <v>0</v>
      </c>
      <c r="AJ163" s="37">
        <f t="shared" si="134"/>
        <v>0</v>
      </c>
      <c r="AK163" s="37">
        <f t="shared" si="161"/>
        <v>0</v>
      </c>
      <c r="AL163" s="47">
        <v>113</v>
      </c>
      <c r="AM163" s="37">
        <f t="shared" si="162"/>
        <v>0</v>
      </c>
      <c r="AN163" s="52">
        <f t="shared" si="135"/>
        <v>0</v>
      </c>
      <c r="AO163" s="35">
        <f t="shared" si="163"/>
        <v>43589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1</v>
      </c>
      <c r="K164" s="16">
        <f t="shared" si="72"/>
        <v>38.392475247524757</v>
      </c>
      <c r="L164" s="16">
        <f t="shared" ref="L164:L172" si="165">J164*$G164</f>
        <v>74.5</v>
      </c>
      <c r="M164" s="26">
        <v>0</v>
      </c>
      <c r="N164" s="16">
        <f t="shared" ref="N164:N172" si="166">M164*$F164</f>
        <v>0</v>
      </c>
      <c r="O164" s="16">
        <f t="shared" ref="O164:O172" si="167">M164*$G164</f>
        <v>0</v>
      </c>
      <c r="P164" s="26">
        <v>0</v>
      </c>
      <c r="Q164" s="16">
        <f t="shared" ref="Q164:Q172" si="168">P164*$F164</f>
        <v>0</v>
      </c>
      <c r="R164" s="16">
        <f t="shared" ref="R164:R172" si="169">P164*$G164</f>
        <v>0</v>
      </c>
      <c r="S164" s="26">
        <v>0</v>
      </c>
      <c r="T164" s="16">
        <f t="shared" ref="T164:T172" si="170">S164*$F164</f>
        <v>0</v>
      </c>
      <c r="U164" s="16">
        <f t="shared" ref="U164:U172" si="171">S164*$G164</f>
        <v>0</v>
      </c>
      <c r="V164" s="26">
        <v>0</v>
      </c>
      <c r="W164" s="16">
        <f t="shared" ref="W164:W182" si="172">V164*$F164</f>
        <v>0</v>
      </c>
      <c r="X164" s="16">
        <f t="shared" ref="X164:X172" si="173">V164*$G164</f>
        <v>0</v>
      </c>
      <c r="Y164" s="26"/>
      <c r="Z164" s="16">
        <f t="shared" ref="Z164:Z172" si="174">Y164*$F164</f>
        <v>0</v>
      </c>
      <c r="AA164" s="16">
        <f t="shared" ref="AA164:AA172" si="175">Y164*$G164</f>
        <v>0</v>
      </c>
      <c r="AC164" s="52">
        <f t="shared" si="87"/>
        <v>1</v>
      </c>
      <c r="AD164" s="16">
        <f t="shared" si="63"/>
        <v>38.392475247524757</v>
      </c>
      <c r="AE164" s="37">
        <f t="shared" si="64"/>
        <v>74.5</v>
      </c>
      <c r="AF164" s="42">
        <f t="shared" si="158"/>
        <v>8.130081300813009E-3</v>
      </c>
      <c r="AG164" s="37">
        <f t="shared" si="159"/>
        <v>0.24390243902439027</v>
      </c>
      <c r="AH164" s="63">
        <f t="shared" si="160"/>
        <v>18.170731707317074</v>
      </c>
      <c r="AI164" s="26">
        <v>0</v>
      </c>
      <c r="AJ164" s="37">
        <f t="shared" ref="AJ164:AJ172" si="176">AI164*G164</f>
        <v>0</v>
      </c>
      <c r="AK164" s="37">
        <f t="shared" si="161"/>
        <v>0</v>
      </c>
      <c r="AL164" s="47">
        <v>115</v>
      </c>
      <c r="AM164" s="37">
        <f t="shared" si="162"/>
        <v>0</v>
      </c>
      <c r="AN164" s="52">
        <f t="shared" ref="AN164:AN172" si="177">IFERROR(AK164/30,"-")</f>
        <v>0</v>
      </c>
      <c r="AO164" s="35">
        <f t="shared" si="163"/>
        <v>43589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2</v>
      </c>
      <c r="K165" s="16">
        <f t="shared" si="72"/>
        <v>88.400000000000048</v>
      </c>
      <c r="L165" s="16">
        <f t="shared" si="165"/>
        <v>179</v>
      </c>
      <c r="M165" s="26">
        <v>1</v>
      </c>
      <c r="N165" s="16">
        <f t="shared" si="166"/>
        <v>44.200000000000024</v>
      </c>
      <c r="O165" s="16">
        <f t="shared" si="167"/>
        <v>89.5</v>
      </c>
      <c r="P165" s="26">
        <v>0</v>
      </c>
      <c r="Q165" s="16">
        <f t="shared" si="168"/>
        <v>0</v>
      </c>
      <c r="R165" s="16">
        <f t="shared" si="169"/>
        <v>0</v>
      </c>
      <c r="S165" s="26">
        <v>0</v>
      </c>
      <c r="T165" s="16">
        <f t="shared" si="170"/>
        <v>0</v>
      </c>
      <c r="U165" s="16">
        <f t="shared" si="171"/>
        <v>0</v>
      </c>
      <c r="V165" s="26">
        <v>0</v>
      </c>
      <c r="W165" s="16">
        <f t="shared" si="172"/>
        <v>0</v>
      </c>
      <c r="X165" s="16">
        <f t="shared" si="173"/>
        <v>0</v>
      </c>
      <c r="Y165" s="26"/>
      <c r="Z165" s="16">
        <f t="shared" si="174"/>
        <v>0</v>
      </c>
      <c r="AA165" s="16">
        <f t="shared" si="175"/>
        <v>0</v>
      </c>
      <c r="AC165" s="52">
        <f t="shared" si="87"/>
        <v>3</v>
      </c>
      <c r="AD165" s="16">
        <f t="shared" si="63"/>
        <v>132.60000000000008</v>
      </c>
      <c r="AE165" s="37">
        <f t="shared" si="64"/>
        <v>268.5</v>
      </c>
      <c r="AF165" s="42">
        <f t="shared" si="158"/>
        <v>2.4390243902439025E-2</v>
      </c>
      <c r="AG165" s="37">
        <f t="shared" si="159"/>
        <v>0.73170731707317072</v>
      </c>
      <c r="AH165" s="63">
        <f t="shared" si="160"/>
        <v>65.487804878048792</v>
      </c>
      <c r="AI165" s="26">
        <v>2</v>
      </c>
      <c r="AJ165" s="37">
        <f t="shared" si="176"/>
        <v>179</v>
      </c>
      <c r="AK165" s="37">
        <f t="shared" si="161"/>
        <v>82</v>
      </c>
      <c r="AL165" s="47">
        <v>116</v>
      </c>
      <c r="AM165" s="37">
        <f t="shared" si="162"/>
        <v>11.714285714285714</v>
      </c>
      <c r="AN165" s="52">
        <f t="shared" si="177"/>
        <v>2.7333333333333334</v>
      </c>
      <c r="AO165" s="35">
        <f t="shared" si="163"/>
        <v>43671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2"/>
        <v>0</v>
      </c>
      <c r="L166" s="16">
        <f t="shared" si="165"/>
        <v>0</v>
      </c>
      <c r="M166" s="26">
        <v>0</v>
      </c>
      <c r="N166" s="16">
        <f t="shared" si="166"/>
        <v>0</v>
      </c>
      <c r="O166" s="16">
        <f t="shared" si="167"/>
        <v>0</v>
      </c>
      <c r="P166" s="26">
        <v>0</v>
      </c>
      <c r="Q166" s="16">
        <f t="shared" si="168"/>
        <v>0</v>
      </c>
      <c r="R166" s="16">
        <f t="shared" si="169"/>
        <v>0</v>
      </c>
      <c r="S166" s="26">
        <v>0</v>
      </c>
      <c r="T166" s="16">
        <f t="shared" si="170"/>
        <v>0</v>
      </c>
      <c r="U166" s="16">
        <f t="shared" si="171"/>
        <v>0</v>
      </c>
      <c r="V166" s="26">
        <v>0</v>
      </c>
      <c r="W166" s="16">
        <f t="shared" si="172"/>
        <v>0</v>
      </c>
      <c r="X166" s="16">
        <f t="shared" si="173"/>
        <v>0</v>
      </c>
      <c r="Y166" s="26"/>
      <c r="Z166" s="16">
        <f t="shared" si="174"/>
        <v>0</v>
      </c>
      <c r="AA166" s="16">
        <f t="shared" si="175"/>
        <v>0</v>
      </c>
      <c r="AC166" s="52">
        <f t="shared" si="87"/>
        <v>0</v>
      </c>
      <c r="AD166" s="16">
        <f t="shared" si="63"/>
        <v>0</v>
      </c>
      <c r="AE166" s="37">
        <f t="shared" si="64"/>
        <v>0</v>
      </c>
      <c r="AF166" s="42">
        <f t="shared" si="158"/>
        <v>0</v>
      </c>
      <c r="AG166" s="37">
        <f t="shared" si="159"/>
        <v>0</v>
      </c>
      <c r="AH166" s="63">
        <f t="shared" si="160"/>
        <v>0</v>
      </c>
      <c r="AI166" s="26">
        <v>0</v>
      </c>
      <c r="AJ166" s="37">
        <f t="shared" si="176"/>
        <v>0</v>
      </c>
      <c r="AK166" s="37" t="str">
        <f t="shared" si="161"/>
        <v>-</v>
      </c>
      <c r="AL166" s="47">
        <v>117</v>
      </c>
      <c r="AM166" s="37" t="str">
        <f t="shared" si="162"/>
        <v>-</v>
      </c>
      <c r="AN166" s="52" t="str">
        <f t="shared" si="177"/>
        <v>-</v>
      </c>
      <c r="AO166" s="35" t="str">
        <f t="shared" si="163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2"/>
        <v>12.99</v>
      </c>
      <c r="L167" s="16">
        <f t="shared" si="165"/>
        <v>34.5</v>
      </c>
      <c r="M167" s="26">
        <v>1</v>
      </c>
      <c r="N167" s="16">
        <f t="shared" si="166"/>
        <v>12.99</v>
      </c>
      <c r="O167" s="16">
        <f t="shared" si="167"/>
        <v>34.5</v>
      </c>
      <c r="P167" s="26">
        <v>0</v>
      </c>
      <c r="Q167" s="16">
        <f t="shared" si="168"/>
        <v>0</v>
      </c>
      <c r="R167" s="16">
        <f t="shared" si="169"/>
        <v>0</v>
      </c>
      <c r="S167" s="26">
        <v>2</v>
      </c>
      <c r="T167" s="16">
        <f t="shared" si="170"/>
        <v>25.98</v>
      </c>
      <c r="U167" s="16">
        <f t="shared" si="171"/>
        <v>69</v>
      </c>
      <c r="V167" s="26">
        <v>0</v>
      </c>
      <c r="W167" s="16">
        <f t="shared" si="172"/>
        <v>0</v>
      </c>
      <c r="X167" s="16">
        <f t="shared" si="173"/>
        <v>0</v>
      </c>
      <c r="Y167" s="26"/>
      <c r="Z167" s="16">
        <f t="shared" si="174"/>
        <v>0</v>
      </c>
      <c r="AA167" s="16">
        <f t="shared" si="175"/>
        <v>0</v>
      </c>
      <c r="AC167" s="52">
        <f t="shared" si="87"/>
        <v>4</v>
      </c>
      <c r="AD167" s="16">
        <f t="shared" si="63"/>
        <v>51.96</v>
      </c>
      <c r="AE167" s="37">
        <f t="shared" si="64"/>
        <v>138</v>
      </c>
      <c r="AF167" s="42">
        <f t="shared" si="158"/>
        <v>3.2520325203252036E-2</v>
      </c>
      <c r="AG167" s="37">
        <f t="shared" si="159"/>
        <v>0.97560975609756106</v>
      </c>
      <c r="AH167" s="63">
        <f t="shared" si="160"/>
        <v>33.658536585365859</v>
      </c>
      <c r="AI167" s="26">
        <v>0</v>
      </c>
      <c r="AJ167" s="37">
        <f t="shared" si="176"/>
        <v>0</v>
      </c>
      <c r="AK167" s="37">
        <f t="shared" si="161"/>
        <v>0</v>
      </c>
      <c r="AL167" s="47">
        <v>118</v>
      </c>
      <c r="AM167" s="37">
        <f t="shared" si="162"/>
        <v>0</v>
      </c>
      <c r="AN167" s="52">
        <f t="shared" si="177"/>
        <v>0</v>
      </c>
      <c r="AO167" s="35">
        <f t="shared" si="163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3</v>
      </c>
      <c r="K168" s="16">
        <f t="shared" si="72"/>
        <v>38.43</v>
      </c>
      <c r="L168" s="16">
        <f t="shared" si="165"/>
        <v>88.5</v>
      </c>
      <c r="M168" s="26">
        <v>1</v>
      </c>
      <c r="N168" s="16">
        <f t="shared" si="166"/>
        <v>12.81</v>
      </c>
      <c r="O168" s="16">
        <f t="shared" si="167"/>
        <v>29.5</v>
      </c>
      <c r="P168" s="26">
        <v>1</v>
      </c>
      <c r="Q168" s="16">
        <f t="shared" si="168"/>
        <v>12.81</v>
      </c>
      <c r="R168" s="16">
        <f t="shared" si="169"/>
        <v>29.5</v>
      </c>
      <c r="S168" s="26">
        <v>3</v>
      </c>
      <c r="T168" s="16">
        <f t="shared" si="170"/>
        <v>38.43</v>
      </c>
      <c r="U168" s="16">
        <f t="shared" si="171"/>
        <v>88.5</v>
      </c>
      <c r="V168" s="26">
        <v>0</v>
      </c>
      <c r="W168" s="16">
        <f t="shared" si="172"/>
        <v>0</v>
      </c>
      <c r="X168" s="16">
        <f t="shared" si="173"/>
        <v>0</v>
      </c>
      <c r="Y168" s="26"/>
      <c r="Z168" s="16">
        <f t="shared" si="174"/>
        <v>0</v>
      </c>
      <c r="AA168" s="16">
        <f t="shared" si="175"/>
        <v>0</v>
      </c>
      <c r="AC168" s="52">
        <f t="shared" si="87"/>
        <v>8</v>
      </c>
      <c r="AD168" s="16">
        <f t="shared" si="63"/>
        <v>102.48</v>
      </c>
      <c r="AE168" s="37">
        <f t="shared" si="64"/>
        <v>236</v>
      </c>
      <c r="AF168" s="42">
        <f t="shared" si="158"/>
        <v>6.5040650406504072E-2</v>
      </c>
      <c r="AG168" s="37">
        <f t="shared" si="159"/>
        <v>1.9512195121951221</v>
      </c>
      <c r="AH168" s="63">
        <f t="shared" si="160"/>
        <v>57.560975609756099</v>
      </c>
      <c r="AI168" s="26">
        <v>1</v>
      </c>
      <c r="AJ168" s="37">
        <f t="shared" si="176"/>
        <v>29.5</v>
      </c>
      <c r="AK168" s="37">
        <f t="shared" si="161"/>
        <v>15.374999999999998</v>
      </c>
      <c r="AL168" s="47">
        <v>119</v>
      </c>
      <c r="AM168" s="37">
        <f t="shared" si="162"/>
        <v>2.1964285714285712</v>
      </c>
      <c r="AN168" s="52">
        <f t="shared" si="177"/>
        <v>0.51249999999999996</v>
      </c>
      <c r="AO168" s="35">
        <f t="shared" si="163"/>
        <v>43604.375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2"/>
        <v>0</v>
      </c>
      <c r="L169" s="16">
        <f t="shared" si="165"/>
        <v>0</v>
      </c>
      <c r="M169" s="26">
        <v>0</v>
      </c>
      <c r="N169" s="16">
        <f t="shared" si="166"/>
        <v>0</v>
      </c>
      <c r="O169" s="16">
        <f t="shared" si="167"/>
        <v>0</v>
      </c>
      <c r="P169" s="26">
        <v>0</v>
      </c>
      <c r="Q169" s="16">
        <f t="shared" si="168"/>
        <v>0</v>
      </c>
      <c r="R169" s="16">
        <f t="shared" si="169"/>
        <v>0</v>
      </c>
      <c r="S169" s="26">
        <v>0</v>
      </c>
      <c r="T169" s="16">
        <f t="shared" si="170"/>
        <v>0</v>
      </c>
      <c r="U169" s="16">
        <f t="shared" si="171"/>
        <v>0</v>
      </c>
      <c r="V169" s="26">
        <v>0</v>
      </c>
      <c r="W169" s="16">
        <f t="shared" si="172"/>
        <v>0</v>
      </c>
      <c r="X169" s="16">
        <f t="shared" si="173"/>
        <v>0</v>
      </c>
      <c r="Y169" s="26"/>
      <c r="Z169" s="16">
        <f t="shared" si="174"/>
        <v>0</v>
      </c>
      <c r="AA169" s="16">
        <f t="shared" si="175"/>
        <v>0</v>
      </c>
      <c r="AC169" s="52">
        <f t="shared" si="87"/>
        <v>0</v>
      </c>
      <c r="AD169" s="16">
        <f t="shared" si="63"/>
        <v>0</v>
      </c>
      <c r="AE169" s="37">
        <f t="shared" si="64"/>
        <v>0</v>
      </c>
      <c r="AF169" s="42">
        <f t="shared" si="158"/>
        <v>0</v>
      </c>
      <c r="AG169" s="37">
        <f t="shared" si="159"/>
        <v>0</v>
      </c>
      <c r="AH169" s="63">
        <f t="shared" si="160"/>
        <v>0</v>
      </c>
      <c r="AI169" s="26">
        <v>0</v>
      </c>
      <c r="AJ169" s="37">
        <f t="shared" si="176"/>
        <v>0</v>
      </c>
      <c r="AK169" s="37" t="str">
        <f t="shared" si="161"/>
        <v>-</v>
      </c>
      <c r="AL169" s="47">
        <v>120</v>
      </c>
      <c r="AM169" s="37" t="str">
        <f t="shared" si="162"/>
        <v>-</v>
      </c>
      <c r="AN169" s="52" t="str">
        <f t="shared" si="177"/>
        <v>-</v>
      </c>
      <c r="AO169" s="35" t="str">
        <f t="shared" si="163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2"/>
        <v>0</v>
      </c>
      <c r="L170" s="16">
        <f t="shared" si="165"/>
        <v>0</v>
      </c>
      <c r="M170" s="26">
        <v>0</v>
      </c>
      <c r="N170" s="16">
        <f t="shared" si="166"/>
        <v>0</v>
      </c>
      <c r="O170" s="16">
        <f t="shared" si="167"/>
        <v>0</v>
      </c>
      <c r="P170" s="26">
        <v>0</v>
      </c>
      <c r="Q170" s="16">
        <f t="shared" si="168"/>
        <v>0</v>
      </c>
      <c r="R170" s="16">
        <f t="shared" si="169"/>
        <v>0</v>
      </c>
      <c r="S170" s="26">
        <v>0</v>
      </c>
      <c r="T170" s="16">
        <f t="shared" si="170"/>
        <v>0</v>
      </c>
      <c r="U170" s="16">
        <f t="shared" si="171"/>
        <v>0</v>
      </c>
      <c r="V170" s="26">
        <v>0</v>
      </c>
      <c r="W170" s="16">
        <f t="shared" si="172"/>
        <v>0</v>
      </c>
      <c r="X170" s="16">
        <f t="shared" si="173"/>
        <v>0</v>
      </c>
      <c r="Y170" s="26"/>
      <c r="Z170" s="16">
        <f t="shared" si="174"/>
        <v>0</v>
      </c>
      <c r="AA170" s="16">
        <f t="shared" si="175"/>
        <v>0</v>
      </c>
      <c r="AC170" s="52">
        <f t="shared" si="87"/>
        <v>0</v>
      </c>
      <c r="AD170" s="16">
        <f t="shared" si="63"/>
        <v>0</v>
      </c>
      <c r="AE170" s="37">
        <f t="shared" si="64"/>
        <v>0</v>
      </c>
      <c r="AF170" s="42">
        <f t="shared" si="158"/>
        <v>0</v>
      </c>
      <c r="AG170" s="37">
        <f t="shared" si="159"/>
        <v>0</v>
      </c>
      <c r="AH170" s="63">
        <f t="shared" si="160"/>
        <v>0</v>
      </c>
      <c r="AI170" s="26">
        <v>0</v>
      </c>
      <c r="AJ170" s="37">
        <f t="shared" si="176"/>
        <v>0</v>
      </c>
      <c r="AK170" s="37" t="str">
        <f t="shared" si="161"/>
        <v>-</v>
      </c>
      <c r="AL170" s="47">
        <v>121</v>
      </c>
      <c r="AM170" s="37" t="str">
        <f t="shared" si="162"/>
        <v>-</v>
      </c>
      <c r="AN170" s="52" t="str">
        <f t="shared" si="177"/>
        <v>-</v>
      </c>
      <c r="AO170" s="35" t="str">
        <f t="shared" si="163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2"/>
        <v>0</v>
      </c>
      <c r="L171" s="16">
        <f t="shared" si="165"/>
        <v>0</v>
      </c>
      <c r="M171" s="26">
        <v>0</v>
      </c>
      <c r="N171" s="16">
        <f t="shared" si="166"/>
        <v>0</v>
      </c>
      <c r="O171" s="16">
        <f t="shared" si="167"/>
        <v>0</v>
      </c>
      <c r="P171" s="26">
        <v>0</v>
      </c>
      <c r="Q171" s="16">
        <f t="shared" si="168"/>
        <v>0</v>
      </c>
      <c r="R171" s="16">
        <f t="shared" si="169"/>
        <v>0</v>
      </c>
      <c r="S171" s="26">
        <v>0</v>
      </c>
      <c r="T171" s="16">
        <f t="shared" si="170"/>
        <v>0</v>
      </c>
      <c r="U171" s="16">
        <f t="shared" si="171"/>
        <v>0</v>
      </c>
      <c r="V171" s="26">
        <v>0</v>
      </c>
      <c r="W171" s="16">
        <f t="shared" si="172"/>
        <v>0</v>
      </c>
      <c r="X171" s="16">
        <f t="shared" si="173"/>
        <v>0</v>
      </c>
      <c r="Y171" s="26"/>
      <c r="Z171" s="16">
        <f t="shared" si="174"/>
        <v>0</v>
      </c>
      <c r="AA171" s="16">
        <f t="shared" si="175"/>
        <v>0</v>
      </c>
      <c r="AC171" s="52">
        <f>J171+M171+P171+S171+V171+Y171</f>
        <v>0</v>
      </c>
      <c r="AD171" s="16">
        <f t="shared" si="63"/>
        <v>0</v>
      </c>
      <c r="AE171" s="37">
        <f t="shared" si="64"/>
        <v>0</v>
      </c>
      <c r="AF171" s="42">
        <f t="shared" si="158"/>
        <v>0</v>
      </c>
      <c r="AG171" s="37">
        <f t="shared" si="159"/>
        <v>0</v>
      </c>
      <c r="AH171" s="63">
        <f t="shared" si="160"/>
        <v>0</v>
      </c>
      <c r="AI171" s="26">
        <v>0</v>
      </c>
      <c r="AJ171" s="37">
        <f t="shared" si="176"/>
        <v>0</v>
      </c>
      <c r="AK171" s="37" t="str">
        <f t="shared" si="161"/>
        <v>-</v>
      </c>
      <c r="AL171" s="47">
        <v>122</v>
      </c>
      <c r="AM171" s="37" t="str">
        <f t="shared" si="162"/>
        <v>-</v>
      </c>
      <c r="AN171" s="52" t="str">
        <f t="shared" si="177"/>
        <v>-</v>
      </c>
      <c r="AO171" s="35" t="str">
        <f t="shared" si="163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2"/>
        <v>0</v>
      </c>
      <c r="L172" s="16">
        <f t="shared" si="165"/>
        <v>0</v>
      </c>
      <c r="M172" s="26">
        <v>0</v>
      </c>
      <c r="N172" s="16">
        <f t="shared" si="166"/>
        <v>0</v>
      </c>
      <c r="O172" s="16">
        <f t="shared" si="167"/>
        <v>0</v>
      </c>
      <c r="P172" s="26">
        <v>0</v>
      </c>
      <c r="Q172" s="16">
        <f t="shared" si="168"/>
        <v>0</v>
      </c>
      <c r="R172" s="16">
        <f t="shared" si="169"/>
        <v>0</v>
      </c>
      <c r="S172" s="26">
        <v>0</v>
      </c>
      <c r="T172" s="16">
        <f t="shared" si="170"/>
        <v>0</v>
      </c>
      <c r="U172" s="16">
        <f t="shared" si="171"/>
        <v>0</v>
      </c>
      <c r="V172" s="26">
        <v>0</v>
      </c>
      <c r="W172" s="16">
        <f t="shared" si="172"/>
        <v>0</v>
      </c>
      <c r="X172" s="16">
        <f t="shared" si="173"/>
        <v>0</v>
      </c>
      <c r="Y172" s="26"/>
      <c r="Z172" s="16">
        <f t="shared" si="174"/>
        <v>0</v>
      </c>
      <c r="AA172" s="16">
        <f t="shared" si="175"/>
        <v>0</v>
      </c>
      <c r="AC172" s="52">
        <f t="shared" si="87"/>
        <v>0</v>
      </c>
      <c r="AD172" s="16">
        <f t="shared" si="63"/>
        <v>0</v>
      </c>
      <c r="AE172" s="37">
        <f t="shared" si="64"/>
        <v>0</v>
      </c>
      <c r="AF172" s="42">
        <f t="shared" si="158"/>
        <v>0</v>
      </c>
      <c r="AG172" s="37">
        <f t="shared" si="159"/>
        <v>0</v>
      </c>
      <c r="AH172" s="63">
        <f t="shared" si="160"/>
        <v>0</v>
      </c>
      <c r="AI172" s="26">
        <v>0</v>
      </c>
      <c r="AJ172" s="37">
        <f t="shared" si="176"/>
        <v>0</v>
      </c>
      <c r="AK172" s="37" t="str">
        <f t="shared" si="161"/>
        <v>-</v>
      </c>
      <c r="AL172" s="47">
        <v>123</v>
      </c>
      <c r="AM172" s="37" t="str">
        <f t="shared" si="162"/>
        <v>-</v>
      </c>
      <c r="AN172" s="52" t="str">
        <f t="shared" si="177"/>
        <v>-</v>
      </c>
      <c r="AO172" s="35" t="str">
        <f t="shared" si="163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2"/>
        <v>0</v>
      </c>
      <c r="L173" s="16">
        <f t="shared" ref="L173:L182" si="178">J173*$G173</f>
        <v>0</v>
      </c>
      <c r="M173" s="26">
        <v>0</v>
      </c>
      <c r="N173" s="16">
        <f t="shared" ref="N173:N182" si="179">M173*$F173</f>
        <v>0</v>
      </c>
      <c r="O173" s="16">
        <f t="shared" ref="O173:O182" si="180">M173*$G173</f>
        <v>0</v>
      </c>
      <c r="P173" s="26">
        <v>0</v>
      </c>
      <c r="Q173" s="16">
        <f t="shared" ref="Q173:Q182" si="181">P173*$F173</f>
        <v>0</v>
      </c>
      <c r="R173" s="16">
        <f t="shared" ref="R173:R182" si="182">P173*$G173</f>
        <v>0</v>
      </c>
      <c r="S173" s="26">
        <v>0</v>
      </c>
      <c r="T173" s="16">
        <f t="shared" ref="T173:T182" si="183">S173*$F173</f>
        <v>0</v>
      </c>
      <c r="U173" s="16">
        <f t="shared" ref="U173:U182" si="184">S173*$G173</f>
        <v>0</v>
      </c>
      <c r="V173" s="26">
        <v>0</v>
      </c>
      <c r="W173" s="16">
        <f t="shared" si="172"/>
        <v>0</v>
      </c>
      <c r="X173" s="16">
        <f t="shared" ref="X173:X182" si="185">V173*$G173</f>
        <v>0</v>
      </c>
      <c r="Y173" s="26"/>
      <c r="Z173" s="16">
        <f t="shared" ref="Z173:Z182" si="186">Y173*$F173</f>
        <v>0</v>
      </c>
      <c r="AA173" s="16">
        <f t="shared" ref="AA173:AA182" si="187">Y173*$G173</f>
        <v>0</v>
      </c>
      <c r="AC173" s="52">
        <f t="shared" si="87"/>
        <v>0</v>
      </c>
      <c r="AD173" s="16">
        <f t="shared" si="63"/>
        <v>0</v>
      </c>
      <c r="AE173" s="37">
        <f t="shared" si="64"/>
        <v>0</v>
      </c>
      <c r="AF173" s="42">
        <f t="shared" si="158"/>
        <v>0</v>
      </c>
      <c r="AG173" s="37">
        <f t="shared" si="159"/>
        <v>0</v>
      </c>
      <c r="AH173" s="63">
        <f t="shared" si="160"/>
        <v>0</v>
      </c>
      <c r="AI173" s="26">
        <v>0</v>
      </c>
      <c r="AJ173" s="37">
        <f t="shared" ref="AJ173:AJ182" si="188">AI173*G173</f>
        <v>0</v>
      </c>
      <c r="AK173" s="37" t="str">
        <f t="shared" si="161"/>
        <v>-</v>
      </c>
      <c r="AL173" s="47">
        <v>125</v>
      </c>
      <c r="AM173" s="37" t="str">
        <f t="shared" si="162"/>
        <v>-</v>
      </c>
      <c r="AN173" s="52" t="str">
        <f t="shared" ref="AN173:AN182" si="189">IFERROR(AK173/30,"-")</f>
        <v>-</v>
      </c>
      <c r="AO173" s="35" t="str">
        <f t="shared" si="163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72"/>
        <v>0</v>
      </c>
      <c r="L174" s="16">
        <f t="shared" si="178"/>
        <v>0</v>
      </c>
      <c r="M174" s="26">
        <v>0</v>
      </c>
      <c r="N174" s="16">
        <f t="shared" si="179"/>
        <v>0</v>
      </c>
      <c r="O174" s="16">
        <f t="shared" si="180"/>
        <v>0</v>
      </c>
      <c r="P174" s="26">
        <v>0</v>
      </c>
      <c r="Q174" s="16">
        <f t="shared" si="181"/>
        <v>0</v>
      </c>
      <c r="R174" s="16">
        <f t="shared" si="182"/>
        <v>0</v>
      </c>
      <c r="S174" s="26">
        <v>0</v>
      </c>
      <c r="T174" s="16">
        <f t="shared" si="183"/>
        <v>0</v>
      </c>
      <c r="U174" s="16">
        <f t="shared" si="184"/>
        <v>0</v>
      </c>
      <c r="V174" s="26">
        <v>0</v>
      </c>
      <c r="W174" s="16">
        <f t="shared" si="172"/>
        <v>0</v>
      </c>
      <c r="X174" s="16">
        <f t="shared" si="185"/>
        <v>0</v>
      </c>
      <c r="Y174" s="26"/>
      <c r="Z174" s="16">
        <f t="shared" si="186"/>
        <v>0</v>
      </c>
      <c r="AA174" s="16">
        <f t="shared" si="187"/>
        <v>0</v>
      </c>
      <c r="AC174" s="52">
        <f t="shared" si="87"/>
        <v>0</v>
      </c>
      <c r="AD174" s="16">
        <f t="shared" si="63"/>
        <v>0</v>
      </c>
      <c r="AE174" s="37">
        <f t="shared" si="64"/>
        <v>0</v>
      </c>
      <c r="AF174" s="42">
        <f t="shared" si="158"/>
        <v>0</v>
      </c>
      <c r="AG174" s="37">
        <f t="shared" si="159"/>
        <v>0</v>
      </c>
      <c r="AH174" s="63">
        <f t="shared" si="160"/>
        <v>0</v>
      </c>
      <c r="AI174" s="26">
        <v>0</v>
      </c>
      <c r="AJ174" s="37">
        <f t="shared" si="188"/>
        <v>0</v>
      </c>
      <c r="AK174" s="37" t="str">
        <f t="shared" si="161"/>
        <v>-</v>
      </c>
      <c r="AL174" s="47">
        <v>126</v>
      </c>
      <c r="AM174" s="37" t="str">
        <f t="shared" si="162"/>
        <v>-</v>
      </c>
      <c r="AN174" s="52" t="str">
        <f t="shared" si="189"/>
        <v>-</v>
      </c>
      <c r="AO174" s="35" t="str">
        <f t="shared" si="163"/>
        <v>-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2"/>
        <v>0</v>
      </c>
      <c r="L175" s="16">
        <f t="shared" si="178"/>
        <v>0</v>
      </c>
      <c r="M175" s="26">
        <v>0</v>
      </c>
      <c r="N175" s="16">
        <f t="shared" si="179"/>
        <v>0</v>
      </c>
      <c r="O175" s="16">
        <f t="shared" si="180"/>
        <v>0</v>
      </c>
      <c r="P175" s="26">
        <v>0</v>
      </c>
      <c r="Q175" s="16">
        <f t="shared" si="181"/>
        <v>0</v>
      </c>
      <c r="R175" s="16">
        <f t="shared" si="182"/>
        <v>0</v>
      </c>
      <c r="S175" s="26">
        <v>0</v>
      </c>
      <c r="T175" s="16">
        <f t="shared" si="183"/>
        <v>0</v>
      </c>
      <c r="U175" s="16">
        <f t="shared" si="184"/>
        <v>0</v>
      </c>
      <c r="V175" s="26">
        <v>0</v>
      </c>
      <c r="W175" s="16">
        <f t="shared" si="172"/>
        <v>0</v>
      </c>
      <c r="X175" s="16">
        <f t="shared" si="185"/>
        <v>0</v>
      </c>
      <c r="Y175" s="26"/>
      <c r="Z175" s="16">
        <f t="shared" si="186"/>
        <v>0</v>
      </c>
      <c r="AA175" s="16">
        <f t="shared" si="187"/>
        <v>0</v>
      </c>
      <c r="AC175" s="52">
        <f t="shared" si="87"/>
        <v>0</v>
      </c>
      <c r="AD175" s="16">
        <f t="shared" si="63"/>
        <v>0</v>
      </c>
      <c r="AE175" s="37">
        <f t="shared" si="64"/>
        <v>0</v>
      </c>
      <c r="AF175" s="42">
        <f t="shared" si="158"/>
        <v>0</v>
      </c>
      <c r="AG175" s="37">
        <f t="shared" si="159"/>
        <v>0</v>
      </c>
      <c r="AH175" s="63">
        <f t="shared" si="160"/>
        <v>0</v>
      </c>
      <c r="AI175" s="26">
        <v>0</v>
      </c>
      <c r="AJ175" s="37">
        <f t="shared" si="188"/>
        <v>0</v>
      </c>
      <c r="AK175" s="37" t="str">
        <f t="shared" si="161"/>
        <v>-</v>
      </c>
      <c r="AL175" s="47">
        <v>127</v>
      </c>
      <c r="AM175" s="37" t="str">
        <f t="shared" si="162"/>
        <v>-</v>
      </c>
      <c r="AN175" s="52" t="str">
        <f t="shared" si="189"/>
        <v>-</v>
      </c>
      <c r="AO175" s="35" t="str">
        <f t="shared" si="163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2"/>
        <v>0</v>
      </c>
      <c r="L176" s="16">
        <f t="shared" si="178"/>
        <v>0</v>
      </c>
      <c r="M176" s="26">
        <v>0</v>
      </c>
      <c r="N176" s="16">
        <f t="shared" si="179"/>
        <v>0</v>
      </c>
      <c r="O176" s="16">
        <f t="shared" si="180"/>
        <v>0</v>
      </c>
      <c r="P176" s="26">
        <v>0</v>
      </c>
      <c r="Q176" s="16">
        <f t="shared" si="181"/>
        <v>0</v>
      </c>
      <c r="R176" s="16">
        <f t="shared" si="182"/>
        <v>0</v>
      </c>
      <c r="S176" s="26">
        <v>0</v>
      </c>
      <c r="T176" s="16">
        <f t="shared" si="183"/>
        <v>0</v>
      </c>
      <c r="U176" s="16">
        <f t="shared" si="184"/>
        <v>0</v>
      </c>
      <c r="V176" s="26">
        <v>0</v>
      </c>
      <c r="W176" s="16">
        <f t="shared" si="172"/>
        <v>0</v>
      </c>
      <c r="X176" s="16">
        <f t="shared" si="185"/>
        <v>0</v>
      </c>
      <c r="Y176" s="26"/>
      <c r="Z176" s="16">
        <f t="shared" si="186"/>
        <v>0</v>
      </c>
      <c r="AA176" s="16">
        <f t="shared" si="187"/>
        <v>0</v>
      </c>
      <c r="AC176" s="52">
        <f t="shared" si="87"/>
        <v>0</v>
      </c>
      <c r="AD176" s="16">
        <f t="shared" si="63"/>
        <v>0</v>
      </c>
      <c r="AE176" s="37">
        <f t="shared" si="64"/>
        <v>0</v>
      </c>
      <c r="AF176" s="42">
        <f t="shared" si="158"/>
        <v>0</v>
      </c>
      <c r="AG176" s="37">
        <f t="shared" si="159"/>
        <v>0</v>
      </c>
      <c r="AH176" s="63">
        <f t="shared" si="160"/>
        <v>0</v>
      </c>
      <c r="AI176" s="26">
        <v>0</v>
      </c>
      <c r="AJ176" s="37">
        <f t="shared" si="188"/>
        <v>0</v>
      </c>
      <c r="AK176" s="37" t="str">
        <f t="shared" si="161"/>
        <v>-</v>
      </c>
      <c r="AL176" s="47">
        <v>128</v>
      </c>
      <c r="AM176" s="37" t="str">
        <f t="shared" si="162"/>
        <v>-</v>
      </c>
      <c r="AN176" s="52" t="str">
        <f t="shared" si="189"/>
        <v>-</v>
      </c>
      <c r="AO176" s="35" t="str">
        <f t="shared" si="163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2"/>
        <v>0</v>
      </c>
      <c r="L177" s="16">
        <f t="shared" si="178"/>
        <v>0</v>
      </c>
      <c r="M177" s="26">
        <v>0</v>
      </c>
      <c r="N177" s="16">
        <f t="shared" si="179"/>
        <v>0</v>
      </c>
      <c r="O177" s="16">
        <f t="shared" si="180"/>
        <v>0</v>
      </c>
      <c r="P177" s="26">
        <v>0</v>
      </c>
      <c r="Q177" s="16">
        <f t="shared" si="181"/>
        <v>0</v>
      </c>
      <c r="R177" s="16">
        <f t="shared" si="182"/>
        <v>0</v>
      </c>
      <c r="S177" s="26">
        <v>0</v>
      </c>
      <c r="T177" s="16">
        <f t="shared" si="183"/>
        <v>0</v>
      </c>
      <c r="U177" s="16">
        <f t="shared" si="184"/>
        <v>0</v>
      </c>
      <c r="V177" s="26">
        <v>0</v>
      </c>
      <c r="W177" s="16">
        <f t="shared" si="172"/>
        <v>0</v>
      </c>
      <c r="X177" s="16">
        <f t="shared" si="185"/>
        <v>0</v>
      </c>
      <c r="Y177" s="26"/>
      <c r="Z177" s="16">
        <f t="shared" si="186"/>
        <v>0</v>
      </c>
      <c r="AA177" s="16">
        <f t="shared" si="187"/>
        <v>0</v>
      </c>
      <c r="AC177" s="52">
        <f t="shared" si="87"/>
        <v>0</v>
      </c>
      <c r="AD177" s="16">
        <f t="shared" si="63"/>
        <v>0</v>
      </c>
      <c r="AE177" s="37">
        <f t="shared" si="64"/>
        <v>0</v>
      </c>
      <c r="AF177" s="42">
        <f t="shared" si="158"/>
        <v>0</v>
      </c>
      <c r="AG177" s="37">
        <f t="shared" si="159"/>
        <v>0</v>
      </c>
      <c r="AH177" s="63">
        <f t="shared" si="160"/>
        <v>0</v>
      </c>
      <c r="AI177" s="26">
        <v>0</v>
      </c>
      <c r="AJ177" s="37">
        <f t="shared" si="188"/>
        <v>0</v>
      </c>
      <c r="AK177" s="37" t="str">
        <f t="shared" si="161"/>
        <v>-</v>
      </c>
      <c r="AL177" s="47">
        <v>129</v>
      </c>
      <c r="AM177" s="37" t="str">
        <f t="shared" si="162"/>
        <v>-</v>
      </c>
      <c r="AN177" s="52" t="str">
        <f t="shared" si="189"/>
        <v>-</v>
      </c>
      <c r="AO177" s="35" t="str">
        <f t="shared" si="163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2"/>
        <v>0</v>
      </c>
      <c r="L178" s="16">
        <f t="shared" si="178"/>
        <v>0</v>
      </c>
      <c r="M178" s="26">
        <v>0</v>
      </c>
      <c r="N178" s="16">
        <f t="shared" si="179"/>
        <v>0</v>
      </c>
      <c r="O178" s="16">
        <f t="shared" si="180"/>
        <v>0</v>
      </c>
      <c r="P178" s="26">
        <v>0</v>
      </c>
      <c r="Q178" s="16">
        <f t="shared" si="181"/>
        <v>0</v>
      </c>
      <c r="R178" s="16">
        <f t="shared" si="182"/>
        <v>0</v>
      </c>
      <c r="S178" s="26">
        <v>0</v>
      </c>
      <c r="T178" s="16">
        <f t="shared" si="183"/>
        <v>0</v>
      </c>
      <c r="U178" s="16">
        <f t="shared" si="184"/>
        <v>0</v>
      </c>
      <c r="V178" s="26">
        <v>0</v>
      </c>
      <c r="W178" s="16">
        <f t="shared" si="172"/>
        <v>0</v>
      </c>
      <c r="X178" s="16">
        <f t="shared" si="185"/>
        <v>0</v>
      </c>
      <c r="Y178" s="26"/>
      <c r="Z178" s="16">
        <f t="shared" si="186"/>
        <v>0</v>
      </c>
      <c r="AA178" s="16">
        <f t="shared" si="187"/>
        <v>0</v>
      </c>
      <c r="AC178" s="52">
        <f t="shared" si="87"/>
        <v>0</v>
      </c>
      <c r="AD178" s="16">
        <f t="shared" si="63"/>
        <v>0</v>
      </c>
      <c r="AE178" s="37">
        <f t="shared" si="64"/>
        <v>0</v>
      </c>
      <c r="AF178" s="42">
        <f t="shared" si="158"/>
        <v>0</v>
      </c>
      <c r="AG178" s="37">
        <f t="shared" si="159"/>
        <v>0</v>
      </c>
      <c r="AH178" s="63">
        <f t="shared" si="160"/>
        <v>0</v>
      </c>
      <c r="AI178" s="26">
        <v>0</v>
      </c>
      <c r="AJ178" s="37">
        <f t="shared" si="188"/>
        <v>0</v>
      </c>
      <c r="AK178" s="37" t="str">
        <f t="shared" si="161"/>
        <v>-</v>
      </c>
      <c r="AL178" s="47">
        <v>130</v>
      </c>
      <c r="AM178" s="37" t="str">
        <f t="shared" si="162"/>
        <v>-</v>
      </c>
      <c r="AN178" s="52" t="str">
        <f t="shared" si="189"/>
        <v>-</v>
      </c>
      <c r="AO178" s="35" t="str">
        <f t="shared" si="163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2"/>
        <v>0</v>
      </c>
      <c r="L179" s="16">
        <f t="shared" si="178"/>
        <v>0</v>
      </c>
      <c r="M179" s="26">
        <v>0</v>
      </c>
      <c r="N179" s="16">
        <f t="shared" si="179"/>
        <v>0</v>
      </c>
      <c r="O179" s="16">
        <f t="shared" si="180"/>
        <v>0</v>
      </c>
      <c r="P179" s="26">
        <v>2</v>
      </c>
      <c r="Q179" s="16">
        <f t="shared" si="181"/>
        <v>19.019999999999964</v>
      </c>
      <c r="R179" s="16">
        <f t="shared" si="182"/>
        <v>69</v>
      </c>
      <c r="S179" s="26">
        <v>0</v>
      </c>
      <c r="T179" s="16">
        <f t="shared" si="183"/>
        <v>0</v>
      </c>
      <c r="U179" s="16">
        <f t="shared" si="184"/>
        <v>0</v>
      </c>
      <c r="V179" s="26">
        <v>0</v>
      </c>
      <c r="W179" s="16">
        <f t="shared" si="172"/>
        <v>0</v>
      </c>
      <c r="X179" s="16">
        <f t="shared" si="185"/>
        <v>0</v>
      </c>
      <c r="Y179" s="26"/>
      <c r="Z179" s="16">
        <f t="shared" si="186"/>
        <v>0</v>
      </c>
      <c r="AA179" s="16">
        <f t="shared" si="187"/>
        <v>0</v>
      </c>
      <c r="AC179" s="52">
        <f t="shared" si="87"/>
        <v>2</v>
      </c>
      <c r="AD179" s="16">
        <f t="shared" si="63"/>
        <v>19.019999999999964</v>
      </c>
      <c r="AE179" s="37">
        <f t="shared" si="64"/>
        <v>69</v>
      </c>
      <c r="AF179" s="42">
        <f t="shared" si="158"/>
        <v>1.6260162601626018E-2</v>
      </c>
      <c r="AG179" s="37">
        <f t="shared" si="159"/>
        <v>0.48780487804878053</v>
      </c>
      <c r="AH179" s="63">
        <f t="shared" si="160"/>
        <v>16.829268292682929</v>
      </c>
      <c r="AI179" s="26">
        <v>5</v>
      </c>
      <c r="AJ179" s="37">
        <f t="shared" si="188"/>
        <v>172.5</v>
      </c>
      <c r="AK179" s="37">
        <f t="shared" si="161"/>
        <v>307.49999999999994</v>
      </c>
      <c r="AL179" s="47">
        <v>131</v>
      </c>
      <c r="AM179" s="37">
        <f t="shared" si="162"/>
        <v>43.928571428571423</v>
      </c>
      <c r="AN179" s="52">
        <f t="shared" si="189"/>
        <v>10.249999999999998</v>
      </c>
      <c r="AO179" s="35">
        <f t="shared" si="163"/>
        <v>43896.5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2"/>
        <v>0</v>
      </c>
      <c r="L180" s="16">
        <f t="shared" si="178"/>
        <v>0</v>
      </c>
      <c r="M180" s="26">
        <v>0</v>
      </c>
      <c r="N180" s="16">
        <f t="shared" si="179"/>
        <v>0</v>
      </c>
      <c r="O180" s="16">
        <f t="shared" si="180"/>
        <v>0</v>
      </c>
      <c r="P180" s="26">
        <v>1</v>
      </c>
      <c r="Q180" s="16">
        <f t="shared" si="181"/>
        <v>9.5099999999999891</v>
      </c>
      <c r="R180" s="16">
        <f t="shared" si="182"/>
        <v>34.5</v>
      </c>
      <c r="S180" s="26">
        <v>0</v>
      </c>
      <c r="T180" s="16">
        <f t="shared" si="183"/>
        <v>0</v>
      </c>
      <c r="U180" s="16">
        <f t="shared" si="184"/>
        <v>0</v>
      </c>
      <c r="V180" s="26">
        <v>0</v>
      </c>
      <c r="W180" s="16">
        <f t="shared" si="172"/>
        <v>0</v>
      </c>
      <c r="X180" s="16">
        <f t="shared" si="185"/>
        <v>0</v>
      </c>
      <c r="Y180" s="26"/>
      <c r="Z180" s="16">
        <f t="shared" si="186"/>
        <v>0</v>
      </c>
      <c r="AA180" s="16">
        <f t="shared" si="187"/>
        <v>0</v>
      </c>
      <c r="AC180" s="52">
        <f t="shared" si="87"/>
        <v>1</v>
      </c>
      <c r="AD180" s="16">
        <f t="shared" ref="AD180:AD208" si="190">AC180*F180</f>
        <v>9.5099999999999891</v>
      </c>
      <c r="AE180" s="37">
        <f t="shared" ref="AE180:AE208" si="191">AC180*G180</f>
        <v>34.5</v>
      </c>
      <c r="AF180" s="42">
        <f t="shared" si="158"/>
        <v>8.130081300813009E-3</v>
      </c>
      <c r="AG180" s="37">
        <f t="shared" si="159"/>
        <v>0.24390243902439027</v>
      </c>
      <c r="AH180" s="63">
        <f t="shared" si="160"/>
        <v>8.4146341463414647</v>
      </c>
      <c r="AI180" s="26">
        <v>4</v>
      </c>
      <c r="AJ180" s="37">
        <f t="shared" si="188"/>
        <v>138</v>
      </c>
      <c r="AK180" s="37">
        <f t="shared" si="161"/>
        <v>491.99999999999994</v>
      </c>
      <c r="AL180" s="47">
        <v>132</v>
      </c>
      <c r="AM180" s="37">
        <f t="shared" si="162"/>
        <v>70.285714285714278</v>
      </c>
      <c r="AN180" s="52">
        <f t="shared" si="189"/>
        <v>16.399999999999999</v>
      </c>
      <c r="AO180" s="35">
        <f t="shared" si="163"/>
        <v>44081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2"/>
        <v>0</v>
      </c>
      <c r="L181" s="16">
        <f t="shared" si="178"/>
        <v>0</v>
      </c>
      <c r="M181" s="26">
        <v>0</v>
      </c>
      <c r="N181" s="16">
        <f t="shared" si="179"/>
        <v>0</v>
      </c>
      <c r="O181" s="16">
        <f t="shared" si="180"/>
        <v>0</v>
      </c>
      <c r="P181" s="26">
        <v>1</v>
      </c>
      <c r="Q181" s="16">
        <f t="shared" si="181"/>
        <v>13.189999999999635</v>
      </c>
      <c r="R181" s="16">
        <f t="shared" si="182"/>
        <v>29.5</v>
      </c>
      <c r="S181" s="26">
        <v>0</v>
      </c>
      <c r="T181" s="16">
        <f t="shared" si="183"/>
        <v>0</v>
      </c>
      <c r="U181" s="16">
        <f t="shared" si="184"/>
        <v>0</v>
      </c>
      <c r="V181" s="26">
        <v>0</v>
      </c>
      <c r="W181" s="16">
        <f t="shared" si="172"/>
        <v>0</v>
      </c>
      <c r="X181" s="16">
        <f t="shared" si="185"/>
        <v>0</v>
      </c>
      <c r="Y181" s="26"/>
      <c r="Z181" s="16">
        <f t="shared" si="186"/>
        <v>0</v>
      </c>
      <c r="AA181" s="16">
        <f t="shared" si="187"/>
        <v>0</v>
      </c>
      <c r="AC181" s="52">
        <f t="shared" si="87"/>
        <v>1</v>
      </c>
      <c r="AD181" s="16">
        <f t="shared" si="190"/>
        <v>13.189999999999635</v>
      </c>
      <c r="AE181" s="37">
        <f t="shared" si="191"/>
        <v>29.5</v>
      </c>
      <c r="AF181" s="42">
        <f t="shared" si="158"/>
        <v>8.130081300813009E-3</v>
      </c>
      <c r="AG181" s="37">
        <f t="shared" si="159"/>
        <v>0.24390243902439027</v>
      </c>
      <c r="AH181" s="63">
        <f t="shared" si="160"/>
        <v>7.1951219512195124</v>
      </c>
      <c r="AI181" s="26">
        <v>4</v>
      </c>
      <c r="AJ181" s="37">
        <f t="shared" si="188"/>
        <v>118</v>
      </c>
      <c r="AK181" s="37">
        <f t="shared" si="161"/>
        <v>491.99999999999994</v>
      </c>
      <c r="AL181" s="47">
        <v>133</v>
      </c>
      <c r="AM181" s="37">
        <f t="shared" si="162"/>
        <v>70.285714285714278</v>
      </c>
      <c r="AN181" s="52">
        <f t="shared" si="189"/>
        <v>16.399999999999999</v>
      </c>
      <c r="AO181" s="35">
        <f t="shared" si="163"/>
        <v>44081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2"/>
        <v>0</v>
      </c>
      <c r="L182" s="16">
        <f t="shared" si="178"/>
        <v>0</v>
      </c>
      <c r="M182" s="26">
        <v>2</v>
      </c>
      <c r="N182" s="16">
        <f t="shared" si="179"/>
        <v>27.9</v>
      </c>
      <c r="O182" s="16">
        <f t="shared" si="180"/>
        <v>59</v>
      </c>
      <c r="P182" s="26">
        <v>3</v>
      </c>
      <c r="Q182" s="16">
        <f t="shared" si="181"/>
        <v>41.849999999999994</v>
      </c>
      <c r="R182" s="16">
        <f t="shared" si="182"/>
        <v>88.5</v>
      </c>
      <c r="S182" s="26">
        <v>0</v>
      </c>
      <c r="T182" s="16">
        <f t="shared" si="183"/>
        <v>0</v>
      </c>
      <c r="U182" s="16">
        <f t="shared" si="184"/>
        <v>0</v>
      </c>
      <c r="V182" s="26">
        <v>0</v>
      </c>
      <c r="W182" s="16">
        <f t="shared" si="172"/>
        <v>0</v>
      </c>
      <c r="X182" s="16">
        <f t="shared" si="185"/>
        <v>0</v>
      </c>
      <c r="Y182" s="26"/>
      <c r="Z182" s="16">
        <f t="shared" si="186"/>
        <v>0</v>
      </c>
      <c r="AA182" s="16">
        <f t="shared" si="187"/>
        <v>0</v>
      </c>
      <c r="AC182" s="52">
        <f t="shared" si="87"/>
        <v>5</v>
      </c>
      <c r="AD182" s="16">
        <f t="shared" si="190"/>
        <v>69.75</v>
      </c>
      <c r="AE182" s="37">
        <f t="shared" si="191"/>
        <v>147.5</v>
      </c>
      <c r="AF182" s="42">
        <f t="shared" si="158"/>
        <v>4.065040650406504E-2</v>
      </c>
      <c r="AG182" s="37">
        <f t="shared" si="159"/>
        <v>1.2195121951219512</v>
      </c>
      <c r="AH182" s="63">
        <f t="shared" si="160"/>
        <v>35.975609756097562</v>
      </c>
      <c r="AI182" s="26">
        <v>0</v>
      </c>
      <c r="AJ182" s="37">
        <f t="shared" si="188"/>
        <v>0</v>
      </c>
      <c r="AK182" s="37">
        <f t="shared" si="161"/>
        <v>0</v>
      </c>
      <c r="AL182" s="47">
        <v>134</v>
      </c>
      <c r="AM182" s="37">
        <f t="shared" si="162"/>
        <v>0</v>
      </c>
      <c r="AN182" s="52">
        <f t="shared" si="189"/>
        <v>0</v>
      </c>
      <c r="AO182" s="35">
        <f t="shared" si="163"/>
        <v>43589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2"/>
        <v>0</v>
      </c>
      <c r="L183" s="16">
        <f t="shared" ref="L183:L185" si="192">J183*$G183</f>
        <v>0</v>
      </c>
      <c r="M183" s="26"/>
      <c r="N183" s="16">
        <f t="shared" ref="N183:N185" si="193">M183*$F183</f>
        <v>0</v>
      </c>
      <c r="O183" s="16">
        <f t="shared" ref="O183:O185" si="194">M183*$G183</f>
        <v>0</v>
      </c>
      <c r="P183" s="26">
        <v>0</v>
      </c>
      <c r="Q183" s="16">
        <f t="shared" ref="Q183:Q185" si="195">P183*$F183</f>
        <v>0</v>
      </c>
      <c r="R183" s="16">
        <f t="shared" ref="R183:R185" si="196">P183*$G183</f>
        <v>0</v>
      </c>
      <c r="S183" s="26">
        <v>0</v>
      </c>
      <c r="T183" s="16">
        <f t="shared" ref="T183:T185" si="197">S183*$F183</f>
        <v>0</v>
      </c>
      <c r="U183" s="16">
        <f t="shared" ref="U183:U185" si="198">S183*$G183</f>
        <v>0</v>
      </c>
      <c r="V183" s="26">
        <v>0</v>
      </c>
      <c r="W183" s="16">
        <f t="shared" ref="W183:W185" si="199">V183*$F183</f>
        <v>0</v>
      </c>
      <c r="X183" s="16">
        <f t="shared" ref="X183:X185" si="200">V183*$G183</f>
        <v>0</v>
      </c>
      <c r="Y183" s="26"/>
      <c r="Z183" s="16">
        <f t="shared" ref="Z183:Z185" si="201">Y183*$F183</f>
        <v>0</v>
      </c>
      <c r="AA183" s="16">
        <f t="shared" ref="AA183:AA185" si="202">Y183*$G183</f>
        <v>0</v>
      </c>
      <c r="AC183" s="52">
        <f>J183+M183+P183+S183+V183+Y183</f>
        <v>0</v>
      </c>
      <c r="AD183" s="16">
        <f t="shared" si="190"/>
        <v>0</v>
      </c>
      <c r="AE183" s="37">
        <f t="shared" si="191"/>
        <v>0</v>
      </c>
      <c r="AF183" s="42">
        <f t="shared" si="158"/>
        <v>0</v>
      </c>
      <c r="AG183" s="37">
        <f t="shared" si="159"/>
        <v>0</v>
      </c>
      <c r="AH183" s="63">
        <f t="shared" si="160"/>
        <v>0</v>
      </c>
      <c r="AI183" s="26">
        <v>5</v>
      </c>
      <c r="AJ183" s="37">
        <f>AI183*G183</f>
        <v>222.5</v>
      </c>
      <c r="AK183" s="37" t="str">
        <f t="shared" si="161"/>
        <v>-</v>
      </c>
      <c r="AL183" s="47">
        <v>136</v>
      </c>
      <c r="AM183" s="37" t="str">
        <f t="shared" si="162"/>
        <v>-</v>
      </c>
      <c r="AN183" s="52" t="str">
        <f>IFERROR(AK183/30,"-")</f>
        <v>-</v>
      </c>
      <c r="AO183" s="35" t="str">
        <f t="shared" si="163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2"/>
        <v>0</v>
      </c>
      <c r="L184" s="16">
        <f t="shared" si="192"/>
        <v>0</v>
      </c>
      <c r="M184" s="26"/>
      <c r="N184" s="16">
        <f t="shared" si="193"/>
        <v>0</v>
      </c>
      <c r="O184" s="16">
        <f t="shared" si="194"/>
        <v>0</v>
      </c>
      <c r="P184" s="26">
        <v>0</v>
      </c>
      <c r="Q184" s="16">
        <f t="shared" si="195"/>
        <v>0</v>
      </c>
      <c r="R184" s="16">
        <f t="shared" si="196"/>
        <v>0</v>
      </c>
      <c r="S184" s="26">
        <v>0</v>
      </c>
      <c r="T184" s="16">
        <f t="shared" si="197"/>
        <v>0</v>
      </c>
      <c r="U184" s="16">
        <f t="shared" si="198"/>
        <v>0</v>
      </c>
      <c r="V184" s="26">
        <v>0</v>
      </c>
      <c r="W184" s="16">
        <f t="shared" si="199"/>
        <v>0</v>
      </c>
      <c r="X184" s="16">
        <f t="shared" si="200"/>
        <v>0</v>
      </c>
      <c r="Y184" s="26"/>
      <c r="Z184" s="16">
        <f t="shared" si="201"/>
        <v>0</v>
      </c>
      <c r="AA184" s="16">
        <f t="shared" si="202"/>
        <v>0</v>
      </c>
      <c r="AC184" s="52">
        <f t="shared" si="87"/>
        <v>0</v>
      </c>
      <c r="AD184" s="16">
        <f t="shared" si="190"/>
        <v>0</v>
      </c>
      <c r="AE184" s="37">
        <f t="shared" si="191"/>
        <v>0</v>
      </c>
      <c r="AF184" s="42">
        <f t="shared" si="158"/>
        <v>0</v>
      </c>
      <c r="AG184" s="37">
        <f t="shared" si="159"/>
        <v>0</v>
      </c>
      <c r="AH184" s="63">
        <f t="shared" si="160"/>
        <v>0</v>
      </c>
      <c r="AI184" s="26">
        <v>0</v>
      </c>
      <c r="AJ184" s="37">
        <f>AI184*G184</f>
        <v>0</v>
      </c>
      <c r="AK184" s="37" t="str">
        <f t="shared" si="161"/>
        <v>-</v>
      </c>
      <c r="AL184" s="47">
        <v>137</v>
      </c>
      <c r="AM184" s="37" t="str">
        <f t="shared" si="162"/>
        <v>-</v>
      </c>
      <c r="AN184" s="52" t="str">
        <f>IFERROR(AK184/30,"-")</f>
        <v>-</v>
      </c>
      <c r="AO184" s="35" t="str">
        <f t="shared" si="163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2"/>
        <v>0</v>
      </c>
      <c r="L185" s="16">
        <f t="shared" si="192"/>
        <v>0</v>
      </c>
      <c r="M185" s="26"/>
      <c r="N185" s="16">
        <f t="shared" si="193"/>
        <v>0</v>
      </c>
      <c r="O185" s="16">
        <f t="shared" si="194"/>
        <v>0</v>
      </c>
      <c r="P185" s="26">
        <v>0</v>
      </c>
      <c r="Q185" s="16">
        <f t="shared" si="195"/>
        <v>0</v>
      </c>
      <c r="R185" s="16">
        <f t="shared" si="196"/>
        <v>0</v>
      </c>
      <c r="S185" s="26">
        <v>0</v>
      </c>
      <c r="T185" s="16">
        <f t="shared" si="197"/>
        <v>0</v>
      </c>
      <c r="U185" s="16">
        <f t="shared" si="198"/>
        <v>0</v>
      </c>
      <c r="V185" s="26">
        <v>0</v>
      </c>
      <c r="W185" s="16">
        <f t="shared" si="199"/>
        <v>0</v>
      </c>
      <c r="X185" s="16">
        <f t="shared" si="200"/>
        <v>0</v>
      </c>
      <c r="Y185" s="26"/>
      <c r="Z185" s="16">
        <f t="shared" si="201"/>
        <v>0</v>
      </c>
      <c r="AA185" s="16">
        <f t="shared" si="202"/>
        <v>0</v>
      </c>
      <c r="AC185" s="52">
        <f t="shared" si="87"/>
        <v>0</v>
      </c>
      <c r="AD185" s="16">
        <f t="shared" si="190"/>
        <v>0</v>
      </c>
      <c r="AE185" s="37">
        <f t="shared" si="191"/>
        <v>0</v>
      </c>
      <c r="AF185" s="42">
        <f t="shared" si="158"/>
        <v>0</v>
      </c>
      <c r="AG185" s="37">
        <f t="shared" si="159"/>
        <v>0</v>
      </c>
      <c r="AH185" s="63">
        <f t="shared" si="160"/>
        <v>0</v>
      </c>
      <c r="AI185" s="26">
        <v>0</v>
      </c>
      <c r="AJ185" s="37">
        <f>AI185*G185</f>
        <v>0</v>
      </c>
      <c r="AK185" s="37" t="str">
        <f t="shared" si="161"/>
        <v>-</v>
      </c>
      <c r="AL185" s="47">
        <v>138</v>
      </c>
      <c r="AM185" s="37" t="str">
        <f t="shared" si="162"/>
        <v>-</v>
      </c>
      <c r="AN185" s="52" t="str">
        <f>IFERROR(AK185/30,"-")</f>
        <v>-</v>
      </c>
      <c r="AO185" s="35" t="str">
        <f t="shared" si="163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2"/>
        <v>0</v>
      </c>
      <c r="L186" s="16">
        <f t="shared" ref="L186:L199" si="203">J186*$G186</f>
        <v>0</v>
      </c>
      <c r="M186" s="26"/>
      <c r="N186" s="16">
        <f t="shared" ref="N186:N199" si="204">M186*$F186</f>
        <v>0</v>
      </c>
      <c r="O186" s="16">
        <f t="shared" ref="O186:O199" si="205">M186*$G186</f>
        <v>0</v>
      </c>
      <c r="P186" s="26">
        <v>0</v>
      </c>
      <c r="Q186" s="16">
        <f t="shared" ref="Q186:Q199" si="206">P186*$F186</f>
        <v>0</v>
      </c>
      <c r="R186" s="16">
        <f t="shared" ref="R186:R199" si="207">P186*$G186</f>
        <v>0</v>
      </c>
      <c r="S186" s="26">
        <v>0</v>
      </c>
      <c r="T186" s="16">
        <f t="shared" ref="T186:T199" si="208">S186*$F186</f>
        <v>0</v>
      </c>
      <c r="U186" s="16">
        <f t="shared" ref="U186:U199" si="209">S186*$G186</f>
        <v>0</v>
      </c>
      <c r="V186" s="26">
        <v>0</v>
      </c>
      <c r="W186" s="16">
        <f t="shared" ref="W186:W199" si="210">V186*$F186</f>
        <v>0</v>
      </c>
      <c r="X186" s="16">
        <f t="shared" ref="X186:X199" si="211">V186*$G186</f>
        <v>0</v>
      </c>
      <c r="Y186" s="26"/>
      <c r="Z186" s="16">
        <f t="shared" ref="Z186:Z199" si="212">Y186*$F186</f>
        <v>0</v>
      </c>
      <c r="AA186" s="16">
        <f t="shared" ref="AA186:AA199" si="213">Y186*$G186</f>
        <v>0</v>
      </c>
      <c r="AC186" s="52">
        <f t="shared" si="87"/>
        <v>0</v>
      </c>
      <c r="AD186" s="16">
        <f t="shared" si="190"/>
        <v>0</v>
      </c>
      <c r="AE186" s="37">
        <f t="shared" si="191"/>
        <v>0</v>
      </c>
      <c r="AF186" s="42">
        <f t="shared" si="158"/>
        <v>0</v>
      </c>
      <c r="AG186" s="37">
        <f t="shared" si="159"/>
        <v>0</v>
      </c>
      <c r="AH186" s="63">
        <f t="shared" si="160"/>
        <v>0</v>
      </c>
      <c r="AI186" s="26">
        <v>0</v>
      </c>
      <c r="AJ186" s="37">
        <f t="shared" ref="AJ186:AJ199" si="214">AI186*G186</f>
        <v>0</v>
      </c>
      <c r="AK186" s="37" t="str">
        <f t="shared" si="161"/>
        <v>-</v>
      </c>
      <c r="AL186" s="47">
        <v>140</v>
      </c>
      <c r="AM186" s="37" t="str">
        <f t="shared" si="162"/>
        <v>-</v>
      </c>
      <c r="AN186" s="52" t="str">
        <f t="shared" ref="AN186:AN199" si="215">IFERROR(AK186/30,"-")</f>
        <v>-</v>
      </c>
      <c r="AO186" s="35" t="str">
        <f t="shared" si="163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2"/>
        <v>0</v>
      </c>
      <c r="L187" s="16">
        <f t="shared" si="203"/>
        <v>0</v>
      </c>
      <c r="M187" s="26"/>
      <c r="N187" s="16">
        <f t="shared" si="204"/>
        <v>0</v>
      </c>
      <c r="O187" s="16">
        <f t="shared" si="205"/>
        <v>0</v>
      </c>
      <c r="P187" s="26">
        <v>0</v>
      </c>
      <c r="Q187" s="16">
        <f t="shared" si="206"/>
        <v>0</v>
      </c>
      <c r="R187" s="16">
        <f t="shared" si="207"/>
        <v>0</v>
      </c>
      <c r="S187" s="26">
        <v>0</v>
      </c>
      <c r="T187" s="16">
        <f t="shared" si="208"/>
        <v>0</v>
      </c>
      <c r="U187" s="16">
        <f t="shared" si="209"/>
        <v>0</v>
      </c>
      <c r="V187" s="26">
        <v>0</v>
      </c>
      <c r="W187" s="16">
        <f t="shared" si="210"/>
        <v>0</v>
      </c>
      <c r="X187" s="16">
        <f t="shared" si="211"/>
        <v>0</v>
      </c>
      <c r="Y187" s="26"/>
      <c r="Z187" s="16">
        <f t="shared" si="212"/>
        <v>0</v>
      </c>
      <c r="AA187" s="16">
        <f t="shared" si="213"/>
        <v>0</v>
      </c>
      <c r="AC187" s="52">
        <f t="shared" si="87"/>
        <v>0</v>
      </c>
      <c r="AD187" s="16">
        <f t="shared" si="190"/>
        <v>0</v>
      </c>
      <c r="AE187" s="37">
        <f t="shared" si="191"/>
        <v>0</v>
      </c>
      <c r="AF187" s="42">
        <f t="shared" si="158"/>
        <v>0</v>
      </c>
      <c r="AG187" s="37">
        <f t="shared" si="159"/>
        <v>0</v>
      </c>
      <c r="AH187" s="63">
        <f t="shared" si="160"/>
        <v>0</v>
      </c>
      <c r="AI187" s="26">
        <v>0</v>
      </c>
      <c r="AJ187" s="37">
        <f t="shared" si="214"/>
        <v>0</v>
      </c>
      <c r="AK187" s="37" t="str">
        <f t="shared" si="161"/>
        <v>-</v>
      </c>
      <c r="AL187" s="47">
        <v>141</v>
      </c>
      <c r="AM187" s="37" t="str">
        <f t="shared" si="162"/>
        <v>-</v>
      </c>
      <c r="AN187" s="52" t="str">
        <f t="shared" si="215"/>
        <v>-</v>
      </c>
      <c r="AO187" s="35" t="str">
        <f t="shared" si="163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72"/>
        <v>0</v>
      </c>
      <c r="L188" s="16">
        <f t="shared" si="203"/>
        <v>0</v>
      </c>
      <c r="M188" s="26"/>
      <c r="N188" s="16">
        <f t="shared" si="204"/>
        <v>0</v>
      </c>
      <c r="O188" s="16">
        <f t="shared" si="205"/>
        <v>0</v>
      </c>
      <c r="P188" s="26">
        <v>0</v>
      </c>
      <c r="Q188" s="16">
        <f t="shared" si="206"/>
        <v>0</v>
      </c>
      <c r="R188" s="16">
        <f t="shared" si="207"/>
        <v>0</v>
      </c>
      <c r="S188" s="26">
        <v>0</v>
      </c>
      <c r="T188" s="16">
        <f t="shared" si="208"/>
        <v>0</v>
      </c>
      <c r="U188" s="16">
        <f t="shared" si="209"/>
        <v>0</v>
      </c>
      <c r="V188" s="26">
        <v>0</v>
      </c>
      <c r="W188" s="16">
        <f t="shared" si="210"/>
        <v>0</v>
      </c>
      <c r="X188" s="16">
        <f t="shared" si="211"/>
        <v>0</v>
      </c>
      <c r="Y188" s="26"/>
      <c r="Z188" s="16">
        <f t="shared" si="212"/>
        <v>0</v>
      </c>
      <c r="AA188" s="16">
        <f t="shared" si="213"/>
        <v>0</v>
      </c>
      <c r="AC188" s="52">
        <f t="shared" si="87"/>
        <v>0</v>
      </c>
      <c r="AD188" s="16">
        <f t="shared" si="190"/>
        <v>0</v>
      </c>
      <c r="AE188" s="37">
        <f t="shared" si="191"/>
        <v>0</v>
      </c>
      <c r="AF188" s="42">
        <f t="shared" si="158"/>
        <v>0</v>
      </c>
      <c r="AG188" s="37">
        <f t="shared" si="159"/>
        <v>0</v>
      </c>
      <c r="AH188" s="63">
        <f t="shared" si="160"/>
        <v>0</v>
      </c>
      <c r="AI188" s="26">
        <v>0</v>
      </c>
      <c r="AJ188" s="37">
        <f t="shared" si="214"/>
        <v>0</v>
      </c>
      <c r="AK188" s="37" t="str">
        <f t="shared" si="161"/>
        <v>-</v>
      </c>
      <c r="AL188" s="47">
        <v>142</v>
      </c>
      <c r="AM188" s="37" t="str">
        <f t="shared" si="162"/>
        <v>-</v>
      </c>
      <c r="AN188" s="52" t="str">
        <f t="shared" si="215"/>
        <v>-</v>
      </c>
      <c r="AO188" s="35" t="str">
        <f t="shared" si="163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72"/>
        <v>0</v>
      </c>
      <c r="L189" s="16">
        <f t="shared" si="203"/>
        <v>0</v>
      </c>
      <c r="M189" s="26"/>
      <c r="N189" s="16">
        <f t="shared" si="204"/>
        <v>0</v>
      </c>
      <c r="O189" s="16">
        <f t="shared" si="205"/>
        <v>0</v>
      </c>
      <c r="P189" s="26">
        <v>0</v>
      </c>
      <c r="Q189" s="16">
        <f t="shared" si="206"/>
        <v>0</v>
      </c>
      <c r="R189" s="16">
        <f t="shared" si="207"/>
        <v>0</v>
      </c>
      <c r="S189" s="26">
        <v>0</v>
      </c>
      <c r="T189" s="16">
        <f t="shared" si="208"/>
        <v>0</v>
      </c>
      <c r="U189" s="16">
        <f t="shared" si="209"/>
        <v>0</v>
      </c>
      <c r="V189" s="26">
        <v>0</v>
      </c>
      <c r="W189" s="16">
        <f t="shared" si="210"/>
        <v>0</v>
      </c>
      <c r="X189" s="16">
        <f t="shared" si="211"/>
        <v>0</v>
      </c>
      <c r="Y189" s="26"/>
      <c r="Z189" s="16">
        <f t="shared" si="212"/>
        <v>0</v>
      </c>
      <c r="AA189" s="16">
        <f t="shared" si="213"/>
        <v>0</v>
      </c>
      <c r="AC189" s="52">
        <f t="shared" si="87"/>
        <v>0</v>
      </c>
      <c r="AD189" s="16">
        <f t="shared" si="190"/>
        <v>0</v>
      </c>
      <c r="AE189" s="37">
        <f t="shared" si="191"/>
        <v>0</v>
      </c>
      <c r="AF189" s="42">
        <f t="shared" si="158"/>
        <v>0</v>
      </c>
      <c r="AG189" s="37">
        <f t="shared" si="159"/>
        <v>0</v>
      </c>
      <c r="AH189" s="63">
        <f t="shared" si="160"/>
        <v>0</v>
      </c>
      <c r="AI189" s="26">
        <v>0</v>
      </c>
      <c r="AJ189" s="37">
        <f t="shared" si="214"/>
        <v>0</v>
      </c>
      <c r="AK189" s="37" t="str">
        <f t="shared" si="161"/>
        <v>-</v>
      </c>
      <c r="AL189" s="47">
        <v>143</v>
      </c>
      <c r="AM189" s="37" t="str">
        <f t="shared" si="162"/>
        <v>-</v>
      </c>
      <c r="AN189" s="52" t="str">
        <f t="shared" si="215"/>
        <v>-</v>
      </c>
      <c r="AO189" s="35" t="str">
        <f t="shared" si="163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72"/>
        <v>0</v>
      </c>
      <c r="L190" s="16">
        <f t="shared" si="203"/>
        <v>0</v>
      </c>
      <c r="M190" s="26"/>
      <c r="N190" s="16">
        <f t="shared" si="204"/>
        <v>0</v>
      </c>
      <c r="O190" s="16">
        <f t="shared" si="205"/>
        <v>0</v>
      </c>
      <c r="P190" s="26">
        <v>0</v>
      </c>
      <c r="Q190" s="16">
        <f t="shared" si="206"/>
        <v>0</v>
      </c>
      <c r="R190" s="16">
        <f t="shared" si="207"/>
        <v>0</v>
      </c>
      <c r="S190" s="26">
        <v>0</v>
      </c>
      <c r="T190" s="16">
        <f t="shared" si="208"/>
        <v>0</v>
      </c>
      <c r="U190" s="16">
        <f t="shared" si="209"/>
        <v>0</v>
      </c>
      <c r="V190" s="26">
        <v>0</v>
      </c>
      <c r="W190" s="16">
        <f t="shared" si="210"/>
        <v>0</v>
      </c>
      <c r="X190" s="16">
        <f t="shared" si="211"/>
        <v>0</v>
      </c>
      <c r="Y190" s="26"/>
      <c r="Z190" s="16">
        <f t="shared" si="212"/>
        <v>0</v>
      </c>
      <c r="AA190" s="16">
        <f t="shared" si="213"/>
        <v>0</v>
      </c>
      <c r="AC190" s="52">
        <f t="shared" si="87"/>
        <v>0</v>
      </c>
      <c r="AD190" s="16">
        <f t="shared" si="190"/>
        <v>0</v>
      </c>
      <c r="AE190" s="37">
        <f t="shared" si="191"/>
        <v>0</v>
      </c>
      <c r="AF190" s="42">
        <f t="shared" si="158"/>
        <v>0</v>
      </c>
      <c r="AG190" s="37">
        <f t="shared" si="159"/>
        <v>0</v>
      </c>
      <c r="AH190" s="63">
        <f t="shared" si="160"/>
        <v>0</v>
      </c>
      <c r="AI190" s="26">
        <v>0</v>
      </c>
      <c r="AJ190" s="37">
        <f t="shared" si="214"/>
        <v>0</v>
      </c>
      <c r="AK190" s="37" t="str">
        <f t="shared" si="161"/>
        <v>-</v>
      </c>
      <c r="AL190" s="47">
        <v>144</v>
      </c>
      <c r="AM190" s="37" t="str">
        <f t="shared" si="162"/>
        <v>-</v>
      </c>
      <c r="AN190" s="52" t="str">
        <f t="shared" si="215"/>
        <v>-</v>
      </c>
      <c r="AO190" s="35" t="str">
        <f t="shared" si="163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72"/>
        <v>0</v>
      </c>
      <c r="L191" s="16">
        <f t="shared" si="203"/>
        <v>0</v>
      </c>
      <c r="M191" s="26"/>
      <c r="N191" s="16">
        <f t="shared" si="204"/>
        <v>0</v>
      </c>
      <c r="O191" s="16">
        <f t="shared" si="205"/>
        <v>0</v>
      </c>
      <c r="P191" s="26">
        <v>0</v>
      </c>
      <c r="Q191" s="16">
        <f t="shared" si="206"/>
        <v>0</v>
      </c>
      <c r="R191" s="16">
        <f t="shared" si="207"/>
        <v>0</v>
      </c>
      <c r="S191" s="26">
        <v>0</v>
      </c>
      <c r="T191" s="16">
        <f t="shared" si="208"/>
        <v>0</v>
      </c>
      <c r="U191" s="16">
        <f t="shared" si="209"/>
        <v>0</v>
      </c>
      <c r="V191" s="26">
        <v>0</v>
      </c>
      <c r="W191" s="16">
        <f t="shared" si="210"/>
        <v>0</v>
      </c>
      <c r="X191" s="16">
        <f t="shared" si="211"/>
        <v>0</v>
      </c>
      <c r="Y191" s="26"/>
      <c r="Z191" s="16">
        <f t="shared" si="212"/>
        <v>0</v>
      </c>
      <c r="AA191" s="16">
        <f t="shared" si="213"/>
        <v>0</v>
      </c>
      <c r="AC191" s="52">
        <f t="shared" si="87"/>
        <v>0</v>
      </c>
      <c r="AD191" s="16">
        <f t="shared" si="190"/>
        <v>0</v>
      </c>
      <c r="AE191" s="37">
        <f t="shared" si="191"/>
        <v>0</v>
      </c>
      <c r="AF191" s="42">
        <f t="shared" si="158"/>
        <v>0</v>
      </c>
      <c r="AG191" s="37">
        <f t="shared" si="159"/>
        <v>0</v>
      </c>
      <c r="AH191" s="63">
        <f t="shared" si="160"/>
        <v>0</v>
      </c>
      <c r="AI191" s="26">
        <v>0</v>
      </c>
      <c r="AJ191" s="37">
        <f t="shared" si="214"/>
        <v>0</v>
      </c>
      <c r="AK191" s="37" t="str">
        <f t="shared" si="161"/>
        <v>-</v>
      </c>
      <c r="AL191" s="47">
        <v>145</v>
      </c>
      <c r="AM191" s="37" t="str">
        <f t="shared" si="162"/>
        <v>-</v>
      </c>
      <c r="AN191" s="52" t="str">
        <f t="shared" si="215"/>
        <v>-</v>
      </c>
      <c r="AO191" s="35" t="str">
        <f t="shared" si="163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72"/>
        <v>0</v>
      </c>
      <c r="L192" s="16">
        <f t="shared" si="203"/>
        <v>0</v>
      </c>
      <c r="M192" s="26"/>
      <c r="N192" s="16">
        <f t="shared" si="204"/>
        <v>0</v>
      </c>
      <c r="O192" s="16">
        <f t="shared" si="205"/>
        <v>0</v>
      </c>
      <c r="P192" s="26">
        <v>0</v>
      </c>
      <c r="Q192" s="16">
        <f t="shared" si="206"/>
        <v>0</v>
      </c>
      <c r="R192" s="16">
        <f t="shared" si="207"/>
        <v>0</v>
      </c>
      <c r="S192" s="26">
        <v>0</v>
      </c>
      <c r="T192" s="16">
        <f t="shared" si="208"/>
        <v>0</v>
      </c>
      <c r="U192" s="16">
        <f t="shared" si="209"/>
        <v>0</v>
      </c>
      <c r="V192" s="26">
        <v>0</v>
      </c>
      <c r="W192" s="16">
        <f t="shared" si="210"/>
        <v>0</v>
      </c>
      <c r="X192" s="16">
        <f t="shared" si="211"/>
        <v>0</v>
      </c>
      <c r="Y192" s="26"/>
      <c r="Z192" s="16">
        <f t="shared" si="212"/>
        <v>0</v>
      </c>
      <c r="AA192" s="16">
        <f t="shared" si="213"/>
        <v>0</v>
      </c>
      <c r="AC192" s="52">
        <f t="shared" si="87"/>
        <v>0</v>
      </c>
      <c r="AD192" s="16">
        <f t="shared" si="190"/>
        <v>0</v>
      </c>
      <c r="AE192" s="37">
        <f t="shared" si="191"/>
        <v>0</v>
      </c>
      <c r="AF192" s="42">
        <f t="shared" si="158"/>
        <v>0</v>
      </c>
      <c r="AG192" s="37">
        <f t="shared" si="159"/>
        <v>0</v>
      </c>
      <c r="AH192" s="63">
        <f t="shared" si="160"/>
        <v>0</v>
      </c>
      <c r="AI192" s="26">
        <v>0</v>
      </c>
      <c r="AJ192" s="37">
        <f t="shared" si="214"/>
        <v>0</v>
      </c>
      <c r="AK192" s="37" t="str">
        <f t="shared" si="161"/>
        <v>-</v>
      </c>
      <c r="AL192" s="47">
        <v>146</v>
      </c>
      <c r="AM192" s="37" t="str">
        <f t="shared" si="162"/>
        <v>-</v>
      </c>
      <c r="AN192" s="52" t="str">
        <f t="shared" si="215"/>
        <v>-</v>
      </c>
      <c r="AO192" s="35" t="str">
        <f t="shared" si="163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2"/>
        <v>0</v>
      </c>
      <c r="L193" s="16">
        <f t="shared" si="203"/>
        <v>0</v>
      </c>
      <c r="M193" s="26"/>
      <c r="N193" s="16">
        <f t="shared" si="204"/>
        <v>0</v>
      </c>
      <c r="O193" s="16">
        <f t="shared" si="205"/>
        <v>0</v>
      </c>
      <c r="P193" s="26">
        <v>0</v>
      </c>
      <c r="Q193" s="16">
        <f t="shared" si="206"/>
        <v>0</v>
      </c>
      <c r="R193" s="16">
        <f t="shared" si="207"/>
        <v>0</v>
      </c>
      <c r="S193" s="26">
        <v>0</v>
      </c>
      <c r="T193" s="16">
        <f t="shared" si="208"/>
        <v>0</v>
      </c>
      <c r="U193" s="16">
        <f t="shared" si="209"/>
        <v>0</v>
      </c>
      <c r="V193" s="26">
        <v>0</v>
      </c>
      <c r="W193" s="16">
        <f t="shared" si="210"/>
        <v>0</v>
      </c>
      <c r="X193" s="16">
        <f t="shared" si="211"/>
        <v>0</v>
      </c>
      <c r="Y193" s="26"/>
      <c r="Z193" s="16">
        <f t="shared" si="212"/>
        <v>0</v>
      </c>
      <c r="AA193" s="16">
        <f t="shared" si="213"/>
        <v>0</v>
      </c>
      <c r="AC193" s="52">
        <f>J193+M193+P193+S193+V193+Y193</f>
        <v>0</v>
      </c>
      <c r="AD193" s="16">
        <f t="shared" si="190"/>
        <v>0</v>
      </c>
      <c r="AE193" s="37">
        <f t="shared" si="191"/>
        <v>0</v>
      </c>
      <c r="AF193" s="42">
        <f t="shared" si="158"/>
        <v>0</v>
      </c>
      <c r="AG193" s="37">
        <f t="shared" si="159"/>
        <v>0</v>
      </c>
      <c r="AH193" s="63">
        <f t="shared" si="160"/>
        <v>0</v>
      </c>
      <c r="AI193" s="26">
        <v>0</v>
      </c>
      <c r="AJ193" s="37">
        <f t="shared" si="214"/>
        <v>0</v>
      </c>
      <c r="AK193" s="37" t="str">
        <f t="shared" si="161"/>
        <v>-</v>
      </c>
      <c r="AL193" s="47">
        <v>147</v>
      </c>
      <c r="AM193" s="37" t="str">
        <f t="shared" si="162"/>
        <v>-</v>
      </c>
      <c r="AN193" s="52" t="str">
        <f t="shared" si="215"/>
        <v>-</v>
      </c>
      <c r="AO193" s="35" t="str">
        <f t="shared" si="163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2"/>
        <v>0</v>
      </c>
      <c r="L194" s="16">
        <f t="shared" si="203"/>
        <v>0</v>
      </c>
      <c r="M194" s="26"/>
      <c r="N194" s="16">
        <f t="shared" si="204"/>
        <v>0</v>
      </c>
      <c r="O194" s="16">
        <f t="shared" si="205"/>
        <v>0</v>
      </c>
      <c r="P194" s="26">
        <v>0</v>
      </c>
      <c r="Q194" s="16">
        <f t="shared" si="206"/>
        <v>0</v>
      </c>
      <c r="R194" s="16">
        <f t="shared" si="207"/>
        <v>0</v>
      </c>
      <c r="S194" s="26">
        <v>0</v>
      </c>
      <c r="T194" s="16">
        <f t="shared" si="208"/>
        <v>0</v>
      </c>
      <c r="U194" s="16">
        <f t="shared" si="209"/>
        <v>0</v>
      </c>
      <c r="V194" s="26">
        <v>0</v>
      </c>
      <c r="W194" s="16">
        <f t="shared" si="210"/>
        <v>0</v>
      </c>
      <c r="X194" s="16">
        <f t="shared" si="211"/>
        <v>0</v>
      </c>
      <c r="Y194" s="26"/>
      <c r="Z194" s="16">
        <f t="shared" si="212"/>
        <v>0</v>
      </c>
      <c r="AA194" s="16">
        <f t="shared" si="213"/>
        <v>0</v>
      </c>
      <c r="AC194" s="52">
        <f t="shared" si="87"/>
        <v>0</v>
      </c>
      <c r="AD194" s="16">
        <f t="shared" si="190"/>
        <v>0</v>
      </c>
      <c r="AE194" s="37">
        <f t="shared" si="191"/>
        <v>0</v>
      </c>
      <c r="AF194" s="42">
        <f t="shared" si="158"/>
        <v>0</v>
      </c>
      <c r="AG194" s="37">
        <f t="shared" si="159"/>
        <v>0</v>
      </c>
      <c r="AH194" s="63">
        <f t="shared" si="160"/>
        <v>0</v>
      </c>
      <c r="AI194" s="26">
        <v>0</v>
      </c>
      <c r="AJ194" s="37">
        <f t="shared" si="214"/>
        <v>0</v>
      </c>
      <c r="AK194" s="37" t="str">
        <f t="shared" si="161"/>
        <v>-</v>
      </c>
      <c r="AL194" s="47">
        <v>148</v>
      </c>
      <c r="AM194" s="37" t="str">
        <f t="shared" si="162"/>
        <v>-</v>
      </c>
      <c r="AN194" s="52" t="str">
        <f t="shared" si="215"/>
        <v>-</v>
      </c>
      <c r="AO194" s="35" t="str">
        <f t="shared" si="163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2"/>
        <v>0</v>
      </c>
      <c r="L195" s="16">
        <f t="shared" si="203"/>
        <v>0</v>
      </c>
      <c r="M195" s="26"/>
      <c r="N195" s="16">
        <f t="shared" si="204"/>
        <v>0</v>
      </c>
      <c r="O195" s="16">
        <f t="shared" si="205"/>
        <v>0</v>
      </c>
      <c r="P195" s="26">
        <v>0</v>
      </c>
      <c r="Q195" s="16">
        <f t="shared" si="206"/>
        <v>0</v>
      </c>
      <c r="R195" s="16">
        <f t="shared" si="207"/>
        <v>0</v>
      </c>
      <c r="S195" s="26">
        <v>0</v>
      </c>
      <c r="T195" s="16">
        <f t="shared" si="208"/>
        <v>0</v>
      </c>
      <c r="U195" s="16">
        <f t="shared" si="209"/>
        <v>0</v>
      </c>
      <c r="V195" s="26">
        <v>0</v>
      </c>
      <c r="W195" s="16">
        <f t="shared" si="210"/>
        <v>0</v>
      </c>
      <c r="X195" s="16">
        <f t="shared" si="211"/>
        <v>0</v>
      </c>
      <c r="Y195" s="26"/>
      <c r="Z195" s="16">
        <f t="shared" si="212"/>
        <v>0</v>
      </c>
      <c r="AA195" s="16">
        <f t="shared" si="213"/>
        <v>0</v>
      </c>
      <c r="AC195" s="52">
        <f t="shared" si="87"/>
        <v>0</v>
      </c>
      <c r="AD195" s="16">
        <f t="shared" si="190"/>
        <v>0</v>
      </c>
      <c r="AE195" s="37">
        <f t="shared" si="191"/>
        <v>0</v>
      </c>
      <c r="AF195" s="42">
        <f t="shared" si="158"/>
        <v>0</v>
      </c>
      <c r="AG195" s="37">
        <f t="shared" si="159"/>
        <v>0</v>
      </c>
      <c r="AH195" s="63">
        <f t="shared" si="160"/>
        <v>0</v>
      </c>
      <c r="AI195" s="26">
        <v>0</v>
      </c>
      <c r="AJ195" s="37">
        <f t="shared" si="214"/>
        <v>0</v>
      </c>
      <c r="AK195" s="37" t="str">
        <f t="shared" si="161"/>
        <v>-</v>
      </c>
      <c r="AL195" s="47">
        <v>149</v>
      </c>
      <c r="AM195" s="37" t="str">
        <f t="shared" si="162"/>
        <v>-</v>
      </c>
      <c r="AN195" s="52" t="str">
        <f t="shared" si="215"/>
        <v>-</v>
      </c>
      <c r="AO195" s="35" t="str">
        <f t="shared" si="163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2"/>
        <v>0</v>
      </c>
      <c r="L196" s="16">
        <f t="shared" si="203"/>
        <v>0</v>
      </c>
      <c r="M196" s="26"/>
      <c r="N196" s="16">
        <f t="shared" si="204"/>
        <v>0</v>
      </c>
      <c r="O196" s="16">
        <f t="shared" si="205"/>
        <v>0</v>
      </c>
      <c r="P196" s="26">
        <v>0</v>
      </c>
      <c r="Q196" s="16">
        <f t="shared" si="206"/>
        <v>0</v>
      </c>
      <c r="R196" s="16">
        <f t="shared" si="207"/>
        <v>0</v>
      </c>
      <c r="S196" s="26">
        <v>0</v>
      </c>
      <c r="T196" s="16">
        <f t="shared" si="208"/>
        <v>0</v>
      </c>
      <c r="U196" s="16">
        <f t="shared" si="209"/>
        <v>0</v>
      </c>
      <c r="V196" s="26">
        <v>0</v>
      </c>
      <c r="W196" s="16">
        <f t="shared" si="210"/>
        <v>0</v>
      </c>
      <c r="X196" s="16">
        <f t="shared" si="211"/>
        <v>0</v>
      </c>
      <c r="Y196" s="26"/>
      <c r="Z196" s="16">
        <f t="shared" si="212"/>
        <v>0</v>
      </c>
      <c r="AA196" s="16">
        <f t="shared" si="213"/>
        <v>0</v>
      </c>
      <c r="AC196" s="52">
        <f t="shared" si="87"/>
        <v>0</v>
      </c>
      <c r="AD196" s="16">
        <f t="shared" si="190"/>
        <v>0</v>
      </c>
      <c r="AE196" s="37">
        <f t="shared" si="191"/>
        <v>0</v>
      </c>
      <c r="AF196" s="42">
        <f t="shared" si="158"/>
        <v>0</v>
      </c>
      <c r="AG196" s="37">
        <f t="shared" si="159"/>
        <v>0</v>
      </c>
      <c r="AH196" s="63">
        <f t="shared" si="160"/>
        <v>0</v>
      </c>
      <c r="AI196" s="26">
        <v>0</v>
      </c>
      <c r="AJ196" s="37">
        <f t="shared" si="214"/>
        <v>0</v>
      </c>
      <c r="AK196" s="37" t="str">
        <f t="shared" si="161"/>
        <v>-</v>
      </c>
      <c r="AL196" s="47">
        <v>150</v>
      </c>
      <c r="AM196" s="37" t="str">
        <f t="shared" si="162"/>
        <v>-</v>
      </c>
      <c r="AN196" s="52" t="str">
        <f t="shared" si="215"/>
        <v>-</v>
      </c>
      <c r="AO196" s="35" t="str">
        <f t="shared" si="163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ref="K197:K208" si="216">J197*$F197</f>
        <v>0</v>
      </c>
      <c r="L197" s="16">
        <f t="shared" si="203"/>
        <v>0</v>
      </c>
      <c r="M197" s="26"/>
      <c r="N197" s="16">
        <f t="shared" si="204"/>
        <v>0</v>
      </c>
      <c r="O197" s="16">
        <f t="shared" si="205"/>
        <v>0</v>
      </c>
      <c r="P197" s="26">
        <v>0</v>
      </c>
      <c r="Q197" s="16">
        <f t="shared" si="206"/>
        <v>0</v>
      </c>
      <c r="R197" s="16">
        <f t="shared" si="207"/>
        <v>0</v>
      </c>
      <c r="S197" s="26">
        <v>0</v>
      </c>
      <c r="T197" s="16">
        <f t="shared" si="208"/>
        <v>0</v>
      </c>
      <c r="U197" s="16">
        <f t="shared" si="209"/>
        <v>0</v>
      </c>
      <c r="V197" s="26">
        <v>0</v>
      </c>
      <c r="W197" s="16">
        <f t="shared" si="210"/>
        <v>0</v>
      </c>
      <c r="X197" s="16">
        <f t="shared" si="211"/>
        <v>0</v>
      </c>
      <c r="Y197" s="26"/>
      <c r="Z197" s="16">
        <f t="shared" si="212"/>
        <v>0</v>
      </c>
      <c r="AA197" s="16">
        <f t="shared" si="213"/>
        <v>0</v>
      </c>
      <c r="AC197" s="52">
        <f t="shared" si="87"/>
        <v>0</v>
      </c>
      <c r="AD197" s="16">
        <f t="shared" si="190"/>
        <v>0</v>
      </c>
      <c r="AE197" s="37">
        <f t="shared" si="191"/>
        <v>0</v>
      </c>
      <c r="AF197" s="42">
        <f t="shared" si="158"/>
        <v>0</v>
      </c>
      <c r="AG197" s="37">
        <f t="shared" si="159"/>
        <v>0</v>
      </c>
      <c r="AH197" s="63">
        <f t="shared" si="160"/>
        <v>0</v>
      </c>
      <c r="AI197" s="26">
        <v>0</v>
      </c>
      <c r="AJ197" s="37">
        <f t="shared" si="214"/>
        <v>0</v>
      </c>
      <c r="AK197" s="37" t="str">
        <f t="shared" si="161"/>
        <v>-</v>
      </c>
      <c r="AL197" s="47">
        <v>151</v>
      </c>
      <c r="AM197" s="37" t="str">
        <f t="shared" si="162"/>
        <v>-</v>
      </c>
      <c r="AN197" s="52" t="str">
        <f t="shared" si="215"/>
        <v>-</v>
      </c>
      <c r="AO197" s="35" t="str">
        <f t="shared" si="163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16"/>
        <v>0</v>
      </c>
      <c r="L198" s="16">
        <f t="shared" si="203"/>
        <v>0</v>
      </c>
      <c r="M198" s="26"/>
      <c r="N198" s="16">
        <f t="shared" si="204"/>
        <v>0</v>
      </c>
      <c r="O198" s="16">
        <f t="shared" si="205"/>
        <v>0</v>
      </c>
      <c r="P198" s="26">
        <v>0</v>
      </c>
      <c r="Q198" s="16">
        <f t="shared" si="206"/>
        <v>0</v>
      </c>
      <c r="R198" s="16">
        <f t="shared" si="207"/>
        <v>0</v>
      </c>
      <c r="S198" s="26">
        <v>0</v>
      </c>
      <c r="T198" s="16">
        <f t="shared" si="208"/>
        <v>0</v>
      </c>
      <c r="U198" s="16">
        <f t="shared" si="209"/>
        <v>0</v>
      </c>
      <c r="V198" s="26">
        <v>0</v>
      </c>
      <c r="W198" s="16">
        <f t="shared" si="210"/>
        <v>0</v>
      </c>
      <c r="X198" s="16">
        <f t="shared" si="211"/>
        <v>0</v>
      </c>
      <c r="Y198" s="26"/>
      <c r="Z198" s="16">
        <f t="shared" si="212"/>
        <v>0</v>
      </c>
      <c r="AA198" s="16">
        <f t="shared" si="213"/>
        <v>0</v>
      </c>
      <c r="AC198" s="52">
        <f t="shared" ref="AC198:AC199" si="217">J198+M198+P198+S198+V198+Y198</f>
        <v>0</v>
      </c>
      <c r="AD198" s="16">
        <f t="shared" si="190"/>
        <v>0</v>
      </c>
      <c r="AE198" s="37">
        <f t="shared" si="191"/>
        <v>0</v>
      </c>
      <c r="AF198" s="42">
        <f t="shared" si="158"/>
        <v>0</v>
      </c>
      <c r="AG198" s="37">
        <f t="shared" si="159"/>
        <v>0</v>
      </c>
      <c r="AH198" s="63">
        <f t="shared" si="160"/>
        <v>0</v>
      </c>
      <c r="AI198" s="26">
        <v>0</v>
      </c>
      <c r="AJ198" s="37">
        <f t="shared" si="214"/>
        <v>0</v>
      </c>
      <c r="AK198" s="37" t="str">
        <f t="shared" si="161"/>
        <v>-</v>
      </c>
      <c r="AL198" s="47">
        <v>152</v>
      </c>
      <c r="AM198" s="37" t="str">
        <f t="shared" si="162"/>
        <v>-</v>
      </c>
      <c r="AN198" s="52" t="str">
        <f t="shared" si="215"/>
        <v>-</v>
      </c>
      <c r="AO198" s="35" t="str">
        <f t="shared" si="163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16"/>
        <v>0</v>
      </c>
      <c r="L199" s="16">
        <f t="shared" si="203"/>
        <v>0</v>
      </c>
      <c r="M199" s="26"/>
      <c r="N199" s="16">
        <f t="shared" si="204"/>
        <v>0</v>
      </c>
      <c r="O199" s="16">
        <f t="shared" si="205"/>
        <v>0</v>
      </c>
      <c r="P199" s="26">
        <v>0</v>
      </c>
      <c r="Q199" s="16">
        <f t="shared" si="206"/>
        <v>0</v>
      </c>
      <c r="R199" s="16">
        <f t="shared" si="207"/>
        <v>0</v>
      </c>
      <c r="S199" s="26">
        <v>0</v>
      </c>
      <c r="T199" s="16">
        <f t="shared" si="208"/>
        <v>0</v>
      </c>
      <c r="U199" s="16">
        <f t="shared" si="209"/>
        <v>0</v>
      </c>
      <c r="V199" s="26">
        <v>0</v>
      </c>
      <c r="W199" s="16">
        <f t="shared" si="210"/>
        <v>0</v>
      </c>
      <c r="X199" s="16">
        <f t="shared" si="211"/>
        <v>0</v>
      </c>
      <c r="Y199" s="26"/>
      <c r="Z199" s="16">
        <f t="shared" si="212"/>
        <v>0</v>
      </c>
      <c r="AA199" s="16">
        <f t="shared" si="213"/>
        <v>0</v>
      </c>
      <c r="AC199" s="52">
        <f t="shared" si="217"/>
        <v>0</v>
      </c>
      <c r="AD199" s="16">
        <f t="shared" si="190"/>
        <v>0</v>
      </c>
      <c r="AE199" s="37">
        <f t="shared" si="191"/>
        <v>0</v>
      </c>
      <c r="AF199" s="42">
        <f t="shared" si="158"/>
        <v>0</v>
      </c>
      <c r="AG199" s="37">
        <f t="shared" si="159"/>
        <v>0</v>
      </c>
      <c r="AH199" s="63">
        <f t="shared" si="160"/>
        <v>0</v>
      </c>
      <c r="AI199" s="26">
        <v>0</v>
      </c>
      <c r="AJ199" s="37">
        <f t="shared" si="214"/>
        <v>0</v>
      </c>
      <c r="AK199" s="37" t="str">
        <f t="shared" si="161"/>
        <v>-</v>
      </c>
      <c r="AL199" s="47">
        <v>153</v>
      </c>
      <c r="AM199" s="37" t="str">
        <f t="shared" si="162"/>
        <v>-</v>
      </c>
      <c r="AN199" s="52" t="str">
        <f t="shared" si="215"/>
        <v>-</v>
      </c>
      <c r="AO199" s="35" t="str">
        <f t="shared" si="163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16"/>
        <v>0</v>
      </c>
      <c r="L200" s="16">
        <f t="shared" ref="L200:L208" si="218">J200*$G200</f>
        <v>0</v>
      </c>
      <c r="M200" s="26"/>
      <c r="N200" s="16">
        <f t="shared" ref="N200:N208" si="219">M200*$F200</f>
        <v>0</v>
      </c>
      <c r="O200" s="16">
        <f t="shared" ref="O200:O208" si="220">M200*$G200</f>
        <v>0</v>
      </c>
      <c r="P200" s="26">
        <v>0</v>
      </c>
      <c r="Q200" s="16">
        <f t="shared" ref="Q200:Q208" si="221">P200*$F200</f>
        <v>0</v>
      </c>
      <c r="R200" s="16">
        <f t="shared" ref="R200:R208" si="222">P200*$G200</f>
        <v>0</v>
      </c>
      <c r="S200" s="26">
        <v>0</v>
      </c>
      <c r="T200" s="16">
        <f t="shared" ref="T200:T208" si="223">S200*$F200</f>
        <v>0</v>
      </c>
      <c r="U200" s="16">
        <f t="shared" ref="U200:U208" si="224">S200*$G200</f>
        <v>0</v>
      </c>
      <c r="V200" s="26">
        <v>0</v>
      </c>
      <c r="W200" s="16">
        <f t="shared" ref="W200:W208" si="225">V200*$F200</f>
        <v>0</v>
      </c>
      <c r="X200" s="16">
        <f t="shared" ref="X200:X208" si="226">V200*$G200</f>
        <v>0</v>
      </c>
      <c r="Y200" s="26"/>
      <c r="Z200" s="16">
        <f t="shared" ref="Z200:Z208" si="227">Y200*$F200</f>
        <v>0</v>
      </c>
      <c r="AA200" s="16">
        <f t="shared" ref="AA200:AA208" si="228">Y200*$G200</f>
        <v>0</v>
      </c>
      <c r="AC200" s="52">
        <f t="shared" ref="AC200:AC208" si="229">J200+M200+P200+S200+V200+Y200</f>
        <v>0</v>
      </c>
      <c r="AD200" s="16">
        <f t="shared" si="190"/>
        <v>0</v>
      </c>
      <c r="AE200" s="37">
        <f t="shared" si="191"/>
        <v>0</v>
      </c>
      <c r="AF200" s="42">
        <f t="shared" si="158"/>
        <v>0</v>
      </c>
      <c r="AG200" s="37">
        <f t="shared" si="159"/>
        <v>0</v>
      </c>
      <c r="AH200" s="63">
        <f t="shared" si="160"/>
        <v>0</v>
      </c>
      <c r="AI200" s="26">
        <v>0</v>
      </c>
      <c r="AJ200" s="37">
        <f t="shared" ref="AJ200:AJ208" si="230">AI200*G200</f>
        <v>0</v>
      </c>
      <c r="AK200" s="37" t="str">
        <f t="shared" si="161"/>
        <v>-</v>
      </c>
      <c r="AL200" s="47">
        <v>155</v>
      </c>
      <c r="AM200" s="37" t="str">
        <f t="shared" si="162"/>
        <v>-</v>
      </c>
      <c r="AN200" s="52" t="str">
        <f t="shared" ref="AN200:AN208" si="231">IFERROR(AK200/30,"-")</f>
        <v>-</v>
      </c>
      <c r="AO200" s="35" t="str">
        <f t="shared" si="163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1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229"/>
        <v>0</v>
      </c>
      <c r="AD201" s="16">
        <f t="shared" si="190"/>
        <v>0</v>
      </c>
      <c r="AE201" s="37">
        <f t="shared" si="191"/>
        <v>0</v>
      </c>
      <c r="AF201" s="42">
        <f t="shared" si="158"/>
        <v>0</v>
      </c>
      <c r="AG201" s="37">
        <f t="shared" si="159"/>
        <v>0</v>
      </c>
      <c r="AH201" s="63">
        <f t="shared" si="160"/>
        <v>0</v>
      </c>
      <c r="AI201" s="26">
        <v>0</v>
      </c>
      <c r="AJ201" s="37">
        <f t="shared" si="230"/>
        <v>0</v>
      </c>
      <c r="AK201" s="37" t="str">
        <f t="shared" si="161"/>
        <v>-</v>
      </c>
      <c r="AL201" s="47">
        <v>156</v>
      </c>
      <c r="AM201" s="37" t="str">
        <f t="shared" si="162"/>
        <v>-</v>
      </c>
      <c r="AN201" s="52" t="str">
        <f t="shared" si="231"/>
        <v>-</v>
      </c>
      <c r="AO201" s="35" t="str">
        <f t="shared" si="163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1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229"/>
        <v>0</v>
      </c>
      <c r="AD202" s="16">
        <f t="shared" si="190"/>
        <v>0</v>
      </c>
      <c r="AE202" s="37">
        <f t="shared" si="191"/>
        <v>0</v>
      </c>
      <c r="AF202" s="42">
        <f t="shared" si="158"/>
        <v>0</v>
      </c>
      <c r="AG202" s="37">
        <f t="shared" si="159"/>
        <v>0</v>
      </c>
      <c r="AH202" s="63">
        <f t="shared" si="160"/>
        <v>0</v>
      </c>
      <c r="AI202" s="26">
        <v>0</v>
      </c>
      <c r="AJ202" s="37">
        <f t="shared" si="230"/>
        <v>0</v>
      </c>
      <c r="AK202" s="37" t="str">
        <f t="shared" si="161"/>
        <v>-</v>
      </c>
      <c r="AL202" s="47">
        <v>157</v>
      </c>
      <c r="AM202" s="37" t="str">
        <f t="shared" si="162"/>
        <v>-</v>
      </c>
      <c r="AN202" s="52" t="str">
        <f t="shared" si="231"/>
        <v>-</v>
      </c>
      <c r="AO202" s="35" t="str">
        <f t="shared" si="163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1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>
        <v>0</v>
      </c>
      <c r="Q203" s="16">
        <f t="shared" si="221"/>
        <v>0</v>
      </c>
      <c r="R203" s="16">
        <f t="shared" si="222"/>
        <v>0</v>
      </c>
      <c r="S203" s="26">
        <v>0</v>
      </c>
      <c r="T203" s="16">
        <f t="shared" si="223"/>
        <v>0</v>
      </c>
      <c r="U203" s="16">
        <f t="shared" si="224"/>
        <v>0</v>
      </c>
      <c r="V203" s="26">
        <v>0</v>
      </c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229"/>
        <v>0</v>
      </c>
      <c r="AD203" s="16">
        <f t="shared" si="190"/>
        <v>0</v>
      </c>
      <c r="AE203" s="37">
        <f t="shared" si="191"/>
        <v>0</v>
      </c>
      <c r="AF203" s="42">
        <f t="shared" si="158"/>
        <v>0</v>
      </c>
      <c r="AG203" s="37">
        <f t="shared" si="159"/>
        <v>0</v>
      </c>
      <c r="AH203" s="63">
        <f t="shared" si="160"/>
        <v>0</v>
      </c>
      <c r="AI203" s="26">
        <v>0</v>
      </c>
      <c r="AJ203" s="37">
        <f t="shared" si="230"/>
        <v>0</v>
      </c>
      <c r="AK203" s="37" t="str">
        <f t="shared" si="161"/>
        <v>-</v>
      </c>
      <c r="AL203" s="47">
        <v>158</v>
      </c>
      <c r="AM203" s="37" t="str">
        <f t="shared" si="162"/>
        <v>-</v>
      </c>
      <c r="AN203" s="52" t="str">
        <f t="shared" si="231"/>
        <v>-</v>
      </c>
      <c r="AO203" s="35" t="str">
        <f t="shared" si="16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1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229"/>
        <v>0</v>
      </c>
      <c r="AD204" s="16">
        <f t="shared" si="190"/>
        <v>0</v>
      </c>
      <c r="AE204" s="37">
        <f t="shared" si="191"/>
        <v>0</v>
      </c>
      <c r="AF204" s="42">
        <f t="shared" si="158"/>
        <v>0</v>
      </c>
      <c r="AG204" s="37">
        <f t="shared" si="159"/>
        <v>0</v>
      </c>
      <c r="AH204" s="63">
        <f t="shared" si="160"/>
        <v>0</v>
      </c>
      <c r="AI204" s="26"/>
      <c r="AJ204" s="37">
        <f t="shared" si="230"/>
        <v>0</v>
      </c>
      <c r="AK204" s="37" t="str">
        <f t="shared" si="161"/>
        <v>-</v>
      </c>
      <c r="AL204" s="47">
        <v>159</v>
      </c>
      <c r="AM204" s="37" t="str">
        <f t="shared" si="162"/>
        <v>-</v>
      </c>
      <c r="AN204" s="52" t="str">
        <f t="shared" si="231"/>
        <v>-</v>
      </c>
      <c r="AO204" s="35" t="str">
        <f t="shared" si="16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>J205+M205+P205+S205+V205+Y205</f>
        <v>0</v>
      </c>
      <c r="AD205" s="16">
        <f t="shared" si="190"/>
        <v>0</v>
      </c>
      <c r="AE205" s="37">
        <f t="shared" si="191"/>
        <v>0</v>
      </c>
      <c r="AF205" s="42">
        <f t="shared" si="158"/>
        <v>0</v>
      </c>
      <c r="AG205" s="37">
        <f t="shared" si="159"/>
        <v>0</v>
      </c>
      <c r="AH205" s="63">
        <f t="shared" si="160"/>
        <v>0</v>
      </c>
      <c r="AI205" s="26"/>
      <c r="AJ205" s="37">
        <f t="shared" si="230"/>
        <v>0</v>
      </c>
      <c r="AK205" s="37" t="str">
        <f t="shared" si="161"/>
        <v>-</v>
      </c>
      <c r="AL205" s="47">
        <v>160</v>
      </c>
      <c r="AM205" s="37" t="str">
        <f t="shared" si="162"/>
        <v>-</v>
      </c>
      <c r="AN205" s="52" t="str">
        <f t="shared" si="231"/>
        <v>-</v>
      </c>
      <c r="AO205" s="35" t="str">
        <f t="shared" si="16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1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229"/>
        <v>0</v>
      </c>
      <c r="AD206" s="16">
        <f t="shared" si="190"/>
        <v>0</v>
      </c>
      <c r="AE206" s="37">
        <f t="shared" si="191"/>
        <v>0</v>
      </c>
      <c r="AF206" s="42">
        <f t="shared" si="158"/>
        <v>0</v>
      </c>
      <c r="AG206" s="37">
        <f t="shared" si="159"/>
        <v>0</v>
      </c>
      <c r="AH206" s="63">
        <f t="shared" si="160"/>
        <v>0</v>
      </c>
      <c r="AI206" s="26"/>
      <c r="AJ206" s="37">
        <f t="shared" si="230"/>
        <v>0</v>
      </c>
      <c r="AK206" s="37" t="str">
        <f t="shared" si="161"/>
        <v>-</v>
      </c>
      <c r="AL206" s="47">
        <v>161</v>
      </c>
      <c r="AM206" s="37" t="str">
        <f t="shared" si="162"/>
        <v>-</v>
      </c>
      <c r="AN206" s="52" t="str">
        <f t="shared" si="231"/>
        <v>-</v>
      </c>
      <c r="AO206" s="35" t="str">
        <f t="shared" si="163"/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16"/>
        <v>0</v>
      </c>
      <c r="L207" s="16">
        <f t="shared" si="218"/>
        <v>0</v>
      </c>
      <c r="M207" s="26"/>
      <c r="N207" s="16">
        <f t="shared" si="219"/>
        <v>0</v>
      </c>
      <c r="O207" s="16">
        <f t="shared" si="220"/>
        <v>0</v>
      </c>
      <c r="P207" s="26"/>
      <c r="Q207" s="16">
        <f t="shared" si="221"/>
        <v>0</v>
      </c>
      <c r="R207" s="16">
        <f t="shared" si="222"/>
        <v>0</v>
      </c>
      <c r="S207" s="26"/>
      <c r="T207" s="16">
        <f t="shared" si="223"/>
        <v>0</v>
      </c>
      <c r="U207" s="16">
        <f t="shared" si="224"/>
        <v>0</v>
      </c>
      <c r="V207" s="26"/>
      <c r="W207" s="16">
        <f t="shared" si="225"/>
        <v>0</v>
      </c>
      <c r="X207" s="16">
        <f t="shared" si="226"/>
        <v>0</v>
      </c>
      <c r="Y207" s="26"/>
      <c r="Z207" s="16">
        <f t="shared" si="227"/>
        <v>0</v>
      </c>
      <c r="AA207" s="16">
        <f t="shared" si="228"/>
        <v>0</v>
      </c>
      <c r="AC207" s="52">
        <f t="shared" si="229"/>
        <v>0</v>
      </c>
      <c r="AD207" s="16">
        <f t="shared" si="190"/>
        <v>0</v>
      </c>
      <c r="AE207" s="37">
        <f t="shared" si="191"/>
        <v>0</v>
      </c>
      <c r="AF207" s="42">
        <f t="shared" ref="AF207:AF208" si="232">AC207/AQ$10</f>
        <v>0</v>
      </c>
      <c r="AG207" s="37">
        <f t="shared" ref="AG207:AG208" si="233">AF207*30</f>
        <v>0</v>
      </c>
      <c r="AH207" s="63">
        <f t="shared" ref="AH207:AH208" si="234">AE207/AQ$10*30</f>
        <v>0</v>
      </c>
      <c r="AI207" s="26"/>
      <c r="AJ207" s="37">
        <f t="shared" si="230"/>
        <v>0</v>
      </c>
      <c r="AK207" s="37" t="str">
        <f t="shared" ref="AK207:AK208" si="235">IFERROR(AI207/AF207, "-")</f>
        <v>-</v>
      </c>
      <c r="AL207" s="47">
        <v>162</v>
      </c>
      <c r="AM207" s="37" t="str">
        <f t="shared" ref="AM207:AM208" si="236">IFERROR(AK207/7,"-")</f>
        <v>-</v>
      </c>
      <c r="AN207" s="52" t="str">
        <f t="shared" si="231"/>
        <v>-</v>
      </c>
      <c r="AO207" s="35" t="str">
        <f t="shared" ref="AO207:AO208" si="237">IFERROR(AO$10+AK207,"-")</f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16"/>
        <v>0</v>
      </c>
      <c r="L208" s="16">
        <f t="shared" si="218"/>
        <v>0</v>
      </c>
      <c r="M208" s="26"/>
      <c r="N208" s="16">
        <f t="shared" si="219"/>
        <v>0</v>
      </c>
      <c r="O208" s="16">
        <f t="shared" si="220"/>
        <v>0</v>
      </c>
      <c r="P208" s="26"/>
      <c r="Q208" s="16">
        <f t="shared" si="221"/>
        <v>0</v>
      </c>
      <c r="R208" s="16">
        <f t="shared" si="222"/>
        <v>0</v>
      </c>
      <c r="S208" s="26"/>
      <c r="T208" s="16">
        <f t="shared" si="223"/>
        <v>0</v>
      </c>
      <c r="U208" s="16">
        <f t="shared" si="224"/>
        <v>0</v>
      </c>
      <c r="V208" s="26"/>
      <c r="W208" s="16">
        <f t="shared" si="225"/>
        <v>0</v>
      </c>
      <c r="X208" s="16">
        <f t="shared" si="226"/>
        <v>0</v>
      </c>
      <c r="Y208" s="26"/>
      <c r="Z208" s="16">
        <f t="shared" si="227"/>
        <v>0</v>
      </c>
      <c r="AA208" s="16">
        <f t="shared" si="228"/>
        <v>0</v>
      </c>
      <c r="AC208" s="52">
        <f t="shared" si="229"/>
        <v>0</v>
      </c>
      <c r="AD208" s="16">
        <f t="shared" si="190"/>
        <v>0</v>
      </c>
      <c r="AE208" s="37">
        <f t="shared" si="191"/>
        <v>0</v>
      </c>
      <c r="AF208" s="42">
        <f t="shared" si="232"/>
        <v>0</v>
      </c>
      <c r="AG208" s="37">
        <f t="shared" si="233"/>
        <v>0</v>
      </c>
      <c r="AH208" s="63">
        <f t="shared" si="234"/>
        <v>0</v>
      </c>
      <c r="AI208" s="26"/>
      <c r="AJ208" s="37">
        <f t="shared" si="230"/>
        <v>0</v>
      </c>
      <c r="AK208" s="37" t="str">
        <f t="shared" si="235"/>
        <v>-</v>
      </c>
      <c r="AL208" s="47">
        <v>163</v>
      </c>
      <c r="AM208" s="37" t="str">
        <f t="shared" si="236"/>
        <v>-</v>
      </c>
      <c r="AN208" s="52" t="str">
        <f t="shared" si="231"/>
        <v>-</v>
      </c>
      <c r="AO208" s="35" t="str">
        <f t="shared" si="237"/>
        <v>-</v>
      </c>
    </row>
    <row r="209" spans="2:48" ht="5.25" customHeight="1" x14ac:dyDescent="0.2">
      <c r="B209" s="10"/>
      <c r="AL209" s="47">
        <v>172</v>
      </c>
      <c r="AN209" s="53"/>
    </row>
    <row r="210" spans="2:48" ht="16.5" customHeight="1" x14ac:dyDescent="0.2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47</v>
      </c>
      <c r="K210" s="25">
        <f t="shared" ref="K210:AJ210" si="238">SUM(K14:K208)</f>
        <v>837.58817805310775</v>
      </c>
      <c r="L210" s="25">
        <f t="shared" si="238"/>
        <v>2017.5</v>
      </c>
      <c r="M210" s="25">
        <f t="shared" si="238"/>
        <v>18</v>
      </c>
      <c r="N210" s="25">
        <f t="shared" si="238"/>
        <v>274.51673242909987</v>
      </c>
      <c r="O210" s="25">
        <f t="shared" si="238"/>
        <v>651</v>
      </c>
      <c r="P210" s="25">
        <f t="shared" si="238"/>
        <v>24</v>
      </c>
      <c r="Q210" s="25">
        <f t="shared" si="238"/>
        <v>472.80009864364945</v>
      </c>
      <c r="R210" s="25">
        <f t="shared" si="238"/>
        <v>1064</v>
      </c>
      <c r="S210" s="25">
        <f t="shared" si="238"/>
        <v>23</v>
      </c>
      <c r="T210" s="25">
        <f t="shared" si="238"/>
        <v>227.91004084018172</v>
      </c>
      <c r="U210" s="25">
        <f t="shared" si="238"/>
        <v>658.5</v>
      </c>
      <c r="V210" s="25">
        <f t="shared" si="238"/>
        <v>2</v>
      </c>
      <c r="W210" s="25">
        <f t="shared" si="238"/>
        <v>23.160731707317069</v>
      </c>
      <c r="X210" s="25">
        <f t="shared" si="238"/>
        <v>64</v>
      </c>
      <c r="Y210" s="25">
        <f t="shared" si="238"/>
        <v>0</v>
      </c>
      <c r="Z210" s="25">
        <f t="shared" si="238"/>
        <v>0</v>
      </c>
      <c r="AA210" s="25">
        <f t="shared" si="238"/>
        <v>0</v>
      </c>
      <c r="AB210" s="25">
        <f t="shared" si="238"/>
        <v>0</v>
      </c>
      <c r="AC210" s="25">
        <f t="shared" si="238"/>
        <v>114</v>
      </c>
      <c r="AD210" s="25">
        <f t="shared" si="238"/>
        <v>1835.9757816733556</v>
      </c>
      <c r="AE210" s="25">
        <f t="shared" si="238"/>
        <v>4455</v>
      </c>
      <c r="AF210" s="25">
        <f t="shared" si="238"/>
        <v>0.92682926829268297</v>
      </c>
      <c r="AG210" s="25">
        <f t="shared" si="238"/>
        <v>27.804878048780488</v>
      </c>
      <c r="AH210" s="25">
        <f t="shared" si="238"/>
        <v>1086.5853658536582</v>
      </c>
      <c r="AI210" s="25">
        <f t="shared" si="238"/>
        <v>54</v>
      </c>
      <c r="AJ210" s="25">
        <f t="shared" si="238"/>
        <v>2415</v>
      </c>
      <c r="AL210" s="1">
        <v>173</v>
      </c>
    </row>
    <row r="212" spans="2:48" s="71" customFormat="1" x14ac:dyDescent="0.2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837.58817805310775</v>
      </c>
      <c r="M212" s="77"/>
      <c r="N212" s="77"/>
      <c r="O212" s="77">
        <f>N210</f>
        <v>274.51673242909987</v>
      </c>
      <c r="P212" s="77"/>
      <c r="Q212" s="77"/>
      <c r="R212" s="77">
        <f>Q210</f>
        <v>472.80009864364945</v>
      </c>
      <c r="S212" s="77"/>
      <c r="T212" s="77"/>
      <c r="U212" s="77">
        <f>T210</f>
        <v>227.91004084018172</v>
      </c>
      <c r="V212" s="77"/>
      <c r="W212" s="77"/>
      <c r="X212" s="77">
        <f>W210</f>
        <v>23.160731707317069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1835.9757816733556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1179.9118219468924</v>
      </c>
      <c r="M216" s="77"/>
      <c r="N216" s="77"/>
      <c r="O216" s="77">
        <f>O210-O212-O213-O215</f>
        <v>376.48326757090013</v>
      </c>
      <c r="P216" s="77"/>
      <c r="Q216" s="77"/>
      <c r="R216" s="77">
        <f>R210-R212-R213-R215</f>
        <v>591.19990135635055</v>
      </c>
      <c r="S216" s="77"/>
      <c r="T216" s="77"/>
      <c r="U216" s="77">
        <f>U210-U212-U213-U215</f>
        <v>430.58995915981825</v>
      </c>
      <c r="V216" s="77"/>
      <c r="W216" s="77"/>
      <c r="X216" s="77">
        <f>X210-X212-X213-X215</f>
        <v>40.839268292682931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2619.0242183266446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0.58483857345570878</v>
      </c>
      <c r="M217" s="83"/>
      <c r="N217" s="83"/>
      <c r="O217" s="86">
        <f>O216/O210</f>
        <v>0.5783153111688174</v>
      </c>
      <c r="P217" s="83"/>
      <c r="Q217" s="83"/>
      <c r="R217" s="86">
        <f>R216/R210</f>
        <v>0.55563900503416408</v>
      </c>
      <c r="S217" s="83"/>
      <c r="T217" s="83"/>
      <c r="U217" s="86">
        <f>U216/U210</f>
        <v>0.6538951543808933</v>
      </c>
      <c r="V217" s="83"/>
      <c r="W217" s="83"/>
      <c r="X217" s="86">
        <f>X216/X210</f>
        <v>0.6381135670731708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0.58788422409127827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">
      <c r="AD220" s="43" t="s">
        <v>239</v>
      </c>
    </row>
    <row r="221" spans="2:48" x14ac:dyDescent="0.2">
      <c r="AA221" s="43" t="s">
        <v>26</v>
      </c>
      <c r="AC221" s="53">
        <f>J210+M210+P210+S210+V210+Y210</f>
        <v>114</v>
      </c>
      <c r="AD221" s="88">
        <f>AC221-AC210</f>
        <v>0</v>
      </c>
    </row>
    <row r="222" spans="2:48" x14ac:dyDescent="0.2">
      <c r="AA222" s="43" t="s">
        <v>27</v>
      </c>
      <c r="AC222" s="53">
        <f>K210+N210+Q210+T210+W210+Z210</f>
        <v>1835.9757816733561</v>
      </c>
      <c r="AD222" s="88">
        <f>AC222-AD210</f>
        <v>0</v>
      </c>
    </row>
    <row r="223" spans="2:48" x14ac:dyDescent="0.2">
      <c r="AA223" s="43" t="s">
        <v>28</v>
      </c>
      <c r="AC223" s="53">
        <f>L210+O210+R210+U210+X210+AA210</f>
        <v>4455</v>
      </c>
      <c r="AD223" s="89">
        <f>AC223-AE210</f>
        <v>0</v>
      </c>
    </row>
  </sheetData>
  <autoFilter ref="A12:AU12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798" priority="534"/>
  </conditionalFormatting>
  <conditionalFormatting sqref="B17">
    <cfRule type="duplicateValues" dxfId="797" priority="533"/>
  </conditionalFormatting>
  <conditionalFormatting sqref="D39:D42">
    <cfRule type="duplicateValues" dxfId="796" priority="532"/>
  </conditionalFormatting>
  <conditionalFormatting sqref="B39:B42">
    <cfRule type="duplicateValues" dxfId="795" priority="531"/>
  </conditionalFormatting>
  <conditionalFormatting sqref="D44">
    <cfRule type="duplicateValues" dxfId="794" priority="530"/>
  </conditionalFormatting>
  <conditionalFormatting sqref="B44">
    <cfRule type="duplicateValues" dxfId="793" priority="529"/>
  </conditionalFormatting>
  <conditionalFormatting sqref="D46">
    <cfRule type="duplicateValues" dxfId="792" priority="528"/>
  </conditionalFormatting>
  <conditionalFormatting sqref="B46">
    <cfRule type="duplicateValues" dxfId="791" priority="527"/>
  </conditionalFormatting>
  <conditionalFormatting sqref="D50">
    <cfRule type="duplicateValues" dxfId="790" priority="526"/>
  </conditionalFormatting>
  <conditionalFormatting sqref="B50">
    <cfRule type="duplicateValues" dxfId="789" priority="525"/>
  </conditionalFormatting>
  <conditionalFormatting sqref="D51:D53">
    <cfRule type="duplicateValues" dxfId="788" priority="524"/>
  </conditionalFormatting>
  <conditionalFormatting sqref="B51:B53">
    <cfRule type="duplicateValues" dxfId="787" priority="523"/>
  </conditionalFormatting>
  <conditionalFormatting sqref="D55:D65">
    <cfRule type="duplicateValues" dxfId="786" priority="522"/>
  </conditionalFormatting>
  <conditionalFormatting sqref="B55:B65">
    <cfRule type="duplicateValues" dxfId="785" priority="521"/>
  </conditionalFormatting>
  <conditionalFormatting sqref="D68:D76">
    <cfRule type="duplicateValues" dxfId="784" priority="520"/>
  </conditionalFormatting>
  <conditionalFormatting sqref="B68:B76">
    <cfRule type="duplicateValues" dxfId="783" priority="519"/>
  </conditionalFormatting>
  <conditionalFormatting sqref="D67">
    <cfRule type="duplicateValues" dxfId="782" priority="518"/>
  </conditionalFormatting>
  <conditionalFormatting sqref="B67">
    <cfRule type="duplicateValues" dxfId="781" priority="517"/>
  </conditionalFormatting>
  <conditionalFormatting sqref="D78">
    <cfRule type="duplicateValues" dxfId="780" priority="516"/>
  </conditionalFormatting>
  <conditionalFormatting sqref="B78">
    <cfRule type="duplicateValues" dxfId="779" priority="515"/>
  </conditionalFormatting>
  <conditionalFormatting sqref="D80:D81">
    <cfRule type="duplicateValues" dxfId="778" priority="514"/>
  </conditionalFormatting>
  <conditionalFormatting sqref="B80:B81">
    <cfRule type="duplicateValues" dxfId="777" priority="513"/>
  </conditionalFormatting>
  <conditionalFormatting sqref="D85:D89">
    <cfRule type="duplicateValues" dxfId="776" priority="512"/>
  </conditionalFormatting>
  <conditionalFormatting sqref="B85:B89">
    <cfRule type="duplicateValues" dxfId="775" priority="511"/>
  </conditionalFormatting>
  <conditionalFormatting sqref="D90:D94">
    <cfRule type="duplicateValues" dxfId="774" priority="510"/>
  </conditionalFormatting>
  <conditionalFormatting sqref="B90:B94">
    <cfRule type="duplicateValues" dxfId="773" priority="509"/>
  </conditionalFormatting>
  <conditionalFormatting sqref="D67:D76">
    <cfRule type="duplicateValues" dxfId="772" priority="508"/>
  </conditionalFormatting>
  <conditionalFormatting sqref="B67:B76">
    <cfRule type="duplicateValues" dxfId="771" priority="507"/>
  </conditionalFormatting>
  <conditionalFormatting sqref="B1:B1048576">
    <cfRule type="duplicateValues" dxfId="770" priority="506"/>
  </conditionalFormatting>
  <conditionalFormatting sqref="B20">
    <cfRule type="duplicateValues" dxfId="769" priority="505"/>
  </conditionalFormatting>
  <conditionalFormatting sqref="B212:B217">
    <cfRule type="duplicateValues" dxfId="768" priority="501"/>
  </conditionalFormatting>
  <conditionalFormatting sqref="D212:D217">
    <cfRule type="duplicateValues" dxfId="767" priority="500"/>
  </conditionalFormatting>
  <conditionalFormatting sqref="D45:D53">
    <cfRule type="duplicateValues" dxfId="766" priority="473"/>
  </conditionalFormatting>
  <conditionalFormatting sqref="B45:B53">
    <cfRule type="duplicateValues" dxfId="765" priority="472"/>
  </conditionalFormatting>
  <conditionalFormatting sqref="D62 D71 D80 D89">
    <cfRule type="duplicateValues" dxfId="764" priority="451"/>
  </conditionalFormatting>
  <conditionalFormatting sqref="B62 B71 B80 B89">
    <cfRule type="duplicateValues" dxfId="763" priority="450"/>
  </conditionalFormatting>
  <conditionalFormatting sqref="D66 D75 D84">
    <cfRule type="duplicateValues" dxfId="762" priority="449"/>
  </conditionalFormatting>
  <conditionalFormatting sqref="B66 B75 B84">
    <cfRule type="duplicateValues" dxfId="761" priority="448"/>
  </conditionalFormatting>
  <conditionalFormatting sqref="D67:D69 D76:D78 D85:D87">
    <cfRule type="duplicateValues" dxfId="760" priority="447"/>
  </conditionalFormatting>
  <conditionalFormatting sqref="B67:B69 B76:B78 B85:B87">
    <cfRule type="duplicateValues" dxfId="759" priority="446"/>
  </conditionalFormatting>
  <conditionalFormatting sqref="D61:D89">
    <cfRule type="duplicateValues" dxfId="758" priority="445"/>
  </conditionalFormatting>
  <conditionalFormatting sqref="B61:B89">
    <cfRule type="duplicateValues" dxfId="757" priority="444"/>
  </conditionalFormatting>
  <conditionalFormatting sqref="D91:D95">
    <cfRule type="duplicateValues" dxfId="756" priority="423"/>
  </conditionalFormatting>
  <conditionalFormatting sqref="B91:B95">
    <cfRule type="duplicateValues" dxfId="755" priority="422"/>
  </conditionalFormatting>
  <conditionalFormatting sqref="D92">
    <cfRule type="duplicateValues" dxfId="754" priority="421"/>
  </conditionalFormatting>
  <conditionalFormatting sqref="B92">
    <cfRule type="duplicateValues" dxfId="753" priority="420"/>
  </conditionalFormatting>
  <conditionalFormatting sqref="B210">
    <cfRule type="duplicateValues" dxfId="752" priority="337"/>
  </conditionalFormatting>
  <conditionalFormatting sqref="D210">
    <cfRule type="duplicateValues" dxfId="751" priority="336"/>
  </conditionalFormatting>
  <conditionalFormatting sqref="B9">
    <cfRule type="duplicateValues" dxfId="750" priority="333"/>
  </conditionalFormatting>
  <conditionalFormatting sqref="D9">
    <cfRule type="duplicateValues" dxfId="749" priority="332"/>
  </conditionalFormatting>
  <conditionalFormatting sqref="B11">
    <cfRule type="duplicateValues" dxfId="748" priority="329"/>
  </conditionalFormatting>
  <conditionalFormatting sqref="D11">
    <cfRule type="duplicateValues" dxfId="747" priority="328"/>
  </conditionalFormatting>
  <conditionalFormatting sqref="D209:D220 D9:D207">
    <cfRule type="duplicateValues" dxfId="746" priority="1484"/>
  </conditionalFormatting>
  <conditionalFormatting sqref="D1:D220">
    <cfRule type="duplicateValues" dxfId="745" priority="1486"/>
  </conditionalFormatting>
  <conditionalFormatting sqref="B1:B220">
    <cfRule type="duplicateValues" dxfId="744" priority="1488"/>
  </conditionalFormatting>
  <conditionalFormatting sqref="D17">
    <cfRule type="duplicateValues" dxfId="743" priority="323"/>
  </conditionalFormatting>
  <conditionalFormatting sqref="B17">
    <cfRule type="duplicateValues" dxfId="742" priority="322"/>
  </conditionalFormatting>
  <conditionalFormatting sqref="D39:D42">
    <cfRule type="duplicateValues" dxfId="741" priority="321"/>
  </conditionalFormatting>
  <conditionalFormatting sqref="B39:B42">
    <cfRule type="duplicateValues" dxfId="740" priority="320"/>
  </conditionalFormatting>
  <conditionalFormatting sqref="D44">
    <cfRule type="duplicateValues" dxfId="739" priority="319"/>
  </conditionalFormatting>
  <conditionalFormatting sqref="B44">
    <cfRule type="duplicateValues" dxfId="738" priority="318"/>
  </conditionalFormatting>
  <conditionalFormatting sqref="D46">
    <cfRule type="duplicateValues" dxfId="737" priority="317"/>
  </conditionalFormatting>
  <conditionalFormatting sqref="B46">
    <cfRule type="duplicateValues" dxfId="736" priority="316"/>
  </conditionalFormatting>
  <conditionalFormatting sqref="D50">
    <cfRule type="duplicateValues" dxfId="735" priority="315"/>
  </conditionalFormatting>
  <conditionalFormatting sqref="B50">
    <cfRule type="duplicateValues" dxfId="734" priority="314"/>
  </conditionalFormatting>
  <conditionalFormatting sqref="D51:D53">
    <cfRule type="duplicateValues" dxfId="733" priority="313"/>
  </conditionalFormatting>
  <conditionalFormatting sqref="B51:B53">
    <cfRule type="duplicateValues" dxfId="732" priority="312"/>
  </conditionalFormatting>
  <conditionalFormatting sqref="D55:D65">
    <cfRule type="duplicateValues" dxfId="731" priority="311"/>
  </conditionalFormatting>
  <conditionalFormatting sqref="B55:B65">
    <cfRule type="duplicateValues" dxfId="730" priority="310"/>
  </conditionalFormatting>
  <conditionalFormatting sqref="D68:D76">
    <cfRule type="duplicateValues" dxfId="729" priority="309"/>
  </conditionalFormatting>
  <conditionalFormatting sqref="B68:B76">
    <cfRule type="duplicateValues" dxfId="728" priority="308"/>
  </conditionalFormatting>
  <conditionalFormatting sqref="D67">
    <cfRule type="duplicateValues" dxfId="727" priority="307"/>
  </conditionalFormatting>
  <conditionalFormatting sqref="B67">
    <cfRule type="duplicateValues" dxfId="726" priority="306"/>
  </conditionalFormatting>
  <conditionalFormatting sqref="D78">
    <cfRule type="duplicateValues" dxfId="725" priority="305"/>
  </conditionalFormatting>
  <conditionalFormatting sqref="B78">
    <cfRule type="duplicateValues" dxfId="724" priority="304"/>
  </conditionalFormatting>
  <conditionalFormatting sqref="D80:D81">
    <cfRule type="duplicateValues" dxfId="723" priority="303"/>
  </conditionalFormatting>
  <conditionalFormatting sqref="B80:B81">
    <cfRule type="duplicateValues" dxfId="722" priority="302"/>
  </conditionalFormatting>
  <conditionalFormatting sqref="D85:D89">
    <cfRule type="duplicateValues" dxfId="721" priority="301"/>
  </conditionalFormatting>
  <conditionalFormatting sqref="B85:B89">
    <cfRule type="duplicateValues" dxfId="720" priority="300"/>
  </conditionalFormatting>
  <conditionalFormatting sqref="D90:D94">
    <cfRule type="duplicateValues" dxfId="719" priority="299"/>
  </conditionalFormatting>
  <conditionalFormatting sqref="B90:B94">
    <cfRule type="duplicateValues" dxfId="718" priority="298"/>
  </conditionalFormatting>
  <conditionalFormatting sqref="D67:D76">
    <cfRule type="duplicateValues" dxfId="717" priority="297"/>
  </conditionalFormatting>
  <conditionalFormatting sqref="B67:B76">
    <cfRule type="duplicateValues" dxfId="716" priority="296"/>
  </conditionalFormatting>
  <conditionalFormatting sqref="B14:B203">
    <cfRule type="duplicateValues" dxfId="715" priority="295"/>
  </conditionalFormatting>
  <conditionalFormatting sqref="B20">
    <cfRule type="duplicateValues" dxfId="714" priority="294"/>
  </conditionalFormatting>
  <conditionalFormatting sqref="D45:D53">
    <cfRule type="duplicateValues" dxfId="713" priority="293"/>
  </conditionalFormatting>
  <conditionalFormatting sqref="B45:B53">
    <cfRule type="duplicateValues" dxfId="712" priority="292"/>
  </conditionalFormatting>
  <conditionalFormatting sqref="D62 D71 D80 D89">
    <cfRule type="duplicateValues" dxfId="711" priority="291"/>
  </conditionalFormatting>
  <conditionalFormatting sqref="B62 B71 B80 B89">
    <cfRule type="duplicateValues" dxfId="710" priority="290"/>
  </conditionalFormatting>
  <conditionalFormatting sqref="D66 D75 D84">
    <cfRule type="duplicateValues" dxfId="709" priority="289"/>
  </conditionalFormatting>
  <conditionalFormatting sqref="B66 B75 B84">
    <cfRule type="duplicateValues" dxfId="708" priority="288"/>
  </conditionalFormatting>
  <conditionalFormatting sqref="D67:D69 D76:D78 D85:D87">
    <cfRule type="duplicateValues" dxfId="707" priority="287"/>
  </conditionalFormatting>
  <conditionalFormatting sqref="B67:B69 B76:B78 B85:B87">
    <cfRule type="duplicateValues" dxfId="706" priority="286"/>
  </conditionalFormatting>
  <conditionalFormatting sqref="D61:D89">
    <cfRule type="duplicateValues" dxfId="705" priority="285"/>
  </conditionalFormatting>
  <conditionalFormatting sqref="B61:B89">
    <cfRule type="duplicateValues" dxfId="704" priority="284"/>
  </conditionalFormatting>
  <conditionalFormatting sqref="D91:D95">
    <cfRule type="duplicateValues" dxfId="703" priority="283"/>
  </conditionalFormatting>
  <conditionalFormatting sqref="B91:B95">
    <cfRule type="duplicateValues" dxfId="702" priority="282"/>
  </conditionalFormatting>
  <conditionalFormatting sqref="D201:D202 D14:D198">
    <cfRule type="duplicateValues" dxfId="701" priority="281"/>
  </conditionalFormatting>
  <conditionalFormatting sqref="D14:D203">
    <cfRule type="duplicateValues" dxfId="700" priority="280"/>
  </conditionalFormatting>
  <conditionalFormatting sqref="B14:B203">
    <cfRule type="duplicateValues" dxfId="699" priority="279"/>
  </conditionalFormatting>
  <conditionalFormatting sqref="D17">
    <cfRule type="duplicateValues" dxfId="698" priority="278"/>
  </conditionalFormatting>
  <conditionalFormatting sqref="B17">
    <cfRule type="duplicateValues" dxfId="697" priority="277"/>
  </conditionalFormatting>
  <conditionalFormatting sqref="D39:D42">
    <cfRule type="duplicateValues" dxfId="696" priority="276"/>
  </conditionalFormatting>
  <conditionalFormatting sqref="B39:B42">
    <cfRule type="duplicateValues" dxfId="695" priority="275"/>
  </conditionalFormatting>
  <conditionalFormatting sqref="D44">
    <cfRule type="duplicateValues" dxfId="694" priority="274"/>
  </conditionalFormatting>
  <conditionalFormatting sqref="B44">
    <cfRule type="duplicateValues" dxfId="693" priority="273"/>
  </conditionalFormatting>
  <conditionalFormatting sqref="D46">
    <cfRule type="duplicateValues" dxfId="692" priority="272"/>
  </conditionalFormatting>
  <conditionalFormatting sqref="B46">
    <cfRule type="duplicateValues" dxfId="691" priority="271"/>
  </conditionalFormatting>
  <conditionalFormatting sqref="D50">
    <cfRule type="duplicateValues" dxfId="690" priority="270"/>
  </conditionalFormatting>
  <conditionalFormatting sqref="B50">
    <cfRule type="duplicateValues" dxfId="689" priority="269"/>
  </conditionalFormatting>
  <conditionalFormatting sqref="D51:D53">
    <cfRule type="duplicateValues" dxfId="688" priority="268"/>
  </conditionalFormatting>
  <conditionalFormatting sqref="B51:B53">
    <cfRule type="duplicateValues" dxfId="687" priority="267"/>
  </conditionalFormatting>
  <conditionalFormatting sqref="D55:D65">
    <cfRule type="duplicateValues" dxfId="686" priority="266"/>
  </conditionalFormatting>
  <conditionalFormatting sqref="B55:B65">
    <cfRule type="duplicateValues" dxfId="685" priority="265"/>
  </conditionalFormatting>
  <conditionalFormatting sqref="D68:D76">
    <cfRule type="duplicateValues" dxfId="684" priority="264"/>
  </conditionalFormatting>
  <conditionalFormatting sqref="B68:B76">
    <cfRule type="duplicateValues" dxfId="683" priority="263"/>
  </conditionalFormatting>
  <conditionalFormatting sqref="D67">
    <cfRule type="duplicateValues" dxfId="682" priority="262"/>
  </conditionalFormatting>
  <conditionalFormatting sqref="B67">
    <cfRule type="duplicateValues" dxfId="681" priority="261"/>
  </conditionalFormatting>
  <conditionalFormatting sqref="D78">
    <cfRule type="duplicateValues" dxfId="680" priority="260"/>
  </conditionalFormatting>
  <conditionalFormatting sqref="B78">
    <cfRule type="duplicateValues" dxfId="679" priority="259"/>
  </conditionalFormatting>
  <conditionalFormatting sqref="D80:D81">
    <cfRule type="duplicateValues" dxfId="678" priority="258"/>
  </conditionalFormatting>
  <conditionalFormatting sqref="B80:B81">
    <cfRule type="duplicateValues" dxfId="677" priority="257"/>
  </conditionalFormatting>
  <conditionalFormatting sqref="D85:D89">
    <cfRule type="duplicateValues" dxfId="676" priority="256"/>
  </conditionalFormatting>
  <conditionalFormatting sqref="B85:B89">
    <cfRule type="duplicateValues" dxfId="675" priority="255"/>
  </conditionalFormatting>
  <conditionalFormatting sqref="D90:D94">
    <cfRule type="duplicateValues" dxfId="674" priority="254"/>
  </conditionalFormatting>
  <conditionalFormatting sqref="B90:B94">
    <cfRule type="duplicateValues" dxfId="673" priority="253"/>
  </conditionalFormatting>
  <conditionalFormatting sqref="D67:D76">
    <cfRule type="duplicateValues" dxfId="672" priority="252"/>
  </conditionalFormatting>
  <conditionalFormatting sqref="B67:B76">
    <cfRule type="duplicateValues" dxfId="671" priority="251"/>
  </conditionalFormatting>
  <conditionalFormatting sqref="B14:B203">
    <cfRule type="duplicateValues" dxfId="670" priority="250"/>
  </conditionalFormatting>
  <conditionalFormatting sqref="B20">
    <cfRule type="duplicateValues" dxfId="669" priority="249"/>
  </conditionalFormatting>
  <conditionalFormatting sqref="D45:D53">
    <cfRule type="duplicateValues" dxfId="668" priority="248"/>
  </conditionalFormatting>
  <conditionalFormatting sqref="B45:B53">
    <cfRule type="duplicateValues" dxfId="667" priority="247"/>
  </conditionalFormatting>
  <conditionalFormatting sqref="D62 D71 D80 D89">
    <cfRule type="duplicateValues" dxfId="666" priority="246"/>
  </conditionalFormatting>
  <conditionalFormatting sqref="B62 B71 B80 B89">
    <cfRule type="duplicateValues" dxfId="665" priority="245"/>
  </conditionalFormatting>
  <conditionalFormatting sqref="D66 D75 D84">
    <cfRule type="duplicateValues" dxfId="664" priority="244"/>
  </conditionalFormatting>
  <conditionalFormatting sqref="B66 B75 B84">
    <cfRule type="duplicateValues" dxfId="663" priority="243"/>
  </conditionalFormatting>
  <conditionalFormatting sqref="D67:D69 D76:D78 D85:D87">
    <cfRule type="duplicateValues" dxfId="662" priority="242"/>
  </conditionalFormatting>
  <conditionalFormatting sqref="B67:B69 B76:B78 B85:B87">
    <cfRule type="duplicateValues" dxfId="661" priority="241"/>
  </conditionalFormatting>
  <conditionalFormatting sqref="D61:D89">
    <cfRule type="duplicateValues" dxfId="660" priority="240"/>
  </conditionalFormatting>
  <conditionalFormatting sqref="B61:B89">
    <cfRule type="duplicateValues" dxfId="659" priority="239"/>
  </conditionalFormatting>
  <conditionalFormatting sqref="D91:D95">
    <cfRule type="duplicateValues" dxfId="658" priority="238"/>
  </conditionalFormatting>
  <conditionalFormatting sqref="B91:B95">
    <cfRule type="duplicateValues" dxfId="657" priority="237"/>
  </conditionalFormatting>
  <conditionalFormatting sqref="D92">
    <cfRule type="duplicateValues" dxfId="656" priority="236"/>
  </conditionalFormatting>
  <conditionalFormatting sqref="B92">
    <cfRule type="duplicateValues" dxfId="655" priority="235"/>
  </conditionalFormatting>
  <conditionalFormatting sqref="D14:D203">
    <cfRule type="duplicateValues" dxfId="654" priority="234"/>
  </conditionalFormatting>
  <conditionalFormatting sqref="D14:D203">
    <cfRule type="duplicateValues" dxfId="653" priority="233"/>
  </conditionalFormatting>
  <conditionalFormatting sqref="B14:B203">
    <cfRule type="duplicateValues" dxfId="652" priority="232"/>
  </conditionalFormatting>
  <conditionalFormatting sqref="D17">
    <cfRule type="duplicateValues" dxfId="651" priority="231"/>
  </conditionalFormatting>
  <conditionalFormatting sqref="B17">
    <cfRule type="duplicateValues" dxfId="650" priority="230"/>
  </conditionalFormatting>
  <conditionalFormatting sqref="D39:D42">
    <cfRule type="duplicateValues" dxfId="649" priority="229"/>
  </conditionalFormatting>
  <conditionalFormatting sqref="B39:B42">
    <cfRule type="duplicateValues" dxfId="648" priority="228"/>
  </conditionalFormatting>
  <conditionalFormatting sqref="D44">
    <cfRule type="duplicateValues" dxfId="647" priority="227"/>
  </conditionalFormatting>
  <conditionalFormatting sqref="B44">
    <cfRule type="duplicateValues" dxfId="646" priority="226"/>
  </conditionalFormatting>
  <conditionalFormatting sqref="D46">
    <cfRule type="duplicateValues" dxfId="645" priority="225"/>
  </conditionalFormatting>
  <conditionalFormatting sqref="B46">
    <cfRule type="duplicateValues" dxfId="644" priority="224"/>
  </conditionalFormatting>
  <conditionalFormatting sqref="D50">
    <cfRule type="duplicateValues" dxfId="643" priority="223"/>
  </conditionalFormatting>
  <conditionalFormatting sqref="B50">
    <cfRule type="duplicateValues" dxfId="642" priority="222"/>
  </conditionalFormatting>
  <conditionalFormatting sqref="D51:D53">
    <cfRule type="duplicateValues" dxfId="641" priority="221"/>
  </conditionalFormatting>
  <conditionalFormatting sqref="B51:B53">
    <cfRule type="duplicateValues" dxfId="640" priority="220"/>
  </conditionalFormatting>
  <conditionalFormatting sqref="D55:D65">
    <cfRule type="duplicateValues" dxfId="639" priority="219"/>
  </conditionalFormatting>
  <conditionalFormatting sqref="B55:B65">
    <cfRule type="duplicateValues" dxfId="638" priority="218"/>
  </conditionalFormatting>
  <conditionalFormatting sqref="D68:D76">
    <cfRule type="duplicateValues" dxfId="637" priority="217"/>
  </conditionalFormatting>
  <conditionalFormatting sqref="B68:B76">
    <cfRule type="duplicateValues" dxfId="636" priority="216"/>
  </conditionalFormatting>
  <conditionalFormatting sqref="D67">
    <cfRule type="duplicateValues" dxfId="635" priority="215"/>
  </conditionalFormatting>
  <conditionalFormatting sqref="B67">
    <cfRule type="duplicateValues" dxfId="634" priority="214"/>
  </conditionalFormatting>
  <conditionalFormatting sqref="D78">
    <cfRule type="duplicateValues" dxfId="633" priority="213"/>
  </conditionalFormatting>
  <conditionalFormatting sqref="B78">
    <cfRule type="duplicateValues" dxfId="632" priority="212"/>
  </conditionalFormatting>
  <conditionalFormatting sqref="D80:D81">
    <cfRule type="duplicateValues" dxfId="631" priority="211"/>
  </conditionalFormatting>
  <conditionalFormatting sqref="B80:B81">
    <cfRule type="duplicateValues" dxfId="630" priority="210"/>
  </conditionalFormatting>
  <conditionalFormatting sqref="D85:D89">
    <cfRule type="duplicateValues" dxfId="629" priority="209"/>
  </conditionalFormatting>
  <conditionalFormatting sqref="B85:B89">
    <cfRule type="duplicateValues" dxfId="628" priority="208"/>
  </conditionalFormatting>
  <conditionalFormatting sqref="D90:D94">
    <cfRule type="duplicateValues" dxfId="627" priority="207"/>
  </conditionalFormatting>
  <conditionalFormatting sqref="B90:B94">
    <cfRule type="duplicateValues" dxfId="626" priority="206"/>
  </conditionalFormatting>
  <conditionalFormatting sqref="D67:D76">
    <cfRule type="duplicateValues" dxfId="625" priority="205"/>
  </conditionalFormatting>
  <conditionalFormatting sqref="B67:B76">
    <cfRule type="duplicateValues" dxfId="624" priority="204"/>
  </conditionalFormatting>
  <conditionalFormatting sqref="B14:B203">
    <cfRule type="duplicateValues" dxfId="623" priority="203"/>
  </conditionalFormatting>
  <conditionalFormatting sqref="B20">
    <cfRule type="duplicateValues" dxfId="622" priority="202"/>
  </conditionalFormatting>
  <conditionalFormatting sqref="D45:D53">
    <cfRule type="duplicateValues" dxfId="621" priority="201"/>
  </conditionalFormatting>
  <conditionalFormatting sqref="B45:B53">
    <cfRule type="duplicateValues" dxfId="620" priority="200"/>
  </conditionalFormatting>
  <conditionalFormatting sqref="D62 D71 D80 D89">
    <cfRule type="duplicateValues" dxfId="619" priority="199"/>
  </conditionalFormatting>
  <conditionalFormatting sqref="B62 B71 B80 B89">
    <cfRule type="duplicateValues" dxfId="618" priority="198"/>
  </conditionalFormatting>
  <conditionalFormatting sqref="D66 D75 D84">
    <cfRule type="duplicateValues" dxfId="617" priority="197"/>
  </conditionalFormatting>
  <conditionalFormatting sqref="B66 B75 B84">
    <cfRule type="duplicateValues" dxfId="616" priority="196"/>
  </conditionalFormatting>
  <conditionalFormatting sqref="D67:D69 D76:D78 D85:D87">
    <cfRule type="duplicateValues" dxfId="615" priority="195"/>
  </conditionalFormatting>
  <conditionalFormatting sqref="B67:B69 B76:B78 B85:B87">
    <cfRule type="duplicateValues" dxfId="614" priority="194"/>
  </conditionalFormatting>
  <conditionalFormatting sqref="D61:D89">
    <cfRule type="duplicateValues" dxfId="613" priority="193"/>
  </conditionalFormatting>
  <conditionalFormatting sqref="B61:B89">
    <cfRule type="duplicateValues" dxfId="612" priority="192"/>
  </conditionalFormatting>
  <conditionalFormatting sqref="D91:D95">
    <cfRule type="duplicateValues" dxfId="611" priority="191"/>
  </conditionalFormatting>
  <conditionalFormatting sqref="B91:B95">
    <cfRule type="duplicateValues" dxfId="610" priority="190"/>
  </conditionalFormatting>
  <conditionalFormatting sqref="D92">
    <cfRule type="duplicateValues" dxfId="609" priority="189"/>
  </conditionalFormatting>
  <conditionalFormatting sqref="B92">
    <cfRule type="duplicateValues" dxfId="608" priority="188"/>
  </conditionalFormatting>
  <conditionalFormatting sqref="D14:D194 D197:D201">
    <cfRule type="duplicateValues" dxfId="607" priority="187"/>
  </conditionalFormatting>
  <conditionalFormatting sqref="D14:D203">
    <cfRule type="duplicateValues" dxfId="606" priority="186"/>
  </conditionalFormatting>
  <conditionalFormatting sqref="B14:B203">
    <cfRule type="duplicateValues" dxfId="605" priority="185"/>
  </conditionalFormatting>
  <conditionalFormatting sqref="D17">
    <cfRule type="duplicateValues" dxfId="604" priority="184"/>
  </conditionalFormatting>
  <conditionalFormatting sqref="B17">
    <cfRule type="duplicateValues" dxfId="603" priority="183"/>
  </conditionalFormatting>
  <conditionalFormatting sqref="D39:D42">
    <cfRule type="duplicateValues" dxfId="602" priority="182"/>
  </conditionalFormatting>
  <conditionalFormatting sqref="B39:B42">
    <cfRule type="duplicateValues" dxfId="601" priority="181"/>
  </conditionalFormatting>
  <conditionalFormatting sqref="D44">
    <cfRule type="duplicateValues" dxfId="600" priority="180"/>
  </conditionalFormatting>
  <conditionalFormatting sqref="B44">
    <cfRule type="duplicateValues" dxfId="599" priority="179"/>
  </conditionalFormatting>
  <conditionalFormatting sqref="D46">
    <cfRule type="duplicateValues" dxfId="598" priority="178"/>
  </conditionalFormatting>
  <conditionalFormatting sqref="B46">
    <cfRule type="duplicateValues" dxfId="597" priority="177"/>
  </conditionalFormatting>
  <conditionalFormatting sqref="D50">
    <cfRule type="duplicateValues" dxfId="596" priority="176"/>
  </conditionalFormatting>
  <conditionalFormatting sqref="B50">
    <cfRule type="duplicateValues" dxfId="595" priority="175"/>
  </conditionalFormatting>
  <conditionalFormatting sqref="D51:D53">
    <cfRule type="duplicateValues" dxfId="594" priority="174"/>
  </conditionalFormatting>
  <conditionalFormatting sqref="B51:B53">
    <cfRule type="duplicateValues" dxfId="593" priority="173"/>
  </conditionalFormatting>
  <conditionalFormatting sqref="D55:D65">
    <cfRule type="duplicateValues" dxfId="592" priority="172"/>
  </conditionalFormatting>
  <conditionalFormatting sqref="B55:B65">
    <cfRule type="duplicateValues" dxfId="591" priority="171"/>
  </conditionalFormatting>
  <conditionalFormatting sqref="D68:D76">
    <cfRule type="duplicateValues" dxfId="590" priority="170"/>
  </conditionalFormatting>
  <conditionalFormatting sqref="B68:B76">
    <cfRule type="duplicateValues" dxfId="589" priority="169"/>
  </conditionalFormatting>
  <conditionalFormatting sqref="D67">
    <cfRule type="duplicateValues" dxfId="588" priority="168"/>
  </conditionalFormatting>
  <conditionalFormatting sqref="B67">
    <cfRule type="duplicateValues" dxfId="587" priority="167"/>
  </conditionalFormatting>
  <conditionalFormatting sqref="D78">
    <cfRule type="duplicateValues" dxfId="586" priority="166"/>
  </conditionalFormatting>
  <conditionalFormatting sqref="B78">
    <cfRule type="duplicateValues" dxfId="585" priority="165"/>
  </conditionalFormatting>
  <conditionalFormatting sqref="D80:D81">
    <cfRule type="duplicateValues" dxfId="584" priority="164"/>
  </conditionalFormatting>
  <conditionalFormatting sqref="B80:B81">
    <cfRule type="duplicateValues" dxfId="583" priority="163"/>
  </conditionalFormatting>
  <conditionalFormatting sqref="D85:D89">
    <cfRule type="duplicateValues" dxfId="582" priority="162"/>
  </conditionalFormatting>
  <conditionalFormatting sqref="B85:B89">
    <cfRule type="duplicateValues" dxfId="581" priority="161"/>
  </conditionalFormatting>
  <conditionalFormatting sqref="D90:D94">
    <cfRule type="duplicateValues" dxfId="580" priority="160"/>
  </conditionalFormatting>
  <conditionalFormatting sqref="B90:B94">
    <cfRule type="duplicateValues" dxfId="579" priority="159"/>
  </conditionalFormatting>
  <conditionalFormatting sqref="D67:D76">
    <cfRule type="duplicateValues" dxfId="578" priority="158"/>
  </conditionalFormatting>
  <conditionalFormatting sqref="B67:B76">
    <cfRule type="duplicateValues" dxfId="577" priority="157"/>
  </conditionalFormatting>
  <conditionalFormatting sqref="B14:B203">
    <cfRule type="duplicateValues" dxfId="576" priority="156"/>
  </conditionalFormatting>
  <conditionalFormatting sqref="B20">
    <cfRule type="duplicateValues" dxfId="575" priority="155"/>
  </conditionalFormatting>
  <conditionalFormatting sqref="D45:D53">
    <cfRule type="duplicateValues" dxfId="574" priority="154"/>
  </conditionalFormatting>
  <conditionalFormatting sqref="B45:B53">
    <cfRule type="duplicateValues" dxfId="573" priority="153"/>
  </conditionalFormatting>
  <conditionalFormatting sqref="D62 D71 D80 D89">
    <cfRule type="duplicateValues" dxfId="572" priority="152"/>
  </conditionalFormatting>
  <conditionalFormatting sqref="B62 B71 B80 B89">
    <cfRule type="duplicateValues" dxfId="571" priority="151"/>
  </conditionalFormatting>
  <conditionalFormatting sqref="D66 D75 D84">
    <cfRule type="duplicateValues" dxfId="570" priority="150"/>
  </conditionalFormatting>
  <conditionalFormatting sqref="B66 B75 B84">
    <cfRule type="duplicateValues" dxfId="569" priority="149"/>
  </conditionalFormatting>
  <conditionalFormatting sqref="D67:D69 D76:D78 D85:D87">
    <cfRule type="duplicateValues" dxfId="568" priority="148"/>
  </conditionalFormatting>
  <conditionalFormatting sqref="B67:B69 B76:B78 B85:B87">
    <cfRule type="duplicateValues" dxfId="567" priority="147"/>
  </conditionalFormatting>
  <conditionalFormatting sqref="D61:D89">
    <cfRule type="duplicateValues" dxfId="566" priority="146"/>
  </conditionalFormatting>
  <conditionalFormatting sqref="B61:B89">
    <cfRule type="duplicateValues" dxfId="565" priority="145"/>
  </conditionalFormatting>
  <conditionalFormatting sqref="D91:D95">
    <cfRule type="duplicateValues" dxfId="564" priority="144"/>
  </conditionalFormatting>
  <conditionalFormatting sqref="B91:B95">
    <cfRule type="duplicateValues" dxfId="563" priority="143"/>
  </conditionalFormatting>
  <conditionalFormatting sqref="D92">
    <cfRule type="duplicateValues" dxfId="562" priority="142"/>
  </conditionalFormatting>
  <conditionalFormatting sqref="B92">
    <cfRule type="duplicateValues" dxfId="561" priority="141"/>
  </conditionalFormatting>
  <conditionalFormatting sqref="D14:D203">
    <cfRule type="duplicateValues" dxfId="560" priority="140"/>
  </conditionalFormatting>
  <conditionalFormatting sqref="D14:D203">
    <cfRule type="duplicateValues" dxfId="559" priority="139"/>
  </conditionalFormatting>
  <conditionalFormatting sqref="B14:B203">
    <cfRule type="duplicateValues" dxfId="558" priority="138"/>
  </conditionalFormatting>
  <conditionalFormatting sqref="D17">
    <cfRule type="duplicateValues" dxfId="557" priority="137"/>
  </conditionalFormatting>
  <conditionalFormatting sqref="B17">
    <cfRule type="duplicateValues" dxfId="556" priority="136"/>
  </conditionalFormatting>
  <conditionalFormatting sqref="D39:D42">
    <cfRule type="duplicateValues" dxfId="555" priority="135"/>
  </conditionalFormatting>
  <conditionalFormatting sqref="B39:B42">
    <cfRule type="duplicateValues" dxfId="554" priority="134"/>
  </conditionalFormatting>
  <conditionalFormatting sqref="D44">
    <cfRule type="duplicateValues" dxfId="553" priority="133"/>
  </conditionalFormatting>
  <conditionalFormatting sqref="B44">
    <cfRule type="duplicateValues" dxfId="552" priority="132"/>
  </conditionalFormatting>
  <conditionalFormatting sqref="D46">
    <cfRule type="duplicateValues" dxfId="551" priority="131"/>
  </conditionalFormatting>
  <conditionalFormatting sqref="B46">
    <cfRule type="duplicateValues" dxfId="550" priority="130"/>
  </conditionalFormatting>
  <conditionalFormatting sqref="D50">
    <cfRule type="duplicateValues" dxfId="549" priority="129"/>
  </conditionalFormatting>
  <conditionalFormatting sqref="B50">
    <cfRule type="duplicateValues" dxfId="548" priority="128"/>
  </conditionalFormatting>
  <conditionalFormatting sqref="D51:D53">
    <cfRule type="duplicateValues" dxfId="547" priority="127"/>
  </conditionalFormatting>
  <conditionalFormatting sqref="B51:B53">
    <cfRule type="duplicateValues" dxfId="546" priority="126"/>
  </conditionalFormatting>
  <conditionalFormatting sqref="D56:D66">
    <cfRule type="duplicateValues" dxfId="545" priority="125"/>
  </conditionalFormatting>
  <conditionalFormatting sqref="B56:B66">
    <cfRule type="duplicateValues" dxfId="544" priority="124"/>
  </conditionalFormatting>
  <conditionalFormatting sqref="D69:D77">
    <cfRule type="duplicateValues" dxfId="543" priority="123"/>
  </conditionalFormatting>
  <conditionalFormatting sqref="B69:B77">
    <cfRule type="duplicateValues" dxfId="542" priority="122"/>
  </conditionalFormatting>
  <conditionalFormatting sqref="D68">
    <cfRule type="duplicateValues" dxfId="541" priority="121"/>
  </conditionalFormatting>
  <conditionalFormatting sqref="B68">
    <cfRule type="duplicateValues" dxfId="540" priority="120"/>
  </conditionalFormatting>
  <conditionalFormatting sqref="D79">
    <cfRule type="duplicateValues" dxfId="539" priority="119"/>
  </conditionalFormatting>
  <conditionalFormatting sqref="B79">
    <cfRule type="duplicateValues" dxfId="538" priority="118"/>
  </conditionalFormatting>
  <conditionalFormatting sqref="D81:D82">
    <cfRule type="duplicateValues" dxfId="537" priority="117"/>
  </conditionalFormatting>
  <conditionalFormatting sqref="B81:B82">
    <cfRule type="duplicateValues" dxfId="536" priority="116"/>
  </conditionalFormatting>
  <conditionalFormatting sqref="D86:D90">
    <cfRule type="duplicateValues" dxfId="535" priority="115"/>
  </conditionalFormatting>
  <conditionalFormatting sqref="B86:B90">
    <cfRule type="duplicateValues" dxfId="534" priority="114"/>
  </conditionalFormatting>
  <conditionalFormatting sqref="D91:D95">
    <cfRule type="duplicateValues" dxfId="533" priority="113"/>
  </conditionalFormatting>
  <conditionalFormatting sqref="B91:B95">
    <cfRule type="duplicateValues" dxfId="532" priority="112"/>
  </conditionalFormatting>
  <conditionalFormatting sqref="D68:D77">
    <cfRule type="duplicateValues" dxfId="531" priority="111"/>
  </conditionalFormatting>
  <conditionalFormatting sqref="B68:B77">
    <cfRule type="duplicateValues" dxfId="530" priority="110"/>
  </conditionalFormatting>
  <conditionalFormatting sqref="B14:B203">
    <cfRule type="duplicateValues" dxfId="529" priority="109"/>
  </conditionalFormatting>
  <conditionalFormatting sqref="B20">
    <cfRule type="duplicateValues" dxfId="528" priority="108"/>
  </conditionalFormatting>
  <conditionalFormatting sqref="D45:D53">
    <cfRule type="duplicateValues" dxfId="527" priority="107"/>
  </conditionalFormatting>
  <conditionalFormatting sqref="B45:B53">
    <cfRule type="duplicateValues" dxfId="526" priority="106"/>
  </conditionalFormatting>
  <conditionalFormatting sqref="D63 D72 D81 D90">
    <cfRule type="duplicateValues" dxfId="525" priority="105"/>
  </conditionalFormatting>
  <conditionalFormatting sqref="B63 B72 B81 B90">
    <cfRule type="duplicateValues" dxfId="524" priority="104"/>
  </conditionalFormatting>
  <conditionalFormatting sqref="D67 D76 D85">
    <cfRule type="duplicateValues" dxfId="523" priority="103"/>
  </conditionalFormatting>
  <conditionalFormatting sqref="B67 B76 B85">
    <cfRule type="duplicateValues" dxfId="522" priority="102"/>
  </conditionalFormatting>
  <conditionalFormatting sqref="D68:D70 D77:D79 D86:D88">
    <cfRule type="duplicateValues" dxfId="521" priority="101"/>
  </conditionalFormatting>
  <conditionalFormatting sqref="B68:B70 B77:B79 B86:B88">
    <cfRule type="duplicateValues" dxfId="520" priority="100"/>
  </conditionalFormatting>
  <conditionalFormatting sqref="D62:D90">
    <cfRule type="duplicateValues" dxfId="519" priority="99"/>
  </conditionalFormatting>
  <conditionalFormatting sqref="B62:B90">
    <cfRule type="duplicateValues" dxfId="518" priority="98"/>
  </conditionalFormatting>
  <conditionalFormatting sqref="D63">
    <cfRule type="duplicateValues" dxfId="517" priority="97"/>
  </conditionalFormatting>
  <conditionalFormatting sqref="B63">
    <cfRule type="duplicateValues" dxfId="516" priority="96"/>
  </conditionalFormatting>
  <conditionalFormatting sqref="D67">
    <cfRule type="duplicateValues" dxfId="515" priority="95"/>
  </conditionalFormatting>
  <conditionalFormatting sqref="B67">
    <cfRule type="duplicateValues" dxfId="514" priority="94"/>
  </conditionalFormatting>
  <conditionalFormatting sqref="D68:D70">
    <cfRule type="duplicateValues" dxfId="513" priority="93"/>
  </conditionalFormatting>
  <conditionalFormatting sqref="B68:B70">
    <cfRule type="duplicateValues" dxfId="512" priority="92"/>
  </conditionalFormatting>
  <conditionalFormatting sqref="D92:D96">
    <cfRule type="duplicateValues" dxfId="511" priority="91"/>
  </conditionalFormatting>
  <conditionalFormatting sqref="B92:B96">
    <cfRule type="duplicateValues" dxfId="510" priority="90"/>
  </conditionalFormatting>
  <conditionalFormatting sqref="D93">
    <cfRule type="duplicateValues" dxfId="509" priority="89"/>
  </conditionalFormatting>
  <conditionalFormatting sqref="B93">
    <cfRule type="duplicateValues" dxfId="508" priority="88"/>
  </conditionalFormatting>
  <conditionalFormatting sqref="B55">
    <cfRule type="duplicateValues" dxfId="507" priority="87"/>
  </conditionalFormatting>
  <conditionalFormatting sqref="D55">
    <cfRule type="duplicateValues" dxfId="506" priority="86"/>
  </conditionalFormatting>
  <conditionalFormatting sqref="D14:D203">
    <cfRule type="duplicateValues" dxfId="505" priority="85"/>
  </conditionalFormatting>
  <conditionalFormatting sqref="D14:D203">
    <cfRule type="duplicateValues" dxfId="504" priority="84"/>
  </conditionalFormatting>
  <conditionalFormatting sqref="B14:B203">
    <cfRule type="duplicateValues" dxfId="503" priority="83"/>
  </conditionalFormatting>
  <conditionalFormatting sqref="D17">
    <cfRule type="duplicateValues" dxfId="502" priority="82"/>
  </conditionalFormatting>
  <conditionalFormatting sqref="B17">
    <cfRule type="duplicateValues" dxfId="501" priority="81"/>
  </conditionalFormatting>
  <conditionalFormatting sqref="D39:D42">
    <cfRule type="duplicateValues" dxfId="500" priority="80"/>
  </conditionalFormatting>
  <conditionalFormatting sqref="B39:B42">
    <cfRule type="duplicateValues" dxfId="499" priority="79"/>
  </conditionalFormatting>
  <conditionalFormatting sqref="D44">
    <cfRule type="duplicateValues" dxfId="498" priority="78"/>
  </conditionalFormatting>
  <conditionalFormatting sqref="B44">
    <cfRule type="duplicateValues" dxfId="497" priority="77"/>
  </conditionalFormatting>
  <conditionalFormatting sqref="D46">
    <cfRule type="duplicateValues" dxfId="496" priority="76"/>
  </conditionalFormatting>
  <conditionalFormatting sqref="B46">
    <cfRule type="duplicateValues" dxfId="495" priority="75"/>
  </conditionalFormatting>
  <conditionalFormatting sqref="D50">
    <cfRule type="duplicateValues" dxfId="494" priority="74"/>
  </conditionalFormatting>
  <conditionalFormatting sqref="B50">
    <cfRule type="duplicateValues" dxfId="493" priority="73"/>
  </conditionalFormatting>
  <conditionalFormatting sqref="D51:D53">
    <cfRule type="duplicateValues" dxfId="492" priority="72"/>
  </conditionalFormatting>
  <conditionalFormatting sqref="B51:B53">
    <cfRule type="duplicateValues" dxfId="491" priority="71"/>
  </conditionalFormatting>
  <conditionalFormatting sqref="D55:D65">
    <cfRule type="duplicateValues" dxfId="490" priority="70"/>
  </conditionalFormatting>
  <conditionalFormatting sqref="B55:B65">
    <cfRule type="duplicateValues" dxfId="489" priority="69"/>
  </conditionalFormatting>
  <conditionalFormatting sqref="D68:D76">
    <cfRule type="duplicateValues" dxfId="488" priority="68"/>
  </conditionalFormatting>
  <conditionalFormatting sqref="B68:B76">
    <cfRule type="duplicateValues" dxfId="487" priority="67"/>
  </conditionalFormatting>
  <conditionalFormatting sqref="D67">
    <cfRule type="duplicateValues" dxfId="486" priority="66"/>
  </conditionalFormatting>
  <conditionalFormatting sqref="B67">
    <cfRule type="duplicateValues" dxfId="485" priority="65"/>
  </conditionalFormatting>
  <conditionalFormatting sqref="D78">
    <cfRule type="duplicateValues" dxfId="484" priority="64"/>
  </conditionalFormatting>
  <conditionalFormatting sqref="B78">
    <cfRule type="duplicateValues" dxfId="483" priority="63"/>
  </conditionalFormatting>
  <conditionalFormatting sqref="D80:D81">
    <cfRule type="duplicateValues" dxfId="482" priority="62"/>
  </conditionalFormatting>
  <conditionalFormatting sqref="B80:B81">
    <cfRule type="duplicateValues" dxfId="481" priority="61"/>
  </conditionalFormatting>
  <conditionalFormatting sqref="D85:D89">
    <cfRule type="duplicateValues" dxfId="480" priority="60"/>
  </conditionalFormatting>
  <conditionalFormatting sqref="B85:B89">
    <cfRule type="duplicateValues" dxfId="479" priority="59"/>
  </conditionalFormatting>
  <conditionalFormatting sqref="D90:D94">
    <cfRule type="duplicateValues" dxfId="478" priority="58"/>
  </conditionalFormatting>
  <conditionalFormatting sqref="B90:B94">
    <cfRule type="duplicateValues" dxfId="477" priority="57"/>
  </conditionalFormatting>
  <conditionalFormatting sqref="D67:D76">
    <cfRule type="duplicateValues" dxfId="476" priority="56"/>
  </conditionalFormatting>
  <conditionalFormatting sqref="B67:B76">
    <cfRule type="duplicateValues" dxfId="475" priority="55"/>
  </conditionalFormatting>
  <conditionalFormatting sqref="B14:B203">
    <cfRule type="duplicateValues" dxfId="474" priority="54"/>
  </conditionalFormatting>
  <conditionalFormatting sqref="B20">
    <cfRule type="duplicateValues" dxfId="473" priority="53"/>
  </conditionalFormatting>
  <conditionalFormatting sqref="D45:D53">
    <cfRule type="duplicateValues" dxfId="472" priority="52"/>
  </conditionalFormatting>
  <conditionalFormatting sqref="B45:B53">
    <cfRule type="duplicateValues" dxfId="471" priority="51"/>
  </conditionalFormatting>
  <conditionalFormatting sqref="D61:D89">
    <cfRule type="duplicateValues" dxfId="470" priority="50"/>
  </conditionalFormatting>
  <conditionalFormatting sqref="B61:B89">
    <cfRule type="duplicateValues" dxfId="469" priority="49"/>
  </conditionalFormatting>
  <conditionalFormatting sqref="D91:D95">
    <cfRule type="duplicateValues" dxfId="468" priority="48"/>
  </conditionalFormatting>
  <conditionalFormatting sqref="B91:B95">
    <cfRule type="duplicateValues" dxfId="467" priority="47"/>
  </conditionalFormatting>
  <conditionalFormatting sqref="D200:D201 D14:D197">
    <cfRule type="duplicateValues" dxfId="466" priority="46"/>
  </conditionalFormatting>
  <conditionalFormatting sqref="D14:D203">
    <cfRule type="duplicateValues" dxfId="465" priority="45"/>
  </conditionalFormatting>
  <conditionalFormatting sqref="B14:B203">
    <cfRule type="duplicateValues" dxfId="464" priority="44"/>
  </conditionalFormatting>
  <conditionalFormatting sqref="D17">
    <cfRule type="duplicateValues" dxfId="463" priority="43"/>
  </conditionalFormatting>
  <conditionalFormatting sqref="B17">
    <cfRule type="duplicateValues" dxfId="462" priority="42"/>
  </conditionalFormatting>
  <conditionalFormatting sqref="D39:D42">
    <cfRule type="duplicateValues" dxfId="461" priority="41"/>
  </conditionalFormatting>
  <conditionalFormatting sqref="B39:B42">
    <cfRule type="duplicateValues" dxfId="460" priority="40"/>
  </conditionalFormatting>
  <conditionalFormatting sqref="D44">
    <cfRule type="duplicateValues" dxfId="459" priority="39"/>
  </conditionalFormatting>
  <conditionalFormatting sqref="B44">
    <cfRule type="duplicateValues" dxfId="458" priority="38"/>
  </conditionalFormatting>
  <conditionalFormatting sqref="D46">
    <cfRule type="duplicateValues" dxfId="457" priority="37"/>
  </conditionalFormatting>
  <conditionalFormatting sqref="B46">
    <cfRule type="duplicateValues" dxfId="456" priority="36"/>
  </conditionalFormatting>
  <conditionalFormatting sqref="D50">
    <cfRule type="duplicateValues" dxfId="455" priority="35"/>
  </conditionalFormatting>
  <conditionalFormatting sqref="B50">
    <cfRule type="duplicateValues" dxfId="454" priority="34"/>
  </conditionalFormatting>
  <conditionalFormatting sqref="D51:D53">
    <cfRule type="duplicateValues" dxfId="453" priority="33"/>
  </conditionalFormatting>
  <conditionalFormatting sqref="B51:B53">
    <cfRule type="duplicateValues" dxfId="452" priority="32"/>
  </conditionalFormatting>
  <conditionalFormatting sqref="D55:D65">
    <cfRule type="duplicateValues" dxfId="451" priority="31"/>
  </conditionalFormatting>
  <conditionalFormatting sqref="B55:B65">
    <cfRule type="duplicateValues" dxfId="450" priority="30"/>
  </conditionalFormatting>
  <conditionalFormatting sqref="D68:D76">
    <cfRule type="duplicateValues" dxfId="449" priority="29"/>
  </conditionalFormatting>
  <conditionalFormatting sqref="B68:B76">
    <cfRule type="duplicateValues" dxfId="448" priority="28"/>
  </conditionalFormatting>
  <conditionalFormatting sqref="D67">
    <cfRule type="duplicateValues" dxfId="447" priority="27"/>
  </conditionalFormatting>
  <conditionalFormatting sqref="B67">
    <cfRule type="duplicateValues" dxfId="446" priority="26"/>
  </conditionalFormatting>
  <conditionalFormatting sqref="D78">
    <cfRule type="duplicateValues" dxfId="445" priority="25"/>
  </conditionalFormatting>
  <conditionalFormatting sqref="B78">
    <cfRule type="duplicateValues" dxfId="444" priority="24"/>
  </conditionalFormatting>
  <conditionalFormatting sqref="D80:D81">
    <cfRule type="duplicateValues" dxfId="443" priority="23"/>
  </conditionalFormatting>
  <conditionalFormatting sqref="B80:B81">
    <cfRule type="duplicateValues" dxfId="442" priority="22"/>
  </conditionalFormatting>
  <conditionalFormatting sqref="D85:D89">
    <cfRule type="duplicateValues" dxfId="441" priority="21"/>
  </conditionalFormatting>
  <conditionalFormatting sqref="B85:B89">
    <cfRule type="duplicateValues" dxfId="440" priority="20"/>
  </conditionalFormatting>
  <conditionalFormatting sqref="D90:D94">
    <cfRule type="duplicateValues" dxfId="439" priority="19"/>
  </conditionalFormatting>
  <conditionalFormatting sqref="B90:B94">
    <cfRule type="duplicateValues" dxfId="438" priority="18"/>
  </conditionalFormatting>
  <conditionalFormatting sqref="D67:D76">
    <cfRule type="duplicateValues" dxfId="437" priority="17"/>
  </conditionalFormatting>
  <conditionalFormatting sqref="B67:B76">
    <cfRule type="duplicateValues" dxfId="436" priority="16"/>
  </conditionalFormatting>
  <conditionalFormatting sqref="B14:B203">
    <cfRule type="duplicateValues" dxfId="435" priority="15"/>
  </conditionalFormatting>
  <conditionalFormatting sqref="B20">
    <cfRule type="duplicateValues" dxfId="434" priority="14"/>
  </conditionalFormatting>
  <conditionalFormatting sqref="D45:D53">
    <cfRule type="duplicateValues" dxfId="433" priority="13"/>
  </conditionalFormatting>
  <conditionalFormatting sqref="B45:B53">
    <cfRule type="duplicateValues" dxfId="432" priority="12"/>
  </conditionalFormatting>
  <conditionalFormatting sqref="D61:D89">
    <cfRule type="duplicateValues" dxfId="431" priority="11"/>
  </conditionalFormatting>
  <conditionalFormatting sqref="B61:B89">
    <cfRule type="duplicateValues" dxfId="430" priority="10"/>
  </conditionalFormatting>
  <conditionalFormatting sqref="D91:D95">
    <cfRule type="duplicateValues" dxfId="429" priority="9"/>
  </conditionalFormatting>
  <conditionalFormatting sqref="B91:B95">
    <cfRule type="duplicateValues" dxfId="428" priority="8"/>
  </conditionalFormatting>
  <conditionalFormatting sqref="D201 D192:D198">
    <cfRule type="duplicateValues" dxfId="427" priority="7"/>
  </conditionalFormatting>
  <conditionalFormatting sqref="D188:D189">
    <cfRule type="duplicateValues" dxfId="426" priority="6"/>
  </conditionalFormatting>
  <conditionalFormatting sqref="D183:D184 D187">
    <cfRule type="duplicateValues" dxfId="425" priority="5"/>
  </conditionalFormatting>
  <conditionalFormatting sqref="D197:D198">
    <cfRule type="duplicateValues" dxfId="424" priority="4"/>
  </conditionalFormatting>
  <conditionalFormatting sqref="D202:D203 D14:D180">
    <cfRule type="duplicateValues" dxfId="423" priority="3"/>
  </conditionalFormatting>
  <conditionalFormatting sqref="D14:D203">
    <cfRule type="duplicateValues" dxfId="422" priority="2"/>
  </conditionalFormatting>
  <conditionalFormatting sqref="B14:B203">
    <cfRule type="duplicateValues" dxfId="421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2"/>
  <sheetViews>
    <sheetView topLeftCell="A4" workbookViewId="0">
      <pane ySplit="9" topLeftCell="A202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3.7109375" style="1" customWidth="1"/>
    <col min="3" max="3" width="6.5703125" style="1" hidden="1" customWidth="1"/>
    <col min="4" max="4" width="7.140625" style="1" customWidth="1"/>
    <col min="5" max="5" width="58.28515625" style="1" customWidth="1"/>
    <col min="6" max="6" width="8.140625" style="48" customWidth="1"/>
    <col min="7" max="7" width="8" style="48" customWidth="1"/>
    <col min="8" max="8" width="7.7109375" style="1" customWidth="1"/>
    <col min="9" max="9" width="0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1" width="9.28515625" style="1" customWidth="1"/>
    <col min="32" max="32" width="12" style="1" bestFit="1" customWidth="1"/>
    <col min="33" max="33" width="6.42578125" style="1" customWidth="1"/>
    <col min="34" max="34" width="7.7109375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AO6" s="39"/>
    </row>
    <row r="7" spans="1:49" x14ac:dyDescent="0.2">
      <c r="AO7" s="39"/>
    </row>
    <row r="8" spans="1:49" x14ac:dyDescent="0.2">
      <c r="AO8" s="39"/>
    </row>
    <row r="9" spans="1:49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38</v>
      </c>
      <c r="AQ9" s="33">
        <v>43466</v>
      </c>
      <c r="AR9" s="34"/>
      <c r="AT9" s="33">
        <v>43525</v>
      </c>
      <c r="AU9" s="34"/>
      <c r="AV9" s="33">
        <v>43616</v>
      </c>
      <c r="AW9" s="34"/>
    </row>
    <row r="10" spans="1:49" ht="16.5" customHeight="1" x14ac:dyDescent="0.2">
      <c r="B10" s="1047"/>
      <c r="C10" s="1047"/>
      <c r="D10" s="1047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64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1048" t="s">
        <v>7</v>
      </c>
      <c r="AD11" s="1049"/>
      <c r="AE11" s="1049"/>
      <c r="AF11" s="1049"/>
      <c r="AG11" s="1049"/>
      <c r="AH11" s="1049"/>
      <c r="AI11" s="1049"/>
      <c r="AJ11" s="1049"/>
      <c r="AK11" s="1049"/>
      <c r="AL11" s="1049"/>
      <c r="AM11" s="1049"/>
      <c r="AN11" s="1049"/>
      <c r="AO11" s="1050"/>
    </row>
    <row r="12" spans="1:49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9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3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9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2</v>
      </c>
      <c r="K15" s="16">
        <f t="shared" ref="K15:K75" si="11">J15*$F15</f>
        <v>10.520000000000003</v>
      </c>
      <c r="L15" s="16">
        <f t="shared" ref="L15:L19" si="12">J15*$G15</f>
        <v>49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0</v>
      </c>
      <c r="Q15" s="16">
        <f t="shared" ref="Q15:Q19" si="15">P15*$F15</f>
        <v>0</v>
      </c>
      <c r="R15" s="16">
        <f t="shared" ref="R15:R19" si="16">P15*$G15</f>
        <v>0</v>
      </c>
      <c r="S15" s="26">
        <v>0</v>
      </c>
      <c r="T15" s="16">
        <f t="shared" ref="T15:T19" si="17">S15*$F15</f>
        <v>0</v>
      </c>
      <c r="U15" s="16">
        <f t="shared" ref="U15:U19" si="18">S15*$G15</f>
        <v>0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</v>
      </c>
      <c r="AD15" s="16">
        <f t="shared" si="5"/>
        <v>10.520000000000003</v>
      </c>
      <c r="AE15" s="37">
        <f t="shared" si="6"/>
        <v>49</v>
      </c>
      <c r="AF15" s="42">
        <f t="shared" si="7"/>
        <v>1.6260162601626018E-2</v>
      </c>
      <c r="AG15" s="37">
        <f t="shared" si="8"/>
        <v>0.48780487804878053</v>
      </c>
      <c r="AH15" s="63">
        <f t="shared" si="9"/>
        <v>11.951219512195124</v>
      </c>
      <c r="AI15" s="26">
        <v>2</v>
      </c>
      <c r="AJ15" s="37">
        <f t="shared" si="0"/>
        <v>49</v>
      </c>
      <c r="AK15" s="37">
        <f t="shared" si="1"/>
        <v>122.99999999999999</v>
      </c>
      <c r="AL15" s="47">
        <v>8</v>
      </c>
      <c r="AM15" s="37">
        <f t="shared" si="2"/>
        <v>17.571428571428569</v>
      </c>
      <c r="AN15" s="52">
        <f t="shared" si="3"/>
        <v>4.0999999999999996</v>
      </c>
      <c r="AO15" s="35">
        <f t="shared" si="10"/>
        <v>43712</v>
      </c>
      <c r="AP15" s="36"/>
      <c r="AQ15" s="36"/>
    </row>
    <row r="16" spans="1:49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0</v>
      </c>
      <c r="K16" s="104">
        <f t="shared" si="11"/>
        <v>0</v>
      </c>
      <c r="L16" s="104">
        <f t="shared" si="12"/>
        <v>0</v>
      </c>
      <c r="M16" s="103">
        <v>1</v>
      </c>
      <c r="N16" s="104">
        <f t="shared" si="13"/>
        <v>5.3899999999999917</v>
      </c>
      <c r="O16" s="104">
        <f t="shared" si="14"/>
        <v>24.5</v>
      </c>
      <c r="P16" s="103">
        <v>3</v>
      </c>
      <c r="Q16" s="104">
        <f t="shared" si="15"/>
        <v>16.169999999999973</v>
      </c>
      <c r="R16" s="104">
        <f t="shared" si="16"/>
        <v>73.5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7</v>
      </c>
      <c r="AD16" s="104">
        <f t="shared" si="5"/>
        <v>37.72999999999994</v>
      </c>
      <c r="AE16" s="104">
        <f t="shared" si="6"/>
        <v>171.5</v>
      </c>
      <c r="AF16" s="42">
        <f t="shared" si="7"/>
        <v>5.6910569105691054E-2</v>
      </c>
      <c r="AG16" s="37">
        <f t="shared" si="8"/>
        <v>1.7073170731707317</v>
      </c>
      <c r="AH16" s="104">
        <f t="shared" si="9"/>
        <v>41.829268292682926</v>
      </c>
      <c r="AI16" s="103">
        <v>2</v>
      </c>
      <c r="AJ16" s="107">
        <f t="shared" si="0"/>
        <v>49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1</v>
      </c>
      <c r="N26" s="16">
        <f t="shared" si="24"/>
        <v>57.060000000000038</v>
      </c>
      <c r="O26" s="16">
        <f t="shared" si="25"/>
        <v>104.5</v>
      </c>
      <c r="P26" s="26">
        <v>0</v>
      </c>
      <c r="Q26" s="16">
        <f t="shared" si="26"/>
        <v>0</v>
      </c>
      <c r="R26" s="16">
        <f t="shared" si="27"/>
        <v>0</v>
      </c>
      <c r="S26" s="26">
        <v>1</v>
      </c>
      <c r="T26" s="16">
        <f t="shared" si="28"/>
        <v>57.060000000000038</v>
      </c>
      <c r="U26" s="16">
        <f t="shared" si="29"/>
        <v>104.5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4</v>
      </c>
      <c r="AD26" s="16">
        <f t="shared" si="5"/>
        <v>228.24000000000015</v>
      </c>
      <c r="AE26" s="37">
        <f t="shared" si="6"/>
        <v>418</v>
      </c>
      <c r="AF26" s="42">
        <f t="shared" si="7"/>
        <v>3.2520325203252036E-2</v>
      </c>
      <c r="AG26" s="37">
        <f t="shared" si="8"/>
        <v>0.97560975609756106</v>
      </c>
      <c r="AH26" s="63">
        <f t="shared" si="9"/>
        <v>101.95121951219514</v>
      </c>
      <c r="AI26" s="26">
        <v>0</v>
      </c>
      <c r="AJ26" s="37">
        <f t="shared" si="34"/>
        <v>0</v>
      </c>
      <c r="AK26" s="37">
        <f t="shared" si="35"/>
        <v>0</v>
      </c>
      <c r="AL26" s="47">
        <v>20</v>
      </c>
      <c r="AM26" s="37">
        <f t="shared" si="36"/>
        <v>0</v>
      </c>
      <c r="AN26" s="52">
        <f t="shared" si="37"/>
        <v>0</v>
      </c>
      <c r="AO26" s="35">
        <f t="shared" si="10"/>
        <v>43589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si="38"/>
        <v>0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0</v>
      </c>
      <c r="AD39" s="16">
        <f t="shared" si="5"/>
        <v>0</v>
      </c>
      <c r="AE39" s="37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35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1</v>
      </c>
      <c r="K43" s="16">
        <f t="shared" si="11"/>
        <v>43.38</v>
      </c>
      <c r="L43" s="16">
        <f t="shared" si="38"/>
        <v>79.5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1</v>
      </c>
      <c r="AD43" s="16">
        <f t="shared" si="5"/>
        <v>43.38</v>
      </c>
      <c r="AE43" s="37">
        <f t="shared" si="6"/>
        <v>79.5</v>
      </c>
      <c r="AF43" s="42">
        <f t="shared" si="7"/>
        <v>8.130081300813009E-3</v>
      </c>
      <c r="AG43" s="37">
        <f t="shared" si="8"/>
        <v>0.24390243902439027</v>
      </c>
      <c r="AH43" s="63">
        <f t="shared" si="9"/>
        <v>19.390243902439025</v>
      </c>
      <c r="AI43" s="26">
        <v>0</v>
      </c>
      <c r="AJ43" s="37">
        <f t="shared" si="49"/>
        <v>0</v>
      </c>
      <c r="AK43" s="37">
        <f t="shared" si="50"/>
        <v>0</v>
      </c>
      <c r="AL43" s="47">
        <v>38</v>
      </c>
      <c r="AM43" s="37">
        <f t="shared" si="51"/>
        <v>0</v>
      </c>
      <c r="AN43" s="52">
        <f t="shared" si="52"/>
        <v>0</v>
      </c>
      <c r="AO43" s="35">
        <f t="shared" si="10"/>
        <v>43589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104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104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104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104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104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104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104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104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104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1</v>
      </c>
      <c r="K54" s="16">
        <f t="shared" si="11"/>
        <v>24.729999999999976</v>
      </c>
      <c r="L54" s="16">
        <f t="shared" ref="L54:L88" si="53">J54*$G54</f>
        <v>44.5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1</v>
      </c>
      <c r="AD54" s="16">
        <f t="shared" si="5"/>
        <v>24.729999999999976</v>
      </c>
      <c r="AE54" s="37">
        <f t="shared" si="6"/>
        <v>44.5</v>
      </c>
      <c r="AF54" s="42">
        <f t="shared" si="7"/>
        <v>8.130081300813009E-3</v>
      </c>
      <c r="AG54" s="37">
        <f t="shared" si="8"/>
        <v>0.24390243902439027</v>
      </c>
      <c r="AH54" s="63">
        <f t="shared" si="9"/>
        <v>10.853658536585368</v>
      </c>
      <c r="AI54" s="26">
        <v>0</v>
      </c>
      <c r="AJ54" s="37">
        <f t="shared" ref="AJ54:AJ88" si="64">AI54*G54</f>
        <v>0</v>
      </c>
      <c r="AK54" s="37">
        <f t="shared" ref="AK54:AK88" si="65">IFERROR(AI54/AF54, "-")</f>
        <v>0</v>
      </c>
      <c r="AL54" s="47">
        <v>51</v>
      </c>
      <c r="AM54" s="37">
        <f t="shared" ref="AM54:AM88" si="66">IFERROR(AK54/7,"-")</f>
        <v>0</v>
      </c>
      <c r="AN54" s="52">
        <f t="shared" ref="AN54:AN88" si="67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0</v>
      </c>
      <c r="K55" s="16">
        <f t="shared" si="11"/>
        <v>0</v>
      </c>
      <c r="L55" s="16">
        <f t="shared" si="53"/>
        <v>0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si="64"/>
        <v>0</v>
      </c>
      <c r="AK55" s="37" t="str">
        <f t="shared" si="65"/>
        <v>-</v>
      </c>
      <c r="AL55" s="47">
        <v>52</v>
      </c>
      <c r="AM55" s="37" t="str">
        <f t="shared" si="66"/>
        <v>-</v>
      </c>
      <c r="AN55" s="52" t="str">
        <f t="shared" si="67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1</v>
      </c>
      <c r="K58" s="16">
        <f t="shared" si="11"/>
        <v>25.360000000000003</v>
      </c>
      <c r="L58" s="16">
        <f t="shared" si="53"/>
        <v>49.5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1</v>
      </c>
      <c r="AD58" s="16">
        <f t="shared" si="5"/>
        <v>25.360000000000003</v>
      </c>
      <c r="AE58" s="37">
        <f t="shared" si="6"/>
        <v>49.5</v>
      </c>
      <c r="AF58" s="42">
        <f t="shared" si="7"/>
        <v>8.130081300813009E-3</v>
      </c>
      <c r="AG58" s="37">
        <f t="shared" si="8"/>
        <v>0.24390243902439027</v>
      </c>
      <c r="AH58" s="63">
        <f t="shared" si="9"/>
        <v>12.073170731707318</v>
      </c>
      <c r="AI58" s="26">
        <v>2</v>
      </c>
      <c r="AJ58" s="37">
        <f t="shared" si="64"/>
        <v>99</v>
      </c>
      <c r="AK58" s="37">
        <f t="shared" si="65"/>
        <v>245.99999999999997</v>
      </c>
      <c r="AL58" s="47">
        <v>55</v>
      </c>
      <c r="AM58" s="37">
        <f t="shared" si="66"/>
        <v>35.142857142857139</v>
      </c>
      <c r="AN58" s="52">
        <f t="shared" si="67"/>
        <v>8.1999999999999993</v>
      </c>
      <c r="AO58" s="35">
        <f t="shared" si="10"/>
        <v>43835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104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104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104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1</v>
      </c>
      <c r="N63" s="104">
        <f t="shared" si="54"/>
        <v>27</v>
      </c>
      <c r="O63" s="104">
        <f t="shared" si="55"/>
        <v>59.5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1</v>
      </c>
      <c r="AD63" s="104">
        <f t="shared" si="5"/>
        <v>27</v>
      </c>
      <c r="AE63" s="104">
        <f t="shared" si="6"/>
        <v>59.5</v>
      </c>
      <c r="AF63" s="42">
        <f t="shared" si="7"/>
        <v>8.130081300813009E-3</v>
      </c>
      <c r="AG63" s="37">
        <f t="shared" si="8"/>
        <v>0.24390243902439027</v>
      </c>
      <c r="AH63" s="104">
        <f t="shared" si="9"/>
        <v>14.512195121951221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60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104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104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104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104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64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104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104">
        <f t="shared" si="9"/>
        <v>0</v>
      </c>
      <c r="AI69" s="103">
        <v>1</v>
      </c>
      <c r="AJ69" s="107">
        <f t="shared" si="64"/>
        <v>24.5</v>
      </c>
      <c r="AK69" s="106" t="str">
        <f t="shared" si="65"/>
        <v>-</v>
      </c>
      <c r="AL69" s="108">
        <v>66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104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71" si="68">J71+M71+P71+S71+V71+Y71</f>
        <v>0</v>
      </c>
      <c r="AD71" s="104">
        <f t="shared" ref="AD71:AD171" si="69">AC71*F71</f>
        <v>0</v>
      </c>
      <c r="AE71" s="104">
        <f t="shared" ref="AE71:AE171" si="70">AC71*G71</f>
        <v>0</v>
      </c>
      <c r="AF71" s="42">
        <f t="shared" si="7"/>
        <v>0</v>
      </c>
      <c r="AG71" s="37">
        <f t="shared" si="8"/>
        <v>0</v>
      </c>
      <c r="AH71" s="104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1</v>
      </c>
      <c r="K72" s="104">
        <f t="shared" si="11"/>
        <v>10.259999999999996</v>
      </c>
      <c r="L72" s="104">
        <f t="shared" si="53"/>
        <v>24.5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1</v>
      </c>
      <c r="AD72" s="104">
        <f t="shared" si="69"/>
        <v>10.259999999999996</v>
      </c>
      <c r="AE72" s="104">
        <f t="shared" si="70"/>
        <v>24.5</v>
      </c>
      <c r="AF72" s="42">
        <f t="shared" si="7"/>
        <v>8.130081300813009E-3</v>
      </c>
      <c r="AG72" s="37">
        <f t="shared" si="8"/>
        <v>0.24390243902439027</v>
      </c>
      <c r="AH72" s="104">
        <f t="shared" si="9"/>
        <v>5.9756097560975618</v>
      </c>
      <c r="AI72" s="103">
        <v>0</v>
      </c>
      <c r="AJ72" s="107">
        <f t="shared" si="64"/>
        <v>0</v>
      </c>
      <c r="AK72" s="106">
        <f t="shared" si="65"/>
        <v>0</v>
      </c>
      <c r="AL72" s="108">
        <v>69</v>
      </c>
      <c r="AM72" s="106">
        <f t="shared" si="66"/>
        <v>0</v>
      </c>
      <c r="AN72" s="109">
        <f t="shared" si="67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104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104">
        <f t="shared" ref="AH74:AH174" si="71">AG74*G74</f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104">
        <f t="shared" si="71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1</v>
      </c>
      <c r="K76" s="104">
        <f t="shared" ref="K76:K88" si="72">J76*$F76</f>
        <v>22</v>
      </c>
      <c r="L76" s="104">
        <f t="shared" si="53"/>
        <v>44.5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1</v>
      </c>
      <c r="AD76" s="104">
        <f t="shared" si="69"/>
        <v>22</v>
      </c>
      <c r="AE76" s="104">
        <f t="shared" si="70"/>
        <v>44.5</v>
      </c>
      <c r="AF76" s="42">
        <f t="shared" si="7"/>
        <v>8.130081300813009E-3</v>
      </c>
      <c r="AG76" s="37">
        <f t="shared" si="8"/>
        <v>0.24390243902439027</v>
      </c>
      <c r="AH76" s="104">
        <f t="shared" si="71"/>
        <v>10.853658536585368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2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104">
        <f t="shared" si="71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74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2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3">AC78/AQ$10</f>
        <v>0</v>
      </c>
      <c r="AG78" s="37">
        <f t="shared" ref="AG78:AG141" si="74">AF78*30</f>
        <v>0</v>
      </c>
      <c r="AH78" s="104">
        <f t="shared" si="71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2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si="73"/>
        <v>0</v>
      </c>
      <c r="AG79" s="37">
        <f t="shared" si="74"/>
        <v>0</v>
      </c>
      <c r="AH79" s="104">
        <f t="shared" si="71"/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76</v>
      </c>
      <c r="AM79" s="106" t="str">
        <f t="shared" si="66"/>
        <v>-</v>
      </c>
      <c r="AN79" s="109" t="str">
        <f t="shared" si="67"/>
        <v>-</v>
      </c>
      <c r="AO79" s="35" t="str">
        <f t="shared" si="75"/>
        <v>-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2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3"/>
        <v>0</v>
      </c>
      <c r="AG80" s="37">
        <f t="shared" si="74"/>
        <v>0</v>
      </c>
      <c r="AH80" s="104">
        <f t="shared" si="71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2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3"/>
        <v>0</v>
      </c>
      <c r="AG81" s="37">
        <f t="shared" si="74"/>
        <v>0</v>
      </c>
      <c r="AH81" s="104">
        <f t="shared" si="71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2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3"/>
        <v>0</v>
      </c>
      <c r="AG82" s="37">
        <f t="shared" si="74"/>
        <v>0</v>
      </c>
      <c r="AH82" s="104">
        <f t="shared" si="71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2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3"/>
        <v>0</v>
      </c>
      <c r="AG83" s="37">
        <f t="shared" si="74"/>
        <v>0</v>
      </c>
      <c r="AH83" s="104">
        <f t="shared" si="71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2"/>
        <v>11.760000000000007</v>
      </c>
      <c r="L84" s="104">
        <f t="shared" si="53"/>
        <v>24.5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</v>
      </c>
      <c r="AD84" s="104">
        <f t="shared" si="69"/>
        <v>23.520000000000014</v>
      </c>
      <c r="AE84" s="104">
        <f t="shared" si="70"/>
        <v>49</v>
      </c>
      <c r="AF84" s="42">
        <f t="shared" si="73"/>
        <v>1.6260162601626018E-2</v>
      </c>
      <c r="AG84" s="37">
        <f t="shared" si="74"/>
        <v>0.48780487804878053</v>
      </c>
      <c r="AH84" s="104">
        <f t="shared" si="71"/>
        <v>11.951219512195124</v>
      </c>
      <c r="AI84" s="103">
        <v>2</v>
      </c>
      <c r="AJ84" s="107">
        <f t="shared" si="64"/>
        <v>49</v>
      </c>
      <c r="AK84" s="106">
        <f t="shared" si="65"/>
        <v>122.99999999999999</v>
      </c>
      <c r="AL84" s="108">
        <v>81</v>
      </c>
      <c r="AM84" s="106">
        <f t="shared" si="66"/>
        <v>17.571428571428569</v>
      </c>
      <c r="AN84" s="109">
        <f t="shared" si="67"/>
        <v>4.0999999999999996</v>
      </c>
      <c r="AO84" s="35">
        <f t="shared" si="75"/>
        <v>43712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2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3"/>
        <v>0</v>
      </c>
      <c r="AG85" s="37">
        <f t="shared" si="74"/>
        <v>0</v>
      </c>
      <c r="AH85" s="104">
        <f t="shared" si="71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2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3"/>
        <v>0</v>
      </c>
      <c r="AG86" s="37">
        <f t="shared" si="74"/>
        <v>0</v>
      </c>
      <c r="AH86" s="104">
        <f t="shared" si="71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2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3"/>
        <v>0</v>
      </c>
      <c r="AG87" s="37">
        <f t="shared" si="74"/>
        <v>0</v>
      </c>
      <c r="AH87" s="104">
        <f t="shared" si="71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84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2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3"/>
        <v>0</v>
      </c>
      <c r="AG88" s="37">
        <f t="shared" si="74"/>
        <v>0</v>
      </c>
      <c r="AH88" s="104">
        <f t="shared" si="71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188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3"/>
        <v>0</v>
      </c>
      <c r="AG89" s="37">
        <f t="shared" si="74"/>
        <v>0</v>
      </c>
      <c r="AH89" s="63">
        <f t="shared" si="71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3"/>
        <v>0</v>
      </c>
      <c r="AG90" s="37">
        <f t="shared" si="74"/>
        <v>0</v>
      </c>
      <c r="AH90" s="104">
        <f t="shared" si="71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3"/>
        <v>0</v>
      </c>
      <c r="AG91" s="37">
        <f t="shared" si="74"/>
        <v>0</v>
      </c>
      <c r="AH91" s="104">
        <f t="shared" si="71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3"/>
        <v>0</v>
      </c>
      <c r="AG92" s="37">
        <f t="shared" si="74"/>
        <v>0</v>
      </c>
      <c r="AH92" s="104">
        <f t="shared" si="71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3"/>
        <v>0</v>
      </c>
      <c r="AG93" s="37">
        <f t="shared" si="74"/>
        <v>0</v>
      </c>
      <c r="AH93" s="104">
        <f t="shared" si="71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3"/>
        <v>0</v>
      </c>
      <c r="AG94" s="37">
        <f t="shared" si="74"/>
        <v>0</v>
      </c>
      <c r="AH94" s="104">
        <f t="shared" si="71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3"/>
        <v>0</v>
      </c>
      <c r="AG95" s="37">
        <f t="shared" si="74"/>
        <v>0</v>
      </c>
      <c r="AH95" s="63">
        <f t="shared" si="71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3"/>
        <v>0</v>
      </c>
      <c r="AG96" s="37">
        <f t="shared" si="74"/>
        <v>0</v>
      </c>
      <c r="AH96" s="63">
        <f t="shared" si="71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3"/>
        <v>0</v>
      </c>
      <c r="AG97" s="37">
        <f t="shared" si="74"/>
        <v>0</v>
      </c>
      <c r="AH97" s="63">
        <f t="shared" si="71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3"/>
        <v>0</v>
      </c>
      <c r="AG98" s="37">
        <f t="shared" si="74"/>
        <v>0</v>
      </c>
      <c r="AH98" s="63">
        <f t="shared" si="71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3"/>
        <v>0</v>
      </c>
      <c r="AG99" s="37">
        <f t="shared" si="74"/>
        <v>0</v>
      </c>
      <c r="AH99" s="63">
        <f t="shared" si="71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99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3"/>
        <v>0</v>
      </c>
      <c r="AG100" s="37">
        <f t="shared" si="74"/>
        <v>0</v>
      </c>
      <c r="AH100" s="63">
        <f t="shared" si="71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100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3"/>
        <v>0</v>
      </c>
      <c r="AG101" s="37">
        <f t="shared" si="74"/>
        <v>0</v>
      </c>
      <c r="AH101" s="63">
        <f t="shared" si="71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3"/>
        <v>0</v>
      </c>
      <c r="AG102" s="37">
        <f t="shared" si="74"/>
        <v>0</v>
      </c>
      <c r="AH102" s="63">
        <f t="shared" si="71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76"/>
        <v>0</v>
      </c>
      <c r="L103" s="16">
        <f t="shared" ref="L103:L111" si="129">J103*$G103</f>
        <v>0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0</v>
      </c>
      <c r="Q103" s="16">
        <f t="shared" ref="Q103:Q111" si="132">P103*$F103</f>
        <v>0</v>
      </c>
      <c r="R103" s="16">
        <f t="shared" ref="R103:R111" si="133">P103*$G103</f>
        <v>0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3"/>
        <v>0</v>
      </c>
      <c r="AG103" s="37">
        <f t="shared" si="74"/>
        <v>0</v>
      </c>
      <c r="AH103" s="63">
        <f t="shared" si="71"/>
        <v>0</v>
      </c>
      <c r="AI103" s="26">
        <v>0</v>
      </c>
      <c r="AJ103" s="37">
        <f t="shared" ref="AJ103:AJ111" si="140">AI103*G103</f>
        <v>0</v>
      </c>
      <c r="AK103" s="37" t="str">
        <f t="shared" ref="AK103:AK111" si="141">IFERROR(AI103/AF103, "-")</f>
        <v>-</v>
      </c>
      <c r="AL103" s="47">
        <v>105</v>
      </c>
      <c r="AM103" s="37" t="str">
        <f t="shared" ref="AM103:AM111" si="142">IFERROR(AK103/7,"-")</f>
        <v>-</v>
      </c>
      <c r="AN103" s="52" t="str">
        <f t="shared" ref="AN103:AN111" si="143">IFERROR(AK103/30,"-")</f>
        <v>-</v>
      </c>
      <c r="AO103" s="35" t="str">
        <f t="shared" si="75"/>
        <v>-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3"/>
        <v>0</v>
      </c>
      <c r="AG104" s="37">
        <f t="shared" si="74"/>
        <v>0</v>
      </c>
      <c r="AH104" s="63">
        <f t="shared" si="71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3"/>
        <v>0</v>
      </c>
      <c r="AG105" s="37">
        <f t="shared" si="74"/>
        <v>0</v>
      </c>
      <c r="AH105" s="63">
        <f t="shared" si="71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3"/>
        <v>0</v>
      </c>
      <c r="AG106" s="37">
        <f t="shared" si="74"/>
        <v>0</v>
      </c>
      <c r="AH106" s="63">
        <f t="shared" si="71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3"/>
        <v>0</v>
      </c>
      <c r="AG107" s="37">
        <f t="shared" si="74"/>
        <v>0</v>
      </c>
      <c r="AH107" s="63">
        <f t="shared" si="71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3"/>
        <v>0</v>
      </c>
      <c r="AG108" s="37">
        <f t="shared" si="74"/>
        <v>0</v>
      </c>
      <c r="AH108" s="63">
        <f t="shared" si="71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3"/>
        <v>0</v>
      </c>
      <c r="AG109" s="37">
        <f t="shared" si="74"/>
        <v>0</v>
      </c>
      <c r="AH109" s="63">
        <f t="shared" si="71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3"/>
        <v>0</v>
      </c>
      <c r="AG110" s="37">
        <f t="shared" si="74"/>
        <v>0</v>
      </c>
      <c r="AH110" s="63">
        <f t="shared" si="71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3"/>
        <v>0</v>
      </c>
      <c r="AG111" s="37">
        <f t="shared" si="74"/>
        <v>0</v>
      </c>
      <c r="AH111" s="63">
        <f t="shared" si="71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74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3"/>
        <v>0</v>
      </c>
      <c r="AG112" s="37">
        <f t="shared" si="74"/>
        <v>0</v>
      </c>
      <c r="AH112" s="63">
        <f t="shared" si="71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1</v>
      </c>
      <c r="Q113" s="16">
        <f t="shared" si="147"/>
        <v>7.44</v>
      </c>
      <c r="R113" s="16">
        <f t="shared" si="148"/>
        <v>44.5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1</v>
      </c>
      <c r="AD113" s="16">
        <f t="shared" si="69"/>
        <v>7.44</v>
      </c>
      <c r="AE113" s="37">
        <f t="shared" si="70"/>
        <v>44.5</v>
      </c>
      <c r="AF113" s="42">
        <f t="shared" si="73"/>
        <v>8.130081300813009E-3</v>
      </c>
      <c r="AG113" s="37">
        <f t="shared" si="74"/>
        <v>0.24390243902439027</v>
      </c>
      <c r="AH113" s="63">
        <f t="shared" si="71"/>
        <v>10.853658536585368</v>
      </c>
      <c r="AI113" s="26">
        <v>5</v>
      </c>
      <c r="AJ113" s="37">
        <f t="shared" si="155"/>
        <v>222.5</v>
      </c>
      <c r="AK113" s="37">
        <f t="shared" si="156"/>
        <v>614.99999999999989</v>
      </c>
      <c r="AL113" s="47">
        <v>116</v>
      </c>
      <c r="AM113" s="37">
        <f t="shared" si="157"/>
        <v>87.857142857142847</v>
      </c>
      <c r="AN113" s="52">
        <f t="shared" si="158"/>
        <v>20.499999999999996</v>
      </c>
      <c r="AO113" s="35">
        <f t="shared" si="75"/>
        <v>44204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3"/>
        <v>0</v>
      </c>
      <c r="AG114" s="37">
        <f t="shared" si="74"/>
        <v>0</v>
      </c>
      <c r="AH114" s="63">
        <f t="shared" si="71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3"/>
        <v>0</v>
      </c>
      <c r="AG115" s="37">
        <f t="shared" si="74"/>
        <v>0</v>
      </c>
      <c r="AH115" s="63">
        <f t="shared" si="71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3"/>
        <v>0</v>
      </c>
      <c r="AG116" s="37">
        <f t="shared" si="74"/>
        <v>0</v>
      </c>
      <c r="AH116" s="63">
        <f t="shared" si="71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3"/>
        <v>0</v>
      </c>
      <c r="AG117" s="37">
        <f t="shared" si="74"/>
        <v>0</v>
      </c>
      <c r="AH117" s="63">
        <f t="shared" si="71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3"/>
        <v>0</v>
      </c>
      <c r="AG118" s="37">
        <f t="shared" si="74"/>
        <v>0</v>
      </c>
      <c r="AH118" s="63">
        <f t="shared" si="71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3"/>
        <v>0</v>
      </c>
      <c r="AG119" s="37">
        <f t="shared" si="74"/>
        <v>0</v>
      </c>
      <c r="AH119" s="63">
        <f t="shared" si="71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3"/>
        <v>0</v>
      </c>
      <c r="AG120" s="37">
        <f t="shared" si="74"/>
        <v>0</v>
      </c>
      <c r="AH120" s="63">
        <f t="shared" si="71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74" si="159">J121*$G121</f>
        <v>0</v>
      </c>
      <c r="M121" s="26">
        <v>0</v>
      </c>
      <c r="N121" s="16">
        <f t="shared" ref="N121:N174" si="160">M121*$F121</f>
        <v>0</v>
      </c>
      <c r="O121" s="16">
        <f t="shared" ref="O121:O174" si="161">M121*$G121</f>
        <v>0</v>
      </c>
      <c r="P121" s="26">
        <v>0</v>
      </c>
      <c r="Q121" s="16">
        <f t="shared" ref="Q121:Q174" si="162">P121*$F121</f>
        <v>0</v>
      </c>
      <c r="R121" s="16">
        <f t="shared" ref="R121:R174" si="163">P121*$G121</f>
        <v>0</v>
      </c>
      <c r="S121" s="26">
        <v>0</v>
      </c>
      <c r="T121" s="16">
        <f t="shared" ref="T121:T174" si="164">S121*$F121</f>
        <v>0</v>
      </c>
      <c r="U121" s="16">
        <f t="shared" ref="U121:U174" si="165">S121*$G121</f>
        <v>0</v>
      </c>
      <c r="V121" s="26">
        <v>0</v>
      </c>
      <c r="W121" s="16">
        <f t="shared" si="151"/>
        <v>0</v>
      </c>
      <c r="X121" s="16">
        <f t="shared" ref="X121:X174" si="166">V121*$G121</f>
        <v>0</v>
      </c>
      <c r="Y121" s="26"/>
      <c r="Z121" s="16">
        <f t="shared" ref="Z121:Z174" si="167">Y121*$F121</f>
        <v>0</v>
      </c>
      <c r="AA121" s="16">
        <f t="shared" ref="AA121:AA174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3"/>
        <v>0</v>
      </c>
      <c r="AG121" s="37">
        <f t="shared" si="74"/>
        <v>0</v>
      </c>
      <c r="AH121" s="63">
        <f t="shared" si="71"/>
        <v>0</v>
      </c>
      <c r="AI121" s="26">
        <v>0</v>
      </c>
      <c r="AJ121" s="37">
        <f t="shared" ref="AJ121:AJ174" si="169">AI121*G121</f>
        <v>0</v>
      </c>
      <c r="AK121" s="37" t="str">
        <f t="shared" ref="AK121:AK174" si="170">IFERROR(AI121/AF121, "-")</f>
        <v>-</v>
      </c>
      <c r="AL121" s="47">
        <v>125</v>
      </c>
      <c r="AM121" s="37" t="str">
        <f t="shared" ref="AM121:AM174" si="171">IFERROR(AK121/7,"-")</f>
        <v>-</v>
      </c>
      <c r="AN121" s="52" t="str">
        <f t="shared" ref="AN121:AN174" si="172">IFERROR(AK121/30,"-")</f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3"/>
        <v>0</v>
      </c>
      <c r="AG122" s="37">
        <f t="shared" si="74"/>
        <v>0</v>
      </c>
      <c r="AH122" s="63">
        <f t="shared" si="71"/>
        <v>0</v>
      </c>
      <c r="AI122" s="26">
        <v>0</v>
      </c>
      <c r="AJ122" s="37">
        <f t="shared" si="169"/>
        <v>0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4</v>
      </c>
      <c r="K123" s="16">
        <f t="shared" si="76"/>
        <v>38.039999999999992</v>
      </c>
      <c r="L123" s="16">
        <f t="shared" si="159"/>
        <v>98</v>
      </c>
      <c r="M123" s="26">
        <v>4</v>
      </c>
      <c r="N123" s="16">
        <f t="shared" si="160"/>
        <v>38.039999999999992</v>
      </c>
      <c r="O123" s="16">
        <f t="shared" si="161"/>
        <v>98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1</v>
      </c>
      <c r="T123" s="16">
        <f t="shared" si="164"/>
        <v>9.509999999999998</v>
      </c>
      <c r="U123" s="16">
        <f t="shared" si="165"/>
        <v>24.5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11</v>
      </c>
      <c r="AD123" s="16">
        <f t="shared" si="69"/>
        <v>104.60999999999999</v>
      </c>
      <c r="AE123" s="37">
        <f t="shared" si="70"/>
        <v>269.5</v>
      </c>
      <c r="AF123" s="42">
        <f t="shared" si="73"/>
        <v>8.943089430894309E-2</v>
      </c>
      <c r="AG123" s="37">
        <f t="shared" si="74"/>
        <v>2.6829268292682928</v>
      </c>
      <c r="AH123" s="63">
        <f t="shared" si="71"/>
        <v>65.731707317073173</v>
      </c>
      <c r="AI123" s="26">
        <v>3</v>
      </c>
      <c r="AJ123" s="37">
        <f t="shared" si="169"/>
        <v>73.5</v>
      </c>
      <c r="AK123" s="37">
        <f t="shared" si="170"/>
        <v>33.545454545454547</v>
      </c>
      <c r="AL123" s="47">
        <v>127</v>
      </c>
      <c r="AM123" s="37">
        <f t="shared" si="171"/>
        <v>4.7922077922077921</v>
      </c>
      <c r="AN123" s="52">
        <f t="shared" si="172"/>
        <v>1.1181818181818182</v>
      </c>
      <c r="AO123" s="35">
        <f t="shared" si="75"/>
        <v>43622.545454545456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76"/>
        <v>0</v>
      </c>
      <c r="L124" s="16">
        <f t="shared" si="159"/>
        <v>0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0</v>
      </c>
      <c r="AD124" s="16">
        <f t="shared" si="69"/>
        <v>0</v>
      </c>
      <c r="AE124" s="37">
        <f t="shared" si="70"/>
        <v>0</v>
      </c>
      <c r="AF124" s="42">
        <f t="shared" si="73"/>
        <v>0</v>
      </c>
      <c r="AG124" s="37">
        <f t="shared" si="74"/>
        <v>0</v>
      </c>
      <c r="AH124" s="63">
        <f t="shared" si="71"/>
        <v>0</v>
      </c>
      <c r="AI124" s="26">
        <v>0</v>
      </c>
      <c r="AJ124" s="37">
        <f t="shared" si="169"/>
        <v>0</v>
      </c>
      <c r="AK124" s="37" t="str">
        <f t="shared" si="170"/>
        <v>-</v>
      </c>
      <c r="AL124" s="47">
        <v>128</v>
      </c>
      <c r="AM124" s="37" t="str">
        <f t="shared" si="171"/>
        <v>-</v>
      </c>
      <c r="AN124" s="52" t="str">
        <f t="shared" si="172"/>
        <v>-</v>
      </c>
      <c r="AO124" s="35" t="str">
        <f t="shared" si="75"/>
        <v>-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3"/>
        <v>0</v>
      </c>
      <c r="AG125" s="37">
        <f t="shared" si="74"/>
        <v>0</v>
      </c>
      <c r="AH125" s="63">
        <f t="shared" si="71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129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3"/>
        <v>0</v>
      </c>
      <c r="AG126" s="37">
        <f t="shared" si="74"/>
        <v>0</v>
      </c>
      <c r="AH126" s="63">
        <f t="shared" si="71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1</v>
      </c>
      <c r="K127" s="16">
        <f t="shared" si="76"/>
        <v>17.329999999999998</v>
      </c>
      <c r="L127" s="16">
        <f t="shared" si="159"/>
        <v>44.5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3"/>
        <v>8.130081300813009E-3</v>
      </c>
      <c r="AG127" s="37">
        <f t="shared" si="74"/>
        <v>0.24390243902439027</v>
      </c>
      <c r="AH127" s="63">
        <f t="shared" si="71"/>
        <v>10.853658536585368</v>
      </c>
      <c r="AI127" s="26">
        <v>2</v>
      </c>
      <c r="AJ127" s="37">
        <f t="shared" si="169"/>
        <v>89</v>
      </c>
      <c r="AK127" s="37">
        <f t="shared" si="170"/>
        <v>245.99999999999997</v>
      </c>
      <c r="AL127" s="47">
        <v>131</v>
      </c>
      <c r="AM127" s="37">
        <f t="shared" si="171"/>
        <v>35.142857142857139</v>
      </c>
      <c r="AN127" s="52">
        <f t="shared" si="172"/>
        <v>8.1999999999999993</v>
      </c>
      <c r="AO127" s="35">
        <f t="shared" si="75"/>
        <v>43835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1</v>
      </c>
      <c r="T128" s="16">
        <f t="shared" si="164"/>
        <v>17.329999999999998</v>
      </c>
      <c r="U128" s="16">
        <f t="shared" si="165"/>
        <v>44.5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1</v>
      </c>
      <c r="AD128" s="16">
        <f t="shared" si="69"/>
        <v>17.329999999999998</v>
      </c>
      <c r="AE128" s="37">
        <f t="shared" si="70"/>
        <v>44.5</v>
      </c>
      <c r="AF128" s="42">
        <f t="shared" si="73"/>
        <v>8.130081300813009E-3</v>
      </c>
      <c r="AG128" s="37">
        <f t="shared" si="74"/>
        <v>0.24390243902439027</v>
      </c>
      <c r="AH128" s="63">
        <f t="shared" si="71"/>
        <v>10.853658536585368</v>
      </c>
      <c r="AI128" s="26">
        <v>1</v>
      </c>
      <c r="AJ128" s="37">
        <f t="shared" si="169"/>
        <v>44.5</v>
      </c>
      <c r="AK128" s="37">
        <f t="shared" si="170"/>
        <v>122.99999999999999</v>
      </c>
      <c r="AL128" s="47">
        <v>132</v>
      </c>
      <c r="AM128" s="37">
        <f t="shared" si="171"/>
        <v>17.571428571428569</v>
      </c>
      <c r="AN128" s="52">
        <f t="shared" si="172"/>
        <v>4.0999999999999996</v>
      </c>
      <c r="AO128" s="35">
        <f t="shared" si="75"/>
        <v>43712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3"/>
        <v>0</v>
      </c>
      <c r="AG129" s="37">
        <f t="shared" si="74"/>
        <v>0</v>
      </c>
      <c r="AH129" s="63">
        <f t="shared" si="71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3"/>
        <v>0</v>
      </c>
      <c r="AG130" s="37">
        <f t="shared" si="74"/>
        <v>0</v>
      </c>
      <c r="AH130" s="63">
        <f t="shared" si="71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3"/>
        <v>0</v>
      </c>
      <c r="AG131" s="37">
        <f t="shared" si="74"/>
        <v>0</v>
      </c>
      <c r="AH131" s="63">
        <f t="shared" si="71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2</v>
      </c>
      <c r="K132" s="16">
        <f t="shared" si="76"/>
        <v>18.626732429099885</v>
      </c>
      <c r="L132" s="16">
        <f t="shared" si="159"/>
        <v>49</v>
      </c>
      <c r="M132" s="26">
        <v>2</v>
      </c>
      <c r="N132" s="16">
        <f t="shared" si="160"/>
        <v>18.626732429099885</v>
      </c>
      <c r="O132" s="16">
        <f t="shared" si="161"/>
        <v>49</v>
      </c>
      <c r="P132" s="26">
        <v>0</v>
      </c>
      <c r="Q132" s="16">
        <f t="shared" si="162"/>
        <v>0</v>
      </c>
      <c r="R132" s="16">
        <f t="shared" si="163"/>
        <v>0</v>
      </c>
      <c r="S132" s="26">
        <v>4</v>
      </c>
      <c r="T132" s="16">
        <f t="shared" si="164"/>
        <v>37.25346485819977</v>
      </c>
      <c r="U132" s="16">
        <f t="shared" si="165"/>
        <v>98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68"/>
        <v>8</v>
      </c>
      <c r="AD132" s="16">
        <f t="shared" si="69"/>
        <v>74.50692971639954</v>
      </c>
      <c r="AE132" s="37">
        <f t="shared" si="70"/>
        <v>196</v>
      </c>
      <c r="AF132" s="42">
        <f t="shared" si="73"/>
        <v>6.5040650406504072E-2</v>
      </c>
      <c r="AG132" s="37">
        <f t="shared" si="74"/>
        <v>1.9512195121951221</v>
      </c>
      <c r="AH132" s="63">
        <f t="shared" si="71"/>
        <v>47.804878048780495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137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1</v>
      </c>
      <c r="K133" s="16">
        <f t="shared" si="76"/>
        <v>21.039999999999992</v>
      </c>
      <c r="L133" s="16">
        <f t="shared" si="159"/>
        <v>44.5</v>
      </c>
      <c r="M133" s="26">
        <v>0</v>
      </c>
      <c r="N133" s="16">
        <f t="shared" si="160"/>
        <v>0</v>
      </c>
      <c r="O133" s="16">
        <f t="shared" si="161"/>
        <v>0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1</v>
      </c>
      <c r="T133" s="16">
        <f t="shared" si="164"/>
        <v>21.039999999999992</v>
      </c>
      <c r="U133" s="16">
        <f t="shared" si="165"/>
        <v>44.5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68"/>
        <v>2</v>
      </c>
      <c r="AD133" s="16">
        <f t="shared" si="69"/>
        <v>42.079999999999984</v>
      </c>
      <c r="AE133" s="37">
        <f t="shared" si="70"/>
        <v>89</v>
      </c>
      <c r="AF133" s="42">
        <f t="shared" si="73"/>
        <v>1.6260162601626018E-2</v>
      </c>
      <c r="AG133" s="37">
        <f t="shared" si="74"/>
        <v>0.48780487804878053</v>
      </c>
      <c r="AH133" s="63">
        <f t="shared" si="71"/>
        <v>21.707317073170735</v>
      </c>
      <c r="AI133" s="26">
        <v>2</v>
      </c>
      <c r="AJ133" s="37">
        <f>AI133*G133</f>
        <v>89</v>
      </c>
      <c r="AK133" s="37">
        <f>IFERROR(AI133/AF133, "-")</f>
        <v>122.99999999999999</v>
      </c>
      <c r="AL133" s="47">
        <v>138</v>
      </c>
      <c r="AM133" s="37">
        <f>IFERROR(AK133/7,"-")</f>
        <v>17.571428571428569</v>
      </c>
      <c r="AN133" s="52">
        <f>IFERROR(AK133/30,"-")</f>
        <v>4.0999999999999996</v>
      </c>
      <c r="AO133" s="35">
        <f t="shared" si="75"/>
        <v>43712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0</v>
      </c>
      <c r="K134" s="16">
        <f t="shared" si="76"/>
        <v>0</v>
      </c>
      <c r="L134" s="16">
        <f t="shared" si="159"/>
        <v>0</v>
      </c>
      <c r="M134" s="26">
        <v>1</v>
      </c>
      <c r="N134" s="16">
        <f t="shared" si="160"/>
        <v>14.434906542056074</v>
      </c>
      <c r="O134" s="16">
        <f t="shared" si="161"/>
        <v>39.5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68"/>
        <v>1</v>
      </c>
      <c r="AD134" s="16">
        <f t="shared" si="69"/>
        <v>14.434906542056074</v>
      </c>
      <c r="AE134" s="37">
        <f t="shared" si="70"/>
        <v>39.5</v>
      </c>
      <c r="AF134" s="42">
        <f t="shared" si="73"/>
        <v>8.130081300813009E-3</v>
      </c>
      <c r="AG134" s="37">
        <f t="shared" si="74"/>
        <v>0.24390243902439027</v>
      </c>
      <c r="AH134" s="63">
        <f t="shared" si="71"/>
        <v>9.6341463414634152</v>
      </c>
      <c r="AI134" s="26">
        <v>0</v>
      </c>
      <c r="AJ134" s="37">
        <f t="shared" ref="AJ134:AJ146" si="173">AI134*G134</f>
        <v>0</v>
      </c>
      <c r="AK134" s="37">
        <f t="shared" ref="AK134:AK146" si="174">IFERROR(AI134/AF134, "-")</f>
        <v>0</v>
      </c>
      <c r="AL134" s="47">
        <v>140</v>
      </c>
      <c r="AM134" s="37">
        <f t="shared" ref="AM134:AM146" si="175">IFERROR(AK134/7,"-")</f>
        <v>0</v>
      </c>
      <c r="AN134" s="52">
        <f t="shared" ref="AN134:AN146" si="176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68"/>
        <v>0</v>
      </c>
      <c r="AD135" s="16">
        <f t="shared" si="69"/>
        <v>0</v>
      </c>
      <c r="AE135" s="37">
        <f t="shared" si="70"/>
        <v>0</v>
      </c>
      <c r="AF135" s="42">
        <f t="shared" si="73"/>
        <v>0</v>
      </c>
      <c r="AG135" s="37">
        <f t="shared" si="74"/>
        <v>0</v>
      </c>
      <c r="AH135" s="63">
        <f t="shared" si="71"/>
        <v>0</v>
      </c>
      <c r="AI135" s="26">
        <v>0</v>
      </c>
      <c r="AJ135" s="37">
        <f t="shared" si="173"/>
        <v>0</v>
      </c>
      <c r="AK135" s="37" t="str">
        <f t="shared" si="174"/>
        <v>-</v>
      </c>
      <c r="AL135" s="47">
        <v>141</v>
      </c>
      <c r="AM135" s="37" t="str">
        <f t="shared" si="175"/>
        <v>-</v>
      </c>
      <c r="AN135" s="52" t="str">
        <f t="shared" si="176"/>
        <v>-</v>
      </c>
      <c r="AO135" s="35" t="str">
        <f t="shared" si="75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1</v>
      </c>
      <c r="K136" s="16">
        <f t="shared" si="76"/>
        <v>38.140000000000015</v>
      </c>
      <c r="L136" s="16">
        <f t="shared" si="159"/>
        <v>74.5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68"/>
        <v>1</v>
      </c>
      <c r="AD136" s="16">
        <f t="shared" si="69"/>
        <v>38.140000000000015</v>
      </c>
      <c r="AE136" s="37">
        <f t="shared" si="70"/>
        <v>74.5</v>
      </c>
      <c r="AF136" s="42">
        <f t="shared" si="73"/>
        <v>8.130081300813009E-3</v>
      </c>
      <c r="AG136" s="37">
        <f t="shared" si="74"/>
        <v>0.24390243902439027</v>
      </c>
      <c r="AH136" s="63">
        <f t="shared" si="71"/>
        <v>18.170731707317074</v>
      </c>
      <c r="AI136" s="26">
        <v>0</v>
      </c>
      <c r="AJ136" s="37">
        <f t="shared" si="173"/>
        <v>0</v>
      </c>
      <c r="AK136" s="37">
        <f t="shared" si="174"/>
        <v>0</v>
      </c>
      <c r="AL136" s="47">
        <v>142</v>
      </c>
      <c r="AM136" s="37">
        <f t="shared" si="175"/>
        <v>0</v>
      </c>
      <c r="AN136" s="52">
        <f t="shared" si="176"/>
        <v>0</v>
      </c>
      <c r="AO136" s="35">
        <f t="shared" si="75"/>
        <v>43589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0</v>
      </c>
      <c r="K137" s="16">
        <f t="shared" si="76"/>
        <v>0</v>
      </c>
      <c r="L137" s="16">
        <f t="shared" si="159"/>
        <v>0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68"/>
        <v>0</v>
      </c>
      <c r="AD137" s="16">
        <f t="shared" si="69"/>
        <v>0</v>
      </c>
      <c r="AE137" s="37">
        <f t="shared" si="70"/>
        <v>0</v>
      </c>
      <c r="AF137" s="42">
        <f t="shared" si="73"/>
        <v>0</v>
      </c>
      <c r="AG137" s="37">
        <f t="shared" si="74"/>
        <v>0</v>
      </c>
      <c r="AH137" s="63">
        <f t="shared" si="71"/>
        <v>0</v>
      </c>
      <c r="AI137" s="26">
        <v>2</v>
      </c>
      <c r="AJ137" s="37">
        <f t="shared" si="173"/>
        <v>79</v>
      </c>
      <c r="AK137" s="37" t="str">
        <f t="shared" si="174"/>
        <v>-</v>
      </c>
      <c r="AL137" s="47">
        <v>143</v>
      </c>
      <c r="AM137" s="37" t="str">
        <f t="shared" si="175"/>
        <v>-</v>
      </c>
      <c r="AN137" s="52" t="str">
        <f t="shared" si="176"/>
        <v>-</v>
      </c>
      <c r="AO137" s="35" t="str">
        <f t="shared" si="75"/>
        <v>-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59"/>
        <v>0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68"/>
        <v>0</v>
      </c>
      <c r="AD138" s="16">
        <f t="shared" si="69"/>
        <v>0</v>
      </c>
      <c r="AE138" s="37">
        <f t="shared" si="70"/>
        <v>0</v>
      </c>
      <c r="AF138" s="42">
        <f t="shared" si="73"/>
        <v>0</v>
      </c>
      <c r="AG138" s="37">
        <f t="shared" si="74"/>
        <v>0</v>
      </c>
      <c r="AH138" s="63">
        <f t="shared" si="71"/>
        <v>0</v>
      </c>
      <c r="AI138" s="26">
        <v>2</v>
      </c>
      <c r="AJ138" s="37">
        <f t="shared" si="173"/>
        <v>79</v>
      </c>
      <c r="AK138" s="37" t="str">
        <f t="shared" si="174"/>
        <v>-</v>
      </c>
      <c r="AL138" s="47">
        <v>144</v>
      </c>
      <c r="AM138" s="37" t="str">
        <f t="shared" si="175"/>
        <v>-</v>
      </c>
      <c r="AN138" s="52" t="str">
        <f t="shared" si="176"/>
        <v>-</v>
      </c>
      <c r="AO138" s="35" t="str">
        <f t="shared" si="75"/>
        <v>-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68"/>
        <v>0</v>
      </c>
      <c r="AD139" s="16">
        <f t="shared" si="69"/>
        <v>0</v>
      </c>
      <c r="AE139" s="37">
        <f t="shared" si="70"/>
        <v>0</v>
      </c>
      <c r="AF139" s="42">
        <f t="shared" si="73"/>
        <v>0</v>
      </c>
      <c r="AG139" s="37">
        <f t="shared" si="74"/>
        <v>0</v>
      </c>
      <c r="AH139" s="63">
        <f t="shared" si="71"/>
        <v>0</v>
      </c>
      <c r="AI139" s="26">
        <v>0</v>
      </c>
      <c r="AJ139" s="37">
        <f t="shared" si="173"/>
        <v>0</v>
      </c>
      <c r="AK139" s="37" t="str">
        <f t="shared" si="174"/>
        <v>-</v>
      </c>
      <c r="AL139" s="47">
        <v>145</v>
      </c>
      <c r="AM139" s="37" t="str">
        <f t="shared" si="175"/>
        <v>-</v>
      </c>
      <c r="AN139" s="52" t="str">
        <f t="shared" si="176"/>
        <v>-</v>
      </c>
      <c r="AO139" s="35" t="str">
        <f t="shared" si="75"/>
        <v>-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0</v>
      </c>
      <c r="K140" s="16">
        <f t="shared" si="76"/>
        <v>0</v>
      </c>
      <c r="L140" s="16">
        <f t="shared" si="159"/>
        <v>0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68"/>
        <v>0</v>
      </c>
      <c r="AD140" s="16">
        <f t="shared" si="69"/>
        <v>0</v>
      </c>
      <c r="AE140" s="37">
        <f t="shared" si="70"/>
        <v>0</v>
      </c>
      <c r="AF140" s="42">
        <f t="shared" si="73"/>
        <v>0</v>
      </c>
      <c r="AG140" s="37">
        <f t="shared" si="74"/>
        <v>0</v>
      </c>
      <c r="AH140" s="63">
        <f t="shared" si="71"/>
        <v>0</v>
      </c>
      <c r="AI140" s="26">
        <v>0</v>
      </c>
      <c r="AJ140" s="37">
        <f t="shared" si="173"/>
        <v>0</v>
      </c>
      <c r="AK140" s="37" t="str">
        <f t="shared" si="174"/>
        <v>-</v>
      </c>
      <c r="AL140" s="47">
        <v>146</v>
      </c>
      <c r="AM140" s="37" t="str">
        <f t="shared" si="175"/>
        <v>-</v>
      </c>
      <c r="AN140" s="52" t="str">
        <f t="shared" si="176"/>
        <v>-</v>
      </c>
      <c r="AO140" s="35" t="str">
        <f t="shared" si="75"/>
        <v>-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3</v>
      </c>
      <c r="K141" s="16">
        <f t="shared" si="76"/>
        <v>43.424913294797697</v>
      </c>
      <c r="L141" s="16">
        <f t="shared" si="159"/>
        <v>88.5</v>
      </c>
      <c r="M141" s="26">
        <v>2</v>
      </c>
      <c r="N141" s="16">
        <f t="shared" si="160"/>
        <v>28.949942196531797</v>
      </c>
      <c r="O141" s="16">
        <f t="shared" si="161"/>
        <v>59</v>
      </c>
      <c r="P141" s="26">
        <v>1</v>
      </c>
      <c r="Q141" s="16">
        <f t="shared" si="162"/>
        <v>14.474971098265899</v>
      </c>
      <c r="R141" s="16">
        <f t="shared" si="163"/>
        <v>29.5</v>
      </c>
      <c r="S141" s="26">
        <v>1</v>
      </c>
      <c r="T141" s="16">
        <f t="shared" si="164"/>
        <v>14.474971098265899</v>
      </c>
      <c r="U141" s="16">
        <f t="shared" si="165"/>
        <v>29.5</v>
      </c>
      <c r="V141" s="26">
        <v>1</v>
      </c>
      <c r="W141" s="16">
        <f t="shared" si="151"/>
        <v>14.474971098265899</v>
      </c>
      <c r="X141" s="16">
        <f t="shared" si="166"/>
        <v>29.5</v>
      </c>
      <c r="Y141" s="26"/>
      <c r="Z141" s="16">
        <f t="shared" si="167"/>
        <v>0</v>
      </c>
      <c r="AA141" s="16">
        <f t="shared" si="168"/>
        <v>0</v>
      </c>
      <c r="AC141" s="52">
        <f t="shared" si="68"/>
        <v>8</v>
      </c>
      <c r="AD141" s="16">
        <f t="shared" si="69"/>
        <v>115.79976878612719</v>
      </c>
      <c r="AE141" s="37">
        <f t="shared" si="70"/>
        <v>236</v>
      </c>
      <c r="AF141" s="42">
        <f t="shared" si="73"/>
        <v>6.5040650406504072E-2</v>
      </c>
      <c r="AG141" s="37">
        <f t="shared" si="74"/>
        <v>1.9512195121951221</v>
      </c>
      <c r="AH141" s="63">
        <f t="shared" si="71"/>
        <v>57.560975609756106</v>
      </c>
      <c r="AI141" s="26">
        <v>1</v>
      </c>
      <c r="AJ141" s="37">
        <f t="shared" si="173"/>
        <v>29.5</v>
      </c>
      <c r="AK141" s="37">
        <f t="shared" si="174"/>
        <v>15.374999999999998</v>
      </c>
      <c r="AL141" s="47">
        <v>147</v>
      </c>
      <c r="AM141" s="37">
        <f t="shared" si="175"/>
        <v>2.1964285714285712</v>
      </c>
      <c r="AN141" s="52">
        <f t="shared" si="176"/>
        <v>0.51249999999999996</v>
      </c>
      <c r="AO141" s="35">
        <f t="shared" si="75"/>
        <v>43604.375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0</v>
      </c>
      <c r="K142" s="16">
        <f t="shared" si="76"/>
        <v>0</v>
      </c>
      <c r="L142" s="16">
        <f t="shared" si="159"/>
        <v>0</v>
      </c>
      <c r="M142" s="26">
        <v>0</v>
      </c>
      <c r="N142" s="16">
        <f t="shared" si="160"/>
        <v>0</v>
      </c>
      <c r="O142" s="16">
        <f t="shared" si="161"/>
        <v>0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68"/>
        <v>0</v>
      </c>
      <c r="AD142" s="16">
        <f t="shared" si="69"/>
        <v>0</v>
      </c>
      <c r="AE142" s="37">
        <f t="shared" si="70"/>
        <v>0</v>
      </c>
      <c r="AF142" s="42">
        <f t="shared" ref="AF142:AF205" si="177">AC142/AQ$10</f>
        <v>0</v>
      </c>
      <c r="AG142" s="37">
        <f t="shared" ref="AG142:AG205" si="178">AF142*30</f>
        <v>0</v>
      </c>
      <c r="AH142" s="63">
        <f t="shared" si="71"/>
        <v>0</v>
      </c>
      <c r="AI142" s="26">
        <v>0</v>
      </c>
      <c r="AJ142" s="37">
        <f t="shared" si="173"/>
        <v>0</v>
      </c>
      <c r="AK142" s="37" t="str">
        <f t="shared" si="174"/>
        <v>-</v>
      </c>
      <c r="AL142" s="47">
        <v>148</v>
      </c>
      <c r="AM142" s="37" t="str">
        <f t="shared" si="175"/>
        <v>-</v>
      </c>
      <c r="AN142" s="52" t="str">
        <f t="shared" si="176"/>
        <v>-</v>
      </c>
      <c r="AO142" s="35" t="str">
        <f t="shared" ref="AO142:AO205" si="179">IFERROR(AO$10+AK142,"-")</f>
        <v>-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1</v>
      </c>
      <c r="K143" s="16">
        <f t="shared" si="76"/>
        <v>76</v>
      </c>
      <c r="L143" s="16">
        <f t="shared" si="159"/>
        <v>140</v>
      </c>
      <c r="M143" s="26">
        <v>0</v>
      </c>
      <c r="N143" s="16">
        <f t="shared" si="160"/>
        <v>0</v>
      </c>
      <c r="O143" s="16">
        <f t="shared" si="161"/>
        <v>0</v>
      </c>
      <c r="P143" s="26">
        <v>0</v>
      </c>
      <c r="Q143" s="16">
        <f t="shared" si="162"/>
        <v>0</v>
      </c>
      <c r="R143" s="16">
        <f t="shared" si="163"/>
        <v>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0</v>
      </c>
      <c r="W143" s="16">
        <f t="shared" si="151"/>
        <v>0</v>
      </c>
      <c r="X143" s="16">
        <f t="shared" si="166"/>
        <v>0</v>
      </c>
      <c r="Y143" s="26"/>
      <c r="Z143" s="16">
        <f t="shared" si="167"/>
        <v>0</v>
      </c>
      <c r="AA143" s="16">
        <f t="shared" si="168"/>
        <v>0</v>
      </c>
      <c r="AC143" s="52">
        <f t="shared" si="68"/>
        <v>1</v>
      </c>
      <c r="AD143" s="16">
        <f t="shared" si="69"/>
        <v>76</v>
      </c>
      <c r="AE143" s="37">
        <f t="shared" si="70"/>
        <v>140</v>
      </c>
      <c r="AF143" s="42">
        <f t="shared" si="177"/>
        <v>8.130081300813009E-3</v>
      </c>
      <c r="AG143" s="37">
        <f t="shared" si="178"/>
        <v>0.24390243902439027</v>
      </c>
      <c r="AH143" s="63">
        <f t="shared" si="71"/>
        <v>34.146341463414636</v>
      </c>
      <c r="AI143" s="26">
        <v>0</v>
      </c>
      <c r="AJ143" s="37">
        <f t="shared" si="173"/>
        <v>0</v>
      </c>
      <c r="AK143" s="37">
        <f t="shared" si="174"/>
        <v>0</v>
      </c>
      <c r="AL143" s="47">
        <v>149</v>
      </c>
      <c r="AM143" s="37">
        <f t="shared" si="175"/>
        <v>0</v>
      </c>
      <c r="AN143" s="52">
        <f t="shared" si="176"/>
        <v>0</v>
      </c>
      <c r="AO143" s="35">
        <f t="shared" si="179"/>
        <v>43589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59"/>
        <v>0</v>
      </c>
      <c r="M144" s="26">
        <v>0</v>
      </c>
      <c r="N144" s="16">
        <f t="shared" si="160"/>
        <v>0</v>
      </c>
      <c r="O144" s="16">
        <f t="shared" si="161"/>
        <v>0</v>
      </c>
      <c r="P144" s="26">
        <v>0</v>
      </c>
      <c r="Q144" s="16">
        <f t="shared" si="162"/>
        <v>0</v>
      </c>
      <c r="R144" s="16">
        <f t="shared" si="163"/>
        <v>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68"/>
        <v>0</v>
      </c>
      <c r="AD144" s="16">
        <f t="shared" si="69"/>
        <v>0</v>
      </c>
      <c r="AE144" s="37">
        <f t="shared" si="70"/>
        <v>0</v>
      </c>
      <c r="AF144" s="42">
        <f t="shared" si="177"/>
        <v>0</v>
      </c>
      <c r="AG144" s="37">
        <f t="shared" si="178"/>
        <v>0</v>
      </c>
      <c r="AH144" s="63">
        <f t="shared" si="71"/>
        <v>0</v>
      </c>
      <c r="AI144" s="26">
        <v>2</v>
      </c>
      <c r="AJ144" s="37">
        <f t="shared" si="173"/>
        <v>280</v>
      </c>
      <c r="AK144" s="37" t="str">
        <f t="shared" si="174"/>
        <v>-</v>
      </c>
      <c r="AL144" s="47">
        <v>150</v>
      </c>
      <c r="AM144" s="37" t="str">
        <f t="shared" si="175"/>
        <v>-</v>
      </c>
      <c r="AN144" s="52" t="str">
        <f t="shared" si="176"/>
        <v>-</v>
      </c>
      <c r="AO144" s="35" t="str">
        <f t="shared" si="179"/>
        <v>-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177"/>
        <v>0</v>
      </c>
      <c r="AG145" s="37">
        <f t="shared" si="178"/>
        <v>0</v>
      </c>
      <c r="AH145" s="63">
        <f t="shared" si="71"/>
        <v>0</v>
      </c>
      <c r="AI145" s="26">
        <v>0</v>
      </c>
      <c r="AJ145" s="37">
        <f t="shared" si="173"/>
        <v>0</v>
      </c>
      <c r="AK145" s="37" t="str">
        <f t="shared" si="174"/>
        <v>-</v>
      </c>
      <c r="AL145" s="47">
        <v>151</v>
      </c>
      <c r="AM145" s="37" t="str">
        <f t="shared" si="175"/>
        <v>-</v>
      </c>
      <c r="AN145" s="52" t="str">
        <f t="shared" si="176"/>
        <v>-</v>
      </c>
      <c r="AO145" s="35" t="str">
        <f t="shared" si="179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177"/>
        <v>0</v>
      </c>
      <c r="AG146" s="37">
        <f t="shared" si="178"/>
        <v>0</v>
      </c>
      <c r="AH146" s="63">
        <f t="shared" si="71"/>
        <v>0</v>
      </c>
      <c r="AI146" s="26">
        <v>0</v>
      </c>
      <c r="AJ146" s="37">
        <f t="shared" si="173"/>
        <v>0</v>
      </c>
      <c r="AK146" s="37" t="str">
        <f t="shared" si="174"/>
        <v>-</v>
      </c>
      <c r="AL146" s="47">
        <v>152</v>
      </c>
      <c r="AM146" s="37" t="str">
        <f t="shared" si="175"/>
        <v>-</v>
      </c>
      <c r="AN146" s="52" t="str">
        <f t="shared" si="176"/>
        <v>-</v>
      </c>
      <c r="AO146" s="35" t="str">
        <f t="shared" si="179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ref="K147:K168" si="180">J147*$F147</f>
        <v>0</v>
      </c>
      <c r="L147" s="16">
        <f t="shared" ref="L147:L168" si="181">J147*$G147</f>
        <v>0</v>
      </c>
      <c r="M147" s="26">
        <v>0</v>
      </c>
      <c r="N147" s="16">
        <f t="shared" ref="N147:N168" si="182">M147*$F147</f>
        <v>0</v>
      </c>
      <c r="O147" s="16">
        <f t="shared" ref="O147:O168" si="183">M147*$G147</f>
        <v>0</v>
      </c>
      <c r="P147" s="26">
        <v>0</v>
      </c>
      <c r="Q147" s="16">
        <f t="shared" ref="Q147:Q168" si="184">P147*$F147</f>
        <v>0</v>
      </c>
      <c r="R147" s="16">
        <f t="shared" ref="R147:R168" si="185">P147*$G147</f>
        <v>0</v>
      </c>
      <c r="S147" s="26">
        <v>0</v>
      </c>
      <c r="T147" s="16">
        <f t="shared" ref="T147:T168" si="186">S147*$F147</f>
        <v>0</v>
      </c>
      <c r="U147" s="16">
        <f t="shared" ref="U147:U168" si="187">S147*$G147</f>
        <v>0</v>
      </c>
      <c r="V147" s="26">
        <v>0</v>
      </c>
      <c r="W147" s="16">
        <f t="shared" ref="W147:W168" si="188">V147*$F147</f>
        <v>0</v>
      </c>
      <c r="X147" s="16">
        <f t="shared" ref="X147:X168" si="189">V147*$G147</f>
        <v>0</v>
      </c>
      <c r="Y147" s="26"/>
      <c r="Z147" s="16">
        <f t="shared" ref="Z147:Z168" si="190">Y147*$F147</f>
        <v>0</v>
      </c>
      <c r="AA147" s="16">
        <f t="shared" ref="AA147:AA168" si="191">Y147*$G147</f>
        <v>0</v>
      </c>
      <c r="AC147" s="52">
        <f t="shared" ref="AC147:AC168" si="192">J147+M147+P147+S147+V147+Y147</f>
        <v>0</v>
      </c>
      <c r="AD147" s="16">
        <f t="shared" ref="AD147:AD168" si="193">AC147*F147</f>
        <v>0</v>
      </c>
      <c r="AE147" s="37">
        <f t="shared" ref="AE147:AE168" si="194">AC147*G147</f>
        <v>0</v>
      </c>
      <c r="AF147" s="42">
        <f t="shared" si="177"/>
        <v>0</v>
      </c>
      <c r="AG147" s="37">
        <f t="shared" si="178"/>
        <v>0</v>
      </c>
      <c r="AH147" s="63">
        <f t="shared" ref="AH147:AH168" si="195">AG147*G147</f>
        <v>0</v>
      </c>
      <c r="AI147" s="26">
        <v>0</v>
      </c>
      <c r="AJ147" s="37">
        <f t="shared" ref="AJ147:AJ152" si="196">AI147*G147</f>
        <v>0</v>
      </c>
      <c r="AK147" s="37" t="str">
        <f t="shared" ref="AK147:AK152" si="197">IFERROR(AI147/AF147, "-")</f>
        <v>-</v>
      </c>
      <c r="AL147" s="47">
        <v>129</v>
      </c>
      <c r="AM147" s="37" t="str">
        <f t="shared" ref="AM147:AM152" si="198">IFERROR(AK147/7,"-")</f>
        <v>-</v>
      </c>
      <c r="AN147" s="52" t="str">
        <f t="shared" ref="AN147:AN152" si="199">IFERROR(AK147/30,"-")</f>
        <v>-</v>
      </c>
      <c r="AO147" s="35" t="str">
        <f t="shared" si="179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180"/>
        <v>0</v>
      </c>
      <c r="L148" s="16">
        <f t="shared" si="181"/>
        <v>0</v>
      </c>
      <c r="M148" s="26">
        <v>0</v>
      </c>
      <c r="N148" s="16">
        <f t="shared" si="182"/>
        <v>0</v>
      </c>
      <c r="O148" s="16">
        <f t="shared" si="183"/>
        <v>0</v>
      </c>
      <c r="P148" s="26">
        <v>0</v>
      </c>
      <c r="Q148" s="16">
        <f t="shared" si="184"/>
        <v>0</v>
      </c>
      <c r="R148" s="16">
        <f t="shared" si="185"/>
        <v>0</v>
      </c>
      <c r="S148" s="26">
        <v>0</v>
      </c>
      <c r="T148" s="16">
        <f t="shared" si="186"/>
        <v>0</v>
      </c>
      <c r="U148" s="16">
        <f t="shared" si="187"/>
        <v>0</v>
      </c>
      <c r="V148" s="26">
        <v>0</v>
      </c>
      <c r="W148" s="16">
        <f t="shared" si="188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192"/>
        <v>0</v>
      </c>
      <c r="AD148" s="16">
        <f t="shared" si="193"/>
        <v>0</v>
      </c>
      <c r="AE148" s="37">
        <f t="shared" si="194"/>
        <v>0</v>
      </c>
      <c r="AF148" s="42">
        <f t="shared" si="177"/>
        <v>0</v>
      </c>
      <c r="AG148" s="37">
        <f t="shared" si="178"/>
        <v>0</v>
      </c>
      <c r="AH148" s="63">
        <f t="shared" si="195"/>
        <v>0</v>
      </c>
      <c r="AI148" s="26">
        <v>0</v>
      </c>
      <c r="AJ148" s="37">
        <f t="shared" si="196"/>
        <v>0</v>
      </c>
      <c r="AK148" s="37" t="str">
        <f t="shared" si="197"/>
        <v>-</v>
      </c>
      <c r="AL148" s="47">
        <v>130</v>
      </c>
      <c r="AM148" s="37" t="str">
        <f t="shared" si="198"/>
        <v>-</v>
      </c>
      <c r="AN148" s="52" t="str">
        <f t="shared" si="199"/>
        <v>-</v>
      </c>
      <c r="AO148" s="35" t="str">
        <f t="shared" si="179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180"/>
        <v>0</v>
      </c>
      <c r="L149" s="16">
        <f t="shared" si="181"/>
        <v>0</v>
      </c>
      <c r="M149" s="26">
        <v>0</v>
      </c>
      <c r="N149" s="16">
        <f t="shared" si="182"/>
        <v>0</v>
      </c>
      <c r="O149" s="16">
        <f t="shared" si="183"/>
        <v>0</v>
      </c>
      <c r="P149" s="26">
        <v>0</v>
      </c>
      <c r="Q149" s="16">
        <f t="shared" si="184"/>
        <v>0</v>
      </c>
      <c r="R149" s="16">
        <f t="shared" si="185"/>
        <v>0</v>
      </c>
      <c r="S149" s="26">
        <v>0</v>
      </c>
      <c r="T149" s="16">
        <f t="shared" si="186"/>
        <v>0</v>
      </c>
      <c r="U149" s="16">
        <f t="shared" si="187"/>
        <v>0</v>
      </c>
      <c r="V149" s="26">
        <v>0</v>
      </c>
      <c r="W149" s="16">
        <f t="shared" si="188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192"/>
        <v>0</v>
      </c>
      <c r="AD149" s="16">
        <f t="shared" si="193"/>
        <v>0</v>
      </c>
      <c r="AE149" s="37">
        <f t="shared" si="194"/>
        <v>0</v>
      </c>
      <c r="AF149" s="42">
        <f t="shared" si="177"/>
        <v>0</v>
      </c>
      <c r="AG149" s="37">
        <f t="shared" si="178"/>
        <v>0</v>
      </c>
      <c r="AH149" s="63">
        <f t="shared" si="195"/>
        <v>0</v>
      </c>
      <c r="AI149" s="26">
        <v>0</v>
      </c>
      <c r="AJ149" s="37">
        <f t="shared" si="196"/>
        <v>0</v>
      </c>
      <c r="AK149" s="37" t="str">
        <f t="shared" si="197"/>
        <v>-</v>
      </c>
      <c r="AL149" s="47">
        <v>131</v>
      </c>
      <c r="AM149" s="37" t="str">
        <f t="shared" si="198"/>
        <v>-</v>
      </c>
      <c r="AN149" s="52" t="str">
        <f t="shared" si="199"/>
        <v>-</v>
      </c>
      <c r="AO149" s="35" t="str">
        <f t="shared" si="179"/>
        <v>-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180"/>
        <v>12.379999999999997</v>
      </c>
      <c r="L150" s="16">
        <f t="shared" si="181"/>
        <v>34.5</v>
      </c>
      <c r="M150" s="26">
        <v>0</v>
      </c>
      <c r="N150" s="16">
        <f t="shared" si="182"/>
        <v>0</v>
      </c>
      <c r="O150" s="16">
        <f t="shared" si="183"/>
        <v>0</v>
      </c>
      <c r="P150" s="26">
        <v>1</v>
      </c>
      <c r="Q150" s="16">
        <f t="shared" si="184"/>
        <v>12.379999999999997</v>
      </c>
      <c r="R150" s="16">
        <f t="shared" si="185"/>
        <v>34.5</v>
      </c>
      <c r="S150" s="26">
        <v>1</v>
      </c>
      <c r="T150" s="16">
        <f t="shared" si="186"/>
        <v>12.379999999999997</v>
      </c>
      <c r="U150" s="16">
        <f t="shared" si="187"/>
        <v>34.5</v>
      </c>
      <c r="V150" s="26">
        <v>0</v>
      </c>
      <c r="W150" s="16">
        <f t="shared" si="188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192"/>
        <v>3</v>
      </c>
      <c r="AD150" s="16">
        <f t="shared" si="193"/>
        <v>37.139999999999993</v>
      </c>
      <c r="AE150" s="37">
        <f t="shared" si="194"/>
        <v>103.5</v>
      </c>
      <c r="AF150" s="42">
        <f t="shared" si="177"/>
        <v>2.4390243902439025E-2</v>
      </c>
      <c r="AG150" s="37">
        <f t="shared" si="178"/>
        <v>0.73170731707317072</v>
      </c>
      <c r="AH150" s="63">
        <f t="shared" si="195"/>
        <v>25.243902439024389</v>
      </c>
      <c r="AI150" s="26">
        <v>0</v>
      </c>
      <c r="AJ150" s="37">
        <f t="shared" si="196"/>
        <v>0</v>
      </c>
      <c r="AK150" s="37">
        <f t="shared" si="197"/>
        <v>0</v>
      </c>
      <c r="AL150" s="47">
        <v>132</v>
      </c>
      <c r="AM150" s="37">
        <f t="shared" si="198"/>
        <v>0</v>
      </c>
      <c r="AN150" s="52">
        <f t="shared" si="199"/>
        <v>0</v>
      </c>
      <c r="AO150" s="35">
        <f t="shared" si="179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180"/>
        <v>0</v>
      </c>
      <c r="L151" s="16">
        <f t="shared" si="181"/>
        <v>0</v>
      </c>
      <c r="M151" s="26">
        <v>0</v>
      </c>
      <c r="N151" s="16">
        <f t="shared" si="182"/>
        <v>0</v>
      </c>
      <c r="O151" s="16">
        <f t="shared" si="183"/>
        <v>0</v>
      </c>
      <c r="P151" s="26">
        <v>1</v>
      </c>
      <c r="Q151" s="16">
        <f t="shared" si="184"/>
        <v>12.679999999999998</v>
      </c>
      <c r="R151" s="16">
        <f t="shared" si="185"/>
        <v>34.5</v>
      </c>
      <c r="S151" s="26">
        <v>1</v>
      </c>
      <c r="T151" s="16">
        <f t="shared" si="186"/>
        <v>12.679999999999998</v>
      </c>
      <c r="U151" s="16">
        <f t="shared" si="187"/>
        <v>34.5</v>
      </c>
      <c r="V151" s="26">
        <v>0</v>
      </c>
      <c r="W151" s="16">
        <f t="shared" si="188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192"/>
        <v>2</v>
      </c>
      <c r="AD151" s="16">
        <f t="shared" si="193"/>
        <v>25.359999999999996</v>
      </c>
      <c r="AE151" s="37">
        <f t="shared" si="194"/>
        <v>69</v>
      </c>
      <c r="AF151" s="42">
        <f t="shared" si="177"/>
        <v>1.6260162601626018E-2</v>
      </c>
      <c r="AG151" s="37">
        <f t="shared" si="178"/>
        <v>0.48780487804878053</v>
      </c>
      <c r="AH151" s="63">
        <f t="shared" si="195"/>
        <v>16.829268292682929</v>
      </c>
      <c r="AI151" s="26">
        <v>0</v>
      </c>
      <c r="AJ151" s="37">
        <f t="shared" si="196"/>
        <v>0</v>
      </c>
      <c r="AK151" s="37">
        <f t="shared" si="197"/>
        <v>0</v>
      </c>
      <c r="AL151" s="47">
        <v>133</v>
      </c>
      <c r="AM151" s="37">
        <f t="shared" si="198"/>
        <v>0</v>
      </c>
      <c r="AN151" s="52">
        <f t="shared" si="199"/>
        <v>0</v>
      </c>
      <c r="AO151" s="35">
        <f t="shared" si="179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180"/>
        <v>0</v>
      </c>
      <c r="L152" s="16">
        <f t="shared" si="181"/>
        <v>0</v>
      </c>
      <c r="M152" s="26">
        <v>0</v>
      </c>
      <c r="N152" s="16">
        <f t="shared" si="182"/>
        <v>0</v>
      </c>
      <c r="O152" s="16">
        <f t="shared" si="183"/>
        <v>0</v>
      </c>
      <c r="P152" s="26">
        <v>0</v>
      </c>
      <c r="Q152" s="16">
        <f t="shared" si="184"/>
        <v>0</v>
      </c>
      <c r="R152" s="16">
        <f t="shared" si="185"/>
        <v>0</v>
      </c>
      <c r="S152" s="26">
        <v>0</v>
      </c>
      <c r="T152" s="16">
        <f t="shared" si="186"/>
        <v>0</v>
      </c>
      <c r="U152" s="16">
        <f t="shared" si="187"/>
        <v>0</v>
      </c>
      <c r="V152" s="26">
        <v>0</v>
      </c>
      <c r="W152" s="16">
        <f t="shared" si="188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192"/>
        <v>0</v>
      </c>
      <c r="AD152" s="16">
        <f t="shared" si="193"/>
        <v>0</v>
      </c>
      <c r="AE152" s="37">
        <f t="shared" si="194"/>
        <v>0</v>
      </c>
      <c r="AF152" s="42">
        <f t="shared" si="177"/>
        <v>0</v>
      </c>
      <c r="AG152" s="37">
        <f t="shared" si="178"/>
        <v>0</v>
      </c>
      <c r="AH152" s="63">
        <f t="shared" si="195"/>
        <v>0</v>
      </c>
      <c r="AI152" s="26">
        <v>2</v>
      </c>
      <c r="AJ152" s="37">
        <f t="shared" si="196"/>
        <v>69</v>
      </c>
      <c r="AK152" s="37" t="str">
        <f t="shared" si="197"/>
        <v>-</v>
      </c>
      <c r="AL152" s="47">
        <v>134</v>
      </c>
      <c r="AM152" s="37" t="str">
        <f t="shared" si="198"/>
        <v>-</v>
      </c>
      <c r="AN152" s="52" t="str">
        <f t="shared" si="199"/>
        <v>-</v>
      </c>
      <c r="AO152" s="35" t="str">
        <f t="shared" si="179"/>
        <v>-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180"/>
        <v>11.99000000000002</v>
      </c>
      <c r="L153" s="16">
        <f t="shared" si="181"/>
        <v>34.5</v>
      </c>
      <c r="M153" s="26">
        <v>1</v>
      </c>
      <c r="N153" s="16">
        <f t="shared" si="182"/>
        <v>11.99000000000002</v>
      </c>
      <c r="O153" s="16">
        <f t="shared" si="183"/>
        <v>34.5</v>
      </c>
      <c r="P153" s="26">
        <v>0</v>
      </c>
      <c r="Q153" s="16">
        <f t="shared" si="184"/>
        <v>0</v>
      </c>
      <c r="R153" s="16">
        <f t="shared" si="185"/>
        <v>0</v>
      </c>
      <c r="S153" s="26">
        <v>0</v>
      </c>
      <c r="T153" s="16">
        <f t="shared" si="186"/>
        <v>0</v>
      </c>
      <c r="U153" s="16">
        <f t="shared" si="187"/>
        <v>0</v>
      </c>
      <c r="V153" s="26">
        <v>1</v>
      </c>
      <c r="W153" s="16">
        <f t="shared" si="188"/>
        <v>11.99000000000002</v>
      </c>
      <c r="X153" s="16">
        <f t="shared" si="189"/>
        <v>34.5</v>
      </c>
      <c r="Y153" s="26"/>
      <c r="Z153" s="16">
        <f t="shared" si="190"/>
        <v>0</v>
      </c>
      <c r="AA153" s="16">
        <f t="shared" si="191"/>
        <v>0</v>
      </c>
      <c r="AC153" s="52">
        <f t="shared" si="192"/>
        <v>3</v>
      </c>
      <c r="AD153" s="16">
        <f t="shared" si="193"/>
        <v>35.970000000000056</v>
      </c>
      <c r="AE153" s="37">
        <f t="shared" si="194"/>
        <v>103.5</v>
      </c>
      <c r="AF153" s="42">
        <f t="shared" si="177"/>
        <v>2.4390243902439025E-2</v>
      </c>
      <c r="AG153" s="37">
        <f t="shared" si="178"/>
        <v>0.73170731707317072</v>
      </c>
      <c r="AH153" s="63">
        <f t="shared" si="195"/>
        <v>25.243902439024389</v>
      </c>
      <c r="AI153" s="26">
        <v>2</v>
      </c>
      <c r="AJ153" s="37">
        <f>AI153*G153</f>
        <v>69</v>
      </c>
      <c r="AK153" s="37">
        <f>IFERROR(AI153/AF153, "-")</f>
        <v>82</v>
      </c>
      <c r="AL153" s="47">
        <v>136</v>
      </c>
      <c r="AM153" s="37">
        <f>IFERROR(AK153/7,"-")</f>
        <v>11.714285714285714</v>
      </c>
      <c r="AN153" s="52">
        <f>IFERROR(AK153/30,"-")</f>
        <v>2.7333333333333334</v>
      </c>
      <c r="AO153" s="35">
        <f t="shared" si="179"/>
        <v>43671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180"/>
        <v>0</v>
      </c>
      <c r="L154" s="16">
        <f t="shared" si="181"/>
        <v>0</v>
      </c>
      <c r="M154" s="26">
        <v>0</v>
      </c>
      <c r="N154" s="16">
        <f t="shared" si="182"/>
        <v>0</v>
      </c>
      <c r="O154" s="16">
        <f t="shared" si="183"/>
        <v>0</v>
      </c>
      <c r="P154" s="26">
        <v>0</v>
      </c>
      <c r="Q154" s="16">
        <f t="shared" si="184"/>
        <v>0</v>
      </c>
      <c r="R154" s="16">
        <f t="shared" si="185"/>
        <v>0</v>
      </c>
      <c r="S154" s="26">
        <v>0</v>
      </c>
      <c r="T154" s="16">
        <f t="shared" si="186"/>
        <v>0</v>
      </c>
      <c r="U154" s="16">
        <f t="shared" si="187"/>
        <v>0</v>
      </c>
      <c r="V154" s="26">
        <v>0</v>
      </c>
      <c r="W154" s="16">
        <f t="shared" si="188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si="192"/>
        <v>0</v>
      </c>
      <c r="AD154" s="16">
        <f t="shared" si="193"/>
        <v>0</v>
      </c>
      <c r="AE154" s="37">
        <f t="shared" si="194"/>
        <v>0</v>
      </c>
      <c r="AF154" s="42">
        <f t="shared" si="177"/>
        <v>0</v>
      </c>
      <c r="AG154" s="37">
        <f t="shared" si="178"/>
        <v>0</v>
      </c>
      <c r="AH154" s="63">
        <f t="shared" si="195"/>
        <v>0</v>
      </c>
      <c r="AI154" s="26">
        <v>0</v>
      </c>
      <c r="AJ154" s="37">
        <f>AI154*G154</f>
        <v>0</v>
      </c>
      <c r="AK154" s="37" t="str">
        <f>IFERROR(AI154/AF154, "-")</f>
        <v>-</v>
      </c>
      <c r="AL154" s="47">
        <v>137</v>
      </c>
      <c r="AM154" s="37" t="str">
        <f>IFERROR(AK154/7,"-")</f>
        <v>-</v>
      </c>
      <c r="AN154" s="52" t="str">
        <f>IFERROR(AK154/30,"-")</f>
        <v>-</v>
      </c>
      <c r="AO154" s="35" t="str">
        <f t="shared" si="179"/>
        <v>-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180"/>
        <v>11.99</v>
      </c>
      <c r="L155" s="16">
        <f t="shared" si="181"/>
        <v>34.5</v>
      </c>
      <c r="M155" s="26">
        <v>0</v>
      </c>
      <c r="N155" s="16">
        <f t="shared" si="182"/>
        <v>0</v>
      </c>
      <c r="O155" s="16">
        <f t="shared" si="183"/>
        <v>0</v>
      </c>
      <c r="P155" s="26">
        <v>0</v>
      </c>
      <c r="Q155" s="16">
        <f t="shared" si="184"/>
        <v>0</v>
      </c>
      <c r="R155" s="16">
        <f t="shared" si="185"/>
        <v>0</v>
      </c>
      <c r="S155" s="26">
        <v>0</v>
      </c>
      <c r="T155" s="16">
        <f t="shared" si="186"/>
        <v>0</v>
      </c>
      <c r="U155" s="16">
        <f t="shared" si="187"/>
        <v>0</v>
      </c>
      <c r="V155" s="26">
        <v>0</v>
      </c>
      <c r="W155" s="16">
        <f t="shared" si="188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2"/>
        <v>1</v>
      </c>
      <c r="AD155" s="16">
        <f t="shared" si="193"/>
        <v>11.99</v>
      </c>
      <c r="AE155" s="37">
        <f t="shared" si="194"/>
        <v>34.5</v>
      </c>
      <c r="AF155" s="42">
        <f t="shared" si="177"/>
        <v>8.130081300813009E-3</v>
      </c>
      <c r="AG155" s="37">
        <f t="shared" si="178"/>
        <v>0.24390243902439027</v>
      </c>
      <c r="AH155" s="63">
        <f t="shared" si="195"/>
        <v>8.4146341463414647</v>
      </c>
      <c r="AI155" s="26">
        <v>0</v>
      </c>
      <c r="AJ155" s="37">
        <f>AI155*G155</f>
        <v>0</v>
      </c>
      <c r="AK155" s="37">
        <f>IFERROR(AI155/AF155, "-")</f>
        <v>0</v>
      </c>
      <c r="AL155" s="47">
        <v>138</v>
      </c>
      <c r="AM155" s="37">
        <f>IFERROR(AK155/7,"-")</f>
        <v>0</v>
      </c>
      <c r="AN155" s="52">
        <f>IFERROR(AK155/30,"-")</f>
        <v>0</v>
      </c>
      <c r="AO155" s="35">
        <f t="shared" si="179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180"/>
        <v>0</v>
      </c>
      <c r="L156" s="16">
        <f t="shared" si="181"/>
        <v>0</v>
      </c>
      <c r="M156" s="26">
        <v>0</v>
      </c>
      <c r="N156" s="16">
        <f t="shared" si="182"/>
        <v>0</v>
      </c>
      <c r="O156" s="16">
        <f t="shared" si="183"/>
        <v>0</v>
      </c>
      <c r="P156" s="26">
        <v>1</v>
      </c>
      <c r="Q156" s="16">
        <f t="shared" si="184"/>
        <v>11.99</v>
      </c>
      <c r="R156" s="16">
        <f t="shared" si="185"/>
        <v>34.5</v>
      </c>
      <c r="S156" s="26">
        <v>0</v>
      </c>
      <c r="T156" s="16">
        <f t="shared" si="186"/>
        <v>0</v>
      </c>
      <c r="U156" s="16">
        <f t="shared" si="187"/>
        <v>0</v>
      </c>
      <c r="V156" s="26">
        <v>0</v>
      </c>
      <c r="W156" s="16">
        <f t="shared" si="188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2"/>
        <v>1</v>
      </c>
      <c r="AD156" s="16">
        <f t="shared" si="193"/>
        <v>11.99</v>
      </c>
      <c r="AE156" s="37">
        <f t="shared" si="194"/>
        <v>34.5</v>
      </c>
      <c r="AF156" s="42">
        <f t="shared" si="177"/>
        <v>8.130081300813009E-3</v>
      </c>
      <c r="AG156" s="37">
        <f t="shared" si="178"/>
        <v>0.24390243902439027</v>
      </c>
      <c r="AH156" s="63">
        <f t="shared" si="195"/>
        <v>8.4146341463414647</v>
      </c>
      <c r="AI156" s="26">
        <v>0</v>
      </c>
      <c r="AJ156" s="37">
        <f t="shared" ref="AJ156:AJ168" si="200">AI156*G156</f>
        <v>0</v>
      </c>
      <c r="AK156" s="37">
        <f t="shared" ref="AK156:AK168" si="201">IFERROR(AI156/AF156, "-")</f>
        <v>0</v>
      </c>
      <c r="AL156" s="47">
        <v>140</v>
      </c>
      <c r="AM156" s="37">
        <f t="shared" ref="AM156:AM168" si="202">IFERROR(AK156/7,"-")</f>
        <v>0</v>
      </c>
      <c r="AN156" s="52">
        <f t="shared" ref="AN156:AN168" si="203">IFERROR(AK156/30,"-")</f>
        <v>0</v>
      </c>
      <c r="AO156" s="35">
        <f t="shared" si="179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180"/>
        <v>0</v>
      </c>
      <c r="L157" s="16">
        <f t="shared" si="181"/>
        <v>0</v>
      </c>
      <c r="M157" s="26">
        <v>1</v>
      </c>
      <c r="N157" s="16">
        <f t="shared" si="182"/>
        <v>7.27</v>
      </c>
      <c r="O157" s="16">
        <f t="shared" si="183"/>
        <v>29.5</v>
      </c>
      <c r="P157" s="26">
        <v>0</v>
      </c>
      <c r="Q157" s="16">
        <f t="shared" si="184"/>
        <v>0</v>
      </c>
      <c r="R157" s="16">
        <f t="shared" si="185"/>
        <v>0</v>
      </c>
      <c r="S157" s="26">
        <v>0</v>
      </c>
      <c r="T157" s="16">
        <f t="shared" si="186"/>
        <v>0</v>
      </c>
      <c r="U157" s="16">
        <f t="shared" si="187"/>
        <v>0</v>
      </c>
      <c r="V157" s="26">
        <v>0</v>
      </c>
      <c r="W157" s="16">
        <f t="shared" si="188"/>
        <v>0</v>
      </c>
      <c r="X157" s="16">
        <f t="shared" si="189"/>
        <v>0</v>
      </c>
      <c r="Y157" s="26"/>
      <c r="Z157" s="16">
        <f t="shared" si="190"/>
        <v>0</v>
      </c>
      <c r="AA157" s="16">
        <f t="shared" si="191"/>
        <v>0</v>
      </c>
      <c r="AC157" s="52">
        <f t="shared" si="192"/>
        <v>1</v>
      </c>
      <c r="AD157" s="16">
        <f t="shared" si="193"/>
        <v>7.27</v>
      </c>
      <c r="AE157" s="37">
        <f t="shared" si="194"/>
        <v>29.5</v>
      </c>
      <c r="AF157" s="42">
        <f t="shared" si="177"/>
        <v>8.130081300813009E-3</v>
      </c>
      <c r="AG157" s="37">
        <f t="shared" si="178"/>
        <v>0.24390243902439027</v>
      </c>
      <c r="AH157" s="63">
        <f t="shared" si="195"/>
        <v>7.1951219512195133</v>
      </c>
      <c r="AI157" s="26">
        <v>0</v>
      </c>
      <c r="AJ157" s="37">
        <f t="shared" si="200"/>
        <v>0</v>
      </c>
      <c r="AK157" s="37">
        <f t="shared" si="201"/>
        <v>0</v>
      </c>
      <c r="AL157" s="47">
        <v>141</v>
      </c>
      <c r="AM157" s="37">
        <f t="shared" si="202"/>
        <v>0</v>
      </c>
      <c r="AN157" s="52">
        <f t="shared" si="203"/>
        <v>0</v>
      </c>
      <c r="AO157" s="35">
        <f t="shared" si="179"/>
        <v>43589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2</v>
      </c>
      <c r="K158" s="16">
        <f t="shared" si="180"/>
        <v>10.519999999999998</v>
      </c>
      <c r="L158" s="16">
        <f t="shared" si="181"/>
        <v>49</v>
      </c>
      <c r="M158" s="26">
        <v>0</v>
      </c>
      <c r="N158" s="16">
        <f t="shared" si="182"/>
        <v>0</v>
      </c>
      <c r="O158" s="16">
        <f t="shared" si="183"/>
        <v>0</v>
      </c>
      <c r="P158" s="26">
        <v>0</v>
      </c>
      <c r="Q158" s="16">
        <f t="shared" si="184"/>
        <v>0</v>
      </c>
      <c r="R158" s="16">
        <f t="shared" si="185"/>
        <v>0</v>
      </c>
      <c r="S158" s="26">
        <v>0</v>
      </c>
      <c r="T158" s="16">
        <f t="shared" si="186"/>
        <v>0</v>
      </c>
      <c r="U158" s="16">
        <f t="shared" si="187"/>
        <v>0</v>
      </c>
      <c r="V158" s="26">
        <v>0</v>
      </c>
      <c r="W158" s="16">
        <f t="shared" si="188"/>
        <v>0</v>
      </c>
      <c r="X158" s="16">
        <f t="shared" si="189"/>
        <v>0</v>
      </c>
      <c r="Y158" s="26"/>
      <c r="Z158" s="16">
        <f t="shared" si="190"/>
        <v>0</v>
      </c>
      <c r="AA158" s="16">
        <f t="shared" si="191"/>
        <v>0</v>
      </c>
      <c r="AC158" s="52">
        <f t="shared" si="192"/>
        <v>2</v>
      </c>
      <c r="AD158" s="16">
        <f t="shared" si="193"/>
        <v>10.519999999999998</v>
      </c>
      <c r="AE158" s="37">
        <f t="shared" si="194"/>
        <v>49</v>
      </c>
      <c r="AF158" s="42">
        <f t="shared" si="177"/>
        <v>1.6260162601626018E-2</v>
      </c>
      <c r="AG158" s="37">
        <f t="shared" si="178"/>
        <v>0.48780487804878053</v>
      </c>
      <c r="AH158" s="63">
        <f t="shared" si="195"/>
        <v>11.951219512195124</v>
      </c>
      <c r="AI158" s="26">
        <v>4</v>
      </c>
      <c r="AJ158" s="37">
        <f t="shared" si="200"/>
        <v>98</v>
      </c>
      <c r="AK158" s="37">
        <f t="shared" si="201"/>
        <v>245.99999999999997</v>
      </c>
      <c r="AL158" s="47">
        <v>142</v>
      </c>
      <c r="AM158" s="37">
        <f t="shared" si="202"/>
        <v>35.142857142857139</v>
      </c>
      <c r="AN158" s="52">
        <f t="shared" si="203"/>
        <v>8.1999999999999993</v>
      </c>
      <c r="AO158" s="35">
        <f t="shared" si="179"/>
        <v>43835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180"/>
        <v>10.519999999999996</v>
      </c>
      <c r="L159" s="16">
        <f t="shared" si="181"/>
        <v>49</v>
      </c>
      <c r="M159" s="26">
        <v>0</v>
      </c>
      <c r="N159" s="16">
        <f t="shared" si="182"/>
        <v>0</v>
      </c>
      <c r="O159" s="16">
        <f t="shared" si="183"/>
        <v>0</v>
      </c>
      <c r="P159" s="26">
        <v>0</v>
      </c>
      <c r="Q159" s="16">
        <f t="shared" si="184"/>
        <v>0</v>
      </c>
      <c r="R159" s="16">
        <f t="shared" si="185"/>
        <v>0</v>
      </c>
      <c r="S159" s="26">
        <v>0</v>
      </c>
      <c r="T159" s="16">
        <f t="shared" si="186"/>
        <v>0</v>
      </c>
      <c r="U159" s="16">
        <f t="shared" si="187"/>
        <v>0</v>
      </c>
      <c r="V159" s="26">
        <v>0</v>
      </c>
      <c r="W159" s="16">
        <f t="shared" si="188"/>
        <v>0</v>
      </c>
      <c r="X159" s="16">
        <f t="shared" si="189"/>
        <v>0</v>
      </c>
      <c r="Y159" s="26"/>
      <c r="Z159" s="16">
        <f t="shared" si="190"/>
        <v>0</v>
      </c>
      <c r="AA159" s="16">
        <f t="shared" si="191"/>
        <v>0</v>
      </c>
      <c r="AC159" s="52">
        <f t="shared" si="192"/>
        <v>2</v>
      </c>
      <c r="AD159" s="16">
        <f t="shared" si="193"/>
        <v>10.519999999999996</v>
      </c>
      <c r="AE159" s="37">
        <f t="shared" si="194"/>
        <v>49</v>
      </c>
      <c r="AF159" s="42">
        <f t="shared" si="177"/>
        <v>1.6260162601626018E-2</v>
      </c>
      <c r="AG159" s="37">
        <f t="shared" si="178"/>
        <v>0.48780487804878053</v>
      </c>
      <c r="AH159" s="63">
        <f t="shared" si="195"/>
        <v>11.951219512195124</v>
      </c>
      <c r="AI159" s="26">
        <v>2</v>
      </c>
      <c r="AJ159" s="37">
        <f t="shared" si="200"/>
        <v>49</v>
      </c>
      <c r="AK159" s="37">
        <f t="shared" si="201"/>
        <v>122.99999999999999</v>
      </c>
      <c r="AL159" s="47">
        <v>143</v>
      </c>
      <c r="AM159" s="37">
        <f t="shared" si="202"/>
        <v>17.571428571428569</v>
      </c>
      <c r="AN159" s="52">
        <f t="shared" si="203"/>
        <v>4.0999999999999996</v>
      </c>
      <c r="AO159" s="35">
        <f t="shared" si="179"/>
        <v>43712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180"/>
        <v>7.27</v>
      </c>
      <c r="L160" s="16">
        <f t="shared" si="181"/>
        <v>29.5</v>
      </c>
      <c r="M160" s="26">
        <v>0</v>
      </c>
      <c r="N160" s="16">
        <f t="shared" si="182"/>
        <v>0</v>
      </c>
      <c r="O160" s="16">
        <f t="shared" si="183"/>
        <v>0</v>
      </c>
      <c r="P160" s="26">
        <v>0</v>
      </c>
      <c r="Q160" s="16">
        <f t="shared" si="184"/>
        <v>0</v>
      </c>
      <c r="R160" s="16">
        <f t="shared" si="185"/>
        <v>0</v>
      </c>
      <c r="S160" s="26">
        <v>0</v>
      </c>
      <c r="T160" s="16">
        <f t="shared" si="186"/>
        <v>0</v>
      </c>
      <c r="U160" s="16">
        <f t="shared" si="187"/>
        <v>0</v>
      </c>
      <c r="V160" s="26">
        <v>0</v>
      </c>
      <c r="W160" s="16">
        <f t="shared" si="188"/>
        <v>0</v>
      </c>
      <c r="X160" s="16">
        <f t="shared" si="189"/>
        <v>0</v>
      </c>
      <c r="Y160" s="26"/>
      <c r="Z160" s="16">
        <f t="shared" si="190"/>
        <v>0</v>
      </c>
      <c r="AA160" s="16">
        <f t="shared" si="191"/>
        <v>0</v>
      </c>
      <c r="AC160" s="52">
        <f t="shared" si="192"/>
        <v>1</v>
      </c>
      <c r="AD160" s="16">
        <f t="shared" si="193"/>
        <v>7.27</v>
      </c>
      <c r="AE160" s="37">
        <f t="shared" si="194"/>
        <v>29.5</v>
      </c>
      <c r="AF160" s="42">
        <f t="shared" si="177"/>
        <v>8.130081300813009E-3</v>
      </c>
      <c r="AG160" s="37">
        <f t="shared" si="178"/>
        <v>0.24390243902439027</v>
      </c>
      <c r="AH160" s="63">
        <f t="shared" si="195"/>
        <v>7.1951219512195133</v>
      </c>
      <c r="AI160" s="26">
        <v>0</v>
      </c>
      <c r="AJ160" s="37">
        <f t="shared" si="200"/>
        <v>0</v>
      </c>
      <c r="AK160" s="37">
        <f t="shared" si="201"/>
        <v>0</v>
      </c>
      <c r="AL160" s="47">
        <v>144</v>
      </c>
      <c r="AM160" s="37">
        <f t="shared" si="202"/>
        <v>0</v>
      </c>
      <c r="AN160" s="52">
        <f t="shared" si="203"/>
        <v>0</v>
      </c>
      <c r="AO160" s="35">
        <f t="shared" si="179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180"/>
        <v>0</v>
      </c>
      <c r="L161" s="16">
        <f t="shared" si="181"/>
        <v>0</v>
      </c>
      <c r="M161" s="26">
        <v>0</v>
      </c>
      <c r="N161" s="16">
        <f t="shared" si="182"/>
        <v>0</v>
      </c>
      <c r="O161" s="16">
        <f t="shared" si="183"/>
        <v>0</v>
      </c>
      <c r="P161" s="26">
        <v>0</v>
      </c>
      <c r="Q161" s="16">
        <f t="shared" si="184"/>
        <v>0</v>
      </c>
      <c r="R161" s="16">
        <f t="shared" si="185"/>
        <v>0</v>
      </c>
      <c r="S161" s="26">
        <v>0</v>
      </c>
      <c r="T161" s="16">
        <f t="shared" si="186"/>
        <v>0</v>
      </c>
      <c r="U161" s="16">
        <f t="shared" si="187"/>
        <v>0</v>
      </c>
      <c r="V161" s="26">
        <v>0</v>
      </c>
      <c r="W161" s="16">
        <f t="shared" si="188"/>
        <v>0</v>
      </c>
      <c r="X161" s="16">
        <f t="shared" si="189"/>
        <v>0</v>
      </c>
      <c r="Y161" s="26"/>
      <c r="Z161" s="16">
        <f t="shared" si="190"/>
        <v>0</v>
      </c>
      <c r="AA161" s="16">
        <f t="shared" si="191"/>
        <v>0</v>
      </c>
      <c r="AC161" s="52">
        <f t="shared" si="192"/>
        <v>0</v>
      </c>
      <c r="AD161" s="16">
        <f t="shared" si="193"/>
        <v>0</v>
      </c>
      <c r="AE161" s="37">
        <f t="shared" si="194"/>
        <v>0</v>
      </c>
      <c r="AF161" s="42">
        <f t="shared" si="177"/>
        <v>0</v>
      </c>
      <c r="AG161" s="37">
        <f t="shared" si="178"/>
        <v>0</v>
      </c>
      <c r="AH161" s="63">
        <f t="shared" si="195"/>
        <v>0</v>
      </c>
      <c r="AI161" s="26">
        <v>0</v>
      </c>
      <c r="AJ161" s="37">
        <f t="shared" si="200"/>
        <v>0</v>
      </c>
      <c r="AK161" s="37" t="str">
        <f t="shared" si="201"/>
        <v>-</v>
      </c>
      <c r="AL161" s="47">
        <v>145</v>
      </c>
      <c r="AM161" s="37" t="str">
        <f t="shared" si="202"/>
        <v>-</v>
      </c>
      <c r="AN161" s="52" t="str">
        <f t="shared" si="203"/>
        <v>-</v>
      </c>
      <c r="AO161" s="35" t="str">
        <f t="shared" si="179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180"/>
        <v>0</v>
      </c>
      <c r="L162" s="16">
        <f t="shared" si="181"/>
        <v>0</v>
      </c>
      <c r="M162" s="26">
        <v>0</v>
      </c>
      <c r="N162" s="16">
        <f t="shared" si="182"/>
        <v>0</v>
      </c>
      <c r="O162" s="16">
        <f t="shared" si="183"/>
        <v>0</v>
      </c>
      <c r="P162" s="26">
        <v>0</v>
      </c>
      <c r="Q162" s="16">
        <f t="shared" si="184"/>
        <v>0</v>
      </c>
      <c r="R162" s="16">
        <f t="shared" si="185"/>
        <v>0</v>
      </c>
      <c r="S162" s="26">
        <v>0</v>
      </c>
      <c r="T162" s="16">
        <f t="shared" si="186"/>
        <v>0</v>
      </c>
      <c r="U162" s="16">
        <f t="shared" si="187"/>
        <v>0</v>
      </c>
      <c r="V162" s="26">
        <v>0</v>
      </c>
      <c r="W162" s="16">
        <f t="shared" si="188"/>
        <v>0</v>
      </c>
      <c r="X162" s="16">
        <f t="shared" si="189"/>
        <v>0</v>
      </c>
      <c r="Y162" s="26"/>
      <c r="Z162" s="16">
        <f t="shared" si="190"/>
        <v>0</v>
      </c>
      <c r="AA162" s="16">
        <f t="shared" si="191"/>
        <v>0</v>
      </c>
      <c r="AC162" s="52">
        <f t="shared" si="192"/>
        <v>0</v>
      </c>
      <c r="AD162" s="16">
        <f t="shared" si="193"/>
        <v>0</v>
      </c>
      <c r="AE162" s="37">
        <f t="shared" si="194"/>
        <v>0</v>
      </c>
      <c r="AF162" s="42">
        <f t="shared" si="177"/>
        <v>0</v>
      </c>
      <c r="AG162" s="37">
        <f t="shared" si="178"/>
        <v>0</v>
      </c>
      <c r="AH162" s="63">
        <f t="shared" si="195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146</v>
      </c>
      <c r="AM162" s="37" t="str">
        <f t="shared" si="202"/>
        <v>-</v>
      </c>
      <c r="AN162" s="52" t="str">
        <f t="shared" si="203"/>
        <v>-</v>
      </c>
      <c r="AO162" s="35" t="str">
        <f t="shared" si="179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1</v>
      </c>
      <c r="K163" s="16">
        <f t="shared" si="180"/>
        <v>38.392475247524757</v>
      </c>
      <c r="L163" s="16">
        <f t="shared" si="181"/>
        <v>74.5</v>
      </c>
      <c r="M163" s="26">
        <v>0</v>
      </c>
      <c r="N163" s="16">
        <f t="shared" si="182"/>
        <v>0</v>
      </c>
      <c r="O163" s="16">
        <f t="shared" si="183"/>
        <v>0</v>
      </c>
      <c r="P163" s="26">
        <v>0</v>
      </c>
      <c r="Q163" s="16">
        <f t="shared" si="184"/>
        <v>0</v>
      </c>
      <c r="R163" s="16">
        <f t="shared" si="185"/>
        <v>0</v>
      </c>
      <c r="S163" s="26">
        <v>0</v>
      </c>
      <c r="T163" s="16">
        <f t="shared" si="186"/>
        <v>0</v>
      </c>
      <c r="U163" s="16">
        <f t="shared" si="187"/>
        <v>0</v>
      </c>
      <c r="V163" s="26">
        <v>0</v>
      </c>
      <c r="W163" s="16">
        <f t="shared" si="188"/>
        <v>0</v>
      </c>
      <c r="X163" s="16">
        <f t="shared" si="189"/>
        <v>0</v>
      </c>
      <c r="Y163" s="26"/>
      <c r="Z163" s="16">
        <f t="shared" si="190"/>
        <v>0</v>
      </c>
      <c r="AA163" s="16">
        <f t="shared" si="191"/>
        <v>0</v>
      </c>
      <c r="AC163" s="52">
        <f t="shared" si="192"/>
        <v>1</v>
      </c>
      <c r="AD163" s="16">
        <f t="shared" si="193"/>
        <v>38.392475247524757</v>
      </c>
      <c r="AE163" s="37">
        <f t="shared" si="194"/>
        <v>74.5</v>
      </c>
      <c r="AF163" s="42">
        <f t="shared" si="177"/>
        <v>8.130081300813009E-3</v>
      </c>
      <c r="AG163" s="37">
        <f t="shared" si="178"/>
        <v>0.24390243902439027</v>
      </c>
      <c r="AH163" s="63">
        <f t="shared" si="195"/>
        <v>18.170731707317074</v>
      </c>
      <c r="AI163" s="26">
        <v>0</v>
      </c>
      <c r="AJ163" s="37">
        <f t="shared" si="200"/>
        <v>0</v>
      </c>
      <c r="AK163" s="37">
        <f t="shared" si="201"/>
        <v>0</v>
      </c>
      <c r="AL163" s="47">
        <v>147</v>
      </c>
      <c r="AM163" s="37">
        <f t="shared" si="202"/>
        <v>0</v>
      </c>
      <c r="AN163" s="52">
        <f t="shared" si="203"/>
        <v>0</v>
      </c>
      <c r="AO163" s="35">
        <f t="shared" si="179"/>
        <v>43589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0"/>
        <v>0</v>
      </c>
      <c r="L164" s="16">
        <f t="shared" si="181"/>
        <v>0</v>
      </c>
      <c r="M164" s="26">
        <v>0</v>
      </c>
      <c r="N164" s="16">
        <f t="shared" si="182"/>
        <v>0</v>
      </c>
      <c r="O164" s="16">
        <f t="shared" si="183"/>
        <v>0</v>
      </c>
      <c r="P164" s="26">
        <v>0</v>
      </c>
      <c r="Q164" s="16">
        <f t="shared" si="184"/>
        <v>0</v>
      </c>
      <c r="R164" s="16">
        <f t="shared" si="185"/>
        <v>0</v>
      </c>
      <c r="S164" s="26">
        <v>0</v>
      </c>
      <c r="T164" s="16">
        <f t="shared" si="186"/>
        <v>0</v>
      </c>
      <c r="U164" s="16">
        <f t="shared" si="187"/>
        <v>0</v>
      </c>
      <c r="V164" s="26">
        <v>0</v>
      </c>
      <c r="W164" s="16">
        <f t="shared" si="188"/>
        <v>0</v>
      </c>
      <c r="X164" s="16">
        <f t="shared" si="189"/>
        <v>0</v>
      </c>
      <c r="Y164" s="26"/>
      <c r="Z164" s="16">
        <f t="shared" si="190"/>
        <v>0</v>
      </c>
      <c r="AA164" s="16">
        <f t="shared" si="191"/>
        <v>0</v>
      </c>
      <c r="AC164" s="52">
        <f t="shared" si="192"/>
        <v>0</v>
      </c>
      <c r="AD164" s="16">
        <f t="shared" si="193"/>
        <v>0</v>
      </c>
      <c r="AE164" s="37">
        <f t="shared" si="194"/>
        <v>0</v>
      </c>
      <c r="AF164" s="42">
        <f t="shared" si="177"/>
        <v>0</v>
      </c>
      <c r="AG164" s="37">
        <f t="shared" si="178"/>
        <v>0</v>
      </c>
      <c r="AH164" s="63">
        <f t="shared" si="195"/>
        <v>0</v>
      </c>
      <c r="AI164" s="26">
        <v>0</v>
      </c>
      <c r="AJ164" s="37">
        <f t="shared" si="200"/>
        <v>0</v>
      </c>
      <c r="AK164" s="37" t="str">
        <f t="shared" si="201"/>
        <v>-</v>
      </c>
      <c r="AL164" s="47">
        <v>148</v>
      </c>
      <c r="AM164" s="37" t="str">
        <f t="shared" si="202"/>
        <v>-</v>
      </c>
      <c r="AN164" s="52" t="str">
        <f t="shared" si="203"/>
        <v>-</v>
      </c>
      <c r="AO164" s="35" t="str">
        <f t="shared" si="179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3</v>
      </c>
      <c r="K165" s="16">
        <f t="shared" si="180"/>
        <v>133.01118881118884</v>
      </c>
      <c r="L165" s="16">
        <f t="shared" si="181"/>
        <v>268.5</v>
      </c>
      <c r="M165" s="26">
        <v>0</v>
      </c>
      <c r="N165" s="16">
        <f t="shared" si="182"/>
        <v>0</v>
      </c>
      <c r="O165" s="16">
        <f t="shared" si="183"/>
        <v>0</v>
      </c>
      <c r="P165" s="26">
        <v>0</v>
      </c>
      <c r="Q165" s="16">
        <f t="shared" si="184"/>
        <v>0</v>
      </c>
      <c r="R165" s="16">
        <f t="shared" si="185"/>
        <v>0</v>
      </c>
      <c r="S165" s="26">
        <v>0</v>
      </c>
      <c r="T165" s="16">
        <f t="shared" si="186"/>
        <v>0</v>
      </c>
      <c r="U165" s="16">
        <f t="shared" si="187"/>
        <v>0</v>
      </c>
      <c r="V165" s="26">
        <v>0</v>
      </c>
      <c r="W165" s="16">
        <f t="shared" si="188"/>
        <v>0</v>
      </c>
      <c r="X165" s="16">
        <f t="shared" si="189"/>
        <v>0</v>
      </c>
      <c r="Y165" s="26"/>
      <c r="Z165" s="16">
        <f t="shared" si="190"/>
        <v>0</v>
      </c>
      <c r="AA165" s="16">
        <f t="shared" si="191"/>
        <v>0</v>
      </c>
      <c r="AC165" s="52">
        <f t="shared" si="192"/>
        <v>3</v>
      </c>
      <c r="AD165" s="16">
        <f t="shared" si="193"/>
        <v>133.01118881118884</v>
      </c>
      <c r="AE165" s="37">
        <f t="shared" si="194"/>
        <v>268.5</v>
      </c>
      <c r="AF165" s="42">
        <f t="shared" si="177"/>
        <v>2.4390243902439025E-2</v>
      </c>
      <c r="AG165" s="37">
        <f t="shared" si="178"/>
        <v>0.73170731707317072</v>
      </c>
      <c r="AH165" s="63">
        <f t="shared" si="195"/>
        <v>65.487804878048777</v>
      </c>
      <c r="AI165" s="26">
        <v>0</v>
      </c>
      <c r="AJ165" s="37">
        <f t="shared" si="200"/>
        <v>0</v>
      </c>
      <c r="AK165" s="37">
        <f t="shared" si="201"/>
        <v>0</v>
      </c>
      <c r="AL165" s="47">
        <v>149</v>
      </c>
      <c r="AM165" s="37">
        <f t="shared" si="202"/>
        <v>0</v>
      </c>
      <c r="AN165" s="52">
        <f t="shared" si="203"/>
        <v>0</v>
      </c>
      <c r="AO165" s="35">
        <f t="shared" si="179"/>
        <v>43589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0</v>
      </c>
      <c r="K166" s="16">
        <f t="shared" si="180"/>
        <v>0</v>
      </c>
      <c r="L166" s="16">
        <f t="shared" si="181"/>
        <v>0</v>
      </c>
      <c r="M166" s="26">
        <v>0</v>
      </c>
      <c r="N166" s="16">
        <f t="shared" si="182"/>
        <v>0</v>
      </c>
      <c r="O166" s="16">
        <f t="shared" si="183"/>
        <v>0</v>
      </c>
      <c r="P166" s="26">
        <v>0</v>
      </c>
      <c r="Q166" s="16">
        <f t="shared" si="184"/>
        <v>0</v>
      </c>
      <c r="R166" s="16">
        <f t="shared" si="185"/>
        <v>0</v>
      </c>
      <c r="S166" s="26">
        <v>2</v>
      </c>
      <c r="T166" s="16">
        <f t="shared" si="186"/>
        <v>25.98</v>
      </c>
      <c r="U166" s="16">
        <f t="shared" si="187"/>
        <v>69</v>
      </c>
      <c r="V166" s="26">
        <v>0</v>
      </c>
      <c r="W166" s="16">
        <f t="shared" si="188"/>
        <v>0</v>
      </c>
      <c r="X166" s="16">
        <f t="shared" si="189"/>
        <v>0</v>
      </c>
      <c r="Y166" s="26"/>
      <c r="Z166" s="16">
        <f t="shared" si="190"/>
        <v>0</v>
      </c>
      <c r="AA166" s="16">
        <f t="shared" si="191"/>
        <v>0</v>
      </c>
      <c r="AC166" s="52">
        <f t="shared" si="192"/>
        <v>2</v>
      </c>
      <c r="AD166" s="16">
        <f t="shared" si="193"/>
        <v>25.98</v>
      </c>
      <c r="AE166" s="37">
        <f t="shared" si="194"/>
        <v>69</v>
      </c>
      <c r="AF166" s="42">
        <f t="shared" si="177"/>
        <v>1.6260162601626018E-2</v>
      </c>
      <c r="AG166" s="37">
        <f t="shared" si="178"/>
        <v>0.48780487804878053</v>
      </c>
      <c r="AH166" s="63">
        <f t="shared" si="195"/>
        <v>16.829268292682929</v>
      </c>
      <c r="AI166" s="26">
        <v>0</v>
      </c>
      <c r="AJ166" s="37">
        <f t="shared" si="200"/>
        <v>0</v>
      </c>
      <c r="AK166" s="37">
        <f t="shared" si="201"/>
        <v>0</v>
      </c>
      <c r="AL166" s="47">
        <v>150</v>
      </c>
      <c r="AM166" s="37">
        <f t="shared" si="202"/>
        <v>0</v>
      </c>
      <c r="AN166" s="52">
        <f t="shared" si="203"/>
        <v>0</v>
      </c>
      <c r="AO166" s="35">
        <f t="shared" si="179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0"/>
        <v>12.81</v>
      </c>
      <c r="L167" s="16">
        <f t="shared" si="181"/>
        <v>29.5</v>
      </c>
      <c r="M167" s="26">
        <v>1</v>
      </c>
      <c r="N167" s="16">
        <f t="shared" si="182"/>
        <v>12.81</v>
      </c>
      <c r="O167" s="16">
        <f t="shared" si="183"/>
        <v>29.5</v>
      </c>
      <c r="P167" s="26">
        <v>1</v>
      </c>
      <c r="Q167" s="16">
        <f t="shared" si="184"/>
        <v>12.81</v>
      </c>
      <c r="R167" s="16">
        <f t="shared" si="185"/>
        <v>29.5</v>
      </c>
      <c r="S167" s="26">
        <v>0</v>
      </c>
      <c r="T167" s="16">
        <f t="shared" si="186"/>
        <v>0</v>
      </c>
      <c r="U167" s="16">
        <f t="shared" si="187"/>
        <v>0</v>
      </c>
      <c r="V167" s="26">
        <v>0</v>
      </c>
      <c r="W167" s="16">
        <f t="shared" si="188"/>
        <v>0</v>
      </c>
      <c r="X167" s="16">
        <f t="shared" si="189"/>
        <v>0</v>
      </c>
      <c r="Y167" s="26"/>
      <c r="Z167" s="16">
        <f t="shared" si="190"/>
        <v>0</v>
      </c>
      <c r="AA167" s="16">
        <f t="shared" si="191"/>
        <v>0</v>
      </c>
      <c r="AC167" s="52">
        <f t="shared" si="192"/>
        <v>3</v>
      </c>
      <c r="AD167" s="16">
        <f t="shared" si="193"/>
        <v>38.43</v>
      </c>
      <c r="AE167" s="37">
        <f t="shared" si="194"/>
        <v>88.5</v>
      </c>
      <c r="AF167" s="42">
        <f t="shared" si="177"/>
        <v>2.4390243902439025E-2</v>
      </c>
      <c r="AG167" s="37">
        <f t="shared" si="178"/>
        <v>0.73170731707317072</v>
      </c>
      <c r="AH167" s="63">
        <f t="shared" si="195"/>
        <v>21.585365853658537</v>
      </c>
      <c r="AI167" s="26">
        <v>2</v>
      </c>
      <c r="AJ167" s="37">
        <f t="shared" si="200"/>
        <v>59</v>
      </c>
      <c r="AK167" s="37">
        <f t="shared" si="201"/>
        <v>82</v>
      </c>
      <c r="AL167" s="47">
        <v>151</v>
      </c>
      <c r="AM167" s="37">
        <f t="shared" si="202"/>
        <v>11.714285714285714</v>
      </c>
      <c r="AN167" s="52">
        <f t="shared" si="203"/>
        <v>2.7333333333333334</v>
      </c>
      <c r="AO167" s="35">
        <f t="shared" si="179"/>
        <v>43671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0"/>
        <v>0</v>
      </c>
      <c r="L168" s="16">
        <f t="shared" si="181"/>
        <v>0</v>
      </c>
      <c r="M168" s="26">
        <v>0</v>
      </c>
      <c r="N168" s="16">
        <f t="shared" si="182"/>
        <v>0</v>
      </c>
      <c r="O168" s="16">
        <f t="shared" si="183"/>
        <v>0</v>
      </c>
      <c r="P168" s="26">
        <v>0</v>
      </c>
      <c r="Q168" s="16">
        <f t="shared" si="184"/>
        <v>0</v>
      </c>
      <c r="R168" s="16">
        <f t="shared" si="185"/>
        <v>0</v>
      </c>
      <c r="S168" s="26">
        <v>0</v>
      </c>
      <c r="T168" s="16">
        <f t="shared" si="186"/>
        <v>0</v>
      </c>
      <c r="U168" s="16">
        <f t="shared" si="187"/>
        <v>0</v>
      </c>
      <c r="V168" s="26">
        <v>0</v>
      </c>
      <c r="W168" s="16">
        <f t="shared" si="188"/>
        <v>0</v>
      </c>
      <c r="X168" s="16">
        <f t="shared" si="189"/>
        <v>0</v>
      </c>
      <c r="Y168" s="26"/>
      <c r="Z168" s="16">
        <f t="shared" si="190"/>
        <v>0</v>
      </c>
      <c r="AA168" s="16">
        <f t="shared" si="191"/>
        <v>0</v>
      </c>
      <c r="AC168" s="52">
        <f t="shared" si="192"/>
        <v>0</v>
      </c>
      <c r="AD168" s="16">
        <f t="shared" si="193"/>
        <v>0</v>
      </c>
      <c r="AE168" s="37">
        <f t="shared" si="194"/>
        <v>0</v>
      </c>
      <c r="AF168" s="42">
        <f t="shared" si="177"/>
        <v>0</v>
      </c>
      <c r="AG168" s="37">
        <f t="shared" si="178"/>
        <v>0</v>
      </c>
      <c r="AH168" s="63">
        <f t="shared" si="195"/>
        <v>0</v>
      </c>
      <c r="AI168" s="26">
        <v>0</v>
      </c>
      <c r="AJ168" s="37">
        <f t="shared" si="200"/>
        <v>0</v>
      </c>
      <c r="AK168" s="37" t="str">
        <f t="shared" si="201"/>
        <v>-</v>
      </c>
      <c r="AL168" s="47">
        <v>152</v>
      </c>
      <c r="AM168" s="37" t="str">
        <f t="shared" si="202"/>
        <v>-</v>
      </c>
      <c r="AN168" s="52" t="str">
        <f t="shared" si="203"/>
        <v>-</v>
      </c>
      <c r="AO168" s="35" t="str">
        <f t="shared" si="179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6"/>
        <v>0</v>
      </c>
      <c r="L169" s="16">
        <f t="shared" si="159"/>
        <v>0</v>
      </c>
      <c r="M169" s="26">
        <v>0</v>
      </c>
      <c r="N169" s="16">
        <f t="shared" si="160"/>
        <v>0</v>
      </c>
      <c r="O169" s="16">
        <f t="shared" si="161"/>
        <v>0</v>
      </c>
      <c r="P169" s="26">
        <v>0</v>
      </c>
      <c r="Q169" s="16">
        <f t="shared" si="162"/>
        <v>0</v>
      </c>
      <c r="R169" s="16">
        <f t="shared" si="163"/>
        <v>0</v>
      </c>
      <c r="S169" s="26">
        <v>0</v>
      </c>
      <c r="T169" s="16">
        <f t="shared" si="164"/>
        <v>0</v>
      </c>
      <c r="U169" s="16">
        <f t="shared" si="165"/>
        <v>0</v>
      </c>
      <c r="V169" s="26">
        <v>0</v>
      </c>
      <c r="W169" s="16">
        <f t="shared" si="151"/>
        <v>0</v>
      </c>
      <c r="X169" s="16">
        <f t="shared" si="166"/>
        <v>0</v>
      </c>
      <c r="Y169" s="26"/>
      <c r="Z169" s="16">
        <f t="shared" si="167"/>
        <v>0</v>
      </c>
      <c r="AA169" s="16">
        <f t="shared" si="168"/>
        <v>0</v>
      </c>
      <c r="AC169" s="52">
        <f t="shared" si="68"/>
        <v>0</v>
      </c>
      <c r="AD169" s="16">
        <f t="shared" si="69"/>
        <v>0</v>
      </c>
      <c r="AE169" s="37">
        <f t="shared" si="70"/>
        <v>0</v>
      </c>
      <c r="AF169" s="42">
        <f t="shared" si="177"/>
        <v>0</v>
      </c>
      <c r="AG169" s="37">
        <f t="shared" si="178"/>
        <v>0</v>
      </c>
      <c r="AH169" s="63">
        <f t="shared" si="71"/>
        <v>0</v>
      </c>
      <c r="AI169" s="26">
        <v>0</v>
      </c>
      <c r="AJ169" s="37">
        <f t="shared" si="169"/>
        <v>0</v>
      </c>
      <c r="AK169" s="37" t="str">
        <f t="shared" si="170"/>
        <v>-</v>
      </c>
      <c r="AL169" s="47">
        <v>129</v>
      </c>
      <c r="AM169" s="37" t="str">
        <f t="shared" si="171"/>
        <v>-</v>
      </c>
      <c r="AN169" s="52" t="str">
        <f t="shared" si="172"/>
        <v>-</v>
      </c>
      <c r="AO169" s="35" t="str">
        <f t="shared" si="179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6"/>
        <v>0</v>
      </c>
      <c r="L170" s="16">
        <f t="shared" si="159"/>
        <v>0</v>
      </c>
      <c r="M170" s="26">
        <v>0</v>
      </c>
      <c r="N170" s="16">
        <f t="shared" si="160"/>
        <v>0</v>
      </c>
      <c r="O170" s="16">
        <f t="shared" si="161"/>
        <v>0</v>
      </c>
      <c r="P170" s="26">
        <v>0</v>
      </c>
      <c r="Q170" s="16">
        <f t="shared" si="162"/>
        <v>0</v>
      </c>
      <c r="R170" s="16">
        <f t="shared" si="163"/>
        <v>0</v>
      </c>
      <c r="S170" s="26">
        <v>0</v>
      </c>
      <c r="T170" s="16">
        <f t="shared" si="164"/>
        <v>0</v>
      </c>
      <c r="U170" s="16">
        <f t="shared" si="165"/>
        <v>0</v>
      </c>
      <c r="V170" s="26">
        <v>0</v>
      </c>
      <c r="W170" s="16">
        <f t="shared" si="151"/>
        <v>0</v>
      </c>
      <c r="X170" s="16">
        <f t="shared" si="166"/>
        <v>0</v>
      </c>
      <c r="Y170" s="26"/>
      <c r="Z170" s="16">
        <f t="shared" si="167"/>
        <v>0</v>
      </c>
      <c r="AA170" s="16">
        <f t="shared" si="168"/>
        <v>0</v>
      </c>
      <c r="AC170" s="52">
        <f t="shared" si="68"/>
        <v>0</v>
      </c>
      <c r="AD170" s="16">
        <f t="shared" si="69"/>
        <v>0</v>
      </c>
      <c r="AE170" s="37">
        <f t="shared" si="70"/>
        <v>0</v>
      </c>
      <c r="AF170" s="42">
        <f t="shared" si="177"/>
        <v>0</v>
      </c>
      <c r="AG170" s="37">
        <f t="shared" si="178"/>
        <v>0</v>
      </c>
      <c r="AH170" s="63">
        <f t="shared" si="71"/>
        <v>0</v>
      </c>
      <c r="AI170" s="26">
        <v>0</v>
      </c>
      <c r="AJ170" s="37">
        <f t="shared" si="169"/>
        <v>0</v>
      </c>
      <c r="AK170" s="37" t="str">
        <f t="shared" si="170"/>
        <v>-</v>
      </c>
      <c r="AL170" s="47">
        <v>130</v>
      </c>
      <c r="AM170" s="37" t="str">
        <f t="shared" si="171"/>
        <v>-</v>
      </c>
      <c r="AN170" s="52" t="str">
        <f t="shared" si="172"/>
        <v>-</v>
      </c>
      <c r="AO170" s="35" t="str">
        <f t="shared" si="179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6"/>
        <v>0</v>
      </c>
      <c r="L171" s="16">
        <f t="shared" si="159"/>
        <v>0</v>
      </c>
      <c r="M171" s="26">
        <v>0</v>
      </c>
      <c r="N171" s="16">
        <f t="shared" si="160"/>
        <v>0</v>
      </c>
      <c r="O171" s="16">
        <f t="shared" si="161"/>
        <v>0</v>
      </c>
      <c r="P171" s="26">
        <v>0</v>
      </c>
      <c r="Q171" s="16">
        <f t="shared" si="162"/>
        <v>0</v>
      </c>
      <c r="R171" s="16">
        <f t="shared" si="163"/>
        <v>0</v>
      </c>
      <c r="S171" s="26">
        <v>0</v>
      </c>
      <c r="T171" s="16">
        <f t="shared" si="164"/>
        <v>0</v>
      </c>
      <c r="U171" s="16">
        <f t="shared" si="165"/>
        <v>0</v>
      </c>
      <c r="V171" s="26">
        <v>0</v>
      </c>
      <c r="W171" s="16">
        <f t="shared" si="151"/>
        <v>0</v>
      </c>
      <c r="X171" s="16">
        <f t="shared" si="166"/>
        <v>0</v>
      </c>
      <c r="Y171" s="26"/>
      <c r="Z171" s="16">
        <f t="shared" si="167"/>
        <v>0</v>
      </c>
      <c r="AA171" s="16">
        <f t="shared" si="168"/>
        <v>0</v>
      </c>
      <c r="AC171" s="52">
        <f t="shared" si="68"/>
        <v>0</v>
      </c>
      <c r="AD171" s="16">
        <f t="shared" si="69"/>
        <v>0</v>
      </c>
      <c r="AE171" s="37">
        <f t="shared" si="70"/>
        <v>0</v>
      </c>
      <c r="AF171" s="42">
        <f t="shared" si="177"/>
        <v>0</v>
      </c>
      <c r="AG171" s="37">
        <f t="shared" si="178"/>
        <v>0</v>
      </c>
      <c r="AH171" s="63">
        <f t="shared" si="71"/>
        <v>0</v>
      </c>
      <c r="AI171" s="26">
        <v>0</v>
      </c>
      <c r="AJ171" s="37">
        <f t="shared" si="169"/>
        <v>0</v>
      </c>
      <c r="AK171" s="37" t="str">
        <f t="shared" si="170"/>
        <v>-</v>
      </c>
      <c r="AL171" s="47">
        <v>131</v>
      </c>
      <c r="AM171" s="37" t="str">
        <f t="shared" si="171"/>
        <v>-</v>
      </c>
      <c r="AN171" s="52" t="str">
        <f t="shared" si="172"/>
        <v>-</v>
      </c>
      <c r="AO171" s="35" t="str">
        <f t="shared" si="179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6"/>
        <v>0</v>
      </c>
      <c r="L172" s="16">
        <f t="shared" si="159"/>
        <v>0</v>
      </c>
      <c r="M172" s="26">
        <v>0</v>
      </c>
      <c r="N172" s="16">
        <f t="shared" si="160"/>
        <v>0</v>
      </c>
      <c r="O172" s="16">
        <f t="shared" si="161"/>
        <v>0</v>
      </c>
      <c r="P172" s="26">
        <v>0</v>
      </c>
      <c r="Q172" s="16">
        <f t="shared" si="162"/>
        <v>0</v>
      </c>
      <c r="R172" s="16">
        <f t="shared" si="163"/>
        <v>0</v>
      </c>
      <c r="S172" s="26">
        <v>0</v>
      </c>
      <c r="T172" s="16">
        <f t="shared" si="164"/>
        <v>0</v>
      </c>
      <c r="U172" s="16">
        <f t="shared" si="165"/>
        <v>0</v>
      </c>
      <c r="V172" s="26">
        <v>0</v>
      </c>
      <c r="W172" s="16">
        <f t="shared" si="151"/>
        <v>0</v>
      </c>
      <c r="X172" s="16">
        <f t="shared" si="166"/>
        <v>0</v>
      </c>
      <c r="Y172" s="26"/>
      <c r="Z172" s="16">
        <f t="shared" si="167"/>
        <v>0</v>
      </c>
      <c r="AA172" s="16">
        <f t="shared" si="168"/>
        <v>0</v>
      </c>
      <c r="AC172" s="52">
        <f t="shared" ref="AC172:AC207" si="204">J172+M172+P172+S172+V172+Y172</f>
        <v>0</v>
      </c>
      <c r="AD172" s="16">
        <f t="shared" ref="AD172:AD207" si="205">AC172*F172</f>
        <v>0</v>
      </c>
      <c r="AE172" s="37">
        <f t="shared" ref="AE172:AE207" si="206">AC172*G172</f>
        <v>0</v>
      </c>
      <c r="AF172" s="42">
        <f t="shared" si="177"/>
        <v>0</v>
      </c>
      <c r="AG172" s="37">
        <f t="shared" si="178"/>
        <v>0</v>
      </c>
      <c r="AH172" s="63">
        <f t="shared" si="71"/>
        <v>0</v>
      </c>
      <c r="AI172" s="26">
        <v>0</v>
      </c>
      <c r="AJ172" s="37">
        <f t="shared" si="169"/>
        <v>0</v>
      </c>
      <c r="AK172" s="37" t="str">
        <f t="shared" si="170"/>
        <v>-</v>
      </c>
      <c r="AL172" s="47">
        <v>132</v>
      </c>
      <c r="AM172" s="37" t="str">
        <f t="shared" si="171"/>
        <v>-</v>
      </c>
      <c r="AN172" s="52" t="str">
        <f t="shared" si="172"/>
        <v>-</v>
      </c>
      <c r="AO172" s="35" t="str">
        <f t="shared" si="179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76"/>
        <v>28.950000000000003</v>
      </c>
      <c r="L173" s="16">
        <f t="shared" si="159"/>
        <v>69.5</v>
      </c>
      <c r="M173" s="26">
        <v>0</v>
      </c>
      <c r="N173" s="16">
        <f t="shared" si="160"/>
        <v>0</v>
      </c>
      <c r="O173" s="16">
        <f t="shared" si="161"/>
        <v>0</v>
      </c>
      <c r="P173" s="26">
        <v>0</v>
      </c>
      <c r="Q173" s="16">
        <f t="shared" si="162"/>
        <v>0</v>
      </c>
      <c r="R173" s="16">
        <f t="shared" si="163"/>
        <v>0</v>
      </c>
      <c r="S173" s="26">
        <v>0</v>
      </c>
      <c r="T173" s="16">
        <f t="shared" si="164"/>
        <v>0</v>
      </c>
      <c r="U173" s="16">
        <f t="shared" si="165"/>
        <v>0</v>
      </c>
      <c r="V173" s="26">
        <v>0</v>
      </c>
      <c r="W173" s="16">
        <f t="shared" si="151"/>
        <v>0</v>
      </c>
      <c r="X173" s="16">
        <f t="shared" si="166"/>
        <v>0</v>
      </c>
      <c r="Y173" s="26"/>
      <c r="Z173" s="16">
        <f t="shared" si="167"/>
        <v>0</v>
      </c>
      <c r="AA173" s="16">
        <f t="shared" si="168"/>
        <v>0</v>
      </c>
      <c r="AC173" s="52">
        <f t="shared" si="204"/>
        <v>1</v>
      </c>
      <c r="AD173" s="16">
        <f t="shared" si="205"/>
        <v>28.950000000000003</v>
      </c>
      <c r="AE173" s="37">
        <f t="shared" si="206"/>
        <v>69.5</v>
      </c>
      <c r="AF173" s="42">
        <f t="shared" si="177"/>
        <v>8.130081300813009E-3</v>
      </c>
      <c r="AG173" s="37">
        <f t="shared" si="178"/>
        <v>0.24390243902439027</v>
      </c>
      <c r="AH173" s="63">
        <f t="shared" si="71"/>
        <v>16.951219512195124</v>
      </c>
      <c r="AI173" s="26">
        <v>0</v>
      </c>
      <c r="AJ173" s="37">
        <f t="shared" si="169"/>
        <v>0</v>
      </c>
      <c r="AK173" s="37">
        <f t="shared" si="170"/>
        <v>0</v>
      </c>
      <c r="AL173" s="47">
        <v>133</v>
      </c>
      <c r="AM173" s="37">
        <f t="shared" si="171"/>
        <v>0</v>
      </c>
      <c r="AN173" s="52">
        <f t="shared" si="172"/>
        <v>0</v>
      </c>
      <c r="AO173" s="35">
        <f t="shared" si="179"/>
        <v>43589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76"/>
        <v>0</v>
      </c>
      <c r="L174" s="16">
        <f t="shared" si="159"/>
        <v>0</v>
      </c>
      <c r="M174" s="26">
        <v>0</v>
      </c>
      <c r="N174" s="16">
        <f t="shared" si="160"/>
        <v>0</v>
      </c>
      <c r="O174" s="16">
        <f t="shared" si="161"/>
        <v>0</v>
      </c>
      <c r="P174" s="26">
        <v>0</v>
      </c>
      <c r="Q174" s="16">
        <f t="shared" si="162"/>
        <v>0</v>
      </c>
      <c r="R174" s="16">
        <f t="shared" si="163"/>
        <v>0</v>
      </c>
      <c r="S174" s="26">
        <v>0</v>
      </c>
      <c r="T174" s="16">
        <f t="shared" si="164"/>
        <v>0</v>
      </c>
      <c r="U174" s="16">
        <f t="shared" si="165"/>
        <v>0</v>
      </c>
      <c r="V174" s="26">
        <v>0</v>
      </c>
      <c r="W174" s="16">
        <f t="shared" si="151"/>
        <v>0</v>
      </c>
      <c r="X174" s="16">
        <f t="shared" si="166"/>
        <v>0</v>
      </c>
      <c r="Y174" s="26"/>
      <c r="Z174" s="16">
        <f t="shared" si="167"/>
        <v>0</v>
      </c>
      <c r="AA174" s="16">
        <f t="shared" si="168"/>
        <v>0</v>
      </c>
      <c r="AC174" s="52">
        <f t="shared" si="204"/>
        <v>0</v>
      </c>
      <c r="AD174" s="16">
        <f t="shared" si="205"/>
        <v>0</v>
      </c>
      <c r="AE174" s="37">
        <f t="shared" si="206"/>
        <v>0</v>
      </c>
      <c r="AF174" s="42">
        <f t="shared" si="177"/>
        <v>0</v>
      </c>
      <c r="AG174" s="37">
        <f t="shared" si="178"/>
        <v>0</v>
      </c>
      <c r="AH174" s="63">
        <f t="shared" si="71"/>
        <v>0</v>
      </c>
      <c r="AI174" s="26">
        <v>1</v>
      </c>
      <c r="AJ174" s="37">
        <f t="shared" si="169"/>
        <v>69.5</v>
      </c>
      <c r="AK174" s="37" t="str">
        <f t="shared" si="170"/>
        <v>-</v>
      </c>
      <c r="AL174" s="47">
        <v>134</v>
      </c>
      <c r="AM174" s="37" t="str">
        <f t="shared" si="171"/>
        <v>-</v>
      </c>
      <c r="AN174" s="52" t="str">
        <f t="shared" si="172"/>
        <v>-</v>
      </c>
      <c r="AO174" s="35" t="str">
        <f t="shared" si="179"/>
        <v>-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76"/>
        <v>0</v>
      </c>
      <c r="L175" s="16">
        <f t="shared" ref="L175:L177" si="207">J175*$G175</f>
        <v>0</v>
      </c>
      <c r="M175" s="26">
        <v>0</v>
      </c>
      <c r="N175" s="16">
        <f t="shared" ref="N175:N177" si="208">M175*$F175</f>
        <v>0</v>
      </c>
      <c r="O175" s="16">
        <f t="shared" ref="O175:O177" si="209">M175*$G175</f>
        <v>0</v>
      </c>
      <c r="P175" s="26">
        <v>0</v>
      </c>
      <c r="Q175" s="16">
        <f t="shared" ref="Q175:Q177" si="210">P175*$F175</f>
        <v>0</v>
      </c>
      <c r="R175" s="16">
        <f t="shared" ref="R175:R177" si="211">P175*$G175</f>
        <v>0</v>
      </c>
      <c r="S175" s="26">
        <v>0</v>
      </c>
      <c r="T175" s="16">
        <f t="shared" ref="T175:T177" si="212">S175*$F175</f>
        <v>0</v>
      </c>
      <c r="U175" s="16">
        <f t="shared" ref="U175:U177" si="213">S175*$G175</f>
        <v>0</v>
      </c>
      <c r="V175" s="26">
        <v>0</v>
      </c>
      <c r="W175" s="16">
        <f t="shared" ref="W175:W177" si="214">V175*$F175</f>
        <v>0</v>
      </c>
      <c r="X175" s="16">
        <f t="shared" ref="X175:X177" si="215">V175*$G175</f>
        <v>0</v>
      </c>
      <c r="Y175" s="26"/>
      <c r="Z175" s="16">
        <f t="shared" ref="Z175:Z177" si="216">Y175*$F175</f>
        <v>0</v>
      </c>
      <c r="AA175" s="16">
        <f t="shared" ref="AA175:AA177" si="217">Y175*$G175</f>
        <v>0</v>
      </c>
      <c r="AC175" s="52">
        <f t="shared" si="204"/>
        <v>0</v>
      </c>
      <c r="AD175" s="16">
        <f t="shared" si="205"/>
        <v>0</v>
      </c>
      <c r="AE175" s="37">
        <f t="shared" si="206"/>
        <v>0</v>
      </c>
      <c r="AF175" s="42">
        <f t="shared" si="177"/>
        <v>0</v>
      </c>
      <c r="AG175" s="37">
        <f t="shared" si="178"/>
        <v>0</v>
      </c>
      <c r="AH175" s="63">
        <f t="shared" ref="AH175:AH207" si="218">AG175*G175</f>
        <v>0</v>
      </c>
      <c r="AI175" s="26">
        <v>0</v>
      </c>
      <c r="AJ175" s="37">
        <f>AI175*G175</f>
        <v>0</v>
      </c>
      <c r="AK175" s="37" t="str">
        <f>IFERROR(AI175/AF175, "-")</f>
        <v>-</v>
      </c>
      <c r="AL175" s="47">
        <v>136</v>
      </c>
      <c r="AM175" s="37" t="str">
        <f>IFERROR(AK175/7,"-")</f>
        <v>-</v>
      </c>
      <c r="AN175" s="52" t="str">
        <f>IFERROR(AK175/30,"-")</f>
        <v>-</v>
      </c>
      <c r="AO175" s="35" t="str">
        <f t="shared" si="179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6"/>
        <v>0</v>
      </c>
      <c r="L176" s="16">
        <f t="shared" si="207"/>
        <v>0</v>
      </c>
      <c r="M176" s="26">
        <v>0</v>
      </c>
      <c r="N176" s="16">
        <f t="shared" si="208"/>
        <v>0</v>
      </c>
      <c r="O176" s="16">
        <f t="shared" si="209"/>
        <v>0</v>
      </c>
      <c r="P176" s="26">
        <v>0</v>
      </c>
      <c r="Q176" s="16">
        <f t="shared" si="210"/>
        <v>0</v>
      </c>
      <c r="R176" s="16">
        <f t="shared" si="211"/>
        <v>0</v>
      </c>
      <c r="S176" s="26">
        <v>0</v>
      </c>
      <c r="T176" s="16">
        <f t="shared" si="212"/>
        <v>0</v>
      </c>
      <c r="U176" s="16">
        <f t="shared" si="213"/>
        <v>0</v>
      </c>
      <c r="V176" s="26">
        <v>0</v>
      </c>
      <c r="W176" s="16">
        <f t="shared" si="214"/>
        <v>0</v>
      </c>
      <c r="X176" s="16">
        <f t="shared" si="215"/>
        <v>0</v>
      </c>
      <c r="Y176" s="26"/>
      <c r="Z176" s="16">
        <f t="shared" si="216"/>
        <v>0</v>
      </c>
      <c r="AA176" s="16">
        <f t="shared" si="217"/>
        <v>0</v>
      </c>
      <c r="AC176" s="52">
        <f t="shared" si="204"/>
        <v>0</v>
      </c>
      <c r="AD176" s="16">
        <f t="shared" si="205"/>
        <v>0</v>
      </c>
      <c r="AE176" s="37">
        <f t="shared" si="206"/>
        <v>0</v>
      </c>
      <c r="AF176" s="42">
        <f t="shared" si="177"/>
        <v>0</v>
      </c>
      <c r="AG176" s="37">
        <f t="shared" si="178"/>
        <v>0</v>
      </c>
      <c r="AH176" s="63">
        <f t="shared" si="218"/>
        <v>0</v>
      </c>
      <c r="AI176" s="26">
        <v>0</v>
      </c>
      <c r="AJ176" s="37">
        <f>AI176*G176</f>
        <v>0</v>
      </c>
      <c r="AK176" s="37" t="str">
        <f>IFERROR(AI176/AF176, "-")</f>
        <v>-</v>
      </c>
      <c r="AL176" s="47">
        <v>137</v>
      </c>
      <c r="AM176" s="37" t="str">
        <f>IFERROR(AK176/7,"-")</f>
        <v>-</v>
      </c>
      <c r="AN176" s="52" t="str">
        <f>IFERROR(AK176/30,"-")</f>
        <v>-</v>
      </c>
      <c r="AO176" s="35" t="str">
        <f t="shared" si="179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1</v>
      </c>
      <c r="K177" s="16">
        <f t="shared" si="76"/>
        <v>25.089999999999989</v>
      </c>
      <c r="L177" s="16">
        <f t="shared" si="207"/>
        <v>59.5</v>
      </c>
      <c r="M177" s="26">
        <v>0</v>
      </c>
      <c r="N177" s="16">
        <f t="shared" si="208"/>
        <v>0</v>
      </c>
      <c r="O177" s="16">
        <f t="shared" si="209"/>
        <v>0</v>
      </c>
      <c r="P177" s="26">
        <v>0</v>
      </c>
      <c r="Q177" s="16">
        <f t="shared" si="210"/>
        <v>0</v>
      </c>
      <c r="R177" s="16">
        <f t="shared" si="211"/>
        <v>0</v>
      </c>
      <c r="S177" s="26">
        <v>0</v>
      </c>
      <c r="T177" s="16">
        <f t="shared" si="212"/>
        <v>0</v>
      </c>
      <c r="U177" s="16">
        <f t="shared" si="213"/>
        <v>0</v>
      </c>
      <c r="V177" s="26">
        <v>0</v>
      </c>
      <c r="W177" s="16">
        <f t="shared" si="214"/>
        <v>0</v>
      </c>
      <c r="X177" s="16">
        <f t="shared" si="215"/>
        <v>0</v>
      </c>
      <c r="Y177" s="26"/>
      <c r="Z177" s="16">
        <f t="shared" si="216"/>
        <v>0</v>
      </c>
      <c r="AA177" s="16">
        <f t="shared" si="217"/>
        <v>0</v>
      </c>
      <c r="AC177" s="52">
        <f t="shared" si="204"/>
        <v>1</v>
      </c>
      <c r="AD177" s="16">
        <f t="shared" si="205"/>
        <v>25.089999999999989</v>
      </c>
      <c r="AE177" s="37">
        <f t="shared" si="206"/>
        <v>59.5</v>
      </c>
      <c r="AF177" s="42">
        <f t="shared" si="177"/>
        <v>8.130081300813009E-3</v>
      </c>
      <c r="AG177" s="37">
        <f t="shared" si="178"/>
        <v>0.24390243902439027</v>
      </c>
      <c r="AH177" s="63">
        <f t="shared" si="218"/>
        <v>14.512195121951221</v>
      </c>
      <c r="AI177" s="26">
        <v>0</v>
      </c>
      <c r="AJ177" s="37">
        <f>AI177*G177</f>
        <v>0</v>
      </c>
      <c r="AK177" s="37">
        <f>IFERROR(AI177/AF177, "-")</f>
        <v>0</v>
      </c>
      <c r="AL177" s="47">
        <v>138</v>
      </c>
      <c r="AM177" s="37">
        <f>IFERROR(AK177/7,"-")</f>
        <v>0</v>
      </c>
      <c r="AN177" s="52">
        <f>IFERROR(AK177/30,"-")</f>
        <v>0</v>
      </c>
      <c r="AO177" s="35">
        <f t="shared" si="179"/>
        <v>43589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76"/>
        <v>0</v>
      </c>
      <c r="L178" s="16">
        <f t="shared" ref="L178:L191" si="219">J178*$G178</f>
        <v>0</v>
      </c>
      <c r="M178" s="26">
        <v>0</v>
      </c>
      <c r="N178" s="16">
        <f t="shared" ref="N178:N191" si="220">M178*$F178</f>
        <v>0</v>
      </c>
      <c r="O178" s="16">
        <f t="shared" ref="O178:O191" si="221">M178*$G178</f>
        <v>0</v>
      </c>
      <c r="P178" s="26">
        <v>0</v>
      </c>
      <c r="Q178" s="16">
        <f t="shared" ref="Q178:Q191" si="222">P178*$F178</f>
        <v>0</v>
      </c>
      <c r="R178" s="16">
        <f t="shared" ref="R178:R191" si="223">P178*$G178</f>
        <v>0</v>
      </c>
      <c r="S178" s="26">
        <v>1</v>
      </c>
      <c r="T178" s="16">
        <f t="shared" ref="T178:T191" si="224">S178*$F178</f>
        <v>9.509999999999982</v>
      </c>
      <c r="U178" s="16">
        <f t="shared" ref="U178:U191" si="225">S178*$G178</f>
        <v>34.5</v>
      </c>
      <c r="V178" s="26">
        <v>0</v>
      </c>
      <c r="W178" s="16">
        <f t="shared" ref="W178:W191" si="226">V178*$F178</f>
        <v>0</v>
      </c>
      <c r="X178" s="16">
        <f t="shared" ref="X178:X191" si="227">V178*$G178</f>
        <v>0</v>
      </c>
      <c r="Y178" s="26"/>
      <c r="Z178" s="16">
        <f t="shared" ref="Z178:Z191" si="228">Y178*$F178</f>
        <v>0</v>
      </c>
      <c r="AA178" s="16">
        <f t="shared" ref="AA178:AA191" si="229">Y178*$G178</f>
        <v>0</v>
      </c>
      <c r="AC178" s="52">
        <f t="shared" si="204"/>
        <v>1</v>
      </c>
      <c r="AD178" s="16">
        <f t="shared" si="205"/>
        <v>9.509999999999982</v>
      </c>
      <c r="AE178" s="37">
        <f t="shared" si="206"/>
        <v>34.5</v>
      </c>
      <c r="AF178" s="42">
        <f t="shared" si="177"/>
        <v>8.130081300813009E-3</v>
      </c>
      <c r="AG178" s="37">
        <f t="shared" si="178"/>
        <v>0.24390243902439027</v>
      </c>
      <c r="AH178" s="63">
        <f t="shared" si="218"/>
        <v>8.4146341463414647</v>
      </c>
      <c r="AI178" s="26">
        <v>4</v>
      </c>
      <c r="AJ178" s="37">
        <f t="shared" ref="AJ178:AJ191" si="230">AI178*G178</f>
        <v>138</v>
      </c>
      <c r="AK178" s="37">
        <f t="shared" ref="AK178:AK191" si="231">IFERROR(AI178/AF178, "-")</f>
        <v>491.99999999999994</v>
      </c>
      <c r="AL178" s="47">
        <v>140</v>
      </c>
      <c r="AM178" s="37">
        <f t="shared" ref="AM178:AM191" si="232">IFERROR(AK178/7,"-")</f>
        <v>70.285714285714278</v>
      </c>
      <c r="AN178" s="52">
        <f t="shared" ref="AN178:AN191" si="233">IFERROR(AK178/30,"-")</f>
        <v>16.399999999999999</v>
      </c>
      <c r="AO178" s="35">
        <f t="shared" si="179"/>
        <v>44081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76"/>
        <v>0</v>
      </c>
      <c r="L179" s="16">
        <f t="shared" si="219"/>
        <v>0</v>
      </c>
      <c r="M179" s="26">
        <v>0</v>
      </c>
      <c r="N179" s="16">
        <f t="shared" si="220"/>
        <v>0</v>
      </c>
      <c r="O179" s="16">
        <f t="shared" si="221"/>
        <v>0</v>
      </c>
      <c r="P179" s="26">
        <v>1</v>
      </c>
      <c r="Q179" s="16">
        <f t="shared" si="222"/>
        <v>9.5099999999999891</v>
      </c>
      <c r="R179" s="16">
        <f t="shared" si="223"/>
        <v>34.5</v>
      </c>
      <c r="S179" s="26">
        <v>0</v>
      </c>
      <c r="T179" s="16">
        <f t="shared" si="224"/>
        <v>0</v>
      </c>
      <c r="U179" s="16">
        <f t="shared" si="225"/>
        <v>0</v>
      </c>
      <c r="V179" s="26">
        <v>1</v>
      </c>
      <c r="W179" s="16">
        <f t="shared" si="226"/>
        <v>9.5099999999999891</v>
      </c>
      <c r="X179" s="16">
        <f t="shared" si="227"/>
        <v>34.5</v>
      </c>
      <c r="Y179" s="26"/>
      <c r="Z179" s="16">
        <f t="shared" si="228"/>
        <v>0</v>
      </c>
      <c r="AA179" s="16">
        <f t="shared" si="229"/>
        <v>0</v>
      </c>
      <c r="AC179" s="52">
        <f t="shared" si="204"/>
        <v>2</v>
      </c>
      <c r="AD179" s="16">
        <f t="shared" si="205"/>
        <v>19.019999999999978</v>
      </c>
      <c r="AE179" s="37">
        <f t="shared" si="206"/>
        <v>69</v>
      </c>
      <c r="AF179" s="42">
        <f t="shared" si="177"/>
        <v>1.6260162601626018E-2</v>
      </c>
      <c r="AG179" s="37">
        <f t="shared" si="178"/>
        <v>0.48780487804878053</v>
      </c>
      <c r="AH179" s="63">
        <f t="shared" si="218"/>
        <v>16.829268292682929</v>
      </c>
      <c r="AI179" s="26">
        <v>3</v>
      </c>
      <c r="AJ179" s="37">
        <f t="shared" si="230"/>
        <v>103.5</v>
      </c>
      <c r="AK179" s="37">
        <f t="shared" si="231"/>
        <v>184.49999999999997</v>
      </c>
      <c r="AL179" s="47">
        <v>141</v>
      </c>
      <c r="AM179" s="37">
        <f t="shared" si="232"/>
        <v>26.357142857142854</v>
      </c>
      <c r="AN179" s="52">
        <f t="shared" si="233"/>
        <v>6.1499999999999995</v>
      </c>
      <c r="AO179" s="35">
        <f t="shared" si="179"/>
        <v>43773.5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76"/>
        <v>0</v>
      </c>
      <c r="L180" s="16">
        <f t="shared" si="219"/>
        <v>0</v>
      </c>
      <c r="M180" s="26">
        <v>0</v>
      </c>
      <c r="N180" s="16">
        <f t="shared" si="220"/>
        <v>0</v>
      </c>
      <c r="O180" s="16">
        <f t="shared" si="221"/>
        <v>0</v>
      </c>
      <c r="P180" s="26">
        <v>0</v>
      </c>
      <c r="Q180" s="16">
        <f t="shared" si="222"/>
        <v>0</v>
      </c>
      <c r="R180" s="16">
        <f t="shared" si="223"/>
        <v>0</v>
      </c>
      <c r="S180" s="26">
        <v>1</v>
      </c>
      <c r="T180" s="16">
        <f t="shared" si="224"/>
        <v>13.189999999999635</v>
      </c>
      <c r="U180" s="16">
        <f t="shared" si="225"/>
        <v>29.5</v>
      </c>
      <c r="V180" s="26">
        <v>0</v>
      </c>
      <c r="W180" s="16">
        <f t="shared" si="226"/>
        <v>0</v>
      </c>
      <c r="X180" s="16">
        <f t="shared" si="227"/>
        <v>0</v>
      </c>
      <c r="Y180" s="26"/>
      <c r="Z180" s="16">
        <f t="shared" si="228"/>
        <v>0</v>
      </c>
      <c r="AA180" s="16">
        <f t="shared" si="229"/>
        <v>0</v>
      </c>
      <c r="AC180" s="52">
        <f t="shared" si="204"/>
        <v>1</v>
      </c>
      <c r="AD180" s="16">
        <f t="shared" si="205"/>
        <v>13.189999999999635</v>
      </c>
      <c r="AE180" s="37">
        <f t="shared" si="206"/>
        <v>29.5</v>
      </c>
      <c r="AF180" s="42">
        <f t="shared" si="177"/>
        <v>8.130081300813009E-3</v>
      </c>
      <c r="AG180" s="37">
        <f t="shared" si="178"/>
        <v>0.24390243902439027</v>
      </c>
      <c r="AH180" s="63">
        <f t="shared" si="218"/>
        <v>7.1951219512195133</v>
      </c>
      <c r="AI180" s="26">
        <v>4</v>
      </c>
      <c r="AJ180" s="37">
        <f t="shared" si="230"/>
        <v>118</v>
      </c>
      <c r="AK180" s="37">
        <f t="shared" si="231"/>
        <v>491.99999999999994</v>
      </c>
      <c r="AL180" s="47">
        <v>142</v>
      </c>
      <c r="AM180" s="37">
        <f t="shared" si="232"/>
        <v>70.285714285714278</v>
      </c>
      <c r="AN180" s="52">
        <f t="shared" si="233"/>
        <v>16.399999999999999</v>
      </c>
      <c r="AO180" s="35">
        <f t="shared" si="179"/>
        <v>44081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76"/>
        <v>0</v>
      </c>
      <c r="L181" s="16">
        <f t="shared" si="219"/>
        <v>0</v>
      </c>
      <c r="M181" s="26">
        <v>0</v>
      </c>
      <c r="N181" s="16">
        <f t="shared" si="220"/>
        <v>0</v>
      </c>
      <c r="O181" s="16">
        <f t="shared" si="221"/>
        <v>0</v>
      </c>
      <c r="P181" s="26">
        <v>2</v>
      </c>
      <c r="Q181" s="16">
        <f t="shared" si="222"/>
        <v>27.9</v>
      </c>
      <c r="R181" s="16">
        <f t="shared" si="223"/>
        <v>59</v>
      </c>
      <c r="S181" s="26">
        <v>2</v>
      </c>
      <c r="T181" s="16">
        <f t="shared" si="224"/>
        <v>27.9</v>
      </c>
      <c r="U181" s="16">
        <f t="shared" si="225"/>
        <v>59</v>
      </c>
      <c r="V181" s="26">
        <v>0</v>
      </c>
      <c r="W181" s="16">
        <f t="shared" si="226"/>
        <v>0</v>
      </c>
      <c r="X181" s="16">
        <f t="shared" si="227"/>
        <v>0</v>
      </c>
      <c r="Y181" s="26"/>
      <c r="Z181" s="16">
        <f t="shared" si="228"/>
        <v>0</v>
      </c>
      <c r="AA181" s="16">
        <f t="shared" si="229"/>
        <v>0</v>
      </c>
      <c r="AC181" s="52">
        <f t="shared" si="204"/>
        <v>4</v>
      </c>
      <c r="AD181" s="16">
        <f t="shared" si="205"/>
        <v>55.8</v>
      </c>
      <c r="AE181" s="37">
        <f t="shared" si="206"/>
        <v>118</v>
      </c>
      <c r="AF181" s="42">
        <f t="shared" si="177"/>
        <v>3.2520325203252036E-2</v>
      </c>
      <c r="AG181" s="37">
        <f t="shared" si="178"/>
        <v>0.97560975609756106</v>
      </c>
      <c r="AH181" s="63">
        <f t="shared" si="218"/>
        <v>28.780487804878053</v>
      </c>
      <c r="AI181" s="26">
        <v>2</v>
      </c>
      <c r="AJ181" s="37">
        <f t="shared" si="230"/>
        <v>59</v>
      </c>
      <c r="AK181" s="37">
        <f t="shared" si="231"/>
        <v>61.499999999999993</v>
      </c>
      <c r="AL181" s="47">
        <v>143</v>
      </c>
      <c r="AM181" s="37">
        <f t="shared" si="232"/>
        <v>8.7857142857142847</v>
      </c>
      <c r="AN181" s="52">
        <f t="shared" si="233"/>
        <v>2.0499999999999998</v>
      </c>
      <c r="AO181" s="35">
        <f t="shared" si="179"/>
        <v>43650.5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76"/>
        <v>0</v>
      </c>
      <c r="L182" s="16">
        <f t="shared" si="219"/>
        <v>0</v>
      </c>
      <c r="M182" s="26"/>
      <c r="N182" s="16">
        <f t="shared" si="220"/>
        <v>0</v>
      </c>
      <c r="O182" s="16">
        <f t="shared" si="221"/>
        <v>0</v>
      </c>
      <c r="P182" s="26">
        <v>0</v>
      </c>
      <c r="Q182" s="16">
        <f t="shared" si="222"/>
        <v>0</v>
      </c>
      <c r="R182" s="16">
        <f t="shared" si="223"/>
        <v>0</v>
      </c>
      <c r="S182" s="26">
        <v>0</v>
      </c>
      <c r="T182" s="16">
        <f t="shared" si="224"/>
        <v>0</v>
      </c>
      <c r="U182" s="16">
        <f t="shared" si="225"/>
        <v>0</v>
      </c>
      <c r="V182" s="26">
        <v>0</v>
      </c>
      <c r="W182" s="16">
        <f t="shared" si="226"/>
        <v>0</v>
      </c>
      <c r="X182" s="16">
        <f t="shared" si="227"/>
        <v>0</v>
      </c>
      <c r="Y182" s="26"/>
      <c r="Z182" s="16">
        <f t="shared" si="228"/>
        <v>0</v>
      </c>
      <c r="AA182" s="16">
        <f t="shared" si="229"/>
        <v>0</v>
      </c>
      <c r="AC182" s="52">
        <f t="shared" si="204"/>
        <v>0</v>
      </c>
      <c r="AD182" s="16">
        <f t="shared" si="205"/>
        <v>0</v>
      </c>
      <c r="AE182" s="37">
        <f t="shared" si="206"/>
        <v>0</v>
      </c>
      <c r="AF182" s="42">
        <f t="shared" si="177"/>
        <v>0</v>
      </c>
      <c r="AG182" s="37">
        <f t="shared" si="178"/>
        <v>0</v>
      </c>
      <c r="AH182" s="63">
        <f t="shared" si="218"/>
        <v>0</v>
      </c>
      <c r="AI182" s="26">
        <v>5</v>
      </c>
      <c r="AJ182" s="37">
        <f t="shared" si="230"/>
        <v>222.5</v>
      </c>
      <c r="AK182" s="37" t="str">
        <f t="shared" si="231"/>
        <v>-</v>
      </c>
      <c r="AL182" s="47">
        <v>144</v>
      </c>
      <c r="AM182" s="37" t="str">
        <f t="shared" si="232"/>
        <v>-</v>
      </c>
      <c r="AN182" s="52" t="str">
        <f t="shared" si="233"/>
        <v>-</v>
      </c>
      <c r="AO182" s="35" t="str">
        <f t="shared" si="179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76"/>
        <v>0</v>
      </c>
      <c r="L183" s="16">
        <f t="shared" si="219"/>
        <v>0</v>
      </c>
      <c r="M183" s="26"/>
      <c r="N183" s="16">
        <f t="shared" si="220"/>
        <v>0</v>
      </c>
      <c r="O183" s="16">
        <f t="shared" si="221"/>
        <v>0</v>
      </c>
      <c r="P183" s="26">
        <v>0</v>
      </c>
      <c r="Q183" s="16">
        <f t="shared" si="222"/>
        <v>0</v>
      </c>
      <c r="R183" s="16">
        <f t="shared" si="223"/>
        <v>0</v>
      </c>
      <c r="S183" s="26">
        <v>0</v>
      </c>
      <c r="T183" s="16">
        <f t="shared" si="224"/>
        <v>0</v>
      </c>
      <c r="U183" s="16">
        <f t="shared" si="225"/>
        <v>0</v>
      </c>
      <c r="V183" s="26">
        <v>0</v>
      </c>
      <c r="W183" s="16">
        <f t="shared" si="226"/>
        <v>0</v>
      </c>
      <c r="X183" s="16">
        <f t="shared" si="227"/>
        <v>0</v>
      </c>
      <c r="Y183" s="26"/>
      <c r="Z183" s="16">
        <f t="shared" si="228"/>
        <v>0</v>
      </c>
      <c r="AA183" s="16">
        <f t="shared" si="229"/>
        <v>0</v>
      </c>
      <c r="AC183" s="52">
        <f t="shared" si="204"/>
        <v>0</v>
      </c>
      <c r="AD183" s="16">
        <f t="shared" si="205"/>
        <v>0</v>
      </c>
      <c r="AE183" s="37">
        <f t="shared" si="206"/>
        <v>0</v>
      </c>
      <c r="AF183" s="42">
        <f t="shared" si="177"/>
        <v>0</v>
      </c>
      <c r="AG183" s="37">
        <f t="shared" si="178"/>
        <v>0</v>
      </c>
      <c r="AH183" s="63">
        <f t="shared" si="218"/>
        <v>0</v>
      </c>
      <c r="AI183" s="26">
        <v>0</v>
      </c>
      <c r="AJ183" s="37">
        <f t="shared" si="230"/>
        <v>0</v>
      </c>
      <c r="AK183" s="37" t="str">
        <f t="shared" si="231"/>
        <v>-</v>
      </c>
      <c r="AL183" s="47">
        <v>145</v>
      </c>
      <c r="AM183" s="37" t="str">
        <f t="shared" si="232"/>
        <v>-</v>
      </c>
      <c r="AN183" s="52" t="str">
        <f t="shared" si="233"/>
        <v>-</v>
      </c>
      <c r="AO183" s="35" t="str">
        <f t="shared" si="179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76"/>
        <v>0</v>
      </c>
      <c r="L184" s="16">
        <f t="shared" si="219"/>
        <v>0</v>
      </c>
      <c r="M184" s="26"/>
      <c r="N184" s="16">
        <f t="shared" si="220"/>
        <v>0</v>
      </c>
      <c r="O184" s="16">
        <f t="shared" si="221"/>
        <v>0</v>
      </c>
      <c r="P184" s="26">
        <v>0</v>
      </c>
      <c r="Q184" s="16">
        <f t="shared" si="222"/>
        <v>0</v>
      </c>
      <c r="R184" s="16">
        <f t="shared" si="223"/>
        <v>0</v>
      </c>
      <c r="S184" s="26">
        <v>0</v>
      </c>
      <c r="T184" s="16">
        <f t="shared" si="224"/>
        <v>0</v>
      </c>
      <c r="U184" s="16">
        <f t="shared" si="225"/>
        <v>0</v>
      </c>
      <c r="V184" s="26">
        <v>0</v>
      </c>
      <c r="W184" s="16">
        <f t="shared" si="226"/>
        <v>0</v>
      </c>
      <c r="X184" s="16">
        <f t="shared" si="227"/>
        <v>0</v>
      </c>
      <c r="Y184" s="26"/>
      <c r="Z184" s="16">
        <f t="shared" si="228"/>
        <v>0</v>
      </c>
      <c r="AA184" s="16">
        <f t="shared" si="229"/>
        <v>0</v>
      </c>
      <c r="AC184" s="52">
        <f t="shared" si="204"/>
        <v>0</v>
      </c>
      <c r="AD184" s="16">
        <f t="shared" si="205"/>
        <v>0</v>
      </c>
      <c r="AE184" s="37">
        <f t="shared" si="206"/>
        <v>0</v>
      </c>
      <c r="AF184" s="42">
        <f t="shared" si="177"/>
        <v>0</v>
      </c>
      <c r="AG184" s="37">
        <f t="shared" si="178"/>
        <v>0</v>
      </c>
      <c r="AH184" s="63">
        <f t="shared" si="218"/>
        <v>0</v>
      </c>
      <c r="AI184" s="26">
        <v>0</v>
      </c>
      <c r="AJ184" s="37">
        <f t="shared" si="230"/>
        <v>0</v>
      </c>
      <c r="AK184" s="37" t="str">
        <f t="shared" si="231"/>
        <v>-</v>
      </c>
      <c r="AL184" s="47">
        <v>146</v>
      </c>
      <c r="AM184" s="37" t="str">
        <f t="shared" si="232"/>
        <v>-</v>
      </c>
      <c r="AN184" s="52" t="str">
        <f t="shared" si="233"/>
        <v>-</v>
      </c>
      <c r="AO184" s="35" t="str">
        <f t="shared" si="179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219"/>
        <v>0</v>
      </c>
      <c r="M185" s="26"/>
      <c r="N185" s="16">
        <f t="shared" si="220"/>
        <v>0</v>
      </c>
      <c r="O185" s="16">
        <f t="shared" si="221"/>
        <v>0</v>
      </c>
      <c r="P185" s="26">
        <v>0</v>
      </c>
      <c r="Q185" s="16">
        <f t="shared" si="222"/>
        <v>0</v>
      </c>
      <c r="R185" s="16">
        <f t="shared" si="223"/>
        <v>0</v>
      </c>
      <c r="S185" s="26">
        <v>0</v>
      </c>
      <c r="T185" s="16">
        <f t="shared" si="224"/>
        <v>0</v>
      </c>
      <c r="U185" s="16">
        <f t="shared" si="225"/>
        <v>0</v>
      </c>
      <c r="V185" s="26">
        <v>0</v>
      </c>
      <c r="W185" s="16">
        <f t="shared" si="226"/>
        <v>0</v>
      </c>
      <c r="X185" s="16">
        <f t="shared" si="227"/>
        <v>0</v>
      </c>
      <c r="Y185" s="26"/>
      <c r="Z185" s="16">
        <f t="shared" si="228"/>
        <v>0</v>
      </c>
      <c r="AA185" s="16">
        <f t="shared" si="229"/>
        <v>0</v>
      </c>
      <c r="AC185" s="52">
        <f t="shared" si="204"/>
        <v>0</v>
      </c>
      <c r="AD185" s="16">
        <f t="shared" si="205"/>
        <v>0</v>
      </c>
      <c r="AE185" s="37">
        <f t="shared" si="206"/>
        <v>0</v>
      </c>
      <c r="AF185" s="42">
        <f t="shared" si="177"/>
        <v>0</v>
      </c>
      <c r="AG185" s="37">
        <f t="shared" si="178"/>
        <v>0</v>
      </c>
      <c r="AH185" s="63">
        <f t="shared" si="218"/>
        <v>0</v>
      </c>
      <c r="AI185" s="26">
        <v>6</v>
      </c>
      <c r="AJ185" s="37">
        <f t="shared" si="230"/>
        <v>177</v>
      </c>
      <c r="AK185" s="37" t="str">
        <f t="shared" si="231"/>
        <v>-</v>
      </c>
      <c r="AL185" s="47">
        <v>147</v>
      </c>
      <c r="AM185" s="37" t="str">
        <f t="shared" si="232"/>
        <v>-</v>
      </c>
      <c r="AN185" s="52" t="str">
        <f t="shared" si="233"/>
        <v>-</v>
      </c>
      <c r="AO185" s="35" t="str">
        <f t="shared" si="179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76"/>
        <v>0</v>
      </c>
      <c r="L186" s="16">
        <f t="shared" si="219"/>
        <v>0</v>
      </c>
      <c r="M186" s="26"/>
      <c r="N186" s="16">
        <f t="shared" si="220"/>
        <v>0</v>
      </c>
      <c r="O186" s="16">
        <f t="shared" si="221"/>
        <v>0</v>
      </c>
      <c r="P186" s="26">
        <v>0</v>
      </c>
      <c r="Q186" s="16">
        <f t="shared" si="222"/>
        <v>0</v>
      </c>
      <c r="R186" s="16">
        <f t="shared" si="223"/>
        <v>0</v>
      </c>
      <c r="S186" s="26">
        <v>1</v>
      </c>
      <c r="T186" s="16">
        <f t="shared" si="224"/>
        <v>37.130000000000003</v>
      </c>
      <c r="U186" s="16">
        <f t="shared" si="225"/>
        <v>74.5</v>
      </c>
      <c r="V186" s="26">
        <v>1</v>
      </c>
      <c r="W186" s="16">
        <f t="shared" si="226"/>
        <v>37.130000000000003</v>
      </c>
      <c r="X186" s="16">
        <f t="shared" si="227"/>
        <v>74.5</v>
      </c>
      <c r="Y186" s="26"/>
      <c r="Z186" s="16">
        <f t="shared" si="228"/>
        <v>0</v>
      </c>
      <c r="AA186" s="16">
        <f t="shared" si="229"/>
        <v>0</v>
      </c>
      <c r="AC186" s="52">
        <f t="shared" si="204"/>
        <v>2</v>
      </c>
      <c r="AD186" s="16">
        <f t="shared" si="205"/>
        <v>74.260000000000005</v>
      </c>
      <c r="AE186" s="37">
        <f t="shared" si="206"/>
        <v>149</v>
      </c>
      <c r="AF186" s="42">
        <f t="shared" si="177"/>
        <v>1.6260162601626018E-2</v>
      </c>
      <c r="AG186" s="37">
        <f t="shared" si="178"/>
        <v>0.48780487804878053</v>
      </c>
      <c r="AH186" s="63">
        <f t="shared" si="218"/>
        <v>36.341463414634148</v>
      </c>
      <c r="AI186" s="26">
        <v>4</v>
      </c>
      <c r="AJ186" s="37">
        <f t="shared" si="230"/>
        <v>298</v>
      </c>
      <c r="AK186" s="37">
        <f t="shared" si="231"/>
        <v>245.99999999999997</v>
      </c>
      <c r="AL186" s="47">
        <v>148</v>
      </c>
      <c r="AM186" s="37">
        <f t="shared" si="232"/>
        <v>35.142857142857139</v>
      </c>
      <c r="AN186" s="52">
        <f t="shared" si="233"/>
        <v>8.1999999999999993</v>
      </c>
      <c r="AO186" s="35">
        <f t="shared" si="179"/>
        <v>43835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76"/>
        <v>0</v>
      </c>
      <c r="L187" s="16">
        <f t="shared" si="219"/>
        <v>0</v>
      </c>
      <c r="M187" s="26"/>
      <c r="N187" s="16">
        <f t="shared" si="220"/>
        <v>0</v>
      </c>
      <c r="O187" s="16">
        <f t="shared" si="221"/>
        <v>0</v>
      </c>
      <c r="P187" s="26">
        <v>0</v>
      </c>
      <c r="Q187" s="16">
        <f t="shared" si="222"/>
        <v>0</v>
      </c>
      <c r="R187" s="16">
        <f t="shared" si="223"/>
        <v>0</v>
      </c>
      <c r="S187" s="26">
        <v>0</v>
      </c>
      <c r="T187" s="16">
        <f t="shared" si="224"/>
        <v>0</v>
      </c>
      <c r="U187" s="16">
        <f t="shared" si="225"/>
        <v>0</v>
      </c>
      <c r="V187" s="26">
        <v>0</v>
      </c>
      <c r="W187" s="16">
        <f t="shared" si="226"/>
        <v>0</v>
      </c>
      <c r="X187" s="16">
        <f t="shared" si="227"/>
        <v>0</v>
      </c>
      <c r="Y187" s="26"/>
      <c r="Z187" s="16">
        <f t="shared" si="228"/>
        <v>0</v>
      </c>
      <c r="AA187" s="16">
        <f t="shared" si="229"/>
        <v>0</v>
      </c>
      <c r="AC187" s="52">
        <f t="shared" si="204"/>
        <v>0</v>
      </c>
      <c r="AD187" s="16">
        <f t="shared" si="205"/>
        <v>0</v>
      </c>
      <c r="AE187" s="37">
        <f t="shared" si="206"/>
        <v>0</v>
      </c>
      <c r="AF187" s="42">
        <f t="shared" si="177"/>
        <v>0</v>
      </c>
      <c r="AG187" s="37">
        <f t="shared" si="178"/>
        <v>0</v>
      </c>
      <c r="AH187" s="63">
        <f t="shared" si="218"/>
        <v>0</v>
      </c>
      <c r="AI187" s="26">
        <v>6</v>
      </c>
      <c r="AJ187" s="37">
        <f t="shared" si="230"/>
        <v>177</v>
      </c>
      <c r="AK187" s="37" t="str">
        <f t="shared" si="231"/>
        <v>-</v>
      </c>
      <c r="AL187" s="47">
        <v>149</v>
      </c>
      <c r="AM187" s="37" t="str">
        <f t="shared" si="232"/>
        <v>-</v>
      </c>
      <c r="AN187" s="52" t="str">
        <f t="shared" si="233"/>
        <v>-</v>
      </c>
      <c r="AO187" s="35" t="str">
        <f t="shared" si="179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76"/>
        <v>0</v>
      </c>
      <c r="L188" s="16">
        <f t="shared" si="219"/>
        <v>0</v>
      </c>
      <c r="M188" s="26"/>
      <c r="N188" s="16">
        <f t="shared" si="220"/>
        <v>0</v>
      </c>
      <c r="O188" s="16">
        <f t="shared" si="221"/>
        <v>0</v>
      </c>
      <c r="P188" s="26">
        <v>0</v>
      </c>
      <c r="Q188" s="16">
        <f t="shared" si="222"/>
        <v>0</v>
      </c>
      <c r="R188" s="16">
        <f t="shared" si="223"/>
        <v>0</v>
      </c>
      <c r="S188" s="26">
        <v>0</v>
      </c>
      <c r="T188" s="16">
        <f t="shared" si="224"/>
        <v>0</v>
      </c>
      <c r="U188" s="16">
        <f t="shared" si="225"/>
        <v>0</v>
      </c>
      <c r="V188" s="26">
        <v>0</v>
      </c>
      <c r="W188" s="16">
        <f t="shared" si="226"/>
        <v>0</v>
      </c>
      <c r="X188" s="16">
        <f t="shared" si="227"/>
        <v>0</v>
      </c>
      <c r="Y188" s="26"/>
      <c r="Z188" s="16">
        <f t="shared" si="228"/>
        <v>0</v>
      </c>
      <c r="AA188" s="16">
        <f t="shared" si="229"/>
        <v>0</v>
      </c>
      <c r="AC188" s="52">
        <f t="shared" si="204"/>
        <v>0</v>
      </c>
      <c r="AD188" s="16">
        <f t="shared" si="205"/>
        <v>0</v>
      </c>
      <c r="AE188" s="37">
        <f t="shared" si="206"/>
        <v>0</v>
      </c>
      <c r="AF188" s="42">
        <f t="shared" si="177"/>
        <v>0</v>
      </c>
      <c r="AG188" s="37">
        <f t="shared" si="178"/>
        <v>0</v>
      </c>
      <c r="AH188" s="63">
        <f t="shared" si="218"/>
        <v>0</v>
      </c>
      <c r="AI188" s="26">
        <v>0</v>
      </c>
      <c r="AJ188" s="37">
        <f t="shared" si="230"/>
        <v>0</v>
      </c>
      <c r="AK188" s="37" t="str">
        <f t="shared" si="231"/>
        <v>-</v>
      </c>
      <c r="AL188" s="47">
        <v>150</v>
      </c>
      <c r="AM188" s="37" t="str">
        <f t="shared" si="232"/>
        <v>-</v>
      </c>
      <c r="AN188" s="52" t="str">
        <f t="shared" si="233"/>
        <v>-</v>
      </c>
      <c r="AO188" s="35" t="str">
        <f t="shared" si="179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ref="K189:K207" si="234">J189*$F189</f>
        <v>0</v>
      </c>
      <c r="L189" s="16">
        <f t="shared" si="219"/>
        <v>0</v>
      </c>
      <c r="M189" s="26"/>
      <c r="N189" s="16">
        <f t="shared" si="220"/>
        <v>0</v>
      </c>
      <c r="O189" s="16">
        <f t="shared" si="221"/>
        <v>0</v>
      </c>
      <c r="P189" s="26">
        <v>0</v>
      </c>
      <c r="Q189" s="16">
        <f t="shared" si="222"/>
        <v>0</v>
      </c>
      <c r="R189" s="16">
        <f t="shared" si="223"/>
        <v>0</v>
      </c>
      <c r="S189" s="26">
        <v>0</v>
      </c>
      <c r="T189" s="16">
        <f t="shared" si="224"/>
        <v>0</v>
      </c>
      <c r="U189" s="16">
        <f t="shared" si="225"/>
        <v>0</v>
      </c>
      <c r="V189" s="26">
        <v>0</v>
      </c>
      <c r="W189" s="16">
        <f t="shared" si="226"/>
        <v>0</v>
      </c>
      <c r="X189" s="16">
        <f t="shared" si="227"/>
        <v>0</v>
      </c>
      <c r="Y189" s="26"/>
      <c r="Z189" s="16">
        <f t="shared" si="228"/>
        <v>0</v>
      </c>
      <c r="AA189" s="16">
        <f t="shared" si="229"/>
        <v>0</v>
      </c>
      <c r="AC189" s="52">
        <f t="shared" si="204"/>
        <v>0</v>
      </c>
      <c r="AD189" s="16">
        <f t="shared" si="205"/>
        <v>0</v>
      </c>
      <c r="AE189" s="37">
        <f t="shared" si="206"/>
        <v>0</v>
      </c>
      <c r="AF189" s="42">
        <f t="shared" si="177"/>
        <v>0</v>
      </c>
      <c r="AG189" s="37">
        <f t="shared" si="178"/>
        <v>0</v>
      </c>
      <c r="AH189" s="63">
        <f t="shared" si="218"/>
        <v>0</v>
      </c>
      <c r="AI189" s="26">
        <v>2</v>
      </c>
      <c r="AJ189" s="37">
        <f t="shared" si="230"/>
        <v>199</v>
      </c>
      <c r="AK189" s="37" t="str">
        <f t="shared" si="231"/>
        <v>-</v>
      </c>
      <c r="AL189" s="47">
        <v>151</v>
      </c>
      <c r="AM189" s="37" t="str">
        <f t="shared" si="232"/>
        <v>-</v>
      </c>
      <c r="AN189" s="52" t="str">
        <f t="shared" si="233"/>
        <v>-</v>
      </c>
      <c r="AO189" s="35" t="str">
        <f t="shared" si="179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234"/>
        <v>0</v>
      </c>
      <c r="L190" s="16">
        <f t="shared" si="219"/>
        <v>0</v>
      </c>
      <c r="M190" s="26"/>
      <c r="N190" s="16">
        <f t="shared" si="220"/>
        <v>0</v>
      </c>
      <c r="O190" s="16">
        <f t="shared" si="221"/>
        <v>0</v>
      </c>
      <c r="P190" s="26">
        <v>0</v>
      </c>
      <c r="Q190" s="16">
        <f t="shared" si="222"/>
        <v>0</v>
      </c>
      <c r="R190" s="16">
        <f t="shared" si="223"/>
        <v>0</v>
      </c>
      <c r="S190" s="26">
        <v>0</v>
      </c>
      <c r="T190" s="16">
        <f t="shared" si="224"/>
        <v>0</v>
      </c>
      <c r="U190" s="16">
        <f t="shared" si="225"/>
        <v>0</v>
      </c>
      <c r="V190" s="26">
        <v>0</v>
      </c>
      <c r="W190" s="16">
        <f t="shared" si="226"/>
        <v>0</v>
      </c>
      <c r="X190" s="16">
        <f t="shared" si="227"/>
        <v>0</v>
      </c>
      <c r="Y190" s="26"/>
      <c r="Z190" s="16">
        <f t="shared" si="228"/>
        <v>0</v>
      </c>
      <c r="AA190" s="16">
        <f t="shared" si="229"/>
        <v>0</v>
      </c>
      <c r="AC190" s="52">
        <f t="shared" si="204"/>
        <v>0</v>
      </c>
      <c r="AD190" s="16">
        <f t="shared" si="205"/>
        <v>0</v>
      </c>
      <c r="AE190" s="37">
        <f t="shared" si="206"/>
        <v>0</v>
      </c>
      <c r="AF190" s="42">
        <f t="shared" si="177"/>
        <v>0</v>
      </c>
      <c r="AG190" s="37">
        <f t="shared" si="178"/>
        <v>0</v>
      </c>
      <c r="AH190" s="63">
        <f t="shared" si="218"/>
        <v>0</v>
      </c>
      <c r="AI190" s="26">
        <v>0</v>
      </c>
      <c r="AJ190" s="37">
        <f t="shared" si="230"/>
        <v>0</v>
      </c>
      <c r="AK190" s="37" t="str">
        <f t="shared" si="231"/>
        <v>-</v>
      </c>
      <c r="AL190" s="47">
        <v>152</v>
      </c>
      <c r="AM190" s="37" t="str">
        <f t="shared" si="232"/>
        <v>-</v>
      </c>
      <c r="AN190" s="52" t="str">
        <f t="shared" si="233"/>
        <v>-</v>
      </c>
      <c r="AO190" s="35" t="str">
        <f t="shared" si="179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19"/>
        <v>0</v>
      </c>
      <c r="M191" s="26"/>
      <c r="N191" s="16">
        <f t="shared" si="220"/>
        <v>0</v>
      </c>
      <c r="O191" s="16">
        <f t="shared" si="221"/>
        <v>0</v>
      </c>
      <c r="P191" s="26">
        <v>0</v>
      </c>
      <c r="Q191" s="16">
        <f t="shared" si="222"/>
        <v>0</v>
      </c>
      <c r="R191" s="16">
        <f t="shared" si="223"/>
        <v>0</v>
      </c>
      <c r="S191" s="26">
        <v>0</v>
      </c>
      <c r="T191" s="16">
        <f t="shared" si="224"/>
        <v>0</v>
      </c>
      <c r="U191" s="16">
        <f t="shared" si="225"/>
        <v>0</v>
      </c>
      <c r="V191" s="26">
        <v>0</v>
      </c>
      <c r="W191" s="16">
        <f t="shared" si="226"/>
        <v>0</v>
      </c>
      <c r="X191" s="16">
        <f t="shared" si="227"/>
        <v>0</v>
      </c>
      <c r="Y191" s="26"/>
      <c r="Z191" s="16">
        <f t="shared" si="228"/>
        <v>0</v>
      </c>
      <c r="AA191" s="16">
        <f t="shared" si="229"/>
        <v>0</v>
      </c>
      <c r="AC191" s="52">
        <f t="shared" si="204"/>
        <v>0</v>
      </c>
      <c r="AD191" s="16">
        <f t="shared" si="205"/>
        <v>0</v>
      </c>
      <c r="AE191" s="37">
        <f t="shared" si="206"/>
        <v>0</v>
      </c>
      <c r="AF191" s="42">
        <f t="shared" si="177"/>
        <v>0</v>
      </c>
      <c r="AG191" s="37">
        <f t="shared" si="178"/>
        <v>0</v>
      </c>
      <c r="AH191" s="63">
        <f t="shared" si="218"/>
        <v>0</v>
      </c>
      <c r="AI191" s="26">
        <v>0</v>
      </c>
      <c r="AJ191" s="37">
        <f t="shared" si="230"/>
        <v>0</v>
      </c>
      <c r="AK191" s="37" t="str">
        <f t="shared" si="231"/>
        <v>-</v>
      </c>
      <c r="AL191" s="47">
        <v>153</v>
      </c>
      <c r="AM191" s="37" t="str">
        <f t="shared" si="232"/>
        <v>-</v>
      </c>
      <c r="AN191" s="52" t="str">
        <f t="shared" si="233"/>
        <v>-</v>
      </c>
      <c r="AO191" s="35" t="str">
        <f t="shared" si="179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34"/>
        <v>0</v>
      </c>
      <c r="L192" s="16">
        <f t="shared" ref="L192:L207" si="235">J192*$G192</f>
        <v>0</v>
      </c>
      <c r="M192" s="26"/>
      <c r="N192" s="16">
        <f t="shared" ref="N192:N207" si="236">M192*$F192</f>
        <v>0</v>
      </c>
      <c r="O192" s="16">
        <f t="shared" ref="O192:O207" si="237">M192*$G192</f>
        <v>0</v>
      </c>
      <c r="P192" s="26">
        <v>0</v>
      </c>
      <c r="Q192" s="16">
        <f t="shared" ref="Q192:Q207" si="238">P192*$F192</f>
        <v>0</v>
      </c>
      <c r="R192" s="16">
        <f t="shared" ref="R192:R207" si="239">P192*$G192</f>
        <v>0</v>
      </c>
      <c r="S192" s="26">
        <v>0</v>
      </c>
      <c r="T192" s="16">
        <f t="shared" ref="T192:T207" si="240">S192*$F192</f>
        <v>0</v>
      </c>
      <c r="U192" s="16">
        <f t="shared" ref="U192:U207" si="241">S192*$G192</f>
        <v>0</v>
      </c>
      <c r="V192" s="26">
        <v>0</v>
      </c>
      <c r="W192" s="16">
        <f t="shared" ref="W192:W207" si="242">V192*$F192</f>
        <v>0</v>
      </c>
      <c r="X192" s="16">
        <f t="shared" ref="X192:X207" si="243">V192*$G192</f>
        <v>0</v>
      </c>
      <c r="Y192" s="26"/>
      <c r="Z192" s="16">
        <f t="shared" ref="Z192:Z207" si="244">Y192*$F192</f>
        <v>0</v>
      </c>
      <c r="AA192" s="16">
        <f t="shared" ref="AA192:AA207" si="245">Y192*$G192</f>
        <v>0</v>
      </c>
      <c r="AC192" s="52">
        <f t="shared" si="204"/>
        <v>0</v>
      </c>
      <c r="AD192" s="16">
        <f t="shared" si="205"/>
        <v>0</v>
      </c>
      <c r="AE192" s="37">
        <f t="shared" si="206"/>
        <v>0</v>
      </c>
      <c r="AF192" s="42">
        <f t="shared" si="177"/>
        <v>0</v>
      </c>
      <c r="AG192" s="37">
        <f t="shared" si="178"/>
        <v>0</v>
      </c>
      <c r="AH192" s="63">
        <f t="shared" si="218"/>
        <v>0</v>
      </c>
      <c r="AI192" s="26">
        <v>0</v>
      </c>
      <c r="AJ192" s="37">
        <f t="shared" ref="AJ192:AJ207" si="246">AI192*G192</f>
        <v>0</v>
      </c>
      <c r="AK192" s="37" t="str">
        <f t="shared" ref="AK192:AK207" si="247">IFERROR(AI192/AF192, "-")</f>
        <v>-</v>
      </c>
      <c r="AL192" s="47">
        <v>155</v>
      </c>
      <c r="AM192" s="37" t="str">
        <f t="shared" ref="AM192:AM207" si="248">IFERROR(AK192/7,"-")</f>
        <v>-</v>
      </c>
      <c r="AN192" s="52" t="str">
        <f t="shared" ref="AN192:AN207" si="249">IFERROR(AK192/30,"-")</f>
        <v>-</v>
      </c>
      <c r="AO192" s="35" t="str">
        <f t="shared" si="179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204"/>
        <v>0</v>
      </c>
      <c r="AD193" s="16">
        <f t="shared" si="205"/>
        <v>0</v>
      </c>
      <c r="AE193" s="37">
        <f t="shared" si="206"/>
        <v>0</v>
      </c>
      <c r="AF193" s="42">
        <f t="shared" si="177"/>
        <v>0</v>
      </c>
      <c r="AG193" s="37">
        <f t="shared" si="178"/>
        <v>0</v>
      </c>
      <c r="AH193" s="63">
        <f t="shared" si="218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156</v>
      </c>
      <c r="AM193" s="37" t="str">
        <f t="shared" si="248"/>
        <v>-</v>
      </c>
      <c r="AN193" s="52" t="str">
        <f t="shared" si="249"/>
        <v>-</v>
      </c>
      <c r="AO193" s="35" t="str">
        <f t="shared" si="179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204"/>
        <v>0</v>
      </c>
      <c r="AD194" s="16">
        <f t="shared" si="205"/>
        <v>0</v>
      </c>
      <c r="AE194" s="37">
        <f t="shared" si="206"/>
        <v>0</v>
      </c>
      <c r="AF194" s="42">
        <f t="shared" si="177"/>
        <v>0</v>
      </c>
      <c r="AG194" s="37">
        <f t="shared" si="178"/>
        <v>0</v>
      </c>
      <c r="AH194" s="63">
        <f t="shared" si="218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157</v>
      </c>
      <c r="AM194" s="37" t="str">
        <f t="shared" si="248"/>
        <v>-</v>
      </c>
      <c r="AN194" s="52" t="str">
        <f t="shared" si="249"/>
        <v>-</v>
      </c>
      <c r="AO194" s="35" t="str">
        <f t="shared" si="179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204"/>
        <v>0</v>
      </c>
      <c r="AD195" s="16">
        <f t="shared" si="205"/>
        <v>0</v>
      </c>
      <c r="AE195" s="37">
        <f t="shared" si="206"/>
        <v>0</v>
      </c>
      <c r="AF195" s="42">
        <f t="shared" si="177"/>
        <v>0</v>
      </c>
      <c r="AG195" s="37">
        <f t="shared" si="178"/>
        <v>0</v>
      </c>
      <c r="AH195" s="63">
        <f t="shared" si="218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158</v>
      </c>
      <c r="AM195" s="37" t="str">
        <f t="shared" si="248"/>
        <v>-</v>
      </c>
      <c r="AN195" s="52" t="str">
        <f t="shared" si="249"/>
        <v>-</v>
      </c>
      <c r="AO195" s="35" t="str">
        <f t="shared" si="179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204"/>
        <v>0</v>
      </c>
      <c r="AD196" s="16">
        <f t="shared" si="205"/>
        <v>0</v>
      </c>
      <c r="AE196" s="37">
        <f t="shared" si="206"/>
        <v>0</v>
      </c>
      <c r="AF196" s="42">
        <f t="shared" si="177"/>
        <v>0</v>
      </c>
      <c r="AG196" s="37">
        <f t="shared" si="178"/>
        <v>0</v>
      </c>
      <c r="AH196" s="63">
        <f t="shared" si="218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159</v>
      </c>
      <c r="AM196" s="37" t="str">
        <f t="shared" si="248"/>
        <v>-</v>
      </c>
      <c r="AN196" s="52" t="str">
        <f t="shared" si="249"/>
        <v>-</v>
      </c>
      <c r="AO196" s="35" t="str">
        <f t="shared" si="179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204"/>
        <v>0</v>
      </c>
      <c r="AD197" s="16">
        <f t="shared" si="205"/>
        <v>0</v>
      </c>
      <c r="AE197" s="37">
        <f t="shared" si="206"/>
        <v>0</v>
      </c>
      <c r="AF197" s="42">
        <f t="shared" si="177"/>
        <v>0</v>
      </c>
      <c r="AG197" s="37">
        <f t="shared" si="178"/>
        <v>0</v>
      </c>
      <c r="AH197" s="63">
        <f t="shared" si="218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160</v>
      </c>
      <c r="AM197" s="37" t="str">
        <f t="shared" si="248"/>
        <v>-</v>
      </c>
      <c r="AN197" s="52" t="str">
        <f t="shared" si="249"/>
        <v>-</v>
      </c>
      <c r="AO197" s="35" t="str">
        <f t="shared" si="179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204"/>
        <v>0</v>
      </c>
      <c r="AD198" s="16">
        <f t="shared" si="205"/>
        <v>0</v>
      </c>
      <c r="AE198" s="37">
        <f t="shared" si="206"/>
        <v>0</v>
      </c>
      <c r="AF198" s="42">
        <f t="shared" si="177"/>
        <v>0</v>
      </c>
      <c r="AG198" s="37">
        <f t="shared" si="178"/>
        <v>0</v>
      </c>
      <c r="AH198" s="63">
        <f t="shared" si="218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161</v>
      </c>
      <c r="AM198" s="37" t="str">
        <f t="shared" si="248"/>
        <v>-</v>
      </c>
      <c r="AN198" s="52" t="str">
        <f t="shared" si="249"/>
        <v>-</v>
      </c>
      <c r="AO198" s="35" t="str">
        <f t="shared" si="179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34"/>
        <v>0</v>
      </c>
      <c r="L199" s="16">
        <f t="shared" si="235"/>
        <v>0</v>
      </c>
      <c r="M199" s="26"/>
      <c r="N199" s="16">
        <f t="shared" si="236"/>
        <v>0</v>
      </c>
      <c r="O199" s="16">
        <f t="shared" si="237"/>
        <v>0</v>
      </c>
      <c r="P199" s="26">
        <v>0</v>
      </c>
      <c r="Q199" s="16">
        <f t="shared" si="238"/>
        <v>0</v>
      </c>
      <c r="R199" s="16">
        <f t="shared" si="239"/>
        <v>0</v>
      </c>
      <c r="S199" s="26">
        <v>0</v>
      </c>
      <c r="T199" s="16">
        <f t="shared" si="240"/>
        <v>0</v>
      </c>
      <c r="U199" s="16">
        <f t="shared" si="241"/>
        <v>0</v>
      </c>
      <c r="V199" s="26">
        <v>0</v>
      </c>
      <c r="W199" s="16">
        <f t="shared" si="242"/>
        <v>0</v>
      </c>
      <c r="X199" s="16">
        <f t="shared" si="243"/>
        <v>0</v>
      </c>
      <c r="Y199" s="26"/>
      <c r="Z199" s="16">
        <f t="shared" si="244"/>
        <v>0</v>
      </c>
      <c r="AA199" s="16">
        <f t="shared" si="245"/>
        <v>0</v>
      </c>
      <c r="AC199" s="52">
        <f t="shared" si="204"/>
        <v>0</v>
      </c>
      <c r="AD199" s="16">
        <f t="shared" si="205"/>
        <v>0</v>
      </c>
      <c r="AE199" s="37">
        <f t="shared" si="206"/>
        <v>0</v>
      </c>
      <c r="AF199" s="42">
        <f t="shared" si="177"/>
        <v>0</v>
      </c>
      <c r="AG199" s="37">
        <f t="shared" si="178"/>
        <v>0</v>
      </c>
      <c r="AH199" s="63">
        <f t="shared" si="218"/>
        <v>0</v>
      </c>
      <c r="AI199" s="26">
        <v>0</v>
      </c>
      <c r="AJ199" s="37">
        <f t="shared" si="246"/>
        <v>0</v>
      </c>
      <c r="AK199" s="37" t="str">
        <f t="shared" si="247"/>
        <v>-</v>
      </c>
      <c r="AL199" s="47">
        <v>162</v>
      </c>
      <c r="AM199" s="37" t="str">
        <f t="shared" si="248"/>
        <v>-</v>
      </c>
      <c r="AN199" s="52" t="str">
        <f t="shared" si="249"/>
        <v>-</v>
      </c>
      <c r="AO199" s="35" t="str">
        <f t="shared" si="179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34"/>
        <v>0</v>
      </c>
      <c r="L200" s="16">
        <f t="shared" si="235"/>
        <v>0</v>
      </c>
      <c r="M200" s="26"/>
      <c r="N200" s="16">
        <f t="shared" si="236"/>
        <v>0</v>
      </c>
      <c r="O200" s="16">
        <f t="shared" si="237"/>
        <v>0</v>
      </c>
      <c r="P200" s="26">
        <v>0</v>
      </c>
      <c r="Q200" s="16">
        <f t="shared" si="238"/>
        <v>0</v>
      </c>
      <c r="R200" s="16">
        <f t="shared" si="239"/>
        <v>0</v>
      </c>
      <c r="S200" s="26">
        <v>0</v>
      </c>
      <c r="T200" s="16">
        <f t="shared" si="240"/>
        <v>0</v>
      </c>
      <c r="U200" s="16">
        <f t="shared" si="241"/>
        <v>0</v>
      </c>
      <c r="V200" s="26">
        <v>0</v>
      </c>
      <c r="W200" s="16">
        <f t="shared" si="242"/>
        <v>0</v>
      </c>
      <c r="X200" s="16">
        <f t="shared" si="243"/>
        <v>0</v>
      </c>
      <c r="Y200" s="26"/>
      <c r="Z200" s="16">
        <f t="shared" si="244"/>
        <v>0</v>
      </c>
      <c r="AA200" s="16">
        <f t="shared" si="245"/>
        <v>0</v>
      </c>
      <c r="AC200" s="52">
        <f t="shared" si="204"/>
        <v>0</v>
      </c>
      <c r="AD200" s="16">
        <f t="shared" si="205"/>
        <v>0</v>
      </c>
      <c r="AE200" s="37">
        <f t="shared" si="206"/>
        <v>0</v>
      </c>
      <c r="AF200" s="42">
        <f t="shared" si="177"/>
        <v>0</v>
      </c>
      <c r="AG200" s="37">
        <f t="shared" si="178"/>
        <v>0</v>
      </c>
      <c r="AH200" s="63">
        <f t="shared" si="218"/>
        <v>0</v>
      </c>
      <c r="AI200" s="26">
        <v>0</v>
      </c>
      <c r="AJ200" s="37">
        <f t="shared" si="246"/>
        <v>0</v>
      </c>
      <c r="AK200" s="37" t="str">
        <f t="shared" si="247"/>
        <v>-</v>
      </c>
      <c r="AL200" s="47">
        <v>163</v>
      </c>
      <c r="AM200" s="37" t="str">
        <f t="shared" si="248"/>
        <v>-</v>
      </c>
      <c r="AN200" s="52" t="str">
        <f t="shared" si="249"/>
        <v>-</v>
      </c>
      <c r="AO200" s="35" t="str">
        <f t="shared" si="179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34"/>
        <v>0</v>
      </c>
      <c r="L201" s="16">
        <f t="shared" si="235"/>
        <v>0</v>
      </c>
      <c r="M201" s="26"/>
      <c r="N201" s="16">
        <f t="shared" si="236"/>
        <v>0</v>
      </c>
      <c r="O201" s="16">
        <f t="shared" si="237"/>
        <v>0</v>
      </c>
      <c r="P201" s="26">
        <v>0</v>
      </c>
      <c r="Q201" s="16">
        <f t="shared" si="238"/>
        <v>0</v>
      </c>
      <c r="R201" s="16">
        <f t="shared" si="239"/>
        <v>0</v>
      </c>
      <c r="S201" s="26">
        <v>0</v>
      </c>
      <c r="T201" s="16">
        <f t="shared" si="240"/>
        <v>0</v>
      </c>
      <c r="U201" s="16">
        <f t="shared" si="241"/>
        <v>0</v>
      </c>
      <c r="V201" s="26">
        <v>0</v>
      </c>
      <c r="W201" s="16">
        <f t="shared" si="242"/>
        <v>0</v>
      </c>
      <c r="X201" s="16">
        <f t="shared" si="243"/>
        <v>0</v>
      </c>
      <c r="Y201" s="26"/>
      <c r="Z201" s="16">
        <f t="shared" si="244"/>
        <v>0</v>
      </c>
      <c r="AA201" s="16">
        <f t="shared" si="245"/>
        <v>0</v>
      </c>
      <c r="AC201" s="52">
        <f t="shared" si="204"/>
        <v>0</v>
      </c>
      <c r="AD201" s="16">
        <f t="shared" si="205"/>
        <v>0</v>
      </c>
      <c r="AE201" s="37">
        <f t="shared" si="206"/>
        <v>0</v>
      </c>
      <c r="AF201" s="42">
        <f t="shared" si="177"/>
        <v>0</v>
      </c>
      <c r="AG201" s="37">
        <f t="shared" si="178"/>
        <v>0</v>
      </c>
      <c r="AH201" s="63">
        <f t="shared" si="218"/>
        <v>0</v>
      </c>
      <c r="AI201" s="26">
        <v>0</v>
      </c>
      <c r="AJ201" s="37">
        <f t="shared" si="246"/>
        <v>0</v>
      </c>
      <c r="AK201" s="37" t="str">
        <f t="shared" si="247"/>
        <v>-</v>
      </c>
      <c r="AL201" s="47">
        <v>164</v>
      </c>
      <c r="AM201" s="37" t="str">
        <f t="shared" si="248"/>
        <v>-</v>
      </c>
      <c r="AN201" s="52" t="str">
        <f t="shared" si="249"/>
        <v>-</v>
      </c>
      <c r="AO201" s="35" t="str">
        <f t="shared" si="179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204"/>
        <v>0</v>
      </c>
      <c r="AD202" s="16">
        <f t="shared" si="205"/>
        <v>0</v>
      </c>
      <c r="AE202" s="37">
        <f t="shared" si="206"/>
        <v>0</v>
      </c>
      <c r="AF202" s="42">
        <f t="shared" si="177"/>
        <v>0</v>
      </c>
      <c r="AG202" s="37">
        <f t="shared" si="178"/>
        <v>0</v>
      </c>
      <c r="AH202" s="63">
        <f t="shared" si="218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165</v>
      </c>
      <c r="AM202" s="37" t="str">
        <f t="shared" si="248"/>
        <v>-</v>
      </c>
      <c r="AN202" s="52" t="str">
        <f t="shared" si="249"/>
        <v>-</v>
      </c>
      <c r="AO202" s="35" t="str">
        <f t="shared" si="179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/>
      <c r="Q203" s="16">
        <f t="shared" si="238"/>
        <v>0</v>
      </c>
      <c r="R203" s="16">
        <f t="shared" si="239"/>
        <v>0</v>
      </c>
      <c r="S203" s="26"/>
      <c r="T203" s="16">
        <f t="shared" si="240"/>
        <v>0</v>
      </c>
      <c r="U203" s="16">
        <f t="shared" si="241"/>
        <v>0</v>
      </c>
      <c r="V203" s="26"/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204"/>
        <v>0</v>
      </c>
      <c r="AD203" s="16">
        <f t="shared" si="205"/>
        <v>0</v>
      </c>
      <c r="AE203" s="37">
        <f t="shared" si="206"/>
        <v>0</v>
      </c>
      <c r="AF203" s="42">
        <f t="shared" si="177"/>
        <v>0</v>
      </c>
      <c r="AG203" s="37">
        <f t="shared" si="178"/>
        <v>0</v>
      </c>
      <c r="AH203" s="63">
        <f t="shared" si="218"/>
        <v>0</v>
      </c>
      <c r="AI203" s="26"/>
      <c r="AJ203" s="37">
        <f t="shared" si="246"/>
        <v>0</v>
      </c>
      <c r="AK203" s="37" t="str">
        <f t="shared" si="247"/>
        <v>-</v>
      </c>
      <c r="AL203" s="47">
        <v>166</v>
      </c>
      <c r="AM203" s="37" t="str">
        <f t="shared" si="248"/>
        <v>-</v>
      </c>
      <c r="AN203" s="52" t="str">
        <f t="shared" si="249"/>
        <v>-</v>
      </c>
      <c r="AO203" s="35" t="str">
        <f t="shared" si="179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204"/>
        <v>0</v>
      </c>
      <c r="AD204" s="16">
        <f t="shared" si="205"/>
        <v>0</v>
      </c>
      <c r="AE204" s="37">
        <f t="shared" si="206"/>
        <v>0</v>
      </c>
      <c r="AF204" s="42">
        <f t="shared" si="177"/>
        <v>0</v>
      </c>
      <c r="AG204" s="37">
        <f t="shared" si="178"/>
        <v>0</v>
      </c>
      <c r="AH204" s="63">
        <f t="shared" si="218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167</v>
      </c>
      <c r="AM204" s="37" t="str">
        <f t="shared" si="248"/>
        <v>-</v>
      </c>
      <c r="AN204" s="52" t="str">
        <f t="shared" si="249"/>
        <v>-</v>
      </c>
      <c r="AO204" s="35" t="str">
        <f t="shared" si="179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204"/>
        <v>0</v>
      </c>
      <c r="AD205" s="16">
        <f t="shared" si="205"/>
        <v>0</v>
      </c>
      <c r="AE205" s="37">
        <f t="shared" si="206"/>
        <v>0</v>
      </c>
      <c r="AF205" s="42">
        <f t="shared" si="177"/>
        <v>0</v>
      </c>
      <c r="AG205" s="37">
        <f t="shared" si="178"/>
        <v>0</v>
      </c>
      <c r="AH205" s="63">
        <f t="shared" si="218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168</v>
      </c>
      <c r="AM205" s="37" t="str">
        <f t="shared" si="248"/>
        <v>-</v>
      </c>
      <c r="AN205" s="52" t="str">
        <f t="shared" si="249"/>
        <v>-</v>
      </c>
      <c r="AO205" s="35" t="str">
        <f t="shared" si="179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4"/>
        <v>0</v>
      </c>
      <c r="L206" s="16">
        <f t="shared" si="235"/>
        <v>0</v>
      </c>
      <c r="M206" s="26"/>
      <c r="N206" s="16">
        <f t="shared" si="236"/>
        <v>0</v>
      </c>
      <c r="O206" s="16">
        <f t="shared" si="237"/>
        <v>0</v>
      </c>
      <c r="P206" s="26"/>
      <c r="Q206" s="16">
        <f t="shared" si="238"/>
        <v>0</v>
      </c>
      <c r="R206" s="16">
        <f t="shared" si="239"/>
        <v>0</v>
      </c>
      <c r="S206" s="26"/>
      <c r="T206" s="16">
        <f t="shared" si="240"/>
        <v>0</v>
      </c>
      <c r="U206" s="16">
        <f t="shared" si="241"/>
        <v>0</v>
      </c>
      <c r="V206" s="26"/>
      <c r="W206" s="16">
        <f t="shared" si="242"/>
        <v>0</v>
      </c>
      <c r="X206" s="16">
        <f t="shared" si="243"/>
        <v>0</v>
      </c>
      <c r="Y206" s="26"/>
      <c r="Z206" s="16">
        <f t="shared" si="244"/>
        <v>0</v>
      </c>
      <c r="AA206" s="16">
        <f t="shared" si="245"/>
        <v>0</v>
      </c>
      <c r="AC206" s="52">
        <f t="shared" si="204"/>
        <v>0</v>
      </c>
      <c r="AD206" s="16">
        <f t="shared" si="205"/>
        <v>0</v>
      </c>
      <c r="AE206" s="37">
        <f t="shared" si="206"/>
        <v>0</v>
      </c>
      <c r="AF206" s="42">
        <f t="shared" ref="AF206:AF207" si="250">AC206/AQ$10</f>
        <v>0</v>
      </c>
      <c r="AG206" s="37">
        <f t="shared" ref="AG206:AG207" si="251">AF206*30</f>
        <v>0</v>
      </c>
      <c r="AH206" s="63">
        <f t="shared" si="218"/>
        <v>0</v>
      </c>
      <c r="AI206" s="26"/>
      <c r="AJ206" s="37">
        <f t="shared" si="246"/>
        <v>0</v>
      </c>
      <c r="AK206" s="37" t="str">
        <f t="shared" si="247"/>
        <v>-</v>
      </c>
      <c r="AL206" s="47">
        <v>169</v>
      </c>
      <c r="AM206" s="37" t="str">
        <f t="shared" si="248"/>
        <v>-</v>
      </c>
      <c r="AN206" s="52" t="str">
        <f t="shared" si="249"/>
        <v>-</v>
      </c>
      <c r="AO206" s="35" t="str">
        <f t="shared" ref="AO206:AO207" si="252">IFERROR(AO$10+AK206,"-")</f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34"/>
        <v>0</v>
      </c>
      <c r="L207" s="16">
        <f t="shared" si="235"/>
        <v>0</v>
      </c>
      <c r="M207" s="26"/>
      <c r="N207" s="16">
        <f t="shared" si="236"/>
        <v>0</v>
      </c>
      <c r="O207" s="16">
        <f t="shared" si="237"/>
        <v>0</v>
      </c>
      <c r="P207" s="26"/>
      <c r="Q207" s="16">
        <f t="shared" si="238"/>
        <v>0</v>
      </c>
      <c r="R207" s="16">
        <f t="shared" si="239"/>
        <v>0</v>
      </c>
      <c r="S207" s="26"/>
      <c r="T207" s="16">
        <f t="shared" si="240"/>
        <v>0</v>
      </c>
      <c r="U207" s="16">
        <f t="shared" si="241"/>
        <v>0</v>
      </c>
      <c r="V207" s="26"/>
      <c r="W207" s="16">
        <f t="shared" si="242"/>
        <v>0</v>
      </c>
      <c r="X207" s="16">
        <f t="shared" si="243"/>
        <v>0</v>
      </c>
      <c r="Y207" s="26"/>
      <c r="Z207" s="16">
        <f t="shared" si="244"/>
        <v>0</v>
      </c>
      <c r="AA207" s="16">
        <f t="shared" si="245"/>
        <v>0</v>
      </c>
      <c r="AC207" s="52">
        <f t="shared" si="204"/>
        <v>0</v>
      </c>
      <c r="AD207" s="16">
        <f t="shared" si="205"/>
        <v>0</v>
      </c>
      <c r="AE207" s="37">
        <f t="shared" si="206"/>
        <v>0</v>
      </c>
      <c r="AF207" s="42">
        <f t="shared" si="250"/>
        <v>0</v>
      </c>
      <c r="AG207" s="37">
        <f t="shared" si="251"/>
        <v>0</v>
      </c>
      <c r="AH207" s="63">
        <f t="shared" si="218"/>
        <v>0</v>
      </c>
      <c r="AI207" s="26"/>
      <c r="AJ207" s="37">
        <f t="shared" si="246"/>
        <v>0</v>
      </c>
      <c r="AK207" s="37" t="str">
        <f t="shared" si="247"/>
        <v>-</v>
      </c>
      <c r="AL207" s="47">
        <v>170</v>
      </c>
      <c r="AM207" s="37" t="str">
        <f t="shared" si="248"/>
        <v>-</v>
      </c>
      <c r="AN207" s="52" t="str">
        <f t="shared" si="249"/>
        <v>-</v>
      </c>
      <c r="AO207" s="35" t="str">
        <f t="shared" si="252"/>
        <v>-</v>
      </c>
    </row>
    <row r="208" spans="1:41" ht="5.25" customHeight="1" x14ac:dyDescent="0.2">
      <c r="B208" s="10"/>
      <c r="AL208" s="47">
        <v>172</v>
      </c>
      <c r="AN208" s="53"/>
    </row>
    <row r="209" spans="2:48" ht="16.5" customHeight="1" x14ac:dyDescent="0.2">
      <c r="B209" s="7"/>
      <c r="C209" s="7"/>
      <c r="D209" s="8"/>
      <c r="E209" s="12" t="s">
        <v>4</v>
      </c>
      <c r="F209" s="9"/>
      <c r="G209" s="9"/>
      <c r="H209" s="9"/>
      <c r="J209" s="25">
        <f>SUM(J13:J207)</f>
        <v>39</v>
      </c>
      <c r="K209" s="25">
        <f t="shared" ref="K209:AJ209" si="253">SUM(K13:K207)</f>
        <v>869.64530978261121</v>
      </c>
      <c r="L209" s="25">
        <f t="shared" si="253"/>
        <v>1866</v>
      </c>
      <c r="M209" s="25">
        <f t="shared" si="253"/>
        <v>16</v>
      </c>
      <c r="N209" s="25">
        <f t="shared" si="253"/>
        <v>233.3315811676878</v>
      </c>
      <c r="O209" s="25">
        <f t="shared" si="253"/>
        <v>552</v>
      </c>
      <c r="P209" s="25">
        <f t="shared" si="253"/>
        <v>13</v>
      </c>
      <c r="Q209" s="25">
        <f t="shared" si="253"/>
        <v>134.86497109826584</v>
      </c>
      <c r="R209" s="25">
        <f t="shared" si="253"/>
        <v>398.5</v>
      </c>
      <c r="S209" s="25">
        <f t="shared" si="253"/>
        <v>21</v>
      </c>
      <c r="T209" s="25">
        <f t="shared" si="253"/>
        <v>311.60843595646526</v>
      </c>
      <c r="U209" s="25">
        <f t="shared" si="253"/>
        <v>754.5</v>
      </c>
      <c r="V209" s="25">
        <f t="shared" si="253"/>
        <v>5</v>
      </c>
      <c r="W209" s="25">
        <f t="shared" si="253"/>
        <v>82.614971098265897</v>
      </c>
      <c r="X209" s="25">
        <f t="shared" si="253"/>
        <v>197.5</v>
      </c>
      <c r="Y209" s="25">
        <f t="shared" si="253"/>
        <v>0</v>
      </c>
      <c r="Z209" s="25">
        <f t="shared" si="253"/>
        <v>0</v>
      </c>
      <c r="AA209" s="25">
        <f t="shared" si="253"/>
        <v>0</v>
      </c>
      <c r="AB209" s="25">
        <f t="shared" si="253"/>
        <v>0</v>
      </c>
      <c r="AC209" s="25">
        <f t="shared" si="253"/>
        <v>94</v>
      </c>
      <c r="AD209" s="25">
        <f t="shared" si="253"/>
        <v>1632.065269103296</v>
      </c>
      <c r="AE209" s="25">
        <f t="shared" si="253"/>
        <v>3768.5</v>
      </c>
      <c r="AF209" s="25">
        <f t="shared" si="253"/>
        <v>0.76422764227642304</v>
      </c>
      <c r="AG209" s="25">
        <f t="shared" si="253"/>
        <v>22.926829268292675</v>
      </c>
      <c r="AH209" s="25">
        <f t="shared" si="253"/>
        <v>919.14634146341496</v>
      </c>
      <c r="AI209" s="25">
        <f t="shared" si="253"/>
        <v>78</v>
      </c>
      <c r="AJ209" s="25">
        <f t="shared" si="253"/>
        <v>3162</v>
      </c>
      <c r="AL209" s="1">
        <v>173</v>
      </c>
    </row>
    <row r="211" spans="2:48" s="71" customFormat="1" x14ac:dyDescent="0.2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869.64530978261121</v>
      </c>
      <c r="M211" s="77"/>
      <c r="N211" s="77"/>
      <c r="O211" s="77">
        <f>N209</f>
        <v>233.3315811676878</v>
      </c>
      <c r="P211" s="77"/>
      <c r="Q211" s="77"/>
      <c r="R211" s="77">
        <f>Q209</f>
        <v>134.86497109826584</v>
      </c>
      <c r="S211" s="77"/>
      <c r="T211" s="77"/>
      <c r="U211" s="77">
        <f>T209</f>
        <v>311.60843595646526</v>
      </c>
      <c r="V211" s="77"/>
      <c r="W211" s="77"/>
      <c r="X211" s="77">
        <f>W209</f>
        <v>82.614971098265897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1632.065269103296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2:48" s="43" customFormat="1" x14ac:dyDescent="0.2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f>AA209/100*AA10</f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71" customFormat="1" x14ac:dyDescent="0.2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996.35469021738879</v>
      </c>
      <c r="M215" s="77"/>
      <c r="N215" s="77"/>
      <c r="O215" s="77">
        <f>O209-O211-O212-O214</f>
        <v>318.66841883231223</v>
      </c>
      <c r="P215" s="77"/>
      <c r="Q215" s="77"/>
      <c r="R215" s="77">
        <f>R209-R211-R212-R214</f>
        <v>263.63502890173413</v>
      </c>
      <c r="S215" s="77"/>
      <c r="T215" s="77"/>
      <c r="U215" s="77">
        <f>U209-U211-U212-U214</f>
        <v>442.89156404353474</v>
      </c>
      <c r="V215" s="77"/>
      <c r="W215" s="77"/>
      <c r="X215" s="77">
        <f>X209-X211-X212-X214</f>
        <v>114.8850289017341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2136.434730896704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43" customFormat="1" x14ac:dyDescent="0.2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0.53395213838016553</v>
      </c>
      <c r="M216" s="83"/>
      <c r="N216" s="83"/>
      <c r="O216" s="86">
        <f>O215/O209</f>
        <v>0.57729786020346419</v>
      </c>
      <c r="P216" s="83"/>
      <c r="Q216" s="83"/>
      <c r="R216" s="86">
        <f>R215/R209</f>
        <v>0.66156845395667285</v>
      </c>
      <c r="S216" s="83"/>
      <c r="T216" s="83"/>
      <c r="U216" s="86">
        <f>U215/U209</f>
        <v>0.5870000848820871</v>
      </c>
      <c r="V216" s="83"/>
      <c r="W216" s="83"/>
      <c r="X216" s="86">
        <f>X215/X209</f>
        <v>0.5816963488695398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0.56691912721154414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9" spans="2:48" x14ac:dyDescent="0.2">
      <c r="AD219" s="43" t="s">
        <v>239</v>
      </c>
    </row>
    <row r="220" spans="2:48" x14ac:dyDescent="0.2">
      <c r="AA220" s="43" t="s">
        <v>26</v>
      </c>
      <c r="AC220" s="53">
        <f>J209+M209+P209+S209+V209+Y209</f>
        <v>94</v>
      </c>
      <c r="AD220" s="88">
        <f>AC220-AC209</f>
        <v>0</v>
      </c>
    </row>
    <row r="221" spans="2:48" x14ac:dyDescent="0.2">
      <c r="AA221" s="43" t="s">
        <v>27</v>
      </c>
      <c r="AC221" s="53">
        <f>K209+N209+Q209+T209+W209+Z209</f>
        <v>1632.065269103296</v>
      </c>
      <c r="AD221" s="88">
        <f>AC221-AD209</f>
        <v>0</v>
      </c>
    </row>
    <row r="222" spans="2:48" x14ac:dyDescent="0.2">
      <c r="AA222" s="43" t="s">
        <v>28</v>
      </c>
      <c r="AC222" s="53">
        <f>L209+O209+R209+U209+X209+AA209</f>
        <v>3768.5</v>
      </c>
      <c r="AD222" s="89">
        <f>AC222-AE209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420" priority="9393"/>
  </conditionalFormatting>
  <conditionalFormatting sqref="B16">
    <cfRule type="duplicateValues" dxfId="419" priority="9392"/>
  </conditionalFormatting>
  <conditionalFormatting sqref="D38:D41">
    <cfRule type="duplicateValues" dxfId="418" priority="9391"/>
  </conditionalFormatting>
  <conditionalFormatting sqref="B38:B41">
    <cfRule type="duplicateValues" dxfId="417" priority="9390"/>
  </conditionalFormatting>
  <conditionalFormatting sqref="D43">
    <cfRule type="duplicateValues" dxfId="416" priority="9389"/>
  </conditionalFormatting>
  <conditionalFormatting sqref="B43">
    <cfRule type="duplicateValues" dxfId="415" priority="9388"/>
  </conditionalFormatting>
  <conditionalFormatting sqref="D45">
    <cfRule type="duplicateValues" dxfId="414" priority="9387"/>
  </conditionalFormatting>
  <conditionalFormatting sqref="B45">
    <cfRule type="duplicateValues" dxfId="413" priority="9386"/>
  </conditionalFormatting>
  <conditionalFormatting sqref="D49">
    <cfRule type="duplicateValues" dxfId="412" priority="9385"/>
  </conditionalFormatting>
  <conditionalFormatting sqref="B49">
    <cfRule type="duplicateValues" dxfId="411" priority="9384"/>
  </conditionalFormatting>
  <conditionalFormatting sqref="D50:D52">
    <cfRule type="duplicateValues" dxfId="410" priority="9383"/>
  </conditionalFormatting>
  <conditionalFormatting sqref="B50:B52">
    <cfRule type="duplicateValues" dxfId="409" priority="9382"/>
  </conditionalFormatting>
  <conditionalFormatting sqref="D54:D64">
    <cfRule type="duplicateValues" dxfId="408" priority="9381"/>
  </conditionalFormatting>
  <conditionalFormatting sqref="B54:B64">
    <cfRule type="duplicateValues" dxfId="407" priority="9380"/>
  </conditionalFormatting>
  <conditionalFormatting sqref="D67:D75">
    <cfRule type="duplicateValues" dxfId="406" priority="9379"/>
  </conditionalFormatting>
  <conditionalFormatting sqref="B67:B75">
    <cfRule type="duplicateValues" dxfId="405" priority="9378"/>
  </conditionalFormatting>
  <conditionalFormatting sqref="D66">
    <cfRule type="duplicateValues" dxfId="404" priority="9377"/>
  </conditionalFormatting>
  <conditionalFormatting sqref="B66">
    <cfRule type="duplicateValues" dxfId="403" priority="9376"/>
  </conditionalFormatting>
  <conditionalFormatting sqref="D77">
    <cfRule type="duplicateValues" dxfId="402" priority="9375"/>
  </conditionalFormatting>
  <conditionalFormatting sqref="B77">
    <cfRule type="duplicateValues" dxfId="401" priority="9374"/>
  </conditionalFormatting>
  <conditionalFormatting sqref="D79:D80">
    <cfRule type="duplicateValues" dxfId="400" priority="9373"/>
  </conditionalFormatting>
  <conditionalFormatting sqref="B79:B80">
    <cfRule type="duplicateValues" dxfId="399" priority="9372"/>
  </conditionalFormatting>
  <conditionalFormatting sqref="D84:D88">
    <cfRule type="duplicateValues" dxfId="398" priority="9371"/>
  </conditionalFormatting>
  <conditionalFormatting sqref="B84:B88">
    <cfRule type="duplicateValues" dxfId="397" priority="9370"/>
  </conditionalFormatting>
  <conditionalFormatting sqref="D89:D93">
    <cfRule type="duplicateValues" dxfId="396" priority="9369"/>
  </conditionalFormatting>
  <conditionalFormatting sqref="B89:B93">
    <cfRule type="duplicateValues" dxfId="395" priority="9368"/>
  </conditionalFormatting>
  <conditionalFormatting sqref="D66:D75">
    <cfRule type="duplicateValues" dxfId="394" priority="9367"/>
  </conditionalFormatting>
  <conditionalFormatting sqref="B66:B75">
    <cfRule type="duplicateValues" dxfId="393" priority="9366"/>
  </conditionalFormatting>
  <conditionalFormatting sqref="B1:B1048576">
    <cfRule type="duplicateValues" dxfId="392" priority="9365"/>
  </conditionalFormatting>
  <conditionalFormatting sqref="B19">
    <cfRule type="duplicateValues" dxfId="391" priority="9364"/>
  </conditionalFormatting>
  <conditionalFormatting sqref="D44:D52">
    <cfRule type="duplicateValues" dxfId="390" priority="8347"/>
  </conditionalFormatting>
  <conditionalFormatting sqref="B44:B52">
    <cfRule type="duplicateValues" dxfId="389" priority="8346"/>
  </conditionalFormatting>
  <conditionalFormatting sqref="D61 D70 D79 D88">
    <cfRule type="duplicateValues" dxfId="388" priority="7333"/>
  </conditionalFormatting>
  <conditionalFormatting sqref="B61 B70 B79 B88">
    <cfRule type="duplicateValues" dxfId="387" priority="7332"/>
  </conditionalFormatting>
  <conditionalFormatting sqref="D65 D74 D83">
    <cfRule type="duplicateValues" dxfId="386" priority="7331"/>
  </conditionalFormatting>
  <conditionalFormatting sqref="B65 B74 B83">
    <cfRule type="duplicateValues" dxfId="385" priority="7330"/>
  </conditionalFormatting>
  <conditionalFormatting sqref="D66:D68 D75:D77 D84:D86">
    <cfRule type="duplicateValues" dxfId="384" priority="7329"/>
  </conditionalFormatting>
  <conditionalFormatting sqref="B66:B68 B75:B77 B84:B86">
    <cfRule type="duplicateValues" dxfId="383" priority="7328"/>
  </conditionalFormatting>
  <conditionalFormatting sqref="D60:D88">
    <cfRule type="duplicateValues" dxfId="382" priority="7327"/>
  </conditionalFormatting>
  <conditionalFormatting sqref="B60:B88">
    <cfRule type="duplicateValues" dxfId="381" priority="7326"/>
  </conditionalFormatting>
  <conditionalFormatting sqref="D90:D94">
    <cfRule type="duplicateValues" dxfId="380" priority="6313"/>
  </conditionalFormatting>
  <conditionalFormatting sqref="B90:B94">
    <cfRule type="duplicateValues" dxfId="379" priority="6312"/>
  </conditionalFormatting>
  <conditionalFormatting sqref="B211:B216">
    <cfRule type="duplicateValues" dxfId="378" priority="1060"/>
  </conditionalFormatting>
  <conditionalFormatting sqref="D211:D216">
    <cfRule type="duplicateValues" dxfId="377" priority="1059"/>
  </conditionalFormatting>
  <conditionalFormatting sqref="B209">
    <cfRule type="duplicateValues" dxfId="376" priority="1024"/>
  </conditionalFormatting>
  <conditionalFormatting sqref="D209">
    <cfRule type="duplicateValues" dxfId="375" priority="1023"/>
  </conditionalFormatting>
  <conditionalFormatting sqref="B9">
    <cfRule type="duplicateValues" dxfId="374" priority="372"/>
  </conditionalFormatting>
  <conditionalFormatting sqref="D202:D203 D206:D219 D9:D199">
    <cfRule type="duplicateValues" dxfId="373" priority="10183"/>
  </conditionalFormatting>
  <conditionalFormatting sqref="D16">
    <cfRule type="duplicateValues" dxfId="372" priority="370"/>
  </conditionalFormatting>
  <conditionalFormatting sqref="B16">
    <cfRule type="duplicateValues" dxfId="371" priority="369"/>
  </conditionalFormatting>
  <conditionalFormatting sqref="D38:D41">
    <cfRule type="duplicateValues" dxfId="370" priority="368"/>
  </conditionalFormatting>
  <conditionalFormatting sqref="B38:B41">
    <cfRule type="duplicateValues" dxfId="369" priority="367"/>
  </conditionalFormatting>
  <conditionalFormatting sqref="D43">
    <cfRule type="duplicateValues" dxfId="368" priority="366"/>
  </conditionalFormatting>
  <conditionalFormatting sqref="B43">
    <cfRule type="duplicateValues" dxfId="367" priority="365"/>
  </conditionalFormatting>
  <conditionalFormatting sqref="D45">
    <cfRule type="duplicateValues" dxfId="366" priority="364"/>
  </conditionalFormatting>
  <conditionalFormatting sqref="B45">
    <cfRule type="duplicateValues" dxfId="365" priority="363"/>
  </conditionalFormatting>
  <conditionalFormatting sqref="D49">
    <cfRule type="duplicateValues" dxfId="364" priority="362"/>
  </conditionalFormatting>
  <conditionalFormatting sqref="B49">
    <cfRule type="duplicateValues" dxfId="363" priority="361"/>
  </conditionalFormatting>
  <conditionalFormatting sqref="D50:D52">
    <cfRule type="duplicateValues" dxfId="362" priority="360"/>
  </conditionalFormatting>
  <conditionalFormatting sqref="B50:B52">
    <cfRule type="duplicateValues" dxfId="361" priority="359"/>
  </conditionalFormatting>
  <conditionalFormatting sqref="D54:D64">
    <cfRule type="duplicateValues" dxfId="360" priority="358"/>
  </conditionalFormatting>
  <conditionalFormatting sqref="B54:B64">
    <cfRule type="duplicateValues" dxfId="359" priority="357"/>
  </conditionalFormatting>
  <conditionalFormatting sqref="D67:D75">
    <cfRule type="duplicateValues" dxfId="358" priority="356"/>
  </conditionalFormatting>
  <conditionalFormatting sqref="B67:B75">
    <cfRule type="duplicateValues" dxfId="357" priority="355"/>
  </conditionalFormatting>
  <conditionalFormatting sqref="D66">
    <cfRule type="duplicateValues" dxfId="356" priority="354"/>
  </conditionalFormatting>
  <conditionalFormatting sqref="B66">
    <cfRule type="duplicateValues" dxfId="355" priority="353"/>
  </conditionalFormatting>
  <conditionalFormatting sqref="D77">
    <cfRule type="duplicateValues" dxfId="354" priority="352"/>
  </conditionalFormatting>
  <conditionalFormatting sqref="B77">
    <cfRule type="duplicateValues" dxfId="353" priority="351"/>
  </conditionalFormatting>
  <conditionalFormatting sqref="D79:D80">
    <cfRule type="duplicateValues" dxfId="352" priority="350"/>
  </conditionalFormatting>
  <conditionalFormatting sqref="B79:B80">
    <cfRule type="duplicateValues" dxfId="351" priority="349"/>
  </conditionalFormatting>
  <conditionalFormatting sqref="D84:D88">
    <cfRule type="duplicateValues" dxfId="350" priority="348"/>
  </conditionalFormatting>
  <conditionalFormatting sqref="B84:B88">
    <cfRule type="duplicateValues" dxfId="349" priority="347"/>
  </conditionalFormatting>
  <conditionalFormatting sqref="D89:D93">
    <cfRule type="duplicateValues" dxfId="348" priority="346"/>
  </conditionalFormatting>
  <conditionalFormatting sqref="B89:B93">
    <cfRule type="duplicateValues" dxfId="347" priority="345"/>
  </conditionalFormatting>
  <conditionalFormatting sqref="D66:D75">
    <cfRule type="duplicateValues" dxfId="346" priority="344"/>
  </conditionalFormatting>
  <conditionalFormatting sqref="B66:B75">
    <cfRule type="duplicateValues" dxfId="345" priority="343"/>
  </conditionalFormatting>
  <conditionalFormatting sqref="B13:B202">
    <cfRule type="duplicateValues" dxfId="344" priority="342"/>
  </conditionalFormatting>
  <conditionalFormatting sqref="B19">
    <cfRule type="duplicateValues" dxfId="343" priority="341"/>
  </conditionalFormatting>
  <conditionalFormatting sqref="D44:D52">
    <cfRule type="duplicateValues" dxfId="342" priority="340"/>
  </conditionalFormatting>
  <conditionalFormatting sqref="B44:B52">
    <cfRule type="duplicateValues" dxfId="341" priority="339"/>
  </conditionalFormatting>
  <conditionalFormatting sqref="D61">
    <cfRule type="duplicateValues" dxfId="340" priority="338"/>
  </conditionalFormatting>
  <conditionalFormatting sqref="B61">
    <cfRule type="duplicateValues" dxfId="339" priority="337"/>
  </conditionalFormatting>
  <conditionalFormatting sqref="D65">
    <cfRule type="duplicateValues" dxfId="338" priority="336"/>
  </conditionalFormatting>
  <conditionalFormatting sqref="B65">
    <cfRule type="duplicateValues" dxfId="337" priority="335"/>
  </conditionalFormatting>
  <conditionalFormatting sqref="D66:D68">
    <cfRule type="duplicateValues" dxfId="336" priority="334"/>
  </conditionalFormatting>
  <conditionalFormatting sqref="B66:B68">
    <cfRule type="duplicateValues" dxfId="335" priority="333"/>
  </conditionalFormatting>
  <conditionalFormatting sqref="D60:D88">
    <cfRule type="duplicateValues" dxfId="334" priority="332"/>
  </conditionalFormatting>
  <conditionalFormatting sqref="B60:B88">
    <cfRule type="duplicateValues" dxfId="333" priority="331"/>
  </conditionalFormatting>
  <conditionalFormatting sqref="D90:D94">
    <cfRule type="duplicateValues" dxfId="332" priority="330"/>
  </conditionalFormatting>
  <conditionalFormatting sqref="B90:B94">
    <cfRule type="duplicateValues" dxfId="331" priority="329"/>
  </conditionalFormatting>
  <conditionalFormatting sqref="D91">
    <cfRule type="duplicateValues" dxfId="330" priority="328"/>
  </conditionalFormatting>
  <conditionalFormatting sqref="B91">
    <cfRule type="duplicateValues" dxfId="329" priority="327"/>
  </conditionalFormatting>
  <conditionalFormatting sqref="D13:D202">
    <cfRule type="duplicateValues" dxfId="328" priority="326"/>
  </conditionalFormatting>
  <conditionalFormatting sqref="D13:D202">
    <cfRule type="duplicateValues" dxfId="327" priority="325"/>
  </conditionalFormatting>
  <conditionalFormatting sqref="B13:B202">
    <cfRule type="duplicateValues" dxfId="326" priority="324"/>
  </conditionalFormatting>
  <conditionalFormatting sqref="D16">
    <cfRule type="duplicateValues" dxfId="325" priority="323"/>
  </conditionalFormatting>
  <conditionalFormatting sqref="B16">
    <cfRule type="duplicateValues" dxfId="324" priority="322"/>
  </conditionalFormatting>
  <conditionalFormatting sqref="D38:D41">
    <cfRule type="duplicateValues" dxfId="323" priority="321"/>
  </conditionalFormatting>
  <conditionalFormatting sqref="B38:B41">
    <cfRule type="duplicateValues" dxfId="322" priority="320"/>
  </conditionalFormatting>
  <conditionalFormatting sqref="D43">
    <cfRule type="duplicateValues" dxfId="321" priority="319"/>
  </conditionalFormatting>
  <conditionalFormatting sqref="B43">
    <cfRule type="duplicateValues" dxfId="320" priority="318"/>
  </conditionalFormatting>
  <conditionalFormatting sqref="D45">
    <cfRule type="duplicateValues" dxfId="319" priority="317"/>
  </conditionalFormatting>
  <conditionalFormatting sqref="B45">
    <cfRule type="duplicateValues" dxfId="318" priority="316"/>
  </conditionalFormatting>
  <conditionalFormatting sqref="D49">
    <cfRule type="duplicateValues" dxfId="317" priority="315"/>
  </conditionalFormatting>
  <conditionalFormatting sqref="B49">
    <cfRule type="duplicateValues" dxfId="316" priority="314"/>
  </conditionalFormatting>
  <conditionalFormatting sqref="D50:D52">
    <cfRule type="duplicateValues" dxfId="315" priority="313"/>
  </conditionalFormatting>
  <conditionalFormatting sqref="B50:B52">
    <cfRule type="duplicateValues" dxfId="314" priority="312"/>
  </conditionalFormatting>
  <conditionalFormatting sqref="D54:D64">
    <cfRule type="duplicateValues" dxfId="313" priority="311"/>
  </conditionalFormatting>
  <conditionalFormatting sqref="B54:B64">
    <cfRule type="duplicateValues" dxfId="312" priority="310"/>
  </conditionalFormatting>
  <conditionalFormatting sqref="D67:D75">
    <cfRule type="duplicateValues" dxfId="311" priority="309"/>
  </conditionalFormatting>
  <conditionalFormatting sqref="B67:B75">
    <cfRule type="duplicateValues" dxfId="310" priority="308"/>
  </conditionalFormatting>
  <conditionalFormatting sqref="D66">
    <cfRule type="duplicateValues" dxfId="309" priority="307"/>
  </conditionalFormatting>
  <conditionalFormatting sqref="B66">
    <cfRule type="duplicateValues" dxfId="308" priority="306"/>
  </conditionalFormatting>
  <conditionalFormatting sqref="D77">
    <cfRule type="duplicateValues" dxfId="307" priority="305"/>
  </conditionalFormatting>
  <conditionalFormatting sqref="B77">
    <cfRule type="duplicateValues" dxfId="306" priority="304"/>
  </conditionalFormatting>
  <conditionalFormatting sqref="D79:D80">
    <cfRule type="duplicateValues" dxfId="305" priority="303"/>
  </conditionalFormatting>
  <conditionalFormatting sqref="B79:B80">
    <cfRule type="duplicateValues" dxfId="304" priority="302"/>
  </conditionalFormatting>
  <conditionalFormatting sqref="D84:D88">
    <cfRule type="duplicateValues" dxfId="303" priority="301"/>
  </conditionalFormatting>
  <conditionalFormatting sqref="B84:B88">
    <cfRule type="duplicateValues" dxfId="302" priority="300"/>
  </conditionalFormatting>
  <conditionalFormatting sqref="D89:D93">
    <cfRule type="duplicateValues" dxfId="301" priority="299"/>
  </conditionalFormatting>
  <conditionalFormatting sqref="B89:B93">
    <cfRule type="duplicateValues" dxfId="300" priority="298"/>
  </conditionalFormatting>
  <conditionalFormatting sqref="D66:D75">
    <cfRule type="duplicateValues" dxfId="299" priority="297"/>
  </conditionalFormatting>
  <conditionalFormatting sqref="B66:B75">
    <cfRule type="duplicateValues" dxfId="298" priority="296"/>
  </conditionalFormatting>
  <conditionalFormatting sqref="B13:B202">
    <cfRule type="duplicateValues" dxfId="297" priority="295"/>
  </conditionalFormatting>
  <conditionalFormatting sqref="B19">
    <cfRule type="duplicateValues" dxfId="296" priority="294"/>
  </conditionalFormatting>
  <conditionalFormatting sqref="D44:D52">
    <cfRule type="duplicateValues" dxfId="295" priority="293"/>
  </conditionalFormatting>
  <conditionalFormatting sqref="B44:B52">
    <cfRule type="duplicateValues" dxfId="294" priority="292"/>
  </conditionalFormatting>
  <conditionalFormatting sqref="D61">
    <cfRule type="duplicateValues" dxfId="293" priority="291"/>
  </conditionalFormatting>
  <conditionalFormatting sqref="B61">
    <cfRule type="duplicateValues" dxfId="292" priority="290"/>
  </conditionalFormatting>
  <conditionalFormatting sqref="D65">
    <cfRule type="duplicateValues" dxfId="291" priority="289"/>
  </conditionalFormatting>
  <conditionalFormatting sqref="B65">
    <cfRule type="duplicateValues" dxfId="290" priority="288"/>
  </conditionalFormatting>
  <conditionalFormatting sqref="D66:D68">
    <cfRule type="duplicateValues" dxfId="289" priority="287"/>
  </conditionalFormatting>
  <conditionalFormatting sqref="B66:B68">
    <cfRule type="duplicateValues" dxfId="288" priority="286"/>
  </conditionalFormatting>
  <conditionalFormatting sqref="D60:D88">
    <cfRule type="duplicateValues" dxfId="287" priority="285"/>
  </conditionalFormatting>
  <conditionalFormatting sqref="B60:B88">
    <cfRule type="duplicateValues" dxfId="286" priority="284"/>
  </conditionalFormatting>
  <conditionalFormatting sqref="D90:D94">
    <cfRule type="duplicateValues" dxfId="285" priority="283"/>
  </conditionalFormatting>
  <conditionalFormatting sqref="B90:B94">
    <cfRule type="duplicateValues" dxfId="284" priority="282"/>
  </conditionalFormatting>
  <conditionalFormatting sqref="D200:D201 D13:D197">
    <cfRule type="duplicateValues" dxfId="283" priority="281"/>
  </conditionalFormatting>
  <conditionalFormatting sqref="D13:D202">
    <cfRule type="duplicateValues" dxfId="282" priority="280"/>
  </conditionalFormatting>
  <conditionalFormatting sqref="B13:B202">
    <cfRule type="duplicateValues" dxfId="281" priority="279"/>
  </conditionalFormatting>
  <conditionalFormatting sqref="D16">
    <cfRule type="duplicateValues" dxfId="280" priority="278"/>
  </conditionalFormatting>
  <conditionalFormatting sqref="B16">
    <cfRule type="duplicateValues" dxfId="279" priority="277"/>
  </conditionalFormatting>
  <conditionalFormatting sqref="D38:D41">
    <cfRule type="duplicateValues" dxfId="278" priority="276"/>
  </conditionalFormatting>
  <conditionalFormatting sqref="B38:B41">
    <cfRule type="duplicateValues" dxfId="277" priority="275"/>
  </conditionalFormatting>
  <conditionalFormatting sqref="D43">
    <cfRule type="duplicateValues" dxfId="276" priority="274"/>
  </conditionalFormatting>
  <conditionalFormatting sqref="B43">
    <cfRule type="duplicateValues" dxfId="275" priority="273"/>
  </conditionalFormatting>
  <conditionalFormatting sqref="D45">
    <cfRule type="duplicateValues" dxfId="274" priority="272"/>
  </conditionalFormatting>
  <conditionalFormatting sqref="B45">
    <cfRule type="duplicateValues" dxfId="273" priority="271"/>
  </conditionalFormatting>
  <conditionalFormatting sqref="D49">
    <cfRule type="duplicateValues" dxfId="272" priority="270"/>
  </conditionalFormatting>
  <conditionalFormatting sqref="B49">
    <cfRule type="duplicateValues" dxfId="271" priority="269"/>
  </conditionalFormatting>
  <conditionalFormatting sqref="D50:D52">
    <cfRule type="duplicateValues" dxfId="270" priority="268"/>
  </conditionalFormatting>
  <conditionalFormatting sqref="B50:B52">
    <cfRule type="duplicateValues" dxfId="269" priority="267"/>
  </conditionalFormatting>
  <conditionalFormatting sqref="D54:D64">
    <cfRule type="duplicateValues" dxfId="268" priority="266"/>
  </conditionalFormatting>
  <conditionalFormatting sqref="B54:B64">
    <cfRule type="duplicateValues" dxfId="267" priority="265"/>
  </conditionalFormatting>
  <conditionalFormatting sqref="D67:D75">
    <cfRule type="duplicateValues" dxfId="266" priority="264"/>
  </conditionalFormatting>
  <conditionalFormatting sqref="B67:B75">
    <cfRule type="duplicateValues" dxfId="265" priority="263"/>
  </conditionalFormatting>
  <conditionalFormatting sqref="D66">
    <cfRule type="duplicateValues" dxfId="264" priority="262"/>
  </conditionalFormatting>
  <conditionalFormatting sqref="B66">
    <cfRule type="duplicateValues" dxfId="263" priority="261"/>
  </conditionalFormatting>
  <conditionalFormatting sqref="D77">
    <cfRule type="duplicateValues" dxfId="262" priority="260"/>
  </conditionalFormatting>
  <conditionalFormatting sqref="B77">
    <cfRule type="duplicateValues" dxfId="261" priority="259"/>
  </conditionalFormatting>
  <conditionalFormatting sqref="D79:D80">
    <cfRule type="duplicateValues" dxfId="260" priority="258"/>
  </conditionalFormatting>
  <conditionalFormatting sqref="B79:B80">
    <cfRule type="duplicateValues" dxfId="259" priority="257"/>
  </conditionalFormatting>
  <conditionalFormatting sqref="D84:D88">
    <cfRule type="duplicateValues" dxfId="258" priority="256"/>
  </conditionalFormatting>
  <conditionalFormatting sqref="B84:B88">
    <cfRule type="duplicateValues" dxfId="257" priority="255"/>
  </conditionalFormatting>
  <conditionalFormatting sqref="D89:D93">
    <cfRule type="duplicateValues" dxfId="256" priority="254"/>
  </conditionalFormatting>
  <conditionalFormatting sqref="B89:B93">
    <cfRule type="duplicateValues" dxfId="255" priority="253"/>
  </conditionalFormatting>
  <conditionalFormatting sqref="D66:D75">
    <cfRule type="duplicateValues" dxfId="254" priority="252"/>
  </conditionalFormatting>
  <conditionalFormatting sqref="B66:B75">
    <cfRule type="duplicateValues" dxfId="253" priority="251"/>
  </conditionalFormatting>
  <conditionalFormatting sqref="B13:B202">
    <cfRule type="duplicateValues" dxfId="252" priority="250"/>
  </conditionalFormatting>
  <conditionalFormatting sqref="B19">
    <cfRule type="duplicateValues" dxfId="251" priority="249"/>
  </conditionalFormatting>
  <conditionalFormatting sqref="D44:D52">
    <cfRule type="duplicateValues" dxfId="250" priority="248"/>
  </conditionalFormatting>
  <conditionalFormatting sqref="B44:B52">
    <cfRule type="duplicateValues" dxfId="249" priority="247"/>
  </conditionalFormatting>
  <conditionalFormatting sqref="D61">
    <cfRule type="duplicateValues" dxfId="248" priority="246"/>
  </conditionalFormatting>
  <conditionalFormatting sqref="B61">
    <cfRule type="duplicateValues" dxfId="247" priority="245"/>
  </conditionalFormatting>
  <conditionalFormatting sqref="D65">
    <cfRule type="duplicateValues" dxfId="246" priority="244"/>
  </conditionalFormatting>
  <conditionalFormatting sqref="B65">
    <cfRule type="duplicateValues" dxfId="245" priority="243"/>
  </conditionalFormatting>
  <conditionalFormatting sqref="D66:D68">
    <cfRule type="duplicateValues" dxfId="244" priority="242"/>
  </conditionalFormatting>
  <conditionalFormatting sqref="B66:B68">
    <cfRule type="duplicateValues" dxfId="243" priority="241"/>
  </conditionalFormatting>
  <conditionalFormatting sqref="D60:D88">
    <cfRule type="duplicateValues" dxfId="242" priority="240"/>
  </conditionalFormatting>
  <conditionalFormatting sqref="B60:B88">
    <cfRule type="duplicateValues" dxfId="241" priority="239"/>
  </conditionalFormatting>
  <conditionalFormatting sqref="D90:D94">
    <cfRule type="duplicateValues" dxfId="240" priority="238"/>
  </conditionalFormatting>
  <conditionalFormatting sqref="B90:B94">
    <cfRule type="duplicateValues" dxfId="239" priority="237"/>
  </conditionalFormatting>
  <conditionalFormatting sqref="D91">
    <cfRule type="duplicateValues" dxfId="238" priority="236"/>
  </conditionalFormatting>
  <conditionalFormatting sqref="B91">
    <cfRule type="duplicateValues" dxfId="237" priority="235"/>
  </conditionalFormatting>
  <conditionalFormatting sqref="D13:D202">
    <cfRule type="duplicateValues" dxfId="236" priority="234"/>
  </conditionalFormatting>
  <conditionalFormatting sqref="D13:D202">
    <cfRule type="duplicateValues" dxfId="235" priority="233"/>
  </conditionalFormatting>
  <conditionalFormatting sqref="B13:B202">
    <cfRule type="duplicateValues" dxfId="234" priority="232"/>
  </conditionalFormatting>
  <conditionalFormatting sqref="D16">
    <cfRule type="duplicateValues" dxfId="233" priority="231"/>
  </conditionalFormatting>
  <conditionalFormatting sqref="B16">
    <cfRule type="duplicateValues" dxfId="232" priority="230"/>
  </conditionalFormatting>
  <conditionalFormatting sqref="D38:D41">
    <cfRule type="duplicateValues" dxfId="231" priority="229"/>
  </conditionalFormatting>
  <conditionalFormatting sqref="B38:B41">
    <cfRule type="duplicateValues" dxfId="230" priority="228"/>
  </conditionalFormatting>
  <conditionalFormatting sqref="D43">
    <cfRule type="duplicateValues" dxfId="229" priority="227"/>
  </conditionalFormatting>
  <conditionalFormatting sqref="B43">
    <cfRule type="duplicateValues" dxfId="228" priority="226"/>
  </conditionalFormatting>
  <conditionalFormatting sqref="D45">
    <cfRule type="duplicateValues" dxfId="227" priority="225"/>
  </conditionalFormatting>
  <conditionalFormatting sqref="B45">
    <cfRule type="duplicateValues" dxfId="226" priority="224"/>
  </conditionalFormatting>
  <conditionalFormatting sqref="D49">
    <cfRule type="duplicateValues" dxfId="225" priority="223"/>
  </conditionalFormatting>
  <conditionalFormatting sqref="B49">
    <cfRule type="duplicateValues" dxfId="224" priority="222"/>
  </conditionalFormatting>
  <conditionalFormatting sqref="D50:D52">
    <cfRule type="duplicateValues" dxfId="223" priority="221"/>
  </conditionalFormatting>
  <conditionalFormatting sqref="B50:B52">
    <cfRule type="duplicateValues" dxfId="222" priority="220"/>
  </conditionalFormatting>
  <conditionalFormatting sqref="D54:D64">
    <cfRule type="duplicateValues" dxfId="221" priority="219"/>
  </conditionalFormatting>
  <conditionalFormatting sqref="B54:B64">
    <cfRule type="duplicateValues" dxfId="220" priority="218"/>
  </conditionalFormatting>
  <conditionalFormatting sqref="D67:D75">
    <cfRule type="duplicateValues" dxfId="219" priority="217"/>
  </conditionalFormatting>
  <conditionalFormatting sqref="B67:B75">
    <cfRule type="duplicateValues" dxfId="218" priority="216"/>
  </conditionalFormatting>
  <conditionalFormatting sqref="D66">
    <cfRule type="duplicateValues" dxfId="217" priority="215"/>
  </conditionalFormatting>
  <conditionalFormatting sqref="B66">
    <cfRule type="duplicateValues" dxfId="216" priority="214"/>
  </conditionalFormatting>
  <conditionalFormatting sqref="D77">
    <cfRule type="duplicateValues" dxfId="215" priority="213"/>
  </conditionalFormatting>
  <conditionalFormatting sqref="B77">
    <cfRule type="duplicateValues" dxfId="214" priority="212"/>
  </conditionalFormatting>
  <conditionalFormatting sqref="D79:D80">
    <cfRule type="duplicateValues" dxfId="213" priority="211"/>
  </conditionalFormatting>
  <conditionalFormatting sqref="B79:B80">
    <cfRule type="duplicateValues" dxfId="212" priority="210"/>
  </conditionalFormatting>
  <conditionalFormatting sqref="D84:D88">
    <cfRule type="duplicateValues" dxfId="211" priority="209"/>
  </conditionalFormatting>
  <conditionalFormatting sqref="B84:B88">
    <cfRule type="duplicateValues" dxfId="210" priority="208"/>
  </conditionalFormatting>
  <conditionalFormatting sqref="D89:D93">
    <cfRule type="duplicateValues" dxfId="209" priority="207"/>
  </conditionalFormatting>
  <conditionalFormatting sqref="B89:B93">
    <cfRule type="duplicateValues" dxfId="208" priority="206"/>
  </conditionalFormatting>
  <conditionalFormatting sqref="D66:D75">
    <cfRule type="duplicateValues" dxfId="207" priority="205"/>
  </conditionalFormatting>
  <conditionalFormatting sqref="B66:B75">
    <cfRule type="duplicateValues" dxfId="206" priority="204"/>
  </conditionalFormatting>
  <conditionalFormatting sqref="B13:B202">
    <cfRule type="duplicateValues" dxfId="205" priority="203"/>
  </conditionalFormatting>
  <conditionalFormatting sqref="B19">
    <cfRule type="duplicateValues" dxfId="204" priority="202"/>
  </conditionalFormatting>
  <conditionalFormatting sqref="D44:D52">
    <cfRule type="duplicateValues" dxfId="203" priority="201"/>
  </conditionalFormatting>
  <conditionalFormatting sqref="B44:B52">
    <cfRule type="duplicateValues" dxfId="202" priority="200"/>
  </conditionalFormatting>
  <conditionalFormatting sqref="D61">
    <cfRule type="duplicateValues" dxfId="201" priority="199"/>
  </conditionalFormatting>
  <conditionalFormatting sqref="B61">
    <cfRule type="duplicateValues" dxfId="200" priority="198"/>
  </conditionalFormatting>
  <conditionalFormatting sqref="D65">
    <cfRule type="duplicateValues" dxfId="199" priority="197"/>
  </conditionalFormatting>
  <conditionalFormatting sqref="B65">
    <cfRule type="duplicateValues" dxfId="198" priority="196"/>
  </conditionalFormatting>
  <conditionalFormatting sqref="D66:D68">
    <cfRule type="duplicateValues" dxfId="197" priority="195"/>
  </conditionalFormatting>
  <conditionalFormatting sqref="B66:B68">
    <cfRule type="duplicateValues" dxfId="196" priority="194"/>
  </conditionalFormatting>
  <conditionalFormatting sqref="D60:D88">
    <cfRule type="duplicateValues" dxfId="195" priority="193"/>
  </conditionalFormatting>
  <conditionalFormatting sqref="B60:B88">
    <cfRule type="duplicateValues" dxfId="194" priority="192"/>
  </conditionalFormatting>
  <conditionalFormatting sqref="D90:D94">
    <cfRule type="duplicateValues" dxfId="193" priority="191"/>
  </conditionalFormatting>
  <conditionalFormatting sqref="B90:B94">
    <cfRule type="duplicateValues" dxfId="192" priority="190"/>
  </conditionalFormatting>
  <conditionalFormatting sqref="D91">
    <cfRule type="duplicateValues" dxfId="191" priority="189"/>
  </conditionalFormatting>
  <conditionalFormatting sqref="B91">
    <cfRule type="duplicateValues" dxfId="190" priority="188"/>
  </conditionalFormatting>
  <conditionalFormatting sqref="D13:D193 D196:D200">
    <cfRule type="duplicateValues" dxfId="189" priority="187"/>
  </conditionalFormatting>
  <conditionalFormatting sqref="D13:D202">
    <cfRule type="duplicateValues" dxfId="188" priority="186"/>
  </conditionalFormatting>
  <conditionalFormatting sqref="B13:B202">
    <cfRule type="duplicateValues" dxfId="187" priority="185"/>
  </conditionalFormatting>
  <conditionalFormatting sqref="D16">
    <cfRule type="duplicateValues" dxfId="186" priority="184"/>
  </conditionalFormatting>
  <conditionalFormatting sqref="B16">
    <cfRule type="duplicateValues" dxfId="185" priority="183"/>
  </conditionalFormatting>
  <conditionalFormatting sqref="D38:D41">
    <cfRule type="duplicateValues" dxfId="184" priority="182"/>
  </conditionalFormatting>
  <conditionalFormatting sqref="B38:B41">
    <cfRule type="duplicateValues" dxfId="183" priority="181"/>
  </conditionalFormatting>
  <conditionalFormatting sqref="D43">
    <cfRule type="duplicateValues" dxfId="182" priority="180"/>
  </conditionalFormatting>
  <conditionalFormatting sqref="B43">
    <cfRule type="duplicateValues" dxfId="181" priority="179"/>
  </conditionalFormatting>
  <conditionalFormatting sqref="D45">
    <cfRule type="duplicateValues" dxfId="180" priority="178"/>
  </conditionalFormatting>
  <conditionalFormatting sqref="B45">
    <cfRule type="duplicateValues" dxfId="179" priority="177"/>
  </conditionalFormatting>
  <conditionalFormatting sqref="D49">
    <cfRule type="duplicateValues" dxfId="178" priority="176"/>
  </conditionalFormatting>
  <conditionalFormatting sqref="B49">
    <cfRule type="duplicateValues" dxfId="177" priority="175"/>
  </conditionalFormatting>
  <conditionalFormatting sqref="D50:D52">
    <cfRule type="duplicateValues" dxfId="176" priority="174"/>
  </conditionalFormatting>
  <conditionalFormatting sqref="B50:B52">
    <cfRule type="duplicateValues" dxfId="175" priority="173"/>
  </conditionalFormatting>
  <conditionalFormatting sqref="D54:D64">
    <cfRule type="duplicateValues" dxfId="174" priority="172"/>
  </conditionalFormatting>
  <conditionalFormatting sqref="B54:B64">
    <cfRule type="duplicateValues" dxfId="173" priority="171"/>
  </conditionalFormatting>
  <conditionalFormatting sqref="D67:D75">
    <cfRule type="duplicateValues" dxfId="172" priority="170"/>
  </conditionalFormatting>
  <conditionalFormatting sqref="B67:B75">
    <cfRule type="duplicateValues" dxfId="171" priority="169"/>
  </conditionalFormatting>
  <conditionalFormatting sqref="D66">
    <cfRule type="duplicateValues" dxfId="170" priority="168"/>
  </conditionalFormatting>
  <conditionalFormatting sqref="B66">
    <cfRule type="duplicateValues" dxfId="169" priority="167"/>
  </conditionalFormatting>
  <conditionalFormatting sqref="D77">
    <cfRule type="duplicateValues" dxfId="168" priority="166"/>
  </conditionalFormatting>
  <conditionalFormatting sqref="B77">
    <cfRule type="duplicateValues" dxfId="167" priority="165"/>
  </conditionalFormatting>
  <conditionalFormatting sqref="D79:D80">
    <cfRule type="duplicateValues" dxfId="166" priority="164"/>
  </conditionalFormatting>
  <conditionalFormatting sqref="B79:B80">
    <cfRule type="duplicateValues" dxfId="165" priority="163"/>
  </conditionalFormatting>
  <conditionalFormatting sqref="D84:D88">
    <cfRule type="duplicateValues" dxfId="164" priority="162"/>
  </conditionalFormatting>
  <conditionalFormatting sqref="B84:B88">
    <cfRule type="duplicateValues" dxfId="163" priority="161"/>
  </conditionalFormatting>
  <conditionalFormatting sqref="D89:D93">
    <cfRule type="duplicateValues" dxfId="162" priority="160"/>
  </conditionalFormatting>
  <conditionalFormatting sqref="B89:B93">
    <cfRule type="duplicateValues" dxfId="161" priority="159"/>
  </conditionalFormatting>
  <conditionalFormatting sqref="D66:D75">
    <cfRule type="duplicateValues" dxfId="160" priority="158"/>
  </conditionalFormatting>
  <conditionalFormatting sqref="B66:B75">
    <cfRule type="duplicateValues" dxfId="159" priority="157"/>
  </conditionalFormatting>
  <conditionalFormatting sqref="B13:B202">
    <cfRule type="duplicateValues" dxfId="158" priority="156"/>
  </conditionalFormatting>
  <conditionalFormatting sqref="B19">
    <cfRule type="duplicateValues" dxfId="157" priority="155"/>
  </conditionalFormatting>
  <conditionalFormatting sqref="D44:D52">
    <cfRule type="duplicateValues" dxfId="156" priority="154"/>
  </conditionalFormatting>
  <conditionalFormatting sqref="B44:B52">
    <cfRule type="duplicateValues" dxfId="155" priority="153"/>
  </conditionalFormatting>
  <conditionalFormatting sqref="D61">
    <cfRule type="duplicateValues" dxfId="154" priority="152"/>
  </conditionalFormatting>
  <conditionalFormatting sqref="B61">
    <cfRule type="duplicateValues" dxfId="153" priority="151"/>
  </conditionalFormatting>
  <conditionalFormatting sqref="D65">
    <cfRule type="duplicateValues" dxfId="152" priority="150"/>
  </conditionalFormatting>
  <conditionalFormatting sqref="B65">
    <cfRule type="duplicateValues" dxfId="151" priority="149"/>
  </conditionalFormatting>
  <conditionalFormatting sqref="D66:D68">
    <cfRule type="duplicateValues" dxfId="150" priority="148"/>
  </conditionalFormatting>
  <conditionalFormatting sqref="B66:B68">
    <cfRule type="duplicateValues" dxfId="149" priority="147"/>
  </conditionalFormatting>
  <conditionalFormatting sqref="D60:D88">
    <cfRule type="duplicateValues" dxfId="148" priority="146"/>
  </conditionalFormatting>
  <conditionalFormatting sqref="B60:B88">
    <cfRule type="duplicateValues" dxfId="147" priority="145"/>
  </conditionalFormatting>
  <conditionalFormatting sqref="D90:D94">
    <cfRule type="duplicateValues" dxfId="146" priority="144"/>
  </conditionalFormatting>
  <conditionalFormatting sqref="B90:B94">
    <cfRule type="duplicateValues" dxfId="145" priority="143"/>
  </conditionalFormatting>
  <conditionalFormatting sqref="D91">
    <cfRule type="duplicateValues" dxfId="144" priority="142"/>
  </conditionalFormatting>
  <conditionalFormatting sqref="B91">
    <cfRule type="duplicateValues" dxfId="143" priority="141"/>
  </conditionalFormatting>
  <conditionalFormatting sqref="D13:D202">
    <cfRule type="duplicateValues" dxfId="142" priority="140"/>
  </conditionalFormatting>
  <conditionalFormatting sqref="D13:D202">
    <cfRule type="duplicateValues" dxfId="141" priority="139"/>
  </conditionalFormatting>
  <conditionalFormatting sqref="B13:B202">
    <cfRule type="duplicateValues" dxfId="140" priority="138"/>
  </conditionalFormatting>
  <conditionalFormatting sqref="D16">
    <cfRule type="duplicateValues" dxfId="139" priority="137"/>
  </conditionalFormatting>
  <conditionalFormatting sqref="B16">
    <cfRule type="duplicateValues" dxfId="138" priority="136"/>
  </conditionalFormatting>
  <conditionalFormatting sqref="D38:D41">
    <cfRule type="duplicateValues" dxfId="137" priority="135"/>
  </conditionalFormatting>
  <conditionalFormatting sqref="B38:B41">
    <cfRule type="duplicateValues" dxfId="136" priority="134"/>
  </conditionalFormatting>
  <conditionalFormatting sqref="D43">
    <cfRule type="duplicateValues" dxfId="135" priority="133"/>
  </conditionalFormatting>
  <conditionalFormatting sqref="B43">
    <cfRule type="duplicateValues" dxfId="134" priority="132"/>
  </conditionalFormatting>
  <conditionalFormatting sqref="D45">
    <cfRule type="duplicateValues" dxfId="133" priority="131"/>
  </conditionalFormatting>
  <conditionalFormatting sqref="B45">
    <cfRule type="duplicateValues" dxfId="132" priority="130"/>
  </conditionalFormatting>
  <conditionalFormatting sqref="D49">
    <cfRule type="duplicateValues" dxfId="131" priority="129"/>
  </conditionalFormatting>
  <conditionalFormatting sqref="B49">
    <cfRule type="duplicateValues" dxfId="130" priority="128"/>
  </conditionalFormatting>
  <conditionalFormatting sqref="D50:D52">
    <cfRule type="duplicateValues" dxfId="129" priority="127"/>
  </conditionalFormatting>
  <conditionalFormatting sqref="B50:B52">
    <cfRule type="duplicateValues" dxfId="128" priority="126"/>
  </conditionalFormatting>
  <conditionalFormatting sqref="D55:D65">
    <cfRule type="duplicateValues" dxfId="127" priority="125"/>
  </conditionalFormatting>
  <conditionalFormatting sqref="B55:B65">
    <cfRule type="duplicateValues" dxfId="126" priority="124"/>
  </conditionalFormatting>
  <conditionalFormatting sqref="D68:D76">
    <cfRule type="duplicateValues" dxfId="125" priority="123"/>
  </conditionalFormatting>
  <conditionalFormatting sqref="B68:B76">
    <cfRule type="duplicateValues" dxfId="124" priority="122"/>
  </conditionalFormatting>
  <conditionalFormatting sqref="D67">
    <cfRule type="duplicateValues" dxfId="123" priority="121"/>
  </conditionalFormatting>
  <conditionalFormatting sqref="B67">
    <cfRule type="duplicateValues" dxfId="122" priority="120"/>
  </conditionalFormatting>
  <conditionalFormatting sqref="D78">
    <cfRule type="duplicateValues" dxfId="121" priority="119"/>
  </conditionalFormatting>
  <conditionalFormatting sqref="B78">
    <cfRule type="duplicateValues" dxfId="120" priority="118"/>
  </conditionalFormatting>
  <conditionalFormatting sqref="D80:D81">
    <cfRule type="duplicateValues" dxfId="119" priority="117"/>
  </conditionalFormatting>
  <conditionalFormatting sqref="B80:B81">
    <cfRule type="duplicateValues" dxfId="118" priority="116"/>
  </conditionalFormatting>
  <conditionalFormatting sqref="D85:D89">
    <cfRule type="duplicateValues" dxfId="117" priority="115"/>
  </conditionalFormatting>
  <conditionalFormatting sqref="B85:B89">
    <cfRule type="duplicateValues" dxfId="116" priority="114"/>
  </conditionalFormatting>
  <conditionalFormatting sqref="D90:D94">
    <cfRule type="duplicateValues" dxfId="115" priority="113"/>
  </conditionalFormatting>
  <conditionalFormatting sqref="B90:B94">
    <cfRule type="duplicateValues" dxfId="114" priority="112"/>
  </conditionalFormatting>
  <conditionalFormatting sqref="D67:D76">
    <cfRule type="duplicateValues" dxfId="113" priority="111"/>
  </conditionalFormatting>
  <conditionalFormatting sqref="B67:B76">
    <cfRule type="duplicateValues" dxfId="112" priority="110"/>
  </conditionalFormatting>
  <conditionalFormatting sqref="B13:B202">
    <cfRule type="duplicateValues" dxfId="111" priority="109"/>
  </conditionalFormatting>
  <conditionalFormatting sqref="B19">
    <cfRule type="duplicateValues" dxfId="110" priority="108"/>
  </conditionalFormatting>
  <conditionalFormatting sqref="D44:D52">
    <cfRule type="duplicateValues" dxfId="109" priority="107"/>
  </conditionalFormatting>
  <conditionalFormatting sqref="B44:B52">
    <cfRule type="duplicateValues" dxfId="108" priority="106"/>
  </conditionalFormatting>
  <conditionalFormatting sqref="D62 D71 D80 D89">
    <cfRule type="duplicateValues" dxfId="107" priority="105"/>
  </conditionalFormatting>
  <conditionalFormatting sqref="B62 B71 B80 B89">
    <cfRule type="duplicateValues" dxfId="106" priority="104"/>
  </conditionalFormatting>
  <conditionalFormatting sqref="D66 D75 D84">
    <cfRule type="duplicateValues" dxfId="105" priority="103"/>
  </conditionalFormatting>
  <conditionalFormatting sqref="B66 B75 B84">
    <cfRule type="duplicateValues" dxfId="104" priority="102"/>
  </conditionalFormatting>
  <conditionalFormatting sqref="D67:D69 D76:D78 D85:D87">
    <cfRule type="duplicateValues" dxfId="103" priority="101"/>
  </conditionalFormatting>
  <conditionalFormatting sqref="B67:B69 B76:B78 B85:B87">
    <cfRule type="duplicateValues" dxfId="102" priority="100"/>
  </conditionalFormatting>
  <conditionalFormatting sqref="D61:D89">
    <cfRule type="duplicateValues" dxfId="101" priority="99"/>
  </conditionalFormatting>
  <conditionalFormatting sqref="B61:B89">
    <cfRule type="duplicateValues" dxfId="100" priority="98"/>
  </conditionalFormatting>
  <conditionalFormatting sqref="D62">
    <cfRule type="duplicateValues" dxfId="99" priority="97"/>
  </conditionalFormatting>
  <conditionalFormatting sqref="B62">
    <cfRule type="duplicateValues" dxfId="98" priority="96"/>
  </conditionalFormatting>
  <conditionalFormatting sqref="D66">
    <cfRule type="duplicateValues" dxfId="97" priority="95"/>
  </conditionalFormatting>
  <conditionalFormatting sqref="B66">
    <cfRule type="duplicateValues" dxfId="96" priority="94"/>
  </conditionalFormatting>
  <conditionalFormatting sqref="D67:D69">
    <cfRule type="duplicateValues" dxfId="95" priority="93"/>
  </conditionalFormatting>
  <conditionalFormatting sqref="B67:B69">
    <cfRule type="duplicateValues" dxfId="94" priority="92"/>
  </conditionalFormatting>
  <conditionalFormatting sqref="D91:D95">
    <cfRule type="duplicateValues" dxfId="93" priority="91"/>
  </conditionalFormatting>
  <conditionalFormatting sqref="B91:B95">
    <cfRule type="duplicateValues" dxfId="92" priority="90"/>
  </conditionalFormatting>
  <conditionalFormatting sqref="D92">
    <cfRule type="duplicateValues" dxfId="91" priority="89"/>
  </conditionalFormatting>
  <conditionalFormatting sqref="B92">
    <cfRule type="duplicateValues" dxfId="90" priority="88"/>
  </conditionalFormatting>
  <conditionalFormatting sqref="B54">
    <cfRule type="duplicateValues" dxfId="89" priority="87"/>
  </conditionalFormatting>
  <conditionalFormatting sqref="D54">
    <cfRule type="duplicateValues" dxfId="88" priority="86"/>
  </conditionalFormatting>
  <conditionalFormatting sqref="D13:D202">
    <cfRule type="duplicateValues" dxfId="87" priority="85"/>
  </conditionalFormatting>
  <conditionalFormatting sqref="D13:D202">
    <cfRule type="duplicateValues" dxfId="86" priority="84"/>
  </conditionalFormatting>
  <conditionalFormatting sqref="B13:B202">
    <cfRule type="duplicateValues" dxfId="85" priority="83"/>
  </conditionalFormatting>
  <conditionalFormatting sqref="D16">
    <cfRule type="duplicateValues" dxfId="84" priority="82"/>
  </conditionalFormatting>
  <conditionalFormatting sqref="B16">
    <cfRule type="duplicateValues" dxfId="83" priority="81"/>
  </conditionalFormatting>
  <conditionalFormatting sqref="D38:D41">
    <cfRule type="duplicateValues" dxfId="82" priority="80"/>
  </conditionalFormatting>
  <conditionalFormatting sqref="B38:B41">
    <cfRule type="duplicateValues" dxfId="81" priority="79"/>
  </conditionalFormatting>
  <conditionalFormatting sqref="D43">
    <cfRule type="duplicateValues" dxfId="80" priority="78"/>
  </conditionalFormatting>
  <conditionalFormatting sqref="B43">
    <cfRule type="duplicateValues" dxfId="79" priority="77"/>
  </conditionalFormatting>
  <conditionalFormatting sqref="D45">
    <cfRule type="duplicateValues" dxfId="78" priority="76"/>
  </conditionalFormatting>
  <conditionalFormatting sqref="B45">
    <cfRule type="duplicateValues" dxfId="77" priority="75"/>
  </conditionalFormatting>
  <conditionalFormatting sqref="D49">
    <cfRule type="duplicateValues" dxfId="76" priority="74"/>
  </conditionalFormatting>
  <conditionalFormatting sqref="B49">
    <cfRule type="duplicateValues" dxfId="75" priority="73"/>
  </conditionalFormatting>
  <conditionalFormatting sqref="D50:D52">
    <cfRule type="duplicateValues" dxfId="74" priority="72"/>
  </conditionalFormatting>
  <conditionalFormatting sqref="B50:B52">
    <cfRule type="duplicateValues" dxfId="73" priority="71"/>
  </conditionalFormatting>
  <conditionalFormatting sqref="D54:D64">
    <cfRule type="duplicateValues" dxfId="72" priority="70"/>
  </conditionalFormatting>
  <conditionalFormatting sqref="B54:B64">
    <cfRule type="duplicateValues" dxfId="71" priority="69"/>
  </conditionalFormatting>
  <conditionalFormatting sqref="D67:D75">
    <cfRule type="duplicateValues" dxfId="70" priority="68"/>
  </conditionalFormatting>
  <conditionalFormatting sqref="B67:B75">
    <cfRule type="duplicateValues" dxfId="69" priority="67"/>
  </conditionalFormatting>
  <conditionalFormatting sqref="D66">
    <cfRule type="duplicateValues" dxfId="68" priority="66"/>
  </conditionalFormatting>
  <conditionalFormatting sqref="B66">
    <cfRule type="duplicateValues" dxfId="67" priority="65"/>
  </conditionalFormatting>
  <conditionalFormatting sqref="D77">
    <cfRule type="duplicateValues" dxfId="66" priority="64"/>
  </conditionalFormatting>
  <conditionalFormatting sqref="B77">
    <cfRule type="duplicateValues" dxfId="65" priority="63"/>
  </conditionalFormatting>
  <conditionalFormatting sqref="D79:D80">
    <cfRule type="duplicateValues" dxfId="64" priority="62"/>
  </conditionalFormatting>
  <conditionalFormatting sqref="B79:B80">
    <cfRule type="duplicateValues" dxfId="63" priority="61"/>
  </conditionalFormatting>
  <conditionalFormatting sqref="D84:D88">
    <cfRule type="duplicateValues" dxfId="62" priority="60"/>
  </conditionalFormatting>
  <conditionalFormatting sqref="B84:B88">
    <cfRule type="duplicateValues" dxfId="61" priority="59"/>
  </conditionalFormatting>
  <conditionalFormatting sqref="D89:D93">
    <cfRule type="duplicateValues" dxfId="60" priority="58"/>
  </conditionalFormatting>
  <conditionalFormatting sqref="B89:B93">
    <cfRule type="duplicateValues" dxfId="59" priority="57"/>
  </conditionalFormatting>
  <conditionalFormatting sqref="D66:D75">
    <cfRule type="duplicateValues" dxfId="58" priority="56"/>
  </conditionalFormatting>
  <conditionalFormatting sqref="B66:B75">
    <cfRule type="duplicateValues" dxfId="57" priority="55"/>
  </conditionalFormatting>
  <conditionalFormatting sqref="B13:B202">
    <cfRule type="duplicateValues" dxfId="56" priority="54"/>
  </conditionalFormatting>
  <conditionalFormatting sqref="B19">
    <cfRule type="duplicateValues" dxfId="55" priority="53"/>
  </conditionalFormatting>
  <conditionalFormatting sqref="D44:D52">
    <cfRule type="duplicateValues" dxfId="54" priority="52"/>
  </conditionalFormatting>
  <conditionalFormatting sqref="B44:B52">
    <cfRule type="duplicateValues" dxfId="53" priority="51"/>
  </conditionalFormatting>
  <conditionalFormatting sqref="D60:D88">
    <cfRule type="duplicateValues" dxfId="52" priority="50"/>
  </conditionalFormatting>
  <conditionalFormatting sqref="B60:B88">
    <cfRule type="duplicateValues" dxfId="51" priority="49"/>
  </conditionalFormatting>
  <conditionalFormatting sqref="D90:D94">
    <cfRule type="duplicateValues" dxfId="50" priority="48"/>
  </conditionalFormatting>
  <conditionalFormatting sqref="B90:B94">
    <cfRule type="duplicateValues" dxfId="49" priority="47"/>
  </conditionalFormatting>
  <conditionalFormatting sqref="D199:D200 D13:D196">
    <cfRule type="duplicateValues" dxfId="48" priority="46"/>
  </conditionalFormatting>
  <conditionalFormatting sqref="D13:D202">
    <cfRule type="duplicateValues" dxfId="47" priority="45"/>
  </conditionalFormatting>
  <conditionalFormatting sqref="B13:B202">
    <cfRule type="duplicateValues" dxfId="46" priority="44"/>
  </conditionalFormatting>
  <conditionalFormatting sqref="D16">
    <cfRule type="duplicateValues" dxfId="45" priority="43"/>
  </conditionalFormatting>
  <conditionalFormatting sqref="B16">
    <cfRule type="duplicateValues" dxfId="44" priority="42"/>
  </conditionalFormatting>
  <conditionalFormatting sqref="D38:D41">
    <cfRule type="duplicateValues" dxfId="43" priority="41"/>
  </conditionalFormatting>
  <conditionalFormatting sqref="B38:B41">
    <cfRule type="duplicateValues" dxfId="42" priority="40"/>
  </conditionalFormatting>
  <conditionalFormatting sqref="D43">
    <cfRule type="duplicateValues" dxfId="41" priority="39"/>
  </conditionalFormatting>
  <conditionalFormatting sqref="B43">
    <cfRule type="duplicateValues" dxfId="40" priority="38"/>
  </conditionalFormatting>
  <conditionalFormatting sqref="D45">
    <cfRule type="duplicateValues" dxfId="39" priority="37"/>
  </conditionalFormatting>
  <conditionalFormatting sqref="B45">
    <cfRule type="duplicateValues" dxfId="38" priority="36"/>
  </conditionalFormatting>
  <conditionalFormatting sqref="D49">
    <cfRule type="duplicateValues" dxfId="37" priority="35"/>
  </conditionalFormatting>
  <conditionalFormatting sqref="B49">
    <cfRule type="duplicateValues" dxfId="36" priority="34"/>
  </conditionalFormatting>
  <conditionalFormatting sqref="D50:D52">
    <cfRule type="duplicateValues" dxfId="35" priority="33"/>
  </conditionalFormatting>
  <conditionalFormatting sqref="B50:B52">
    <cfRule type="duplicateValues" dxfId="34" priority="32"/>
  </conditionalFormatting>
  <conditionalFormatting sqref="D54:D64">
    <cfRule type="duplicateValues" dxfId="33" priority="31"/>
  </conditionalFormatting>
  <conditionalFormatting sqref="B54:B64">
    <cfRule type="duplicateValues" dxfId="32" priority="30"/>
  </conditionalFormatting>
  <conditionalFormatting sqref="D67:D75">
    <cfRule type="duplicateValues" dxfId="31" priority="29"/>
  </conditionalFormatting>
  <conditionalFormatting sqref="B67:B75">
    <cfRule type="duplicateValues" dxfId="30" priority="28"/>
  </conditionalFormatting>
  <conditionalFormatting sqref="D66">
    <cfRule type="duplicateValues" dxfId="29" priority="27"/>
  </conditionalFormatting>
  <conditionalFormatting sqref="B66">
    <cfRule type="duplicateValues" dxfId="28" priority="26"/>
  </conditionalFormatting>
  <conditionalFormatting sqref="D77">
    <cfRule type="duplicateValues" dxfId="27" priority="25"/>
  </conditionalFormatting>
  <conditionalFormatting sqref="B77">
    <cfRule type="duplicateValues" dxfId="26" priority="24"/>
  </conditionalFormatting>
  <conditionalFormatting sqref="D79:D80">
    <cfRule type="duplicateValues" dxfId="25" priority="23"/>
  </conditionalFormatting>
  <conditionalFormatting sqref="B79:B80">
    <cfRule type="duplicateValues" dxfId="24" priority="22"/>
  </conditionalFormatting>
  <conditionalFormatting sqref="D84:D88">
    <cfRule type="duplicateValues" dxfId="23" priority="21"/>
  </conditionalFormatting>
  <conditionalFormatting sqref="B84:B88">
    <cfRule type="duplicateValues" dxfId="22" priority="20"/>
  </conditionalFormatting>
  <conditionalFormatting sqref="D89:D93">
    <cfRule type="duplicateValues" dxfId="21" priority="19"/>
  </conditionalFormatting>
  <conditionalFormatting sqref="B89:B93">
    <cfRule type="duplicateValues" dxfId="20" priority="18"/>
  </conditionalFormatting>
  <conditionalFormatting sqref="D66:D75">
    <cfRule type="duplicateValues" dxfId="19" priority="17"/>
  </conditionalFormatting>
  <conditionalFormatting sqref="B66:B75">
    <cfRule type="duplicateValues" dxfId="18" priority="16"/>
  </conditionalFormatting>
  <conditionalFormatting sqref="B13:B202">
    <cfRule type="duplicateValues" dxfId="17" priority="15"/>
  </conditionalFormatting>
  <conditionalFormatting sqref="B19">
    <cfRule type="duplicateValues" dxfId="16" priority="14"/>
  </conditionalFormatting>
  <conditionalFormatting sqref="D44:D52">
    <cfRule type="duplicateValues" dxfId="15" priority="13"/>
  </conditionalFormatting>
  <conditionalFormatting sqref="B44:B52">
    <cfRule type="duplicateValues" dxfId="14" priority="12"/>
  </conditionalFormatting>
  <conditionalFormatting sqref="D60:D88">
    <cfRule type="duplicateValues" dxfId="13" priority="11"/>
  </conditionalFormatting>
  <conditionalFormatting sqref="B60:B88">
    <cfRule type="duplicateValues" dxfId="12" priority="10"/>
  </conditionalFormatting>
  <conditionalFormatting sqref="D90:D94">
    <cfRule type="duplicateValues" dxfId="11" priority="9"/>
  </conditionalFormatting>
  <conditionalFormatting sqref="B90:B94">
    <cfRule type="duplicateValues" dxfId="10" priority="8"/>
  </conditionalFormatting>
  <conditionalFormatting sqref="D200 D191:D197">
    <cfRule type="duplicateValues" dxfId="9" priority="7"/>
  </conditionalFormatting>
  <conditionalFormatting sqref="D187:D188">
    <cfRule type="duplicateValues" dxfId="8" priority="6"/>
  </conditionalFormatting>
  <conditionalFormatting sqref="D182:D183 D186">
    <cfRule type="duplicateValues" dxfId="7" priority="5"/>
  </conditionalFormatting>
  <conditionalFormatting sqref="D196:D197">
    <cfRule type="duplicateValues" dxfId="6" priority="4"/>
  </conditionalFormatting>
  <conditionalFormatting sqref="D201:D202 D13:D179">
    <cfRule type="duplicateValues" dxfId="5" priority="3"/>
  </conditionalFormatting>
  <conditionalFormatting sqref="D13:D202">
    <cfRule type="duplicateValues" dxfId="4" priority="2"/>
  </conditionalFormatting>
  <conditionalFormatting sqref="B13:B202">
    <cfRule type="duplicateValues" dxfId="3" priority="1"/>
  </conditionalFormatting>
  <conditionalFormatting sqref="D1:D219">
    <cfRule type="duplicateValues" dxfId="2" priority="10367"/>
  </conditionalFormatting>
  <conditionalFormatting sqref="B1:B219">
    <cfRule type="duplicateValues" dxfId="1" priority="10369"/>
  </conditionalFormatting>
  <printOptions horizontalCentered="1"/>
  <pageMargins left="0" right="0" top="0.19685039370078741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55" sqref="A155:XFD15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28</vt:i4>
      </vt:variant>
    </vt:vector>
  </HeadingPairs>
  <TitlesOfParts>
    <vt:vector size="56" baseType="lpstr">
      <vt:lpstr>Best Selling status UAE</vt:lpstr>
      <vt:lpstr>Monthly UAE</vt:lpstr>
      <vt:lpstr>Supplier Forecast -UAE</vt:lpstr>
      <vt:lpstr>Best Selling Status- QAT</vt:lpstr>
      <vt:lpstr>Monthly - QAT</vt:lpstr>
      <vt:lpstr>Supplier Forecast _QAT</vt:lpstr>
      <vt:lpstr>NET Profit </vt:lpstr>
      <vt:lpstr>Consolidate Sales Reports</vt:lpstr>
      <vt:lpstr>Supplier Forecast</vt:lpstr>
      <vt:lpstr>VMS UAE</vt:lpstr>
      <vt:lpstr>VQAT</vt:lpstr>
      <vt:lpstr>Total Sales</vt:lpstr>
      <vt:lpstr>Item Cost</vt:lpstr>
      <vt:lpstr>Quarterly report UAE</vt:lpstr>
      <vt:lpstr>Precise Supplier Report</vt:lpstr>
      <vt:lpstr>DCC - 401</vt:lpstr>
      <vt:lpstr>Abu Dhabi - 402</vt:lpstr>
      <vt:lpstr>MER - 404</vt:lpstr>
      <vt:lpstr>MOE - 405</vt:lpstr>
      <vt:lpstr>MCC - 412</vt:lpstr>
      <vt:lpstr>TDM - 416</vt:lpstr>
      <vt:lpstr>AWM - 417</vt:lpstr>
      <vt:lpstr>DMM - 423</vt:lpstr>
      <vt:lpstr>YAS - 424</vt:lpstr>
      <vt:lpstr>ARD - 425</vt:lpstr>
      <vt:lpstr>Al Jimi Mall - 426</vt:lpstr>
      <vt:lpstr>SHC - 429</vt:lpstr>
      <vt:lpstr>Sheet1</vt:lpstr>
      <vt:lpstr>'Abu Dhabi - 402'!Print_Area</vt:lpstr>
      <vt:lpstr>'Al Jimi Mall - 426'!Print_Area</vt:lpstr>
      <vt:lpstr>'ARD - 425'!Print_Area</vt:lpstr>
      <vt:lpstr>'AWM - 417'!Print_Area</vt:lpstr>
      <vt:lpstr>'DCC - 401'!Print_Area</vt:lpstr>
      <vt:lpstr>'DMM - 423'!Print_Area</vt:lpstr>
      <vt:lpstr>'MCC - 412'!Print_Area</vt:lpstr>
      <vt:lpstr>'MER - 404'!Print_Area</vt:lpstr>
      <vt:lpstr>'MOE - 405'!Print_Area</vt:lpstr>
      <vt:lpstr>'NET Profit '!Print_Area</vt:lpstr>
      <vt:lpstr>'Precise Supplier Report'!Print_Area</vt:lpstr>
      <vt:lpstr>'SHC - 429'!Print_Area</vt:lpstr>
      <vt:lpstr>'TDM - 416'!Print_Area</vt:lpstr>
      <vt:lpstr>'Total Sales'!Print_Area</vt:lpstr>
      <vt:lpstr>'YAS - 424'!Print_Area</vt:lpstr>
      <vt:lpstr>'Abu Dhabi - 402'!Print_Titles</vt:lpstr>
      <vt:lpstr>'Al Jimi Mall - 426'!Print_Titles</vt:lpstr>
      <vt:lpstr>'ARD - 425'!Print_Titles</vt:lpstr>
      <vt:lpstr>'AWM - 417'!Print_Titles</vt:lpstr>
      <vt:lpstr>'DCC - 401'!Print_Titles</vt:lpstr>
      <vt:lpstr>'DMM - 423'!Print_Titles</vt:lpstr>
      <vt:lpstr>'MCC - 412'!Print_Titles</vt:lpstr>
      <vt:lpstr>'MER - 404'!Print_Titles</vt:lpstr>
      <vt:lpstr>'MOE - 405'!Print_Titles</vt:lpstr>
      <vt:lpstr>'Precise Supplier Report'!Print_Titles</vt:lpstr>
      <vt:lpstr>'SHC - 429'!Print_Titles</vt:lpstr>
      <vt:lpstr>'TDM - 416'!Print_Titles</vt:lpstr>
      <vt:lpstr>'YAS - 424'!Print_Titles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2019-09-02T08:56:52Z</dcterms:modified>
</cp:coreProperties>
</file>